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activeTab="12"/>
  </bookViews>
  <sheets>
    <sheet name="汇总" sheetId="17" r:id="rId1"/>
    <sheet name="非融资性保证险" sheetId="1" r:id="rId2"/>
    <sheet name="融资性保证险" sheetId="2" r:id="rId3"/>
    <sheet name="财产险" sheetId="3" r:id="rId4"/>
    <sheet name="车其他" sheetId="4" r:id="rId5"/>
    <sheet name="车损" sheetId="5" r:id="rId6"/>
    <sheet name="健康险" sheetId="6" r:id="rId7"/>
    <sheet name="交强险" sheetId="7" r:id="rId8"/>
    <sheet name="奶牛" sheetId="8" r:id="rId9"/>
    <sheet name="能繁母猪" sheetId="9" r:id="rId10"/>
    <sheet name="秋粮" sheetId="10" r:id="rId11"/>
    <sheet name="商业三者" sheetId="11" r:id="rId12"/>
    <sheet name="夏粮" sheetId="12" r:id="rId13"/>
    <sheet name="养殖险其他" sheetId="13" r:id="rId14"/>
    <sheet name="意外险" sheetId="14" r:id="rId15"/>
    <sheet name="育肥猪" sheetId="15" r:id="rId16"/>
    <sheet name="种植险特色" sheetId="16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223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3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V223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W223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V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W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R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S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R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S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V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W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V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W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V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W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N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O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D227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7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V227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W227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N227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O227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V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W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N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CO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D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E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AZ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  <comment ref="BA226" authorId="0">
      <text>
        <r>
          <rPr>
            <sz val="9"/>
            <color rgb="FF000000"/>
            <rFont val="Calibri"/>
            <charset val="134"/>
          </rPr>
          <t>不含大赔案</t>
        </r>
      </text>
    </comment>
  </commentList>
</comments>
</file>

<file path=xl/sharedStrings.xml><?xml version="1.0" encoding="utf-8"?>
<sst xmlns="http://schemas.openxmlformats.org/spreadsheetml/2006/main" count="117400" uniqueCount="81">
  <si>
    <t>未决久期</t>
  </si>
  <si>
    <t>再保前</t>
  </si>
  <si>
    <t>再保后</t>
  </si>
  <si>
    <t>未到期久期</t>
  </si>
  <si>
    <t>非融资性保证险</t>
  </si>
  <si>
    <t>融资性保证险</t>
  </si>
  <si>
    <t>财产险</t>
  </si>
  <si>
    <t>车其他</t>
  </si>
  <si>
    <t>车损</t>
  </si>
  <si>
    <t>健康险</t>
  </si>
  <si>
    <t>交强险</t>
  </si>
  <si>
    <t>奶牛</t>
  </si>
  <si>
    <t>能繁母猪</t>
  </si>
  <si>
    <t>秋粮</t>
  </si>
  <si>
    <t>商业三者</t>
  </si>
  <si>
    <t>夏粮</t>
  </si>
  <si>
    <t>养殖险其他</t>
  </si>
  <si>
    <t>意外险</t>
  </si>
  <si>
    <t>育肥猪</t>
  </si>
  <si>
    <t>种植险特色</t>
  </si>
  <si>
    <t>黄色底格要求可自行填写或输入公式</t>
  </si>
  <si>
    <t>累计已决三角形</t>
  </si>
  <si>
    <t>单位：人民币元</t>
  </si>
  <si>
    <t>事故月份</t>
  </si>
  <si>
    <t>进展区间</t>
  </si>
  <si>
    <t/>
  </si>
  <si>
    <t>已决进展因子</t>
  </si>
  <si>
    <t>除最值平均</t>
  </si>
  <si>
    <t>加权平均</t>
  </si>
  <si>
    <t>近两期加权平均</t>
  </si>
  <si>
    <t>近三期平均</t>
  </si>
  <si>
    <t>近三期加权平均</t>
  </si>
  <si>
    <t>近四期加权平均</t>
  </si>
  <si>
    <t>近五期加权平均</t>
  </si>
  <si>
    <t>近六期加权平均</t>
  </si>
  <si>
    <t>选取值</t>
  </si>
  <si>
    <t>CDF</t>
  </si>
  <si>
    <t>未决比例</t>
  </si>
  <si>
    <t>未决三角形</t>
  </si>
  <si>
    <t>累计已报告三角形</t>
  </si>
  <si>
    <t>已报告进展因子</t>
  </si>
  <si>
    <t>再保前链梯法-IBNR计算过程</t>
  </si>
  <si>
    <t>再保后链梯法-IBNR计算过程</t>
  </si>
  <si>
    <t>满期保费
(人民币元)</t>
  </si>
  <si>
    <t>已决赔款
(人民币元)</t>
  </si>
  <si>
    <t>未决赔款准备金
(人民币元)</t>
  </si>
  <si>
    <t>已决大赔案金额
(人民币元)</t>
  </si>
  <si>
    <t>未决大赔案金额
(人民币元)</t>
  </si>
  <si>
    <t>小赔案终极损失(单位：人民币元)</t>
  </si>
  <si>
    <t>小赔案终极损失选取值</t>
  </si>
  <si>
    <t>小赔案IBNR(单位：人民币元)</t>
  </si>
  <si>
    <t>大赔案预期赔付率</t>
  </si>
  <si>
    <t>大赔案终极损失</t>
  </si>
  <si>
    <t>大赔案IBNR(单位：人民币元)</t>
  </si>
  <si>
    <t>整体终极损失</t>
  </si>
  <si>
    <t>整体IBNR(单位：人民币元)</t>
  </si>
  <si>
    <t>整体终极赔付率</t>
  </si>
  <si>
    <t>已决链梯法</t>
  </si>
  <si>
    <t>已报案链梯法</t>
  </si>
  <si>
    <t>合计</t>
  </si>
  <si>
    <t>已决比例</t>
  </si>
  <si>
    <t>增量比例</t>
  </si>
  <si>
    <t>t</t>
  </si>
  <si>
    <r>
      <rPr>
        <sz val="8"/>
        <color rgb="FFFF0000"/>
        <rFont val="宋体"/>
        <charset val="134"/>
      </rPr>
      <t>未决久期测算</t>
    </r>
  </si>
  <si>
    <r>
      <rPr>
        <sz val="8"/>
        <rFont val="宋体"/>
        <charset val="134"/>
      </rPr>
      <t>金额</t>
    </r>
  </si>
  <si>
    <r>
      <rPr>
        <sz val="8"/>
        <rFont val="Arial"/>
        <charset val="134"/>
      </rPr>
      <t>t*</t>
    </r>
    <r>
      <rPr>
        <sz val="8"/>
        <rFont val="宋体"/>
        <charset val="134"/>
      </rPr>
      <t>金额</t>
    </r>
  </si>
  <si>
    <r>
      <rPr>
        <sz val="8"/>
        <rFont val="宋体"/>
        <charset val="134"/>
      </rPr>
      <t>未决久期</t>
    </r>
  </si>
  <si>
    <r>
      <rPr>
        <sz val="8"/>
        <color rgb="FFFF0000"/>
        <rFont val="宋体"/>
        <charset val="134"/>
      </rPr>
      <t>未到期久期测算</t>
    </r>
  </si>
  <si>
    <r>
      <rPr>
        <sz val="8"/>
        <rFont val="宋体"/>
        <charset val="134"/>
      </rPr>
      <t>未到期久期</t>
    </r>
  </si>
  <si>
    <t>直接链梯法-IBNR计算过程</t>
  </si>
  <si>
    <t>分出</t>
  </si>
  <si>
    <t>分出链梯法-IBNR计算过程</t>
  </si>
  <si>
    <t>分入</t>
  </si>
  <si>
    <t>分入链梯法-IBNR计算过程</t>
  </si>
  <si>
    <t>直接</t>
  </si>
  <si>
    <t>简单均值</t>
  </si>
  <si>
    <t>直接BF法-IBNR计算过程</t>
  </si>
  <si>
    <t>分入BF法-IBNR计算过程</t>
  </si>
  <si>
    <t>小赔案预期赔付率</t>
  </si>
  <si>
    <t>已决BF法</t>
  </si>
  <si>
    <t>已报案BF法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</si>
</sst>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#,##0.0000;[Red]\-#,##0.0000"/>
    <numFmt numFmtId="178" formatCode="0.000000"/>
    <numFmt numFmtId="179" formatCode="_ * #,##0_ ;_ * \-#,##0_ ;_ * &quot;-&quot;??_ ;_ @_ "/>
    <numFmt numFmtId="180" formatCode="0.000000_ "/>
    <numFmt numFmtId="181" formatCode="0.0000"/>
  </numFmts>
  <fonts count="38">
    <font>
      <sz val="12"/>
      <color theme="1"/>
      <name val="等线"/>
      <charset val="134"/>
      <scheme val="minor"/>
    </font>
    <font>
      <sz val="11"/>
      <color theme="1"/>
      <name val="Arial Unicode MS"/>
      <charset val="134"/>
    </font>
    <font>
      <b/>
      <sz val="11"/>
      <color theme="1"/>
      <name val="Arial Unicode MS"/>
      <charset val="134"/>
    </font>
    <font>
      <b/>
      <sz val="8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rgb="FFFF0000"/>
      <name val="Arial Unicode MS"/>
      <charset val="134"/>
    </font>
    <font>
      <sz val="8"/>
      <name val="Arial"/>
      <charset val="134"/>
    </font>
    <font>
      <sz val="8"/>
      <color rgb="FFFF0000"/>
      <name val="Arial"/>
      <charset val="134"/>
    </font>
    <font>
      <sz val="11"/>
      <color rgb="FFFF0000"/>
      <name val="Calibri"/>
      <charset val="134"/>
    </font>
    <font>
      <sz val="8.05"/>
      <color theme="1"/>
      <name val="Arial Unicode MS"/>
      <charset val="134"/>
    </font>
    <font>
      <b/>
      <sz val="8.05"/>
      <color theme="1"/>
      <name val="Arial Unicode MS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8"/>
      <name val="宋体"/>
      <charset val="134"/>
    </font>
    <font>
      <sz val="8"/>
      <color rgb="FFFF0000"/>
      <name val="宋体"/>
      <charset val="134"/>
    </font>
    <font>
      <sz val="9"/>
      <color rgb="FF00000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589983825189978"/>
        <bgColor theme="3" tint="0.589983825189978"/>
      </patternFill>
    </fill>
    <fill>
      <patternFill patternType="solid">
        <fgColor rgb="FFFFFFFF"/>
        <bgColor rgb="FFFFFFFF"/>
      </patternFill>
    </fill>
    <fill>
      <patternFill patternType="solid">
        <fgColor theme="3" tint="0.789971617786187"/>
        <bgColor theme="3" tint="0.789971617786187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2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28" applyNumberFormat="0" applyAlignment="0" applyProtection="0">
      <alignment vertical="center"/>
    </xf>
    <xf numFmtId="0" fontId="24" fillId="11" borderId="29" applyNumberFormat="0" applyAlignment="0" applyProtection="0">
      <alignment vertical="center"/>
    </xf>
    <xf numFmtId="0" fontId="25" fillId="11" borderId="28" applyNumberFormat="0" applyAlignment="0" applyProtection="0">
      <alignment vertical="center"/>
    </xf>
    <xf numFmtId="0" fontId="26" fillId="12" borderId="30" applyNumberFormat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4" fillId="0" borderId="0"/>
  </cellStyleXfs>
  <cellXfs count="97">
    <xf numFmtId="0" fontId="0" fillId="0" borderId="0" xfId="0">
      <alignment vertical="center"/>
    </xf>
    <xf numFmtId="0" fontId="0" fillId="0" borderId="0" xfId="0" applyNumberFormat="1" applyFont="1" applyAlignment="1" applyProtection="1">
      <alignment wrapText="1"/>
    </xf>
    <xf numFmtId="0" fontId="0" fillId="0" borderId="0" xfId="0" applyAlignment="1" applyProtection="1">
      <alignment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left" vertical="center" wrapText="1"/>
    </xf>
    <xf numFmtId="0" fontId="3" fillId="4" borderId="1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Border="1" applyAlignment="1" applyProtection="1">
      <alignment horizontal="left" vertical="center" wrapText="1"/>
    </xf>
    <xf numFmtId="0" fontId="4" fillId="0" borderId="3" xfId="0" applyNumberFormat="1" applyFont="1" applyBorder="1" applyAlignment="1" applyProtection="1">
      <alignment horizontal="center" vertical="center" wrapText="1"/>
    </xf>
    <xf numFmtId="0" fontId="4" fillId="0" borderId="1" xfId="0" applyNumberFormat="1" applyFont="1" applyBorder="1" applyAlignment="1" applyProtection="1">
      <alignment horizontal="center" vertical="center" wrapText="1"/>
    </xf>
    <xf numFmtId="0" fontId="4" fillId="0" borderId="1" xfId="0" applyNumberFormat="1" applyFont="1" applyBorder="1" applyAlignment="1" applyProtection="1">
      <alignment horizontal="center" wrapText="1"/>
    </xf>
    <xf numFmtId="38" fontId="4" fillId="0" borderId="1" xfId="0" applyNumberFormat="1" applyFont="1" applyBorder="1" applyAlignment="1" applyProtection="1">
      <alignment horizontal="right" vertical="center" wrapText="1"/>
    </xf>
    <xf numFmtId="0" fontId="4" fillId="0" borderId="4" xfId="0" applyNumberFormat="1" applyFont="1" applyBorder="1" applyAlignment="1" applyProtection="1">
      <alignment horizontal="left" vertical="center" wrapText="1"/>
    </xf>
    <xf numFmtId="177" fontId="4" fillId="0" borderId="1" xfId="0" applyNumberFormat="1" applyFont="1" applyBorder="1" applyAlignment="1" applyProtection="1">
      <alignment horizontal="right" vertical="center" wrapText="1"/>
    </xf>
    <xf numFmtId="0" fontId="3" fillId="4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177" fontId="4" fillId="2" borderId="1" xfId="0" applyNumberFormat="1" applyFont="1" applyFill="1" applyBorder="1" applyAlignment="1" applyProtection="1">
      <alignment horizontal="right" vertical="center" wrapText="1"/>
    </xf>
    <xf numFmtId="0" fontId="3" fillId="4" borderId="3" xfId="0" applyNumberFormat="1" applyFont="1" applyFill="1" applyBorder="1" applyAlignment="1" applyProtection="1">
      <alignment horizontal="left" vertical="center" wrapText="1"/>
    </xf>
    <xf numFmtId="0" fontId="3" fillId="4" borderId="5" xfId="0" applyNumberFormat="1" applyFont="1" applyFill="1" applyBorder="1" applyAlignment="1" applyProtection="1">
      <alignment horizontal="left" vertical="center" wrapText="1"/>
    </xf>
    <xf numFmtId="177" fontId="4" fillId="0" borderId="4" xfId="0" applyNumberFormat="1" applyFont="1" applyBorder="1" applyAlignment="1" applyProtection="1">
      <alignment horizontal="right" vertical="center" wrapText="1"/>
    </xf>
    <xf numFmtId="0" fontId="3" fillId="4" borderId="0" xfId="0" applyNumberFormat="1" applyFont="1" applyFill="1" applyBorder="1" applyAlignment="1" applyProtection="1">
      <alignment horizontal="left" vertical="center" wrapText="1"/>
    </xf>
    <xf numFmtId="177" fontId="4" fillId="0" borderId="0" xfId="0" applyNumberFormat="1" applyFont="1" applyBorder="1" applyAlignment="1" applyProtection="1">
      <alignment horizontal="right" vertical="center" wrapText="1"/>
    </xf>
    <xf numFmtId="177" fontId="4" fillId="0" borderId="1" xfId="0" applyNumberFormat="1" applyFont="1" applyFill="1" applyBorder="1" applyAlignment="1" applyProtection="1">
      <alignment horizontal="right" vertical="center" wrapText="1"/>
    </xf>
    <xf numFmtId="177" fontId="4" fillId="0" borderId="0" xfId="0" applyNumberFormat="1" applyFont="1" applyFill="1" applyBorder="1" applyAlignment="1" applyProtection="1">
      <alignment horizontal="right" vertical="center" wrapText="1"/>
    </xf>
    <xf numFmtId="38" fontId="4" fillId="4" borderId="1" xfId="0" applyNumberFormat="1" applyFont="1" applyFill="1" applyBorder="1" applyAlignment="1" applyProtection="1">
      <alignment horizontal="center" vertical="center" wrapText="1"/>
    </xf>
    <xf numFmtId="38" fontId="4" fillId="4" borderId="6" xfId="0" applyNumberFormat="1" applyFont="1" applyFill="1" applyBorder="1" applyAlignment="1" applyProtection="1">
      <alignment horizontal="center" vertical="center" wrapText="1"/>
    </xf>
    <xf numFmtId="38" fontId="4" fillId="4" borderId="7" xfId="0" applyNumberFormat="1" applyFont="1" applyFill="1" applyBorder="1" applyAlignment="1" applyProtection="1">
      <alignment horizontal="center" vertical="center" wrapText="1"/>
    </xf>
    <xf numFmtId="38" fontId="4" fillId="4" borderId="8" xfId="0" applyNumberFormat="1" applyFont="1" applyFill="1" applyBorder="1" applyAlignment="1" applyProtection="1">
      <alignment horizontal="center" vertical="center" wrapText="1"/>
    </xf>
    <xf numFmtId="0" fontId="4" fillId="4" borderId="3" xfId="0" applyNumberFormat="1" applyFont="1" applyFill="1" applyBorder="1" applyAlignment="1" applyProtection="1">
      <alignment horizontal="center" vertical="center" wrapText="1"/>
    </xf>
    <xf numFmtId="38" fontId="4" fillId="4" borderId="6" xfId="0" applyNumberFormat="1" applyFont="1" applyFill="1" applyBorder="1" applyAlignment="1" applyProtection="1">
      <alignment vertical="center" wrapText="1"/>
    </xf>
    <xf numFmtId="38" fontId="4" fillId="4" borderId="7" xfId="0" applyNumberFormat="1" applyFont="1" applyFill="1" applyBorder="1" applyAlignment="1" applyProtection="1">
      <alignment vertical="center" wrapText="1"/>
    </xf>
    <xf numFmtId="0" fontId="4" fillId="4" borderId="9" xfId="0" applyNumberFormat="1" applyFont="1" applyFill="1" applyBorder="1" applyAlignment="1" applyProtection="1">
      <alignment horizontal="center" vertical="center" wrapText="1"/>
    </xf>
    <xf numFmtId="38" fontId="4" fillId="4" borderId="10" xfId="0" applyNumberFormat="1" applyFont="1" applyFill="1" applyBorder="1" applyAlignment="1" applyProtection="1">
      <alignment vertical="center" wrapText="1"/>
    </xf>
    <xf numFmtId="38" fontId="4" fillId="4" borderId="0" xfId="0" applyNumberFormat="1" applyFont="1" applyFill="1" applyAlignment="1" applyProtection="1">
      <alignment vertical="center" wrapText="1"/>
    </xf>
    <xf numFmtId="38" fontId="5" fillId="2" borderId="6" xfId="0" applyNumberFormat="1" applyFont="1" applyFill="1" applyBorder="1" applyAlignment="1" applyProtection="1">
      <alignment horizontal="right" vertical="center" wrapText="1"/>
    </xf>
    <xf numFmtId="10" fontId="5" fillId="2" borderId="6" xfId="0" applyNumberFormat="1" applyFont="1" applyFill="1" applyBorder="1" applyAlignment="1" applyProtection="1">
      <alignment horizontal="right" vertical="center" wrapText="1"/>
    </xf>
    <xf numFmtId="38" fontId="4" fillId="4" borderId="11" xfId="0" applyNumberFormat="1" applyFont="1" applyFill="1" applyBorder="1" applyAlignment="1" applyProtection="1">
      <alignment vertical="center" wrapText="1"/>
    </xf>
    <xf numFmtId="38" fontId="5" fillId="2" borderId="10" xfId="0" applyNumberFormat="1" applyFont="1" applyFill="1" applyBorder="1" applyAlignment="1" applyProtection="1">
      <alignment horizontal="right" vertical="center" wrapText="1"/>
    </xf>
    <xf numFmtId="10" fontId="5" fillId="2" borderId="10" xfId="0" applyNumberFormat="1" applyFont="1" applyFill="1" applyBorder="1" applyAlignment="1" applyProtection="1">
      <alignment horizontal="right" vertical="center" wrapText="1"/>
    </xf>
    <xf numFmtId="38" fontId="4" fillId="4" borderId="12" xfId="0" applyNumberFormat="1" applyFont="1" applyFill="1" applyBorder="1" applyAlignment="1" applyProtection="1">
      <alignment vertical="center" wrapText="1"/>
    </xf>
    <xf numFmtId="10" fontId="4" fillId="0" borderId="11" xfId="0" applyNumberFormat="1" applyFont="1" applyBorder="1" applyAlignment="1" applyProtection="1">
      <alignment horizontal="center" vertical="center" wrapText="1"/>
    </xf>
    <xf numFmtId="38" fontId="4" fillId="4" borderId="4" xfId="0" applyNumberFormat="1" applyFont="1" applyFill="1" applyBorder="1" applyAlignment="1" applyProtection="1">
      <alignment horizontal="center" vertical="center" wrapText="1"/>
    </xf>
    <xf numFmtId="10" fontId="4" fillId="4" borderId="11" xfId="0" applyNumberFormat="1" applyFont="1" applyFill="1" applyBorder="1" applyAlignment="1" applyProtection="1">
      <alignment horizontal="right" vertical="center" wrapText="1"/>
    </xf>
    <xf numFmtId="10" fontId="4" fillId="4" borderId="12" xfId="0" applyNumberFormat="1" applyFont="1" applyFill="1" applyBorder="1" applyAlignment="1" applyProtection="1">
      <alignment horizontal="right" vertical="center" wrapText="1"/>
    </xf>
    <xf numFmtId="0" fontId="4" fillId="4" borderId="13" xfId="0" applyNumberFormat="1" applyFont="1" applyFill="1" applyBorder="1" applyAlignment="1" applyProtection="1">
      <alignment horizontal="center" vertical="center" wrapText="1"/>
    </xf>
    <xf numFmtId="38" fontId="4" fillId="4" borderId="14" xfId="0" applyNumberFormat="1" applyFont="1" applyFill="1" applyBorder="1" applyAlignment="1" applyProtection="1">
      <alignment vertical="center" wrapText="1"/>
    </xf>
    <xf numFmtId="38" fontId="4" fillId="4" borderId="15" xfId="0" applyNumberFormat="1" applyFont="1" applyFill="1" applyBorder="1" applyAlignment="1" applyProtection="1">
      <alignment vertical="center" wrapText="1"/>
    </xf>
    <xf numFmtId="38" fontId="4" fillId="5" borderId="1" xfId="0" applyNumberFormat="1" applyFont="1" applyFill="1" applyBorder="1" applyAlignment="1" applyProtection="1">
      <alignment horizontal="center" vertical="center" wrapText="1"/>
    </xf>
    <xf numFmtId="38" fontId="4" fillId="5" borderId="2" xfId="0" applyNumberFormat="1" applyFont="1" applyFill="1" applyBorder="1" applyAlignment="1" applyProtection="1">
      <alignment horizontal="right" vertical="center" wrapText="1"/>
    </xf>
    <xf numFmtId="0" fontId="4" fillId="0" borderId="1" xfId="0" applyNumberFormat="1" applyFont="1" applyBorder="1" applyAlignment="1" applyProtection="1">
      <alignment vertical="center" wrapText="1"/>
    </xf>
    <xf numFmtId="0" fontId="4" fillId="0" borderId="13" xfId="0" applyNumberFormat="1" applyFont="1" applyBorder="1" applyAlignment="1" applyProtection="1">
      <alignment horizontal="center" vertical="center" wrapText="1"/>
    </xf>
    <xf numFmtId="0" fontId="5" fillId="0" borderId="3" xfId="0" applyNumberFormat="1" applyFont="1" applyBorder="1" applyAlignment="1" applyProtection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4" fillId="0" borderId="4" xfId="0" applyNumberFormat="1" applyFont="1" applyBorder="1" applyAlignment="1" applyProtection="1">
      <alignment horizontal="center" vertical="center" wrapText="1"/>
    </xf>
    <xf numFmtId="0" fontId="7" fillId="6" borderId="16" xfId="49" applyFont="1" applyFill="1" applyBorder="1" applyAlignment="1">
      <alignment horizontal="center"/>
    </xf>
    <xf numFmtId="0" fontId="0" fillId="0" borderId="7" xfId="0" applyNumberFormat="1" applyFont="1" applyBorder="1" applyAlignment="1" applyProtection="1">
      <alignment wrapText="1"/>
    </xf>
    <xf numFmtId="0" fontId="6" fillId="6" borderId="16" xfId="49" applyFont="1" applyFill="1" applyBorder="1" applyAlignment="1">
      <alignment horizontal="center"/>
    </xf>
    <xf numFmtId="38" fontId="4" fillId="0" borderId="0" xfId="0" applyNumberFormat="1" applyFont="1" applyBorder="1" applyAlignment="1" applyProtection="1">
      <alignment horizontal="right" vertical="center" wrapText="1"/>
    </xf>
    <xf numFmtId="38" fontId="4" fillId="0" borderId="17" xfId="0" applyNumberFormat="1" applyFont="1" applyBorder="1" applyAlignment="1" applyProtection="1">
      <alignment horizontal="right" vertical="center" wrapText="1"/>
    </xf>
    <xf numFmtId="178" fontId="8" fillId="0" borderId="18" xfId="0" applyNumberFormat="1" applyFont="1" applyBorder="1" applyAlignment="1" applyProtection="1">
      <alignment wrapText="1"/>
    </xf>
    <xf numFmtId="0" fontId="0" fillId="0" borderId="18" xfId="0" applyNumberFormat="1" applyFont="1" applyBorder="1" applyAlignment="1" applyProtection="1">
      <alignment wrapText="1"/>
    </xf>
    <xf numFmtId="0" fontId="7" fillId="6" borderId="19" xfId="49" applyFont="1" applyFill="1" applyBorder="1" applyAlignment="1">
      <alignment horizontal="center"/>
    </xf>
    <xf numFmtId="0" fontId="6" fillId="6" borderId="20" xfId="49" applyFont="1" applyFill="1" applyBorder="1" applyAlignment="1">
      <alignment horizontal="center"/>
    </xf>
    <xf numFmtId="10" fontId="5" fillId="2" borderId="14" xfId="0" applyNumberFormat="1" applyFont="1" applyFill="1" applyBorder="1" applyAlignment="1" applyProtection="1">
      <alignment horizontal="right" vertical="center" wrapText="1"/>
    </xf>
    <xf numFmtId="38" fontId="4" fillId="4" borderId="21" xfId="0" applyNumberFormat="1" applyFont="1" applyFill="1" applyBorder="1" applyAlignment="1" applyProtection="1">
      <alignment vertical="center" wrapText="1"/>
    </xf>
    <xf numFmtId="38" fontId="0" fillId="0" borderId="0" xfId="0" applyNumberFormat="1" applyFont="1" applyAlignment="1" applyProtection="1">
      <alignment wrapText="1"/>
    </xf>
    <xf numFmtId="38" fontId="5" fillId="0" borderId="1" xfId="0" applyNumberFormat="1" applyFont="1" applyBorder="1" applyAlignment="1" applyProtection="1">
      <alignment horizontal="right" vertical="center" wrapText="1"/>
    </xf>
    <xf numFmtId="179" fontId="0" fillId="0" borderId="7" xfId="1" applyNumberFormat="1" applyFont="1" applyBorder="1" applyAlignment="1" applyProtection="1">
      <alignment wrapText="1"/>
    </xf>
    <xf numFmtId="10" fontId="4" fillId="4" borderId="21" xfId="0" applyNumberFormat="1" applyFont="1" applyFill="1" applyBorder="1" applyAlignment="1" applyProtection="1">
      <alignment horizontal="right" vertical="center" wrapText="1"/>
    </xf>
    <xf numFmtId="38" fontId="4" fillId="5" borderId="21" xfId="0" applyNumberFormat="1" applyFont="1" applyFill="1" applyBorder="1" applyAlignment="1" applyProtection="1">
      <alignment horizontal="right"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38" fontId="4" fillId="0" borderId="1" xfId="0" applyNumberFormat="1" applyFont="1" applyFill="1" applyBorder="1" applyAlignment="1" applyProtection="1">
      <alignment horizontal="right" vertical="center" wrapText="1"/>
    </xf>
    <xf numFmtId="38" fontId="4" fillId="7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ont="1" applyFill="1" applyAlignment="1" applyProtection="1">
      <alignment wrapText="1"/>
    </xf>
    <xf numFmtId="0" fontId="0" fillId="0" borderId="7" xfId="0" applyNumberFormat="1" applyFont="1" applyFill="1" applyBorder="1" applyAlignment="1" applyProtection="1">
      <alignment wrapText="1"/>
    </xf>
    <xf numFmtId="38" fontId="4" fillId="0" borderId="17" xfId="0" applyNumberFormat="1" applyFont="1" applyFill="1" applyBorder="1" applyAlignment="1" applyProtection="1">
      <alignment horizontal="right" vertical="center" wrapText="1"/>
    </xf>
    <xf numFmtId="0" fontId="0" fillId="0" borderId="18" xfId="0" applyNumberFormat="1" applyFont="1" applyFill="1" applyBorder="1" applyAlignment="1" applyProtection="1">
      <alignment wrapText="1"/>
    </xf>
    <xf numFmtId="38" fontId="4" fillId="0" borderId="0" xfId="0" applyNumberFormat="1" applyFont="1" applyFill="1" applyBorder="1" applyAlignment="1" applyProtection="1">
      <alignment horizontal="right" vertical="center" wrapText="1"/>
    </xf>
    <xf numFmtId="0" fontId="0" fillId="0" borderId="22" xfId="0" applyNumberFormat="1" applyFont="1" applyBorder="1" applyAlignment="1" applyProtection="1">
      <alignment wrapText="1"/>
    </xf>
    <xf numFmtId="0" fontId="0" fillId="0" borderId="23" xfId="0" applyNumberFormat="1" applyFont="1" applyBorder="1" applyAlignment="1" applyProtection="1">
      <alignment wrapText="1"/>
    </xf>
    <xf numFmtId="38" fontId="4" fillId="0" borderId="24" xfId="0" applyNumberFormat="1" applyFont="1" applyBorder="1" applyAlignment="1" applyProtection="1">
      <alignment horizontal="right" vertical="center" wrapText="1"/>
    </xf>
    <xf numFmtId="0" fontId="9" fillId="0" borderId="1" xfId="0" applyNumberFormat="1" applyFont="1" applyBorder="1" applyAlignment="1" applyProtection="1">
      <alignment horizontal="center" wrapText="1"/>
    </xf>
    <xf numFmtId="38" fontId="9" fillId="0" borderId="1" xfId="0" applyNumberFormat="1" applyFont="1" applyBorder="1" applyAlignment="1" applyProtection="1">
      <alignment horizontal="right" vertical="center" wrapText="1"/>
    </xf>
    <xf numFmtId="0" fontId="10" fillId="2" borderId="1" xfId="0" applyNumberFormat="1" applyFont="1" applyFill="1" applyBorder="1" applyAlignment="1" applyProtection="1">
      <alignment horizontal="left" vertical="center" wrapText="1"/>
    </xf>
    <xf numFmtId="177" fontId="9" fillId="2" borderId="1" xfId="0" applyNumberFormat="1" applyFont="1" applyFill="1" applyBorder="1" applyAlignment="1" applyProtection="1">
      <alignment horizontal="right" vertical="center" wrapText="1"/>
    </xf>
    <xf numFmtId="38" fontId="5" fillId="2" borderId="14" xfId="0" applyNumberFormat="1" applyFont="1" applyFill="1" applyBorder="1" applyAlignment="1" applyProtection="1">
      <alignment horizontal="right" vertical="center" wrapText="1"/>
    </xf>
    <xf numFmtId="0" fontId="4" fillId="0" borderId="8" xfId="0" applyNumberFormat="1" applyFont="1" applyBorder="1" applyAlignment="1" applyProtection="1">
      <alignment horizontal="center" vertical="center" wrapText="1"/>
    </xf>
    <xf numFmtId="0" fontId="4" fillId="0" borderId="2" xfId="0" applyNumberFormat="1" applyFont="1" applyBorder="1" applyAlignment="1" applyProtection="1">
      <alignment horizontal="center" vertical="center" wrapText="1"/>
    </xf>
    <xf numFmtId="180" fontId="0" fillId="0" borderId="0" xfId="0" applyNumberFormat="1" applyFont="1" applyAlignment="1" applyProtection="1">
      <alignment wrapText="1"/>
    </xf>
    <xf numFmtId="177" fontId="4" fillId="2" borderId="0" xfId="0" applyNumberFormat="1" applyFont="1" applyFill="1" applyBorder="1" applyAlignment="1" applyProtection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8" borderId="0" xfId="0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1" fontId="0" fillId="0" borderId="0" xfId="0" applyNumberFormat="1">
      <alignment vertical="center"/>
    </xf>
    <xf numFmtId="38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事故制模板gao 2009-07(New)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www.wps.cn/officeDocument/2023/relationships/customStorage" Target="customStorage/customStorage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9.xml"/><Relationship Id="rId25" Type="http://schemas.openxmlformats.org/officeDocument/2006/relationships/externalLink" Target="externalLinks/externalLink8.xml"/><Relationship Id="rId24" Type="http://schemas.openxmlformats.org/officeDocument/2006/relationships/externalLink" Target="externalLinks/externalLink7.xml"/><Relationship Id="rId23" Type="http://schemas.openxmlformats.org/officeDocument/2006/relationships/externalLink" Target="externalLinks/externalLink6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6130;&#20135;&#38505;_&#20013;&#21407;&#20892;&#19994;&#20445;&#38505;&#32929;&#20221;&#26377;&#38480;&#20844;&#2149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8750;&#34701;&#36164;&#24615;&#20445;&#35777;&#38505;_&#20013;&#21407;&#20892;&#19994;&#20445;&#38505;&#32929;&#20221;&#26377;&#38480;&#20844;&#2149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4701;&#36164;&#24615;&#20445;&#35777;&#38505;_&#20013;&#21407;&#20892;&#19994;&#20445;&#38505;&#32929;&#20221;&#26377;&#38480;&#20844;&#2149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6710;&#20854;&#20182;_&#20013;&#21407;&#20892;&#19994;&#20445;&#38505;&#32929;&#20221;&#26377;&#38480;&#20844;&#2149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6710;&#25439;&#38505;_&#20013;&#21407;&#20892;&#19994;&#20445;&#38505;&#32929;&#20221;&#26377;&#38480;&#20844;&#2149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20581;&#24247;&#38505;_&#20013;&#21407;&#20892;&#19994;&#20445;&#38505;&#32929;&#20221;&#26377;&#38480;&#20844;&#21496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20132;&#24378;&#38505;_&#20013;&#21407;&#20892;&#19994;&#20445;&#38505;&#32929;&#20221;&#26377;&#38480;&#20844;&#2149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22902;&#29275;_&#20013;&#21407;&#20892;&#19994;&#20445;&#38505;&#32929;&#20221;&#26377;&#38480;&#20844;&#21496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3021;&#32321;&#27597;&#29482;_&#20013;&#21407;&#20892;&#19994;&#20445;&#38505;&#32929;&#20221;&#26377;&#38480;&#20844;&#2149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1179;&#31918;_&#20013;&#21407;&#20892;&#19994;&#20445;&#38505;&#32929;&#20221;&#26377;&#38480;&#20844;&#21496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21830;&#19994;&#19977;&#32773;_&#20013;&#21407;&#20892;&#19994;&#20445;&#38505;&#32929;&#20221;&#26377;&#38480;&#20844;&#21496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22799;&#31918;_&#20013;&#21407;&#20892;&#19994;&#20445;&#38505;&#32929;&#20221;&#26377;&#38480;&#20844;&#21496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20859;&#27542;&#38505;&#20854;&#20182;_&#20013;&#21407;&#20892;&#19994;&#20445;&#38505;&#32929;&#20221;&#26377;&#38480;&#20844;&#2149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24847;&#22806;&#38505;_&#20013;&#21407;&#20892;&#19994;&#20445;&#38505;&#32929;&#20221;&#26377;&#38480;&#20844;&#2149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2946;&#32933;&#29482;_&#20013;&#21407;&#20892;&#19994;&#20445;&#38505;&#32929;&#20221;&#26377;&#38480;&#20844;&#21496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vshuxin\Desktop\&#26376;&#32467;\2023&#24180;12&#26376;\12&#26376;\&#31181;&#26893;&#38505;&#29305;&#33394;_&#20013;&#21407;&#20892;&#19994;&#20445;&#38505;&#32929;&#20221;&#26377;&#38480;&#20844;&#2149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财产险008大赔案"/>
      <sheetName val="财产险008预期赔付率"/>
      <sheetName val="财产险008链梯法"/>
      <sheetName val="财产险008IBNR_结果确认"/>
      <sheetName val="财产险008回溯分析试算"/>
    </sheetNames>
    <sheetDataSet>
      <sheetData sheetId="0"/>
      <sheetData sheetId="1"/>
      <sheetData sheetId="2">
        <row r="8">
          <cell r="AK8">
            <v>0</v>
          </cell>
        </row>
        <row r="8">
          <cell r="BU8">
            <v>0</v>
          </cell>
        </row>
        <row r="8">
          <cell r="DM8">
            <v>0</v>
          </cell>
        </row>
        <row r="9">
          <cell r="AJ9">
            <v>0</v>
          </cell>
        </row>
        <row r="9">
          <cell r="BT9">
            <v>0</v>
          </cell>
        </row>
        <row r="9">
          <cell r="DL9">
            <v>0</v>
          </cell>
        </row>
        <row r="10">
          <cell r="AI10">
            <v>0</v>
          </cell>
        </row>
        <row r="10">
          <cell r="BS10">
            <v>0</v>
          </cell>
        </row>
        <row r="10">
          <cell r="DK10">
            <v>0</v>
          </cell>
        </row>
        <row r="11">
          <cell r="AH11">
            <v>0</v>
          </cell>
        </row>
        <row r="11">
          <cell r="BR11">
            <v>0</v>
          </cell>
        </row>
        <row r="11">
          <cell r="DJ11">
            <v>0</v>
          </cell>
        </row>
        <row r="12">
          <cell r="BQ12">
            <v>0</v>
          </cell>
        </row>
        <row r="12">
          <cell r="DI12">
            <v>0</v>
          </cell>
        </row>
        <row r="13">
          <cell r="AF13">
            <v>0</v>
          </cell>
        </row>
        <row r="13">
          <cell r="BP13">
            <v>0</v>
          </cell>
        </row>
        <row r="13">
          <cell r="DH13">
            <v>0</v>
          </cell>
        </row>
        <row r="14">
          <cell r="AE14">
            <v>0</v>
          </cell>
        </row>
        <row r="14">
          <cell r="BO14">
            <v>0</v>
          </cell>
        </row>
        <row r="14">
          <cell r="DG14">
            <v>0</v>
          </cell>
        </row>
        <row r="15">
          <cell r="AD15">
            <v>0</v>
          </cell>
        </row>
        <row r="15">
          <cell r="BN15">
            <v>0</v>
          </cell>
        </row>
        <row r="15">
          <cell r="DF15">
            <v>0</v>
          </cell>
        </row>
        <row r="16">
          <cell r="AC16">
            <v>0</v>
          </cell>
        </row>
        <row r="16">
          <cell r="BM16">
            <v>0</v>
          </cell>
        </row>
        <row r="16">
          <cell r="DE16">
            <v>0</v>
          </cell>
        </row>
        <row r="17">
          <cell r="AB17">
            <v>0</v>
          </cell>
        </row>
        <row r="17">
          <cell r="BL17">
            <v>0</v>
          </cell>
        </row>
        <row r="17">
          <cell r="DD17">
            <v>0</v>
          </cell>
        </row>
        <row r="18">
          <cell r="AA18">
            <v>0</v>
          </cell>
        </row>
        <row r="18">
          <cell r="BK18">
            <v>0</v>
          </cell>
        </row>
        <row r="18">
          <cell r="DC18">
            <v>0</v>
          </cell>
        </row>
        <row r="19">
          <cell r="Z19">
            <v>0</v>
          </cell>
        </row>
        <row r="19">
          <cell r="BJ19">
            <v>0</v>
          </cell>
        </row>
        <row r="19">
          <cell r="DB19">
            <v>0</v>
          </cell>
        </row>
        <row r="20">
          <cell r="Y20">
            <v>0</v>
          </cell>
        </row>
        <row r="20">
          <cell r="BI20">
            <v>0</v>
          </cell>
        </row>
        <row r="20">
          <cell r="DA20">
            <v>0</v>
          </cell>
        </row>
        <row r="21">
          <cell r="X21">
            <v>0</v>
          </cell>
        </row>
        <row r="21">
          <cell r="BH21">
            <v>0</v>
          </cell>
        </row>
        <row r="21">
          <cell r="CZ21">
            <v>0</v>
          </cell>
        </row>
        <row r="22">
          <cell r="W22">
            <v>0</v>
          </cell>
        </row>
        <row r="22">
          <cell r="BG22">
            <v>0</v>
          </cell>
        </row>
        <row r="22">
          <cell r="CY22">
            <v>0</v>
          </cell>
        </row>
        <row r="23">
          <cell r="V23">
            <v>0</v>
          </cell>
        </row>
        <row r="23">
          <cell r="BF23">
            <v>0</v>
          </cell>
        </row>
        <row r="23">
          <cell r="CX23">
            <v>0</v>
          </cell>
        </row>
        <row r="24">
          <cell r="U24">
            <v>0</v>
          </cell>
        </row>
        <row r="24">
          <cell r="BE24">
            <v>0</v>
          </cell>
        </row>
        <row r="24">
          <cell r="CW24">
            <v>0</v>
          </cell>
        </row>
        <row r="25">
          <cell r="T25">
            <v>0</v>
          </cell>
        </row>
        <row r="25">
          <cell r="BD25">
            <v>0</v>
          </cell>
        </row>
        <row r="25">
          <cell r="CV25">
            <v>0</v>
          </cell>
        </row>
        <row r="26">
          <cell r="S26">
            <v>0</v>
          </cell>
        </row>
        <row r="26">
          <cell r="BC26">
            <v>0</v>
          </cell>
        </row>
        <row r="26">
          <cell r="CU26">
            <v>0</v>
          </cell>
        </row>
        <row r="27">
          <cell r="R27">
            <v>0</v>
          </cell>
        </row>
        <row r="27">
          <cell r="BB27">
            <v>0</v>
          </cell>
        </row>
        <row r="27">
          <cell r="CT27">
            <v>0</v>
          </cell>
        </row>
        <row r="28">
          <cell r="Q28">
            <v>0</v>
          </cell>
        </row>
        <row r="28">
          <cell r="BA28">
            <v>0</v>
          </cell>
        </row>
        <row r="28">
          <cell r="CS28">
            <v>0</v>
          </cell>
        </row>
        <row r="29">
          <cell r="P29">
            <v>0</v>
          </cell>
        </row>
        <row r="29">
          <cell r="AZ29">
            <v>0</v>
          </cell>
        </row>
        <row r="29">
          <cell r="CR29">
            <v>0</v>
          </cell>
        </row>
        <row r="30">
          <cell r="O30">
            <v>0</v>
          </cell>
        </row>
        <row r="30">
          <cell r="AY30">
            <v>0</v>
          </cell>
        </row>
        <row r="30">
          <cell r="CQ30">
            <v>0</v>
          </cell>
        </row>
        <row r="31">
          <cell r="N31">
            <v>0</v>
          </cell>
        </row>
        <row r="31">
          <cell r="AX31">
            <v>0</v>
          </cell>
        </row>
        <row r="31">
          <cell r="CP31">
            <v>0</v>
          </cell>
        </row>
        <row r="32">
          <cell r="M32">
            <v>0</v>
          </cell>
        </row>
        <row r="32">
          <cell r="AW32">
            <v>0</v>
          </cell>
        </row>
        <row r="32">
          <cell r="CO32">
            <v>0</v>
          </cell>
        </row>
        <row r="33">
          <cell r="L33">
            <v>0</v>
          </cell>
        </row>
        <row r="33">
          <cell r="AV33">
            <v>0</v>
          </cell>
        </row>
        <row r="33">
          <cell r="CN33">
            <v>0</v>
          </cell>
        </row>
        <row r="34">
          <cell r="K34">
            <v>0</v>
          </cell>
        </row>
        <row r="34">
          <cell r="AU34">
            <v>0</v>
          </cell>
        </row>
        <row r="34">
          <cell r="CM34">
            <v>0</v>
          </cell>
        </row>
        <row r="35">
          <cell r="J35">
            <v>0</v>
          </cell>
        </row>
        <row r="35">
          <cell r="AT35">
            <v>0</v>
          </cell>
        </row>
        <row r="35">
          <cell r="CL35">
            <v>0</v>
          </cell>
        </row>
        <row r="36">
          <cell r="I36">
            <v>0</v>
          </cell>
        </row>
        <row r="36">
          <cell r="AS36">
            <v>0</v>
          </cell>
        </row>
        <row r="36">
          <cell r="CK36">
            <v>0</v>
          </cell>
        </row>
        <row r="37">
          <cell r="H37">
            <v>0</v>
          </cell>
        </row>
        <row r="37">
          <cell r="AR37">
            <v>0</v>
          </cell>
        </row>
        <row r="37">
          <cell r="CJ37">
            <v>0</v>
          </cell>
        </row>
        <row r="38">
          <cell r="G38">
            <v>0</v>
          </cell>
        </row>
        <row r="38">
          <cell r="AQ38">
            <v>0</v>
          </cell>
        </row>
        <row r="38">
          <cell r="CI38">
            <v>0</v>
          </cell>
        </row>
        <row r="39">
          <cell r="F39">
            <v>0</v>
          </cell>
        </row>
        <row r="39">
          <cell r="AP39">
            <v>202303</v>
          </cell>
        </row>
        <row r="39">
          <cell r="CH39">
            <v>0</v>
          </cell>
        </row>
        <row r="40">
          <cell r="E40">
            <v>0</v>
          </cell>
        </row>
        <row r="40">
          <cell r="CG40">
            <v>0</v>
          </cell>
        </row>
        <row r="41">
          <cell r="D41">
            <v>0</v>
          </cell>
        </row>
        <row r="41">
          <cell r="CF41">
            <v>0</v>
          </cell>
        </row>
        <row r="42">
          <cell r="C42">
            <v>0</v>
          </cell>
        </row>
        <row r="42">
          <cell r="CE42">
            <v>0</v>
          </cell>
        </row>
        <row r="47">
          <cell r="AK47">
            <v>0</v>
          </cell>
        </row>
        <row r="47">
          <cell r="BU47">
            <v>0</v>
          </cell>
        </row>
        <row r="47">
          <cell r="DM47">
            <v>0</v>
          </cell>
        </row>
        <row r="48">
          <cell r="AJ48">
            <v>0</v>
          </cell>
        </row>
        <row r="48">
          <cell r="BT48">
            <v>0</v>
          </cell>
        </row>
        <row r="48">
          <cell r="DL48">
            <v>0</v>
          </cell>
        </row>
        <row r="49">
          <cell r="AI49">
            <v>0</v>
          </cell>
        </row>
        <row r="49">
          <cell r="BS49">
            <v>0</v>
          </cell>
        </row>
        <row r="49">
          <cell r="DK49">
            <v>0</v>
          </cell>
        </row>
        <row r="50">
          <cell r="AH50">
            <v>0</v>
          </cell>
        </row>
        <row r="50">
          <cell r="BR50">
            <v>0</v>
          </cell>
        </row>
        <row r="50">
          <cell r="DJ50">
            <v>0</v>
          </cell>
        </row>
        <row r="51">
          <cell r="BQ51">
            <v>0</v>
          </cell>
        </row>
        <row r="51">
          <cell r="DI51">
            <v>0</v>
          </cell>
        </row>
        <row r="52">
          <cell r="AF52">
            <v>0</v>
          </cell>
        </row>
        <row r="52">
          <cell r="BP52">
            <v>0</v>
          </cell>
        </row>
        <row r="52">
          <cell r="DH52">
            <v>0</v>
          </cell>
        </row>
        <row r="53">
          <cell r="AE53">
            <v>0</v>
          </cell>
        </row>
        <row r="53">
          <cell r="BO53">
            <v>0</v>
          </cell>
        </row>
        <row r="53">
          <cell r="DG53">
            <v>0</v>
          </cell>
        </row>
        <row r="54">
          <cell r="AD54">
            <v>0</v>
          </cell>
        </row>
        <row r="54">
          <cell r="BN54">
            <v>0</v>
          </cell>
        </row>
        <row r="54">
          <cell r="DF54">
            <v>0</v>
          </cell>
        </row>
        <row r="55">
          <cell r="AC55">
            <v>0</v>
          </cell>
        </row>
        <row r="55">
          <cell r="BM55">
            <v>0</v>
          </cell>
        </row>
        <row r="55">
          <cell r="DE55">
            <v>0</v>
          </cell>
        </row>
        <row r="56">
          <cell r="AB56">
            <v>0</v>
          </cell>
        </row>
        <row r="56">
          <cell r="BL56">
            <v>0</v>
          </cell>
        </row>
        <row r="56">
          <cell r="DD56">
            <v>0</v>
          </cell>
        </row>
        <row r="57">
          <cell r="AA57">
            <v>0</v>
          </cell>
        </row>
        <row r="57">
          <cell r="BK57">
            <v>0</v>
          </cell>
        </row>
        <row r="57">
          <cell r="DC57">
            <v>0</v>
          </cell>
        </row>
        <row r="58">
          <cell r="Z58">
            <v>0</v>
          </cell>
        </row>
        <row r="58">
          <cell r="BJ58">
            <v>0</v>
          </cell>
        </row>
        <row r="58">
          <cell r="DB58">
            <v>0</v>
          </cell>
        </row>
        <row r="59">
          <cell r="Y59">
            <v>0</v>
          </cell>
        </row>
        <row r="59">
          <cell r="BI59">
            <v>0</v>
          </cell>
        </row>
        <row r="59">
          <cell r="DA59">
            <v>0</v>
          </cell>
        </row>
        <row r="60">
          <cell r="X60">
            <v>0</v>
          </cell>
        </row>
        <row r="60">
          <cell r="BH60">
            <v>0</v>
          </cell>
        </row>
        <row r="60">
          <cell r="CZ60">
            <v>0</v>
          </cell>
        </row>
        <row r="61">
          <cell r="W61">
            <v>0</v>
          </cell>
        </row>
        <row r="61">
          <cell r="BG61">
            <v>0</v>
          </cell>
        </row>
        <row r="61">
          <cell r="CY61">
            <v>0</v>
          </cell>
        </row>
        <row r="62">
          <cell r="V62">
            <v>0</v>
          </cell>
        </row>
        <row r="62">
          <cell r="BF62">
            <v>0</v>
          </cell>
        </row>
        <row r="62">
          <cell r="CX62">
            <v>0</v>
          </cell>
        </row>
        <row r="63">
          <cell r="U63">
            <v>0</v>
          </cell>
        </row>
        <row r="63">
          <cell r="BE63">
            <v>0</v>
          </cell>
        </row>
        <row r="63">
          <cell r="CW63">
            <v>0</v>
          </cell>
        </row>
        <row r="64">
          <cell r="T64">
            <v>0</v>
          </cell>
        </row>
        <row r="64">
          <cell r="BD64">
            <v>0</v>
          </cell>
        </row>
        <row r="64">
          <cell r="CV64">
            <v>0</v>
          </cell>
        </row>
        <row r="65">
          <cell r="S65">
            <v>0</v>
          </cell>
        </row>
        <row r="65">
          <cell r="BC65">
            <v>0</v>
          </cell>
        </row>
        <row r="65">
          <cell r="CU65">
            <v>0</v>
          </cell>
        </row>
        <row r="66">
          <cell r="R66">
            <v>0</v>
          </cell>
        </row>
        <row r="66">
          <cell r="BB66">
            <v>0</v>
          </cell>
        </row>
        <row r="66">
          <cell r="CT66">
            <v>0</v>
          </cell>
        </row>
        <row r="67">
          <cell r="Q67">
            <v>0</v>
          </cell>
        </row>
        <row r="67">
          <cell r="BA67">
            <v>0</v>
          </cell>
        </row>
        <row r="67">
          <cell r="CS67">
            <v>0</v>
          </cell>
        </row>
        <row r="68">
          <cell r="P68">
            <v>0</v>
          </cell>
        </row>
        <row r="68">
          <cell r="AZ68">
            <v>0</v>
          </cell>
        </row>
        <row r="68">
          <cell r="CR68">
            <v>0</v>
          </cell>
        </row>
        <row r="69">
          <cell r="O69">
            <v>0</v>
          </cell>
        </row>
        <row r="69">
          <cell r="AY69">
            <v>0</v>
          </cell>
        </row>
        <row r="69">
          <cell r="CQ69">
            <v>0</v>
          </cell>
        </row>
        <row r="70">
          <cell r="N70">
            <v>0</v>
          </cell>
        </row>
        <row r="70">
          <cell r="AX70">
            <v>0</v>
          </cell>
        </row>
        <row r="70">
          <cell r="CP70">
            <v>0</v>
          </cell>
        </row>
        <row r="71">
          <cell r="M71">
            <v>0</v>
          </cell>
        </row>
        <row r="71">
          <cell r="AW71">
            <v>0</v>
          </cell>
        </row>
        <row r="71">
          <cell r="CO71">
            <v>0</v>
          </cell>
        </row>
        <row r="72">
          <cell r="L72">
            <v>0</v>
          </cell>
        </row>
        <row r="72">
          <cell r="AV72">
            <v>0</v>
          </cell>
        </row>
        <row r="72">
          <cell r="CN72">
            <v>0</v>
          </cell>
        </row>
        <row r="73">
          <cell r="K73">
            <v>0</v>
          </cell>
        </row>
        <row r="73">
          <cell r="AU73">
            <v>0</v>
          </cell>
        </row>
        <row r="73">
          <cell r="CM73">
            <v>0</v>
          </cell>
        </row>
        <row r="74">
          <cell r="J74">
            <v>0</v>
          </cell>
        </row>
        <row r="74">
          <cell r="AT74">
            <v>0</v>
          </cell>
        </row>
        <row r="74">
          <cell r="CL74">
            <v>0</v>
          </cell>
        </row>
        <row r="75">
          <cell r="I75">
            <v>0</v>
          </cell>
        </row>
        <row r="75">
          <cell r="AS75">
            <v>0</v>
          </cell>
        </row>
        <row r="75">
          <cell r="CK75">
            <v>0</v>
          </cell>
        </row>
        <row r="76">
          <cell r="H76">
            <v>0</v>
          </cell>
        </row>
        <row r="76">
          <cell r="AR76">
            <v>0</v>
          </cell>
        </row>
        <row r="76">
          <cell r="CJ76">
            <v>0</v>
          </cell>
        </row>
        <row r="77">
          <cell r="G77">
            <v>0</v>
          </cell>
        </row>
        <row r="77">
          <cell r="AQ77">
            <v>0</v>
          </cell>
        </row>
        <row r="77">
          <cell r="CI77">
            <v>0</v>
          </cell>
        </row>
        <row r="78">
          <cell r="F78">
            <v>0</v>
          </cell>
        </row>
        <row r="78">
          <cell r="AP78">
            <v>202303</v>
          </cell>
        </row>
        <row r="78">
          <cell r="CH78">
            <v>0</v>
          </cell>
        </row>
        <row r="79">
          <cell r="E79">
            <v>0</v>
          </cell>
        </row>
        <row r="79">
          <cell r="CG79">
            <v>0</v>
          </cell>
        </row>
        <row r="80">
          <cell r="D80">
            <v>0</v>
          </cell>
        </row>
        <row r="80">
          <cell r="CF80">
            <v>0</v>
          </cell>
        </row>
        <row r="81">
          <cell r="C81">
            <v>0</v>
          </cell>
        </row>
        <row r="81">
          <cell r="CE81">
            <v>0</v>
          </cell>
        </row>
      </sheetData>
      <sheetData sheetId="3">
        <row r="40">
          <cell r="J40">
            <v>10381523.9</v>
          </cell>
        </row>
        <row r="40">
          <cell r="AP40">
            <v>11113324.89</v>
          </cell>
        </row>
      </sheetData>
      <sheetData sheetId="4">
        <row r="260">
          <cell r="BC260">
            <v>2920068.88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非融资性保证险016大赔案"/>
      <sheetName val="非融资性保证险016预期赔付率"/>
      <sheetName val="非融资性保证险016链梯法"/>
      <sheetName val="非融资性保证险016IBNR_结果确认"/>
      <sheetName val="非融资性保证险016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融资性保证险015大赔案"/>
      <sheetName val="融资性保证险015预期赔付率"/>
      <sheetName val="融资性保证险015链梯法"/>
      <sheetName val="融资性保证险015IBNR_结果确认"/>
      <sheetName val="融资性保证险015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车其他014大赔案"/>
      <sheetName val="车其他014预期赔付率"/>
      <sheetName val="车其他014链梯法"/>
      <sheetName val="车其他014案均法"/>
      <sheetName val="车其他014IBNR_结果确认"/>
      <sheetName val="车其他014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车损险012大赔案"/>
      <sheetName val="车损险012预期赔付率"/>
      <sheetName val="车损险012链梯法"/>
      <sheetName val="车损险012案均法"/>
      <sheetName val="车损险012IBNR_结果确认"/>
      <sheetName val="车损险012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8">
          <cell r="DM8">
            <v>0</v>
          </cell>
        </row>
        <row r="9">
          <cell r="AJ9">
            <v>0</v>
          </cell>
        </row>
        <row r="9">
          <cell r="BX9">
            <v>0</v>
          </cell>
        </row>
        <row r="9">
          <cell r="DL9">
            <v>0</v>
          </cell>
        </row>
        <row r="10">
          <cell r="AI10">
            <v>0</v>
          </cell>
        </row>
        <row r="10">
          <cell r="BW10">
            <v>0</v>
          </cell>
        </row>
        <row r="10">
          <cell r="DK10">
            <v>0</v>
          </cell>
        </row>
        <row r="11">
          <cell r="AH11">
            <v>0</v>
          </cell>
        </row>
        <row r="11">
          <cell r="BV11">
            <v>0</v>
          </cell>
        </row>
        <row r="11">
          <cell r="DJ11">
            <v>0</v>
          </cell>
        </row>
        <row r="12">
          <cell r="BU12">
            <v>0</v>
          </cell>
        </row>
        <row r="12">
          <cell r="DI12">
            <v>0</v>
          </cell>
        </row>
        <row r="13">
          <cell r="AF13">
            <v>0</v>
          </cell>
        </row>
        <row r="13">
          <cell r="BT13">
            <v>0</v>
          </cell>
        </row>
        <row r="13">
          <cell r="DH13">
            <v>0</v>
          </cell>
        </row>
        <row r="14">
          <cell r="AE14">
            <v>0</v>
          </cell>
        </row>
        <row r="14">
          <cell r="BS14">
            <v>0</v>
          </cell>
        </row>
        <row r="14">
          <cell r="DG14">
            <v>0</v>
          </cell>
        </row>
        <row r="15">
          <cell r="AD15">
            <v>0</v>
          </cell>
        </row>
        <row r="15">
          <cell r="BR15">
            <v>0</v>
          </cell>
        </row>
        <row r="15">
          <cell r="DF15">
            <v>0</v>
          </cell>
        </row>
        <row r="16">
          <cell r="AC16">
            <v>0</v>
          </cell>
        </row>
        <row r="16">
          <cell r="BQ16">
            <v>0</v>
          </cell>
        </row>
        <row r="16">
          <cell r="DE16">
            <v>0</v>
          </cell>
        </row>
        <row r="17">
          <cell r="AB17">
            <v>0</v>
          </cell>
        </row>
        <row r="17">
          <cell r="BP17">
            <v>0</v>
          </cell>
        </row>
        <row r="17">
          <cell r="DD17">
            <v>0</v>
          </cell>
        </row>
        <row r="18">
          <cell r="AA18">
            <v>0</v>
          </cell>
        </row>
        <row r="18">
          <cell r="BO18">
            <v>0</v>
          </cell>
        </row>
        <row r="18">
          <cell r="DC18">
            <v>0</v>
          </cell>
        </row>
        <row r="19">
          <cell r="Z19">
            <v>0</v>
          </cell>
        </row>
        <row r="19">
          <cell r="BN19">
            <v>0</v>
          </cell>
        </row>
        <row r="19">
          <cell r="DB19">
            <v>0</v>
          </cell>
        </row>
        <row r="20">
          <cell r="Y20">
            <v>0</v>
          </cell>
        </row>
        <row r="20">
          <cell r="BM20">
            <v>0</v>
          </cell>
        </row>
        <row r="20">
          <cell r="DA20">
            <v>0</v>
          </cell>
        </row>
        <row r="21">
          <cell r="X21">
            <v>0</v>
          </cell>
        </row>
        <row r="21">
          <cell r="BL21">
            <v>0</v>
          </cell>
        </row>
        <row r="21">
          <cell r="CZ21">
            <v>0</v>
          </cell>
        </row>
        <row r="22">
          <cell r="W22">
            <v>0</v>
          </cell>
        </row>
        <row r="22">
          <cell r="BK22">
            <v>0</v>
          </cell>
        </row>
        <row r="22">
          <cell r="CY22">
            <v>0</v>
          </cell>
        </row>
        <row r="23">
          <cell r="V23">
            <v>0</v>
          </cell>
        </row>
        <row r="23">
          <cell r="BJ23">
            <v>0</v>
          </cell>
        </row>
        <row r="23">
          <cell r="CX23">
            <v>0</v>
          </cell>
        </row>
        <row r="24">
          <cell r="U24">
            <v>0</v>
          </cell>
        </row>
        <row r="24">
          <cell r="BI24">
            <v>0</v>
          </cell>
        </row>
        <row r="24">
          <cell r="CW24">
            <v>0</v>
          </cell>
        </row>
        <row r="25">
          <cell r="T25">
            <v>0</v>
          </cell>
        </row>
        <row r="25">
          <cell r="BH25">
            <v>0</v>
          </cell>
        </row>
        <row r="25">
          <cell r="CV25">
            <v>0</v>
          </cell>
        </row>
        <row r="26">
          <cell r="S26">
            <v>0</v>
          </cell>
        </row>
        <row r="26">
          <cell r="BG26">
            <v>0</v>
          </cell>
        </row>
        <row r="26">
          <cell r="CU26">
            <v>0</v>
          </cell>
        </row>
        <row r="27">
          <cell r="R27">
            <v>0</v>
          </cell>
        </row>
        <row r="27">
          <cell r="BF27">
            <v>0</v>
          </cell>
        </row>
        <row r="27">
          <cell r="CT27">
            <v>0</v>
          </cell>
        </row>
        <row r="28">
          <cell r="Q28">
            <v>0</v>
          </cell>
        </row>
        <row r="28">
          <cell r="BE28">
            <v>0</v>
          </cell>
        </row>
        <row r="28">
          <cell r="CS28">
            <v>0</v>
          </cell>
        </row>
        <row r="29">
          <cell r="P29">
            <v>0</v>
          </cell>
        </row>
        <row r="29">
          <cell r="BD29">
            <v>0</v>
          </cell>
        </row>
        <row r="29">
          <cell r="CR29">
            <v>0</v>
          </cell>
        </row>
        <row r="30">
          <cell r="O30">
            <v>0</v>
          </cell>
        </row>
        <row r="30">
          <cell r="BC30">
            <v>0</v>
          </cell>
        </row>
        <row r="30">
          <cell r="CQ30">
            <v>0</v>
          </cell>
        </row>
        <row r="31">
          <cell r="N31">
            <v>0</v>
          </cell>
        </row>
        <row r="31">
          <cell r="BB31">
            <v>0</v>
          </cell>
        </row>
        <row r="31">
          <cell r="CP31">
            <v>0</v>
          </cell>
        </row>
        <row r="32">
          <cell r="M32">
            <v>0</v>
          </cell>
        </row>
        <row r="32">
          <cell r="BA32">
            <v>0</v>
          </cell>
        </row>
        <row r="32">
          <cell r="CO32">
            <v>0</v>
          </cell>
        </row>
        <row r="33">
          <cell r="L33">
            <v>0</v>
          </cell>
        </row>
        <row r="33">
          <cell r="AZ33">
            <v>0</v>
          </cell>
        </row>
        <row r="33">
          <cell r="CN33">
            <v>0</v>
          </cell>
        </row>
        <row r="34">
          <cell r="K34">
            <v>0</v>
          </cell>
        </row>
        <row r="34">
          <cell r="AY34">
            <v>0</v>
          </cell>
        </row>
        <row r="34">
          <cell r="CM34">
            <v>0</v>
          </cell>
        </row>
        <row r="35">
          <cell r="J35">
            <v>0</v>
          </cell>
        </row>
        <row r="35">
          <cell r="AX35">
            <v>0</v>
          </cell>
        </row>
        <row r="35">
          <cell r="CL35">
            <v>0</v>
          </cell>
        </row>
        <row r="36">
          <cell r="I36">
            <v>0</v>
          </cell>
        </row>
        <row r="36">
          <cell r="AW36">
            <v>0</v>
          </cell>
        </row>
        <row r="36">
          <cell r="CK36">
            <v>0</v>
          </cell>
        </row>
        <row r="37">
          <cell r="H37">
            <v>0</v>
          </cell>
        </row>
        <row r="37">
          <cell r="AV37">
            <v>0</v>
          </cell>
        </row>
        <row r="37">
          <cell r="CJ37">
            <v>0</v>
          </cell>
        </row>
        <row r="38">
          <cell r="G38">
            <v>0</v>
          </cell>
        </row>
        <row r="38">
          <cell r="AU38">
            <v>0</v>
          </cell>
        </row>
        <row r="38">
          <cell r="CI38">
            <v>0</v>
          </cell>
        </row>
        <row r="39">
          <cell r="F39">
            <v>0</v>
          </cell>
        </row>
        <row r="39">
          <cell r="AT39">
            <v>0</v>
          </cell>
        </row>
        <row r="39">
          <cell r="CH39">
            <v>0</v>
          </cell>
        </row>
        <row r="40">
          <cell r="E40">
            <v>0</v>
          </cell>
        </row>
        <row r="40">
          <cell r="AS40">
            <v>0</v>
          </cell>
        </row>
        <row r="40">
          <cell r="CG40">
            <v>0</v>
          </cell>
        </row>
        <row r="41">
          <cell r="D41">
            <v>0</v>
          </cell>
        </row>
        <row r="41">
          <cell r="AR41">
            <v>0</v>
          </cell>
        </row>
        <row r="41">
          <cell r="CF41">
            <v>0</v>
          </cell>
        </row>
        <row r="42">
          <cell r="C42">
            <v>0</v>
          </cell>
        </row>
        <row r="42">
          <cell r="AQ42">
            <v>0</v>
          </cell>
        </row>
        <row r="42">
          <cell r="CE42">
            <v>0</v>
          </cell>
        </row>
        <row r="47">
          <cell r="AK47">
            <v>0</v>
          </cell>
        </row>
        <row r="47">
          <cell r="BY47">
            <v>0</v>
          </cell>
        </row>
        <row r="47">
          <cell r="DM47">
            <v>0</v>
          </cell>
        </row>
        <row r="48">
          <cell r="AJ48">
            <v>0</v>
          </cell>
        </row>
        <row r="48">
          <cell r="BX48">
            <v>0</v>
          </cell>
        </row>
        <row r="48">
          <cell r="DL48">
            <v>0</v>
          </cell>
        </row>
        <row r="49">
          <cell r="AI49">
            <v>0</v>
          </cell>
        </row>
        <row r="49">
          <cell r="BW49">
            <v>0</v>
          </cell>
        </row>
        <row r="49">
          <cell r="DK49">
            <v>0</v>
          </cell>
        </row>
        <row r="50">
          <cell r="AH50">
            <v>0</v>
          </cell>
        </row>
        <row r="50">
          <cell r="BV50">
            <v>0</v>
          </cell>
        </row>
        <row r="50">
          <cell r="DJ50">
            <v>0</v>
          </cell>
        </row>
        <row r="51">
          <cell r="BU51">
            <v>0</v>
          </cell>
        </row>
        <row r="51">
          <cell r="DI51">
            <v>0</v>
          </cell>
        </row>
        <row r="52">
          <cell r="AF52">
            <v>0</v>
          </cell>
        </row>
        <row r="52">
          <cell r="BT52">
            <v>0</v>
          </cell>
        </row>
        <row r="52">
          <cell r="DH52">
            <v>0</v>
          </cell>
        </row>
        <row r="53">
          <cell r="AE53">
            <v>0</v>
          </cell>
        </row>
        <row r="53">
          <cell r="BS53">
            <v>0</v>
          </cell>
        </row>
        <row r="53">
          <cell r="DG53">
            <v>0</v>
          </cell>
        </row>
        <row r="54">
          <cell r="AD54">
            <v>0</v>
          </cell>
        </row>
        <row r="54">
          <cell r="BR54">
            <v>0</v>
          </cell>
        </row>
        <row r="54">
          <cell r="DF54">
            <v>0</v>
          </cell>
        </row>
        <row r="55">
          <cell r="AC55">
            <v>0</v>
          </cell>
        </row>
        <row r="55">
          <cell r="BQ55">
            <v>0</v>
          </cell>
        </row>
        <row r="55">
          <cell r="DE55">
            <v>0</v>
          </cell>
        </row>
        <row r="56">
          <cell r="AB56">
            <v>0</v>
          </cell>
        </row>
        <row r="56">
          <cell r="BP56">
            <v>0</v>
          </cell>
        </row>
        <row r="56">
          <cell r="DD56">
            <v>0</v>
          </cell>
        </row>
        <row r="57">
          <cell r="AA57">
            <v>0</v>
          </cell>
        </row>
        <row r="57">
          <cell r="BO57">
            <v>0</v>
          </cell>
        </row>
        <row r="57">
          <cell r="DC57">
            <v>0</v>
          </cell>
        </row>
        <row r="58">
          <cell r="Z58">
            <v>0</v>
          </cell>
        </row>
        <row r="58">
          <cell r="BN58">
            <v>0</v>
          </cell>
        </row>
        <row r="58">
          <cell r="DB58">
            <v>0</v>
          </cell>
        </row>
        <row r="59">
          <cell r="Y59">
            <v>0</v>
          </cell>
        </row>
        <row r="59">
          <cell r="BM59">
            <v>0</v>
          </cell>
        </row>
        <row r="59">
          <cell r="DA59">
            <v>0</v>
          </cell>
        </row>
        <row r="60">
          <cell r="X60">
            <v>0</v>
          </cell>
        </row>
        <row r="60">
          <cell r="BL60">
            <v>0</v>
          </cell>
        </row>
        <row r="60">
          <cell r="CZ60">
            <v>0</v>
          </cell>
        </row>
        <row r="61">
          <cell r="W61">
            <v>0</v>
          </cell>
        </row>
        <row r="61">
          <cell r="BK61">
            <v>0</v>
          </cell>
        </row>
        <row r="61">
          <cell r="CY61">
            <v>0</v>
          </cell>
        </row>
        <row r="62">
          <cell r="V62">
            <v>0</v>
          </cell>
        </row>
        <row r="62">
          <cell r="BJ62">
            <v>0</v>
          </cell>
        </row>
        <row r="62">
          <cell r="CX62">
            <v>0</v>
          </cell>
        </row>
        <row r="63">
          <cell r="U63">
            <v>0</v>
          </cell>
        </row>
        <row r="63">
          <cell r="BI63">
            <v>0</v>
          </cell>
        </row>
        <row r="63">
          <cell r="CW63">
            <v>0</v>
          </cell>
        </row>
        <row r="64">
          <cell r="T64">
            <v>0</v>
          </cell>
        </row>
        <row r="64">
          <cell r="BH64">
            <v>0</v>
          </cell>
        </row>
        <row r="64">
          <cell r="CV64">
            <v>0</v>
          </cell>
        </row>
        <row r="65">
          <cell r="S65">
            <v>0</v>
          </cell>
        </row>
        <row r="65">
          <cell r="BG65">
            <v>0</v>
          </cell>
        </row>
        <row r="65">
          <cell r="CU65">
            <v>0</v>
          </cell>
        </row>
        <row r="66">
          <cell r="R66">
            <v>0</v>
          </cell>
        </row>
        <row r="66">
          <cell r="BF66">
            <v>0</v>
          </cell>
        </row>
        <row r="66">
          <cell r="CT66">
            <v>0</v>
          </cell>
        </row>
        <row r="67">
          <cell r="Q67">
            <v>0</v>
          </cell>
        </row>
        <row r="67">
          <cell r="BE67">
            <v>0</v>
          </cell>
        </row>
        <row r="67">
          <cell r="CS67">
            <v>0</v>
          </cell>
        </row>
        <row r="68">
          <cell r="P68">
            <v>0</v>
          </cell>
        </row>
        <row r="68">
          <cell r="BD68">
            <v>0</v>
          </cell>
        </row>
        <row r="68">
          <cell r="CR68">
            <v>0</v>
          </cell>
        </row>
        <row r="69">
          <cell r="O69">
            <v>0</v>
          </cell>
        </row>
        <row r="69">
          <cell r="BC69">
            <v>0</v>
          </cell>
        </row>
        <row r="69">
          <cell r="CQ69">
            <v>0</v>
          </cell>
        </row>
        <row r="70">
          <cell r="N70">
            <v>0</v>
          </cell>
        </row>
        <row r="70">
          <cell r="BB70">
            <v>0</v>
          </cell>
        </row>
        <row r="70">
          <cell r="CP70">
            <v>0</v>
          </cell>
        </row>
        <row r="71">
          <cell r="M71">
            <v>0</v>
          </cell>
        </row>
        <row r="71">
          <cell r="BA71">
            <v>0</v>
          </cell>
        </row>
        <row r="71">
          <cell r="CO71">
            <v>0</v>
          </cell>
        </row>
        <row r="72">
          <cell r="L72">
            <v>0</v>
          </cell>
        </row>
        <row r="72">
          <cell r="AZ72">
            <v>0</v>
          </cell>
        </row>
        <row r="72">
          <cell r="CN72">
            <v>0</v>
          </cell>
        </row>
        <row r="73">
          <cell r="K73">
            <v>0</v>
          </cell>
        </row>
        <row r="73">
          <cell r="AY73">
            <v>0</v>
          </cell>
        </row>
        <row r="73">
          <cell r="CM73">
            <v>0</v>
          </cell>
        </row>
        <row r="74">
          <cell r="J74">
            <v>0</v>
          </cell>
        </row>
        <row r="74">
          <cell r="AX74">
            <v>0</v>
          </cell>
        </row>
        <row r="74">
          <cell r="CL74">
            <v>0</v>
          </cell>
        </row>
        <row r="75">
          <cell r="I75">
            <v>0</v>
          </cell>
        </row>
        <row r="75">
          <cell r="AW75">
            <v>0</v>
          </cell>
        </row>
        <row r="75">
          <cell r="CK75">
            <v>0</v>
          </cell>
        </row>
        <row r="76">
          <cell r="H76">
            <v>0</v>
          </cell>
        </row>
        <row r="76">
          <cell r="AV76">
            <v>0</v>
          </cell>
        </row>
        <row r="76">
          <cell r="CJ76">
            <v>0</v>
          </cell>
        </row>
        <row r="77">
          <cell r="G77">
            <v>0</v>
          </cell>
        </row>
        <row r="77">
          <cell r="AU77">
            <v>0</v>
          </cell>
        </row>
        <row r="77">
          <cell r="CI77">
            <v>0</v>
          </cell>
        </row>
        <row r="78">
          <cell r="F78">
            <v>0</v>
          </cell>
        </row>
        <row r="78">
          <cell r="AT78">
            <v>0</v>
          </cell>
        </row>
        <row r="78">
          <cell r="CH78">
            <v>0</v>
          </cell>
        </row>
        <row r="79">
          <cell r="E79">
            <v>0</v>
          </cell>
        </row>
        <row r="79">
          <cell r="AS79">
            <v>0</v>
          </cell>
        </row>
        <row r="79">
          <cell r="CG79">
            <v>0</v>
          </cell>
        </row>
        <row r="80">
          <cell r="D80">
            <v>0</v>
          </cell>
        </row>
        <row r="80">
          <cell r="AR80">
            <v>0</v>
          </cell>
        </row>
        <row r="80">
          <cell r="CF80">
            <v>0</v>
          </cell>
        </row>
        <row r="81">
          <cell r="C81">
            <v>0</v>
          </cell>
        </row>
        <row r="81">
          <cell r="AQ81">
            <v>0</v>
          </cell>
        </row>
        <row r="81">
          <cell r="CE8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健康险005大赔案"/>
      <sheetName val="健康险005预期赔付率"/>
      <sheetName val="健康险005链梯法"/>
      <sheetName val="健康险005IBNR_结果确认"/>
      <sheetName val="健康险005回溯分析试算"/>
    </sheetNames>
    <sheetDataSet>
      <sheetData sheetId="0"/>
      <sheetData sheetId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交强险001大赔案"/>
      <sheetName val="交强险001预期赔付率"/>
      <sheetName val="交强险001链梯法"/>
      <sheetName val="交强险001案均法"/>
      <sheetName val="交强险001IBNR_结果确认"/>
      <sheetName val="交强险001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奶牛002大赔案"/>
      <sheetName val="奶牛002预期赔付率"/>
      <sheetName val="奶牛002链梯法"/>
      <sheetName val="奶牛002IBNR_结果确认"/>
      <sheetName val="奶牛002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>
        <row r="40">
          <cell r="J40">
            <v>2765186.41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能繁母猪003大赔案"/>
      <sheetName val="能繁母猪003预期赔付率"/>
      <sheetName val="能繁母猪003链梯法"/>
      <sheetName val="能繁母猪003IBNR_结果确认"/>
      <sheetName val="能繁母猪003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>
        <row r="40">
          <cell r="J40">
            <v>6183207.21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秋粮010大赔案"/>
      <sheetName val="秋粮010预期赔付率"/>
      <sheetName val="秋粮010链梯法"/>
      <sheetName val="秋粮010IBNR_结果确认"/>
      <sheetName val="秋粮010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>
        <row r="40">
          <cell r="J40">
            <v>91192158.8</v>
          </cell>
        </row>
        <row r="40">
          <cell r="Z40">
            <v>72900917.99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商业三者013大赔案"/>
      <sheetName val="商业三者013预期赔付率"/>
      <sheetName val="商业三者013链梯法"/>
      <sheetName val="商业三者013案均法"/>
      <sheetName val="商业三者013IBNR_结果确认"/>
      <sheetName val="商业三者013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夏粮009大赔案"/>
      <sheetName val="夏粮009预期赔付率"/>
      <sheetName val="夏粮009链梯法"/>
      <sheetName val="夏粮009IBNR_结果确认"/>
      <sheetName val="夏粮009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U8">
            <v>0</v>
          </cell>
        </row>
        <row r="8">
          <cell r="DM8">
            <v>0</v>
          </cell>
        </row>
        <row r="9">
          <cell r="AJ9">
            <v>0</v>
          </cell>
        </row>
        <row r="9">
          <cell r="BT9">
            <v>0</v>
          </cell>
        </row>
        <row r="9">
          <cell r="DL9">
            <v>0</v>
          </cell>
        </row>
        <row r="10">
          <cell r="AI10">
            <v>0</v>
          </cell>
        </row>
        <row r="10">
          <cell r="BS10">
            <v>0</v>
          </cell>
        </row>
        <row r="10">
          <cell r="DK10">
            <v>0</v>
          </cell>
        </row>
        <row r="11">
          <cell r="AH11">
            <v>0</v>
          </cell>
        </row>
        <row r="11">
          <cell r="BR11">
            <v>0</v>
          </cell>
        </row>
        <row r="11">
          <cell r="DJ11">
            <v>0</v>
          </cell>
        </row>
        <row r="12">
          <cell r="BQ12">
            <v>0</v>
          </cell>
        </row>
        <row r="12">
          <cell r="DI12">
            <v>0</v>
          </cell>
        </row>
        <row r="13">
          <cell r="AF13">
            <v>0</v>
          </cell>
        </row>
        <row r="13">
          <cell r="BP13">
            <v>0</v>
          </cell>
        </row>
        <row r="13">
          <cell r="DH13">
            <v>0</v>
          </cell>
        </row>
        <row r="14">
          <cell r="AE14">
            <v>0</v>
          </cell>
        </row>
        <row r="14">
          <cell r="BO14">
            <v>0</v>
          </cell>
        </row>
        <row r="14">
          <cell r="DG14">
            <v>0</v>
          </cell>
        </row>
        <row r="15">
          <cell r="AD15">
            <v>0</v>
          </cell>
        </row>
        <row r="15">
          <cell r="BN15">
            <v>0</v>
          </cell>
        </row>
        <row r="15">
          <cell r="DF15">
            <v>0</v>
          </cell>
        </row>
        <row r="16">
          <cell r="AC16">
            <v>0</v>
          </cell>
        </row>
        <row r="16">
          <cell r="BM16">
            <v>0</v>
          </cell>
        </row>
        <row r="16">
          <cell r="DE16">
            <v>0</v>
          </cell>
        </row>
        <row r="17">
          <cell r="AB17">
            <v>0</v>
          </cell>
        </row>
        <row r="17">
          <cell r="BL17">
            <v>0</v>
          </cell>
        </row>
        <row r="17">
          <cell r="DD17">
            <v>0</v>
          </cell>
        </row>
        <row r="18">
          <cell r="AA18">
            <v>0</v>
          </cell>
        </row>
        <row r="18">
          <cell r="BK18">
            <v>0</v>
          </cell>
        </row>
        <row r="18">
          <cell r="DC18">
            <v>0</v>
          </cell>
        </row>
        <row r="19">
          <cell r="Z19">
            <v>0</v>
          </cell>
        </row>
        <row r="19">
          <cell r="BJ19">
            <v>0</v>
          </cell>
        </row>
        <row r="19">
          <cell r="DB19">
            <v>0</v>
          </cell>
        </row>
        <row r="20">
          <cell r="Y20">
            <v>0</v>
          </cell>
        </row>
        <row r="20">
          <cell r="BI20">
            <v>0</v>
          </cell>
        </row>
        <row r="20">
          <cell r="DA20">
            <v>0</v>
          </cell>
        </row>
        <row r="21">
          <cell r="X21">
            <v>0</v>
          </cell>
        </row>
        <row r="21">
          <cell r="BH21">
            <v>0</v>
          </cell>
        </row>
        <row r="21">
          <cell r="CZ21">
            <v>0</v>
          </cell>
        </row>
        <row r="22">
          <cell r="W22">
            <v>0</v>
          </cell>
        </row>
        <row r="22">
          <cell r="BG22">
            <v>0</v>
          </cell>
        </row>
        <row r="22">
          <cell r="CY22">
            <v>0</v>
          </cell>
        </row>
        <row r="23">
          <cell r="V23">
            <v>0</v>
          </cell>
        </row>
        <row r="23">
          <cell r="BF23">
            <v>0</v>
          </cell>
        </row>
        <row r="23">
          <cell r="CX23">
            <v>0</v>
          </cell>
        </row>
        <row r="24">
          <cell r="U24">
            <v>0</v>
          </cell>
        </row>
        <row r="24">
          <cell r="BE24">
            <v>0</v>
          </cell>
        </row>
        <row r="24">
          <cell r="CW24">
            <v>0</v>
          </cell>
        </row>
        <row r="25">
          <cell r="T25">
            <v>0</v>
          </cell>
        </row>
        <row r="25">
          <cell r="BD25">
            <v>0</v>
          </cell>
        </row>
        <row r="25">
          <cell r="CV25">
            <v>0</v>
          </cell>
        </row>
        <row r="26">
          <cell r="S26">
            <v>0</v>
          </cell>
        </row>
        <row r="26">
          <cell r="BC26">
            <v>0</v>
          </cell>
        </row>
        <row r="26">
          <cell r="CU26">
            <v>0</v>
          </cell>
        </row>
        <row r="27">
          <cell r="R27">
            <v>0</v>
          </cell>
        </row>
        <row r="27">
          <cell r="BB27">
            <v>0</v>
          </cell>
        </row>
        <row r="27">
          <cell r="CT27">
            <v>0</v>
          </cell>
        </row>
        <row r="28">
          <cell r="Q28">
            <v>0</v>
          </cell>
        </row>
        <row r="28">
          <cell r="BA28">
            <v>0</v>
          </cell>
        </row>
        <row r="28">
          <cell r="CS28">
            <v>0</v>
          </cell>
        </row>
        <row r="29">
          <cell r="P29">
            <v>0</v>
          </cell>
        </row>
        <row r="29">
          <cell r="AZ29">
            <v>0</v>
          </cell>
        </row>
        <row r="29">
          <cell r="CR29">
            <v>0</v>
          </cell>
        </row>
        <row r="30">
          <cell r="O30">
            <v>0</v>
          </cell>
        </row>
        <row r="30">
          <cell r="AY30">
            <v>0</v>
          </cell>
        </row>
        <row r="30">
          <cell r="CQ30">
            <v>0</v>
          </cell>
        </row>
        <row r="31">
          <cell r="N31">
            <v>0</v>
          </cell>
        </row>
        <row r="31">
          <cell r="AX31">
            <v>0</v>
          </cell>
        </row>
        <row r="31">
          <cell r="CP31">
            <v>0</v>
          </cell>
        </row>
        <row r="32">
          <cell r="M32">
            <v>0</v>
          </cell>
        </row>
        <row r="32">
          <cell r="AW32">
            <v>0</v>
          </cell>
        </row>
        <row r="32">
          <cell r="CO32">
            <v>0</v>
          </cell>
        </row>
        <row r="33">
          <cell r="L33">
            <v>0</v>
          </cell>
        </row>
        <row r="33">
          <cell r="AV33">
            <v>0</v>
          </cell>
        </row>
        <row r="33">
          <cell r="CN33">
            <v>0</v>
          </cell>
        </row>
        <row r="34">
          <cell r="K34">
            <v>0</v>
          </cell>
        </row>
        <row r="34">
          <cell r="AU34">
            <v>0</v>
          </cell>
        </row>
        <row r="34">
          <cell r="CM34">
            <v>0</v>
          </cell>
        </row>
        <row r="35">
          <cell r="J35">
            <v>0</v>
          </cell>
        </row>
        <row r="35">
          <cell r="AT35">
            <v>0</v>
          </cell>
        </row>
        <row r="35">
          <cell r="CL35">
            <v>0</v>
          </cell>
        </row>
        <row r="36">
          <cell r="I36">
            <v>0</v>
          </cell>
        </row>
        <row r="36">
          <cell r="AS36">
            <v>0</v>
          </cell>
        </row>
        <row r="36">
          <cell r="CK36">
            <v>0</v>
          </cell>
        </row>
        <row r="37">
          <cell r="H37">
            <v>0</v>
          </cell>
        </row>
        <row r="37">
          <cell r="AR37">
            <v>0</v>
          </cell>
        </row>
        <row r="37">
          <cell r="CJ37">
            <v>0</v>
          </cell>
        </row>
        <row r="38">
          <cell r="G38">
            <v>0</v>
          </cell>
        </row>
        <row r="38">
          <cell r="AQ38">
            <v>0</v>
          </cell>
        </row>
        <row r="38">
          <cell r="CI38">
            <v>0</v>
          </cell>
        </row>
        <row r="39">
          <cell r="F39">
            <v>0</v>
          </cell>
        </row>
        <row r="39">
          <cell r="AP39">
            <v>202303</v>
          </cell>
        </row>
        <row r="39">
          <cell r="CH39">
            <v>0</v>
          </cell>
        </row>
        <row r="40">
          <cell r="E40">
            <v>0</v>
          </cell>
        </row>
        <row r="40">
          <cell r="CG40">
            <v>0</v>
          </cell>
        </row>
        <row r="41">
          <cell r="D41">
            <v>0</v>
          </cell>
        </row>
        <row r="41">
          <cell r="CF41">
            <v>0</v>
          </cell>
        </row>
        <row r="42">
          <cell r="C42">
            <v>0</v>
          </cell>
        </row>
        <row r="42">
          <cell r="CE42">
            <v>0</v>
          </cell>
        </row>
        <row r="47">
          <cell r="AK47">
            <v>0</v>
          </cell>
        </row>
        <row r="47">
          <cell r="BU47">
            <v>0</v>
          </cell>
        </row>
        <row r="47">
          <cell r="DM47">
            <v>0</v>
          </cell>
        </row>
        <row r="48">
          <cell r="AJ48">
            <v>0</v>
          </cell>
        </row>
        <row r="48">
          <cell r="BT48">
            <v>0</v>
          </cell>
        </row>
        <row r="48">
          <cell r="DL48">
            <v>0</v>
          </cell>
        </row>
        <row r="49">
          <cell r="AI49">
            <v>0</v>
          </cell>
        </row>
        <row r="49">
          <cell r="BS49">
            <v>0</v>
          </cell>
        </row>
        <row r="49">
          <cell r="DK49">
            <v>0</v>
          </cell>
        </row>
        <row r="50">
          <cell r="AH50">
            <v>0</v>
          </cell>
        </row>
        <row r="50">
          <cell r="BR50">
            <v>0</v>
          </cell>
        </row>
        <row r="50">
          <cell r="DJ50">
            <v>0</v>
          </cell>
        </row>
        <row r="51">
          <cell r="BQ51">
            <v>0</v>
          </cell>
        </row>
        <row r="51">
          <cell r="DI51">
            <v>0</v>
          </cell>
        </row>
        <row r="52">
          <cell r="AF52">
            <v>0</v>
          </cell>
        </row>
        <row r="52">
          <cell r="BP52">
            <v>0</v>
          </cell>
        </row>
        <row r="52">
          <cell r="DH52">
            <v>0</v>
          </cell>
        </row>
        <row r="53">
          <cell r="AE53">
            <v>0</v>
          </cell>
        </row>
        <row r="53">
          <cell r="BO53">
            <v>0</v>
          </cell>
        </row>
        <row r="53">
          <cell r="DG53">
            <v>0</v>
          </cell>
        </row>
        <row r="54">
          <cell r="AD54">
            <v>0</v>
          </cell>
        </row>
        <row r="54">
          <cell r="BN54">
            <v>0</v>
          </cell>
        </row>
        <row r="54">
          <cell r="DF54">
            <v>0</v>
          </cell>
        </row>
        <row r="55">
          <cell r="AC55">
            <v>0</v>
          </cell>
        </row>
        <row r="55">
          <cell r="BM55">
            <v>0</v>
          </cell>
        </row>
        <row r="55">
          <cell r="DE55">
            <v>0</v>
          </cell>
        </row>
        <row r="56">
          <cell r="AB56">
            <v>0</v>
          </cell>
        </row>
        <row r="56">
          <cell r="BL56">
            <v>0</v>
          </cell>
        </row>
        <row r="56">
          <cell r="DD56">
            <v>0</v>
          </cell>
        </row>
        <row r="57">
          <cell r="AA57">
            <v>0</v>
          </cell>
        </row>
        <row r="57">
          <cell r="BK57">
            <v>0</v>
          </cell>
        </row>
        <row r="57">
          <cell r="DC57">
            <v>0</v>
          </cell>
        </row>
        <row r="58">
          <cell r="Z58">
            <v>0</v>
          </cell>
        </row>
        <row r="58">
          <cell r="BJ58">
            <v>0</v>
          </cell>
        </row>
        <row r="58">
          <cell r="DB58">
            <v>0</v>
          </cell>
        </row>
        <row r="59">
          <cell r="Y59">
            <v>0</v>
          </cell>
        </row>
        <row r="59">
          <cell r="BI59">
            <v>0</v>
          </cell>
        </row>
        <row r="59">
          <cell r="DA59">
            <v>0</v>
          </cell>
        </row>
        <row r="60">
          <cell r="X60">
            <v>0</v>
          </cell>
        </row>
        <row r="60">
          <cell r="BH60">
            <v>0</v>
          </cell>
        </row>
        <row r="60">
          <cell r="CZ60">
            <v>0</v>
          </cell>
        </row>
        <row r="61">
          <cell r="W61">
            <v>0</v>
          </cell>
        </row>
        <row r="61">
          <cell r="BG61">
            <v>0</v>
          </cell>
        </row>
        <row r="61">
          <cell r="CY61">
            <v>0</v>
          </cell>
        </row>
        <row r="62">
          <cell r="V62">
            <v>0</v>
          </cell>
        </row>
        <row r="62">
          <cell r="BF62">
            <v>0</v>
          </cell>
        </row>
        <row r="62">
          <cell r="CX62">
            <v>0</v>
          </cell>
        </row>
        <row r="63">
          <cell r="U63">
            <v>0</v>
          </cell>
        </row>
        <row r="63">
          <cell r="BE63">
            <v>0</v>
          </cell>
        </row>
        <row r="63">
          <cell r="CW63">
            <v>0</v>
          </cell>
        </row>
        <row r="64">
          <cell r="T64">
            <v>0</v>
          </cell>
        </row>
        <row r="64">
          <cell r="BD64">
            <v>0</v>
          </cell>
        </row>
        <row r="64">
          <cell r="CV64">
            <v>0</v>
          </cell>
        </row>
        <row r="65">
          <cell r="S65">
            <v>0</v>
          </cell>
        </row>
        <row r="65">
          <cell r="BC65">
            <v>0</v>
          </cell>
        </row>
        <row r="65">
          <cell r="CU65">
            <v>0</v>
          </cell>
        </row>
        <row r="66">
          <cell r="R66">
            <v>0</v>
          </cell>
        </row>
        <row r="66">
          <cell r="BB66">
            <v>0</v>
          </cell>
        </row>
        <row r="66">
          <cell r="CT66">
            <v>0</v>
          </cell>
        </row>
        <row r="67">
          <cell r="Q67">
            <v>0</v>
          </cell>
        </row>
        <row r="67">
          <cell r="BA67">
            <v>0</v>
          </cell>
        </row>
        <row r="67">
          <cell r="CS67">
            <v>0</v>
          </cell>
        </row>
        <row r="68">
          <cell r="P68">
            <v>0</v>
          </cell>
        </row>
        <row r="68">
          <cell r="AZ68">
            <v>0</v>
          </cell>
        </row>
        <row r="68">
          <cell r="CR68">
            <v>0</v>
          </cell>
        </row>
        <row r="69">
          <cell r="O69">
            <v>0</v>
          </cell>
        </row>
        <row r="69">
          <cell r="AY69">
            <v>0</v>
          </cell>
        </row>
        <row r="69">
          <cell r="CQ69">
            <v>0</v>
          </cell>
        </row>
        <row r="70">
          <cell r="N70">
            <v>0</v>
          </cell>
        </row>
        <row r="70">
          <cell r="AX70">
            <v>0</v>
          </cell>
        </row>
        <row r="70">
          <cell r="CP70">
            <v>0</v>
          </cell>
        </row>
        <row r="71">
          <cell r="M71">
            <v>0</v>
          </cell>
        </row>
        <row r="71">
          <cell r="AW71">
            <v>0</v>
          </cell>
        </row>
        <row r="71">
          <cell r="CO71">
            <v>0</v>
          </cell>
        </row>
        <row r="72">
          <cell r="L72">
            <v>0</v>
          </cell>
        </row>
        <row r="72">
          <cell r="AV72">
            <v>0</v>
          </cell>
        </row>
        <row r="72">
          <cell r="CN72">
            <v>0</v>
          </cell>
        </row>
        <row r="73">
          <cell r="K73">
            <v>0</v>
          </cell>
        </row>
        <row r="73">
          <cell r="AU73">
            <v>0</v>
          </cell>
        </row>
        <row r="73">
          <cell r="CM73">
            <v>0</v>
          </cell>
        </row>
        <row r="74">
          <cell r="J74">
            <v>0</v>
          </cell>
        </row>
        <row r="74">
          <cell r="AT74">
            <v>0</v>
          </cell>
        </row>
        <row r="74">
          <cell r="CL74">
            <v>0</v>
          </cell>
        </row>
        <row r="75">
          <cell r="I75">
            <v>0</v>
          </cell>
        </row>
        <row r="75">
          <cell r="AS75">
            <v>0</v>
          </cell>
        </row>
        <row r="75">
          <cell r="CK75">
            <v>0</v>
          </cell>
        </row>
        <row r="76">
          <cell r="H76">
            <v>0</v>
          </cell>
        </row>
        <row r="76">
          <cell r="AR76">
            <v>0</v>
          </cell>
        </row>
        <row r="76">
          <cell r="CJ76">
            <v>0</v>
          </cell>
        </row>
        <row r="77">
          <cell r="G77">
            <v>0</v>
          </cell>
        </row>
        <row r="77">
          <cell r="AQ77">
            <v>0</v>
          </cell>
        </row>
        <row r="77">
          <cell r="CI77">
            <v>0</v>
          </cell>
        </row>
        <row r="78">
          <cell r="F78">
            <v>0</v>
          </cell>
        </row>
        <row r="78">
          <cell r="AP78">
            <v>202303</v>
          </cell>
        </row>
        <row r="78">
          <cell r="CH78">
            <v>0</v>
          </cell>
        </row>
        <row r="79">
          <cell r="E79">
            <v>0</v>
          </cell>
        </row>
        <row r="79">
          <cell r="CG79">
            <v>0</v>
          </cell>
        </row>
        <row r="80">
          <cell r="D80">
            <v>0</v>
          </cell>
        </row>
        <row r="80">
          <cell r="CF80">
            <v>0</v>
          </cell>
        </row>
        <row r="81">
          <cell r="C81">
            <v>0</v>
          </cell>
        </row>
        <row r="81">
          <cell r="CE81">
            <v>0</v>
          </cell>
        </row>
      </sheetData>
      <sheetData sheetId="3">
        <row r="40">
          <cell r="J40">
            <v>60932429.51</v>
          </cell>
        </row>
        <row r="40">
          <cell r="Z40">
            <v>-1783470.19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养殖险其他006大赔案"/>
      <sheetName val="养殖险其他006预期赔付率"/>
      <sheetName val="养殖险其他006链梯法"/>
      <sheetName val="养殖险其他006IBNR_结果确认"/>
      <sheetName val="养殖险其他006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>
        <row r="40">
          <cell r="J40">
            <v>3701127.06</v>
          </cell>
        </row>
        <row r="40">
          <cell r="Z40">
            <v>2134271.19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意外险007大赔案"/>
      <sheetName val="意外险007预期赔付率"/>
      <sheetName val="意外险007BF法"/>
      <sheetName val="意外险007IBNR_结果确认"/>
      <sheetName val="意外险007回溯分析试算"/>
    </sheetNames>
    <sheetDataSet>
      <sheetData sheetId="0" refreshError="1"/>
      <sheetData sheetId="1" refreshError="1"/>
      <sheetData sheetId="2">
        <row r="8">
          <cell r="AK8">
            <v>0</v>
          </cell>
        </row>
        <row r="8">
          <cell r="BU8">
            <v>0</v>
          </cell>
        </row>
        <row r="8">
          <cell r="DM8">
            <v>0</v>
          </cell>
        </row>
        <row r="9">
          <cell r="AJ9">
            <v>0</v>
          </cell>
        </row>
        <row r="9">
          <cell r="BT9">
            <v>0</v>
          </cell>
        </row>
        <row r="9">
          <cell r="DL9">
            <v>0</v>
          </cell>
        </row>
        <row r="10">
          <cell r="AI10">
            <v>0</v>
          </cell>
        </row>
        <row r="10">
          <cell r="BS10">
            <v>0</v>
          </cell>
        </row>
        <row r="10">
          <cell r="DK10">
            <v>0</v>
          </cell>
        </row>
        <row r="11">
          <cell r="AH11">
            <v>0</v>
          </cell>
        </row>
        <row r="11">
          <cell r="BR11">
            <v>0</v>
          </cell>
        </row>
        <row r="11">
          <cell r="DJ11">
            <v>0</v>
          </cell>
        </row>
        <row r="12">
          <cell r="BQ12">
            <v>0</v>
          </cell>
        </row>
        <row r="12">
          <cell r="DI12">
            <v>0</v>
          </cell>
        </row>
        <row r="13">
          <cell r="AF13">
            <v>0</v>
          </cell>
        </row>
        <row r="13">
          <cell r="BP13">
            <v>0</v>
          </cell>
        </row>
        <row r="13">
          <cell r="DH13">
            <v>0</v>
          </cell>
        </row>
        <row r="14">
          <cell r="AE14">
            <v>0</v>
          </cell>
        </row>
        <row r="14">
          <cell r="BO14">
            <v>0</v>
          </cell>
        </row>
        <row r="14">
          <cell r="DG14">
            <v>0</v>
          </cell>
        </row>
        <row r="15">
          <cell r="AD15">
            <v>0</v>
          </cell>
        </row>
        <row r="15">
          <cell r="BN15">
            <v>0</v>
          </cell>
        </row>
        <row r="15">
          <cell r="DF15">
            <v>0</v>
          </cell>
        </row>
        <row r="16">
          <cell r="AC16">
            <v>0</v>
          </cell>
        </row>
        <row r="16">
          <cell r="BM16">
            <v>0</v>
          </cell>
        </row>
        <row r="16">
          <cell r="DE16">
            <v>0</v>
          </cell>
        </row>
        <row r="17">
          <cell r="AB17">
            <v>0</v>
          </cell>
        </row>
        <row r="17">
          <cell r="BL17">
            <v>0</v>
          </cell>
        </row>
        <row r="17">
          <cell r="DD17">
            <v>0</v>
          </cell>
        </row>
        <row r="18">
          <cell r="AA18">
            <v>0</v>
          </cell>
        </row>
        <row r="18">
          <cell r="BK18">
            <v>0</v>
          </cell>
        </row>
        <row r="18">
          <cell r="DC18">
            <v>0</v>
          </cell>
        </row>
        <row r="19">
          <cell r="Z19">
            <v>0</v>
          </cell>
        </row>
        <row r="19">
          <cell r="BJ19">
            <v>0</v>
          </cell>
        </row>
        <row r="19">
          <cell r="DB19">
            <v>0</v>
          </cell>
        </row>
        <row r="20">
          <cell r="Y20">
            <v>0</v>
          </cell>
        </row>
        <row r="20">
          <cell r="BI20">
            <v>0</v>
          </cell>
        </row>
        <row r="20">
          <cell r="DA20">
            <v>0</v>
          </cell>
        </row>
        <row r="21">
          <cell r="X21">
            <v>0</v>
          </cell>
        </row>
        <row r="21">
          <cell r="BH21">
            <v>0</v>
          </cell>
        </row>
        <row r="21">
          <cell r="CZ21">
            <v>0</v>
          </cell>
        </row>
        <row r="22">
          <cell r="W22">
            <v>0</v>
          </cell>
        </row>
        <row r="22">
          <cell r="BG22">
            <v>0</v>
          </cell>
        </row>
        <row r="22">
          <cell r="CY22">
            <v>0</v>
          </cell>
        </row>
        <row r="23">
          <cell r="V23">
            <v>0</v>
          </cell>
        </row>
        <row r="23">
          <cell r="BF23">
            <v>0</v>
          </cell>
        </row>
        <row r="23">
          <cell r="CX23">
            <v>0</v>
          </cell>
        </row>
        <row r="24">
          <cell r="U24">
            <v>0</v>
          </cell>
        </row>
        <row r="24">
          <cell r="BE24">
            <v>0</v>
          </cell>
        </row>
        <row r="24">
          <cell r="CW24">
            <v>0</v>
          </cell>
        </row>
        <row r="25">
          <cell r="T25">
            <v>0</v>
          </cell>
        </row>
        <row r="25">
          <cell r="BD25">
            <v>0</v>
          </cell>
        </row>
        <row r="25">
          <cell r="CV25">
            <v>0</v>
          </cell>
        </row>
        <row r="26">
          <cell r="S26">
            <v>0</v>
          </cell>
        </row>
        <row r="26">
          <cell r="BC26">
            <v>0</v>
          </cell>
        </row>
        <row r="26">
          <cell r="CU26">
            <v>0</v>
          </cell>
        </row>
        <row r="27">
          <cell r="R27">
            <v>0</v>
          </cell>
        </row>
        <row r="27">
          <cell r="BB27">
            <v>0</v>
          </cell>
        </row>
        <row r="27">
          <cell r="CT27">
            <v>0</v>
          </cell>
        </row>
        <row r="28">
          <cell r="Q28">
            <v>0</v>
          </cell>
        </row>
        <row r="28">
          <cell r="BA28">
            <v>0</v>
          </cell>
        </row>
        <row r="28">
          <cell r="CS28">
            <v>0</v>
          </cell>
        </row>
        <row r="29">
          <cell r="P29">
            <v>0</v>
          </cell>
        </row>
        <row r="29">
          <cell r="AZ29">
            <v>0</v>
          </cell>
        </row>
        <row r="29">
          <cell r="CR29">
            <v>0</v>
          </cell>
        </row>
        <row r="30">
          <cell r="O30">
            <v>0</v>
          </cell>
        </row>
        <row r="30">
          <cell r="AY30">
            <v>0</v>
          </cell>
        </row>
        <row r="30">
          <cell r="CQ30">
            <v>0</v>
          </cell>
        </row>
        <row r="31">
          <cell r="N31">
            <v>0</v>
          </cell>
        </row>
        <row r="31">
          <cell r="AX31">
            <v>0</v>
          </cell>
        </row>
        <row r="31">
          <cell r="CP31">
            <v>0</v>
          </cell>
        </row>
        <row r="32">
          <cell r="M32">
            <v>0</v>
          </cell>
        </row>
        <row r="32">
          <cell r="AW32">
            <v>0</v>
          </cell>
        </row>
        <row r="32">
          <cell r="CO32">
            <v>0</v>
          </cell>
        </row>
        <row r="33">
          <cell r="L33">
            <v>0</v>
          </cell>
        </row>
        <row r="33">
          <cell r="AV33">
            <v>0</v>
          </cell>
        </row>
        <row r="33">
          <cell r="CN33">
            <v>0</v>
          </cell>
        </row>
        <row r="34">
          <cell r="K34">
            <v>0</v>
          </cell>
        </row>
        <row r="34">
          <cell r="AU34">
            <v>0</v>
          </cell>
        </row>
        <row r="34">
          <cell r="CM34">
            <v>0</v>
          </cell>
        </row>
        <row r="35">
          <cell r="J35">
            <v>0</v>
          </cell>
        </row>
        <row r="35">
          <cell r="AT35">
            <v>0</v>
          </cell>
        </row>
        <row r="35">
          <cell r="CL35">
            <v>0</v>
          </cell>
        </row>
        <row r="36">
          <cell r="I36">
            <v>0</v>
          </cell>
        </row>
        <row r="36">
          <cell r="AS36">
            <v>0</v>
          </cell>
        </row>
        <row r="36">
          <cell r="CK36">
            <v>0</v>
          </cell>
        </row>
        <row r="37">
          <cell r="H37">
            <v>0</v>
          </cell>
        </row>
        <row r="37">
          <cell r="AR37">
            <v>0</v>
          </cell>
        </row>
        <row r="37">
          <cell r="CJ37">
            <v>0</v>
          </cell>
        </row>
        <row r="38">
          <cell r="G38">
            <v>0</v>
          </cell>
        </row>
        <row r="38">
          <cell r="AQ38">
            <v>0</v>
          </cell>
        </row>
        <row r="38">
          <cell r="CI38">
            <v>0</v>
          </cell>
        </row>
        <row r="39">
          <cell r="F39">
            <v>0</v>
          </cell>
        </row>
        <row r="39">
          <cell r="AP39">
            <v>202303</v>
          </cell>
        </row>
        <row r="39">
          <cell r="CH39">
            <v>0</v>
          </cell>
        </row>
        <row r="40">
          <cell r="E40">
            <v>0</v>
          </cell>
        </row>
        <row r="40">
          <cell r="CG40">
            <v>0</v>
          </cell>
        </row>
        <row r="41">
          <cell r="D41">
            <v>0</v>
          </cell>
        </row>
        <row r="41">
          <cell r="CF41">
            <v>0</v>
          </cell>
        </row>
        <row r="42">
          <cell r="C42">
            <v>0</v>
          </cell>
        </row>
        <row r="42">
          <cell r="CE42">
            <v>0</v>
          </cell>
        </row>
        <row r="47">
          <cell r="AK47">
            <v>0</v>
          </cell>
        </row>
        <row r="47">
          <cell r="BU47">
            <v>0</v>
          </cell>
        </row>
        <row r="47">
          <cell r="DM47">
            <v>0</v>
          </cell>
        </row>
        <row r="48">
          <cell r="AJ48">
            <v>0</v>
          </cell>
        </row>
        <row r="48">
          <cell r="BT48">
            <v>0</v>
          </cell>
        </row>
        <row r="48">
          <cell r="DL48">
            <v>0</v>
          </cell>
        </row>
        <row r="49">
          <cell r="AI49">
            <v>0</v>
          </cell>
        </row>
        <row r="49">
          <cell r="BS49">
            <v>0</v>
          </cell>
        </row>
        <row r="49">
          <cell r="DK49">
            <v>0</v>
          </cell>
        </row>
        <row r="50">
          <cell r="AH50">
            <v>0</v>
          </cell>
        </row>
        <row r="50">
          <cell r="BR50">
            <v>0</v>
          </cell>
        </row>
        <row r="50">
          <cell r="DJ50">
            <v>0</v>
          </cell>
        </row>
        <row r="51">
          <cell r="BQ51">
            <v>0</v>
          </cell>
        </row>
        <row r="51">
          <cell r="DI51">
            <v>0</v>
          </cell>
        </row>
        <row r="52">
          <cell r="AF52">
            <v>0</v>
          </cell>
        </row>
        <row r="52">
          <cell r="BP52">
            <v>0</v>
          </cell>
        </row>
        <row r="52">
          <cell r="DH52">
            <v>0</v>
          </cell>
        </row>
        <row r="53">
          <cell r="AE53">
            <v>0</v>
          </cell>
        </row>
        <row r="53">
          <cell r="BO53">
            <v>0</v>
          </cell>
        </row>
        <row r="53">
          <cell r="DG53">
            <v>0</v>
          </cell>
        </row>
        <row r="54">
          <cell r="AD54">
            <v>0</v>
          </cell>
        </row>
        <row r="54">
          <cell r="BN54">
            <v>0</v>
          </cell>
        </row>
        <row r="54">
          <cell r="DF54">
            <v>0</v>
          </cell>
        </row>
        <row r="55">
          <cell r="AC55">
            <v>0</v>
          </cell>
        </row>
        <row r="55">
          <cell r="BM55">
            <v>0</v>
          </cell>
        </row>
        <row r="55">
          <cell r="DE55">
            <v>0</v>
          </cell>
        </row>
        <row r="56">
          <cell r="AB56">
            <v>0</v>
          </cell>
        </row>
        <row r="56">
          <cell r="BL56">
            <v>0</v>
          </cell>
        </row>
        <row r="56">
          <cell r="DD56">
            <v>0</v>
          </cell>
        </row>
        <row r="57">
          <cell r="AA57">
            <v>0</v>
          </cell>
        </row>
        <row r="57">
          <cell r="BK57">
            <v>0</v>
          </cell>
        </row>
        <row r="57">
          <cell r="DC57">
            <v>0</v>
          </cell>
        </row>
        <row r="58">
          <cell r="Z58">
            <v>0</v>
          </cell>
        </row>
        <row r="58">
          <cell r="BJ58">
            <v>0</v>
          </cell>
        </row>
        <row r="58">
          <cell r="DB58">
            <v>0</v>
          </cell>
        </row>
        <row r="59">
          <cell r="Y59">
            <v>0</v>
          </cell>
        </row>
        <row r="59">
          <cell r="BI59">
            <v>0</v>
          </cell>
        </row>
        <row r="59">
          <cell r="DA59">
            <v>0</v>
          </cell>
        </row>
        <row r="60">
          <cell r="X60">
            <v>0</v>
          </cell>
        </row>
        <row r="60">
          <cell r="BH60">
            <v>0</v>
          </cell>
        </row>
        <row r="60">
          <cell r="CZ60">
            <v>0</v>
          </cell>
        </row>
        <row r="61">
          <cell r="W61">
            <v>0</v>
          </cell>
        </row>
        <row r="61">
          <cell r="BG61">
            <v>0</v>
          </cell>
        </row>
        <row r="61">
          <cell r="CY61">
            <v>0</v>
          </cell>
        </row>
        <row r="62">
          <cell r="V62">
            <v>0</v>
          </cell>
        </row>
        <row r="62">
          <cell r="BF62">
            <v>0</v>
          </cell>
        </row>
        <row r="62">
          <cell r="CX62">
            <v>0</v>
          </cell>
        </row>
        <row r="63">
          <cell r="U63">
            <v>0</v>
          </cell>
        </row>
        <row r="63">
          <cell r="BE63">
            <v>0</v>
          </cell>
        </row>
        <row r="63">
          <cell r="CW63">
            <v>0</v>
          </cell>
        </row>
        <row r="64">
          <cell r="T64">
            <v>0</v>
          </cell>
        </row>
        <row r="64">
          <cell r="BD64">
            <v>0</v>
          </cell>
        </row>
        <row r="64">
          <cell r="CV64">
            <v>0</v>
          </cell>
        </row>
        <row r="65">
          <cell r="S65">
            <v>0</v>
          </cell>
        </row>
        <row r="65">
          <cell r="BC65">
            <v>0</v>
          </cell>
        </row>
        <row r="65">
          <cell r="CU65">
            <v>0</v>
          </cell>
        </row>
        <row r="66">
          <cell r="R66">
            <v>0</v>
          </cell>
        </row>
        <row r="66">
          <cell r="BB66">
            <v>0</v>
          </cell>
        </row>
        <row r="66">
          <cell r="CT66">
            <v>0</v>
          </cell>
        </row>
        <row r="67">
          <cell r="Q67">
            <v>0</v>
          </cell>
        </row>
        <row r="67">
          <cell r="BA67">
            <v>0</v>
          </cell>
        </row>
        <row r="67">
          <cell r="CS67">
            <v>0</v>
          </cell>
        </row>
        <row r="68">
          <cell r="P68">
            <v>0</v>
          </cell>
        </row>
        <row r="68">
          <cell r="AZ68">
            <v>0</v>
          </cell>
        </row>
        <row r="68">
          <cell r="CR68">
            <v>0</v>
          </cell>
        </row>
        <row r="69">
          <cell r="O69">
            <v>0</v>
          </cell>
        </row>
        <row r="69">
          <cell r="AY69">
            <v>0</v>
          </cell>
        </row>
        <row r="69">
          <cell r="CQ69">
            <v>0</v>
          </cell>
        </row>
        <row r="70">
          <cell r="N70">
            <v>0</v>
          </cell>
        </row>
        <row r="70">
          <cell r="AX70">
            <v>0</v>
          </cell>
        </row>
        <row r="70">
          <cell r="CP70">
            <v>0</v>
          </cell>
        </row>
        <row r="71">
          <cell r="M71">
            <v>0</v>
          </cell>
        </row>
        <row r="71">
          <cell r="AW71">
            <v>0</v>
          </cell>
        </row>
        <row r="71">
          <cell r="CO71">
            <v>0</v>
          </cell>
        </row>
        <row r="72">
          <cell r="L72">
            <v>0</v>
          </cell>
        </row>
        <row r="72">
          <cell r="AV72">
            <v>0</v>
          </cell>
        </row>
        <row r="72">
          <cell r="CN72">
            <v>0</v>
          </cell>
        </row>
        <row r="73">
          <cell r="K73">
            <v>0</v>
          </cell>
        </row>
        <row r="73">
          <cell r="AU73">
            <v>0</v>
          </cell>
        </row>
        <row r="73">
          <cell r="CM73">
            <v>0</v>
          </cell>
        </row>
        <row r="74">
          <cell r="J74">
            <v>0</v>
          </cell>
        </row>
        <row r="74">
          <cell r="AT74">
            <v>0</v>
          </cell>
        </row>
        <row r="74">
          <cell r="CL74">
            <v>0</v>
          </cell>
        </row>
        <row r="75">
          <cell r="I75">
            <v>0</v>
          </cell>
        </row>
        <row r="75">
          <cell r="AS75">
            <v>0</v>
          </cell>
        </row>
        <row r="75">
          <cell r="CK75">
            <v>0</v>
          </cell>
        </row>
        <row r="76">
          <cell r="H76">
            <v>0</v>
          </cell>
        </row>
        <row r="76">
          <cell r="AR76">
            <v>0</v>
          </cell>
        </row>
        <row r="76">
          <cell r="CJ76">
            <v>0</v>
          </cell>
        </row>
        <row r="77">
          <cell r="G77">
            <v>0</v>
          </cell>
        </row>
        <row r="77">
          <cell r="AQ77">
            <v>0</v>
          </cell>
        </row>
        <row r="77">
          <cell r="CI77">
            <v>0</v>
          </cell>
        </row>
        <row r="78">
          <cell r="F78">
            <v>0</v>
          </cell>
        </row>
        <row r="78">
          <cell r="AP78">
            <v>202303</v>
          </cell>
        </row>
        <row r="78">
          <cell r="CH78">
            <v>0</v>
          </cell>
        </row>
        <row r="79">
          <cell r="E79">
            <v>0</v>
          </cell>
        </row>
        <row r="79">
          <cell r="CG79">
            <v>0</v>
          </cell>
        </row>
        <row r="80">
          <cell r="D80">
            <v>0</v>
          </cell>
        </row>
        <row r="80">
          <cell r="CF80">
            <v>0</v>
          </cell>
        </row>
        <row r="81">
          <cell r="C81">
            <v>0</v>
          </cell>
        </row>
        <row r="81">
          <cell r="CE81">
            <v>0</v>
          </cell>
        </row>
      </sheetData>
      <sheetData sheetId="3">
        <row r="40">
          <cell r="J40">
            <v>7002908.64</v>
          </cell>
        </row>
        <row r="40">
          <cell r="AP40">
            <v>6162559.6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育肥猪004大赔案"/>
      <sheetName val="育肥猪004预期赔付率"/>
      <sheetName val="育肥猪004链梯法"/>
      <sheetName val="育肥猪004IBNR_结果确认"/>
      <sheetName val="育肥猪004回溯分析试算"/>
    </sheetNames>
    <sheetDataSet>
      <sheetData sheetId="0"/>
      <sheetData sheetId="1"/>
      <sheetData sheetId="2">
        <row r="8">
          <cell r="AK8">
            <v>0</v>
          </cell>
        </row>
        <row r="8">
          <cell r="BU8">
            <v>0</v>
          </cell>
        </row>
        <row r="8">
          <cell r="DM8">
            <v>0</v>
          </cell>
        </row>
        <row r="9">
          <cell r="AJ9">
            <v>0</v>
          </cell>
        </row>
        <row r="9">
          <cell r="BT9">
            <v>0</v>
          </cell>
        </row>
        <row r="9">
          <cell r="DL9">
            <v>0</v>
          </cell>
        </row>
        <row r="10">
          <cell r="AI10">
            <v>0</v>
          </cell>
        </row>
        <row r="10">
          <cell r="BS10">
            <v>0</v>
          </cell>
        </row>
        <row r="10">
          <cell r="DK10">
            <v>0</v>
          </cell>
        </row>
        <row r="11">
          <cell r="AH11">
            <v>0</v>
          </cell>
        </row>
        <row r="11">
          <cell r="BR11">
            <v>0</v>
          </cell>
        </row>
        <row r="11">
          <cell r="DJ11">
            <v>0</v>
          </cell>
        </row>
        <row r="12">
          <cell r="BQ12">
            <v>0</v>
          </cell>
        </row>
        <row r="12">
          <cell r="DI12">
            <v>0</v>
          </cell>
        </row>
        <row r="13">
          <cell r="AF13">
            <v>0</v>
          </cell>
        </row>
        <row r="13">
          <cell r="BP13">
            <v>0</v>
          </cell>
        </row>
        <row r="13">
          <cell r="DH13">
            <v>0</v>
          </cell>
        </row>
        <row r="14">
          <cell r="AE14">
            <v>0</v>
          </cell>
        </row>
        <row r="14">
          <cell r="BO14">
            <v>0</v>
          </cell>
        </row>
        <row r="14">
          <cell r="DG14">
            <v>0</v>
          </cell>
        </row>
        <row r="15">
          <cell r="AD15">
            <v>0</v>
          </cell>
        </row>
        <row r="15">
          <cell r="BN15">
            <v>0</v>
          </cell>
        </row>
        <row r="15">
          <cell r="DF15">
            <v>0</v>
          </cell>
        </row>
        <row r="16">
          <cell r="AC16">
            <v>0</v>
          </cell>
        </row>
        <row r="16">
          <cell r="BM16">
            <v>0</v>
          </cell>
        </row>
        <row r="16">
          <cell r="DE16">
            <v>0</v>
          </cell>
        </row>
        <row r="17">
          <cell r="AB17">
            <v>0</v>
          </cell>
        </row>
        <row r="17">
          <cell r="BL17">
            <v>0</v>
          </cell>
        </row>
        <row r="17">
          <cell r="DD17">
            <v>0</v>
          </cell>
        </row>
        <row r="18">
          <cell r="AA18">
            <v>0</v>
          </cell>
        </row>
        <row r="18">
          <cell r="BK18">
            <v>0</v>
          </cell>
        </row>
        <row r="18">
          <cell r="DC18">
            <v>0</v>
          </cell>
        </row>
        <row r="19">
          <cell r="Z19">
            <v>0</v>
          </cell>
        </row>
        <row r="19">
          <cell r="BJ19">
            <v>0</v>
          </cell>
        </row>
        <row r="19">
          <cell r="DB19">
            <v>0</v>
          </cell>
        </row>
        <row r="20">
          <cell r="Y20">
            <v>0</v>
          </cell>
        </row>
        <row r="20">
          <cell r="BI20">
            <v>0</v>
          </cell>
        </row>
        <row r="20">
          <cell r="DA20">
            <v>0</v>
          </cell>
        </row>
        <row r="21">
          <cell r="X21">
            <v>0</v>
          </cell>
        </row>
        <row r="21">
          <cell r="BH21">
            <v>0</v>
          </cell>
        </row>
        <row r="21">
          <cell r="CZ21">
            <v>0</v>
          </cell>
        </row>
        <row r="22">
          <cell r="W22">
            <v>0</v>
          </cell>
        </row>
        <row r="22">
          <cell r="BG22">
            <v>0</v>
          </cell>
        </row>
        <row r="22">
          <cell r="CY22">
            <v>0</v>
          </cell>
        </row>
        <row r="23">
          <cell r="V23">
            <v>0</v>
          </cell>
        </row>
        <row r="23">
          <cell r="BF23">
            <v>0</v>
          </cell>
        </row>
        <row r="23">
          <cell r="CX23">
            <v>0</v>
          </cell>
        </row>
        <row r="24">
          <cell r="U24">
            <v>0</v>
          </cell>
        </row>
        <row r="24">
          <cell r="BE24">
            <v>0</v>
          </cell>
        </row>
        <row r="24">
          <cell r="CW24">
            <v>0</v>
          </cell>
        </row>
        <row r="25">
          <cell r="T25">
            <v>0</v>
          </cell>
        </row>
        <row r="25">
          <cell r="BD25">
            <v>0</v>
          </cell>
        </row>
        <row r="25">
          <cell r="CV25">
            <v>0</v>
          </cell>
        </row>
        <row r="26">
          <cell r="S26">
            <v>0</v>
          </cell>
        </row>
        <row r="26">
          <cell r="BC26">
            <v>0</v>
          </cell>
        </row>
        <row r="26">
          <cell r="CU26">
            <v>0</v>
          </cell>
        </row>
        <row r="27">
          <cell r="R27">
            <v>0</v>
          </cell>
        </row>
        <row r="27">
          <cell r="BB27">
            <v>0</v>
          </cell>
        </row>
        <row r="27">
          <cell r="CT27">
            <v>0</v>
          </cell>
        </row>
        <row r="28">
          <cell r="Q28">
            <v>0</v>
          </cell>
        </row>
        <row r="28">
          <cell r="BA28">
            <v>0</v>
          </cell>
        </row>
        <row r="28">
          <cell r="CS28">
            <v>0</v>
          </cell>
        </row>
        <row r="29">
          <cell r="P29">
            <v>0</v>
          </cell>
        </row>
        <row r="29">
          <cell r="AZ29">
            <v>0</v>
          </cell>
        </row>
        <row r="29">
          <cell r="CR29">
            <v>0</v>
          </cell>
        </row>
        <row r="30">
          <cell r="O30">
            <v>0</v>
          </cell>
        </row>
        <row r="30">
          <cell r="AY30">
            <v>0</v>
          </cell>
        </row>
        <row r="30">
          <cell r="CQ30">
            <v>0</v>
          </cell>
        </row>
        <row r="31">
          <cell r="N31">
            <v>0</v>
          </cell>
        </row>
        <row r="31">
          <cell r="AX31">
            <v>0</v>
          </cell>
        </row>
        <row r="31">
          <cell r="CP31">
            <v>0</v>
          </cell>
        </row>
        <row r="32">
          <cell r="M32">
            <v>0</v>
          </cell>
        </row>
        <row r="32">
          <cell r="AW32">
            <v>0</v>
          </cell>
        </row>
        <row r="32">
          <cell r="CO32">
            <v>0</v>
          </cell>
        </row>
        <row r="33">
          <cell r="L33">
            <v>0</v>
          </cell>
        </row>
        <row r="33">
          <cell r="AV33">
            <v>0</v>
          </cell>
        </row>
        <row r="33">
          <cell r="CN33">
            <v>0</v>
          </cell>
        </row>
        <row r="34">
          <cell r="K34">
            <v>0</v>
          </cell>
        </row>
        <row r="34">
          <cell r="AU34">
            <v>0</v>
          </cell>
        </row>
        <row r="34">
          <cell r="CM34">
            <v>0</v>
          </cell>
        </row>
        <row r="35">
          <cell r="J35">
            <v>0</v>
          </cell>
        </row>
        <row r="35">
          <cell r="AT35">
            <v>0</v>
          </cell>
        </row>
        <row r="35">
          <cell r="CL35">
            <v>0</v>
          </cell>
        </row>
        <row r="36">
          <cell r="I36">
            <v>0</v>
          </cell>
        </row>
        <row r="36">
          <cell r="AS36">
            <v>0</v>
          </cell>
        </row>
        <row r="36">
          <cell r="CK36">
            <v>0</v>
          </cell>
        </row>
        <row r="37">
          <cell r="H37">
            <v>0</v>
          </cell>
        </row>
        <row r="37">
          <cell r="AR37">
            <v>0</v>
          </cell>
        </row>
        <row r="37">
          <cell r="CJ37">
            <v>0</v>
          </cell>
        </row>
        <row r="38">
          <cell r="G38">
            <v>0</v>
          </cell>
        </row>
        <row r="38">
          <cell r="AQ38">
            <v>0</v>
          </cell>
        </row>
        <row r="38">
          <cell r="CI38">
            <v>0</v>
          </cell>
        </row>
        <row r="39">
          <cell r="F39">
            <v>0</v>
          </cell>
        </row>
        <row r="39">
          <cell r="AP39">
            <v>202303</v>
          </cell>
        </row>
        <row r="39">
          <cell r="CH39">
            <v>0</v>
          </cell>
        </row>
        <row r="40">
          <cell r="E40">
            <v>0</v>
          </cell>
        </row>
        <row r="40">
          <cell r="CG40">
            <v>0</v>
          </cell>
        </row>
        <row r="41">
          <cell r="D41">
            <v>0</v>
          </cell>
        </row>
        <row r="41">
          <cell r="CF41">
            <v>0</v>
          </cell>
        </row>
        <row r="42">
          <cell r="C42">
            <v>0</v>
          </cell>
        </row>
        <row r="42">
          <cell r="CE42">
            <v>0</v>
          </cell>
        </row>
        <row r="47">
          <cell r="AK47">
            <v>0</v>
          </cell>
        </row>
        <row r="47">
          <cell r="BU47">
            <v>0</v>
          </cell>
        </row>
        <row r="47">
          <cell r="DM47">
            <v>0</v>
          </cell>
        </row>
        <row r="48">
          <cell r="AJ48">
            <v>0</v>
          </cell>
        </row>
        <row r="48">
          <cell r="BT48">
            <v>0</v>
          </cell>
        </row>
        <row r="48">
          <cell r="DL48">
            <v>0</v>
          </cell>
        </row>
        <row r="49">
          <cell r="AI49">
            <v>0</v>
          </cell>
        </row>
        <row r="49">
          <cell r="BS49">
            <v>0</v>
          </cell>
        </row>
        <row r="49">
          <cell r="DK49">
            <v>0</v>
          </cell>
        </row>
        <row r="50">
          <cell r="AH50">
            <v>0</v>
          </cell>
        </row>
        <row r="50">
          <cell r="BR50">
            <v>0</v>
          </cell>
        </row>
        <row r="50">
          <cell r="DJ50">
            <v>0</v>
          </cell>
        </row>
        <row r="51">
          <cell r="BQ51">
            <v>0</v>
          </cell>
        </row>
        <row r="51">
          <cell r="DI51">
            <v>0</v>
          </cell>
        </row>
        <row r="52">
          <cell r="AF52">
            <v>0</v>
          </cell>
        </row>
        <row r="52">
          <cell r="BP52">
            <v>0</v>
          </cell>
        </row>
        <row r="52">
          <cell r="DH52">
            <v>0</v>
          </cell>
        </row>
        <row r="53">
          <cell r="AE53">
            <v>0</v>
          </cell>
        </row>
        <row r="53">
          <cell r="BO53">
            <v>0</v>
          </cell>
        </row>
        <row r="53">
          <cell r="DG53">
            <v>0</v>
          </cell>
        </row>
        <row r="54">
          <cell r="AD54">
            <v>0</v>
          </cell>
        </row>
        <row r="54">
          <cell r="BN54">
            <v>0</v>
          </cell>
        </row>
        <row r="54">
          <cell r="DF54">
            <v>0</v>
          </cell>
        </row>
        <row r="55">
          <cell r="AC55">
            <v>0</v>
          </cell>
        </row>
        <row r="55">
          <cell r="BM55">
            <v>0</v>
          </cell>
        </row>
        <row r="55">
          <cell r="DE55">
            <v>0</v>
          </cell>
        </row>
        <row r="56">
          <cell r="AB56">
            <v>0</v>
          </cell>
        </row>
        <row r="56">
          <cell r="BL56">
            <v>0</v>
          </cell>
        </row>
        <row r="56">
          <cell r="DD56">
            <v>0</v>
          </cell>
        </row>
        <row r="57">
          <cell r="AA57">
            <v>0</v>
          </cell>
        </row>
        <row r="57">
          <cell r="BK57">
            <v>0</v>
          </cell>
        </row>
        <row r="57">
          <cell r="DC57">
            <v>0</v>
          </cell>
        </row>
        <row r="58">
          <cell r="Z58">
            <v>0</v>
          </cell>
        </row>
        <row r="58">
          <cell r="BJ58">
            <v>0</v>
          </cell>
        </row>
        <row r="58">
          <cell r="DB58">
            <v>0</v>
          </cell>
        </row>
        <row r="59">
          <cell r="Y59">
            <v>0</v>
          </cell>
        </row>
        <row r="59">
          <cell r="BI59">
            <v>0</v>
          </cell>
        </row>
        <row r="59">
          <cell r="DA59">
            <v>0</v>
          </cell>
        </row>
        <row r="60">
          <cell r="X60">
            <v>0</v>
          </cell>
        </row>
        <row r="60">
          <cell r="BH60">
            <v>0</v>
          </cell>
        </row>
        <row r="60">
          <cell r="CZ60">
            <v>0</v>
          </cell>
        </row>
        <row r="61">
          <cell r="W61">
            <v>0</v>
          </cell>
        </row>
        <row r="61">
          <cell r="BG61">
            <v>0</v>
          </cell>
        </row>
        <row r="61">
          <cell r="CY61">
            <v>0</v>
          </cell>
        </row>
        <row r="62">
          <cell r="V62">
            <v>0</v>
          </cell>
        </row>
        <row r="62">
          <cell r="BF62">
            <v>0</v>
          </cell>
        </row>
        <row r="62">
          <cell r="CX62">
            <v>0</v>
          </cell>
        </row>
        <row r="63">
          <cell r="U63">
            <v>0</v>
          </cell>
        </row>
        <row r="63">
          <cell r="BE63">
            <v>0</v>
          </cell>
        </row>
        <row r="63">
          <cell r="CW63">
            <v>0</v>
          </cell>
        </row>
        <row r="64">
          <cell r="T64">
            <v>0</v>
          </cell>
        </row>
        <row r="64">
          <cell r="BD64">
            <v>0</v>
          </cell>
        </row>
        <row r="64">
          <cell r="CV64">
            <v>0</v>
          </cell>
        </row>
        <row r="65">
          <cell r="S65">
            <v>0</v>
          </cell>
        </row>
        <row r="65">
          <cell r="BC65">
            <v>0</v>
          </cell>
        </row>
        <row r="65">
          <cell r="CU65">
            <v>0</v>
          </cell>
        </row>
        <row r="66">
          <cell r="R66">
            <v>0</v>
          </cell>
        </row>
        <row r="66">
          <cell r="BB66">
            <v>0</v>
          </cell>
        </row>
        <row r="66">
          <cell r="CT66">
            <v>0</v>
          </cell>
        </row>
        <row r="67">
          <cell r="Q67">
            <v>0</v>
          </cell>
        </row>
        <row r="67">
          <cell r="BA67">
            <v>0</v>
          </cell>
        </row>
        <row r="67">
          <cell r="CS67">
            <v>0</v>
          </cell>
        </row>
        <row r="68">
          <cell r="P68">
            <v>0</v>
          </cell>
        </row>
        <row r="68">
          <cell r="AZ68">
            <v>0</v>
          </cell>
        </row>
        <row r="68">
          <cell r="CR68">
            <v>0</v>
          </cell>
        </row>
        <row r="69">
          <cell r="O69">
            <v>0</v>
          </cell>
        </row>
        <row r="69">
          <cell r="AY69">
            <v>0</v>
          </cell>
        </row>
        <row r="69">
          <cell r="CQ69">
            <v>0</v>
          </cell>
        </row>
        <row r="70">
          <cell r="N70">
            <v>0</v>
          </cell>
        </row>
        <row r="70">
          <cell r="AX70">
            <v>0</v>
          </cell>
        </row>
        <row r="70">
          <cell r="CP70">
            <v>0</v>
          </cell>
        </row>
        <row r="71">
          <cell r="M71">
            <v>0</v>
          </cell>
        </row>
        <row r="71">
          <cell r="AW71">
            <v>0</v>
          </cell>
        </row>
        <row r="71">
          <cell r="CO71">
            <v>0</v>
          </cell>
        </row>
        <row r="72">
          <cell r="L72">
            <v>0</v>
          </cell>
        </row>
        <row r="72">
          <cell r="AV72">
            <v>0</v>
          </cell>
        </row>
        <row r="72">
          <cell r="CN72">
            <v>0</v>
          </cell>
        </row>
        <row r="73">
          <cell r="K73">
            <v>0</v>
          </cell>
        </row>
        <row r="73">
          <cell r="AU73">
            <v>0</v>
          </cell>
        </row>
        <row r="73">
          <cell r="CM73">
            <v>0</v>
          </cell>
        </row>
        <row r="74">
          <cell r="J74">
            <v>0</v>
          </cell>
        </row>
        <row r="74">
          <cell r="AT74">
            <v>0</v>
          </cell>
        </row>
        <row r="74">
          <cell r="CL74">
            <v>0</v>
          </cell>
        </row>
        <row r="75">
          <cell r="I75">
            <v>0</v>
          </cell>
        </row>
        <row r="75">
          <cell r="AS75">
            <v>0</v>
          </cell>
        </row>
        <row r="75">
          <cell r="CK75">
            <v>0</v>
          </cell>
        </row>
        <row r="76">
          <cell r="H76">
            <v>0</v>
          </cell>
        </row>
        <row r="76">
          <cell r="AR76">
            <v>0</v>
          </cell>
        </row>
        <row r="76">
          <cell r="CJ76">
            <v>0</v>
          </cell>
        </row>
        <row r="77">
          <cell r="G77">
            <v>0</v>
          </cell>
        </row>
        <row r="77">
          <cell r="AQ77">
            <v>0</v>
          </cell>
        </row>
        <row r="77">
          <cell r="CI77">
            <v>0</v>
          </cell>
        </row>
        <row r="78">
          <cell r="F78">
            <v>0</v>
          </cell>
        </row>
        <row r="78">
          <cell r="AP78">
            <v>202303</v>
          </cell>
        </row>
        <row r="78">
          <cell r="CH78">
            <v>0</v>
          </cell>
        </row>
        <row r="79">
          <cell r="E79">
            <v>0</v>
          </cell>
        </row>
        <row r="79">
          <cell r="CG79">
            <v>0</v>
          </cell>
        </row>
        <row r="80">
          <cell r="D80">
            <v>0</v>
          </cell>
        </row>
        <row r="80">
          <cell r="CF80">
            <v>0</v>
          </cell>
        </row>
        <row r="81">
          <cell r="C81">
            <v>0</v>
          </cell>
        </row>
        <row r="81">
          <cell r="CE81">
            <v>0</v>
          </cell>
        </row>
      </sheetData>
      <sheetData sheetId="3">
        <row r="40">
          <cell r="J40">
            <v>30982699.61</v>
          </cell>
        </row>
        <row r="40">
          <cell r="AP40">
            <v>16702132.79</v>
          </cell>
        </row>
      </sheetData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种植险特色011大赔案"/>
      <sheetName val="种植险特色011预期赔付率"/>
      <sheetName val="种植险特色011链梯法"/>
      <sheetName val="种植险特色011IBNR_结果确认"/>
      <sheetName val="种植险特色011回溯分析试算"/>
    </sheetNames>
    <sheetDataSet>
      <sheetData sheetId="0"/>
      <sheetData sheetId="1"/>
      <sheetData sheetId="2">
        <row r="8">
          <cell r="AK8">
            <v>0</v>
          </cell>
        </row>
        <row r="8">
          <cell r="BY8">
            <v>0</v>
          </cell>
        </row>
        <row r="9">
          <cell r="AJ9">
            <v>0</v>
          </cell>
        </row>
        <row r="9">
          <cell r="BX9">
            <v>0</v>
          </cell>
        </row>
        <row r="10">
          <cell r="AI10">
            <v>0</v>
          </cell>
        </row>
        <row r="10">
          <cell r="BW10">
            <v>0</v>
          </cell>
        </row>
        <row r="11">
          <cell r="AH11">
            <v>0</v>
          </cell>
        </row>
        <row r="11">
          <cell r="BV11">
            <v>0</v>
          </cell>
        </row>
        <row r="12">
          <cell r="BU12">
            <v>0</v>
          </cell>
        </row>
        <row r="13">
          <cell r="AF13">
            <v>0</v>
          </cell>
        </row>
        <row r="13">
          <cell r="BT13">
            <v>0</v>
          </cell>
        </row>
        <row r="14">
          <cell r="AE14">
            <v>0</v>
          </cell>
        </row>
        <row r="14">
          <cell r="BS14">
            <v>0</v>
          </cell>
        </row>
        <row r="15">
          <cell r="AD15">
            <v>0</v>
          </cell>
        </row>
        <row r="15">
          <cell r="BR15">
            <v>0</v>
          </cell>
        </row>
        <row r="16">
          <cell r="AC16">
            <v>0</v>
          </cell>
        </row>
        <row r="16">
          <cell r="BQ16">
            <v>0</v>
          </cell>
        </row>
        <row r="17">
          <cell r="AB17">
            <v>0</v>
          </cell>
        </row>
        <row r="17">
          <cell r="BP17">
            <v>0</v>
          </cell>
        </row>
        <row r="18">
          <cell r="AA18">
            <v>0</v>
          </cell>
        </row>
        <row r="18">
          <cell r="BO18">
            <v>0</v>
          </cell>
        </row>
        <row r="19">
          <cell r="Z19">
            <v>0</v>
          </cell>
        </row>
        <row r="19">
          <cell r="BN19">
            <v>0</v>
          </cell>
        </row>
        <row r="20">
          <cell r="Y20">
            <v>0</v>
          </cell>
        </row>
        <row r="20">
          <cell r="BM20">
            <v>0</v>
          </cell>
        </row>
        <row r="21">
          <cell r="X21">
            <v>0</v>
          </cell>
        </row>
        <row r="21">
          <cell r="BL21">
            <v>0</v>
          </cell>
        </row>
        <row r="22">
          <cell r="W22">
            <v>0</v>
          </cell>
        </row>
        <row r="22">
          <cell r="BK22">
            <v>0</v>
          </cell>
        </row>
        <row r="23">
          <cell r="V23">
            <v>0</v>
          </cell>
        </row>
        <row r="23">
          <cell r="BJ23">
            <v>0</v>
          </cell>
        </row>
        <row r="24">
          <cell r="U24">
            <v>0</v>
          </cell>
        </row>
        <row r="24">
          <cell r="BI24">
            <v>0</v>
          </cell>
        </row>
        <row r="25">
          <cell r="T25">
            <v>0</v>
          </cell>
        </row>
        <row r="25">
          <cell r="BH25">
            <v>0</v>
          </cell>
        </row>
        <row r="26">
          <cell r="S26">
            <v>0</v>
          </cell>
        </row>
        <row r="26">
          <cell r="BG26">
            <v>0</v>
          </cell>
        </row>
        <row r="27">
          <cell r="R27">
            <v>0</v>
          </cell>
        </row>
        <row r="27">
          <cell r="BF27">
            <v>0</v>
          </cell>
        </row>
        <row r="28">
          <cell r="Q28">
            <v>0</v>
          </cell>
        </row>
        <row r="28">
          <cell r="BE28">
            <v>0</v>
          </cell>
        </row>
        <row r="29">
          <cell r="P29">
            <v>0</v>
          </cell>
        </row>
        <row r="29">
          <cell r="BD29">
            <v>0</v>
          </cell>
        </row>
        <row r="30">
          <cell r="O30">
            <v>0</v>
          </cell>
        </row>
        <row r="30">
          <cell r="BC30">
            <v>0</v>
          </cell>
        </row>
        <row r="31">
          <cell r="N31">
            <v>0</v>
          </cell>
        </row>
        <row r="31">
          <cell r="BB31">
            <v>0</v>
          </cell>
        </row>
        <row r="32">
          <cell r="M32">
            <v>0</v>
          </cell>
        </row>
        <row r="32">
          <cell r="BA32">
            <v>0</v>
          </cell>
        </row>
        <row r="33">
          <cell r="L33">
            <v>0</v>
          </cell>
        </row>
        <row r="33">
          <cell r="AZ33">
            <v>0</v>
          </cell>
        </row>
        <row r="34">
          <cell r="K34">
            <v>0</v>
          </cell>
        </row>
        <row r="34">
          <cell r="AY34">
            <v>0</v>
          </cell>
        </row>
        <row r="35">
          <cell r="J35">
            <v>0</v>
          </cell>
        </row>
        <row r="35">
          <cell r="AX35">
            <v>0</v>
          </cell>
        </row>
        <row r="36">
          <cell r="I36">
            <v>0</v>
          </cell>
        </row>
        <row r="36">
          <cell r="AW36">
            <v>0</v>
          </cell>
        </row>
        <row r="37">
          <cell r="H37">
            <v>0</v>
          </cell>
        </row>
        <row r="37">
          <cell r="AV37">
            <v>0</v>
          </cell>
        </row>
        <row r="38">
          <cell r="G38">
            <v>0</v>
          </cell>
        </row>
        <row r="38">
          <cell r="AU38">
            <v>0</v>
          </cell>
        </row>
        <row r="39">
          <cell r="F39">
            <v>0</v>
          </cell>
        </row>
        <row r="39">
          <cell r="AT39">
            <v>0</v>
          </cell>
        </row>
        <row r="40">
          <cell r="E40">
            <v>0</v>
          </cell>
        </row>
        <row r="40">
          <cell r="AS40">
            <v>0</v>
          </cell>
        </row>
        <row r="41">
          <cell r="D41">
            <v>0</v>
          </cell>
        </row>
        <row r="41">
          <cell r="AR41">
            <v>0</v>
          </cell>
        </row>
        <row r="42">
          <cell r="C42">
            <v>0</v>
          </cell>
        </row>
        <row r="42">
          <cell r="AQ42">
            <v>0</v>
          </cell>
        </row>
        <row r="47">
          <cell r="AK47">
            <v>0</v>
          </cell>
        </row>
        <row r="47">
          <cell r="BY47">
            <v>0</v>
          </cell>
        </row>
        <row r="48">
          <cell r="AJ48">
            <v>0</v>
          </cell>
        </row>
        <row r="48">
          <cell r="BX48">
            <v>0</v>
          </cell>
        </row>
        <row r="49">
          <cell r="AI49">
            <v>0</v>
          </cell>
        </row>
        <row r="49">
          <cell r="BW49">
            <v>0</v>
          </cell>
        </row>
        <row r="50">
          <cell r="AH50">
            <v>0</v>
          </cell>
        </row>
        <row r="50">
          <cell r="BV50">
            <v>0</v>
          </cell>
        </row>
        <row r="51">
          <cell r="BU51">
            <v>0</v>
          </cell>
        </row>
        <row r="52">
          <cell r="AF52">
            <v>0</v>
          </cell>
        </row>
        <row r="52">
          <cell r="BT52">
            <v>0</v>
          </cell>
        </row>
        <row r="53">
          <cell r="AE53">
            <v>0</v>
          </cell>
        </row>
        <row r="53">
          <cell r="BS53">
            <v>0</v>
          </cell>
        </row>
        <row r="54">
          <cell r="AD54">
            <v>0</v>
          </cell>
        </row>
        <row r="54">
          <cell r="BR54">
            <v>0</v>
          </cell>
        </row>
        <row r="55">
          <cell r="AC55">
            <v>0</v>
          </cell>
        </row>
        <row r="55">
          <cell r="BQ55">
            <v>0</v>
          </cell>
        </row>
        <row r="56">
          <cell r="AB56">
            <v>0</v>
          </cell>
        </row>
        <row r="56">
          <cell r="BP56">
            <v>0</v>
          </cell>
        </row>
        <row r="57">
          <cell r="AA57">
            <v>0</v>
          </cell>
        </row>
        <row r="57">
          <cell r="BO57">
            <v>0</v>
          </cell>
        </row>
        <row r="58">
          <cell r="Z58">
            <v>0</v>
          </cell>
        </row>
        <row r="58">
          <cell r="BN58">
            <v>0</v>
          </cell>
        </row>
        <row r="59">
          <cell r="Y59">
            <v>0</v>
          </cell>
        </row>
        <row r="59">
          <cell r="BM59">
            <v>0</v>
          </cell>
        </row>
        <row r="60">
          <cell r="X60">
            <v>0</v>
          </cell>
        </row>
        <row r="60">
          <cell r="BL60">
            <v>0</v>
          </cell>
        </row>
        <row r="61">
          <cell r="W61">
            <v>0</v>
          </cell>
        </row>
        <row r="61">
          <cell r="BK61">
            <v>0</v>
          </cell>
        </row>
        <row r="62">
          <cell r="V62">
            <v>0</v>
          </cell>
        </row>
        <row r="62">
          <cell r="BJ62">
            <v>0</v>
          </cell>
        </row>
        <row r="63">
          <cell r="U63">
            <v>0</v>
          </cell>
        </row>
        <row r="63">
          <cell r="BI63">
            <v>0</v>
          </cell>
        </row>
        <row r="64">
          <cell r="T64">
            <v>0</v>
          </cell>
        </row>
        <row r="64">
          <cell r="BH64">
            <v>0</v>
          </cell>
        </row>
        <row r="65">
          <cell r="S65">
            <v>0</v>
          </cell>
        </row>
        <row r="65">
          <cell r="BG65">
            <v>0</v>
          </cell>
        </row>
        <row r="66">
          <cell r="R66">
            <v>0</v>
          </cell>
        </row>
        <row r="66">
          <cell r="BF66">
            <v>0</v>
          </cell>
        </row>
        <row r="67">
          <cell r="Q67">
            <v>0</v>
          </cell>
        </row>
        <row r="67">
          <cell r="BE67">
            <v>0</v>
          </cell>
        </row>
        <row r="68">
          <cell r="P68">
            <v>0</v>
          </cell>
        </row>
        <row r="68">
          <cell r="BD68">
            <v>0</v>
          </cell>
        </row>
        <row r="69">
          <cell r="O69">
            <v>0</v>
          </cell>
        </row>
        <row r="69">
          <cell r="BC69">
            <v>0</v>
          </cell>
        </row>
        <row r="70">
          <cell r="N70">
            <v>0</v>
          </cell>
        </row>
        <row r="70">
          <cell r="BB70">
            <v>0</v>
          </cell>
        </row>
        <row r="71">
          <cell r="M71">
            <v>0</v>
          </cell>
        </row>
        <row r="71">
          <cell r="BA71">
            <v>0</v>
          </cell>
        </row>
        <row r="72">
          <cell r="L72">
            <v>0</v>
          </cell>
        </row>
        <row r="72">
          <cell r="AZ72">
            <v>0</v>
          </cell>
        </row>
        <row r="73">
          <cell r="K73">
            <v>0</v>
          </cell>
        </row>
        <row r="73">
          <cell r="AY73">
            <v>0</v>
          </cell>
        </row>
        <row r="74">
          <cell r="J74">
            <v>0</v>
          </cell>
        </row>
        <row r="74">
          <cell r="AX74">
            <v>0</v>
          </cell>
        </row>
        <row r="75">
          <cell r="I75">
            <v>0</v>
          </cell>
        </row>
        <row r="75">
          <cell r="AW75">
            <v>0</v>
          </cell>
        </row>
        <row r="76">
          <cell r="H76">
            <v>0</v>
          </cell>
        </row>
        <row r="76">
          <cell r="AV76">
            <v>0</v>
          </cell>
        </row>
        <row r="77">
          <cell r="G77">
            <v>0</v>
          </cell>
        </row>
        <row r="77">
          <cell r="AU77">
            <v>0</v>
          </cell>
        </row>
        <row r="78">
          <cell r="F78">
            <v>0</v>
          </cell>
        </row>
        <row r="78">
          <cell r="AT78">
            <v>0</v>
          </cell>
        </row>
        <row r="79">
          <cell r="E79">
            <v>0</v>
          </cell>
        </row>
        <row r="79">
          <cell r="AS79">
            <v>0</v>
          </cell>
        </row>
        <row r="80">
          <cell r="D80">
            <v>0</v>
          </cell>
        </row>
        <row r="80">
          <cell r="AR80">
            <v>0</v>
          </cell>
        </row>
        <row r="81">
          <cell r="C81">
            <v>0</v>
          </cell>
        </row>
        <row r="81">
          <cell r="AQ81">
            <v>0</v>
          </cell>
        </row>
      </sheetData>
      <sheetData sheetId="3">
        <row r="40">
          <cell r="J40">
            <v>30515987.32</v>
          </cell>
        </row>
        <row r="40">
          <cell r="Z40">
            <v>17854118.64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43"/>
  <sheetViews>
    <sheetView workbookViewId="0">
      <selection activeCell="H5" sqref="H5"/>
    </sheetView>
  </sheetViews>
  <sheetFormatPr defaultColWidth="11" defaultRowHeight="15.75" outlineLevelCol="7"/>
  <cols>
    <col min="2" max="2" width="19.5" customWidth="1"/>
    <col min="3" max="3" width="15.8333333333333" customWidth="1"/>
  </cols>
  <sheetData>
    <row r="2" spans="1:8">
      <c r="A2" s="91" t="s">
        <v>0</v>
      </c>
      <c r="B2" s="92" t="s">
        <v>1</v>
      </c>
      <c r="C2" s="92" t="s">
        <v>2</v>
      </c>
      <c r="F2" s="91" t="s">
        <v>3</v>
      </c>
      <c r="G2" s="92" t="s">
        <v>1</v>
      </c>
      <c r="H2" s="92" t="s">
        <v>2</v>
      </c>
    </row>
    <row r="3" spans="1:8">
      <c r="A3" s="93" t="s">
        <v>4</v>
      </c>
      <c r="B3" s="94">
        <f ca="1">B4</f>
        <v>0</v>
      </c>
      <c r="C3" s="94">
        <f ca="1">B3</f>
        <v>0</v>
      </c>
      <c r="F3" s="93" t="str">
        <f>A3</f>
        <v>非融资性保证险</v>
      </c>
      <c r="G3" s="94">
        <f ca="1">G4</f>
        <v>0</v>
      </c>
      <c r="H3" s="94">
        <f ca="1">H4</f>
        <v>0</v>
      </c>
    </row>
    <row r="4" spans="1:8">
      <c r="A4" s="93" t="s">
        <v>5</v>
      </c>
      <c r="B4" s="94">
        <f ca="1" t="shared" ref="B4" si="0">INDIRECT(A4&amp;"!C295")</f>
        <v>0</v>
      </c>
      <c r="C4" s="94">
        <f ca="1">INDIRECT(A4&amp;"!AS295")</f>
        <v>0</v>
      </c>
      <c r="F4" s="93" t="str">
        <f t="shared" ref="F4:F18" si="1">A4</f>
        <v>融资性保证险</v>
      </c>
      <c r="G4" s="94">
        <f ca="1" t="shared" ref="G4" si="2">INDIRECT(A4&amp;"!C299")</f>
        <v>0</v>
      </c>
      <c r="H4" s="94">
        <f ca="1">INDIRECT(A4&amp;"!AS299")</f>
        <v>0</v>
      </c>
    </row>
    <row r="5" spans="1:8">
      <c r="A5" s="93" t="s">
        <v>6</v>
      </c>
      <c r="B5" s="94">
        <f ca="1">INDIRECT(A5&amp;"!C310")</f>
        <v>0.517266936798197</v>
      </c>
      <c r="C5" s="94">
        <f ca="1">INDIRECT(A5&amp;"!AY310")</f>
        <v>0.45177905427625</v>
      </c>
      <c r="F5" s="93" t="str">
        <f t="shared" si="1"/>
        <v>财产险</v>
      </c>
      <c r="G5" s="94">
        <f ca="1">INDIRECT(A5&amp;"!C314")</f>
        <v>0.650160967480882</v>
      </c>
      <c r="H5" s="94">
        <f ca="1">INDIRECT(A5&amp;"!AY314")</f>
        <v>0.5937902393363</v>
      </c>
    </row>
    <row r="6" spans="1:8">
      <c r="A6" s="93" t="s">
        <v>7</v>
      </c>
      <c r="B6" s="94">
        <f ca="1" t="shared" ref="B6:B18" si="3">INDIRECT(A6&amp;"!C310")</f>
        <v>0.240547456860229</v>
      </c>
      <c r="C6" s="94">
        <f ca="1">B6</f>
        <v>0.240547456860229</v>
      </c>
      <c r="F6" s="93" t="str">
        <f t="shared" si="1"/>
        <v>车其他</v>
      </c>
      <c r="G6" s="94">
        <f ca="1" t="shared" ref="G6:G18" si="4">INDIRECT(A6&amp;"!C314")</f>
        <v>0.436697133325308</v>
      </c>
      <c r="H6" s="94">
        <f ca="1">G6</f>
        <v>0.436697133325308</v>
      </c>
    </row>
    <row r="7" spans="1:8">
      <c r="A7" s="93" t="s">
        <v>8</v>
      </c>
      <c r="B7" s="94">
        <f ca="1" t="shared" si="3"/>
        <v>0.26627694668242</v>
      </c>
      <c r="C7" s="94">
        <f ca="1" t="shared" ref="C7:C9" si="5">B7</f>
        <v>0.26627694668242</v>
      </c>
      <c r="F7" s="93" t="str">
        <f t="shared" si="1"/>
        <v>车损</v>
      </c>
      <c r="G7" s="94">
        <f ca="1" t="shared" si="4"/>
        <v>0.460122573887998</v>
      </c>
      <c r="H7" s="94">
        <f ca="1">G7</f>
        <v>0.460122573887998</v>
      </c>
    </row>
    <row r="8" spans="1:8">
      <c r="A8" s="93" t="s">
        <v>9</v>
      </c>
      <c r="B8" s="94">
        <f ca="1" t="shared" si="3"/>
        <v>0.417315654427702</v>
      </c>
      <c r="C8" s="94">
        <f ca="1" t="shared" si="5"/>
        <v>0.417315654427702</v>
      </c>
      <c r="F8" s="93" t="str">
        <f t="shared" si="1"/>
        <v>健康险</v>
      </c>
      <c r="G8" s="94">
        <f ca="1" t="shared" si="4"/>
        <v>0.570330781138687</v>
      </c>
      <c r="H8" s="94">
        <f>健康险!AY314</f>
        <v>0.559499767331216</v>
      </c>
    </row>
    <row r="9" spans="1:8">
      <c r="A9" s="93" t="s">
        <v>10</v>
      </c>
      <c r="B9" s="94">
        <f ca="1" t="shared" si="3"/>
        <v>0.409630298051584</v>
      </c>
      <c r="C9" s="94">
        <f ca="1" t="shared" si="5"/>
        <v>0.409630298051584</v>
      </c>
      <c r="F9" s="93" t="str">
        <f t="shared" si="1"/>
        <v>交强险</v>
      </c>
      <c r="G9" s="94">
        <f ca="1" t="shared" si="4"/>
        <v>0.550631787187434</v>
      </c>
      <c r="H9" s="94">
        <f ca="1">G9</f>
        <v>0.550631787187434</v>
      </c>
    </row>
    <row r="10" spans="1:8">
      <c r="A10" s="93" t="s">
        <v>11</v>
      </c>
      <c r="B10" s="94">
        <f ca="1" t="shared" si="3"/>
        <v>0.306832732264134</v>
      </c>
      <c r="C10" s="94">
        <f ca="1">INDIRECT(A10&amp;"!AY310")</f>
        <v>0.326410643590768</v>
      </c>
      <c r="F10" s="93" t="str">
        <f t="shared" si="1"/>
        <v>奶牛</v>
      </c>
      <c r="G10" s="94">
        <f ca="1" t="shared" si="4"/>
        <v>0.497242500083145</v>
      </c>
      <c r="H10" s="94">
        <f ca="1">INDIRECT(A10&amp;"!AY314")</f>
        <v>0.51723808874119</v>
      </c>
    </row>
    <row r="11" spans="1:8">
      <c r="A11" s="93" t="s">
        <v>12</v>
      </c>
      <c r="B11" s="94">
        <f ca="1" t="shared" si="3"/>
        <v>0.320137276166372</v>
      </c>
      <c r="C11" s="94">
        <f ca="1" t="shared" ref="C11:C18" si="6">INDIRECT(A11&amp;"!AY310")</f>
        <v>0.354646351797188</v>
      </c>
      <c r="F11" s="93" t="str">
        <f t="shared" si="1"/>
        <v>能繁母猪</v>
      </c>
      <c r="G11" s="94">
        <f ca="1" t="shared" si="4"/>
        <v>0.490463751094601</v>
      </c>
      <c r="H11" s="94">
        <f ca="1">INDIRECT(A11&amp;"!AY314")</f>
        <v>0.519138193426767</v>
      </c>
    </row>
    <row r="12" spans="1:8">
      <c r="A12" s="93" t="s">
        <v>13</v>
      </c>
      <c r="B12" s="94">
        <f ca="1" t="shared" si="3"/>
        <v>0.722549613818668</v>
      </c>
      <c r="C12" s="94">
        <f ca="1" t="shared" si="6"/>
        <v>0.606923731132164</v>
      </c>
      <c r="F12" s="93" t="str">
        <f t="shared" si="1"/>
        <v>秋粮</v>
      </c>
      <c r="G12" s="94">
        <f ca="1" t="shared" si="4"/>
        <v>0.858861783297412</v>
      </c>
      <c r="H12" s="94">
        <f ca="1">INDIRECT(A12&amp;"!AY314")</f>
        <v>0.784856787720682</v>
      </c>
    </row>
    <row r="13" spans="1:8">
      <c r="A13" s="93" t="s">
        <v>14</v>
      </c>
      <c r="B13" s="94">
        <f ca="1" t="shared" si="3"/>
        <v>0.550134363766445</v>
      </c>
      <c r="C13" s="94">
        <f ca="1">B13</f>
        <v>0.550134363766445</v>
      </c>
      <c r="F13" s="93" t="str">
        <f t="shared" si="1"/>
        <v>商业三者</v>
      </c>
      <c r="G13" s="94">
        <f ca="1" t="shared" si="4"/>
        <v>0.646778299303259</v>
      </c>
      <c r="H13" s="94">
        <f ca="1">G13</f>
        <v>0.646778299303259</v>
      </c>
    </row>
    <row r="14" spans="1:8">
      <c r="A14" s="93" t="s">
        <v>15</v>
      </c>
      <c r="B14" s="94">
        <f ca="1" t="shared" si="3"/>
        <v>0.311385478943172</v>
      </c>
      <c r="C14" s="94">
        <f>夏粮!AU310</f>
        <v>0.221192395572929</v>
      </c>
      <c r="F14" s="93" t="str">
        <f t="shared" si="1"/>
        <v>夏粮</v>
      </c>
      <c r="G14" s="94">
        <f ca="1" t="shared" si="4"/>
        <v>0.610328062632407</v>
      </c>
      <c r="H14" s="94">
        <f ca="1" t="shared" ref="H8:H15" si="7">INDIRECT(A14&amp;"!AU314")</f>
        <v>0.556783688399843</v>
      </c>
    </row>
    <row r="15" spans="1:8">
      <c r="A15" s="93" t="s">
        <v>16</v>
      </c>
      <c r="B15" s="94">
        <f ca="1" t="shared" si="3"/>
        <v>0.175483872750131</v>
      </c>
      <c r="C15" s="94">
        <f ca="1" t="shared" si="6"/>
        <v>0.214023795814298</v>
      </c>
      <c r="F15" s="93" t="str">
        <f t="shared" si="1"/>
        <v>养殖险其他</v>
      </c>
      <c r="G15" s="94">
        <f ca="1" t="shared" si="4"/>
        <v>0.375600439446896</v>
      </c>
      <c r="H15" s="94">
        <f ca="1">INDIRECT(A15&amp;"!AY314")</f>
        <v>0.375409304230756</v>
      </c>
    </row>
    <row r="16" spans="1:8">
      <c r="A16" s="93" t="s">
        <v>17</v>
      </c>
      <c r="B16" s="94">
        <f ca="1">INDIRECT(A16&amp;"!C311")</f>
        <v>0.910866908905129</v>
      </c>
      <c r="C16" s="94">
        <f>意外险!AU311</f>
        <v>0.938375289583645</v>
      </c>
      <c r="F16" s="93" t="str">
        <f t="shared" si="1"/>
        <v>意外险</v>
      </c>
      <c r="G16" s="94">
        <f ca="1">INDIRECT(A16&amp;"!C315")</f>
        <v>0.691830807442755</v>
      </c>
      <c r="H16" s="94">
        <f>意外险!AU315</f>
        <v>0.758917302225465</v>
      </c>
    </row>
    <row r="17" spans="1:8">
      <c r="A17" s="93" t="s">
        <v>18</v>
      </c>
      <c r="B17" s="94">
        <f ca="1" t="shared" si="3"/>
        <v>0.327334297485602</v>
      </c>
      <c r="C17" s="94">
        <f>育肥猪!AU310</f>
        <v>0.357976084097509</v>
      </c>
      <c r="F17" s="93" t="str">
        <f t="shared" si="1"/>
        <v>育肥猪</v>
      </c>
      <c r="G17" s="94">
        <f ca="1" t="shared" si="4"/>
        <v>0.573994001082194</v>
      </c>
      <c r="H17" s="94">
        <f>育肥猪!AU314</f>
        <v>0.570306232276994</v>
      </c>
    </row>
    <row r="18" spans="1:8">
      <c r="A18" s="93" t="s">
        <v>19</v>
      </c>
      <c r="B18" s="94">
        <f ca="1" t="shared" si="3"/>
        <v>0.236750129287581</v>
      </c>
      <c r="C18" s="94">
        <f>种植险特色!AY310</f>
        <v>0.198207935469216</v>
      </c>
      <c r="F18" s="93" t="str">
        <f t="shared" si="1"/>
        <v>种植险特色</v>
      </c>
      <c r="G18" s="94">
        <f ca="1" t="shared" si="4"/>
        <v>0.391514135160865</v>
      </c>
      <c r="H18" s="94">
        <f ca="1">INDIRECT(A18&amp;"!AY314")</f>
        <v>0.384689609751305</v>
      </c>
    </row>
    <row r="23" spans="1:8">
      <c r="A23" s="91" t="s">
        <v>0</v>
      </c>
      <c r="B23" s="92" t="s">
        <v>1</v>
      </c>
      <c r="C23" s="92" t="s">
        <v>2</v>
      </c>
      <c r="F23" s="91" t="s">
        <v>3</v>
      </c>
      <c r="G23" s="92" t="s">
        <v>1</v>
      </c>
      <c r="H23" s="92" t="s">
        <v>2</v>
      </c>
    </row>
    <row r="24" spans="1:8">
      <c r="A24" s="93" t="s">
        <v>4</v>
      </c>
      <c r="B24" s="94">
        <f>非融资性保证险!K260</f>
        <v>0</v>
      </c>
      <c r="C24" s="94">
        <f>B24</f>
        <v>0</v>
      </c>
      <c r="F24" s="93" t="str">
        <f>A24</f>
        <v>非融资性保证险</v>
      </c>
      <c r="G24" s="94">
        <f ca="1">G25</f>
        <v>0</v>
      </c>
      <c r="H24" s="94">
        <f ca="1">H25</f>
        <v>0</v>
      </c>
    </row>
    <row r="25" spans="1:8">
      <c r="A25" s="93" t="s">
        <v>5</v>
      </c>
      <c r="B25" s="94">
        <f>融资性保证险!K263</f>
        <v>0</v>
      </c>
      <c r="C25" s="94">
        <f ca="1">INDIRECT(A25&amp;"!AS295")</f>
        <v>0</v>
      </c>
      <c r="F25" s="93" t="str">
        <f t="shared" ref="F25:F39" si="8">A25</f>
        <v>融资性保证险</v>
      </c>
      <c r="G25" s="94">
        <f ca="1" t="shared" ref="G25" si="9">INDIRECT(A25&amp;"!C299")</f>
        <v>0</v>
      </c>
      <c r="H25" s="94">
        <f ca="1">INDIRECT(A25&amp;"!AS299")</f>
        <v>0</v>
      </c>
    </row>
    <row r="26" spans="1:8">
      <c r="A26" s="93" t="s">
        <v>6</v>
      </c>
      <c r="B26" s="95">
        <f ca="1">INDIRECT(A26&amp;"!K263")+[1]财产险008链梯法!$BC$260</f>
        <v>68669735.11</v>
      </c>
      <c r="C26" s="95">
        <f ca="1">INDIRECT(A26&amp;"!BC263")</f>
        <v>202303</v>
      </c>
      <c r="F26" s="93" t="str">
        <f t="shared" si="8"/>
        <v>财产险</v>
      </c>
      <c r="G26" s="94">
        <f ca="1">INDIRECT(A26&amp;"!C310")</f>
        <v>0.517266936798197</v>
      </c>
      <c r="H26" s="94">
        <f ca="1">INDIRECT(A26&amp;"!AU310")</f>
        <v>0</v>
      </c>
    </row>
    <row r="27" spans="1:8">
      <c r="A27" s="93" t="s">
        <v>7</v>
      </c>
      <c r="B27" s="95">
        <f ca="1" t="shared" ref="B27:B39" si="10">INDIRECT(A27&amp;"!K263")</f>
        <v>143327.93</v>
      </c>
      <c r="C27" s="95">
        <f ca="1">B27</f>
        <v>143327.93</v>
      </c>
      <c r="F27" s="93" t="str">
        <f t="shared" si="8"/>
        <v>车其他</v>
      </c>
      <c r="G27" s="94">
        <f ca="1" t="shared" ref="G27:G36" si="11">INDIRECT(A27&amp;"!C310")</f>
        <v>0.240547456860229</v>
      </c>
      <c r="H27" s="94">
        <f ca="1">G27</f>
        <v>0.240547456860229</v>
      </c>
    </row>
    <row r="28" spans="1:8">
      <c r="A28" s="93" t="s">
        <v>8</v>
      </c>
      <c r="B28" s="95">
        <f ca="1">INDIRECT(A28&amp;"!K263")+E28</f>
        <v>13401454.25</v>
      </c>
      <c r="C28" s="95">
        <f ca="1">B28</f>
        <v>13401454.25</v>
      </c>
      <c r="E28">
        <v>12917885.42</v>
      </c>
      <c r="F28" s="93" t="str">
        <f t="shared" si="8"/>
        <v>车损</v>
      </c>
      <c r="G28" s="94">
        <f ca="1" t="shared" si="11"/>
        <v>0.26627694668242</v>
      </c>
      <c r="H28" s="94">
        <f ca="1" t="shared" ref="H28:H29" si="12">INDIRECT(A28&amp;"!AU310")</f>
        <v>0</v>
      </c>
    </row>
    <row r="29" spans="1:8">
      <c r="A29" s="93" t="s">
        <v>9</v>
      </c>
      <c r="B29" s="95">
        <f ca="1" t="shared" si="10"/>
        <v>130521830.06</v>
      </c>
      <c r="C29" s="95">
        <f ca="1" t="shared" ref="C29:C39" si="13">INDIRECT(A29&amp;"!BC263")</f>
        <v>0</v>
      </c>
      <c r="F29" s="93" t="str">
        <f t="shared" si="8"/>
        <v>健康险</v>
      </c>
      <c r="G29" s="94">
        <f ca="1" t="shared" si="11"/>
        <v>0.417315654427702</v>
      </c>
      <c r="H29" s="94">
        <f ca="1" t="shared" si="12"/>
        <v>0</v>
      </c>
    </row>
    <row r="30" spans="1:8">
      <c r="A30" s="93" t="s">
        <v>10</v>
      </c>
      <c r="B30" s="95">
        <f ca="1" t="shared" si="10"/>
        <v>28661006.67</v>
      </c>
      <c r="C30" s="95">
        <f ca="1">B30</f>
        <v>28661006.67</v>
      </c>
      <c r="F30" s="93" t="str">
        <f t="shared" si="8"/>
        <v>交强险</v>
      </c>
      <c r="G30" s="94">
        <f ca="1" t="shared" si="11"/>
        <v>0.409630298051584</v>
      </c>
      <c r="H30" s="94">
        <f ca="1">G30</f>
        <v>0.409630298051584</v>
      </c>
    </row>
    <row r="31" spans="1:8">
      <c r="A31" s="93" t="s">
        <v>11</v>
      </c>
      <c r="B31" s="95">
        <f ca="1" t="shared" si="10"/>
        <v>2815158.42</v>
      </c>
      <c r="C31" s="95">
        <f ca="1" t="shared" si="13"/>
        <v>0</v>
      </c>
      <c r="F31" s="93" t="str">
        <f t="shared" si="8"/>
        <v>奶牛</v>
      </c>
      <c r="G31" s="94">
        <f ca="1" t="shared" si="11"/>
        <v>0.306832732264134</v>
      </c>
      <c r="H31" s="94">
        <f ca="1" t="shared" ref="H31:H33" si="14">INDIRECT(A31&amp;"!AU310")</f>
        <v>0</v>
      </c>
    </row>
    <row r="32" spans="1:8">
      <c r="A32" s="93" t="s">
        <v>12</v>
      </c>
      <c r="B32" s="95">
        <f ca="1" t="shared" si="10"/>
        <v>6014507.78</v>
      </c>
      <c r="C32" s="95">
        <f ca="1" t="shared" si="13"/>
        <v>0</v>
      </c>
      <c r="F32" s="93" t="str">
        <f t="shared" si="8"/>
        <v>能繁母猪</v>
      </c>
      <c r="G32" s="94">
        <f ca="1" t="shared" si="11"/>
        <v>0.320137276166372</v>
      </c>
      <c r="H32" s="94">
        <f ca="1" t="shared" si="14"/>
        <v>0</v>
      </c>
    </row>
    <row r="33" spans="1:8">
      <c r="A33" s="93" t="s">
        <v>13</v>
      </c>
      <c r="B33" s="95">
        <f ca="1" t="shared" si="10"/>
        <v>115686272.04</v>
      </c>
      <c r="C33" s="95">
        <f ca="1" t="shared" si="13"/>
        <v>0</v>
      </c>
      <c r="F33" s="93" t="str">
        <f t="shared" si="8"/>
        <v>秋粮</v>
      </c>
      <c r="G33" s="94">
        <f ca="1" t="shared" si="11"/>
        <v>0.722549613818668</v>
      </c>
      <c r="H33" s="94">
        <f ca="1" t="shared" si="14"/>
        <v>0</v>
      </c>
    </row>
    <row r="34" spans="1:8">
      <c r="A34" s="93" t="s">
        <v>14</v>
      </c>
      <c r="B34" s="95">
        <f ca="1" t="shared" si="10"/>
        <v>18179920.15</v>
      </c>
      <c r="C34" s="95">
        <f ca="1">B34</f>
        <v>18179920.15</v>
      </c>
      <c r="F34" s="93" t="str">
        <f t="shared" si="8"/>
        <v>商业三者</v>
      </c>
      <c r="G34" s="94">
        <f ca="1" t="shared" si="11"/>
        <v>0.550134363766445</v>
      </c>
      <c r="H34" s="94">
        <f ca="1">G34</f>
        <v>0.550134363766445</v>
      </c>
    </row>
    <row r="35" spans="1:8">
      <c r="A35" s="93" t="s">
        <v>15</v>
      </c>
      <c r="B35" s="95">
        <f ca="1">INDIRECT(A35&amp;"!K263")+D43</f>
        <v>55382882.87</v>
      </c>
      <c r="C35" s="95">
        <f ca="1">B35-C43</f>
        <v>45544123.05</v>
      </c>
      <c r="F35" s="93" t="str">
        <f t="shared" si="8"/>
        <v>夏粮</v>
      </c>
      <c r="G35" s="94">
        <f ca="1" t="shared" si="11"/>
        <v>0.311385478943172</v>
      </c>
      <c r="H35" s="94">
        <f ca="1" t="shared" ref="H35:H36" si="15">INDIRECT(A35&amp;"!AU310")</f>
        <v>0.221192395572929</v>
      </c>
    </row>
    <row r="36" spans="1:8">
      <c r="A36" s="93" t="s">
        <v>16</v>
      </c>
      <c r="B36" s="95">
        <f ca="1" t="shared" si="10"/>
        <v>2678724.66</v>
      </c>
      <c r="C36" s="95">
        <f ca="1" t="shared" si="13"/>
        <v>0</v>
      </c>
      <c r="F36" s="93" t="str">
        <f t="shared" si="8"/>
        <v>养殖险其他</v>
      </c>
      <c r="G36" s="94">
        <f ca="1" t="shared" si="11"/>
        <v>0.175483872750131</v>
      </c>
      <c r="H36" s="94">
        <f ca="1" t="shared" si="15"/>
        <v>0</v>
      </c>
    </row>
    <row r="37" spans="1:8">
      <c r="A37" s="93" t="s">
        <v>17</v>
      </c>
      <c r="B37" s="95">
        <f ca="1">INDIRECT(A37&amp;"!L264")</f>
        <v>25746977.15</v>
      </c>
      <c r="C37" s="95">
        <f ca="1">INDIRECT(A37&amp;"!BD264")</f>
        <v>25280044.96</v>
      </c>
      <c r="F37" s="93" t="str">
        <f t="shared" si="8"/>
        <v>意外险</v>
      </c>
      <c r="G37" s="94">
        <f ca="1">INDIRECT(A37&amp;"!C311")</f>
        <v>0.910866908905129</v>
      </c>
      <c r="H37" s="94">
        <f ca="1">INDIRECT(A37&amp;"!AU311")</f>
        <v>0.938375289583645</v>
      </c>
    </row>
    <row r="38" spans="1:8">
      <c r="A38" s="93" t="s">
        <v>18</v>
      </c>
      <c r="B38" s="95">
        <f ca="1" t="shared" si="10"/>
        <v>37235392.57</v>
      </c>
      <c r="C38" s="95">
        <f ca="1" t="shared" si="13"/>
        <v>29935623.5</v>
      </c>
      <c r="F38" s="93" t="str">
        <f t="shared" si="8"/>
        <v>育肥猪</v>
      </c>
      <c r="G38" s="94">
        <f ca="1" t="shared" ref="G38:G39" si="16">INDIRECT(A38&amp;"!C310")</f>
        <v>0.327334297485602</v>
      </c>
      <c r="H38" s="94">
        <f ca="1" t="shared" ref="H38:H39" si="17">INDIRECT(A38&amp;"!AU310")</f>
        <v>0.357976084097509</v>
      </c>
    </row>
    <row r="39" spans="1:8">
      <c r="A39" s="93" t="s">
        <v>19</v>
      </c>
      <c r="B39" s="95">
        <f ca="1" t="shared" si="10"/>
        <v>33991009.23</v>
      </c>
      <c r="C39" s="95">
        <f ca="1" t="shared" si="13"/>
        <v>0</v>
      </c>
      <c r="F39" s="93" t="str">
        <f t="shared" si="8"/>
        <v>种植险特色</v>
      </c>
      <c r="G39" s="94">
        <f ca="1" t="shared" si="16"/>
        <v>0.236750129287581</v>
      </c>
      <c r="H39" s="94">
        <f ca="1" t="shared" si="17"/>
        <v>0</v>
      </c>
    </row>
    <row r="41" spans="2:2">
      <c r="B41" s="96"/>
    </row>
    <row r="43" spans="3:4">
      <c r="C43">
        <v>9838759.82</v>
      </c>
      <c r="D43">
        <v>-1783470.19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C455"/>
  <sheetViews>
    <sheetView topLeftCell="A29" workbookViewId="0">
      <selection activeCell="C254" sqref="C254"/>
    </sheetView>
  </sheetViews>
  <sheetFormatPr defaultColWidth="14.3333333333333" defaultRowHeight="15.75"/>
  <cols>
    <col min="1" max="1" width="14.3333333333333" style="1"/>
    <col min="2" max="41" width="14.3333333333333" style="1" outlineLevel="1"/>
    <col min="42" max="45" width="14.3333333333333" style="1"/>
    <col min="46" max="85" width="14.3333333333333" style="1" outlineLevel="1"/>
    <col min="86" max="105" width="14.3333333333333" style="1"/>
    <col min="106" max="16384" width="14.3333333333333" style="2"/>
  </cols>
  <sheetData>
    <row r="1" ht="15" customHeight="1"/>
    <row r="2" ht="15" customHeight="1" spans="2:81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T2" s="3" t="s">
        <v>20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ht="15" customHeight="1" spans="2:81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T3" s="4" t="s">
        <v>2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ht="15" customHeight="1" spans="2:81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T4" s="6" t="s">
        <v>21</v>
      </c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14" t="s">
        <v>22</v>
      </c>
      <c r="CC4" s="12"/>
    </row>
    <row r="5" ht="15" customHeight="1" outlineLevel="1" spans="2:81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T5" s="8" t="s">
        <v>23</v>
      </c>
      <c r="AU5" s="9" t="s">
        <v>24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ht="15" customHeight="1" outlineLevel="1" spans="2:81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T6" s="9"/>
      <c r="AU6" s="9">
        <v>1</v>
      </c>
      <c r="AV6" s="9">
        <v>2</v>
      </c>
      <c r="AW6" s="9">
        <v>3</v>
      </c>
      <c r="AX6" s="9">
        <v>4</v>
      </c>
      <c r="AY6" s="9">
        <v>5</v>
      </c>
      <c r="AZ6" s="9">
        <v>6</v>
      </c>
      <c r="BA6" s="9">
        <v>7</v>
      </c>
      <c r="BB6" s="9">
        <v>8</v>
      </c>
      <c r="BC6" s="9">
        <v>9</v>
      </c>
      <c r="BD6" s="9">
        <v>10</v>
      </c>
      <c r="BE6" s="9">
        <v>11</v>
      </c>
      <c r="BF6" s="9">
        <v>12</v>
      </c>
      <c r="BG6" s="9">
        <v>13</v>
      </c>
      <c r="BH6" s="9">
        <v>14</v>
      </c>
      <c r="BI6" s="9">
        <v>15</v>
      </c>
      <c r="BJ6" s="9">
        <v>16</v>
      </c>
      <c r="BK6" s="9">
        <v>17</v>
      </c>
      <c r="BL6" s="9">
        <v>18</v>
      </c>
      <c r="BM6" s="9">
        <v>19</v>
      </c>
      <c r="BN6" s="9">
        <v>20</v>
      </c>
      <c r="BO6" s="9">
        <v>21</v>
      </c>
      <c r="BP6" s="9">
        <v>22</v>
      </c>
      <c r="BQ6" s="9">
        <v>23</v>
      </c>
      <c r="BR6" s="9">
        <v>24</v>
      </c>
      <c r="BS6" s="9">
        <v>25</v>
      </c>
      <c r="BT6" s="9">
        <v>26</v>
      </c>
      <c r="BU6" s="9">
        <v>27</v>
      </c>
      <c r="BV6" s="9">
        <v>28</v>
      </c>
      <c r="BW6" s="9">
        <v>29</v>
      </c>
      <c r="BX6" s="9">
        <v>30</v>
      </c>
      <c r="BY6" s="9">
        <v>31</v>
      </c>
      <c r="BZ6" s="9">
        <v>32</v>
      </c>
      <c r="CA6" s="9">
        <v>33</v>
      </c>
      <c r="CB6" s="9">
        <v>34</v>
      </c>
      <c r="CC6" s="9">
        <v>35</v>
      </c>
    </row>
    <row r="7" ht="15" customHeight="1" outlineLevel="1" spans="2:81">
      <c r="B7" s="10">
        <v>201506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T7" s="10">
        <v>201506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</row>
    <row r="8" ht="15" customHeight="1" outlineLevel="1" spans="2:81">
      <c r="B8" s="10">
        <v>201509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 t="s">
        <v>25</v>
      </c>
      <c r="AT8" s="10">
        <v>201509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 t="s">
        <v>25</v>
      </c>
    </row>
    <row r="9" ht="15" customHeight="1" outlineLevel="1" spans="2:81">
      <c r="B9" s="10">
        <v>201512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 t="s">
        <v>25</v>
      </c>
      <c r="AK9" s="11" t="s">
        <v>25</v>
      </c>
      <c r="AT9" s="10">
        <v>201512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 t="s">
        <v>25</v>
      </c>
      <c r="CC9" s="11" t="s">
        <v>25</v>
      </c>
    </row>
    <row r="10" ht="15" customHeight="1" outlineLevel="1" spans="2:81">
      <c r="B10" s="10">
        <v>201603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 t="s">
        <v>25</v>
      </c>
      <c r="AJ10" s="11" t="s">
        <v>25</v>
      </c>
      <c r="AK10" s="11" t="s">
        <v>25</v>
      </c>
      <c r="AT10" s="10">
        <v>201603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 t="s">
        <v>25</v>
      </c>
      <c r="CB10" s="11" t="s">
        <v>25</v>
      </c>
      <c r="CC10" s="11" t="s">
        <v>25</v>
      </c>
    </row>
    <row r="11" ht="15" customHeight="1" outlineLevel="1" spans="2:81">
      <c r="B11" s="10">
        <v>201606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 t="s">
        <v>25</v>
      </c>
      <c r="AI11" s="11" t="s">
        <v>25</v>
      </c>
      <c r="AJ11" s="11" t="s">
        <v>25</v>
      </c>
      <c r="AK11" s="11" t="s">
        <v>25</v>
      </c>
      <c r="AT11" s="10">
        <v>201606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 t="s">
        <v>25</v>
      </c>
      <c r="CA11" s="11" t="s">
        <v>25</v>
      </c>
      <c r="CB11" s="11" t="s">
        <v>25</v>
      </c>
      <c r="CC11" s="11" t="s">
        <v>25</v>
      </c>
    </row>
    <row r="12" ht="15" customHeight="1" outlineLevel="1" spans="2:81">
      <c r="B12" s="10">
        <v>201609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T12" s="10">
        <v>201609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 t="s">
        <v>25</v>
      </c>
      <c r="BZ12" s="11" t="s">
        <v>25</v>
      </c>
      <c r="CA12" s="11" t="s">
        <v>25</v>
      </c>
      <c r="CB12" s="11" t="s">
        <v>25</v>
      </c>
      <c r="CC12" s="11" t="s">
        <v>25</v>
      </c>
    </row>
    <row r="13" ht="15" customHeight="1" outlineLevel="1" spans="2:81">
      <c r="B13" s="10">
        <v>201612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T13" s="10">
        <v>201612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 t="s">
        <v>25</v>
      </c>
      <c r="BY13" s="11" t="s">
        <v>25</v>
      </c>
      <c r="BZ13" s="11" t="s">
        <v>25</v>
      </c>
      <c r="CA13" s="11" t="s">
        <v>25</v>
      </c>
      <c r="CB13" s="11" t="s">
        <v>25</v>
      </c>
      <c r="CC13" s="11" t="s">
        <v>25</v>
      </c>
    </row>
    <row r="14" ht="15" customHeight="1" outlineLevel="1" spans="2:81">
      <c r="B14" s="10">
        <v>201703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T14" s="10">
        <v>201703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 t="s">
        <v>25</v>
      </c>
      <c r="BX14" s="11" t="s">
        <v>25</v>
      </c>
      <c r="BY14" s="11" t="s">
        <v>25</v>
      </c>
      <c r="BZ14" s="11" t="s">
        <v>25</v>
      </c>
      <c r="CA14" s="11" t="s">
        <v>25</v>
      </c>
      <c r="CB14" s="11" t="s">
        <v>25</v>
      </c>
      <c r="CC14" s="11" t="s">
        <v>25</v>
      </c>
    </row>
    <row r="15" ht="15" customHeight="1" outlineLevel="1" spans="2:81">
      <c r="B15" s="10">
        <v>201706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T15" s="10">
        <v>201706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 t="s">
        <v>25</v>
      </c>
      <c r="BW15" s="11" t="s">
        <v>25</v>
      </c>
      <c r="BX15" s="11" t="s">
        <v>25</v>
      </c>
      <c r="BY15" s="11" t="s">
        <v>25</v>
      </c>
      <c r="BZ15" s="11" t="s">
        <v>25</v>
      </c>
      <c r="CA15" s="11" t="s">
        <v>25</v>
      </c>
      <c r="CB15" s="11" t="s">
        <v>25</v>
      </c>
      <c r="CC15" s="11" t="s">
        <v>25</v>
      </c>
    </row>
    <row r="16" ht="15" customHeight="1" outlineLevel="1" spans="2:81">
      <c r="B16" s="10">
        <v>201709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T16" s="10">
        <v>201709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 t="s">
        <v>25</v>
      </c>
      <c r="BV16" s="11" t="s">
        <v>25</v>
      </c>
      <c r="BW16" s="11" t="s">
        <v>25</v>
      </c>
      <c r="BX16" s="11" t="s">
        <v>25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</row>
    <row r="17" ht="15" customHeight="1" outlineLevel="1" spans="2:81">
      <c r="B17" s="10">
        <v>201712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T17" s="10">
        <v>201712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 t="s">
        <v>25</v>
      </c>
      <c r="BU17" s="11" t="s">
        <v>25</v>
      </c>
      <c r="BV17" s="11" t="s">
        <v>25</v>
      </c>
      <c r="BW17" s="11" t="s">
        <v>25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</row>
    <row r="18" ht="15" customHeight="1" outlineLevel="1" spans="2:81">
      <c r="B18" s="10">
        <v>201803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T18" s="10">
        <v>201803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 t="s">
        <v>25</v>
      </c>
      <c r="BT18" s="11" t="s">
        <v>25</v>
      </c>
      <c r="BU18" s="11" t="s">
        <v>25</v>
      </c>
      <c r="BV18" s="11" t="s">
        <v>25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</row>
    <row r="19" ht="15" customHeight="1" outlineLevel="1" spans="2:81">
      <c r="B19" s="10">
        <v>201806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T19" s="10">
        <v>201806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 t="s">
        <v>25</v>
      </c>
      <c r="BS19" s="11" t="s">
        <v>25</v>
      </c>
      <c r="BT19" s="11" t="s">
        <v>25</v>
      </c>
      <c r="BU19" s="11" t="s">
        <v>25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</row>
    <row r="20" ht="15" customHeight="1" outlineLevel="1" spans="2:81">
      <c r="B20" s="10">
        <v>201809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T20" s="10">
        <v>201809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 t="s">
        <v>25</v>
      </c>
      <c r="BR20" s="11" t="s">
        <v>25</v>
      </c>
      <c r="BS20" s="11" t="s">
        <v>25</v>
      </c>
      <c r="BT20" s="11" t="s">
        <v>25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</row>
    <row r="21" ht="15" customHeight="1" outlineLevel="1" spans="2:81">
      <c r="B21" s="10">
        <v>201812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T21" s="10">
        <v>201812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 t="s">
        <v>25</v>
      </c>
      <c r="BQ21" s="11" t="s">
        <v>25</v>
      </c>
      <c r="BR21" s="11" t="s">
        <v>25</v>
      </c>
      <c r="BS21" s="11" t="s">
        <v>25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</row>
    <row r="22" ht="15" customHeight="1" outlineLevel="1" spans="2:81">
      <c r="B22" s="10">
        <v>201903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T22" s="10">
        <v>201903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 t="s">
        <v>25</v>
      </c>
      <c r="BP22" s="11" t="s">
        <v>25</v>
      </c>
      <c r="BQ22" s="11" t="s">
        <v>25</v>
      </c>
      <c r="BR22" s="11" t="s">
        <v>25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</row>
    <row r="23" ht="15" customHeight="1" outlineLevel="1" spans="2:81">
      <c r="B23" s="10">
        <v>201906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T23" s="10">
        <v>201906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 t="s">
        <v>25</v>
      </c>
      <c r="BO23" s="11" t="s">
        <v>25</v>
      </c>
      <c r="BP23" s="11" t="s">
        <v>25</v>
      </c>
      <c r="BQ23" s="11" t="s">
        <v>25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</row>
    <row r="24" ht="15" customHeight="1" outlineLevel="1" spans="2:81">
      <c r="B24" s="10">
        <v>201909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T24" s="10">
        <v>201909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 t="s">
        <v>25</v>
      </c>
      <c r="BN24" s="11" t="s">
        <v>25</v>
      </c>
      <c r="BO24" s="11" t="s">
        <v>25</v>
      </c>
      <c r="BP24" s="11" t="s">
        <v>25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</row>
    <row r="25" ht="15" customHeight="1" outlineLevel="1" spans="2:81">
      <c r="B25" s="10">
        <v>201912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T25" s="10">
        <v>201912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 t="s">
        <v>25</v>
      </c>
      <c r="BM25" s="11" t="s">
        <v>25</v>
      </c>
      <c r="BN25" s="11" t="s">
        <v>25</v>
      </c>
      <c r="BO25" s="11" t="s">
        <v>25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</row>
    <row r="26" ht="15" customHeight="1" outlineLevel="1" spans="2:81">
      <c r="B26" s="10">
        <v>202003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T26" s="10">
        <v>202003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 t="s">
        <v>25</v>
      </c>
      <c r="BL26" s="11" t="s">
        <v>25</v>
      </c>
      <c r="BM26" s="11" t="s">
        <v>25</v>
      </c>
      <c r="BN26" s="11" t="s">
        <v>25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</row>
    <row r="27" ht="15" customHeight="1" outlineLevel="1" spans="2:81">
      <c r="B27" s="10">
        <v>202006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T27" s="10">
        <v>202006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 t="s">
        <v>25</v>
      </c>
      <c r="BK27" s="11" t="s">
        <v>25</v>
      </c>
      <c r="BL27" s="11" t="s">
        <v>25</v>
      </c>
      <c r="BM27" s="11" t="s">
        <v>25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</row>
    <row r="28" ht="15" customHeight="1" outlineLevel="1" spans="2:81">
      <c r="B28" s="10">
        <v>202009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T28" s="10">
        <v>202009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 t="s">
        <v>25</v>
      </c>
      <c r="BJ28" s="11" t="s">
        <v>25</v>
      </c>
      <c r="BK28" s="11" t="s">
        <v>25</v>
      </c>
      <c r="BL28" s="11" t="s">
        <v>25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</row>
    <row r="29" ht="15" customHeight="1" outlineLevel="1" spans="2:81">
      <c r="B29" s="10">
        <v>202012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T29" s="10">
        <v>202012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 t="s">
        <v>25</v>
      </c>
      <c r="BI29" s="11" t="s">
        <v>25</v>
      </c>
      <c r="BJ29" s="11" t="s">
        <v>25</v>
      </c>
      <c r="BK29" s="11" t="s">
        <v>25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</row>
    <row r="30" ht="15" customHeight="1" outlineLevel="1" spans="2:81">
      <c r="B30" s="10">
        <v>202103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T30" s="10">
        <v>202103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 t="s">
        <v>25</v>
      </c>
      <c r="BH30" s="11" t="s">
        <v>25</v>
      </c>
      <c r="BI30" s="11" t="s">
        <v>25</v>
      </c>
      <c r="BJ30" s="11" t="s">
        <v>25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</row>
    <row r="31" ht="15" customHeight="1" outlineLevel="1" spans="2:81">
      <c r="B31" s="10">
        <v>202106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T31" s="10">
        <v>202106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 t="s">
        <v>25</v>
      </c>
      <c r="BG31" s="11" t="s">
        <v>25</v>
      </c>
      <c r="BH31" s="11" t="s">
        <v>25</v>
      </c>
      <c r="BI31" s="11" t="s">
        <v>25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</row>
    <row r="32" ht="15" customHeight="1" outlineLevel="1" spans="2:81">
      <c r="B32" s="10">
        <v>202109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T32" s="10">
        <v>202109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 t="s">
        <v>25</v>
      </c>
      <c r="BF32" s="11" t="s">
        <v>25</v>
      </c>
      <c r="BG32" s="11" t="s">
        <v>25</v>
      </c>
      <c r="BH32" s="11" t="s">
        <v>25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</row>
    <row r="33" ht="15" customHeight="1" outlineLevel="1" spans="2:81">
      <c r="B33" s="10">
        <v>202112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T33" s="10">
        <v>202112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 t="s">
        <v>25</v>
      </c>
      <c r="BE33" s="11" t="s">
        <v>25</v>
      </c>
      <c r="BF33" s="11" t="s">
        <v>25</v>
      </c>
      <c r="BG33" s="11" t="s">
        <v>25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</row>
    <row r="34" ht="15" customHeight="1" outlineLevel="1" spans="2:81">
      <c r="B34" s="10">
        <v>202203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T34" s="10">
        <v>202203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 t="s">
        <v>25</v>
      </c>
      <c r="BD34" s="11" t="s">
        <v>25</v>
      </c>
      <c r="BE34" s="11" t="s">
        <v>25</v>
      </c>
      <c r="BF34" s="11" t="s">
        <v>25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</row>
    <row r="35" ht="15" customHeight="1" outlineLevel="1" spans="2:81">
      <c r="B35" s="10">
        <v>202206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T35" s="10">
        <v>202206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 t="s">
        <v>25</v>
      </c>
      <c r="BC35" s="11" t="s">
        <v>25</v>
      </c>
      <c r="BD35" s="11" t="s">
        <v>25</v>
      </c>
      <c r="BE35" s="11" t="s">
        <v>25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</row>
    <row r="36" ht="15" customHeight="1" outlineLevel="1" spans="2:81">
      <c r="B36" s="10">
        <v>202209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T36" s="10">
        <v>202209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 t="s">
        <v>25</v>
      </c>
      <c r="BB36" s="11" t="s">
        <v>25</v>
      </c>
      <c r="BC36" s="11" t="s">
        <v>25</v>
      </c>
      <c r="BD36" s="11" t="s">
        <v>25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</row>
    <row r="37" ht="15" customHeight="1" outlineLevel="1" spans="2:81">
      <c r="B37" s="10">
        <v>202212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T37" s="10">
        <v>202212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 t="s">
        <v>25</v>
      </c>
      <c r="BA37" s="11" t="s">
        <v>25</v>
      </c>
      <c r="BB37" s="11" t="s">
        <v>25</v>
      </c>
      <c r="BC37" s="11" t="s">
        <v>25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</row>
    <row r="38" ht="15" customHeight="1" outlineLevel="1" spans="2:81">
      <c r="B38" s="10">
        <v>202303</v>
      </c>
      <c r="C38" s="11">
        <v>0</v>
      </c>
      <c r="D38" s="11">
        <v>0</v>
      </c>
      <c r="E38" s="11">
        <v>0</v>
      </c>
      <c r="F38" s="11">
        <v>0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T38" s="10">
        <v>202303</v>
      </c>
      <c r="AU38" s="11">
        <v>0</v>
      </c>
      <c r="AV38" s="11">
        <v>0</v>
      </c>
      <c r="AW38" s="11">
        <v>0</v>
      </c>
      <c r="AX38" s="11">
        <v>0</v>
      </c>
      <c r="AY38" s="11" t="s">
        <v>25</v>
      </c>
      <c r="AZ38" s="11" t="s">
        <v>25</v>
      </c>
      <c r="BA38" s="11" t="s">
        <v>25</v>
      </c>
      <c r="BB38" s="11" t="s">
        <v>25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</row>
    <row r="39" ht="15" customHeight="1" outlineLevel="1" spans="2:81">
      <c r="B39" s="10">
        <v>202306</v>
      </c>
      <c r="C39" s="11">
        <v>0</v>
      </c>
      <c r="D39" s="11">
        <v>0</v>
      </c>
      <c r="E39" s="11">
        <v>0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T39" s="10">
        <v>202306</v>
      </c>
      <c r="AU39" s="11">
        <v>0</v>
      </c>
      <c r="AV39" s="11">
        <v>0</v>
      </c>
      <c r="AW39" s="11">
        <v>0</v>
      </c>
      <c r="AX39" s="11" t="s">
        <v>25</v>
      </c>
      <c r="AY39" s="11" t="s">
        <v>25</v>
      </c>
      <c r="AZ39" s="11" t="s">
        <v>25</v>
      </c>
      <c r="BA39" s="11" t="s">
        <v>25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</row>
    <row r="40" ht="15" customHeight="1" outlineLevel="1" spans="2:81">
      <c r="B40" s="10">
        <v>202309</v>
      </c>
      <c r="C40" s="11">
        <v>0</v>
      </c>
      <c r="D40" s="11">
        <v>0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T40" s="10">
        <v>202309</v>
      </c>
      <c r="AU40" s="11">
        <v>0</v>
      </c>
      <c r="AV40" s="11">
        <v>0</v>
      </c>
      <c r="AW40" s="11" t="s">
        <v>25</v>
      </c>
      <c r="AX40" s="11" t="s">
        <v>25</v>
      </c>
      <c r="AY40" s="11" t="s">
        <v>25</v>
      </c>
      <c r="AZ40" s="11" t="s">
        <v>25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</row>
    <row r="41" ht="15" customHeight="1" outlineLevel="1" spans="2:81">
      <c r="B41" s="10">
        <v>202312</v>
      </c>
      <c r="C41" s="11">
        <v>0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T41" s="10">
        <v>202312</v>
      </c>
      <c r="AU41" s="11">
        <v>0</v>
      </c>
      <c r="AV41" s="11" t="s">
        <v>25</v>
      </c>
      <c r="AW41" s="11" t="s">
        <v>25</v>
      </c>
      <c r="AX41" s="11" t="s">
        <v>25</v>
      </c>
      <c r="AY41" s="11" t="s">
        <v>25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</row>
    <row r="42" ht="15" customHeight="1"/>
    <row r="43" ht="15" customHeight="1" spans="2:81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T43" s="6" t="s">
        <v>26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</row>
    <row r="44" ht="15" customHeight="1" outlineLevel="1" spans="2:81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T44" s="8" t="s">
        <v>23</v>
      </c>
      <c r="AU44" s="9" t="s">
        <v>24</v>
      </c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ht="15" customHeight="1" outlineLevel="1" spans="2:81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T45" s="9"/>
      <c r="AU45" s="9">
        <v>1</v>
      </c>
      <c r="AV45" s="9">
        <v>2</v>
      </c>
      <c r="AW45" s="9">
        <v>3</v>
      </c>
      <c r="AX45" s="9">
        <v>4</v>
      </c>
      <c r="AY45" s="9">
        <v>5</v>
      </c>
      <c r="AZ45" s="9">
        <v>6</v>
      </c>
      <c r="BA45" s="9">
        <v>7</v>
      </c>
      <c r="BB45" s="9">
        <v>8</v>
      </c>
      <c r="BC45" s="9">
        <v>9</v>
      </c>
      <c r="BD45" s="9">
        <v>10</v>
      </c>
      <c r="BE45" s="9">
        <v>11</v>
      </c>
      <c r="BF45" s="9">
        <v>12</v>
      </c>
      <c r="BG45" s="9">
        <v>13</v>
      </c>
      <c r="BH45" s="9">
        <v>14</v>
      </c>
      <c r="BI45" s="9">
        <v>15</v>
      </c>
      <c r="BJ45" s="9">
        <v>16</v>
      </c>
      <c r="BK45" s="9">
        <v>17</v>
      </c>
      <c r="BL45" s="9">
        <v>18</v>
      </c>
      <c r="BM45" s="9">
        <v>19</v>
      </c>
      <c r="BN45" s="9">
        <v>20</v>
      </c>
      <c r="BO45" s="9">
        <v>21</v>
      </c>
      <c r="BP45" s="9">
        <v>22</v>
      </c>
      <c r="BQ45" s="9">
        <v>23</v>
      </c>
      <c r="BR45" s="9">
        <v>24</v>
      </c>
      <c r="BS45" s="9">
        <v>25</v>
      </c>
      <c r="BT45" s="9">
        <v>26</v>
      </c>
      <c r="BU45" s="9">
        <v>27</v>
      </c>
      <c r="BV45" s="9">
        <v>28</v>
      </c>
      <c r="BW45" s="9">
        <v>29</v>
      </c>
      <c r="BX45" s="9">
        <v>30</v>
      </c>
      <c r="BY45" s="9">
        <v>31</v>
      </c>
      <c r="BZ45" s="9">
        <v>32</v>
      </c>
      <c r="CA45" s="9">
        <v>33</v>
      </c>
      <c r="CB45" s="9">
        <v>34</v>
      </c>
      <c r="CC45" s="9">
        <v>35</v>
      </c>
    </row>
    <row r="46" ht="15" customHeight="1" outlineLevel="1" spans="2:81">
      <c r="B46" s="10">
        <v>201506</v>
      </c>
      <c r="C46" s="13">
        <f t="shared" ref="C46:AJ54" si="0">IFERROR(IF(D7="","",D7/C7),0)</f>
        <v>0</v>
      </c>
      <c r="D46" s="13">
        <f t="shared" si="0"/>
        <v>0</v>
      </c>
      <c r="E46" s="13">
        <f t="shared" si="0"/>
        <v>0</v>
      </c>
      <c r="F46" s="13">
        <f t="shared" si="0"/>
        <v>0</v>
      </c>
      <c r="G46" s="13">
        <f t="shared" si="0"/>
        <v>0</v>
      </c>
      <c r="H46" s="13">
        <f t="shared" si="0"/>
        <v>0</v>
      </c>
      <c r="I46" s="13">
        <f t="shared" si="0"/>
        <v>0</v>
      </c>
      <c r="J46" s="13">
        <f t="shared" si="0"/>
        <v>0</v>
      </c>
      <c r="K46" s="13">
        <f t="shared" si="0"/>
        <v>0</v>
      </c>
      <c r="L46" s="13">
        <f t="shared" si="0"/>
        <v>0</v>
      </c>
      <c r="M46" s="13">
        <f t="shared" si="0"/>
        <v>0</v>
      </c>
      <c r="N46" s="13">
        <f t="shared" si="0"/>
        <v>0</v>
      </c>
      <c r="O46" s="13">
        <f t="shared" si="0"/>
        <v>0</v>
      </c>
      <c r="P46" s="13">
        <f t="shared" si="0"/>
        <v>0</v>
      </c>
      <c r="Q46" s="13">
        <f t="shared" si="0"/>
        <v>0</v>
      </c>
      <c r="R46" s="13">
        <f t="shared" si="0"/>
        <v>0</v>
      </c>
      <c r="S46" s="13">
        <f t="shared" si="0"/>
        <v>0</v>
      </c>
      <c r="T46" s="13">
        <f t="shared" si="0"/>
        <v>0</v>
      </c>
      <c r="U46" s="13">
        <f t="shared" si="0"/>
        <v>0</v>
      </c>
      <c r="V46" s="13">
        <f t="shared" si="0"/>
        <v>0</v>
      </c>
      <c r="W46" s="13">
        <f t="shared" si="0"/>
        <v>0</v>
      </c>
      <c r="X46" s="13">
        <f t="shared" si="0"/>
        <v>0</v>
      </c>
      <c r="Y46" s="13">
        <f t="shared" si="0"/>
        <v>0</v>
      </c>
      <c r="Z46" s="13">
        <f t="shared" si="0"/>
        <v>0</v>
      </c>
      <c r="AA46" s="13">
        <f t="shared" si="0"/>
        <v>0</v>
      </c>
      <c r="AB46" s="13">
        <f t="shared" si="0"/>
        <v>0</v>
      </c>
      <c r="AC46" s="13">
        <f t="shared" si="0"/>
        <v>0</v>
      </c>
      <c r="AD46" s="13">
        <f t="shared" si="0"/>
        <v>0</v>
      </c>
      <c r="AE46" s="13">
        <f t="shared" si="0"/>
        <v>0</v>
      </c>
      <c r="AF46" s="13">
        <f t="shared" si="0"/>
        <v>0</v>
      </c>
      <c r="AG46" s="13">
        <f t="shared" si="0"/>
        <v>0</v>
      </c>
      <c r="AH46" s="13">
        <f t="shared" si="0"/>
        <v>0</v>
      </c>
      <c r="AI46" s="13">
        <f t="shared" si="0"/>
        <v>0</v>
      </c>
      <c r="AJ46" s="13">
        <f t="shared" si="0"/>
        <v>0</v>
      </c>
      <c r="AK46" s="13" t="str">
        <f>IFERROR(IF(AL7="","",AL7/AK7),0)</f>
        <v/>
      </c>
      <c r="AT46" s="10">
        <v>201506</v>
      </c>
      <c r="AU46" s="13">
        <f t="shared" ref="AU46:CB54" si="1">IFERROR(IF(AV7="","",AV7/AU7),0)</f>
        <v>0</v>
      </c>
      <c r="AV46" s="13">
        <f t="shared" si="1"/>
        <v>0</v>
      </c>
      <c r="AW46" s="13">
        <f t="shared" si="1"/>
        <v>0</v>
      </c>
      <c r="AX46" s="13">
        <f t="shared" si="1"/>
        <v>0</v>
      </c>
      <c r="AY46" s="13">
        <f t="shared" si="1"/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 t="str">
        <f>IFERROR(IF(CD7="","",CD7/CC7),0)</f>
        <v/>
      </c>
    </row>
    <row r="47" ht="15" customHeight="1" outlineLevel="1" spans="2:81">
      <c r="B47" s="10">
        <v>201509</v>
      </c>
      <c r="C47" s="13">
        <f t="shared" si="0"/>
        <v>0</v>
      </c>
      <c r="D47" s="13">
        <f t="shared" si="0"/>
        <v>0</v>
      </c>
      <c r="E47" s="13">
        <f t="shared" si="0"/>
        <v>0</v>
      </c>
      <c r="F47" s="13">
        <f t="shared" si="0"/>
        <v>0</v>
      </c>
      <c r="G47" s="13">
        <f t="shared" si="0"/>
        <v>0</v>
      </c>
      <c r="H47" s="13">
        <f t="shared" si="0"/>
        <v>0</v>
      </c>
      <c r="I47" s="13">
        <f t="shared" si="0"/>
        <v>0</v>
      </c>
      <c r="J47" s="13">
        <f t="shared" si="0"/>
        <v>0</v>
      </c>
      <c r="K47" s="13">
        <f t="shared" si="0"/>
        <v>0</v>
      </c>
      <c r="L47" s="13">
        <f t="shared" si="0"/>
        <v>0</v>
      </c>
      <c r="M47" s="13">
        <f t="shared" si="0"/>
        <v>0</v>
      </c>
      <c r="N47" s="13">
        <f t="shared" si="0"/>
        <v>0</v>
      </c>
      <c r="O47" s="13">
        <f t="shared" si="0"/>
        <v>0</v>
      </c>
      <c r="P47" s="13">
        <f t="shared" si="0"/>
        <v>0</v>
      </c>
      <c r="Q47" s="13">
        <f t="shared" si="0"/>
        <v>0</v>
      </c>
      <c r="R47" s="13">
        <f t="shared" si="0"/>
        <v>0</v>
      </c>
      <c r="S47" s="13">
        <f t="shared" si="0"/>
        <v>0</v>
      </c>
      <c r="T47" s="13">
        <f t="shared" si="0"/>
        <v>0</v>
      </c>
      <c r="U47" s="13">
        <f t="shared" si="0"/>
        <v>0</v>
      </c>
      <c r="V47" s="13">
        <f t="shared" si="0"/>
        <v>0</v>
      </c>
      <c r="W47" s="13">
        <f t="shared" si="0"/>
        <v>0</v>
      </c>
      <c r="X47" s="13">
        <f t="shared" si="0"/>
        <v>0</v>
      </c>
      <c r="Y47" s="13">
        <f t="shared" si="0"/>
        <v>0</v>
      </c>
      <c r="Z47" s="13">
        <f t="shared" si="0"/>
        <v>0</v>
      </c>
      <c r="AA47" s="13">
        <f t="shared" si="0"/>
        <v>0</v>
      </c>
      <c r="AB47" s="13">
        <f t="shared" si="0"/>
        <v>0</v>
      </c>
      <c r="AC47" s="13">
        <f t="shared" si="0"/>
        <v>0</v>
      </c>
      <c r="AD47" s="13">
        <f t="shared" si="0"/>
        <v>0</v>
      </c>
      <c r="AE47" s="13">
        <f t="shared" si="0"/>
        <v>0</v>
      </c>
      <c r="AF47" s="13">
        <f t="shared" si="0"/>
        <v>0</v>
      </c>
      <c r="AG47" s="13">
        <f t="shared" si="0"/>
        <v>0</v>
      </c>
      <c r="AH47" s="13">
        <f t="shared" si="0"/>
        <v>0</v>
      </c>
      <c r="AI47" s="13">
        <f t="shared" si="0"/>
        <v>0</v>
      </c>
      <c r="AJ47" s="13" t="str">
        <f t="shared" si="0"/>
        <v/>
      </c>
      <c r="AK47" s="13" t="s">
        <v>25</v>
      </c>
      <c r="AT47" s="10">
        <v>201509</v>
      </c>
      <c r="AU47" s="13">
        <f t="shared" si="1"/>
        <v>0</v>
      </c>
      <c r="AV47" s="13">
        <f t="shared" si="1"/>
        <v>0</v>
      </c>
      <c r="AW47" s="13">
        <f t="shared" si="1"/>
        <v>0</v>
      </c>
      <c r="AX47" s="13">
        <f t="shared" si="1"/>
        <v>0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0</v>
      </c>
      <c r="BF47" s="13">
        <f t="shared" si="1"/>
        <v>0</v>
      </c>
      <c r="BG47" s="13">
        <f t="shared" si="1"/>
        <v>0</v>
      </c>
      <c r="BH47" s="13">
        <f t="shared" si="1"/>
        <v>0</v>
      </c>
      <c r="BI47" s="13">
        <f t="shared" si="1"/>
        <v>0</v>
      </c>
      <c r="BJ47" s="13">
        <f t="shared" si="1"/>
        <v>0</v>
      </c>
      <c r="BK47" s="13">
        <f t="shared" si="1"/>
        <v>0</v>
      </c>
      <c r="BL47" s="13">
        <f t="shared" si="1"/>
        <v>0</v>
      </c>
      <c r="BM47" s="13">
        <f t="shared" si="1"/>
        <v>0</v>
      </c>
      <c r="BN47" s="13">
        <f t="shared" si="1"/>
        <v>0</v>
      </c>
      <c r="BO47" s="13">
        <f t="shared" si="1"/>
        <v>0</v>
      </c>
      <c r="BP47" s="13">
        <f t="shared" si="1"/>
        <v>0</v>
      </c>
      <c r="BQ47" s="13">
        <f t="shared" si="1"/>
        <v>0</v>
      </c>
      <c r="BR47" s="13">
        <f t="shared" si="1"/>
        <v>0</v>
      </c>
      <c r="BS47" s="13">
        <f t="shared" si="1"/>
        <v>0</v>
      </c>
      <c r="BT47" s="13">
        <f t="shared" si="1"/>
        <v>0</v>
      </c>
      <c r="BU47" s="13">
        <f t="shared" si="1"/>
        <v>0</v>
      </c>
      <c r="BV47" s="13">
        <f t="shared" si="1"/>
        <v>0</v>
      </c>
      <c r="BW47" s="13">
        <f t="shared" si="1"/>
        <v>0</v>
      </c>
      <c r="BX47" s="13">
        <f t="shared" si="1"/>
        <v>0</v>
      </c>
      <c r="BY47" s="13">
        <f t="shared" si="1"/>
        <v>0</v>
      </c>
      <c r="BZ47" s="13">
        <f t="shared" si="1"/>
        <v>0</v>
      </c>
      <c r="CA47" s="13">
        <f t="shared" si="1"/>
        <v>0</v>
      </c>
      <c r="CB47" s="13" t="str">
        <f t="shared" si="1"/>
        <v/>
      </c>
      <c r="CC47" s="13" t="s">
        <v>25</v>
      </c>
    </row>
    <row r="48" ht="15" customHeight="1" outlineLevel="1" spans="2:81">
      <c r="B48" s="10">
        <v>201512</v>
      </c>
      <c r="C48" s="13">
        <f t="shared" si="0"/>
        <v>0</v>
      </c>
      <c r="D48" s="13">
        <f t="shared" si="0"/>
        <v>0</v>
      </c>
      <c r="E48" s="13">
        <f t="shared" si="0"/>
        <v>0</v>
      </c>
      <c r="F48" s="13">
        <f t="shared" si="0"/>
        <v>0</v>
      </c>
      <c r="G48" s="13">
        <f t="shared" si="0"/>
        <v>0</v>
      </c>
      <c r="H48" s="13">
        <f t="shared" si="0"/>
        <v>0</v>
      </c>
      <c r="I48" s="13">
        <f t="shared" si="0"/>
        <v>0</v>
      </c>
      <c r="J48" s="13">
        <f t="shared" si="0"/>
        <v>0</v>
      </c>
      <c r="K48" s="13">
        <f t="shared" si="0"/>
        <v>0</v>
      </c>
      <c r="L48" s="13">
        <f t="shared" si="0"/>
        <v>0</v>
      </c>
      <c r="M48" s="13">
        <f t="shared" si="0"/>
        <v>0</v>
      </c>
      <c r="N48" s="13">
        <f t="shared" si="0"/>
        <v>0</v>
      </c>
      <c r="O48" s="13">
        <f t="shared" si="0"/>
        <v>0</v>
      </c>
      <c r="P48" s="13">
        <f t="shared" si="0"/>
        <v>0</v>
      </c>
      <c r="Q48" s="13">
        <f t="shared" si="0"/>
        <v>0</v>
      </c>
      <c r="R48" s="13">
        <f t="shared" si="0"/>
        <v>0</v>
      </c>
      <c r="S48" s="13">
        <f t="shared" si="0"/>
        <v>0</v>
      </c>
      <c r="T48" s="13">
        <f t="shared" si="0"/>
        <v>0</v>
      </c>
      <c r="U48" s="13">
        <f t="shared" si="0"/>
        <v>0</v>
      </c>
      <c r="V48" s="13">
        <f t="shared" si="0"/>
        <v>0</v>
      </c>
      <c r="W48" s="13">
        <f t="shared" si="0"/>
        <v>0</v>
      </c>
      <c r="X48" s="13">
        <f t="shared" si="0"/>
        <v>0</v>
      </c>
      <c r="Y48" s="13">
        <f t="shared" si="0"/>
        <v>0</v>
      </c>
      <c r="Z48" s="13">
        <f t="shared" si="0"/>
        <v>0</v>
      </c>
      <c r="AA48" s="13">
        <f t="shared" si="0"/>
        <v>0</v>
      </c>
      <c r="AB48" s="13">
        <f t="shared" si="0"/>
        <v>0</v>
      </c>
      <c r="AC48" s="13">
        <f t="shared" si="0"/>
        <v>0</v>
      </c>
      <c r="AD48" s="13">
        <f t="shared" si="0"/>
        <v>0</v>
      </c>
      <c r="AE48" s="13">
        <f t="shared" si="0"/>
        <v>0</v>
      </c>
      <c r="AF48" s="13">
        <f t="shared" si="0"/>
        <v>0</v>
      </c>
      <c r="AG48" s="13">
        <f t="shared" si="0"/>
        <v>0</v>
      </c>
      <c r="AH48" s="13">
        <f t="shared" si="0"/>
        <v>0</v>
      </c>
      <c r="AI48" s="13" t="str">
        <f t="shared" si="0"/>
        <v/>
      </c>
      <c r="AJ48" s="13" t="s">
        <v>25</v>
      </c>
      <c r="AK48" s="13" t="s">
        <v>25</v>
      </c>
      <c r="AT48" s="10">
        <v>201512</v>
      </c>
      <c r="AU48" s="13">
        <f t="shared" si="1"/>
        <v>0</v>
      </c>
      <c r="AV48" s="13">
        <f t="shared" si="1"/>
        <v>0</v>
      </c>
      <c r="AW48" s="13">
        <f t="shared" si="1"/>
        <v>0</v>
      </c>
      <c r="AX48" s="13">
        <f t="shared" si="1"/>
        <v>0</v>
      </c>
      <c r="AY48" s="13">
        <f t="shared" si="1"/>
        <v>0</v>
      </c>
      <c r="AZ48" s="13">
        <f t="shared" si="1"/>
        <v>0</v>
      </c>
      <c r="BA48" s="13">
        <f t="shared" si="1"/>
        <v>0</v>
      </c>
      <c r="BB48" s="13">
        <f t="shared" si="1"/>
        <v>0</v>
      </c>
      <c r="BC48" s="13">
        <f t="shared" si="1"/>
        <v>0</v>
      </c>
      <c r="BD48" s="13">
        <f t="shared" si="1"/>
        <v>0</v>
      </c>
      <c r="BE48" s="13">
        <f t="shared" si="1"/>
        <v>0</v>
      </c>
      <c r="BF48" s="13">
        <f t="shared" si="1"/>
        <v>0</v>
      </c>
      <c r="BG48" s="13">
        <f t="shared" si="1"/>
        <v>0</v>
      </c>
      <c r="BH48" s="13">
        <f t="shared" si="1"/>
        <v>0</v>
      </c>
      <c r="BI48" s="13">
        <f t="shared" si="1"/>
        <v>0</v>
      </c>
      <c r="BJ48" s="13">
        <f t="shared" si="1"/>
        <v>0</v>
      </c>
      <c r="BK48" s="13">
        <f t="shared" si="1"/>
        <v>0</v>
      </c>
      <c r="BL48" s="13">
        <f t="shared" si="1"/>
        <v>0</v>
      </c>
      <c r="BM48" s="13">
        <f t="shared" si="1"/>
        <v>0</v>
      </c>
      <c r="BN48" s="13">
        <f t="shared" si="1"/>
        <v>0</v>
      </c>
      <c r="BO48" s="13">
        <f t="shared" si="1"/>
        <v>0</v>
      </c>
      <c r="BP48" s="13">
        <f t="shared" si="1"/>
        <v>0</v>
      </c>
      <c r="BQ48" s="13">
        <f t="shared" si="1"/>
        <v>0</v>
      </c>
      <c r="BR48" s="13">
        <f t="shared" si="1"/>
        <v>0</v>
      </c>
      <c r="BS48" s="13">
        <f t="shared" si="1"/>
        <v>0</v>
      </c>
      <c r="BT48" s="13">
        <f t="shared" si="1"/>
        <v>0</v>
      </c>
      <c r="BU48" s="13">
        <f t="shared" si="1"/>
        <v>0</v>
      </c>
      <c r="BV48" s="13">
        <f t="shared" si="1"/>
        <v>0</v>
      </c>
      <c r="BW48" s="13">
        <f t="shared" si="1"/>
        <v>0</v>
      </c>
      <c r="BX48" s="13">
        <f t="shared" si="1"/>
        <v>0</v>
      </c>
      <c r="BY48" s="13">
        <f t="shared" si="1"/>
        <v>0</v>
      </c>
      <c r="BZ48" s="13">
        <f t="shared" si="1"/>
        <v>0</v>
      </c>
      <c r="CA48" s="13" t="str">
        <f t="shared" si="1"/>
        <v/>
      </c>
      <c r="CB48" s="13" t="s">
        <v>25</v>
      </c>
      <c r="CC48" s="13" t="s">
        <v>25</v>
      </c>
    </row>
    <row r="49" ht="15" customHeight="1" outlineLevel="1" spans="2:81">
      <c r="B49" s="10">
        <v>201603</v>
      </c>
      <c r="C49" s="13">
        <f t="shared" si="0"/>
        <v>0</v>
      </c>
      <c r="D49" s="13">
        <f t="shared" si="0"/>
        <v>0</v>
      </c>
      <c r="E49" s="13">
        <f t="shared" si="0"/>
        <v>0</v>
      </c>
      <c r="F49" s="13">
        <f t="shared" si="0"/>
        <v>0</v>
      </c>
      <c r="G49" s="13">
        <f t="shared" si="0"/>
        <v>0</v>
      </c>
      <c r="H49" s="13">
        <f t="shared" si="0"/>
        <v>0</v>
      </c>
      <c r="I49" s="13">
        <f t="shared" si="0"/>
        <v>0</v>
      </c>
      <c r="J49" s="13">
        <f t="shared" si="0"/>
        <v>0</v>
      </c>
      <c r="K49" s="13">
        <f t="shared" si="0"/>
        <v>0</v>
      </c>
      <c r="L49" s="13">
        <f t="shared" si="0"/>
        <v>0</v>
      </c>
      <c r="M49" s="13">
        <f t="shared" si="0"/>
        <v>0</v>
      </c>
      <c r="N49" s="13">
        <f t="shared" si="0"/>
        <v>0</v>
      </c>
      <c r="O49" s="13">
        <f t="shared" si="0"/>
        <v>0</v>
      </c>
      <c r="P49" s="13">
        <f t="shared" si="0"/>
        <v>0</v>
      </c>
      <c r="Q49" s="13">
        <f t="shared" si="0"/>
        <v>0</v>
      </c>
      <c r="R49" s="13">
        <f t="shared" si="0"/>
        <v>0</v>
      </c>
      <c r="S49" s="13">
        <f t="shared" si="0"/>
        <v>0</v>
      </c>
      <c r="T49" s="13">
        <f t="shared" si="0"/>
        <v>0</v>
      </c>
      <c r="U49" s="13">
        <f t="shared" si="0"/>
        <v>0</v>
      </c>
      <c r="V49" s="13">
        <f t="shared" si="0"/>
        <v>0</v>
      </c>
      <c r="W49" s="13">
        <f t="shared" si="0"/>
        <v>0</v>
      </c>
      <c r="X49" s="13">
        <f t="shared" si="0"/>
        <v>0</v>
      </c>
      <c r="Y49" s="13">
        <f t="shared" si="0"/>
        <v>0</v>
      </c>
      <c r="Z49" s="13">
        <f t="shared" si="0"/>
        <v>0</v>
      </c>
      <c r="AA49" s="13">
        <f t="shared" si="0"/>
        <v>0</v>
      </c>
      <c r="AB49" s="13">
        <f t="shared" si="0"/>
        <v>0</v>
      </c>
      <c r="AC49" s="13">
        <f t="shared" si="0"/>
        <v>0</v>
      </c>
      <c r="AD49" s="13">
        <f t="shared" si="0"/>
        <v>0</v>
      </c>
      <c r="AE49" s="13">
        <f t="shared" si="0"/>
        <v>0</v>
      </c>
      <c r="AF49" s="13">
        <f t="shared" si="0"/>
        <v>0</v>
      </c>
      <c r="AG49" s="13">
        <f t="shared" si="0"/>
        <v>0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T49" s="10">
        <v>201603</v>
      </c>
      <c r="AU49" s="13">
        <f t="shared" si="1"/>
        <v>0</v>
      </c>
      <c r="AV49" s="13">
        <f t="shared" si="1"/>
        <v>0</v>
      </c>
      <c r="AW49" s="13">
        <f t="shared" si="1"/>
        <v>0</v>
      </c>
      <c r="AX49" s="13">
        <f t="shared" si="1"/>
        <v>0</v>
      </c>
      <c r="AY49" s="13">
        <f t="shared" si="1"/>
        <v>0</v>
      </c>
      <c r="AZ49" s="13">
        <f t="shared" si="1"/>
        <v>0</v>
      </c>
      <c r="BA49" s="13">
        <f t="shared" si="1"/>
        <v>0</v>
      </c>
      <c r="BB49" s="13">
        <f t="shared" si="1"/>
        <v>0</v>
      </c>
      <c r="BC49" s="13">
        <f t="shared" si="1"/>
        <v>0</v>
      </c>
      <c r="BD49" s="13">
        <f t="shared" si="1"/>
        <v>0</v>
      </c>
      <c r="BE49" s="13">
        <f t="shared" si="1"/>
        <v>0</v>
      </c>
      <c r="BF49" s="13">
        <f t="shared" si="1"/>
        <v>0</v>
      </c>
      <c r="BG49" s="13">
        <f t="shared" si="1"/>
        <v>0</v>
      </c>
      <c r="BH49" s="13">
        <f t="shared" si="1"/>
        <v>0</v>
      </c>
      <c r="BI49" s="13">
        <f t="shared" si="1"/>
        <v>0</v>
      </c>
      <c r="BJ49" s="13">
        <f t="shared" si="1"/>
        <v>0</v>
      </c>
      <c r="BK49" s="13">
        <f t="shared" si="1"/>
        <v>0</v>
      </c>
      <c r="BL49" s="13">
        <f t="shared" si="1"/>
        <v>0</v>
      </c>
      <c r="BM49" s="13">
        <f t="shared" si="1"/>
        <v>0</v>
      </c>
      <c r="BN49" s="13">
        <f t="shared" si="1"/>
        <v>0</v>
      </c>
      <c r="BO49" s="13">
        <f t="shared" si="1"/>
        <v>0</v>
      </c>
      <c r="BP49" s="13">
        <f t="shared" si="1"/>
        <v>0</v>
      </c>
      <c r="BQ49" s="13">
        <f t="shared" si="1"/>
        <v>0</v>
      </c>
      <c r="BR49" s="13">
        <f t="shared" si="1"/>
        <v>0</v>
      </c>
      <c r="BS49" s="13">
        <f t="shared" si="1"/>
        <v>0</v>
      </c>
      <c r="BT49" s="13">
        <f t="shared" si="1"/>
        <v>0</v>
      </c>
      <c r="BU49" s="13">
        <f t="shared" si="1"/>
        <v>0</v>
      </c>
      <c r="BV49" s="13">
        <f t="shared" si="1"/>
        <v>0</v>
      </c>
      <c r="BW49" s="13">
        <f t="shared" si="1"/>
        <v>0</v>
      </c>
      <c r="BX49" s="13">
        <f t="shared" si="1"/>
        <v>0</v>
      </c>
      <c r="BY49" s="13">
        <f t="shared" si="1"/>
        <v>0</v>
      </c>
      <c r="BZ49" s="13" t="str">
        <f t="shared" si="1"/>
        <v/>
      </c>
      <c r="CA49" s="13" t="s">
        <v>25</v>
      </c>
      <c r="CB49" s="13" t="s">
        <v>25</v>
      </c>
      <c r="CC49" s="13" t="s">
        <v>25</v>
      </c>
    </row>
    <row r="50" ht="15" customHeight="1" outlineLevel="1" spans="2:81">
      <c r="B50" s="10">
        <v>201606</v>
      </c>
      <c r="C50" s="13">
        <f t="shared" si="0"/>
        <v>0</v>
      </c>
      <c r="D50" s="13">
        <f t="shared" si="0"/>
        <v>0</v>
      </c>
      <c r="E50" s="13">
        <f t="shared" si="0"/>
        <v>0</v>
      </c>
      <c r="F50" s="13">
        <f t="shared" si="0"/>
        <v>0</v>
      </c>
      <c r="G50" s="13">
        <f t="shared" si="0"/>
        <v>0</v>
      </c>
      <c r="H50" s="13">
        <f t="shared" si="0"/>
        <v>0</v>
      </c>
      <c r="I50" s="13">
        <f t="shared" si="0"/>
        <v>0</v>
      </c>
      <c r="J50" s="13">
        <f t="shared" si="0"/>
        <v>0</v>
      </c>
      <c r="K50" s="13">
        <f t="shared" si="0"/>
        <v>0</v>
      </c>
      <c r="L50" s="13">
        <f t="shared" si="0"/>
        <v>0</v>
      </c>
      <c r="M50" s="13">
        <f t="shared" si="0"/>
        <v>0</v>
      </c>
      <c r="N50" s="13">
        <f t="shared" si="0"/>
        <v>0</v>
      </c>
      <c r="O50" s="13">
        <f t="shared" si="0"/>
        <v>0</v>
      </c>
      <c r="P50" s="13">
        <f t="shared" si="0"/>
        <v>0</v>
      </c>
      <c r="Q50" s="13">
        <f t="shared" si="0"/>
        <v>0</v>
      </c>
      <c r="R50" s="13">
        <f t="shared" si="0"/>
        <v>0</v>
      </c>
      <c r="S50" s="13">
        <f t="shared" si="0"/>
        <v>0</v>
      </c>
      <c r="T50" s="13">
        <f t="shared" si="0"/>
        <v>0</v>
      </c>
      <c r="U50" s="13">
        <f t="shared" si="0"/>
        <v>0</v>
      </c>
      <c r="V50" s="13">
        <f t="shared" si="0"/>
        <v>0</v>
      </c>
      <c r="W50" s="13">
        <f t="shared" si="0"/>
        <v>0</v>
      </c>
      <c r="X50" s="13">
        <f t="shared" si="0"/>
        <v>0</v>
      </c>
      <c r="Y50" s="13">
        <f t="shared" si="0"/>
        <v>0</v>
      </c>
      <c r="Z50" s="13">
        <f t="shared" si="0"/>
        <v>0</v>
      </c>
      <c r="AA50" s="13">
        <f t="shared" si="0"/>
        <v>0</v>
      </c>
      <c r="AB50" s="13">
        <f t="shared" si="0"/>
        <v>0</v>
      </c>
      <c r="AC50" s="13">
        <f t="shared" si="0"/>
        <v>0</v>
      </c>
      <c r="AD50" s="13">
        <f t="shared" si="0"/>
        <v>0</v>
      </c>
      <c r="AE50" s="13">
        <f t="shared" si="0"/>
        <v>0</v>
      </c>
      <c r="AF50" s="13">
        <f t="shared" si="0"/>
        <v>0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T50" s="10">
        <v>201606</v>
      </c>
      <c r="AU50" s="13">
        <f t="shared" si="1"/>
        <v>0</v>
      </c>
      <c r="AV50" s="13">
        <f t="shared" si="1"/>
        <v>0</v>
      </c>
      <c r="AW50" s="13">
        <f t="shared" si="1"/>
        <v>0</v>
      </c>
      <c r="AX50" s="13">
        <f t="shared" si="1"/>
        <v>0</v>
      </c>
      <c r="AY50" s="13">
        <f t="shared" si="1"/>
        <v>0</v>
      </c>
      <c r="AZ50" s="13">
        <f t="shared" si="1"/>
        <v>0</v>
      </c>
      <c r="BA50" s="13">
        <f t="shared" si="1"/>
        <v>0</v>
      </c>
      <c r="BB50" s="13">
        <f t="shared" si="1"/>
        <v>0</v>
      </c>
      <c r="BC50" s="13">
        <f t="shared" si="1"/>
        <v>0</v>
      </c>
      <c r="BD50" s="13">
        <f t="shared" si="1"/>
        <v>0</v>
      </c>
      <c r="BE50" s="13">
        <f t="shared" si="1"/>
        <v>0</v>
      </c>
      <c r="BF50" s="13">
        <f t="shared" si="1"/>
        <v>0</v>
      </c>
      <c r="BG50" s="13">
        <f t="shared" si="1"/>
        <v>0</v>
      </c>
      <c r="BH50" s="13">
        <f t="shared" si="1"/>
        <v>0</v>
      </c>
      <c r="BI50" s="13">
        <f t="shared" si="1"/>
        <v>0</v>
      </c>
      <c r="BJ50" s="13">
        <f t="shared" si="1"/>
        <v>0</v>
      </c>
      <c r="BK50" s="13">
        <f t="shared" si="1"/>
        <v>0</v>
      </c>
      <c r="BL50" s="13">
        <f t="shared" si="1"/>
        <v>0</v>
      </c>
      <c r="BM50" s="13">
        <f t="shared" si="1"/>
        <v>0</v>
      </c>
      <c r="BN50" s="13">
        <f t="shared" si="1"/>
        <v>0</v>
      </c>
      <c r="BO50" s="13">
        <f t="shared" si="1"/>
        <v>0</v>
      </c>
      <c r="BP50" s="13">
        <f t="shared" si="1"/>
        <v>0</v>
      </c>
      <c r="BQ50" s="13">
        <f t="shared" si="1"/>
        <v>0</v>
      </c>
      <c r="BR50" s="13">
        <f t="shared" si="1"/>
        <v>0</v>
      </c>
      <c r="BS50" s="13">
        <f t="shared" si="1"/>
        <v>0</v>
      </c>
      <c r="BT50" s="13">
        <f t="shared" si="1"/>
        <v>0</v>
      </c>
      <c r="BU50" s="13">
        <f t="shared" si="1"/>
        <v>0</v>
      </c>
      <c r="BV50" s="13">
        <f t="shared" si="1"/>
        <v>0</v>
      </c>
      <c r="BW50" s="13">
        <f t="shared" si="1"/>
        <v>0</v>
      </c>
      <c r="BX50" s="13">
        <f t="shared" si="1"/>
        <v>0</v>
      </c>
      <c r="BY50" s="13" t="str">
        <f t="shared" si="1"/>
        <v/>
      </c>
      <c r="BZ50" s="13" t="s">
        <v>25</v>
      </c>
      <c r="CA50" s="13" t="s">
        <v>25</v>
      </c>
      <c r="CB50" s="13" t="s">
        <v>25</v>
      </c>
      <c r="CC50" s="13" t="s">
        <v>25</v>
      </c>
    </row>
    <row r="51" ht="15" customHeight="1" outlineLevel="1" spans="2:81">
      <c r="B51" s="10">
        <v>201609</v>
      </c>
      <c r="C51" s="13">
        <f t="shared" si="0"/>
        <v>0</v>
      </c>
      <c r="D51" s="13">
        <f t="shared" si="0"/>
        <v>0</v>
      </c>
      <c r="E51" s="13">
        <f t="shared" si="0"/>
        <v>0</v>
      </c>
      <c r="F51" s="13">
        <f t="shared" si="0"/>
        <v>0</v>
      </c>
      <c r="G51" s="13">
        <f t="shared" si="0"/>
        <v>0</v>
      </c>
      <c r="H51" s="13">
        <f t="shared" si="0"/>
        <v>0</v>
      </c>
      <c r="I51" s="13">
        <f t="shared" si="0"/>
        <v>0</v>
      </c>
      <c r="J51" s="13">
        <f t="shared" si="0"/>
        <v>0</v>
      </c>
      <c r="K51" s="13">
        <f t="shared" si="0"/>
        <v>0</v>
      </c>
      <c r="L51" s="13">
        <f t="shared" si="0"/>
        <v>0</v>
      </c>
      <c r="M51" s="13">
        <f t="shared" si="0"/>
        <v>0</v>
      </c>
      <c r="N51" s="13">
        <f t="shared" si="0"/>
        <v>0</v>
      </c>
      <c r="O51" s="13">
        <f t="shared" si="0"/>
        <v>0</v>
      </c>
      <c r="P51" s="13">
        <f t="shared" si="0"/>
        <v>0</v>
      </c>
      <c r="Q51" s="13">
        <f t="shared" si="0"/>
        <v>0</v>
      </c>
      <c r="R51" s="13">
        <f t="shared" si="0"/>
        <v>0</v>
      </c>
      <c r="S51" s="13">
        <f t="shared" si="0"/>
        <v>0</v>
      </c>
      <c r="T51" s="13">
        <f t="shared" si="0"/>
        <v>0</v>
      </c>
      <c r="U51" s="13">
        <f t="shared" si="0"/>
        <v>0</v>
      </c>
      <c r="V51" s="13">
        <f t="shared" si="0"/>
        <v>0</v>
      </c>
      <c r="W51" s="13">
        <f t="shared" si="0"/>
        <v>0</v>
      </c>
      <c r="X51" s="13">
        <f t="shared" si="0"/>
        <v>0</v>
      </c>
      <c r="Y51" s="13">
        <f t="shared" si="0"/>
        <v>0</v>
      </c>
      <c r="Z51" s="13">
        <f t="shared" si="0"/>
        <v>0</v>
      </c>
      <c r="AA51" s="13">
        <f t="shared" si="0"/>
        <v>0</v>
      </c>
      <c r="AB51" s="13">
        <f t="shared" si="0"/>
        <v>0</v>
      </c>
      <c r="AC51" s="13">
        <f t="shared" si="0"/>
        <v>0</v>
      </c>
      <c r="AD51" s="13">
        <f t="shared" si="0"/>
        <v>0</v>
      </c>
      <c r="AE51" s="13">
        <f t="shared" si="0"/>
        <v>0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T51" s="10">
        <v>201609</v>
      </c>
      <c r="AU51" s="13">
        <f t="shared" si="1"/>
        <v>0</v>
      </c>
      <c r="AV51" s="13">
        <f t="shared" si="1"/>
        <v>0</v>
      </c>
      <c r="AW51" s="13">
        <f t="shared" si="1"/>
        <v>0</v>
      </c>
      <c r="AX51" s="13">
        <f t="shared" si="1"/>
        <v>0</v>
      </c>
      <c r="AY51" s="13">
        <f t="shared" si="1"/>
        <v>0</v>
      </c>
      <c r="AZ51" s="13">
        <f t="shared" si="1"/>
        <v>0</v>
      </c>
      <c r="BA51" s="13">
        <f t="shared" si="1"/>
        <v>0</v>
      </c>
      <c r="BB51" s="13">
        <f t="shared" si="1"/>
        <v>0</v>
      </c>
      <c r="BC51" s="13">
        <f t="shared" si="1"/>
        <v>0</v>
      </c>
      <c r="BD51" s="13">
        <f t="shared" si="1"/>
        <v>0</v>
      </c>
      <c r="BE51" s="13">
        <f t="shared" si="1"/>
        <v>0</v>
      </c>
      <c r="BF51" s="13">
        <f t="shared" si="1"/>
        <v>0</v>
      </c>
      <c r="BG51" s="13">
        <f t="shared" si="1"/>
        <v>0</v>
      </c>
      <c r="BH51" s="13">
        <f t="shared" si="1"/>
        <v>0</v>
      </c>
      <c r="BI51" s="13">
        <f t="shared" si="1"/>
        <v>0</v>
      </c>
      <c r="BJ51" s="13">
        <f t="shared" si="1"/>
        <v>0</v>
      </c>
      <c r="BK51" s="13">
        <f t="shared" si="1"/>
        <v>0</v>
      </c>
      <c r="BL51" s="13">
        <f t="shared" si="1"/>
        <v>0</v>
      </c>
      <c r="BM51" s="13">
        <f t="shared" si="1"/>
        <v>0</v>
      </c>
      <c r="BN51" s="13">
        <f t="shared" si="1"/>
        <v>0</v>
      </c>
      <c r="BO51" s="13">
        <f t="shared" si="1"/>
        <v>0</v>
      </c>
      <c r="BP51" s="13">
        <f t="shared" si="1"/>
        <v>0</v>
      </c>
      <c r="BQ51" s="13">
        <f t="shared" si="1"/>
        <v>0</v>
      </c>
      <c r="BR51" s="13">
        <f t="shared" si="1"/>
        <v>0</v>
      </c>
      <c r="BS51" s="13">
        <f t="shared" si="1"/>
        <v>0</v>
      </c>
      <c r="BT51" s="13">
        <f t="shared" si="1"/>
        <v>0</v>
      </c>
      <c r="BU51" s="13">
        <f t="shared" si="1"/>
        <v>0</v>
      </c>
      <c r="BV51" s="13">
        <f t="shared" si="1"/>
        <v>0</v>
      </c>
      <c r="BW51" s="13">
        <f t="shared" si="1"/>
        <v>0</v>
      </c>
      <c r="BX51" s="13" t="str">
        <f t="shared" si="1"/>
        <v/>
      </c>
      <c r="BY51" s="13" t="s">
        <v>25</v>
      </c>
      <c r="BZ51" s="13" t="s">
        <v>25</v>
      </c>
      <c r="CA51" s="13" t="s">
        <v>25</v>
      </c>
      <c r="CB51" s="13" t="s">
        <v>25</v>
      </c>
      <c r="CC51" s="13" t="s">
        <v>25</v>
      </c>
    </row>
    <row r="52" ht="15" customHeight="1" outlineLevel="1" spans="2:81">
      <c r="B52" s="10">
        <v>201612</v>
      </c>
      <c r="C52" s="13">
        <f t="shared" si="0"/>
        <v>0</v>
      </c>
      <c r="D52" s="13">
        <f t="shared" si="0"/>
        <v>0</v>
      </c>
      <c r="E52" s="13">
        <f t="shared" si="0"/>
        <v>0</v>
      </c>
      <c r="F52" s="13">
        <f t="shared" si="0"/>
        <v>0</v>
      </c>
      <c r="G52" s="13">
        <f t="shared" si="0"/>
        <v>0</v>
      </c>
      <c r="H52" s="13">
        <f t="shared" si="0"/>
        <v>0</v>
      </c>
      <c r="I52" s="13">
        <f t="shared" si="0"/>
        <v>0</v>
      </c>
      <c r="J52" s="13">
        <f t="shared" si="0"/>
        <v>0</v>
      </c>
      <c r="K52" s="13">
        <f t="shared" si="0"/>
        <v>0</v>
      </c>
      <c r="L52" s="13">
        <f t="shared" si="0"/>
        <v>0</v>
      </c>
      <c r="M52" s="13">
        <f t="shared" si="0"/>
        <v>0</v>
      </c>
      <c r="N52" s="13">
        <f t="shared" si="0"/>
        <v>0</v>
      </c>
      <c r="O52" s="13">
        <f t="shared" si="0"/>
        <v>0</v>
      </c>
      <c r="P52" s="13">
        <f t="shared" si="0"/>
        <v>0</v>
      </c>
      <c r="Q52" s="13">
        <f t="shared" si="0"/>
        <v>0</v>
      </c>
      <c r="R52" s="13">
        <f t="shared" si="0"/>
        <v>0</v>
      </c>
      <c r="S52" s="13">
        <f t="shared" si="0"/>
        <v>0</v>
      </c>
      <c r="T52" s="13">
        <f t="shared" si="0"/>
        <v>0</v>
      </c>
      <c r="U52" s="13">
        <f t="shared" si="0"/>
        <v>0</v>
      </c>
      <c r="V52" s="13">
        <f t="shared" si="0"/>
        <v>0</v>
      </c>
      <c r="W52" s="13">
        <f t="shared" si="0"/>
        <v>0</v>
      </c>
      <c r="X52" s="13">
        <f t="shared" si="0"/>
        <v>0</v>
      </c>
      <c r="Y52" s="13">
        <f t="shared" si="0"/>
        <v>0</v>
      </c>
      <c r="Z52" s="13">
        <f t="shared" si="0"/>
        <v>0</v>
      </c>
      <c r="AA52" s="13">
        <f t="shared" si="0"/>
        <v>0</v>
      </c>
      <c r="AB52" s="13">
        <f t="shared" si="0"/>
        <v>0</v>
      </c>
      <c r="AC52" s="13">
        <f t="shared" si="0"/>
        <v>0</v>
      </c>
      <c r="AD52" s="13">
        <f t="shared" si="0"/>
        <v>0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T52" s="10">
        <v>201612</v>
      </c>
      <c r="AU52" s="13">
        <f t="shared" si="1"/>
        <v>0</v>
      </c>
      <c r="AV52" s="13">
        <f t="shared" si="1"/>
        <v>0</v>
      </c>
      <c r="AW52" s="13">
        <f t="shared" si="1"/>
        <v>0</v>
      </c>
      <c r="AX52" s="13">
        <f t="shared" si="1"/>
        <v>0</v>
      </c>
      <c r="AY52" s="13">
        <f t="shared" si="1"/>
        <v>0</v>
      </c>
      <c r="AZ52" s="13">
        <f t="shared" si="1"/>
        <v>0</v>
      </c>
      <c r="BA52" s="13">
        <f t="shared" si="1"/>
        <v>0</v>
      </c>
      <c r="BB52" s="13">
        <f t="shared" si="1"/>
        <v>0</v>
      </c>
      <c r="BC52" s="13">
        <f t="shared" si="1"/>
        <v>0</v>
      </c>
      <c r="BD52" s="13">
        <f t="shared" si="1"/>
        <v>0</v>
      </c>
      <c r="BE52" s="13">
        <f t="shared" si="1"/>
        <v>0</v>
      </c>
      <c r="BF52" s="13">
        <f t="shared" si="1"/>
        <v>0</v>
      </c>
      <c r="BG52" s="13">
        <f t="shared" si="1"/>
        <v>0</v>
      </c>
      <c r="BH52" s="13">
        <f t="shared" si="1"/>
        <v>0</v>
      </c>
      <c r="BI52" s="13">
        <f t="shared" si="1"/>
        <v>0</v>
      </c>
      <c r="BJ52" s="13">
        <f t="shared" si="1"/>
        <v>0</v>
      </c>
      <c r="BK52" s="13">
        <f t="shared" si="1"/>
        <v>0</v>
      </c>
      <c r="BL52" s="13">
        <f t="shared" si="1"/>
        <v>0</v>
      </c>
      <c r="BM52" s="13">
        <f t="shared" si="1"/>
        <v>0</v>
      </c>
      <c r="BN52" s="13">
        <f t="shared" si="1"/>
        <v>0</v>
      </c>
      <c r="BO52" s="13">
        <f t="shared" si="1"/>
        <v>0</v>
      </c>
      <c r="BP52" s="13">
        <f t="shared" si="1"/>
        <v>0</v>
      </c>
      <c r="BQ52" s="13">
        <f t="shared" si="1"/>
        <v>0</v>
      </c>
      <c r="BR52" s="13">
        <f t="shared" si="1"/>
        <v>0</v>
      </c>
      <c r="BS52" s="13">
        <f t="shared" si="1"/>
        <v>0</v>
      </c>
      <c r="BT52" s="13">
        <f t="shared" si="1"/>
        <v>0</v>
      </c>
      <c r="BU52" s="13">
        <f t="shared" si="1"/>
        <v>0</v>
      </c>
      <c r="BV52" s="13">
        <f t="shared" si="1"/>
        <v>0</v>
      </c>
      <c r="BW52" s="13" t="str">
        <f t="shared" si="1"/>
        <v/>
      </c>
      <c r="BX52" s="13" t="s">
        <v>25</v>
      </c>
      <c r="BY52" s="13" t="s">
        <v>25</v>
      </c>
      <c r="BZ52" s="13" t="s">
        <v>25</v>
      </c>
      <c r="CA52" s="13" t="s">
        <v>25</v>
      </c>
      <c r="CB52" s="13" t="s">
        <v>25</v>
      </c>
      <c r="CC52" s="13" t="s">
        <v>25</v>
      </c>
    </row>
    <row r="53" ht="15" customHeight="1" outlineLevel="1" spans="2:81">
      <c r="B53" s="10">
        <v>201703</v>
      </c>
      <c r="C53" s="13">
        <f t="shared" si="0"/>
        <v>0</v>
      </c>
      <c r="D53" s="13">
        <f t="shared" si="0"/>
        <v>0</v>
      </c>
      <c r="E53" s="13">
        <f t="shared" si="0"/>
        <v>0</v>
      </c>
      <c r="F53" s="13">
        <f t="shared" si="0"/>
        <v>0</v>
      </c>
      <c r="G53" s="13">
        <f t="shared" si="0"/>
        <v>0</v>
      </c>
      <c r="H53" s="13">
        <f t="shared" si="0"/>
        <v>0</v>
      </c>
      <c r="I53" s="13">
        <f t="shared" si="0"/>
        <v>0</v>
      </c>
      <c r="J53" s="13">
        <f t="shared" si="0"/>
        <v>0</v>
      </c>
      <c r="K53" s="13">
        <f t="shared" si="0"/>
        <v>0</v>
      </c>
      <c r="L53" s="13">
        <f t="shared" si="0"/>
        <v>0</v>
      </c>
      <c r="M53" s="13">
        <f t="shared" si="0"/>
        <v>0</v>
      </c>
      <c r="N53" s="13">
        <f t="shared" si="0"/>
        <v>0</v>
      </c>
      <c r="O53" s="13">
        <f t="shared" si="0"/>
        <v>0</v>
      </c>
      <c r="P53" s="13">
        <f t="shared" si="0"/>
        <v>0</v>
      </c>
      <c r="Q53" s="13">
        <f t="shared" si="0"/>
        <v>0</v>
      </c>
      <c r="R53" s="13">
        <f t="shared" si="0"/>
        <v>0</v>
      </c>
      <c r="S53" s="13">
        <f t="shared" si="0"/>
        <v>0</v>
      </c>
      <c r="T53" s="13">
        <f t="shared" si="0"/>
        <v>0</v>
      </c>
      <c r="U53" s="13">
        <f t="shared" si="0"/>
        <v>0</v>
      </c>
      <c r="V53" s="13">
        <f t="shared" si="0"/>
        <v>0</v>
      </c>
      <c r="W53" s="13">
        <f t="shared" si="0"/>
        <v>0</v>
      </c>
      <c r="X53" s="13">
        <f t="shared" si="0"/>
        <v>0</v>
      </c>
      <c r="Y53" s="13">
        <f t="shared" si="0"/>
        <v>0</v>
      </c>
      <c r="Z53" s="13">
        <f t="shared" si="0"/>
        <v>0</v>
      </c>
      <c r="AA53" s="13">
        <f t="shared" si="0"/>
        <v>0</v>
      </c>
      <c r="AB53" s="13">
        <f t="shared" si="0"/>
        <v>0</v>
      </c>
      <c r="AC53" s="13">
        <f t="shared" si="0"/>
        <v>0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T53" s="10">
        <v>201703</v>
      </c>
      <c r="AU53" s="13">
        <f t="shared" si="1"/>
        <v>0</v>
      </c>
      <c r="AV53" s="13">
        <f t="shared" si="1"/>
        <v>0</v>
      </c>
      <c r="AW53" s="13">
        <f t="shared" si="1"/>
        <v>0</v>
      </c>
      <c r="AX53" s="13">
        <f t="shared" si="1"/>
        <v>0</v>
      </c>
      <c r="AY53" s="13">
        <f t="shared" si="1"/>
        <v>0</v>
      </c>
      <c r="AZ53" s="13">
        <f t="shared" si="1"/>
        <v>0</v>
      </c>
      <c r="BA53" s="13">
        <f t="shared" si="1"/>
        <v>0</v>
      </c>
      <c r="BB53" s="13">
        <f t="shared" si="1"/>
        <v>0</v>
      </c>
      <c r="BC53" s="13">
        <f t="shared" si="1"/>
        <v>0</v>
      </c>
      <c r="BD53" s="13">
        <f t="shared" si="1"/>
        <v>0</v>
      </c>
      <c r="BE53" s="13">
        <f t="shared" si="1"/>
        <v>0</v>
      </c>
      <c r="BF53" s="13">
        <f t="shared" si="1"/>
        <v>0</v>
      </c>
      <c r="BG53" s="13">
        <f t="shared" si="1"/>
        <v>0</v>
      </c>
      <c r="BH53" s="13">
        <f t="shared" si="1"/>
        <v>0</v>
      </c>
      <c r="BI53" s="13">
        <f t="shared" si="1"/>
        <v>0</v>
      </c>
      <c r="BJ53" s="13">
        <f t="shared" si="1"/>
        <v>0</v>
      </c>
      <c r="BK53" s="13">
        <f t="shared" si="1"/>
        <v>0</v>
      </c>
      <c r="BL53" s="13">
        <f t="shared" si="1"/>
        <v>0</v>
      </c>
      <c r="BM53" s="13">
        <f t="shared" si="1"/>
        <v>0</v>
      </c>
      <c r="BN53" s="13">
        <f t="shared" si="1"/>
        <v>0</v>
      </c>
      <c r="BO53" s="13">
        <f t="shared" si="1"/>
        <v>0</v>
      </c>
      <c r="BP53" s="13">
        <f t="shared" si="1"/>
        <v>0</v>
      </c>
      <c r="BQ53" s="13">
        <f t="shared" si="1"/>
        <v>0</v>
      </c>
      <c r="BR53" s="13">
        <f t="shared" si="1"/>
        <v>0</v>
      </c>
      <c r="BS53" s="13">
        <f t="shared" si="1"/>
        <v>0</v>
      </c>
      <c r="BT53" s="13">
        <f t="shared" si="1"/>
        <v>0</v>
      </c>
      <c r="BU53" s="13">
        <f t="shared" si="1"/>
        <v>0</v>
      </c>
      <c r="BV53" s="13" t="str">
        <f t="shared" si="1"/>
        <v/>
      </c>
      <c r="BW53" s="13" t="s">
        <v>25</v>
      </c>
      <c r="BX53" s="13" t="s">
        <v>25</v>
      </c>
      <c r="BY53" s="13" t="s">
        <v>25</v>
      </c>
      <c r="BZ53" s="13" t="s">
        <v>25</v>
      </c>
      <c r="CA53" s="13" t="s">
        <v>25</v>
      </c>
      <c r="CB53" s="13" t="s">
        <v>25</v>
      </c>
      <c r="CC53" s="13" t="s">
        <v>25</v>
      </c>
    </row>
    <row r="54" ht="15" customHeight="1" outlineLevel="1" spans="2:81">
      <c r="B54" s="10">
        <v>201706</v>
      </c>
      <c r="C54" s="13">
        <f t="shared" si="0"/>
        <v>0</v>
      </c>
      <c r="D54" s="13">
        <f t="shared" si="0"/>
        <v>0</v>
      </c>
      <c r="E54" s="13">
        <f t="shared" si="0"/>
        <v>0</v>
      </c>
      <c r="F54" s="13">
        <f t="shared" si="0"/>
        <v>0</v>
      </c>
      <c r="G54" s="13">
        <f t="shared" ref="G54:AC69" si="2">IFERROR(IF(H15="","",H15/G15),0)</f>
        <v>0</v>
      </c>
      <c r="H54" s="13">
        <f t="shared" si="2"/>
        <v>0</v>
      </c>
      <c r="I54" s="13">
        <f t="shared" si="2"/>
        <v>0</v>
      </c>
      <c r="J54" s="13">
        <f t="shared" si="2"/>
        <v>0</v>
      </c>
      <c r="K54" s="13">
        <f t="shared" si="2"/>
        <v>0</v>
      </c>
      <c r="L54" s="13">
        <f t="shared" si="2"/>
        <v>0</v>
      </c>
      <c r="M54" s="13">
        <f t="shared" si="2"/>
        <v>0</v>
      </c>
      <c r="N54" s="13">
        <f t="shared" si="2"/>
        <v>0</v>
      </c>
      <c r="O54" s="13">
        <f t="shared" si="2"/>
        <v>0</v>
      </c>
      <c r="P54" s="13">
        <f t="shared" si="2"/>
        <v>0</v>
      </c>
      <c r="Q54" s="13">
        <f t="shared" si="2"/>
        <v>0</v>
      </c>
      <c r="R54" s="13">
        <f t="shared" si="2"/>
        <v>0</v>
      </c>
      <c r="S54" s="13">
        <f t="shared" si="2"/>
        <v>0</v>
      </c>
      <c r="T54" s="13">
        <f t="shared" si="2"/>
        <v>0</v>
      </c>
      <c r="U54" s="13">
        <f t="shared" si="2"/>
        <v>0</v>
      </c>
      <c r="V54" s="13">
        <f t="shared" si="2"/>
        <v>0</v>
      </c>
      <c r="W54" s="13">
        <f t="shared" si="2"/>
        <v>0</v>
      </c>
      <c r="X54" s="13">
        <f t="shared" si="2"/>
        <v>0</v>
      </c>
      <c r="Y54" s="13">
        <f t="shared" si="2"/>
        <v>0</v>
      </c>
      <c r="Z54" s="13">
        <f t="shared" si="2"/>
        <v>0</v>
      </c>
      <c r="AA54" s="13">
        <f t="shared" si="2"/>
        <v>0</v>
      </c>
      <c r="AB54" s="13">
        <f t="shared" si="2"/>
        <v>0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T54" s="10">
        <v>201706</v>
      </c>
      <c r="AU54" s="13">
        <f t="shared" si="1"/>
        <v>0</v>
      </c>
      <c r="AV54" s="13">
        <f t="shared" si="1"/>
        <v>0</v>
      </c>
      <c r="AW54" s="13">
        <f t="shared" si="1"/>
        <v>0</v>
      </c>
      <c r="AX54" s="13">
        <f t="shared" si="1"/>
        <v>0</v>
      </c>
      <c r="AY54" s="13">
        <f t="shared" ref="AY54:BU69" si="3">IFERROR(IF(AZ15="","",AZ15/AY15),0)</f>
        <v>0</v>
      </c>
      <c r="AZ54" s="13">
        <f t="shared" si="3"/>
        <v>0</v>
      </c>
      <c r="BA54" s="13">
        <f t="shared" si="3"/>
        <v>0</v>
      </c>
      <c r="BB54" s="13">
        <f t="shared" si="3"/>
        <v>0</v>
      </c>
      <c r="BC54" s="13">
        <f t="shared" si="3"/>
        <v>0</v>
      </c>
      <c r="BD54" s="13">
        <f t="shared" si="3"/>
        <v>0</v>
      </c>
      <c r="BE54" s="13">
        <f t="shared" si="3"/>
        <v>0</v>
      </c>
      <c r="BF54" s="13">
        <f t="shared" si="3"/>
        <v>0</v>
      </c>
      <c r="BG54" s="13">
        <f t="shared" si="3"/>
        <v>0</v>
      </c>
      <c r="BH54" s="13">
        <f t="shared" si="3"/>
        <v>0</v>
      </c>
      <c r="BI54" s="13">
        <f t="shared" si="3"/>
        <v>0</v>
      </c>
      <c r="BJ54" s="13">
        <f t="shared" si="3"/>
        <v>0</v>
      </c>
      <c r="BK54" s="13">
        <f t="shared" si="3"/>
        <v>0</v>
      </c>
      <c r="BL54" s="13">
        <f t="shared" si="3"/>
        <v>0</v>
      </c>
      <c r="BM54" s="13">
        <f t="shared" si="3"/>
        <v>0</v>
      </c>
      <c r="BN54" s="13">
        <f t="shared" si="3"/>
        <v>0</v>
      </c>
      <c r="BO54" s="13">
        <f t="shared" si="3"/>
        <v>0</v>
      </c>
      <c r="BP54" s="13">
        <f t="shared" si="3"/>
        <v>0</v>
      </c>
      <c r="BQ54" s="13">
        <f t="shared" si="3"/>
        <v>0</v>
      </c>
      <c r="BR54" s="13">
        <f t="shared" si="3"/>
        <v>0</v>
      </c>
      <c r="BS54" s="13">
        <f t="shared" si="3"/>
        <v>0</v>
      </c>
      <c r="BT54" s="13">
        <f t="shared" si="3"/>
        <v>0</v>
      </c>
      <c r="BU54" s="13" t="str">
        <f t="shared" si="3"/>
        <v/>
      </c>
      <c r="BV54" s="13" t="s">
        <v>25</v>
      </c>
      <c r="BW54" s="13" t="s">
        <v>25</v>
      </c>
      <c r="BX54" s="13" t="s">
        <v>25</v>
      </c>
      <c r="BY54" s="13" t="s">
        <v>25</v>
      </c>
      <c r="BZ54" s="13" t="s">
        <v>25</v>
      </c>
      <c r="CA54" s="13" t="s">
        <v>25</v>
      </c>
      <c r="CB54" s="13" t="s">
        <v>25</v>
      </c>
      <c r="CC54" s="13" t="s">
        <v>25</v>
      </c>
    </row>
    <row r="55" ht="15" customHeight="1" outlineLevel="1" spans="2:81">
      <c r="B55" s="10">
        <v>201709</v>
      </c>
      <c r="C55" s="13">
        <f t="shared" ref="C55:M70" si="4">IFERROR(IF(D16="","",D16/C16),0)</f>
        <v>0</v>
      </c>
      <c r="D55" s="13">
        <f t="shared" si="4"/>
        <v>0</v>
      </c>
      <c r="E55" s="13">
        <f t="shared" si="4"/>
        <v>0</v>
      </c>
      <c r="F55" s="13">
        <f t="shared" si="4"/>
        <v>0</v>
      </c>
      <c r="G55" s="13">
        <f t="shared" si="2"/>
        <v>0</v>
      </c>
      <c r="H55" s="13">
        <f t="shared" si="2"/>
        <v>0</v>
      </c>
      <c r="I55" s="13">
        <f t="shared" si="2"/>
        <v>0</v>
      </c>
      <c r="J55" s="13">
        <f t="shared" si="2"/>
        <v>0</v>
      </c>
      <c r="K55" s="13">
        <f t="shared" si="2"/>
        <v>0</v>
      </c>
      <c r="L55" s="13">
        <f t="shared" si="2"/>
        <v>0</v>
      </c>
      <c r="M55" s="13">
        <f t="shared" si="2"/>
        <v>0</v>
      </c>
      <c r="N55" s="13">
        <f t="shared" si="2"/>
        <v>0</v>
      </c>
      <c r="O55" s="13">
        <f t="shared" si="2"/>
        <v>0</v>
      </c>
      <c r="P55" s="13">
        <f t="shared" si="2"/>
        <v>0</v>
      </c>
      <c r="Q55" s="13">
        <f t="shared" si="2"/>
        <v>0</v>
      </c>
      <c r="R55" s="13">
        <f t="shared" si="2"/>
        <v>0</v>
      </c>
      <c r="S55" s="13">
        <f t="shared" si="2"/>
        <v>0</v>
      </c>
      <c r="T55" s="13">
        <f t="shared" si="2"/>
        <v>0</v>
      </c>
      <c r="U55" s="13">
        <f t="shared" si="2"/>
        <v>0</v>
      </c>
      <c r="V55" s="13">
        <f t="shared" si="2"/>
        <v>0</v>
      </c>
      <c r="W55" s="13">
        <f t="shared" si="2"/>
        <v>0</v>
      </c>
      <c r="X55" s="13">
        <f t="shared" si="2"/>
        <v>0</v>
      </c>
      <c r="Y55" s="13">
        <f t="shared" si="2"/>
        <v>0</v>
      </c>
      <c r="Z55" s="13">
        <f t="shared" si="2"/>
        <v>0</v>
      </c>
      <c r="AA55" s="13">
        <f t="shared" si="2"/>
        <v>0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T55" s="10">
        <v>201709</v>
      </c>
      <c r="AU55" s="13">
        <f t="shared" ref="AU55:BE70" si="5">IFERROR(IF(AV16="","",AV16/AU16),0)</f>
        <v>0</v>
      </c>
      <c r="AV55" s="13">
        <f t="shared" si="5"/>
        <v>0</v>
      </c>
      <c r="AW55" s="13">
        <f t="shared" si="5"/>
        <v>0</v>
      </c>
      <c r="AX55" s="13">
        <f t="shared" si="5"/>
        <v>0</v>
      </c>
      <c r="AY55" s="13">
        <f t="shared" si="3"/>
        <v>0</v>
      </c>
      <c r="AZ55" s="13">
        <f t="shared" si="3"/>
        <v>0</v>
      </c>
      <c r="BA55" s="13">
        <f t="shared" si="3"/>
        <v>0</v>
      </c>
      <c r="BB55" s="13">
        <f t="shared" si="3"/>
        <v>0</v>
      </c>
      <c r="BC55" s="13">
        <f t="shared" si="3"/>
        <v>0</v>
      </c>
      <c r="BD55" s="13">
        <f t="shared" si="3"/>
        <v>0</v>
      </c>
      <c r="BE55" s="13">
        <f t="shared" si="3"/>
        <v>0</v>
      </c>
      <c r="BF55" s="13">
        <f t="shared" si="3"/>
        <v>0</v>
      </c>
      <c r="BG55" s="13">
        <f t="shared" si="3"/>
        <v>0</v>
      </c>
      <c r="BH55" s="13">
        <f t="shared" si="3"/>
        <v>0</v>
      </c>
      <c r="BI55" s="13">
        <f t="shared" si="3"/>
        <v>0</v>
      </c>
      <c r="BJ55" s="13">
        <f t="shared" si="3"/>
        <v>0</v>
      </c>
      <c r="BK55" s="13">
        <f t="shared" si="3"/>
        <v>0</v>
      </c>
      <c r="BL55" s="13">
        <f t="shared" si="3"/>
        <v>0</v>
      </c>
      <c r="BM55" s="13">
        <f t="shared" si="3"/>
        <v>0</v>
      </c>
      <c r="BN55" s="13">
        <f t="shared" si="3"/>
        <v>0</v>
      </c>
      <c r="BO55" s="13">
        <f t="shared" si="3"/>
        <v>0</v>
      </c>
      <c r="BP55" s="13">
        <f t="shared" si="3"/>
        <v>0</v>
      </c>
      <c r="BQ55" s="13">
        <f t="shared" si="3"/>
        <v>0</v>
      </c>
      <c r="BR55" s="13">
        <f t="shared" si="3"/>
        <v>0</v>
      </c>
      <c r="BS55" s="13">
        <f t="shared" si="3"/>
        <v>0</v>
      </c>
      <c r="BT55" s="13" t="str">
        <f t="shared" si="3"/>
        <v/>
      </c>
      <c r="BU55" s="13" t="s">
        <v>25</v>
      </c>
      <c r="BV55" s="13" t="s">
        <v>25</v>
      </c>
      <c r="BW55" s="13" t="s">
        <v>25</v>
      </c>
      <c r="BX55" s="13" t="s">
        <v>25</v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</row>
    <row r="56" ht="15" customHeight="1" outlineLevel="1" spans="2:81">
      <c r="B56" s="10">
        <v>201712</v>
      </c>
      <c r="C56" s="13">
        <f t="shared" si="4"/>
        <v>0</v>
      </c>
      <c r="D56" s="13">
        <f t="shared" si="4"/>
        <v>0</v>
      </c>
      <c r="E56" s="13">
        <f t="shared" si="4"/>
        <v>0</v>
      </c>
      <c r="F56" s="13">
        <f t="shared" si="4"/>
        <v>0</v>
      </c>
      <c r="G56" s="13">
        <f t="shared" si="2"/>
        <v>0</v>
      </c>
      <c r="H56" s="13">
        <f t="shared" si="2"/>
        <v>0</v>
      </c>
      <c r="I56" s="13">
        <f t="shared" si="2"/>
        <v>0</v>
      </c>
      <c r="J56" s="13">
        <f t="shared" si="2"/>
        <v>0</v>
      </c>
      <c r="K56" s="13">
        <f t="shared" si="2"/>
        <v>0</v>
      </c>
      <c r="L56" s="13">
        <f t="shared" si="2"/>
        <v>0</v>
      </c>
      <c r="M56" s="13">
        <f t="shared" si="2"/>
        <v>0</v>
      </c>
      <c r="N56" s="13">
        <f t="shared" si="2"/>
        <v>0</v>
      </c>
      <c r="O56" s="13">
        <f t="shared" si="2"/>
        <v>0</v>
      </c>
      <c r="P56" s="13">
        <f t="shared" si="2"/>
        <v>0</v>
      </c>
      <c r="Q56" s="13">
        <f t="shared" si="2"/>
        <v>0</v>
      </c>
      <c r="R56" s="13">
        <f t="shared" si="2"/>
        <v>0</v>
      </c>
      <c r="S56" s="13">
        <f t="shared" si="2"/>
        <v>0</v>
      </c>
      <c r="T56" s="13">
        <f t="shared" si="2"/>
        <v>0</v>
      </c>
      <c r="U56" s="13">
        <f t="shared" si="2"/>
        <v>0</v>
      </c>
      <c r="V56" s="13">
        <f t="shared" si="2"/>
        <v>0</v>
      </c>
      <c r="W56" s="13">
        <f t="shared" si="2"/>
        <v>0</v>
      </c>
      <c r="X56" s="13">
        <f t="shared" si="2"/>
        <v>0</v>
      </c>
      <c r="Y56" s="13">
        <f t="shared" si="2"/>
        <v>0</v>
      </c>
      <c r="Z56" s="13">
        <f t="shared" si="2"/>
        <v>0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T56" s="10">
        <v>201712</v>
      </c>
      <c r="AU56" s="13">
        <f t="shared" si="5"/>
        <v>0</v>
      </c>
      <c r="AV56" s="13">
        <f t="shared" si="5"/>
        <v>0</v>
      </c>
      <c r="AW56" s="13">
        <f t="shared" si="5"/>
        <v>0</v>
      </c>
      <c r="AX56" s="13">
        <f t="shared" si="5"/>
        <v>0</v>
      </c>
      <c r="AY56" s="13">
        <f t="shared" si="3"/>
        <v>0</v>
      </c>
      <c r="AZ56" s="13">
        <f t="shared" si="3"/>
        <v>0</v>
      </c>
      <c r="BA56" s="13">
        <f t="shared" si="3"/>
        <v>0</v>
      </c>
      <c r="BB56" s="13">
        <f t="shared" si="3"/>
        <v>0</v>
      </c>
      <c r="BC56" s="13">
        <f t="shared" si="3"/>
        <v>0</v>
      </c>
      <c r="BD56" s="13">
        <f t="shared" si="3"/>
        <v>0</v>
      </c>
      <c r="BE56" s="13">
        <f t="shared" si="3"/>
        <v>0</v>
      </c>
      <c r="BF56" s="13">
        <f t="shared" si="3"/>
        <v>0</v>
      </c>
      <c r="BG56" s="13">
        <f t="shared" si="3"/>
        <v>0</v>
      </c>
      <c r="BH56" s="13">
        <f t="shared" si="3"/>
        <v>0</v>
      </c>
      <c r="BI56" s="13">
        <f t="shared" si="3"/>
        <v>0</v>
      </c>
      <c r="BJ56" s="13">
        <f t="shared" si="3"/>
        <v>0</v>
      </c>
      <c r="BK56" s="13">
        <f t="shared" si="3"/>
        <v>0</v>
      </c>
      <c r="BL56" s="13">
        <f t="shared" si="3"/>
        <v>0</v>
      </c>
      <c r="BM56" s="13">
        <f t="shared" si="3"/>
        <v>0</v>
      </c>
      <c r="BN56" s="13">
        <f t="shared" si="3"/>
        <v>0</v>
      </c>
      <c r="BO56" s="13">
        <f t="shared" si="3"/>
        <v>0</v>
      </c>
      <c r="BP56" s="13">
        <f t="shared" si="3"/>
        <v>0</v>
      </c>
      <c r="BQ56" s="13">
        <f t="shared" si="3"/>
        <v>0</v>
      </c>
      <c r="BR56" s="13">
        <f t="shared" si="3"/>
        <v>0</v>
      </c>
      <c r="BS56" s="13" t="str">
        <f t="shared" si="3"/>
        <v/>
      </c>
      <c r="BT56" s="13" t="s">
        <v>25</v>
      </c>
      <c r="BU56" s="13" t="s">
        <v>25</v>
      </c>
      <c r="BV56" s="13" t="s">
        <v>25</v>
      </c>
      <c r="BW56" s="13" t="s">
        <v>25</v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</row>
    <row r="57" ht="15" customHeight="1" outlineLevel="1" spans="2:81">
      <c r="B57" s="10">
        <v>201803</v>
      </c>
      <c r="C57" s="13">
        <f t="shared" si="4"/>
        <v>0</v>
      </c>
      <c r="D57" s="13">
        <f t="shared" si="4"/>
        <v>0</v>
      </c>
      <c r="E57" s="13">
        <f t="shared" si="4"/>
        <v>0</v>
      </c>
      <c r="F57" s="13">
        <f t="shared" si="4"/>
        <v>0</v>
      </c>
      <c r="G57" s="13">
        <f t="shared" si="2"/>
        <v>0</v>
      </c>
      <c r="H57" s="13">
        <f t="shared" si="2"/>
        <v>0</v>
      </c>
      <c r="I57" s="13">
        <f t="shared" si="2"/>
        <v>0</v>
      </c>
      <c r="J57" s="13">
        <f t="shared" si="2"/>
        <v>0</v>
      </c>
      <c r="K57" s="13">
        <f t="shared" si="2"/>
        <v>0</v>
      </c>
      <c r="L57" s="13">
        <f t="shared" si="2"/>
        <v>0</v>
      </c>
      <c r="M57" s="13">
        <f t="shared" si="2"/>
        <v>0</v>
      </c>
      <c r="N57" s="13">
        <f t="shared" si="2"/>
        <v>0</v>
      </c>
      <c r="O57" s="13">
        <f t="shared" si="2"/>
        <v>0</v>
      </c>
      <c r="P57" s="13">
        <f t="shared" si="2"/>
        <v>0</v>
      </c>
      <c r="Q57" s="13">
        <f t="shared" si="2"/>
        <v>0</v>
      </c>
      <c r="R57" s="13">
        <f t="shared" si="2"/>
        <v>0</v>
      </c>
      <c r="S57" s="13">
        <f t="shared" si="2"/>
        <v>0</v>
      </c>
      <c r="T57" s="13">
        <f t="shared" si="2"/>
        <v>0</v>
      </c>
      <c r="U57" s="13">
        <f t="shared" si="2"/>
        <v>0</v>
      </c>
      <c r="V57" s="13">
        <f t="shared" si="2"/>
        <v>0</v>
      </c>
      <c r="W57" s="13">
        <f t="shared" si="2"/>
        <v>0</v>
      </c>
      <c r="X57" s="13">
        <f t="shared" si="2"/>
        <v>0</v>
      </c>
      <c r="Y57" s="13">
        <f t="shared" si="2"/>
        <v>0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T57" s="10">
        <v>201803</v>
      </c>
      <c r="AU57" s="13">
        <f t="shared" si="5"/>
        <v>0</v>
      </c>
      <c r="AV57" s="13">
        <f t="shared" si="5"/>
        <v>0</v>
      </c>
      <c r="AW57" s="13">
        <f t="shared" si="5"/>
        <v>0</v>
      </c>
      <c r="AX57" s="13">
        <f t="shared" si="5"/>
        <v>0</v>
      </c>
      <c r="AY57" s="13">
        <f t="shared" si="3"/>
        <v>0</v>
      </c>
      <c r="AZ57" s="13">
        <f t="shared" si="3"/>
        <v>0</v>
      </c>
      <c r="BA57" s="13">
        <f t="shared" si="3"/>
        <v>0</v>
      </c>
      <c r="BB57" s="13">
        <f t="shared" si="3"/>
        <v>0</v>
      </c>
      <c r="BC57" s="13">
        <f t="shared" si="3"/>
        <v>0</v>
      </c>
      <c r="BD57" s="13">
        <f t="shared" si="3"/>
        <v>0</v>
      </c>
      <c r="BE57" s="13">
        <f t="shared" si="3"/>
        <v>0</v>
      </c>
      <c r="BF57" s="13">
        <f t="shared" si="3"/>
        <v>0</v>
      </c>
      <c r="BG57" s="13">
        <f t="shared" si="3"/>
        <v>0</v>
      </c>
      <c r="BH57" s="13">
        <f t="shared" si="3"/>
        <v>0</v>
      </c>
      <c r="BI57" s="13">
        <f t="shared" si="3"/>
        <v>0</v>
      </c>
      <c r="BJ57" s="13">
        <f t="shared" si="3"/>
        <v>0</v>
      </c>
      <c r="BK57" s="13">
        <f t="shared" si="3"/>
        <v>0</v>
      </c>
      <c r="BL57" s="13">
        <f t="shared" si="3"/>
        <v>0</v>
      </c>
      <c r="BM57" s="13">
        <f t="shared" si="3"/>
        <v>0</v>
      </c>
      <c r="BN57" s="13">
        <f t="shared" si="3"/>
        <v>0</v>
      </c>
      <c r="BO57" s="13">
        <f t="shared" si="3"/>
        <v>0</v>
      </c>
      <c r="BP57" s="13">
        <f t="shared" si="3"/>
        <v>0</v>
      </c>
      <c r="BQ57" s="13">
        <f t="shared" si="3"/>
        <v>0</v>
      </c>
      <c r="BR57" s="13" t="str">
        <f t="shared" si="3"/>
        <v/>
      </c>
      <c r="BS57" s="13" t="s">
        <v>25</v>
      </c>
      <c r="BT57" s="13" t="s">
        <v>25</v>
      </c>
      <c r="BU57" s="13" t="s">
        <v>25</v>
      </c>
      <c r="BV57" s="13" t="s">
        <v>25</v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</row>
    <row r="58" ht="15" customHeight="1" outlineLevel="1" spans="2:81">
      <c r="B58" s="10">
        <v>201806</v>
      </c>
      <c r="C58" s="13">
        <f t="shared" si="4"/>
        <v>0</v>
      </c>
      <c r="D58" s="13">
        <f t="shared" si="4"/>
        <v>0</v>
      </c>
      <c r="E58" s="13">
        <f t="shared" si="4"/>
        <v>0</v>
      </c>
      <c r="F58" s="13">
        <f t="shared" si="4"/>
        <v>0</v>
      </c>
      <c r="G58" s="13">
        <f t="shared" si="2"/>
        <v>0</v>
      </c>
      <c r="H58" s="13">
        <f t="shared" si="2"/>
        <v>0</v>
      </c>
      <c r="I58" s="13">
        <f t="shared" si="2"/>
        <v>0</v>
      </c>
      <c r="J58" s="13">
        <f t="shared" si="2"/>
        <v>0</v>
      </c>
      <c r="K58" s="13">
        <f t="shared" si="2"/>
        <v>0</v>
      </c>
      <c r="L58" s="13">
        <f t="shared" si="2"/>
        <v>0</v>
      </c>
      <c r="M58" s="13">
        <f t="shared" si="2"/>
        <v>0</v>
      </c>
      <c r="N58" s="13">
        <f t="shared" si="2"/>
        <v>0</v>
      </c>
      <c r="O58" s="13">
        <f t="shared" si="2"/>
        <v>0</v>
      </c>
      <c r="P58" s="13">
        <f t="shared" si="2"/>
        <v>0</v>
      </c>
      <c r="Q58" s="13">
        <f t="shared" si="2"/>
        <v>0</v>
      </c>
      <c r="R58" s="13">
        <f t="shared" si="2"/>
        <v>0</v>
      </c>
      <c r="S58" s="13">
        <f t="shared" si="2"/>
        <v>0</v>
      </c>
      <c r="T58" s="13">
        <f t="shared" si="2"/>
        <v>0</v>
      </c>
      <c r="U58" s="13">
        <f t="shared" si="2"/>
        <v>0</v>
      </c>
      <c r="V58" s="13">
        <f t="shared" si="2"/>
        <v>0</v>
      </c>
      <c r="W58" s="13">
        <f t="shared" si="2"/>
        <v>0</v>
      </c>
      <c r="X58" s="13">
        <f t="shared" si="2"/>
        <v>0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T58" s="10">
        <v>201806</v>
      </c>
      <c r="AU58" s="13">
        <f t="shared" si="5"/>
        <v>0</v>
      </c>
      <c r="AV58" s="13">
        <f t="shared" si="5"/>
        <v>0</v>
      </c>
      <c r="AW58" s="13">
        <f t="shared" si="5"/>
        <v>0</v>
      </c>
      <c r="AX58" s="13">
        <f t="shared" si="5"/>
        <v>0</v>
      </c>
      <c r="AY58" s="13">
        <f t="shared" si="3"/>
        <v>0</v>
      </c>
      <c r="AZ58" s="13">
        <f t="shared" si="3"/>
        <v>0</v>
      </c>
      <c r="BA58" s="13">
        <f t="shared" si="3"/>
        <v>0</v>
      </c>
      <c r="BB58" s="13">
        <f t="shared" si="3"/>
        <v>0</v>
      </c>
      <c r="BC58" s="13">
        <f t="shared" si="3"/>
        <v>0</v>
      </c>
      <c r="BD58" s="13">
        <f t="shared" si="3"/>
        <v>0</v>
      </c>
      <c r="BE58" s="13">
        <f t="shared" si="3"/>
        <v>0</v>
      </c>
      <c r="BF58" s="13">
        <f t="shared" si="3"/>
        <v>0</v>
      </c>
      <c r="BG58" s="13">
        <f t="shared" si="3"/>
        <v>0</v>
      </c>
      <c r="BH58" s="13">
        <f t="shared" si="3"/>
        <v>0</v>
      </c>
      <c r="BI58" s="13">
        <f t="shared" si="3"/>
        <v>0</v>
      </c>
      <c r="BJ58" s="13">
        <f t="shared" si="3"/>
        <v>0</v>
      </c>
      <c r="BK58" s="13">
        <f t="shared" si="3"/>
        <v>0</v>
      </c>
      <c r="BL58" s="13">
        <f t="shared" si="3"/>
        <v>0</v>
      </c>
      <c r="BM58" s="13">
        <f t="shared" si="3"/>
        <v>0</v>
      </c>
      <c r="BN58" s="13">
        <f t="shared" si="3"/>
        <v>0</v>
      </c>
      <c r="BO58" s="13">
        <f t="shared" si="3"/>
        <v>0</v>
      </c>
      <c r="BP58" s="13">
        <f t="shared" si="3"/>
        <v>0</v>
      </c>
      <c r="BQ58" s="13" t="str">
        <f t="shared" si="3"/>
        <v/>
      </c>
      <c r="BR58" s="13" t="s">
        <v>25</v>
      </c>
      <c r="BS58" s="13" t="s">
        <v>25</v>
      </c>
      <c r="BT58" s="13" t="s">
        <v>25</v>
      </c>
      <c r="BU58" s="13" t="s">
        <v>25</v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</row>
    <row r="59" ht="15" customHeight="1" outlineLevel="1" spans="2:81">
      <c r="B59" s="10">
        <v>201809</v>
      </c>
      <c r="C59" s="13">
        <f t="shared" si="4"/>
        <v>0</v>
      </c>
      <c r="D59" s="13">
        <f t="shared" si="4"/>
        <v>0</v>
      </c>
      <c r="E59" s="13">
        <f t="shared" si="4"/>
        <v>0</v>
      </c>
      <c r="F59" s="13">
        <f t="shared" si="4"/>
        <v>0</v>
      </c>
      <c r="G59" s="13">
        <f t="shared" si="2"/>
        <v>0</v>
      </c>
      <c r="H59" s="13">
        <f t="shared" si="2"/>
        <v>0</v>
      </c>
      <c r="I59" s="13">
        <f t="shared" si="2"/>
        <v>0</v>
      </c>
      <c r="J59" s="13">
        <f t="shared" si="2"/>
        <v>0</v>
      </c>
      <c r="K59" s="13">
        <f t="shared" si="2"/>
        <v>0</v>
      </c>
      <c r="L59" s="13">
        <f t="shared" si="2"/>
        <v>0</v>
      </c>
      <c r="M59" s="13">
        <f t="shared" si="2"/>
        <v>0</v>
      </c>
      <c r="N59" s="13">
        <f t="shared" si="2"/>
        <v>0</v>
      </c>
      <c r="O59" s="13">
        <f t="shared" si="2"/>
        <v>0</v>
      </c>
      <c r="P59" s="13">
        <f t="shared" si="2"/>
        <v>0</v>
      </c>
      <c r="Q59" s="13">
        <f t="shared" si="2"/>
        <v>0</v>
      </c>
      <c r="R59" s="13">
        <f t="shared" si="2"/>
        <v>0</v>
      </c>
      <c r="S59" s="13">
        <f t="shared" si="2"/>
        <v>0</v>
      </c>
      <c r="T59" s="13">
        <f t="shared" si="2"/>
        <v>0</v>
      </c>
      <c r="U59" s="13">
        <f t="shared" si="2"/>
        <v>0</v>
      </c>
      <c r="V59" s="13">
        <f t="shared" si="2"/>
        <v>0</v>
      </c>
      <c r="W59" s="13">
        <f t="shared" si="2"/>
        <v>0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T59" s="10">
        <v>201809</v>
      </c>
      <c r="AU59" s="13">
        <f t="shared" si="5"/>
        <v>0</v>
      </c>
      <c r="AV59" s="13">
        <f t="shared" si="5"/>
        <v>0</v>
      </c>
      <c r="AW59" s="13">
        <f t="shared" si="5"/>
        <v>0</v>
      </c>
      <c r="AX59" s="13">
        <f t="shared" si="5"/>
        <v>0</v>
      </c>
      <c r="AY59" s="13">
        <f t="shared" si="3"/>
        <v>0</v>
      </c>
      <c r="AZ59" s="13">
        <f t="shared" si="3"/>
        <v>0</v>
      </c>
      <c r="BA59" s="13">
        <f t="shared" si="3"/>
        <v>0</v>
      </c>
      <c r="BB59" s="13">
        <f t="shared" si="3"/>
        <v>0</v>
      </c>
      <c r="BC59" s="13">
        <f t="shared" si="3"/>
        <v>0</v>
      </c>
      <c r="BD59" s="13">
        <f t="shared" si="3"/>
        <v>0</v>
      </c>
      <c r="BE59" s="13">
        <f t="shared" si="3"/>
        <v>0</v>
      </c>
      <c r="BF59" s="13">
        <f t="shared" si="3"/>
        <v>0</v>
      </c>
      <c r="BG59" s="13">
        <f t="shared" si="3"/>
        <v>0</v>
      </c>
      <c r="BH59" s="13">
        <f t="shared" si="3"/>
        <v>0</v>
      </c>
      <c r="BI59" s="13">
        <f t="shared" si="3"/>
        <v>0</v>
      </c>
      <c r="BJ59" s="13">
        <f t="shared" si="3"/>
        <v>0</v>
      </c>
      <c r="BK59" s="13">
        <f t="shared" si="3"/>
        <v>0</v>
      </c>
      <c r="BL59" s="13">
        <f t="shared" si="3"/>
        <v>0</v>
      </c>
      <c r="BM59" s="13">
        <f t="shared" si="3"/>
        <v>0</v>
      </c>
      <c r="BN59" s="13">
        <f t="shared" si="3"/>
        <v>0</v>
      </c>
      <c r="BO59" s="13">
        <f t="shared" si="3"/>
        <v>0</v>
      </c>
      <c r="BP59" s="13" t="str">
        <f t="shared" si="3"/>
        <v/>
      </c>
      <c r="BQ59" s="13" t="s">
        <v>25</v>
      </c>
      <c r="BR59" s="13" t="s">
        <v>25</v>
      </c>
      <c r="BS59" s="13" t="s">
        <v>25</v>
      </c>
      <c r="BT59" s="13" t="s">
        <v>25</v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</row>
    <row r="60" ht="15" customHeight="1" outlineLevel="1" spans="2:81">
      <c r="B60" s="10">
        <v>201812</v>
      </c>
      <c r="C60" s="13">
        <f t="shared" si="4"/>
        <v>0</v>
      </c>
      <c r="D60" s="13">
        <f t="shared" si="4"/>
        <v>0</v>
      </c>
      <c r="E60" s="13">
        <f t="shared" si="4"/>
        <v>0</v>
      </c>
      <c r="F60" s="13">
        <f t="shared" si="4"/>
        <v>0</v>
      </c>
      <c r="G60" s="13">
        <f t="shared" si="2"/>
        <v>0</v>
      </c>
      <c r="H60" s="13">
        <f t="shared" si="2"/>
        <v>0</v>
      </c>
      <c r="I60" s="13">
        <f t="shared" si="2"/>
        <v>0</v>
      </c>
      <c r="J60" s="13">
        <f t="shared" si="2"/>
        <v>0</v>
      </c>
      <c r="K60" s="13">
        <f t="shared" si="2"/>
        <v>0</v>
      </c>
      <c r="L60" s="13">
        <f t="shared" si="2"/>
        <v>0</v>
      </c>
      <c r="M60" s="13">
        <f t="shared" si="2"/>
        <v>0</v>
      </c>
      <c r="N60" s="13">
        <f t="shared" si="2"/>
        <v>0</v>
      </c>
      <c r="O60" s="13">
        <f t="shared" si="2"/>
        <v>0</v>
      </c>
      <c r="P60" s="13">
        <f t="shared" si="2"/>
        <v>0</v>
      </c>
      <c r="Q60" s="13">
        <f t="shared" si="2"/>
        <v>0</v>
      </c>
      <c r="R60" s="13">
        <f t="shared" si="2"/>
        <v>0</v>
      </c>
      <c r="S60" s="13">
        <f t="shared" si="2"/>
        <v>0</v>
      </c>
      <c r="T60" s="13">
        <f t="shared" si="2"/>
        <v>0</v>
      </c>
      <c r="U60" s="13">
        <f t="shared" si="2"/>
        <v>0</v>
      </c>
      <c r="V60" s="13">
        <f t="shared" si="2"/>
        <v>0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T60" s="10">
        <v>201812</v>
      </c>
      <c r="AU60" s="13">
        <f t="shared" si="5"/>
        <v>0</v>
      </c>
      <c r="AV60" s="13">
        <f t="shared" si="5"/>
        <v>0</v>
      </c>
      <c r="AW60" s="13">
        <f t="shared" si="5"/>
        <v>0</v>
      </c>
      <c r="AX60" s="13">
        <f t="shared" si="5"/>
        <v>0</v>
      </c>
      <c r="AY60" s="13">
        <f t="shared" si="3"/>
        <v>0</v>
      </c>
      <c r="AZ60" s="13">
        <f t="shared" si="3"/>
        <v>0</v>
      </c>
      <c r="BA60" s="13">
        <f t="shared" si="3"/>
        <v>0</v>
      </c>
      <c r="BB60" s="13">
        <f t="shared" si="3"/>
        <v>0</v>
      </c>
      <c r="BC60" s="13">
        <f t="shared" si="3"/>
        <v>0</v>
      </c>
      <c r="BD60" s="13">
        <f t="shared" si="3"/>
        <v>0</v>
      </c>
      <c r="BE60" s="13">
        <f t="shared" si="3"/>
        <v>0</v>
      </c>
      <c r="BF60" s="13">
        <f t="shared" si="3"/>
        <v>0</v>
      </c>
      <c r="BG60" s="13">
        <f t="shared" si="3"/>
        <v>0</v>
      </c>
      <c r="BH60" s="13">
        <f t="shared" si="3"/>
        <v>0</v>
      </c>
      <c r="BI60" s="13">
        <f t="shared" si="3"/>
        <v>0</v>
      </c>
      <c r="BJ60" s="13">
        <f t="shared" si="3"/>
        <v>0</v>
      </c>
      <c r="BK60" s="13">
        <f t="shared" si="3"/>
        <v>0</v>
      </c>
      <c r="BL60" s="13">
        <f t="shared" si="3"/>
        <v>0</v>
      </c>
      <c r="BM60" s="13">
        <f t="shared" si="3"/>
        <v>0</v>
      </c>
      <c r="BN60" s="13">
        <f t="shared" si="3"/>
        <v>0</v>
      </c>
      <c r="BO60" s="13" t="str">
        <f t="shared" si="3"/>
        <v/>
      </c>
      <c r="BP60" s="13" t="s">
        <v>25</v>
      </c>
      <c r="BQ60" s="13" t="s">
        <v>25</v>
      </c>
      <c r="BR60" s="13" t="s">
        <v>25</v>
      </c>
      <c r="BS60" s="13" t="s">
        <v>25</v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</row>
    <row r="61" ht="15" customHeight="1" outlineLevel="1" spans="2:81">
      <c r="B61" s="10">
        <v>201903</v>
      </c>
      <c r="C61" s="13">
        <f t="shared" si="4"/>
        <v>0</v>
      </c>
      <c r="D61" s="13">
        <f t="shared" si="4"/>
        <v>0</v>
      </c>
      <c r="E61" s="13">
        <f t="shared" si="4"/>
        <v>0</v>
      </c>
      <c r="F61" s="13">
        <f t="shared" si="4"/>
        <v>0</v>
      </c>
      <c r="G61" s="13">
        <f t="shared" si="2"/>
        <v>0</v>
      </c>
      <c r="H61" s="13">
        <f t="shared" si="2"/>
        <v>0</v>
      </c>
      <c r="I61" s="13">
        <f t="shared" si="2"/>
        <v>0</v>
      </c>
      <c r="J61" s="13">
        <f t="shared" si="2"/>
        <v>0</v>
      </c>
      <c r="K61" s="13">
        <f t="shared" si="2"/>
        <v>0</v>
      </c>
      <c r="L61" s="13">
        <f t="shared" si="2"/>
        <v>0</v>
      </c>
      <c r="M61" s="13">
        <f t="shared" si="2"/>
        <v>0</v>
      </c>
      <c r="N61" s="13">
        <f t="shared" si="2"/>
        <v>0</v>
      </c>
      <c r="O61" s="13">
        <f t="shared" si="2"/>
        <v>0</v>
      </c>
      <c r="P61" s="13">
        <f t="shared" si="2"/>
        <v>0</v>
      </c>
      <c r="Q61" s="13">
        <f t="shared" si="2"/>
        <v>0</v>
      </c>
      <c r="R61" s="13">
        <f t="shared" si="2"/>
        <v>0</v>
      </c>
      <c r="S61" s="13">
        <f t="shared" si="2"/>
        <v>0</v>
      </c>
      <c r="T61" s="13">
        <f t="shared" si="2"/>
        <v>0</v>
      </c>
      <c r="U61" s="13">
        <f t="shared" si="2"/>
        <v>0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T61" s="10">
        <v>201903</v>
      </c>
      <c r="AU61" s="13">
        <f t="shared" si="5"/>
        <v>0</v>
      </c>
      <c r="AV61" s="13">
        <f t="shared" si="5"/>
        <v>0</v>
      </c>
      <c r="AW61" s="13">
        <f t="shared" si="5"/>
        <v>0</v>
      </c>
      <c r="AX61" s="13">
        <f t="shared" si="5"/>
        <v>0</v>
      </c>
      <c r="AY61" s="13">
        <f t="shared" si="3"/>
        <v>0</v>
      </c>
      <c r="AZ61" s="13">
        <f t="shared" si="3"/>
        <v>0</v>
      </c>
      <c r="BA61" s="13">
        <f t="shared" si="3"/>
        <v>0</v>
      </c>
      <c r="BB61" s="13">
        <f t="shared" si="3"/>
        <v>0</v>
      </c>
      <c r="BC61" s="13">
        <f t="shared" si="3"/>
        <v>0</v>
      </c>
      <c r="BD61" s="13">
        <f t="shared" si="3"/>
        <v>0</v>
      </c>
      <c r="BE61" s="13">
        <f t="shared" si="3"/>
        <v>0</v>
      </c>
      <c r="BF61" s="13">
        <f t="shared" si="3"/>
        <v>0</v>
      </c>
      <c r="BG61" s="13">
        <f t="shared" si="3"/>
        <v>0</v>
      </c>
      <c r="BH61" s="13">
        <f t="shared" si="3"/>
        <v>0</v>
      </c>
      <c r="BI61" s="13">
        <f t="shared" si="3"/>
        <v>0</v>
      </c>
      <c r="BJ61" s="13">
        <f t="shared" si="3"/>
        <v>0</v>
      </c>
      <c r="BK61" s="13">
        <f t="shared" si="3"/>
        <v>0</v>
      </c>
      <c r="BL61" s="13">
        <f t="shared" si="3"/>
        <v>0</v>
      </c>
      <c r="BM61" s="13">
        <f t="shared" si="3"/>
        <v>0</v>
      </c>
      <c r="BN61" s="13" t="str">
        <f t="shared" si="3"/>
        <v/>
      </c>
      <c r="BO61" s="13" t="s">
        <v>25</v>
      </c>
      <c r="BP61" s="13" t="s">
        <v>25</v>
      </c>
      <c r="BQ61" s="13" t="s">
        <v>25</v>
      </c>
      <c r="BR61" s="13" t="s">
        <v>25</v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</row>
    <row r="62" ht="15" customHeight="1" outlineLevel="1" spans="2:81">
      <c r="B62" s="10">
        <v>201906</v>
      </c>
      <c r="C62" s="13">
        <f t="shared" si="4"/>
        <v>0</v>
      </c>
      <c r="D62" s="13">
        <f t="shared" si="4"/>
        <v>0</v>
      </c>
      <c r="E62" s="13">
        <f t="shared" si="4"/>
        <v>0</v>
      </c>
      <c r="F62" s="13">
        <f t="shared" si="4"/>
        <v>0</v>
      </c>
      <c r="G62" s="13">
        <f t="shared" si="2"/>
        <v>0</v>
      </c>
      <c r="H62" s="13">
        <f t="shared" si="2"/>
        <v>0</v>
      </c>
      <c r="I62" s="13">
        <f t="shared" si="2"/>
        <v>0</v>
      </c>
      <c r="J62" s="13">
        <f t="shared" si="2"/>
        <v>0</v>
      </c>
      <c r="K62" s="13">
        <f t="shared" si="2"/>
        <v>0</v>
      </c>
      <c r="L62" s="13">
        <f t="shared" si="2"/>
        <v>0</v>
      </c>
      <c r="M62" s="13">
        <f t="shared" si="2"/>
        <v>0</v>
      </c>
      <c r="N62" s="13">
        <f t="shared" si="2"/>
        <v>0</v>
      </c>
      <c r="O62" s="13">
        <f t="shared" si="2"/>
        <v>0</v>
      </c>
      <c r="P62" s="13">
        <f t="shared" si="2"/>
        <v>0</v>
      </c>
      <c r="Q62" s="13">
        <f t="shared" si="2"/>
        <v>0</v>
      </c>
      <c r="R62" s="13">
        <f t="shared" si="2"/>
        <v>0</v>
      </c>
      <c r="S62" s="13">
        <f t="shared" si="2"/>
        <v>0</v>
      </c>
      <c r="T62" s="13">
        <f t="shared" si="2"/>
        <v>0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T62" s="10">
        <v>201906</v>
      </c>
      <c r="AU62" s="13">
        <f t="shared" si="5"/>
        <v>0</v>
      </c>
      <c r="AV62" s="13">
        <f t="shared" si="5"/>
        <v>0</v>
      </c>
      <c r="AW62" s="13">
        <f t="shared" si="5"/>
        <v>0</v>
      </c>
      <c r="AX62" s="13">
        <f t="shared" si="5"/>
        <v>0</v>
      </c>
      <c r="AY62" s="13">
        <f t="shared" si="3"/>
        <v>0</v>
      </c>
      <c r="AZ62" s="13">
        <f t="shared" si="3"/>
        <v>0</v>
      </c>
      <c r="BA62" s="13">
        <f t="shared" si="3"/>
        <v>0</v>
      </c>
      <c r="BB62" s="13">
        <f t="shared" si="3"/>
        <v>0</v>
      </c>
      <c r="BC62" s="13">
        <f t="shared" si="3"/>
        <v>0</v>
      </c>
      <c r="BD62" s="13">
        <f t="shared" si="3"/>
        <v>0</v>
      </c>
      <c r="BE62" s="13">
        <f t="shared" si="3"/>
        <v>0</v>
      </c>
      <c r="BF62" s="13">
        <f t="shared" si="3"/>
        <v>0</v>
      </c>
      <c r="BG62" s="13">
        <f t="shared" si="3"/>
        <v>0</v>
      </c>
      <c r="BH62" s="13">
        <f t="shared" si="3"/>
        <v>0</v>
      </c>
      <c r="BI62" s="13">
        <f t="shared" si="3"/>
        <v>0</v>
      </c>
      <c r="BJ62" s="13">
        <f t="shared" si="3"/>
        <v>0</v>
      </c>
      <c r="BK62" s="13">
        <f t="shared" si="3"/>
        <v>0</v>
      </c>
      <c r="BL62" s="13">
        <f t="shared" si="3"/>
        <v>0</v>
      </c>
      <c r="BM62" s="13" t="str">
        <f t="shared" si="3"/>
        <v/>
      </c>
      <c r="BN62" s="13" t="s">
        <v>25</v>
      </c>
      <c r="BO62" s="13" t="s">
        <v>25</v>
      </c>
      <c r="BP62" s="13" t="s">
        <v>25</v>
      </c>
      <c r="BQ62" s="13" t="s">
        <v>25</v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</row>
    <row r="63" ht="15" customHeight="1" outlineLevel="1" spans="2:81">
      <c r="B63" s="10">
        <v>201909</v>
      </c>
      <c r="C63" s="13">
        <f t="shared" si="4"/>
        <v>0</v>
      </c>
      <c r="D63" s="13">
        <f t="shared" si="4"/>
        <v>0</v>
      </c>
      <c r="E63" s="13">
        <f t="shared" si="4"/>
        <v>0</v>
      </c>
      <c r="F63" s="13">
        <f t="shared" si="4"/>
        <v>0</v>
      </c>
      <c r="G63" s="13">
        <f t="shared" si="2"/>
        <v>0</v>
      </c>
      <c r="H63" s="13">
        <f t="shared" si="2"/>
        <v>0</v>
      </c>
      <c r="I63" s="13">
        <f t="shared" si="2"/>
        <v>0</v>
      </c>
      <c r="J63" s="13">
        <f t="shared" si="2"/>
        <v>0</v>
      </c>
      <c r="K63" s="13">
        <f t="shared" si="2"/>
        <v>0</v>
      </c>
      <c r="L63" s="13">
        <f t="shared" si="2"/>
        <v>0</v>
      </c>
      <c r="M63" s="13">
        <f t="shared" si="2"/>
        <v>0</v>
      </c>
      <c r="N63" s="13">
        <f t="shared" si="2"/>
        <v>0</v>
      </c>
      <c r="O63" s="13">
        <f t="shared" si="2"/>
        <v>0</v>
      </c>
      <c r="P63" s="13">
        <f t="shared" si="2"/>
        <v>0</v>
      </c>
      <c r="Q63" s="13">
        <f t="shared" si="2"/>
        <v>0</v>
      </c>
      <c r="R63" s="13">
        <f t="shared" si="2"/>
        <v>0</v>
      </c>
      <c r="S63" s="13">
        <f t="shared" si="2"/>
        <v>0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T63" s="10">
        <v>201909</v>
      </c>
      <c r="AU63" s="13">
        <f t="shared" si="5"/>
        <v>0</v>
      </c>
      <c r="AV63" s="13">
        <f t="shared" si="5"/>
        <v>0</v>
      </c>
      <c r="AW63" s="13">
        <f t="shared" si="5"/>
        <v>0</v>
      </c>
      <c r="AX63" s="13">
        <f t="shared" si="5"/>
        <v>0</v>
      </c>
      <c r="AY63" s="13">
        <f t="shared" si="3"/>
        <v>0</v>
      </c>
      <c r="AZ63" s="13">
        <f t="shared" si="3"/>
        <v>0</v>
      </c>
      <c r="BA63" s="13">
        <f t="shared" si="3"/>
        <v>0</v>
      </c>
      <c r="BB63" s="13">
        <f t="shared" si="3"/>
        <v>0</v>
      </c>
      <c r="BC63" s="13">
        <f t="shared" si="3"/>
        <v>0</v>
      </c>
      <c r="BD63" s="13">
        <f t="shared" si="3"/>
        <v>0</v>
      </c>
      <c r="BE63" s="13">
        <f t="shared" si="3"/>
        <v>0</v>
      </c>
      <c r="BF63" s="13">
        <f t="shared" si="3"/>
        <v>0</v>
      </c>
      <c r="BG63" s="13">
        <f t="shared" si="3"/>
        <v>0</v>
      </c>
      <c r="BH63" s="13">
        <f t="shared" si="3"/>
        <v>0</v>
      </c>
      <c r="BI63" s="13">
        <f t="shared" si="3"/>
        <v>0</v>
      </c>
      <c r="BJ63" s="13">
        <f t="shared" si="3"/>
        <v>0</v>
      </c>
      <c r="BK63" s="13">
        <f t="shared" si="3"/>
        <v>0</v>
      </c>
      <c r="BL63" s="13" t="str">
        <f t="shared" si="3"/>
        <v/>
      </c>
      <c r="BM63" s="13" t="s">
        <v>25</v>
      </c>
      <c r="BN63" s="13" t="s">
        <v>25</v>
      </c>
      <c r="BO63" s="13" t="s">
        <v>25</v>
      </c>
      <c r="BP63" s="13" t="s">
        <v>25</v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</row>
    <row r="64" ht="15" customHeight="1" outlineLevel="1" spans="2:81">
      <c r="B64" s="10">
        <v>201912</v>
      </c>
      <c r="C64" s="13">
        <f t="shared" si="4"/>
        <v>0</v>
      </c>
      <c r="D64" s="13">
        <f t="shared" si="4"/>
        <v>0</v>
      </c>
      <c r="E64" s="13">
        <f t="shared" si="4"/>
        <v>0</v>
      </c>
      <c r="F64" s="13">
        <f t="shared" si="4"/>
        <v>0</v>
      </c>
      <c r="G64" s="13">
        <f t="shared" si="2"/>
        <v>0</v>
      </c>
      <c r="H64" s="13">
        <f t="shared" si="2"/>
        <v>0</v>
      </c>
      <c r="I64" s="13">
        <f t="shared" si="2"/>
        <v>0</v>
      </c>
      <c r="J64" s="13">
        <f t="shared" si="2"/>
        <v>0</v>
      </c>
      <c r="K64" s="13">
        <f t="shared" si="2"/>
        <v>0</v>
      </c>
      <c r="L64" s="13">
        <f t="shared" si="2"/>
        <v>0</v>
      </c>
      <c r="M64" s="13">
        <f t="shared" si="2"/>
        <v>0</v>
      </c>
      <c r="N64" s="13">
        <f t="shared" si="2"/>
        <v>0</v>
      </c>
      <c r="O64" s="13">
        <f t="shared" si="2"/>
        <v>0</v>
      </c>
      <c r="P64" s="13">
        <f t="shared" si="2"/>
        <v>0</v>
      </c>
      <c r="Q64" s="13">
        <f t="shared" si="2"/>
        <v>0</v>
      </c>
      <c r="R64" s="13">
        <f t="shared" si="2"/>
        <v>0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T64" s="10">
        <v>201912</v>
      </c>
      <c r="AU64" s="13">
        <f t="shared" si="5"/>
        <v>0</v>
      </c>
      <c r="AV64" s="13">
        <f t="shared" si="5"/>
        <v>0</v>
      </c>
      <c r="AW64" s="13">
        <f t="shared" si="5"/>
        <v>0</v>
      </c>
      <c r="AX64" s="13">
        <f t="shared" si="5"/>
        <v>0</v>
      </c>
      <c r="AY64" s="13">
        <f t="shared" si="3"/>
        <v>0</v>
      </c>
      <c r="AZ64" s="13">
        <f t="shared" si="3"/>
        <v>0</v>
      </c>
      <c r="BA64" s="13">
        <f t="shared" si="3"/>
        <v>0</v>
      </c>
      <c r="BB64" s="13">
        <f t="shared" si="3"/>
        <v>0</v>
      </c>
      <c r="BC64" s="13">
        <f t="shared" si="3"/>
        <v>0</v>
      </c>
      <c r="BD64" s="13">
        <f t="shared" si="3"/>
        <v>0</v>
      </c>
      <c r="BE64" s="13">
        <f t="shared" si="3"/>
        <v>0</v>
      </c>
      <c r="BF64" s="13">
        <f t="shared" si="3"/>
        <v>0</v>
      </c>
      <c r="BG64" s="13">
        <f t="shared" si="3"/>
        <v>0</v>
      </c>
      <c r="BH64" s="13">
        <f t="shared" si="3"/>
        <v>0</v>
      </c>
      <c r="BI64" s="13">
        <f t="shared" si="3"/>
        <v>0</v>
      </c>
      <c r="BJ64" s="13">
        <f t="shared" si="3"/>
        <v>0</v>
      </c>
      <c r="BK64" s="13" t="str">
        <f t="shared" si="3"/>
        <v/>
      </c>
      <c r="BL64" s="13" t="s">
        <v>25</v>
      </c>
      <c r="BM64" s="13" t="s">
        <v>25</v>
      </c>
      <c r="BN64" s="13" t="s">
        <v>25</v>
      </c>
      <c r="BO64" s="13" t="s">
        <v>25</v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</row>
    <row r="65" ht="15" customHeight="1" outlineLevel="1" spans="2:81">
      <c r="B65" s="10">
        <v>202003</v>
      </c>
      <c r="C65" s="13">
        <f t="shared" si="4"/>
        <v>0</v>
      </c>
      <c r="D65" s="13">
        <f t="shared" si="4"/>
        <v>0</v>
      </c>
      <c r="E65" s="13">
        <f t="shared" si="4"/>
        <v>0</v>
      </c>
      <c r="F65" s="13">
        <f t="shared" si="4"/>
        <v>0</v>
      </c>
      <c r="G65" s="13">
        <f t="shared" si="2"/>
        <v>0</v>
      </c>
      <c r="H65" s="13">
        <f t="shared" si="2"/>
        <v>0</v>
      </c>
      <c r="I65" s="13">
        <f t="shared" si="2"/>
        <v>0</v>
      </c>
      <c r="J65" s="13">
        <f t="shared" si="2"/>
        <v>0</v>
      </c>
      <c r="K65" s="13">
        <f t="shared" si="2"/>
        <v>0</v>
      </c>
      <c r="L65" s="13">
        <f t="shared" si="2"/>
        <v>0</v>
      </c>
      <c r="M65" s="13">
        <f t="shared" si="2"/>
        <v>0</v>
      </c>
      <c r="N65" s="13">
        <f t="shared" si="2"/>
        <v>0</v>
      </c>
      <c r="O65" s="13">
        <f t="shared" si="2"/>
        <v>0</v>
      </c>
      <c r="P65" s="13">
        <f t="shared" si="2"/>
        <v>0</v>
      </c>
      <c r="Q65" s="13">
        <f t="shared" si="2"/>
        <v>0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T65" s="10">
        <v>202003</v>
      </c>
      <c r="AU65" s="13">
        <f t="shared" si="5"/>
        <v>0</v>
      </c>
      <c r="AV65" s="13">
        <f t="shared" si="5"/>
        <v>0</v>
      </c>
      <c r="AW65" s="13">
        <f t="shared" si="5"/>
        <v>0</v>
      </c>
      <c r="AX65" s="13">
        <f t="shared" si="5"/>
        <v>0</v>
      </c>
      <c r="AY65" s="13">
        <f t="shared" si="3"/>
        <v>0</v>
      </c>
      <c r="AZ65" s="13">
        <f t="shared" si="3"/>
        <v>0</v>
      </c>
      <c r="BA65" s="13">
        <f t="shared" si="3"/>
        <v>0</v>
      </c>
      <c r="BB65" s="13">
        <f t="shared" si="3"/>
        <v>0</v>
      </c>
      <c r="BC65" s="13">
        <f t="shared" si="3"/>
        <v>0</v>
      </c>
      <c r="BD65" s="13">
        <f t="shared" si="3"/>
        <v>0</v>
      </c>
      <c r="BE65" s="13">
        <f t="shared" si="3"/>
        <v>0</v>
      </c>
      <c r="BF65" s="13">
        <f t="shared" si="3"/>
        <v>0</v>
      </c>
      <c r="BG65" s="13">
        <f t="shared" si="3"/>
        <v>0</v>
      </c>
      <c r="BH65" s="13">
        <f t="shared" si="3"/>
        <v>0</v>
      </c>
      <c r="BI65" s="13">
        <f t="shared" si="3"/>
        <v>0</v>
      </c>
      <c r="BJ65" s="13" t="str">
        <f t="shared" si="3"/>
        <v/>
      </c>
      <c r="BK65" s="13" t="s">
        <v>25</v>
      </c>
      <c r="BL65" s="13" t="s">
        <v>25</v>
      </c>
      <c r="BM65" s="13" t="s">
        <v>25</v>
      </c>
      <c r="BN65" s="13" t="s">
        <v>25</v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</row>
    <row r="66" ht="15" customHeight="1" outlineLevel="1" spans="2:81">
      <c r="B66" s="10">
        <v>202006</v>
      </c>
      <c r="C66" s="13">
        <f t="shared" si="4"/>
        <v>0</v>
      </c>
      <c r="D66" s="13">
        <f t="shared" si="4"/>
        <v>0</v>
      </c>
      <c r="E66" s="13">
        <f t="shared" si="4"/>
        <v>0</v>
      </c>
      <c r="F66" s="13">
        <f t="shared" si="4"/>
        <v>0</v>
      </c>
      <c r="G66" s="13">
        <f t="shared" si="2"/>
        <v>0</v>
      </c>
      <c r="H66" s="13">
        <f t="shared" si="2"/>
        <v>0</v>
      </c>
      <c r="I66" s="13">
        <f t="shared" si="2"/>
        <v>0</v>
      </c>
      <c r="J66" s="13">
        <f t="shared" si="2"/>
        <v>0</v>
      </c>
      <c r="K66" s="13">
        <f t="shared" si="2"/>
        <v>0</v>
      </c>
      <c r="L66" s="13">
        <f t="shared" si="2"/>
        <v>0</v>
      </c>
      <c r="M66" s="13">
        <f t="shared" si="2"/>
        <v>0</v>
      </c>
      <c r="N66" s="13">
        <f t="shared" si="2"/>
        <v>0</v>
      </c>
      <c r="O66" s="13">
        <f t="shared" si="2"/>
        <v>0</v>
      </c>
      <c r="P66" s="13">
        <f t="shared" si="2"/>
        <v>0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T66" s="10">
        <v>202006</v>
      </c>
      <c r="AU66" s="13">
        <f t="shared" si="5"/>
        <v>0</v>
      </c>
      <c r="AV66" s="13">
        <f t="shared" si="5"/>
        <v>0</v>
      </c>
      <c r="AW66" s="13">
        <f t="shared" si="5"/>
        <v>0</v>
      </c>
      <c r="AX66" s="13">
        <f t="shared" si="5"/>
        <v>0</v>
      </c>
      <c r="AY66" s="13">
        <f t="shared" si="3"/>
        <v>0</v>
      </c>
      <c r="AZ66" s="13">
        <f t="shared" si="3"/>
        <v>0</v>
      </c>
      <c r="BA66" s="13">
        <f t="shared" si="3"/>
        <v>0</v>
      </c>
      <c r="BB66" s="13">
        <f t="shared" si="3"/>
        <v>0</v>
      </c>
      <c r="BC66" s="13">
        <f t="shared" si="3"/>
        <v>0</v>
      </c>
      <c r="BD66" s="13">
        <f t="shared" si="3"/>
        <v>0</v>
      </c>
      <c r="BE66" s="13">
        <f t="shared" si="3"/>
        <v>0</v>
      </c>
      <c r="BF66" s="13">
        <f t="shared" si="3"/>
        <v>0</v>
      </c>
      <c r="BG66" s="13">
        <f t="shared" si="3"/>
        <v>0</v>
      </c>
      <c r="BH66" s="13">
        <f t="shared" si="3"/>
        <v>0</v>
      </c>
      <c r="BI66" s="13" t="str">
        <f t="shared" si="3"/>
        <v/>
      </c>
      <c r="BJ66" s="13" t="s">
        <v>25</v>
      </c>
      <c r="BK66" s="13" t="s">
        <v>25</v>
      </c>
      <c r="BL66" s="13" t="s">
        <v>25</v>
      </c>
      <c r="BM66" s="13" t="s">
        <v>25</v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</row>
    <row r="67" ht="15" customHeight="1" outlineLevel="1" spans="2:81">
      <c r="B67" s="10">
        <v>202009</v>
      </c>
      <c r="C67" s="13">
        <f t="shared" si="4"/>
        <v>0</v>
      </c>
      <c r="D67" s="13">
        <f t="shared" si="4"/>
        <v>0</v>
      </c>
      <c r="E67" s="13">
        <f t="shared" si="4"/>
        <v>0</v>
      </c>
      <c r="F67" s="13">
        <f t="shared" si="4"/>
        <v>0</v>
      </c>
      <c r="G67" s="13">
        <f t="shared" si="2"/>
        <v>0</v>
      </c>
      <c r="H67" s="13">
        <f t="shared" si="2"/>
        <v>0</v>
      </c>
      <c r="I67" s="13">
        <f t="shared" si="2"/>
        <v>0</v>
      </c>
      <c r="J67" s="13">
        <f t="shared" si="2"/>
        <v>0</v>
      </c>
      <c r="K67" s="13">
        <f t="shared" si="2"/>
        <v>0</v>
      </c>
      <c r="L67" s="13">
        <f t="shared" si="2"/>
        <v>0</v>
      </c>
      <c r="M67" s="13">
        <f t="shared" si="2"/>
        <v>0</v>
      </c>
      <c r="N67" s="13">
        <f t="shared" si="2"/>
        <v>0</v>
      </c>
      <c r="O67" s="13">
        <f t="shared" si="2"/>
        <v>0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T67" s="10">
        <v>202009</v>
      </c>
      <c r="AU67" s="13">
        <f t="shared" si="5"/>
        <v>0</v>
      </c>
      <c r="AV67" s="13">
        <f t="shared" si="5"/>
        <v>0</v>
      </c>
      <c r="AW67" s="13">
        <f t="shared" si="5"/>
        <v>0</v>
      </c>
      <c r="AX67" s="13">
        <f t="shared" si="5"/>
        <v>0</v>
      </c>
      <c r="AY67" s="13">
        <f t="shared" si="3"/>
        <v>0</v>
      </c>
      <c r="AZ67" s="13">
        <f t="shared" si="3"/>
        <v>0</v>
      </c>
      <c r="BA67" s="13">
        <f t="shared" si="3"/>
        <v>0</v>
      </c>
      <c r="BB67" s="13">
        <f t="shared" si="3"/>
        <v>0</v>
      </c>
      <c r="BC67" s="13">
        <f t="shared" si="3"/>
        <v>0</v>
      </c>
      <c r="BD67" s="13">
        <f t="shared" si="3"/>
        <v>0</v>
      </c>
      <c r="BE67" s="13">
        <f t="shared" si="3"/>
        <v>0</v>
      </c>
      <c r="BF67" s="13">
        <f t="shared" si="3"/>
        <v>0</v>
      </c>
      <c r="BG67" s="13">
        <f t="shared" si="3"/>
        <v>0</v>
      </c>
      <c r="BH67" s="13" t="str">
        <f t="shared" si="3"/>
        <v/>
      </c>
      <c r="BI67" s="13" t="s">
        <v>25</v>
      </c>
      <c r="BJ67" s="13" t="s">
        <v>25</v>
      </c>
      <c r="BK67" s="13" t="s">
        <v>25</v>
      </c>
      <c r="BL67" s="13" t="s">
        <v>25</v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</row>
    <row r="68" ht="15" customHeight="1" outlineLevel="1" spans="2:81">
      <c r="B68" s="10">
        <v>202012</v>
      </c>
      <c r="C68" s="13">
        <f t="shared" si="4"/>
        <v>0</v>
      </c>
      <c r="D68" s="13">
        <f t="shared" si="4"/>
        <v>0</v>
      </c>
      <c r="E68" s="13">
        <f t="shared" si="4"/>
        <v>0</v>
      </c>
      <c r="F68" s="13">
        <f t="shared" si="4"/>
        <v>0</v>
      </c>
      <c r="G68" s="13">
        <f t="shared" si="2"/>
        <v>0</v>
      </c>
      <c r="H68" s="13">
        <f t="shared" si="2"/>
        <v>0</v>
      </c>
      <c r="I68" s="13">
        <f t="shared" si="2"/>
        <v>0</v>
      </c>
      <c r="J68" s="13">
        <f t="shared" si="2"/>
        <v>0</v>
      </c>
      <c r="K68" s="13">
        <f t="shared" si="2"/>
        <v>0</v>
      </c>
      <c r="L68" s="13">
        <f t="shared" si="2"/>
        <v>0</v>
      </c>
      <c r="M68" s="13">
        <f t="shared" si="2"/>
        <v>0</v>
      </c>
      <c r="N68" s="13">
        <f t="shared" si="2"/>
        <v>0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T68" s="10">
        <v>202012</v>
      </c>
      <c r="AU68" s="13">
        <f t="shared" si="5"/>
        <v>0</v>
      </c>
      <c r="AV68" s="13">
        <f t="shared" si="5"/>
        <v>0</v>
      </c>
      <c r="AW68" s="13">
        <f t="shared" si="5"/>
        <v>0</v>
      </c>
      <c r="AX68" s="13">
        <f t="shared" si="5"/>
        <v>0</v>
      </c>
      <c r="AY68" s="13">
        <f t="shared" si="3"/>
        <v>0</v>
      </c>
      <c r="AZ68" s="13">
        <f t="shared" si="3"/>
        <v>0</v>
      </c>
      <c r="BA68" s="13">
        <f t="shared" si="3"/>
        <v>0</v>
      </c>
      <c r="BB68" s="13">
        <f t="shared" si="3"/>
        <v>0</v>
      </c>
      <c r="BC68" s="13">
        <f t="shared" si="3"/>
        <v>0</v>
      </c>
      <c r="BD68" s="13">
        <f t="shared" si="3"/>
        <v>0</v>
      </c>
      <c r="BE68" s="13">
        <f t="shared" si="3"/>
        <v>0</v>
      </c>
      <c r="BF68" s="13">
        <f t="shared" si="3"/>
        <v>0</v>
      </c>
      <c r="BG68" s="13" t="str">
        <f t="shared" si="3"/>
        <v/>
      </c>
      <c r="BH68" s="13" t="s">
        <v>25</v>
      </c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</row>
    <row r="69" ht="15" customHeight="1" outlineLevel="1" spans="2:81">
      <c r="B69" s="10">
        <v>202103</v>
      </c>
      <c r="C69" s="13">
        <f t="shared" si="4"/>
        <v>0</v>
      </c>
      <c r="D69" s="13">
        <f t="shared" si="4"/>
        <v>0</v>
      </c>
      <c r="E69" s="13">
        <f t="shared" si="4"/>
        <v>0</v>
      </c>
      <c r="F69" s="13">
        <f t="shared" si="4"/>
        <v>0</v>
      </c>
      <c r="G69" s="13">
        <f t="shared" si="2"/>
        <v>0</v>
      </c>
      <c r="H69" s="13">
        <f t="shared" si="2"/>
        <v>0</v>
      </c>
      <c r="I69" s="13">
        <f t="shared" si="2"/>
        <v>0</v>
      </c>
      <c r="J69" s="13">
        <f t="shared" si="2"/>
        <v>0</v>
      </c>
      <c r="K69" s="13">
        <f t="shared" si="2"/>
        <v>0</v>
      </c>
      <c r="L69" s="13">
        <f t="shared" si="2"/>
        <v>0</v>
      </c>
      <c r="M69" s="13">
        <f t="shared" si="2"/>
        <v>0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T69" s="10">
        <v>202103</v>
      </c>
      <c r="AU69" s="13">
        <f t="shared" si="5"/>
        <v>0</v>
      </c>
      <c r="AV69" s="13">
        <f t="shared" si="5"/>
        <v>0</v>
      </c>
      <c r="AW69" s="13">
        <f t="shared" si="5"/>
        <v>0</v>
      </c>
      <c r="AX69" s="13">
        <f t="shared" si="5"/>
        <v>0</v>
      </c>
      <c r="AY69" s="13">
        <f t="shared" si="3"/>
        <v>0</v>
      </c>
      <c r="AZ69" s="13">
        <f t="shared" si="3"/>
        <v>0</v>
      </c>
      <c r="BA69" s="13">
        <f t="shared" si="3"/>
        <v>0</v>
      </c>
      <c r="BB69" s="13">
        <f t="shared" si="3"/>
        <v>0</v>
      </c>
      <c r="BC69" s="13">
        <f t="shared" si="3"/>
        <v>0</v>
      </c>
      <c r="BD69" s="13">
        <f t="shared" si="3"/>
        <v>0</v>
      </c>
      <c r="BE69" s="13">
        <f t="shared" si="3"/>
        <v>0</v>
      </c>
      <c r="BF69" s="13" t="str">
        <f t="shared" si="3"/>
        <v/>
      </c>
      <c r="BG69" s="13" t="s">
        <v>25</v>
      </c>
      <c r="BH69" s="13" t="s">
        <v>25</v>
      </c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</row>
    <row r="70" ht="15" customHeight="1" outlineLevel="1" spans="2:81">
      <c r="B70" s="10">
        <v>202106</v>
      </c>
      <c r="C70" s="13">
        <f t="shared" si="4"/>
        <v>0</v>
      </c>
      <c r="D70" s="13">
        <f t="shared" si="4"/>
        <v>0</v>
      </c>
      <c r="E70" s="13">
        <f t="shared" si="4"/>
        <v>0</v>
      </c>
      <c r="F70" s="13">
        <f t="shared" si="4"/>
        <v>0</v>
      </c>
      <c r="G70" s="13">
        <f t="shared" si="4"/>
        <v>0</v>
      </c>
      <c r="H70" s="13">
        <f t="shared" si="4"/>
        <v>0</v>
      </c>
      <c r="I70" s="13">
        <f t="shared" si="4"/>
        <v>0</v>
      </c>
      <c r="J70" s="13">
        <f t="shared" si="4"/>
        <v>0</v>
      </c>
      <c r="K70" s="13">
        <f t="shared" si="4"/>
        <v>0</v>
      </c>
      <c r="L70" s="13">
        <f t="shared" si="4"/>
        <v>0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T70" s="10">
        <v>202106</v>
      </c>
      <c r="AU70" s="13">
        <f t="shared" si="5"/>
        <v>0</v>
      </c>
      <c r="AV70" s="13">
        <f t="shared" si="5"/>
        <v>0</v>
      </c>
      <c r="AW70" s="13">
        <f t="shared" si="5"/>
        <v>0</v>
      </c>
      <c r="AX70" s="13">
        <f t="shared" si="5"/>
        <v>0</v>
      </c>
      <c r="AY70" s="13">
        <f t="shared" si="5"/>
        <v>0</v>
      </c>
      <c r="AZ70" s="13">
        <f t="shared" si="5"/>
        <v>0</v>
      </c>
      <c r="BA70" s="13">
        <f t="shared" si="5"/>
        <v>0</v>
      </c>
      <c r="BB70" s="13">
        <f t="shared" si="5"/>
        <v>0</v>
      </c>
      <c r="BC70" s="13">
        <f t="shared" si="5"/>
        <v>0</v>
      </c>
      <c r="BD70" s="13">
        <f t="shared" si="5"/>
        <v>0</v>
      </c>
      <c r="BE70" s="13" t="str">
        <f t="shared" si="5"/>
        <v/>
      </c>
      <c r="BF70" s="13" t="s">
        <v>25</v>
      </c>
      <c r="BG70" s="13" t="s">
        <v>25</v>
      </c>
      <c r="BH70" s="13" t="s">
        <v>25</v>
      </c>
      <c r="BI70" s="13" t="s">
        <v>25</v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</row>
    <row r="71" ht="15" customHeight="1" outlineLevel="1" spans="2:81">
      <c r="B71" s="10">
        <v>202109</v>
      </c>
      <c r="C71" s="13">
        <f t="shared" ref="C71:L80" si="6">IFERROR(IF(D32="","",D32/C32),0)</f>
        <v>0</v>
      </c>
      <c r="D71" s="13">
        <f t="shared" si="6"/>
        <v>0</v>
      </c>
      <c r="E71" s="13">
        <f t="shared" si="6"/>
        <v>0</v>
      </c>
      <c r="F71" s="13">
        <f t="shared" si="6"/>
        <v>0</v>
      </c>
      <c r="G71" s="13">
        <f t="shared" si="6"/>
        <v>0</v>
      </c>
      <c r="H71" s="13">
        <f t="shared" si="6"/>
        <v>0</v>
      </c>
      <c r="I71" s="13">
        <f t="shared" si="6"/>
        <v>0</v>
      </c>
      <c r="J71" s="13">
        <f t="shared" si="6"/>
        <v>0</v>
      </c>
      <c r="K71" s="13">
        <f t="shared" si="6"/>
        <v>0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T71" s="10">
        <v>202109</v>
      </c>
      <c r="AU71" s="13">
        <f t="shared" ref="AU71:BD80" si="7">IFERROR(IF(AV32="","",AV32/AU32),0)</f>
        <v>0</v>
      </c>
      <c r="AV71" s="13">
        <f t="shared" si="7"/>
        <v>0</v>
      </c>
      <c r="AW71" s="13">
        <f t="shared" si="7"/>
        <v>0</v>
      </c>
      <c r="AX71" s="13">
        <f t="shared" si="7"/>
        <v>0</v>
      </c>
      <c r="AY71" s="13">
        <f t="shared" si="7"/>
        <v>0</v>
      </c>
      <c r="AZ71" s="13">
        <f t="shared" si="7"/>
        <v>0</v>
      </c>
      <c r="BA71" s="13">
        <f t="shared" si="7"/>
        <v>0</v>
      </c>
      <c r="BB71" s="13">
        <f t="shared" si="7"/>
        <v>0</v>
      </c>
      <c r="BC71" s="13">
        <f t="shared" si="7"/>
        <v>0</v>
      </c>
      <c r="BD71" s="13" t="str">
        <f t="shared" si="7"/>
        <v/>
      </c>
      <c r="BE71" s="13" t="s">
        <v>25</v>
      </c>
      <c r="BF71" s="13" t="s">
        <v>25</v>
      </c>
      <c r="BG71" s="13" t="s">
        <v>25</v>
      </c>
      <c r="BH71" s="13" t="s">
        <v>25</v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</row>
    <row r="72" ht="15" customHeight="1" outlineLevel="1" spans="2:81">
      <c r="B72" s="10">
        <v>202112</v>
      </c>
      <c r="C72" s="13">
        <f t="shared" si="6"/>
        <v>0</v>
      </c>
      <c r="D72" s="13">
        <f t="shared" si="6"/>
        <v>0</v>
      </c>
      <c r="E72" s="13">
        <f t="shared" si="6"/>
        <v>0</v>
      </c>
      <c r="F72" s="13">
        <f t="shared" si="6"/>
        <v>0</v>
      </c>
      <c r="G72" s="13">
        <f t="shared" si="6"/>
        <v>0</v>
      </c>
      <c r="H72" s="13">
        <f t="shared" si="6"/>
        <v>0</v>
      </c>
      <c r="I72" s="13">
        <f t="shared" si="6"/>
        <v>0</v>
      </c>
      <c r="J72" s="13">
        <f t="shared" si="6"/>
        <v>0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T72" s="10">
        <v>202112</v>
      </c>
      <c r="AU72" s="13">
        <f t="shared" si="7"/>
        <v>0</v>
      </c>
      <c r="AV72" s="13">
        <f t="shared" si="7"/>
        <v>0</v>
      </c>
      <c r="AW72" s="13">
        <f t="shared" si="7"/>
        <v>0</v>
      </c>
      <c r="AX72" s="13">
        <f t="shared" si="7"/>
        <v>0</v>
      </c>
      <c r="AY72" s="13">
        <f t="shared" si="7"/>
        <v>0</v>
      </c>
      <c r="AZ72" s="13">
        <f t="shared" si="7"/>
        <v>0</v>
      </c>
      <c r="BA72" s="13">
        <f t="shared" si="7"/>
        <v>0</v>
      </c>
      <c r="BB72" s="13">
        <f t="shared" si="7"/>
        <v>0</v>
      </c>
      <c r="BC72" s="13" t="str">
        <f t="shared" si="7"/>
        <v/>
      </c>
      <c r="BD72" s="13" t="s">
        <v>25</v>
      </c>
      <c r="BE72" s="13" t="s">
        <v>25</v>
      </c>
      <c r="BF72" s="13" t="s">
        <v>25</v>
      </c>
      <c r="BG72" s="13" t="s">
        <v>25</v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</row>
    <row r="73" ht="15" customHeight="1" outlineLevel="1" spans="2:81">
      <c r="B73" s="10">
        <v>202203</v>
      </c>
      <c r="C73" s="13">
        <f t="shared" si="6"/>
        <v>0</v>
      </c>
      <c r="D73" s="13">
        <f t="shared" si="6"/>
        <v>0</v>
      </c>
      <c r="E73" s="13">
        <f t="shared" si="6"/>
        <v>0</v>
      </c>
      <c r="F73" s="13">
        <f t="shared" si="6"/>
        <v>0</v>
      </c>
      <c r="G73" s="13">
        <f t="shared" si="6"/>
        <v>0</v>
      </c>
      <c r="H73" s="13">
        <f t="shared" si="6"/>
        <v>0</v>
      </c>
      <c r="I73" s="13">
        <f t="shared" si="6"/>
        <v>0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T73" s="10">
        <v>202203</v>
      </c>
      <c r="AU73" s="13">
        <f t="shared" si="7"/>
        <v>0</v>
      </c>
      <c r="AV73" s="13">
        <f t="shared" si="7"/>
        <v>0</v>
      </c>
      <c r="AW73" s="13">
        <f t="shared" si="7"/>
        <v>0</v>
      </c>
      <c r="AX73" s="13">
        <f t="shared" si="7"/>
        <v>0</v>
      </c>
      <c r="AY73" s="13">
        <f t="shared" si="7"/>
        <v>0</v>
      </c>
      <c r="AZ73" s="13">
        <f t="shared" si="7"/>
        <v>0</v>
      </c>
      <c r="BA73" s="13">
        <f t="shared" si="7"/>
        <v>0</v>
      </c>
      <c r="BB73" s="13" t="str">
        <f t="shared" si="7"/>
        <v/>
      </c>
      <c r="BC73" s="13" t="s">
        <v>25</v>
      </c>
      <c r="BD73" s="13" t="s">
        <v>25</v>
      </c>
      <c r="BE73" s="13" t="s">
        <v>25</v>
      </c>
      <c r="BF73" s="13" t="s">
        <v>25</v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</row>
    <row r="74" ht="15" customHeight="1" outlineLevel="1" spans="2:81">
      <c r="B74" s="10">
        <v>202206</v>
      </c>
      <c r="C74" s="13">
        <f t="shared" si="6"/>
        <v>0</v>
      </c>
      <c r="D74" s="13">
        <f t="shared" si="6"/>
        <v>0</v>
      </c>
      <c r="E74" s="13">
        <f t="shared" si="6"/>
        <v>0</v>
      </c>
      <c r="F74" s="13">
        <f t="shared" si="6"/>
        <v>0</v>
      </c>
      <c r="G74" s="13">
        <f t="shared" si="6"/>
        <v>0</v>
      </c>
      <c r="H74" s="13">
        <f t="shared" si="6"/>
        <v>0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T74" s="10">
        <v>202206</v>
      </c>
      <c r="AU74" s="13">
        <f t="shared" si="7"/>
        <v>0</v>
      </c>
      <c r="AV74" s="13">
        <f t="shared" si="7"/>
        <v>0</v>
      </c>
      <c r="AW74" s="13">
        <f t="shared" si="7"/>
        <v>0</v>
      </c>
      <c r="AX74" s="13">
        <f t="shared" si="7"/>
        <v>0</v>
      </c>
      <c r="AY74" s="13">
        <f t="shared" si="7"/>
        <v>0</v>
      </c>
      <c r="AZ74" s="13">
        <f t="shared" si="7"/>
        <v>0</v>
      </c>
      <c r="BA74" s="13" t="str">
        <f t="shared" si="7"/>
        <v/>
      </c>
      <c r="BB74" s="13" t="s">
        <v>25</v>
      </c>
      <c r="BC74" s="13" t="s">
        <v>25</v>
      </c>
      <c r="BD74" s="13" t="s">
        <v>25</v>
      </c>
      <c r="BE74" s="13" t="s">
        <v>25</v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</row>
    <row r="75" ht="15" customHeight="1" outlineLevel="1" spans="2:81">
      <c r="B75" s="10">
        <v>202209</v>
      </c>
      <c r="C75" s="13">
        <f t="shared" si="6"/>
        <v>0</v>
      </c>
      <c r="D75" s="13">
        <f t="shared" si="6"/>
        <v>0</v>
      </c>
      <c r="E75" s="13">
        <f t="shared" si="6"/>
        <v>0</v>
      </c>
      <c r="F75" s="13">
        <f t="shared" si="6"/>
        <v>0</v>
      </c>
      <c r="G75" s="13">
        <f t="shared" si="6"/>
        <v>0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T75" s="10">
        <v>202209</v>
      </c>
      <c r="AU75" s="13">
        <f t="shared" si="7"/>
        <v>0</v>
      </c>
      <c r="AV75" s="13">
        <f t="shared" si="7"/>
        <v>0</v>
      </c>
      <c r="AW75" s="13">
        <f t="shared" si="7"/>
        <v>0</v>
      </c>
      <c r="AX75" s="13">
        <f t="shared" si="7"/>
        <v>0</v>
      </c>
      <c r="AY75" s="13">
        <f t="shared" si="7"/>
        <v>0</v>
      </c>
      <c r="AZ75" s="13" t="str">
        <f t="shared" si="7"/>
        <v/>
      </c>
      <c r="BA75" s="13" t="s">
        <v>25</v>
      </c>
      <c r="BB75" s="13" t="s">
        <v>25</v>
      </c>
      <c r="BC75" s="13" t="s">
        <v>25</v>
      </c>
      <c r="BD75" s="13" t="s">
        <v>25</v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</row>
    <row r="76" ht="15" customHeight="1" outlineLevel="1" spans="2:81">
      <c r="B76" s="10">
        <v>202212</v>
      </c>
      <c r="C76" s="13">
        <f t="shared" si="6"/>
        <v>0</v>
      </c>
      <c r="D76" s="13">
        <f t="shared" si="6"/>
        <v>0</v>
      </c>
      <c r="E76" s="13">
        <f t="shared" si="6"/>
        <v>0</v>
      </c>
      <c r="F76" s="13">
        <f t="shared" si="6"/>
        <v>0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T76" s="10">
        <v>202212</v>
      </c>
      <c r="AU76" s="13">
        <f t="shared" si="7"/>
        <v>0</v>
      </c>
      <c r="AV76" s="13">
        <f t="shared" si="7"/>
        <v>0</v>
      </c>
      <c r="AW76" s="13">
        <f t="shared" si="7"/>
        <v>0</v>
      </c>
      <c r="AX76" s="13">
        <f t="shared" si="7"/>
        <v>0</v>
      </c>
      <c r="AY76" s="13" t="str">
        <f t="shared" si="7"/>
        <v/>
      </c>
      <c r="AZ76" s="13" t="s">
        <v>25</v>
      </c>
      <c r="BA76" s="13" t="s">
        <v>25</v>
      </c>
      <c r="BB76" s="13" t="s">
        <v>25</v>
      </c>
      <c r="BC76" s="13" t="s">
        <v>25</v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</row>
    <row r="77" ht="15" customHeight="1" outlineLevel="1" spans="2:81">
      <c r="B77" s="10">
        <v>202303</v>
      </c>
      <c r="C77" s="13">
        <f t="shared" si="6"/>
        <v>0</v>
      </c>
      <c r="D77" s="13">
        <f t="shared" si="6"/>
        <v>0</v>
      </c>
      <c r="E77" s="13">
        <f t="shared" si="6"/>
        <v>0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T77" s="10">
        <v>202303</v>
      </c>
      <c r="AU77" s="13">
        <f t="shared" si="7"/>
        <v>0</v>
      </c>
      <c r="AV77" s="13">
        <f t="shared" si="7"/>
        <v>0</v>
      </c>
      <c r="AW77" s="13">
        <f t="shared" si="7"/>
        <v>0</v>
      </c>
      <c r="AX77" s="13" t="str">
        <f t="shared" si="7"/>
        <v/>
      </c>
      <c r="AY77" s="13" t="s">
        <v>25</v>
      </c>
      <c r="AZ77" s="13" t="s">
        <v>25</v>
      </c>
      <c r="BA77" s="13" t="s">
        <v>25</v>
      </c>
      <c r="BB77" s="13" t="s">
        <v>25</v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</row>
    <row r="78" ht="15" customHeight="1" outlineLevel="1" spans="2:81">
      <c r="B78" s="10">
        <v>202306</v>
      </c>
      <c r="C78" s="13">
        <f t="shared" si="6"/>
        <v>0</v>
      </c>
      <c r="D78" s="13">
        <f t="shared" si="6"/>
        <v>0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T78" s="10">
        <v>202306</v>
      </c>
      <c r="AU78" s="13">
        <f t="shared" si="7"/>
        <v>0</v>
      </c>
      <c r="AV78" s="13">
        <f t="shared" si="7"/>
        <v>0</v>
      </c>
      <c r="AW78" s="13" t="str">
        <f t="shared" si="7"/>
        <v/>
      </c>
      <c r="AX78" s="13" t="s">
        <v>25</v>
      </c>
      <c r="AY78" s="13" t="s">
        <v>25</v>
      </c>
      <c r="AZ78" s="13" t="s">
        <v>25</v>
      </c>
      <c r="BA78" s="13" t="s">
        <v>25</v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</row>
    <row r="79" ht="15" customHeight="1" outlineLevel="1" spans="2:81">
      <c r="B79" s="10">
        <v>202309</v>
      </c>
      <c r="C79" s="13">
        <f t="shared" si="6"/>
        <v>0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T79" s="10">
        <v>202309</v>
      </c>
      <c r="AU79" s="13">
        <f t="shared" si="7"/>
        <v>0</v>
      </c>
      <c r="AV79" s="13" t="str">
        <f t="shared" si="7"/>
        <v/>
      </c>
      <c r="AW79" s="13" t="s">
        <v>25</v>
      </c>
      <c r="AX79" s="13" t="s">
        <v>25</v>
      </c>
      <c r="AY79" s="13" t="s">
        <v>25</v>
      </c>
      <c r="AZ79" s="13" t="s">
        <v>25</v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</row>
    <row r="80" ht="15" customHeight="1" outlineLevel="1" spans="2:81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T80" s="10">
        <v>202312</v>
      </c>
      <c r="AU80" s="13" t="str">
        <f t="shared" si="7"/>
        <v/>
      </c>
      <c r="AV80" s="13" t="s">
        <v>25</v>
      </c>
      <c r="AW80" s="13" t="s">
        <v>25</v>
      </c>
      <c r="AX80" s="13" t="s">
        <v>25</v>
      </c>
      <c r="AY80" s="13" t="s">
        <v>25</v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</row>
    <row r="81" ht="15" customHeight="1" outlineLevel="1" spans="2:81">
      <c r="B81" s="6" t="s">
        <v>27</v>
      </c>
      <c r="C81" s="13">
        <f>IFERROR(IF(COUNT(C46:C79)-2&lt;=0,0,(SUM(C46:C79)-MAX(C46:C79)-MIN(C46:C79))/(COUNT(C46:C79)-2)),0)</f>
        <v>0</v>
      </c>
      <c r="D81" s="13">
        <f>IFERROR(IF(COUNT(D46:D78)-2&lt;=0,0,(SUM(D46:D78)-MAX(D46:D78)-MIN(D46:D78))/(COUNT(D46:D78)-2)),0)</f>
        <v>0</v>
      </c>
      <c r="E81" s="13">
        <f>IFERROR(IF(COUNT(E46:E77)-2&lt;=0,0,(SUM(E46:E77)-MAX(E46:E77)-MIN(E46:E77))/(COUNT(E46:E77)-2)),0)</f>
        <v>0</v>
      </c>
      <c r="F81" s="13">
        <f>IFERROR(IF(COUNT(F46:F76)-2&lt;=0,0,(SUM(F46:F76)-MAX(F46:F76)-MIN(F46:F76))/(COUNT(F46:F76)-2)),0)</f>
        <v>0</v>
      </c>
      <c r="G81" s="13">
        <f>IFERROR(IF(COUNT(G46:G75)-2&lt;=0,0,(SUM(G46:G75)-MAX(G46:G75)-MIN(G46:G75))/(COUNT(G46:G75)-2)),0)</f>
        <v>0</v>
      </c>
      <c r="H81" s="13">
        <f>IFERROR(IF(COUNT(H46:H74)-2&lt;=0,0,(SUM(H46:H74)-MAX(H46:H74)-MIN(H46:H74))/(COUNT(H46:H74)-2)),0)</f>
        <v>0</v>
      </c>
      <c r="I81" s="13">
        <f>IFERROR(IF(COUNT(I46:I73)-2&lt;=0,0,(SUM(I46:I73)-MAX(I46:I73)-MIN(I46:I73))/(COUNT(I46:I73)-2)),0)</f>
        <v>0</v>
      </c>
      <c r="J81" s="13">
        <f>IFERROR(IF(COUNT(J46:J72)-2&lt;=0,0,(SUM(J46:J72)-MAX(J46:J72)-MIN(J46:J72))/(COUNT(J46:J72)-2)),0)</f>
        <v>0</v>
      </c>
      <c r="K81" s="13">
        <f>IFERROR(IF(COUNT(K46:K71)-2&lt;=0,0,(SUM(K46:K71)-MAX(K46:K71)-MIN(K46:K71))/(COUNT(K46:K71)-2)),0)</f>
        <v>0</v>
      </c>
      <c r="L81" s="13">
        <f>IFERROR(IF(COUNT(L46:L70)-2&lt;=0,0,(SUM(L46:L70)-MAX(L46:L70)-MIN(L46:L70))/(COUNT(L46:L70)-2)),0)</f>
        <v>0</v>
      </c>
      <c r="M81" s="13">
        <f>IFERROR(IF(COUNT(M46:M69)-2&lt;=0,0,(SUM(M46:M69)-MAX(M46:M69)-MIN(M46:M69))/(COUNT(M46:M69)-2)),0)</f>
        <v>0</v>
      </c>
      <c r="N81" s="13">
        <f>IFERROR(IF(COUNT(N46:N68)-2&lt;=0,0,(SUM(N46:N68)-MAX(N46:N68)-MIN(N46:N68))/(COUNT(N46:N68)-2)),0)</f>
        <v>0</v>
      </c>
      <c r="O81" s="13">
        <f>IFERROR(IF(COUNT(O46:O67)-2&lt;=0,0,(SUM(O46:O67)-MAX(O46:O67)-MIN(O46:O67))/(COUNT(O46:O67)-2)),0)</f>
        <v>0</v>
      </c>
      <c r="P81" s="13">
        <f>IFERROR(IF(COUNT(P46:P66)-2&lt;=0,0,(SUM(P46:P66)-MAX(P46:P66)-MIN(P46:P66))/(COUNT(P46:P66)-2)),0)</f>
        <v>0</v>
      </c>
      <c r="Q81" s="13">
        <f>IFERROR(IF(COUNT(Q46:Q65)-2&lt;=0,0,(SUM(Q46:Q65)-MAX(Q46:Q65)-MIN(Q46:Q65))/(COUNT(Q46:Q65)-2)),0)</f>
        <v>0</v>
      </c>
      <c r="R81" s="13">
        <f>IFERROR(IF(COUNT(R46:R64)-2&lt;=0,0,(SUM(R46:R64)-MAX(R46:R64)-MIN(R46:R64))/(COUNT(R46:R64)-2)),0)</f>
        <v>0</v>
      </c>
      <c r="S81" s="13">
        <f>IFERROR(IF(COUNT(S46:S63)-2&lt;=0,0,(SUM(S46:S63)-MAX(S46:S63)-MIN(S46:S63))/(COUNT(S46:S63)-2)),0)</f>
        <v>0</v>
      </c>
      <c r="T81" s="13">
        <f>IFERROR(IF(COUNT(T46:T62)-2&lt;=0,0,(SUM(T46:T62)-MAX(T46:T62)-MIN(T46:T62))/(COUNT(T46:T62)-2)),0)</f>
        <v>0</v>
      </c>
      <c r="U81" s="13">
        <f>IFERROR(IF(COUNT(U46:U61)-2&lt;=0,0,(SUM(U46:U61)-MAX(U46:U61)-MIN(U46:U61))/(COUNT(U46:U61)-2)),0)</f>
        <v>0</v>
      </c>
      <c r="V81" s="13">
        <f>IFERROR(IF(COUNT(V46:V60)-2&lt;=0,0,(SUM(V46:V60)-MAX(V46:V60)-MIN(V46:V60))/(COUNT(V46:V60)-2)),0)</f>
        <v>0</v>
      </c>
      <c r="W81" s="13">
        <f>IFERROR(IF(COUNT(W46:W59)-2&lt;=0,0,(SUM(W46:W59)-MAX(W46:W59)-MIN(W46:W59))/(COUNT(W46:W59)-2)),0)</f>
        <v>0</v>
      </c>
      <c r="X81" s="13">
        <f>IFERROR(IF(COUNT(X46:X58)-2&lt;=0,0,(SUM(X46:X58)-MAX(X46:X58)-MIN(X46:X58))/(COUNT(X46:X58)-2)),0)</f>
        <v>0</v>
      </c>
      <c r="Y81" s="13">
        <f>IFERROR(IF(COUNT(Y46:Y57)-2&lt;=0,0,(SUM(Y46:Y57)-MAX(Y46:Y57)-MIN(Y46:Y57))/(COUNT(Y46:Y57)-2)),0)</f>
        <v>0</v>
      </c>
      <c r="Z81" s="13">
        <f>IFERROR(IF(COUNT(Z46:Z56)-2&lt;=0,0,(SUM(Z46:Z56)-MAX(Z46:Z56)-MIN(Z46:Z56))/(COUNT(Z46:Z56)-2)),0)</f>
        <v>0</v>
      </c>
      <c r="AA81" s="13">
        <f>IFERROR(IF(COUNT(AA46:AA55)-2&lt;=0,0,(SUM(AA46:AA55)-MAX(AA46:AA55)-MIN(AA46:AA55))/(COUNT(AA46:AA55)-2)),0)</f>
        <v>0</v>
      </c>
      <c r="AB81" s="13">
        <f>IFERROR(IF(COUNT(AB46:AB54)-2&lt;=0,0,(SUM(AB46:AB54)-MAX(AB46:AB54)-MIN(AB46:AB54))/(COUNT(AB46:AB54)-2)),0)</f>
        <v>0</v>
      </c>
      <c r="AC81" s="13">
        <f>IFERROR(IF(COUNT(AC46:AC53)-2&lt;=0,0,(SUM(AC46:AC53)-MAX(AC46:AC53)-MIN(AC46:AC53))/(COUNT(AC46:AC53)-2)),0)</f>
        <v>0</v>
      </c>
      <c r="AD81" s="13">
        <f>IFERROR(IF(COUNT(AD46:AD52)-2&lt;=0,0,(SUM(AD46:AD52)-MAX(AD46:AD52)-MIN(AD46:AD52))/(COUNT(AD46:AD52)-2)),0)</f>
        <v>0</v>
      </c>
      <c r="AE81" s="13">
        <f>IFERROR(IF(COUNT(AE46:AE51)-2&lt;=0,0,(SUM(AE46:AE51)-MAX(AE46:AE51)-MIN(AE46:AE51))/(COUNT(AE46:AE51)-2)),0)</f>
        <v>0</v>
      </c>
      <c r="AF81" s="13">
        <f>IFERROR(IF(COUNT(AF46:AF50)-2&lt;=0,0,(SUM(AF46:AF50)-MAX(AF46:AF50)-MIN(AF46:AF50))/(COUNT(AF46:AF50)-2)),0)</f>
        <v>0</v>
      </c>
      <c r="AG81" s="13">
        <f>IFERROR(IF(COUNT(AG46:AG49)-2&lt;=0,0,(SUM(AG46:AG49)-MAX(AG46:AG49)-MIN(AG46:AG49))/(COUNT(AG46:AG49)-2)),0)</f>
        <v>0</v>
      </c>
      <c r="AH81" s="13">
        <f>IFERROR(IF(COUNT(AH46:AH48)-2&lt;=0,0,(SUM(AH46:AH48)-MAX(AH46:AH48)-MIN(AH46:AH48))/(COUNT(AH46:AH48)-2)),0)</f>
        <v>0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T81" s="6" t="s">
        <v>27</v>
      </c>
      <c r="AU81" s="13">
        <f>IFERROR(IF(COUNT(AU46:AU79)-2&lt;=0,0,(SUM(AU46:AU79)-MAX(AU46:AU79)-MIN(AU46:AU79))/(COUNT(AU46:AU79)-2)),0)</f>
        <v>0</v>
      </c>
      <c r="AV81" s="13">
        <f>IFERROR(IF(COUNT(AV46:AV78)-2&lt;=0,0,(SUM(AV46:AV78)-MAX(AV46:AV78)-MIN(AV46:AV78))/(COUNT(AV46:AV78)-2)),0)</f>
        <v>0</v>
      </c>
      <c r="AW81" s="13">
        <f>IFERROR(IF(COUNT(AW46:AW77)-2&lt;=0,0,(SUM(AW46:AW77)-MAX(AW46:AW77)-MIN(AW46:AW77))/(COUNT(AW46:AW77)-2)),0)</f>
        <v>0</v>
      </c>
      <c r="AX81" s="13">
        <f>IFERROR(IF(COUNT(AX46:AX76)-2&lt;=0,0,(SUM(AX46:AX76)-MAX(AX46:AX76)-MIN(AX46:AX76))/(COUNT(AX46:AX76)-2)),0)</f>
        <v>0</v>
      </c>
      <c r="AY81" s="13">
        <f>IFERROR(IF(COUNT(AY46:AY75)-2&lt;=0,0,(SUM(AY46:AY75)-MAX(AY46:AY75)-MIN(AY46:AY75))/(COUNT(AY46:AY75)-2)),0)</f>
        <v>0</v>
      </c>
      <c r="AZ81" s="13">
        <f>IFERROR(IF(COUNT(AZ46:AZ74)-2&lt;=0,0,(SUM(AZ46:AZ74)-MAX(AZ46:AZ74)-MIN(AZ46:AZ74))/(COUNT(AZ46:AZ74)-2)),0)</f>
        <v>0</v>
      </c>
      <c r="BA81" s="13">
        <f>IFERROR(IF(COUNT(BA46:BA73)-2&lt;=0,0,(SUM(BA46:BA73)-MAX(BA46:BA73)-MIN(BA46:BA73))/(COUNT(BA46:BA73)-2)),0)</f>
        <v>0</v>
      </c>
      <c r="BB81" s="13">
        <f>IFERROR(IF(COUNT(BB46:BB72)-2&lt;=0,0,(SUM(BB46:BB72)-MAX(BB46:BB72)-MIN(BB46:BB72))/(COUNT(BB46:BB72)-2)),0)</f>
        <v>0</v>
      </c>
      <c r="BC81" s="13">
        <f>IFERROR(IF(COUNT(BC46:BC71)-2&lt;=0,0,(SUM(BC46:BC71)-MAX(BC46:BC71)-MIN(BC46:BC71))/(COUNT(BC46:BC71)-2)),0)</f>
        <v>0</v>
      </c>
      <c r="BD81" s="13">
        <f>IFERROR(IF(COUNT(BD46:BD70)-2&lt;=0,0,(SUM(BD46:BD70)-MAX(BD46:BD70)-MIN(BD46:BD70))/(COUNT(BD46:BD70)-2)),0)</f>
        <v>0</v>
      </c>
      <c r="BE81" s="13">
        <f>IFERROR(IF(COUNT(BE46:BE69)-2&lt;=0,0,(SUM(BE46:BE69)-MAX(BE46:BE69)-MIN(BE46:BE69))/(COUNT(BE46:BE69)-2)),0)</f>
        <v>0</v>
      </c>
      <c r="BF81" s="13">
        <f>IFERROR(IF(COUNT(BF46:BF68)-2&lt;=0,0,(SUM(BF46:BF68)-MAX(BF46:BF68)-MIN(BF46:BF68))/(COUNT(BF46:BF68)-2)),0)</f>
        <v>0</v>
      </c>
      <c r="BG81" s="13">
        <f>IFERROR(IF(COUNT(BG46:BG67)-2&lt;=0,0,(SUM(BG46:BG67)-MAX(BG46:BG67)-MIN(BG46:BG67))/(COUNT(BG46:BG67)-2)),0)</f>
        <v>0</v>
      </c>
      <c r="BH81" s="13">
        <f>IFERROR(IF(COUNT(BH46:BH66)-2&lt;=0,0,(SUM(BH46:BH66)-MAX(BH46:BH66)-MIN(BH46:BH66))/(COUNT(BH46:BH66)-2)),0)</f>
        <v>0</v>
      </c>
      <c r="BI81" s="13">
        <f>IFERROR(IF(COUNT(BI46:BI65)-2&lt;=0,0,(SUM(BI46:BI65)-MAX(BI46:BI65)-MIN(BI46:BI65))/(COUNT(BI46:BI65)-2)),0)</f>
        <v>0</v>
      </c>
      <c r="BJ81" s="13">
        <f>IFERROR(IF(COUNT(BJ46:BJ64)-2&lt;=0,0,(SUM(BJ46:BJ64)-MAX(BJ46:BJ64)-MIN(BJ46:BJ64))/(COUNT(BJ46:BJ64)-2)),0)</f>
        <v>0</v>
      </c>
      <c r="BK81" s="13">
        <f>IFERROR(IF(COUNT(BK46:BK63)-2&lt;=0,0,(SUM(BK46:BK63)-MAX(BK46:BK63)-MIN(BK46:BK63))/(COUNT(BK46:BK63)-2)),0)</f>
        <v>0</v>
      </c>
      <c r="BL81" s="13">
        <f>IFERROR(IF(COUNT(BL46:BL62)-2&lt;=0,0,(SUM(BL46:BL62)-MAX(BL46:BL62)-MIN(BL46:BL62))/(COUNT(BL46:BL62)-2)),0)</f>
        <v>0</v>
      </c>
      <c r="BM81" s="13">
        <f>IFERROR(IF(COUNT(BM46:BM61)-2&lt;=0,0,(SUM(BM46:BM61)-MAX(BM46:BM61)-MIN(BM46:BM61))/(COUNT(BM46:BM61)-2)),0)</f>
        <v>0</v>
      </c>
      <c r="BN81" s="13">
        <f>IFERROR(IF(COUNT(BN46:BN60)-2&lt;=0,0,(SUM(BN46:BN60)-MAX(BN46:BN60)-MIN(BN46:BN60))/(COUNT(BN46:BN60)-2)),0)</f>
        <v>0</v>
      </c>
      <c r="BO81" s="13">
        <f>IFERROR(IF(COUNT(BO46:BO59)-2&lt;=0,0,(SUM(BO46:BO59)-MAX(BO46:BO59)-MIN(BO46:BO59))/(COUNT(BO46:BO59)-2)),0)</f>
        <v>0</v>
      </c>
      <c r="BP81" s="13">
        <f>IFERROR(IF(COUNT(BP46:BP58)-2&lt;=0,0,(SUM(BP46:BP58)-MAX(BP46:BP58)-MIN(BP46:BP58))/(COUNT(BP46:BP58)-2)),0)</f>
        <v>0</v>
      </c>
      <c r="BQ81" s="13">
        <f>IFERROR(IF(COUNT(BQ46:BQ57)-2&lt;=0,0,(SUM(BQ46:BQ57)-MAX(BQ46:BQ57)-MIN(BQ46:BQ57))/(COUNT(BQ46:BQ57)-2)),0)</f>
        <v>0</v>
      </c>
      <c r="BR81" s="13">
        <f>IFERROR(IF(COUNT(BR46:BR56)-2&lt;=0,0,(SUM(BR46:BR56)-MAX(BR46:BR56)-MIN(BR46:BR56))/(COUNT(BR46:BR56)-2)),0)</f>
        <v>0</v>
      </c>
      <c r="BS81" s="13">
        <f>IFERROR(IF(COUNT(BS46:BS55)-2&lt;=0,0,(SUM(BS46:BS55)-MAX(BS46:BS55)-MIN(BS46:BS55))/(COUNT(BS46:BS55)-2)),0)</f>
        <v>0</v>
      </c>
      <c r="BT81" s="13">
        <f>IFERROR(IF(COUNT(BT46:BT54)-2&lt;=0,0,(SUM(BT46:BT54)-MAX(BT46:BT54)-MIN(BT46:BT54))/(COUNT(BT46:BT54)-2)),0)</f>
        <v>0</v>
      </c>
      <c r="BU81" s="13">
        <f>IFERROR(IF(COUNT(BU46:BU53)-2&lt;=0,0,(SUM(BU46:BU53)-MAX(BU46:BU53)-MIN(BU46:BU53))/(COUNT(BU46:BU53)-2)),0)</f>
        <v>0</v>
      </c>
      <c r="BV81" s="13">
        <f>IFERROR(IF(COUNT(BV46:BV52)-2&lt;=0,0,(SUM(BV46:BV52)-MAX(BV46:BV52)-MIN(BV46:BV52))/(COUNT(BV46:BV52)-2)),0)</f>
        <v>0</v>
      </c>
      <c r="BW81" s="13">
        <f>IFERROR(IF(COUNT(BW46:BW51)-2&lt;=0,0,(SUM(BW46:BW51)-MAX(BW46:BW51)-MIN(BW46:BW51))/(COUNT(BW46:BW51)-2)),0)</f>
        <v>0</v>
      </c>
      <c r="BX81" s="13">
        <f>IFERROR(IF(COUNT(BX46:BX50)-2&lt;=0,0,(SUM(BX46:BX50)-MAX(BX46:BX50)-MIN(BX46:BX50))/(COUNT(BX46:BX50)-2)),0)</f>
        <v>0</v>
      </c>
      <c r="BY81" s="13">
        <f>IFERROR(IF(COUNT(BY46:BY49)-2&lt;=0,0,(SUM(BY46:BY49)-MAX(BY46:BY49)-MIN(BY46:BY49))/(COUNT(BY46:BY49)-2)),0)</f>
        <v>0</v>
      </c>
      <c r="BZ81" s="13">
        <f>IFERROR(IF(COUNT(BZ46:BZ48)-2&lt;=0,0,(SUM(BZ46:BZ48)-MAX(BZ46:BZ48)-MIN(BZ46:BZ48))/(COUNT(BZ46:BZ48)-2)),0)</f>
        <v>0</v>
      </c>
      <c r="CA81" s="13">
        <f>IFERROR(IF(COUNT(CA46:CA47)-2&lt;=0,0,(SUM(CA46:CA47)-MAX(CA46:CA47)-MIN(CA46:CA47))/(COUNT(CA46:CA47)-2)),0)</f>
        <v>0</v>
      </c>
      <c r="CB81" s="13">
        <f>IFERROR(IF(COUNT(CB46:CB46)-2&lt;=0,0,(SUM(CB46:CB46)-MAX(CB46:CB46)-MIN(CB46:CB46))/(COUNT(CB46:CB46)-2)),0)</f>
        <v>0</v>
      </c>
      <c r="CC81" s="13" t="s">
        <v>25</v>
      </c>
    </row>
    <row r="82" ht="15" customHeight="1" outlineLevel="1" spans="2:81">
      <c r="B82" s="6" t="s">
        <v>28</v>
      </c>
      <c r="C82" s="13">
        <f>IFERROR(SUM(D7:D40)/SUM(C7:C40),0)</f>
        <v>0</v>
      </c>
      <c r="D82" s="13">
        <f>IFERROR(SUM(E7:E39)/SUM(D7:D39),0)</f>
        <v>0</v>
      </c>
      <c r="E82" s="13">
        <f>IFERROR(SUM(F7:F38)/SUM(E7:E38),0)</f>
        <v>0</v>
      </c>
      <c r="F82" s="13">
        <f>IFERROR(SUM(G7:G37)/SUM(F7:F37),0)</f>
        <v>0</v>
      </c>
      <c r="G82" s="13">
        <f>IFERROR(SUM(H7:H36)/SUM(G7:G36),0)</f>
        <v>0</v>
      </c>
      <c r="H82" s="13">
        <f>IFERROR(SUM(I7:I35)/SUM(H7:H35),0)</f>
        <v>0</v>
      </c>
      <c r="I82" s="13">
        <f>IFERROR(SUM(J7:J34)/SUM(I7:I34),0)</f>
        <v>0</v>
      </c>
      <c r="J82" s="13">
        <f>IFERROR(SUM(K7:K33)/SUM(J7:J33),0)</f>
        <v>0</v>
      </c>
      <c r="K82" s="13">
        <f>IFERROR(SUM(L7:L32)/SUM(K7:K32),0)</f>
        <v>0</v>
      </c>
      <c r="L82" s="13">
        <f>IFERROR(SUM(M7:M31)/SUM(L7:L31),0)</f>
        <v>0</v>
      </c>
      <c r="M82" s="13">
        <f>IFERROR(SUM(N7:N30)/SUM(M7:M30),0)</f>
        <v>0</v>
      </c>
      <c r="N82" s="13">
        <f>IFERROR(SUM(O7:O29)/SUM(N7:N29),0)</f>
        <v>0</v>
      </c>
      <c r="O82" s="13">
        <f>IFERROR(SUM(P7:P28)/SUM(O7:O28),0)</f>
        <v>0</v>
      </c>
      <c r="P82" s="13">
        <f>IFERROR(SUM(Q7:Q27)/SUM(P7:P27),0)</f>
        <v>0</v>
      </c>
      <c r="Q82" s="13">
        <f>IFERROR(SUM(R7:R26)/SUM(Q7:Q26),0)</f>
        <v>0</v>
      </c>
      <c r="R82" s="13">
        <f>IFERROR(SUM(S7:S25)/SUM(R7:R25),0)</f>
        <v>0</v>
      </c>
      <c r="S82" s="13">
        <f>IFERROR(SUM(T7:T24)/SUM(S7:S24),0)</f>
        <v>0</v>
      </c>
      <c r="T82" s="13">
        <f>IFERROR(SUM(U7:U23)/SUM(T7:T23),0)</f>
        <v>0</v>
      </c>
      <c r="U82" s="13">
        <f>IFERROR(SUM(V7:V22)/SUM(U7:U22),0)</f>
        <v>0</v>
      </c>
      <c r="V82" s="13">
        <f>IFERROR(SUM(W7:W21)/SUM(V7:V21),0)</f>
        <v>0</v>
      </c>
      <c r="W82" s="13">
        <f>IFERROR(SUM(X7:X20)/SUM(W7:W20),0)</f>
        <v>0</v>
      </c>
      <c r="X82" s="13">
        <f>IFERROR(SUM(Y7:Y19)/SUM(X7:X19),0)</f>
        <v>0</v>
      </c>
      <c r="Y82" s="13">
        <f>IFERROR(SUM(Z7:Z18)/SUM(Y7:Y18),0)</f>
        <v>0</v>
      </c>
      <c r="Z82" s="13">
        <f>IFERROR(SUM(AA7:AA17)/SUM(Z7:Z17),0)</f>
        <v>0</v>
      </c>
      <c r="AA82" s="13">
        <f>IFERROR(SUM(AB7:AB16)/SUM(AA7:AA16),0)</f>
        <v>0</v>
      </c>
      <c r="AB82" s="13">
        <f>IFERROR(SUM(AC7:AC15)/SUM(AB7:AB15),0)</f>
        <v>0</v>
      </c>
      <c r="AC82" s="13">
        <f>IFERROR(SUM(AD7:AD14)/SUM(AC7:AC14),0)</f>
        <v>0</v>
      </c>
      <c r="AD82" s="13">
        <f>IFERROR(SUM(AE7:AE13)/SUM(AD7:AD13),0)</f>
        <v>0</v>
      </c>
      <c r="AE82" s="13">
        <f>IFERROR(SUM(AF7:AF12)/SUM(AE7:AE12),0)</f>
        <v>0</v>
      </c>
      <c r="AF82" s="13">
        <f>IFERROR(SUM(AG7:AG11)/SUM(AF7:AF11),0)</f>
        <v>0</v>
      </c>
      <c r="AG82" s="13">
        <f>IFERROR(SUM(AH7:AH10)/SUM(AG7:AG10),0)</f>
        <v>0</v>
      </c>
      <c r="AH82" s="13">
        <f>IFERROR(SUM(AI7:AI9)/SUM(AH7:AH9),0)</f>
        <v>0</v>
      </c>
      <c r="AI82" s="13">
        <f>IFERROR(SUM(AJ7:AJ8)/SUM(AI7:AI8),0)</f>
        <v>0</v>
      </c>
      <c r="AJ82" s="13">
        <f>IFERROR(SUM(AK7:AK7)/SUM(AJ7:AJ7),0)</f>
        <v>0</v>
      </c>
      <c r="AK82" s="13" t="s">
        <v>25</v>
      </c>
      <c r="AT82" s="6" t="s">
        <v>28</v>
      </c>
      <c r="AU82" s="13">
        <f>IFERROR(SUM(AV7:AV40)/SUM(AU7:AU40),0)</f>
        <v>0</v>
      </c>
      <c r="AV82" s="13">
        <f>IFERROR(SUM(AW7:AW39)/SUM(AV7:AV39),0)</f>
        <v>0</v>
      </c>
      <c r="AW82" s="13">
        <f>IFERROR(SUM(AX7:AX38)/SUM(AW7:AW38),0)</f>
        <v>0</v>
      </c>
      <c r="AX82" s="13">
        <f>IFERROR(SUM(AY7:AY37)/SUM(AX7:AX37),0)</f>
        <v>0</v>
      </c>
      <c r="AY82" s="13">
        <f>IFERROR(SUM(AZ7:AZ36)/SUM(AY7:AY36),0)</f>
        <v>0</v>
      </c>
      <c r="AZ82" s="13">
        <f>IFERROR(SUM(BA7:BA35)/SUM(AZ7:AZ35),0)</f>
        <v>0</v>
      </c>
      <c r="BA82" s="13">
        <f>IFERROR(SUM(BB7:BB34)/SUM(BA7:BA34),0)</f>
        <v>0</v>
      </c>
      <c r="BB82" s="13">
        <f>IFERROR(SUM(BC7:BC33)/SUM(BB7:BB33),0)</f>
        <v>0</v>
      </c>
      <c r="BC82" s="13">
        <f>IFERROR(SUM(BD7:BD32)/SUM(BC7:BC32),0)</f>
        <v>0</v>
      </c>
      <c r="BD82" s="13">
        <f>IFERROR(SUM(BE7:BE31)/SUM(BD7:BD31),0)</f>
        <v>0</v>
      </c>
      <c r="BE82" s="13">
        <f>IFERROR(SUM(BF7:BF30)/SUM(BE7:BE30),0)</f>
        <v>0</v>
      </c>
      <c r="BF82" s="13">
        <f>IFERROR(SUM(BG7:BG29)/SUM(BF7:BF29),0)</f>
        <v>0</v>
      </c>
      <c r="BG82" s="13">
        <f>IFERROR(SUM(BH7:BH28)/SUM(BG7:BG28),0)</f>
        <v>0</v>
      </c>
      <c r="BH82" s="13">
        <f>IFERROR(SUM(BI7:BI27)/SUM(BH7:BH27),0)</f>
        <v>0</v>
      </c>
      <c r="BI82" s="13">
        <f>IFERROR(SUM(BJ7:BJ26)/SUM(BI7:BI26),0)</f>
        <v>0</v>
      </c>
      <c r="BJ82" s="13">
        <f>IFERROR(SUM(BK7:BK25)/SUM(BJ7:BJ25),0)</f>
        <v>0</v>
      </c>
      <c r="BK82" s="13">
        <f>IFERROR(SUM(BL7:BL24)/SUM(BK7:BK24),0)</f>
        <v>0</v>
      </c>
      <c r="BL82" s="13">
        <f>IFERROR(SUM(BM7:BM23)/SUM(BL7:BL23),0)</f>
        <v>0</v>
      </c>
      <c r="BM82" s="13">
        <f>IFERROR(SUM(BN7:BN22)/SUM(BM7:BM22),0)</f>
        <v>0</v>
      </c>
      <c r="BN82" s="13">
        <f>IFERROR(SUM(BO7:BO21)/SUM(BN7:BN21),0)</f>
        <v>0</v>
      </c>
      <c r="BO82" s="13">
        <f>IFERROR(SUM(BP7:BP20)/SUM(BO7:BO20),0)</f>
        <v>0</v>
      </c>
      <c r="BP82" s="13">
        <f>IFERROR(SUM(BQ7:BQ19)/SUM(BP7:BP19),0)</f>
        <v>0</v>
      </c>
      <c r="BQ82" s="13">
        <f>IFERROR(SUM(BR7:BR18)/SUM(BQ7:BQ18),0)</f>
        <v>0</v>
      </c>
      <c r="BR82" s="13">
        <f>IFERROR(SUM(BS7:BS17)/SUM(BR7:BR17),0)</f>
        <v>0</v>
      </c>
      <c r="BS82" s="13">
        <f>IFERROR(SUM(BT7:BT16)/SUM(BS7:BS16),0)</f>
        <v>0</v>
      </c>
      <c r="BT82" s="13">
        <f>IFERROR(SUM(BU7:BU15)/SUM(BT7:BT15),0)</f>
        <v>0</v>
      </c>
      <c r="BU82" s="13">
        <f>IFERROR(SUM(BV7:BV14)/SUM(BU7:BU14),0)</f>
        <v>0</v>
      </c>
      <c r="BV82" s="13">
        <f>IFERROR(SUM(BW7:BW13)/SUM(BV7:BV13),0)</f>
        <v>0</v>
      </c>
      <c r="BW82" s="13">
        <f>IFERROR(SUM(BX7:BX12)/SUM(BW7:BW12),0)</f>
        <v>0</v>
      </c>
      <c r="BX82" s="13">
        <f>IFERROR(SUM(BY7:BY11)/SUM(BX7:BX11),0)</f>
        <v>0</v>
      </c>
      <c r="BY82" s="13">
        <f>IFERROR(SUM(BZ7:BZ10)/SUM(BY7:BY10),0)</f>
        <v>0</v>
      </c>
      <c r="BZ82" s="13">
        <f>IFERROR(SUM(CA7:CA9)/SUM(BZ7:BZ9),0)</f>
        <v>0</v>
      </c>
      <c r="CA82" s="13">
        <f>IFERROR(SUM(CB7:CB8)/SUM(CA7:CA8),0)</f>
        <v>0</v>
      </c>
      <c r="CB82" s="13">
        <f>IFERROR(SUM(CC7:CC7)/SUM(CB7:CB7),0)</f>
        <v>0</v>
      </c>
      <c r="CC82" s="13" t="s">
        <v>25</v>
      </c>
    </row>
    <row r="83" ht="15" customHeight="1" outlineLevel="1" spans="2:81">
      <c r="B83" s="6" t="s">
        <v>29</v>
      </c>
      <c r="C83" s="13">
        <f>IFERROR(SUM(D39:D40)/SUM(C39:C40),0)</f>
        <v>0</v>
      </c>
      <c r="D83" s="13">
        <f>IFERROR(SUM(E38:E39)/SUM(D38:D39),0)</f>
        <v>0</v>
      </c>
      <c r="E83" s="13">
        <f>IFERROR(SUM(F37:F38)/SUM(E37:E38),0)</f>
        <v>0</v>
      </c>
      <c r="F83" s="13">
        <f>IFERROR(SUM(G36:G37)/SUM(F36:F37),0)</f>
        <v>0</v>
      </c>
      <c r="G83" s="13">
        <f>IFERROR(SUM(H35:H36)/SUM(G35:G36),0)</f>
        <v>0</v>
      </c>
      <c r="H83" s="13">
        <f>IFERROR(SUM(I34:I35)/SUM(H34:H35),0)</f>
        <v>0</v>
      </c>
      <c r="I83" s="13">
        <f>IFERROR(SUM(J33:J34)/SUM(I33:I34),0)</f>
        <v>0</v>
      </c>
      <c r="J83" s="13">
        <f>IFERROR(SUM(K32:K33)/SUM(J32:J33),0)</f>
        <v>0</v>
      </c>
      <c r="K83" s="13">
        <f>IFERROR(SUM(L31:L32)/SUM(K31:K32),0)</f>
        <v>0</v>
      </c>
      <c r="L83" s="13">
        <f>IFERROR(SUM(M30:M31)/SUM(L30:L31),0)</f>
        <v>0</v>
      </c>
      <c r="M83" s="13">
        <f>IFERROR(SUM(N29:N30)/SUM(M29:M30),0)</f>
        <v>0</v>
      </c>
      <c r="N83" s="13">
        <f>IFERROR(SUM(O28:O29)/SUM(N28:N29),0)</f>
        <v>0</v>
      </c>
      <c r="O83" s="13">
        <f>IFERROR(SUM(P27:P28)/SUM(O27:O28),0)</f>
        <v>0</v>
      </c>
      <c r="P83" s="13">
        <f>IFERROR(SUM(Q26:Q27)/SUM(P26:P27),0)</f>
        <v>0</v>
      </c>
      <c r="Q83" s="13">
        <f>IFERROR(SUM(R25:R26)/SUM(Q25:Q26),0)</f>
        <v>0</v>
      </c>
      <c r="R83" s="13">
        <f>IFERROR(SUM(S24:S25)/SUM(R24:R25),0)</f>
        <v>0</v>
      </c>
      <c r="S83" s="13">
        <f>IFERROR(SUM(T23:T24)/SUM(S23:S24),0)</f>
        <v>0</v>
      </c>
      <c r="T83" s="13">
        <f>IFERROR(SUM(U22:U23)/SUM(T22:T23),0)</f>
        <v>0</v>
      </c>
      <c r="U83" s="13">
        <f>IFERROR(SUM(V21:V22)/SUM(U21:U22),0)</f>
        <v>0</v>
      </c>
      <c r="V83" s="13">
        <f>IFERROR(SUM(W20:W21)/SUM(V20:V21),0)</f>
        <v>0</v>
      </c>
      <c r="W83" s="13">
        <f>IFERROR(SUM(X19:X20)/SUM(W19:W20),0)</f>
        <v>0</v>
      </c>
      <c r="X83" s="13">
        <f>IFERROR(SUM(Y18:Y19)/SUM(X18:X19),0)</f>
        <v>0</v>
      </c>
      <c r="Y83" s="13">
        <f>IFERROR(SUM(Z17:Z18)/SUM(Y17:Y18),0)</f>
        <v>0</v>
      </c>
      <c r="Z83" s="13">
        <f>IFERROR(SUM(AA16:AA17)/SUM(Z16:Z17),0)</f>
        <v>0</v>
      </c>
      <c r="AA83" s="13">
        <f>IFERROR(SUM(AB15:AB16)/SUM(AA15:AA16),0)</f>
        <v>0</v>
      </c>
      <c r="AB83" s="13">
        <f>IFERROR(SUM(AC14:AC15)/SUM(AB14:AB15),0)</f>
        <v>0</v>
      </c>
      <c r="AC83" s="13">
        <f>IFERROR(SUM(AD13:AD14)/SUM(AC13:AC14),0)</f>
        <v>0</v>
      </c>
      <c r="AD83" s="13">
        <f>IFERROR(SUM(AE12:AE13)/SUM(AD12:AD13),0)</f>
        <v>0</v>
      </c>
      <c r="AE83" s="13">
        <f>IFERROR(SUM(AF11:AF12)/SUM(AE11:AE12),0)</f>
        <v>0</v>
      </c>
      <c r="AF83" s="13">
        <f>IFERROR(SUM(AG10:AG11)/SUM(AF10:AF11),0)</f>
        <v>0</v>
      </c>
      <c r="AG83" s="13">
        <f>IFERROR(SUM(AH9:AH10)/SUM(AG9:AG10),0)</f>
        <v>0</v>
      </c>
      <c r="AH83" s="13">
        <f>IFERROR(SUM(AI8:AI9)/SUM(AH8:AH9),0)</f>
        <v>0</v>
      </c>
      <c r="AI83" s="13">
        <f>IFERROR(SUM(AJ7:AJ8)/SUM(AI7:AI8),0)</f>
        <v>0</v>
      </c>
      <c r="AJ83" s="13">
        <f>IFERROR(SUM(AK7:AK7)/SUM(AJ7:AJ7),0)</f>
        <v>0</v>
      </c>
      <c r="AK83" s="13" t="s">
        <v>25</v>
      </c>
      <c r="AT83" s="6" t="s">
        <v>29</v>
      </c>
      <c r="AU83" s="13">
        <f>IFERROR(SUM(AV39:AV40)/SUM(AU39:AU40),0)</f>
        <v>0</v>
      </c>
      <c r="AV83" s="13">
        <f>IFERROR(SUM(AW38:AW39)/SUM(AV38:AV39),0)</f>
        <v>0</v>
      </c>
      <c r="AW83" s="13">
        <f>IFERROR(SUM(AX37:AX38)/SUM(AW37:AW38),0)</f>
        <v>0</v>
      </c>
      <c r="AX83" s="13">
        <f>IFERROR(SUM(AY36:AY37)/SUM(AX36:AX37),0)</f>
        <v>0</v>
      </c>
      <c r="AY83" s="13">
        <f>IFERROR(SUM(AZ35:AZ36)/SUM(AY35:AY36),0)</f>
        <v>0</v>
      </c>
      <c r="AZ83" s="13">
        <f>IFERROR(SUM(BA34:BA35)/SUM(AZ34:AZ35),0)</f>
        <v>0</v>
      </c>
      <c r="BA83" s="13">
        <f>IFERROR(SUM(BB33:BB34)/SUM(BA33:BA34),0)</f>
        <v>0</v>
      </c>
      <c r="BB83" s="13">
        <f>IFERROR(SUM(BC32:BC33)/SUM(BB32:BB33),0)</f>
        <v>0</v>
      </c>
      <c r="BC83" s="13">
        <f>IFERROR(SUM(BD31:BD32)/SUM(BC31:BC32),0)</f>
        <v>0</v>
      </c>
      <c r="BD83" s="13">
        <f>IFERROR(SUM(BE30:BE31)/SUM(BD30:BD31),0)</f>
        <v>0</v>
      </c>
      <c r="BE83" s="13">
        <f>IFERROR(SUM(BF29:BF30)/SUM(BE29:BE30),0)</f>
        <v>0</v>
      </c>
      <c r="BF83" s="13">
        <f>IFERROR(SUM(BG28:BG29)/SUM(BF28:BF29),0)</f>
        <v>0</v>
      </c>
      <c r="BG83" s="13">
        <f>IFERROR(SUM(BH27:BH28)/SUM(BG27:BG28),0)</f>
        <v>0</v>
      </c>
      <c r="BH83" s="13">
        <f>IFERROR(SUM(BI26:BI27)/SUM(BH26:BH27),0)</f>
        <v>0</v>
      </c>
      <c r="BI83" s="13">
        <f>IFERROR(SUM(BJ25:BJ26)/SUM(BI25:BI26),0)</f>
        <v>0</v>
      </c>
      <c r="BJ83" s="13">
        <f>IFERROR(SUM(BK24:BK25)/SUM(BJ24:BJ25),0)</f>
        <v>0</v>
      </c>
      <c r="BK83" s="13">
        <f>IFERROR(SUM(BL23:BL24)/SUM(BK23:BK24),0)</f>
        <v>0</v>
      </c>
      <c r="BL83" s="13">
        <f>IFERROR(SUM(BM22:BM23)/SUM(BL22:BL23),0)</f>
        <v>0</v>
      </c>
      <c r="BM83" s="13">
        <f>IFERROR(SUM(BN21:BN22)/SUM(BM21:BM22),0)</f>
        <v>0</v>
      </c>
      <c r="BN83" s="13">
        <f>IFERROR(SUM(BO20:BO21)/SUM(BN20:BN21),0)</f>
        <v>0</v>
      </c>
      <c r="BO83" s="13">
        <f>IFERROR(SUM(BP19:BP20)/SUM(BO19:BO20),0)</f>
        <v>0</v>
      </c>
      <c r="BP83" s="13">
        <f>IFERROR(SUM(BQ18:BQ19)/SUM(BP18:BP19),0)</f>
        <v>0</v>
      </c>
      <c r="BQ83" s="13">
        <f>IFERROR(SUM(BR17:BR18)/SUM(BQ17:BQ18),0)</f>
        <v>0</v>
      </c>
      <c r="BR83" s="13">
        <f>IFERROR(SUM(BS16:BS17)/SUM(BR16:BR17),0)</f>
        <v>0</v>
      </c>
      <c r="BS83" s="13">
        <f>IFERROR(SUM(BT15:BT16)/SUM(BS15:BS16),0)</f>
        <v>0</v>
      </c>
      <c r="BT83" s="13">
        <f>IFERROR(SUM(BU14:BU15)/SUM(BT14:BT15),0)</f>
        <v>0</v>
      </c>
      <c r="BU83" s="13">
        <f>IFERROR(SUM(BV13:BV14)/SUM(BU13:BU14),0)</f>
        <v>0</v>
      </c>
      <c r="BV83" s="13">
        <f>IFERROR(SUM(BW12:BW13)/SUM(BV12:BV13),0)</f>
        <v>0</v>
      </c>
      <c r="BW83" s="13">
        <f>IFERROR(SUM(BX11:BX12)/SUM(BW11:BW12),0)</f>
        <v>0</v>
      </c>
      <c r="BX83" s="13">
        <f>IFERROR(SUM(BY10:BY11)/SUM(BX10:BX11),0)</f>
        <v>0</v>
      </c>
      <c r="BY83" s="13">
        <f>IFERROR(SUM(BZ9:BZ10)/SUM(BY9:BY10),0)</f>
        <v>0</v>
      </c>
      <c r="BZ83" s="13">
        <f>IFERROR(SUM(CA8:CA9)/SUM(BZ8:BZ9),0)</f>
        <v>0</v>
      </c>
      <c r="CA83" s="13">
        <f>IFERROR(SUM(CB7:CB8)/SUM(CA7:CA8),0)</f>
        <v>0</v>
      </c>
      <c r="CB83" s="13">
        <f>IFERROR(SUM(CC7:CC7)/SUM(CB7:CB7),0)</f>
        <v>0</v>
      </c>
      <c r="CC83" s="13" t="s">
        <v>25</v>
      </c>
    </row>
    <row r="84" ht="15" customHeight="1" outlineLevel="1" spans="2:81">
      <c r="B84" s="6" t="s">
        <v>30</v>
      </c>
      <c r="C84" s="13">
        <f>IFERROR(AVERAGE(C77:C79),0)</f>
        <v>0</v>
      </c>
      <c r="D84" s="13">
        <f>IFERROR(AVERAGE(D76:D78),0)</f>
        <v>0</v>
      </c>
      <c r="E84" s="13">
        <f>IFERROR(AVERAGE(E75:E77),0)</f>
        <v>0</v>
      </c>
      <c r="F84" s="13">
        <f>IFERROR(AVERAGE(F74:F76),0)</f>
        <v>0</v>
      </c>
      <c r="G84" s="13">
        <f>IFERROR(AVERAGE(G73:G75),0)</f>
        <v>0</v>
      </c>
      <c r="H84" s="13">
        <f>IFERROR(AVERAGE(H72:H74),0)</f>
        <v>0</v>
      </c>
      <c r="I84" s="13">
        <f>IFERROR(AVERAGE(I71:I73),0)</f>
        <v>0</v>
      </c>
      <c r="J84" s="13">
        <f>IFERROR(AVERAGE(J70:J72),0)</f>
        <v>0</v>
      </c>
      <c r="K84" s="13">
        <f>IFERROR(AVERAGE(K69:K71),0)</f>
        <v>0</v>
      </c>
      <c r="L84" s="13">
        <f>IFERROR(AVERAGE(L68:L70),0)</f>
        <v>0</v>
      </c>
      <c r="M84" s="13">
        <f>IFERROR(AVERAGE(M67:M69),0)</f>
        <v>0</v>
      </c>
      <c r="N84" s="13">
        <f>IFERROR(AVERAGE(N66:N68),0)</f>
        <v>0</v>
      </c>
      <c r="O84" s="13">
        <f>IFERROR(AVERAGE(O65:O67),0)</f>
        <v>0</v>
      </c>
      <c r="P84" s="13">
        <f>IFERROR(AVERAGE(P64:P66),0)</f>
        <v>0</v>
      </c>
      <c r="Q84" s="13">
        <f>IFERROR(AVERAGE(Q63:Q65),0)</f>
        <v>0</v>
      </c>
      <c r="R84" s="13">
        <f>IFERROR(AVERAGE(R62:R64),0)</f>
        <v>0</v>
      </c>
      <c r="S84" s="13">
        <f>IFERROR(AVERAGE(S61:S63),0)</f>
        <v>0</v>
      </c>
      <c r="T84" s="13">
        <f>IFERROR(AVERAGE(T60:T62),0)</f>
        <v>0</v>
      </c>
      <c r="U84" s="13">
        <f>IFERROR(AVERAGE(U59:U61),0)</f>
        <v>0</v>
      </c>
      <c r="V84" s="13">
        <f>IFERROR(AVERAGE(V58:V60),0)</f>
        <v>0</v>
      </c>
      <c r="W84" s="13">
        <f>IFERROR(AVERAGE(W57:W59),0)</f>
        <v>0</v>
      </c>
      <c r="X84" s="13">
        <f>IFERROR(AVERAGE(X56:X58),0)</f>
        <v>0</v>
      </c>
      <c r="Y84" s="13">
        <f>IFERROR(AVERAGE(Y55:Y57),0)</f>
        <v>0</v>
      </c>
      <c r="Z84" s="13">
        <f>IFERROR(AVERAGE(Z54:Z56),0)</f>
        <v>0</v>
      </c>
      <c r="AA84" s="13">
        <f>IFERROR(AVERAGE(AA53:AA55),0)</f>
        <v>0</v>
      </c>
      <c r="AB84" s="13">
        <f>IFERROR(AVERAGE(AB52:AB54),0)</f>
        <v>0</v>
      </c>
      <c r="AC84" s="13">
        <f>IFERROR(AVERAGE(AC51:AC53),0)</f>
        <v>0</v>
      </c>
      <c r="AD84" s="13">
        <f>IFERROR(AVERAGE(AD50:AD52),0)</f>
        <v>0</v>
      </c>
      <c r="AE84" s="13">
        <f>IFERROR(AVERAGE(AE49:AE51),0)</f>
        <v>0</v>
      </c>
      <c r="AF84" s="13">
        <f>IFERROR(AVERAGE(AF48:AF50),0)</f>
        <v>0</v>
      </c>
      <c r="AG84" s="13">
        <f>IFERROR(AVERAGE(AG47:AG49),0)</f>
        <v>0</v>
      </c>
      <c r="AH84" s="13">
        <f>IFERROR(AVERAGE(AH46:AH48),0)</f>
        <v>0</v>
      </c>
      <c r="AI84" s="13">
        <f>IFERROR(AVERAGE(AI46:AI47),0)</f>
        <v>0</v>
      </c>
      <c r="AJ84" s="13">
        <f>IFERROR(AVERAGE(AJ46:AJ46),0)</f>
        <v>0</v>
      </c>
      <c r="AK84" s="13" t="s">
        <v>25</v>
      </c>
      <c r="AT84" s="6" t="s">
        <v>30</v>
      </c>
      <c r="AU84" s="13">
        <f>IFERROR(AVERAGE(AU77:AU79),0)</f>
        <v>0</v>
      </c>
      <c r="AV84" s="13">
        <f>IFERROR(AVERAGE(AV76:AV78),0)</f>
        <v>0</v>
      </c>
      <c r="AW84" s="13">
        <f>IFERROR(AVERAGE(AW75:AW77),0)</f>
        <v>0</v>
      </c>
      <c r="AX84" s="13">
        <f>IFERROR(AVERAGE(AX74:AX76),0)</f>
        <v>0</v>
      </c>
      <c r="AY84" s="13">
        <f>IFERROR(AVERAGE(AY73:AY75),0)</f>
        <v>0</v>
      </c>
      <c r="AZ84" s="13">
        <f>IFERROR(AVERAGE(AZ72:AZ74),0)</f>
        <v>0</v>
      </c>
      <c r="BA84" s="13">
        <f>IFERROR(AVERAGE(BA71:BA73),0)</f>
        <v>0</v>
      </c>
      <c r="BB84" s="13">
        <f>IFERROR(AVERAGE(BB70:BB72),0)</f>
        <v>0</v>
      </c>
      <c r="BC84" s="13">
        <f>IFERROR(AVERAGE(BC69:BC71),0)</f>
        <v>0</v>
      </c>
      <c r="BD84" s="13">
        <f>IFERROR(AVERAGE(BD68:BD70),0)</f>
        <v>0</v>
      </c>
      <c r="BE84" s="13">
        <f>IFERROR(AVERAGE(BE67:BE69),0)</f>
        <v>0</v>
      </c>
      <c r="BF84" s="13">
        <f>IFERROR(AVERAGE(BF66:BF68),0)</f>
        <v>0</v>
      </c>
      <c r="BG84" s="13">
        <f>IFERROR(AVERAGE(BG65:BG67),0)</f>
        <v>0</v>
      </c>
      <c r="BH84" s="13">
        <f>IFERROR(AVERAGE(BH64:BH66),0)</f>
        <v>0</v>
      </c>
      <c r="BI84" s="13">
        <f>IFERROR(AVERAGE(BI63:BI65),0)</f>
        <v>0</v>
      </c>
      <c r="BJ84" s="13">
        <f>IFERROR(AVERAGE(BJ62:BJ64),0)</f>
        <v>0</v>
      </c>
      <c r="BK84" s="13">
        <f>IFERROR(AVERAGE(BK61:BK63),0)</f>
        <v>0</v>
      </c>
      <c r="BL84" s="13">
        <f>IFERROR(AVERAGE(BL60:BL62),0)</f>
        <v>0</v>
      </c>
      <c r="BM84" s="13">
        <f>IFERROR(AVERAGE(BM59:BM61),0)</f>
        <v>0</v>
      </c>
      <c r="BN84" s="13">
        <f>IFERROR(AVERAGE(BN58:BN60),0)</f>
        <v>0</v>
      </c>
      <c r="BO84" s="13">
        <f>IFERROR(AVERAGE(BO57:BO59),0)</f>
        <v>0</v>
      </c>
      <c r="BP84" s="13">
        <f>IFERROR(AVERAGE(BP56:BP58),0)</f>
        <v>0</v>
      </c>
      <c r="BQ84" s="13">
        <f>IFERROR(AVERAGE(BQ55:BQ57),0)</f>
        <v>0</v>
      </c>
      <c r="BR84" s="13">
        <f>IFERROR(AVERAGE(BR54:BR56),0)</f>
        <v>0</v>
      </c>
      <c r="BS84" s="13">
        <f>IFERROR(AVERAGE(BS53:BS55),0)</f>
        <v>0</v>
      </c>
      <c r="BT84" s="13">
        <f>IFERROR(AVERAGE(BT52:BT54),0)</f>
        <v>0</v>
      </c>
      <c r="BU84" s="13">
        <f>IFERROR(AVERAGE(BU51:BU53),0)</f>
        <v>0</v>
      </c>
      <c r="BV84" s="13">
        <f>IFERROR(AVERAGE(BV50:BV52),0)</f>
        <v>0</v>
      </c>
      <c r="BW84" s="13">
        <f>IFERROR(AVERAGE(BW49:BW51),0)</f>
        <v>0</v>
      </c>
      <c r="BX84" s="13">
        <f>IFERROR(AVERAGE(BX48:BX50),0)</f>
        <v>0</v>
      </c>
      <c r="BY84" s="13">
        <f>IFERROR(AVERAGE(BY47:BY49),0)</f>
        <v>0</v>
      </c>
      <c r="BZ84" s="13">
        <f>IFERROR(AVERAGE(BZ46:BZ48),0)</f>
        <v>0</v>
      </c>
      <c r="CA84" s="13">
        <f>IFERROR(AVERAGE(CA46:CA47),0)</f>
        <v>0</v>
      </c>
      <c r="CB84" s="13">
        <f>IFERROR(AVERAGE(CB46:CB46),0)</f>
        <v>0</v>
      </c>
      <c r="CC84" s="13" t="s">
        <v>25</v>
      </c>
    </row>
    <row r="85" ht="15" customHeight="1" outlineLevel="1" spans="2:81">
      <c r="B85" s="6" t="s">
        <v>31</v>
      </c>
      <c r="C85" s="13">
        <f>IFERROR(SUM(D38:D40)/SUM(C38:C40),0)</f>
        <v>0</v>
      </c>
      <c r="D85" s="13">
        <f>IFERROR(SUM(E37:E39)/SUM(D37:D39),0)</f>
        <v>0</v>
      </c>
      <c r="E85" s="13">
        <f>IFERROR(SUM(F36:F38)/SUM(E36:E38),0)</f>
        <v>0</v>
      </c>
      <c r="F85" s="13">
        <f>IFERROR(SUM(G35:G37)/SUM(F35:F37),0)</f>
        <v>0</v>
      </c>
      <c r="G85" s="13">
        <f>IFERROR(SUM(H34:H36)/SUM(G34:G36),0)</f>
        <v>0</v>
      </c>
      <c r="H85" s="13">
        <f>IFERROR(SUM(I33:I35)/SUM(H33:H35),0)</f>
        <v>0</v>
      </c>
      <c r="I85" s="13">
        <f>IFERROR(SUM(J32:J34)/SUM(I32:I34),0)</f>
        <v>0</v>
      </c>
      <c r="J85" s="13">
        <f>IFERROR(SUM(K31:K33)/SUM(J31:J33),0)</f>
        <v>0</v>
      </c>
      <c r="K85" s="13">
        <f>IFERROR(SUM(L30:L32)/SUM(K30:K32),0)</f>
        <v>0</v>
      </c>
      <c r="L85" s="13">
        <f>IFERROR(SUM(M29:M31)/SUM(L29:L31),0)</f>
        <v>0</v>
      </c>
      <c r="M85" s="13">
        <f>IFERROR(SUM(N28:N30)/SUM(M28:M30),0)</f>
        <v>0</v>
      </c>
      <c r="N85" s="13">
        <f>IFERROR(SUM(O27:O29)/SUM(N27:N29),0)</f>
        <v>0</v>
      </c>
      <c r="O85" s="13">
        <f>IFERROR(SUM(P26:P28)/SUM(O26:O28),0)</f>
        <v>0</v>
      </c>
      <c r="P85" s="13">
        <f>IFERROR(SUM(Q25:Q27)/SUM(P25:P27),0)</f>
        <v>0</v>
      </c>
      <c r="Q85" s="13">
        <f>IFERROR(SUM(R24:R26)/SUM(Q24:Q26),0)</f>
        <v>0</v>
      </c>
      <c r="R85" s="13">
        <f>IFERROR(SUM(S23:S25)/SUM(R23:R25),0)</f>
        <v>0</v>
      </c>
      <c r="S85" s="13">
        <f>IFERROR(SUM(T22:T24)/SUM(S22:S24),0)</f>
        <v>0</v>
      </c>
      <c r="T85" s="13">
        <f>IFERROR(SUM(U21:U23)/SUM(T21:T23),0)</f>
        <v>0</v>
      </c>
      <c r="U85" s="13">
        <f>IFERROR(SUM(V20:V22)/SUM(U20:U22),0)</f>
        <v>0</v>
      </c>
      <c r="V85" s="13">
        <f>IFERROR(SUM(W19:W21)/SUM(V19:V21),0)</f>
        <v>0</v>
      </c>
      <c r="W85" s="13">
        <f>IFERROR(SUM(X18:X20)/SUM(W18:W20),0)</f>
        <v>0</v>
      </c>
      <c r="X85" s="13">
        <f>IFERROR(SUM(Y17:Y19)/SUM(X17:X19),0)</f>
        <v>0</v>
      </c>
      <c r="Y85" s="13">
        <f>IFERROR(SUM(Z16:Z18)/SUM(Y16:Y18),0)</f>
        <v>0</v>
      </c>
      <c r="Z85" s="13">
        <f>IFERROR(SUM(AA15:AA17)/SUM(Z15:Z17),0)</f>
        <v>0</v>
      </c>
      <c r="AA85" s="13">
        <f>IFERROR(SUM(AB14:AB16)/SUM(AA14:AA16),0)</f>
        <v>0</v>
      </c>
      <c r="AB85" s="13">
        <f>IFERROR(SUM(AC13:AC15)/SUM(AB13:AB15),0)</f>
        <v>0</v>
      </c>
      <c r="AC85" s="13">
        <f>IFERROR(SUM(AD12:AD14)/SUM(AC12:AC14),0)</f>
        <v>0</v>
      </c>
      <c r="AD85" s="13">
        <f>IFERROR(SUM(AE11:AE13)/SUM(AD11:AD13),0)</f>
        <v>0</v>
      </c>
      <c r="AE85" s="13">
        <f>IFERROR(SUM(AF10:AF12)/SUM(AE10:AE12),0)</f>
        <v>0</v>
      </c>
      <c r="AF85" s="13">
        <f>IFERROR(SUM(AG9:AG11)/SUM(AF9:AF11),0)</f>
        <v>0</v>
      </c>
      <c r="AG85" s="13">
        <f>IFERROR(SUM(AH8:AH10)/SUM(AG8:AG10),0)</f>
        <v>0</v>
      </c>
      <c r="AH85" s="13">
        <f>IFERROR(SUM(AI7:AI9)/SUM(AH7:AH9),0)</f>
        <v>0</v>
      </c>
      <c r="AI85" s="13">
        <f>IFERROR(SUM(AJ7:AJ8)/SUM(AI7:AI8),0)</f>
        <v>0</v>
      </c>
      <c r="AJ85" s="13">
        <f>IFERROR(SUM(AK7:AK7)/SUM(AJ7:AJ7),0)</f>
        <v>0</v>
      </c>
      <c r="AK85" s="13" t="s">
        <v>25</v>
      </c>
      <c r="AT85" s="6" t="s">
        <v>31</v>
      </c>
      <c r="AU85" s="13">
        <f>IFERROR(SUM(AV38:AV40)/SUM(AU38:AU40),0)</f>
        <v>0</v>
      </c>
      <c r="AV85" s="13">
        <f>IFERROR(SUM(AW37:AW39)/SUM(AV37:AV39),0)</f>
        <v>0</v>
      </c>
      <c r="AW85" s="13">
        <f>IFERROR(SUM(AX36:AX38)/SUM(AW36:AW38),0)</f>
        <v>0</v>
      </c>
      <c r="AX85" s="13">
        <f>IFERROR(SUM(AY35:AY37)/SUM(AX35:AX37),0)</f>
        <v>0</v>
      </c>
      <c r="AY85" s="13">
        <f>IFERROR(SUM(AZ34:AZ36)/SUM(AY34:AY36),0)</f>
        <v>0</v>
      </c>
      <c r="AZ85" s="13">
        <f>IFERROR(SUM(BA33:BA35)/SUM(AZ33:AZ35),0)</f>
        <v>0</v>
      </c>
      <c r="BA85" s="13">
        <f>IFERROR(SUM(BB32:BB34)/SUM(BA32:BA34),0)</f>
        <v>0</v>
      </c>
      <c r="BB85" s="13">
        <f>IFERROR(SUM(BC31:BC33)/SUM(BB31:BB33),0)</f>
        <v>0</v>
      </c>
      <c r="BC85" s="13">
        <f>IFERROR(SUM(BD30:BD32)/SUM(BC30:BC32),0)</f>
        <v>0</v>
      </c>
      <c r="BD85" s="13">
        <f>IFERROR(SUM(BE29:BE31)/SUM(BD29:BD31),0)</f>
        <v>0</v>
      </c>
      <c r="BE85" s="13">
        <f>IFERROR(SUM(BF28:BF30)/SUM(BE28:BE30),0)</f>
        <v>0</v>
      </c>
      <c r="BF85" s="13">
        <f>IFERROR(SUM(BG27:BG29)/SUM(BF27:BF29),0)</f>
        <v>0</v>
      </c>
      <c r="BG85" s="13">
        <f>IFERROR(SUM(BH26:BH28)/SUM(BG26:BG28),0)</f>
        <v>0</v>
      </c>
      <c r="BH85" s="13">
        <f>IFERROR(SUM(BI25:BI27)/SUM(BH25:BH27),0)</f>
        <v>0</v>
      </c>
      <c r="BI85" s="13">
        <f>IFERROR(SUM(BJ24:BJ26)/SUM(BI24:BI26),0)</f>
        <v>0</v>
      </c>
      <c r="BJ85" s="13">
        <f>IFERROR(SUM(BK23:BK25)/SUM(BJ23:BJ25),0)</f>
        <v>0</v>
      </c>
      <c r="BK85" s="13">
        <f>IFERROR(SUM(BL22:BL24)/SUM(BK22:BK24),0)</f>
        <v>0</v>
      </c>
      <c r="BL85" s="13">
        <f>IFERROR(SUM(BM21:BM23)/SUM(BL21:BL23),0)</f>
        <v>0</v>
      </c>
      <c r="BM85" s="13">
        <f>IFERROR(SUM(BN20:BN22)/SUM(BM20:BM22),0)</f>
        <v>0</v>
      </c>
      <c r="BN85" s="13">
        <f>IFERROR(SUM(BO19:BO21)/SUM(BN19:BN21),0)</f>
        <v>0</v>
      </c>
      <c r="BO85" s="13">
        <f>IFERROR(SUM(BP18:BP20)/SUM(BO18:BO20),0)</f>
        <v>0</v>
      </c>
      <c r="BP85" s="13">
        <f>IFERROR(SUM(BQ17:BQ19)/SUM(BP17:BP19),0)</f>
        <v>0</v>
      </c>
      <c r="BQ85" s="13">
        <f>IFERROR(SUM(BR16:BR18)/SUM(BQ16:BQ18),0)</f>
        <v>0</v>
      </c>
      <c r="BR85" s="13">
        <f>IFERROR(SUM(BS15:BS17)/SUM(BR15:BR17),0)</f>
        <v>0</v>
      </c>
      <c r="BS85" s="13">
        <f>IFERROR(SUM(BT14:BT16)/SUM(BS14:BS16),0)</f>
        <v>0</v>
      </c>
      <c r="BT85" s="13">
        <f>IFERROR(SUM(BU13:BU15)/SUM(BT13:BT15),0)</f>
        <v>0</v>
      </c>
      <c r="BU85" s="13">
        <f>IFERROR(SUM(BV12:BV14)/SUM(BU12:BU14),0)</f>
        <v>0</v>
      </c>
      <c r="BV85" s="13">
        <f>IFERROR(SUM(BW11:BW13)/SUM(BV11:BV13),0)</f>
        <v>0</v>
      </c>
      <c r="BW85" s="13">
        <f>IFERROR(SUM(BX10:BX12)/SUM(BW10:BW12),0)</f>
        <v>0</v>
      </c>
      <c r="BX85" s="13">
        <f>IFERROR(SUM(BY9:BY11)/SUM(BX9:BX11),0)</f>
        <v>0</v>
      </c>
      <c r="BY85" s="13">
        <f>IFERROR(SUM(BZ8:BZ10)/SUM(BY8:BY10),0)</f>
        <v>0</v>
      </c>
      <c r="BZ85" s="13">
        <f>IFERROR(SUM(CA7:CA9)/SUM(BZ7:BZ9),0)</f>
        <v>0</v>
      </c>
      <c r="CA85" s="13">
        <f>IFERROR(SUM(CB7:CB8)/SUM(CA7:CA8),0)</f>
        <v>0</v>
      </c>
      <c r="CB85" s="13">
        <f>IFERROR(SUM(CC7:CC7)/SUM(CB7:CB7),0)</f>
        <v>0</v>
      </c>
      <c r="CC85" s="13" t="s">
        <v>25</v>
      </c>
    </row>
    <row r="86" ht="15" customHeight="1" outlineLevel="1" spans="2:81">
      <c r="B86" s="6" t="s">
        <v>32</v>
      </c>
      <c r="C86" s="13">
        <f>IFERROR(SUM(D37:D40)/SUM(C37:C40),0)</f>
        <v>0</v>
      </c>
      <c r="D86" s="13">
        <f>IFERROR(SUM(E36:E39)/SUM(D36:D39),0)</f>
        <v>0</v>
      </c>
      <c r="E86" s="13">
        <f>IFERROR(SUM(F35:F38)/SUM(E35:E38),0)</f>
        <v>0</v>
      </c>
      <c r="F86" s="13">
        <f>IFERROR(SUM(G34:G37)/SUM(F34:F37),0)</f>
        <v>0</v>
      </c>
      <c r="G86" s="13">
        <f>IFERROR(SUM(H33:H36)/SUM(G33:G36),0)</f>
        <v>0</v>
      </c>
      <c r="H86" s="13">
        <f>IFERROR(SUM(I32:I35)/SUM(H32:H35),0)</f>
        <v>0</v>
      </c>
      <c r="I86" s="13">
        <f>IFERROR(SUM(J31:J34)/SUM(I31:I34),0)</f>
        <v>0</v>
      </c>
      <c r="J86" s="13">
        <f>IFERROR(SUM(K30:K33)/SUM(J30:J33),0)</f>
        <v>0</v>
      </c>
      <c r="K86" s="13">
        <f>IFERROR(SUM(L29:L32)/SUM(K29:K32),0)</f>
        <v>0</v>
      </c>
      <c r="L86" s="13">
        <f>IFERROR(SUM(M28:M31)/SUM(L28:L31),0)</f>
        <v>0</v>
      </c>
      <c r="M86" s="13">
        <f>IFERROR(SUM(N27:N30)/SUM(M27:M30),0)</f>
        <v>0</v>
      </c>
      <c r="N86" s="13">
        <f>IFERROR(SUM(O26:O29)/SUM(N26:N29),0)</f>
        <v>0</v>
      </c>
      <c r="O86" s="13">
        <f>IFERROR(SUM(P25:P28)/SUM(O25:O28),0)</f>
        <v>0</v>
      </c>
      <c r="P86" s="13">
        <f>IFERROR(SUM(Q24:Q27)/SUM(P24:P27),0)</f>
        <v>0</v>
      </c>
      <c r="Q86" s="13">
        <f>IFERROR(SUM(R23:R26)/SUM(Q23:Q26),0)</f>
        <v>0</v>
      </c>
      <c r="R86" s="13">
        <f>IFERROR(SUM(S22:S25)/SUM(R22:R25),0)</f>
        <v>0</v>
      </c>
      <c r="S86" s="13">
        <f>IFERROR(SUM(T21:T24)/SUM(S21:S24),0)</f>
        <v>0</v>
      </c>
      <c r="T86" s="13">
        <f>IFERROR(SUM(U20:U23)/SUM(T20:T23),0)</f>
        <v>0</v>
      </c>
      <c r="U86" s="13">
        <f>IFERROR(SUM(V19:V22)/SUM(U19:U22),0)</f>
        <v>0</v>
      </c>
      <c r="V86" s="13">
        <f>IFERROR(SUM(W18:W21)/SUM(V18:V21),0)</f>
        <v>0</v>
      </c>
      <c r="W86" s="13">
        <f>IFERROR(SUM(X17:X20)/SUM(W17:W20),0)</f>
        <v>0</v>
      </c>
      <c r="X86" s="13">
        <f>IFERROR(SUM(Y16:Y19)/SUM(X16:X19),0)</f>
        <v>0</v>
      </c>
      <c r="Y86" s="13">
        <f>IFERROR(SUM(Z15:Z18)/SUM(Y15:Y18),0)</f>
        <v>0</v>
      </c>
      <c r="Z86" s="13">
        <f>IFERROR(SUM(AA14:AA17)/SUM(Z14:Z17),0)</f>
        <v>0</v>
      </c>
      <c r="AA86" s="13">
        <f>IFERROR(SUM(AB13:AB16)/SUM(AA13:AA16),0)</f>
        <v>0</v>
      </c>
      <c r="AB86" s="13">
        <f>IFERROR(SUM(AC12:AC15)/SUM(AB12:AB15),0)</f>
        <v>0</v>
      </c>
      <c r="AC86" s="13">
        <f>IFERROR(SUM(AD11:AD14)/SUM(AC11:AC14),0)</f>
        <v>0</v>
      </c>
      <c r="AD86" s="13">
        <f>IFERROR(SUM(AE10:AE13)/SUM(AD10:AD13),0)</f>
        <v>0</v>
      </c>
      <c r="AE86" s="13">
        <f>IFERROR(SUM(AF9:AF12)/SUM(AE9:AE12),0)</f>
        <v>0</v>
      </c>
      <c r="AF86" s="13">
        <f>IFERROR(SUM(AG8:AG11)/SUM(AF8:AF11),0)</f>
        <v>0</v>
      </c>
      <c r="AG86" s="13">
        <f>IFERROR(SUM(AH7:AH10)/SUM(AG7:AG10),0)</f>
        <v>0</v>
      </c>
      <c r="AH86" s="13">
        <f>IFERROR(SUM(AI7:AI9)/SUM(AH7:AH9),0)</f>
        <v>0</v>
      </c>
      <c r="AI86" s="13">
        <f>IFERROR(SUM(AJ7:AJ8)/SUM(AI7:AI8),0)</f>
        <v>0</v>
      </c>
      <c r="AJ86" s="13">
        <f>IFERROR(SUM(AK7:AK7)/SUM(AJ7:AJ7),0)</f>
        <v>0</v>
      </c>
      <c r="AK86" s="13" t="s">
        <v>25</v>
      </c>
      <c r="AT86" s="6" t="s">
        <v>32</v>
      </c>
      <c r="AU86" s="13">
        <f>IFERROR(SUM(AV37:AV40)/SUM(AU37:AU40),0)</f>
        <v>0</v>
      </c>
      <c r="AV86" s="13">
        <f>IFERROR(SUM(AW36:AW39)/SUM(AV36:AV39),0)</f>
        <v>0</v>
      </c>
      <c r="AW86" s="13">
        <f>IFERROR(SUM(AX35:AX38)/SUM(AW35:AW38),0)</f>
        <v>0</v>
      </c>
      <c r="AX86" s="13">
        <f>IFERROR(SUM(AY34:AY37)/SUM(AX34:AX37),0)</f>
        <v>0</v>
      </c>
      <c r="AY86" s="13">
        <f>IFERROR(SUM(AZ33:AZ36)/SUM(AY33:AY36),0)</f>
        <v>0</v>
      </c>
      <c r="AZ86" s="13">
        <f>IFERROR(SUM(BA32:BA35)/SUM(AZ32:AZ35),0)</f>
        <v>0</v>
      </c>
      <c r="BA86" s="13">
        <f>IFERROR(SUM(BB31:BB34)/SUM(BA31:BA34),0)</f>
        <v>0</v>
      </c>
      <c r="BB86" s="13">
        <f>IFERROR(SUM(BC30:BC33)/SUM(BB30:BB33),0)</f>
        <v>0</v>
      </c>
      <c r="BC86" s="13">
        <f>IFERROR(SUM(BD29:BD32)/SUM(BC29:BC32),0)</f>
        <v>0</v>
      </c>
      <c r="BD86" s="13">
        <f>IFERROR(SUM(BE28:BE31)/SUM(BD28:BD31),0)</f>
        <v>0</v>
      </c>
      <c r="BE86" s="13">
        <f>IFERROR(SUM(BF27:BF30)/SUM(BE27:BE30),0)</f>
        <v>0</v>
      </c>
      <c r="BF86" s="13">
        <f>IFERROR(SUM(BG26:BG29)/SUM(BF26:BF29),0)</f>
        <v>0</v>
      </c>
      <c r="BG86" s="13">
        <f>IFERROR(SUM(BH25:BH28)/SUM(BG25:BG28),0)</f>
        <v>0</v>
      </c>
      <c r="BH86" s="13">
        <f>IFERROR(SUM(BI24:BI27)/SUM(BH24:BH27),0)</f>
        <v>0</v>
      </c>
      <c r="BI86" s="13">
        <f>IFERROR(SUM(BJ23:BJ26)/SUM(BI23:BI26),0)</f>
        <v>0</v>
      </c>
      <c r="BJ86" s="13">
        <f>IFERROR(SUM(BK22:BK25)/SUM(BJ22:BJ25),0)</f>
        <v>0</v>
      </c>
      <c r="BK86" s="13">
        <f>IFERROR(SUM(BL21:BL24)/SUM(BK21:BK24),0)</f>
        <v>0</v>
      </c>
      <c r="BL86" s="13">
        <f>IFERROR(SUM(BM20:BM23)/SUM(BL20:BL23),0)</f>
        <v>0</v>
      </c>
      <c r="BM86" s="13">
        <f>IFERROR(SUM(BN19:BN22)/SUM(BM19:BM22),0)</f>
        <v>0</v>
      </c>
      <c r="BN86" s="13">
        <f>IFERROR(SUM(BO18:BO21)/SUM(BN18:BN21),0)</f>
        <v>0</v>
      </c>
      <c r="BO86" s="13">
        <f>IFERROR(SUM(BP17:BP20)/SUM(BO17:BO20),0)</f>
        <v>0</v>
      </c>
      <c r="BP86" s="13">
        <f>IFERROR(SUM(BQ16:BQ19)/SUM(BP16:BP19),0)</f>
        <v>0</v>
      </c>
      <c r="BQ86" s="13">
        <f>IFERROR(SUM(BR15:BR18)/SUM(BQ15:BQ18),0)</f>
        <v>0</v>
      </c>
      <c r="BR86" s="13">
        <f>IFERROR(SUM(BS14:BS17)/SUM(BR14:BR17),0)</f>
        <v>0</v>
      </c>
      <c r="BS86" s="13">
        <f>IFERROR(SUM(BT13:BT16)/SUM(BS13:BS16),0)</f>
        <v>0</v>
      </c>
      <c r="BT86" s="13">
        <f>IFERROR(SUM(BU12:BU15)/SUM(BT12:BT15),0)</f>
        <v>0</v>
      </c>
      <c r="BU86" s="13">
        <f>IFERROR(SUM(BV11:BV14)/SUM(BU11:BU14),0)</f>
        <v>0</v>
      </c>
      <c r="BV86" s="13">
        <f>IFERROR(SUM(BW10:BW13)/SUM(BV10:BV13),0)</f>
        <v>0</v>
      </c>
      <c r="BW86" s="13">
        <f>IFERROR(SUM(BX9:BX12)/SUM(BW9:BW12),0)</f>
        <v>0</v>
      </c>
      <c r="BX86" s="13">
        <f>IFERROR(SUM(BY8:BY11)/SUM(BX8:BX11),0)</f>
        <v>0</v>
      </c>
      <c r="BY86" s="13">
        <f>IFERROR(SUM(BZ7:BZ10)/SUM(BY7:BY10),0)</f>
        <v>0</v>
      </c>
      <c r="BZ86" s="13">
        <f>IFERROR(SUM(CA7:CA9)/SUM(BZ7:BZ9),0)</f>
        <v>0</v>
      </c>
      <c r="CA86" s="13">
        <f>IFERROR(SUM(CB7:CB8)/SUM(CA7:CA8),0)</f>
        <v>0</v>
      </c>
      <c r="CB86" s="13">
        <f>IFERROR(SUM(CC7:CC7)/SUM(CB7:CB7),0)</f>
        <v>0</v>
      </c>
      <c r="CC86" s="13" t="s">
        <v>25</v>
      </c>
    </row>
    <row r="87" ht="15" customHeight="1" outlineLevel="1" spans="2:81">
      <c r="B87" s="6" t="s">
        <v>33</v>
      </c>
      <c r="C87" s="13">
        <f>IFERROR(SUM(D36:D40)/SUM(C36:C40),0)</f>
        <v>0</v>
      </c>
      <c r="D87" s="13">
        <f>IFERROR(SUM(E35:E39)/SUM(D35:D39),0)</f>
        <v>0</v>
      </c>
      <c r="E87" s="13">
        <f>IFERROR(SUM(F34:F38)/SUM(E34:E38),0)</f>
        <v>0</v>
      </c>
      <c r="F87" s="13">
        <f>IFERROR(SUM(G33:G37)/SUM(F33:F37),0)</f>
        <v>0</v>
      </c>
      <c r="G87" s="13">
        <f>IFERROR(SUM(H32:H36)/SUM(G32:G36),0)</f>
        <v>0</v>
      </c>
      <c r="H87" s="13">
        <f>IFERROR(SUM(I31:I35)/SUM(H31:H35),0)</f>
        <v>0</v>
      </c>
      <c r="I87" s="13">
        <f>IFERROR(SUM(J30:J34)/SUM(I30:I34),0)</f>
        <v>0</v>
      </c>
      <c r="J87" s="13">
        <f>IFERROR(SUM(K29:K33)/SUM(J29:J33),0)</f>
        <v>0</v>
      </c>
      <c r="K87" s="13">
        <f>IFERROR(SUM(L28:L32)/SUM(K28:K32),0)</f>
        <v>0</v>
      </c>
      <c r="L87" s="13">
        <f>IFERROR(SUM(M27:M31)/SUM(L27:L31),0)</f>
        <v>0</v>
      </c>
      <c r="M87" s="13">
        <f>IFERROR(SUM(N26:N30)/SUM(M26:M30),0)</f>
        <v>0</v>
      </c>
      <c r="N87" s="13">
        <f>IFERROR(SUM(O25:O29)/SUM(N25:N29),0)</f>
        <v>0</v>
      </c>
      <c r="O87" s="13">
        <f>IFERROR(SUM(P24:P28)/SUM(O24:O28),0)</f>
        <v>0</v>
      </c>
      <c r="P87" s="13">
        <f>IFERROR(SUM(Q23:Q27)/SUM(P23:P27),0)</f>
        <v>0</v>
      </c>
      <c r="Q87" s="13">
        <f>IFERROR(SUM(R22:R26)/SUM(Q22:Q26),0)</f>
        <v>0</v>
      </c>
      <c r="R87" s="13">
        <f>IFERROR(SUM(S21:S25)/SUM(R21:R25),0)</f>
        <v>0</v>
      </c>
      <c r="S87" s="13">
        <f>IFERROR(SUM(T20:T24)/SUM(S20:S24),0)</f>
        <v>0</v>
      </c>
      <c r="T87" s="13">
        <f>IFERROR(SUM(U19:U23)/SUM(T19:T23),0)</f>
        <v>0</v>
      </c>
      <c r="U87" s="13">
        <f>IFERROR(SUM(V18:V22)/SUM(U18:U22),0)</f>
        <v>0</v>
      </c>
      <c r="V87" s="13">
        <f>IFERROR(SUM(W17:W21)/SUM(V17:V21),0)</f>
        <v>0</v>
      </c>
      <c r="W87" s="13">
        <f>IFERROR(SUM(X16:X20)/SUM(W16:W20),0)</f>
        <v>0</v>
      </c>
      <c r="X87" s="13">
        <f>IFERROR(SUM(Y15:Y19)/SUM(X15:X19),0)</f>
        <v>0</v>
      </c>
      <c r="Y87" s="13">
        <f>IFERROR(SUM(Z14:Z18)/SUM(Y14:Y18),0)</f>
        <v>0</v>
      </c>
      <c r="Z87" s="13">
        <f>IFERROR(SUM(AA13:AA17)/SUM(Z13:Z17),0)</f>
        <v>0</v>
      </c>
      <c r="AA87" s="13">
        <f>IFERROR(SUM(AB12:AB16)/SUM(AA12:AA16),0)</f>
        <v>0</v>
      </c>
      <c r="AB87" s="13">
        <f>IFERROR(SUM(AC11:AC15)/SUM(AB11:AB15),0)</f>
        <v>0</v>
      </c>
      <c r="AC87" s="13">
        <f>IFERROR(SUM(AD10:AD14)/SUM(AC10:AC14),0)</f>
        <v>0</v>
      </c>
      <c r="AD87" s="13">
        <f>IFERROR(SUM(AE9:AE13)/SUM(AD9:AD13),0)</f>
        <v>0</v>
      </c>
      <c r="AE87" s="13">
        <f>IFERROR(SUM(AF8:AF12)/SUM(AE8:AE12),0)</f>
        <v>0</v>
      </c>
      <c r="AF87" s="13">
        <f>IFERROR(SUM(AG7:AG11)/SUM(AF7:AF11),0)</f>
        <v>0</v>
      </c>
      <c r="AG87" s="13">
        <f>IFERROR(SUM(AH7:AH10)/SUM(AG7:AG10),0)</f>
        <v>0</v>
      </c>
      <c r="AH87" s="13">
        <f>IFERROR(SUM(AI7:AI9)/SUM(AH7:AH9),0)</f>
        <v>0</v>
      </c>
      <c r="AI87" s="13">
        <f>IFERROR(SUM(AJ7:AJ8)/SUM(AI7:AI8),0)</f>
        <v>0</v>
      </c>
      <c r="AJ87" s="13">
        <f>IFERROR(SUM(AK7:AK7)/SUM(AJ7:AJ7),0)</f>
        <v>0</v>
      </c>
      <c r="AK87" s="13" t="s">
        <v>25</v>
      </c>
      <c r="AT87" s="6" t="s">
        <v>33</v>
      </c>
      <c r="AU87" s="13">
        <f>IFERROR(SUM(AV36:AV40)/SUM(AU36:AU40),0)</f>
        <v>0</v>
      </c>
      <c r="AV87" s="13">
        <f>IFERROR(SUM(AW35:AW39)/SUM(AV35:AV39),0)</f>
        <v>0</v>
      </c>
      <c r="AW87" s="13">
        <f>IFERROR(SUM(AX34:AX38)/SUM(AW34:AW38),0)</f>
        <v>0</v>
      </c>
      <c r="AX87" s="13">
        <f>IFERROR(SUM(AY33:AY37)/SUM(AX33:AX37),0)</f>
        <v>0</v>
      </c>
      <c r="AY87" s="13">
        <f>IFERROR(SUM(AZ32:AZ36)/SUM(AY32:AY36),0)</f>
        <v>0</v>
      </c>
      <c r="AZ87" s="13">
        <f>IFERROR(SUM(BA31:BA35)/SUM(AZ31:AZ35),0)</f>
        <v>0</v>
      </c>
      <c r="BA87" s="13">
        <f>IFERROR(SUM(BB30:BB34)/SUM(BA30:BA34),0)</f>
        <v>0</v>
      </c>
      <c r="BB87" s="13">
        <f>IFERROR(SUM(BC29:BC33)/SUM(BB29:BB33),0)</f>
        <v>0</v>
      </c>
      <c r="BC87" s="13">
        <f>IFERROR(SUM(BD28:BD32)/SUM(BC28:BC32),0)</f>
        <v>0</v>
      </c>
      <c r="BD87" s="13">
        <f>IFERROR(SUM(BE27:BE31)/SUM(BD27:BD31),0)</f>
        <v>0</v>
      </c>
      <c r="BE87" s="13">
        <f>IFERROR(SUM(BF26:BF30)/SUM(BE26:BE30),0)</f>
        <v>0</v>
      </c>
      <c r="BF87" s="13">
        <f>IFERROR(SUM(BG25:BG29)/SUM(BF25:BF29),0)</f>
        <v>0</v>
      </c>
      <c r="BG87" s="13">
        <f>IFERROR(SUM(BH24:BH28)/SUM(BG24:BG28),0)</f>
        <v>0</v>
      </c>
      <c r="BH87" s="13">
        <f>IFERROR(SUM(BI23:BI27)/SUM(BH23:BH27),0)</f>
        <v>0</v>
      </c>
      <c r="BI87" s="13">
        <f>IFERROR(SUM(BJ22:BJ26)/SUM(BI22:BI26),0)</f>
        <v>0</v>
      </c>
      <c r="BJ87" s="13">
        <f>IFERROR(SUM(BK21:BK25)/SUM(BJ21:BJ25),0)</f>
        <v>0</v>
      </c>
      <c r="BK87" s="13">
        <f>IFERROR(SUM(BL20:BL24)/SUM(BK20:BK24),0)</f>
        <v>0</v>
      </c>
      <c r="BL87" s="13">
        <f>IFERROR(SUM(BM19:BM23)/SUM(BL19:BL23),0)</f>
        <v>0</v>
      </c>
      <c r="BM87" s="13">
        <f>IFERROR(SUM(BN18:BN22)/SUM(BM18:BM22),0)</f>
        <v>0</v>
      </c>
      <c r="BN87" s="13">
        <f>IFERROR(SUM(BO17:BO21)/SUM(BN17:BN21),0)</f>
        <v>0</v>
      </c>
      <c r="BO87" s="13">
        <f>IFERROR(SUM(BP16:BP20)/SUM(BO16:BO20),0)</f>
        <v>0</v>
      </c>
      <c r="BP87" s="13">
        <f>IFERROR(SUM(BQ15:BQ19)/SUM(BP15:BP19),0)</f>
        <v>0</v>
      </c>
      <c r="BQ87" s="13">
        <f>IFERROR(SUM(BR14:BR18)/SUM(BQ14:BQ18),0)</f>
        <v>0</v>
      </c>
      <c r="BR87" s="13">
        <f>IFERROR(SUM(BS13:BS17)/SUM(BR13:BR17),0)</f>
        <v>0</v>
      </c>
      <c r="BS87" s="13">
        <f>IFERROR(SUM(BT12:BT16)/SUM(BS12:BS16),0)</f>
        <v>0</v>
      </c>
      <c r="BT87" s="13">
        <f>IFERROR(SUM(BU11:BU15)/SUM(BT11:BT15),0)</f>
        <v>0</v>
      </c>
      <c r="BU87" s="13">
        <f>IFERROR(SUM(BV10:BV14)/SUM(BU10:BU14),0)</f>
        <v>0</v>
      </c>
      <c r="BV87" s="13">
        <f>IFERROR(SUM(BW9:BW13)/SUM(BV9:BV13),0)</f>
        <v>0</v>
      </c>
      <c r="BW87" s="13">
        <f>IFERROR(SUM(BX8:BX12)/SUM(BW8:BW12),0)</f>
        <v>0</v>
      </c>
      <c r="BX87" s="13">
        <f>IFERROR(SUM(BY7:BY11)/SUM(BX7:BX11),0)</f>
        <v>0</v>
      </c>
      <c r="BY87" s="13">
        <f>IFERROR(SUM(BZ7:BZ10)/SUM(BY7:BY10),0)</f>
        <v>0</v>
      </c>
      <c r="BZ87" s="13">
        <f>IFERROR(SUM(CA7:CA9)/SUM(BZ7:BZ9),0)</f>
        <v>0</v>
      </c>
      <c r="CA87" s="13">
        <f>IFERROR(SUM(CB7:CB8)/SUM(CA7:CA8),0)</f>
        <v>0</v>
      </c>
      <c r="CB87" s="13">
        <f>IFERROR(SUM(CC7:CC7)/SUM(CB7:CB7),0)</f>
        <v>0</v>
      </c>
      <c r="CC87" s="13" t="s">
        <v>25</v>
      </c>
    </row>
    <row r="88" ht="15" customHeight="1" outlineLevel="1" spans="2:81">
      <c r="B88" s="6" t="s">
        <v>34</v>
      </c>
      <c r="C88" s="13">
        <f>IFERROR(SUM(D35:D40)/SUM(C35:C40),0)</f>
        <v>0</v>
      </c>
      <c r="D88" s="13">
        <f>IFERROR(SUM(E34:E39)/SUM(D34:D39),0)</f>
        <v>0</v>
      </c>
      <c r="E88" s="13">
        <f>IFERROR(SUM(F33:F38)/SUM(E33:E38),0)</f>
        <v>0</v>
      </c>
      <c r="F88" s="13">
        <f>IFERROR(SUM(G32:G37)/SUM(F32:F37),0)</f>
        <v>0</v>
      </c>
      <c r="G88" s="13">
        <f>IFERROR(SUM(H31:H36)/SUM(G31:G36),0)</f>
        <v>0</v>
      </c>
      <c r="H88" s="13">
        <f>IFERROR(SUM(I30:I35)/SUM(H30:H35),0)</f>
        <v>0</v>
      </c>
      <c r="I88" s="13">
        <f>IFERROR(SUM(J29:J34)/SUM(I29:I34),0)</f>
        <v>0</v>
      </c>
      <c r="J88" s="13">
        <f>IFERROR(SUM(K28:K33)/SUM(J28:J33),0)</f>
        <v>0</v>
      </c>
      <c r="K88" s="13">
        <f>IFERROR(SUM(L27:L32)/SUM(K27:K32),0)</f>
        <v>0</v>
      </c>
      <c r="L88" s="13">
        <f>IFERROR(SUM(M26:M31)/SUM(L26:L31),0)</f>
        <v>0</v>
      </c>
      <c r="M88" s="13">
        <f>IFERROR(SUM(N25:N30)/SUM(M25:M30),0)</f>
        <v>0</v>
      </c>
      <c r="N88" s="13">
        <f>IFERROR(SUM(O24:O29)/SUM(N24:N29),0)</f>
        <v>0</v>
      </c>
      <c r="O88" s="13">
        <f>IFERROR(SUM(P23:P28)/SUM(O23:O28),0)</f>
        <v>0</v>
      </c>
      <c r="P88" s="13">
        <f>IFERROR(SUM(Q22:Q27)/SUM(P22:P27),0)</f>
        <v>0</v>
      </c>
      <c r="Q88" s="13">
        <f>IFERROR(SUM(R21:R26)/SUM(Q21:Q26),0)</f>
        <v>0</v>
      </c>
      <c r="R88" s="13">
        <f>IFERROR(SUM(S20:S25)/SUM(R20:R25),0)</f>
        <v>0</v>
      </c>
      <c r="S88" s="13">
        <f>IFERROR(SUM(T19:T24)/SUM(S19:S24),0)</f>
        <v>0</v>
      </c>
      <c r="T88" s="13">
        <f>IFERROR(SUM(U18:U23)/SUM(T18:T23),0)</f>
        <v>0</v>
      </c>
      <c r="U88" s="13">
        <f>IFERROR(SUM(V17:V22)/SUM(U17:U22),0)</f>
        <v>0</v>
      </c>
      <c r="V88" s="13">
        <f>IFERROR(SUM(W16:W21)/SUM(V16:V21),0)</f>
        <v>0</v>
      </c>
      <c r="W88" s="13">
        <f>IFERROR(SUM(X15:X20)/SUM(W15:W20),0)</f>
        <v>0</v>
      </c>
      <c r="X88" s="13">
        <f>IFERROR(SUM(Y14:Y19)/SUM(X14:X19),0)</f>
        <v>0</v>
      </c>
      <c r="Y88" s="13">
        <f>IFERROR(SUM(Z13:Z18)/SUM(Y13:Y18),0)</f>
        <v>0</v>
      </c>
      <c r="Z88" s="13">
        <f>IFERROR(SUM(AA12:AA17)/SUM(Z12:Z17),0)</f>
        <v>0</v>
      </c>
      <c r="AA88" s="13">
        <f>IFERROR(SUM(AB11:AB16)/SUM(AA11:AA16),0)</f>
        <v>0</v>
      </c>
      <c r="AB88" s="13">
        <f>IFERROR(SUM(AC10:AC15)/SUM(AB10:AB15),0)</f>
        <v>0</v>
      </c>
      <c r="AC88" s="13">
        <f>IFERROR(SUM(AD9:AD14)/SUM(AC9:AC14),0)</f>
        <v>0</v>
      </c>
      <c r="AD88" s="13">
        <f>IFERROR(SUM(AE8:AE13)/SUM(AD8:AD13),0)</f>
        <v>0</v>
      </c>
      <c r="AE88" s="13">
        <f>IFERROR(SUM(AF7:AF12)/SUM(AE7:AE12),0)</f>
        <v>0</v>
      </c>
      <c r="AF88" s="13">
        <f>IFERROR(SUM(AG7:AG11)/SUM(AF7:AF11),0)</f>
        <v>0</v>
      </c>
      <c r="AG88" s="13">
        <f>IFERROR(SUM(AH7:AH10)/SUM(AG7:AG10),0)</f>
        <v>0</v>
      </c>
      <c r="AH88" s="13">
        <f>IFERROR(SUM(AI7:AI9)/SUM(AH7:AH9),0)</f>
        <v>0</v>
      </c>
      <c r="AI88" s="13">
        <f>IFERROR(SUM(AJ7:AJ8)/SUM(AI7:AI8),0)</f>
        <v>0</v>
      </c>
      <c r="AJ88" s="13">
        <f>IFERROR(SUM(AK7:AK7)/SUM(AJ7:AJ7),0)</f>
        <v>0</v>
      </c>
      <c r="AK88" s="13" t="s">
        <v>25</v>
      </c>
      <c r="AT88" s="6" t="s">
        <v>34</v>
      </c>
      <c r="AU88" s="13">
        <f>IFERROR(SUM(AV35:AV40)/SUM(AU35:AU40),0)</f>
        <v>0</v>
      </c>
      <c r="AV88" s="13">
        <f>IFERROR(SUM(AW34:AW39)/SUM(AV34:AV39),0)</f>
        <v>0</v>
      </c>
      <c r="AW88" s="13">
        <f>IFERROR(SUM(AX33:AX38)/SUM(AW33:AW38),0)</f>
        <v>0</v>
      </c>
      <c r="AX88" s="13">
        <f>IFERROR(SUM(AY32:AY37)/SUM(AX32:AX37),0)</f>
        <v>0</v>
      </c>
      <c r="AY88" s="13">
        <f>IFERROR(SUM(AZ31:AZ36)/SUM(AY31:AY36),0)</f>
        <v>0</v>
      </c>
      <c r="AZ88" s="13">
        <f>IFERROR(SUM(BA30:BA35)/SUM(AZ30:AZ35),0)</f>
        <v>0</v>
      </c>
      <c r="BA88" s="13">
        <f>IFERROR(SUM(BB29:BB34)/SUM(BA29:BA34),0)</f>
        <v>0</v>
      </c>
      <c r="BB88" s="13">
        <f>IFERROR(SUM(BC28:BC33)/SUM(BB28:BB33),0)</f>
        <v>0</v>
      </c>
      <c r="BC88" s="13">
        <f>IFERROR(SUM(BD27:BD32)/SUM(BC27:BC32),0)</f>
        <v>0</v>
      </c>
      <c r="BD88" s="13">
        <f>IFERROR(SUM(BE26:BE31)/SUM(BD26:BD31),0)</f>
        <v>0</v>
      </c>
      <c r="BE88" s="13">
        <f>IFERROR(SUM(BF25:BF30)/SUM(BE25:BE30),0)</f>
        <v>0</v>
      </c>
      <c r="BF88" s="13">
        <f>IFERROR(SUM(BG24:BG29)/SUM(BF24:BF29),0)</f>
        <v>0</v>
      </c>
      <c r="BG88" s="13">
        <f>IFERROR(SUM(BH23:BH28)/SUM(BG23:BG28),0)</f>
        <v>0</v>
      </c>
      <c r="BH88" s="13">
        <f>IFERROR(SUM(BI22:BI27)/SUM(BH22:BH27),0)</f>
        <v>0</v>
      </c>
      <c r="BI88" s="13">
        <f>IFERROR(SUM(BJ21:BJ26)/SUM(BI21:BI26),0)</f>
        <v>0</v>
      </c>
      <c r="BJ88" s="13">
        <f>IFERROR(SUM(BK20:BK25)/SUM(BJ20:BJ25),0)</f>
        <v>0</v>
      </c>
      <c r="BK88" s="13">
        <f>IFERROR(SUM(BL19:BL24)/SUM(BK19:BK24),0)</f>
        <v>0</v>
      </c>
      <c r="BL88" s="13">
        <f>IFERROR(SUM(BM18:BM23)/SUM(BL18:BL23),0)</f>
        <v>0</v>
      </c>
      <c r="BM88" s="13">
        <f>IFERROR(SUM(BN17:BN22)/SUM(BM17:BM22),0)</f>
        <v>0</v>
      </c>
      <c r="BN88" s="13">
        <f>IFERROR(SUM(BO16:BO21)/SUM(BN16:BN21),0)</f>
        <v>0</v>
      </c>
      <c r="BO88" s="13">
        <f>IFERROR(SUM(BP15:BP20)/SUM(BO15:BO20),0)</f>
        <v>0</v>
      </c>
      <c r="BP88" s="13">
        <f>IFERROR(SUM(BQ14:BQ19)/SUM(BP14:BP19),0)</f>
        <v>0</v>
      </c>
      <c r="BQ88" s="13">
        <f>IFERROR(SUM(BR13:BR18)/SUM(BQ13:BQ18),0)</f>
        <v>0</v>
      </c>
      <c r="BR88" s="13">
        <f>IFERROR(SUM(BS12:BS17)/SUM(BR12:BR17),0)</f>
        <v>0</v>
      </c>
      <c r="BS88" s="13">
        <f>IFERROR(SUM(BT11:BT16)/SUM(BS11:BS16),0)</f>
        <v>0</v>
      </c>
      <c r="BT88" s="13">
        <f>IFERROR(SUM(BU10:BU15)/SUM(BT10:BT15),0)</f>
        <v>0</v>
      </c>
      <c r="BU88" s="13">
        <f>IFERROR(SUM(BV9:BV14)/SUM(BU9:BU14),0)</f>
        <v>0</v>
      </c>
      <c r="BV88" s="13">
        <f>IFERROR(SUM(BW8:BW13)/SUM(BV8:BV13),0)</f>
        <v>0</v>
      </c>
      <c r="BW88" s="13">
        <f>IFERROR(SUM(BX7:BX12)/SUM(BW7:BW12),0)</f>
        <v>0</v>
      </c>
      <c r="BX88" s="13">
        <f>IFERROR(SUM(BY7:BY11)/SUM(BX7:BX11),0)</f>
        <v>0</v>
      </c>
      <c r="BY88" s="13">
        <f>IFERROR(SUM(BZ7:BZ10)/SUM(BY7:BY10),0)</f>
        <v>0</v>
      </c>
      <c r="BZ88" s="13">
        <f>IFERROR(SUM(CA7:CA9)/SUM(BZ7:BZ9),0)</f>
        <v>0</v>
      </c>
      <c r="CA88" s="13">
        <f>IFERROR(SUM(CB7:CB8)/SUM(CA7:CA8),0)</f>
        <v>0</v>
      </c>
      <c r="CB88" s="13">
        <f>IFERROR(SUM(CC7:CC7)/SUM(CB7:CB7),0)</f>
        <v>0</v>
      </c>
      <c r="CC88" s="13" t="s">
        <v>25</v>
      </c>
    </row>
    <row r="89" ht="15" customHeight="1" outlineLevel="1" spans="2:81">
      <c r="B89" s="15" t="s">
        <v>35</v>
      </c>
      <c r="C89" s="16">
        <f t="shared" ref="C89:AJ89" si="8">IFERROR(C88,0)</f>
        <v>0</v>
      </c>
      <c r="D89" s="16">
        <f t="shared" si="8"/>
        <v>0</v>
      </c>
      <c r="E89" s="16">
        <f t="shared" si="8"/>
        <v>0</v>
      </c>
      <c r="F89" s="16">
        <f t="shared" si="8"/>
        <v>0</v>
      </c>
      <c r="G89" s="16">
        <f t="shared" si="8"/>
        <v>0</v>
      </c>
      <c r="H89" s="16">
        <f t="shared" si="8"/>
        <v>0</v>
      </c>
      <c r="I89" s="16">
        <f t="shared" si="8"/>
        <v>0</v>
      </c>
      <c r="J89" s="16">
        <f t="shared" si="8"/>
        <v>0</v>
      </c>
      <c r="K89" s="16">
        <f t="shared" si="8"/>
        <v>0</v>
      </c>
      <c r="L89" s="16">
        <f t="shared" si="8"/>
        <v>0</v>
      </c>
      <c r="M89" s="16">
        <f t="shared" si="8"/>
        <v>0</v>
      </c>
      <c r="N89" s="16">
        <f t="shared" si="8"/>
        <v>0</v>
      </c>
      <c r="O89" s="16">
        <f t="shared" si="8"/>
        <v>0</v>
      </c>
      <c r="P89" s="16">
        <f t="shared" si="8"/>
        <v>0</v>
      </c>
      <c r="Q89" s="16">
        <f t="shared" si="8"/>
        <v>0</v>
      </c>
      <c r="R89" s="16">
        <f t="shared" si="8"/>
        <v>0</v>
      </c>
      <c r="S89" s="16">
        <f t="shared" si="8"/>
        <v>0</v>
      </c>
      <c r="T89" s="16">
        <f t="shared" si="8"/>
        <v>0</v>
      </c>
      <c r="U89" s="16">
        <f t="shared" si="8"/>
        <v>0</v>
      </c>
      <c r="V89" s="16">
        <f t="shared" si="8"/>
        <v>0</v>
      </c>
      <c r="W89" s="16">
        <f t="shared" si="8"/>
        <v>0</v>
      </c>
      <c r="X89" s="16">
        <f t="shared" si="8"/>
        <v>0</v>
      </c>
      <c r="Y89" s="16">
        <f t="shared" si="8"/>
        <v>0</v>
      </c>
      <c r="Z89" s="16">
        <f t="shared" si="8"/>
        <v>0</v>
      </c>
      <c r="AA89" s="16">
        <f t="shared" si="8"/>
        <v>0</v>
      </c>
      <c r="AB89" s="16">
        <f t="shared" si="8"/>
        <v>0</v>
      </c>
      <c r="AC89" s="16">
        <f t="shared" si="8"/>
        <v>0</v>
      </c>
      <c r="AD89" s="16">
        <f t="shared" si="8"/>
        <v>0</v>
      </c>
      <c r="AE89" s="16">
        <f t="shared" si="8"/>
        <v>0</v>
      </c>
      <c r="AF89" s="16">
        <f t="shared" si="8"/>
        <v>0</v>
      </c>
      <c r="AG89" s="16">
        <f t="shared" si="8"/>
        <v>0</v>
      </c>
      <c r="AH89" s="16">
        <f t="shared" si="8"/>
        <v>0</v>
      </c>
      <c r="AI89" s="16">
        <f t="shared" si="8"/>
        <v>0</v>
      </c>
      <c r="AJ89" s="16">
        <f t="shared" si="8"/>
        <v>0</v>
      </c>
      <c r="AK89" s="16">
        <v>1</v>
      </c>
      <c r="AT89" s="15" t="s">
        <v>35</v>
      </c>
      <c r="AU89" s="16">
        <f t="shared" ref="AU89:CB89" si="9">IFERROR(AU88,0)</f>
        <v>0</v>
      </c>
      <c r="AV89" s="16">
        <f t="shared" si="9"/>
        <v>0</v>
      </c>
      <c r="AW89" s="16">
        <f t="shared" si="9"/>
        <v>0</v>
      </c>
      <c r="AX89" s="16">
        <f t="shared" si="9"/>
        <v>0</v>
      </c>
      <c r="AY89" s="16">
        <f t="shared" si="9"/>
        <v>0</v>
      </c>
      <c r="AZ89" s="16">
        <f t="shared" si="9"/>
        <v>0</v>
      </c>
      <c r="BA89" s="16">
        <f t="shared" si="9"/>
        <v>0</v>
      </c>
      <c r="BB89" s="16">
        <f t="shared" si="9"/>
        <v>0</v>
      </c>
      <c r="BC89" s="16">
        <f t="shared" si="9"/>
        <v>0</v>
      </c>
      <c r="BD89" s="16">
        <f t="shared" si="9"/>
        <v>0</v>
      </c>
      <c r="BE89" s="16">
        <f t="shared" si="9"/>
        <v>0</v>
      </c>
      <c r="BF89" s="16">
        <f t="shared" si="9"/>
        <v>0</v>
      </c>
      <c r="BG89" s="16">
        <f t="shared" si="9"/>
        <v>0</v>
      </c>
      <c r="BH89" s="16">
        <f t="shared" si="9"/>
        <v>0</v>
      </c>
      <c r="BI89" s="16">
        <f t="shared" si="9"/>
        <v>0</v>
      </c>
      <c r="BJ89" s="16">
        <f t="shared" si="9"/>
        <v>0</v>
      </c>
      <c r="BK89" s="16">
        <f t="shared" si="9"/>
        <v>0</v>
      </c>
      <c r="BL89" s="16">
        <f t="shared" si="9"/>
        <v>0</v>
      </c>
      <c r="BM89" s="16">
        <f t="shared" si="9"/>
        <v>0</v>
      </c>
      <c r="BN89" s="16">
        <f t="shared" si="9"/>
        <v>0</v>
      </c>
      <c r="BO89" s="16">
        <f t="shared" si="9"/>
        <v>0</v>
      </c>
      <c r="BP89" s="16">
        <f t="shared" si="9"/>
        <v>0</v>
      </c>
      <c r="BQ89" s="16">
        <f t="shared" si="9"/>
        <v>0</v>
      </c>
      <c r="BR89" s="16">
        <f t="shared" si="9"/>
        <v>0</v>
      </c>
      <c r="BS89" s="16">
        <f t="shared" si="9"/>
        <v>0</v>
      </c>
      <c r="BT89" s="16">
        <f t="shared" si="9"/>
        <v>0</v>
      </c>
      <c r="BU89" s="16">
        <f t="shared" si="9"/>
        <v>0</v>
      </c>
      <c r="BV89" s="16">
        <f t="shared" si="9"/>
        <v>0</v>
      </c>
      <c r="BW89" s="16">
        <f t="shared" si="9"/>
        <v>0</v>
      </c>
      <c r="BX89" s="16">
        <f t="shared" si="9"/>
        <v>0</v>
      </c>
      <c r="BY89" s="16">
        <f t="shared" si="9"/>
        <v>0</v>
      </c>
      <c r="BZ89" s="16">
        <f t="shared" si="9"/>
        <v>0</v>
      </c>
      <c r="CA89" s="16">
        <f t="shared" si="9"/>
        <v>0</v>
      </c>
      <c r="CB89" s="16">
        <f t="shared" si="9"/>
        <v>0</v>
      </c>
      <c r="CC89" s="16">
        <v>1</v>
      </c>
    </row>
    <row r="90" ht="15" customHeight="1" outlineLevel="1" spans="2:81">
      <c r="B90" s="6" t="s">
        <v>36</v>
      </c>
      <c r="C90" s="13">
        <f t="shared" ref="C90:AJ90" si="10">IFERROR(C89*D90,0)</f>
        <v>0</v>
      </c>
      <c r="D90" s="13">
        <f t="shared" si="10"/>
        <v>0</v>
      </c>
      <c r="E90" s="13">
        <f t="shared" si="10"/>
        <v>0</v>
      </c>
      <c r="F90" s="13">
        <f t="shared" si="10"/>
        <v>0</v>
      </c>
      <c r="G90" s="13">
        <f t="shared" si="10"/>
        <v>0</v>
      </c>
      <c r="H90" s="13">
        <f t="shared" si="10"/>
        <v>0</v>
      </c>
      <c r="I90" s="13">
        <f t="shared" si="10"/>
        <v>0</v>
      </c>
      <c r="J90" s="13">
        <f t="shared" si="10"/>
        <v>0</v>
      </c>
      <c r="K90" s="13">
        <f t="shared" si="10"/>
        <v>0</v>
      </c>
      <c r="L90" s="13">
        <f t="shared" si="10"/>
        <v>0</v>
      </c>
      <c r="M90" s="13">
        <f t="shared" si="10"/>
        <v>0</v>
      </c>
      <c r="N90" s="13">
        <f t="shared" si="10"/>
        <v>0</v>
      </c>
      <c r="O90" s="13">
        <f t="shared" si="10"/>
        <v>0</v>
      </c>
      <c r="P90" s="13">
        <f t="shared" si="10"/>
        <v>0</v>
      </c>
      <c r="Q90" s="13">
        <f t="shared" si="10"/>
        <v>0</v>
      </c>
      <c r="R90" s="13">
        <f t="shared" si="10"/>
        <v>0</v>
      </c>
      <c r="S90" s="13">
        <f t="shared" si="10"/>
        <v>0</v>
      </c>
      <c r="T90" s="13">
        <f t="shared" si="10"/>
        <v>0</v>
      </c>
      <c r="U90" s="13">
        <f t="shared" si="10"/>
        <v>0</v>
      </c>
      <c r="V90" s="13">
        <f t="shared" si="10"/>
        <v>0</v>
      </c>
      <c r="W90" s="13">
        <f t="shared" si="10"/>
        <v>0</v>
      </c>
      <c r="X90" s="13">
        <f t="shared" si="10"/>
        <v>0</v>
      </c>
      <c r="Y90" s="13">
        <f t="shared" si="10"/>
        <v>0</v>
      </c>
      <c r="Z90" s="13">
        <f t="shared" si="10"/>
        <v>0</v>
      </c>
      <c r="AA90" s="13">
        <f t="shared" si="10"/>
        <v>0</v>
      </c>
      <c r="AB90" s="13">
        <f t="shared" si="10"/>
        <v>0</v>
      </c>
      <c r="AC90" s="13">
        <f t="shared" si="10"/>
        <v>0</v>
      </c>
      <c r="AD90" s="13">
        <f t="shared" si="10"/>
        <v>0</v>
      </c>
      <c r="AE90" s="13">
        <f t="shared" si="10"/>
        <v>0</v>
      </c>
      <c r="AF90" s="13">
        <f t="shared" si="10"/>
        <v>0</v>
      </c>
      <c r="AG90" s="13">
        <f t="shared" si="10"/>
        <v>0</v>
      </c>
      <c r="AH90" s="13">
        <f t="shared" si="10"/>
        <v>0</v>
      </c>
      <c r="AI90" s="13">
        <f t="shared" si="10"/>
        <v>0</v>
      </c>
      <c r="AJ90" s="13">
        <f t="shared" si="10"/>
        <v>0</v>
      </c>
      <c r="AK90" s="13">
        <f>AK89</f>
        <v>1</v>
      </c>
      <c r="AT90" s="6" t="s">
        <v>36</v>
      </c>
      <c r="AU90" s="13">
        <f t="shared" ref="AU90:CB90" si="11">IFERROR(AU89*AV90,0)</f>
        <v>0</v>
      </c>
      <c r="AV90" s="13">
        <f t="shared" si="11"/>
        <v>0</v>
      </c>
      <c r="AW90" s="13">
        <f t="shared" si="11"/>
        <v>0</v>
      </c>
      <c r="AX90" s="13">
        <f t="shared" si="11"/>
        <v>0</v>
      </c>
      <c r="AY90" s="13">
        <f t="shared" si="11"/>
        <v>0</v>
      </c>
      <c r="AZ90" s="13">
        <f t="shared" si="11"/>
        <v>0</v>
      </c>
      <c r="BA90" s="13">
        <f t="shared" si="11"/>
        <v>0</v>
      </c>
      <c r="BB90" s="13">
        <f t="shared" si="11"/>
        <v>0</v>
      </c>
      <c r="BC90" s="13">
        <f t="shared" si="11"/>
        <v>0</v>
      </c>
      <c r="BD90" s="13">
        <f t="shared" si="11"/>
        <v>0</v>
      </c>
      <c r="BE90" s="13">
        <f t="shared" si="11"/>
        <v>0</v>
      </c>
      <c r="BF90" s="13">
        <f t="shared" si="11"/>
        <v>0</v>
      </c>
      <c r="BG90" s="13">
        <f t="shared" si="11"/>
        <v>0</v>
      </c>
      <c r="BH90" s="13">
        <f t="shared" si="11"/>
        <v>0</v>
      </c>
      <c r="BI90" s="13">
        <f t="shared" si="11"/>
        <v>0</v>
      </c>
      <c r="BJ90" s="13">
        <f t="shared" si="11"/>
        <v>0</v>
      </c>
      <c r="BK90" s="13">
        <f t="shared" si="11"/>
        <v>0</v>
      </c>
      <c r="BL90" s="13">
        <f t="shared" si="11"/>
        <v>0</v>
      </c>
      <c r="BM90" s="13">
        <f t="shared" si="11"/>
        <v>0</v>
      </c>
      <c r="BN90" s="13">
        <f t="shared" si="11"/>
        <v>0</v>
      </c>
      <c r="BO90" s="13">
        <f t="shared" si="11"/>
        <v>0</v>
      </c>
      <c r="BP90" s="13">
        <f t="shared" si="11"/>
        <v>0</v>
      </c>
      <c r="BQ90" s="13">
        <f t="shared" si="11"/>
        <v>0</v>
      </c>
      <c r="BR90" s="13">
        <f t="shared" si="11"/>
        <v>0</v>
      </c>
      <c r="BS90" s="13">
        <f t="shared" si="11"/>
        <v>0</v>
      </c>
      <c r="BT90" s="13">
        <f t="shared" si="11"/>
        <v>0</v>
      </c>
      <c r="BU90" s="13">
        <f t="shared" si="11"/>
        <v>0</v>
      </c>
      <c r="BV90" s="13">
        <f t="shared" si="11"/>
        <v>0</v>
      </c>
      <c r="BW90" s="13">
        <f t="shared" si="11"/>
        <v>0</v>
      </c>
      <c r="BX90" s="13">
        <f t="shared" si="11"/>
        <v>0</v>
      </c>
      <c r="BY90" s="13">
        <f t="shared" si="11"/>
        <v>0</v>
      </c>
      <c r="BZ90" s="13">
        <f t="shared" si="11"/>
        <v>0</v>
      </c>
      <c r="CA90" s="13">
        <f t="shared" si="11"/>
        <v>0</v>
      </c>
      <c r="CB90" s="13">
        <f t="shared" si="11"/>
        <v>0</v>
      </c>
      <c r="CC90" s="13">
        <f>CC89</f>
        <v>1</v>
      </c>
    </row>
    <row r="91" ht="15" customHeight="1" outlineLevel="1" spans="2:81">
      <c r="B91" s="6" t="s">
        <v>37</v>
      </c>
      <c r="C91" s="13">
        <f t="shared" ref="C91:AK91" si="12">IFERROR(ROUND(1-1/C90,4),0)</f>
        <v>0</v>
      </c>
      <c r="D91" s="13">
        <f t="shared" si="12"/>
        <v>0</v>
      </c>
      <c r="E91" s="13">
        <f t="shared" si="12"/>
        <v>0</v>
      </c>
      <c r="F91" s="13">
        <f t="shared" si="12"/>
        <v>0</v>
      </c>
      <c r="G91" s="13">
        <f t="shared" si="12"/>
        <v>0</v>
      </c>
      <c r="H91" s="13">
        <f t="shared" si="12"/>
        <v>0</v>
      </c>
      <c r="I91" s="13">
        <f t="shared" si="12"/>
        <v>0</v>
      </c>
      <c r="J91" s="13">
        <f t="shared" si="12"/>
        <v>0</v>
      </c>
      <c r="K91" s="13">
        <f t="shared" si="12"/>
        <v>0</v>
      </c>
      <c r="L91" s="13">
        <f t="shared" si="12"/>
        <v>0</v>
      </c>
      <c r="M91" s="13">
        <f t="shared" si="12"/>
        <v>0</v>
      </c>
      <c r="N91" s="13">
        <f t="shared" si="12"/>
        <v>0</v>
      </c>
      <c r="O91" s="13">
        <f t="shared" si="12"/>
        <v>0</v>
      </c>
      <c r="P91" s="13">
        <f t="shared" si="12"/>
        <v>0</v>
      </c>
      <c r="Q91" s="13">
        <f t="shared" si="12"/>
        <v>0</v>
      </c>
      <c r="R91" s="13">
        <f t="shared" si="12"/>
        <v>0</v>
      </c>
      <c r="S91" s="13">
        <f t="shared" si="12"/>
        <v>0</v>
      </c>
      <c r="T91" s="13">
        <f t="shared" si="12"/>
        <v>0</v>
      </c>
      <c r="U91" s="13">
        <f t="shared" si="12"/>
        <v>0</v>
      </c>
      <c r="V91" s="13">
        <f t="shared" si="12"/>
        <v>0</v>
      </c>
      <c r="W91" s="13">
        <f t="shared" si="12"/>
        <v>0</v>
      </c>
      <c r="X91" s="13">
        <f t="shared" si="12"/>
        <v>0</v>
      </c>
      <c r="Y91" s="13">
        <f t="shared" si="12"/>
        <v>0</v>
      </c>
      <c r="Z91" s="13">
        <f t="shared" si="12"/>
        <v>0</v>
      </c>
      <c r="AA91" s="13">
        <f t="shared" si="12"/>
        <v>0</v>
      </c>
      <c r="AB91" s="13">
        <f t="shared" si="12"/>
        <v>0</v>
      </c>
      <c r="AC91" s="13">
        <f t="shared" si="12"/>
        <v>0</v>
      </c>
      <c r="AD91" s="13">
        <f t="shared" si="12"/>
        <v>0</v>
      </c>
      <c r="AE91" s="13">
        <f t="shared" si="12"/>
        <v>0</v>
      </c>
      <c r="AF91" s="13">
        <f t="shared" si="12"/>
        <v>0</v>
      </c>
      <c r="AG91" s="13">
        <f t="shared" si="12"/>
        <v>0</v>
      </c>
      <c r="AH91" s="13">
        <f t="shared" si="12"/>
        <v>0</v>
      </c>
      <c r="AI91" s="13">
        <f t="shared" si="12"/>
        <v>0</v>
      </c>
      <c r="AJ91" s="13">
        <f t="shared" si="12"/>
        <v>0</v>
      </c>
      <c r="AK91" s="13">
        <f t="shared" si="12"/>
        <v>0</v>
      </c>
      <c r="AT91" s="6" t="s">
        <v>37</v>
      </c>
      <c r="AU91" s="13">
        <f t="shared" ref="AU91:CC91" si="13">IFERROR(ROUND(1-1/AU90,4),0)</f>
        <v>0</v>
      </c>
      <c r="AV91" s="13">
        <f t="shared" si="13"/>
        <v>0</v>
      </c>
      <c r="AW91" s="13">
        <f t="shared" si="13"/>
        <v>0</v>
      </c>
      <c r="AX91" s="13">
        <f t="shared" si="13"/>
        <v>0</v>
      </c>
      <c r="AY91" s="13">
        <f t="shared" si="13"/>
        <v>0</v>
      </c>
      <c r="AZ91" s="13">
        <f t="shared" si="13"/>
        <v>0</v>
      </c>
      <c r="BA91" s="13">
        <f t="shared" si="13"/>
        <v>0</v>
      </c>
      <c r="BB91" s="13">
        <f t="shared" si="13"/>
        <v>0</v>
      </c>
      <c r="BC91" s="13">
        <f t="shared" si="13"/>
        <v>0</v>
      </c>
      <c r="BD91" s="13">
        <f t="shared" si="13"/>
        <v>0</v>
      </c>
      <c r="BE91" s="13">
        <f t="shared" si="13"/>
        <v>0</v>
      </c>
      <c r="BF91" s="13">
        <f t="shared" si="13"/>
        <v>0</v>
      </c>
      <c r="BG91" s="13">
        <f t="shared" si="13"/>
        <v>0</v>
      </c>
      <c r="BH91" s="13">
        <f t="shared" si="13"/>
        <v>0</v>
      </c>
      <c r="BI91" s="13">
        <f t="shared" si="13"/>
        <v>0</v>
      </c>
      <c r="BJ91" s="13">
        <f t="shared" si="13"/>
        <v>0</v>
      </c>
      <c r="BK91" s="13">
        <f t="shared" si="13"/>
        <v>0</v>
      </c>
      <c r="BL91" s="13">
        <f t="shared" si="13"/>
        <v>0</v>
      </c>
      <c r="BM91" s="13">
        <f t="shared" si="13"/>
        <v>0</v>
      </c>
      <c r="BN91" s="13">
        <f t="shared" si="13"/>
        <v>0</v>
      </c>
      <c r="BO91" s="13">
        <f t="shared" si="13"/>
        <v>0</v>
      </c>
      <c r="BP91" s="13">
        <f t="shared" si="13"/>
        <v>0</v>
      </c>
      <c r="BQ91" s="13">
        <f t="shared" si="13"/>
        <v>0</v>
      </c>
      <c r="BR91" s="13">
        <f t="shared" si="13"/>
        <v>0</v>
      </c>
      <c r="BS91" s="13">
        <f t="shared" si="13"/>
        <v>0</v>
      </c>
      <c r="BT91" s="13">
        <f t="shared" si="13"/>
        <v>0</v>
      </c>
      <c r="BU91" s="13">
        <f t="shared" si="13"/>
        <v>0</v>
      </c>
      <c r="BV91" s="13">
        <f t="shared" si="13"/>
        <v>0</v>
      </c>
      <c r="BW91" s="13">
        <f t="shared" si="13"/>
        <v>0</v>
      </c>
      <c r="BX91" s="13">
        <f t="shared" si="13"/>
        <v>0</v>
      </c>
      <c r="BY91" s="13">
        <f t="shared" si="13"/>
        <v>0</v>
      </c>
      <c r="BZ91" s="13">
        <f t="shared" si="13"/>
        <v>0</v>
      </c>
      <c r="CA91" s="13">
        <f t="shared" si="13"/>
        <v>0</v>
      </c>
      <c r="CB91" s="13">
        <f t="shared" si="13"/>
        <v>0</v>
      </c>
      <c r="CC91" s="13">
        <f t="shared" si="13"/>
        <v>0</v>
      </c>
    </row>
    <row r="92" ht="15" customHeight="1"/>
    <row r="93" ht="15" customHeight="1" spans="2:81">
      <c r="B93" s="6" t="s">
        <v>38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14" t="s">
        <v>22</v>
      </c>
      <c r="AK93" s="12"/>
      <c r="AT93" s="6" t="s">
        <v>38</v>
      </c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14" t="s">
        <v>22</v>
      </c>
      <c r="CC93" s="12"/>
    </row>
    <row r="94" ht="15" customHeight="1" outlineLevel="1" spans="2:81">
      <c r="B94" s="8" t="s">
        <v>23</v>
      </c>
      <c r="C94" s="9" t="s">
        <v>24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T94" s="8" t="s">
        <v>23</v>
      </c>
      <c r="AU94" s="9" t="s">
        <v>24</v>
      </c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ht="15" customHeight="1" outlineLevel="1" spans="2:81">
      <c r="B95" s="9"/>
      <c r="C95" s="9">
        <v>1</v>
      </c>
      <c r="D95" s="9">
        <v>2</v>
      </c>
      <c r="E95" s="9">
        <v>3</v>
      </c>
      <c r="F95" s="9">
        <v>4</v>
      </c>
      <c r="G95" s="9">
        <v>5</v>
      </c>
      <c r="H95" s="9">
        <v>6</v>
      </c>
      <c r="I95" s="9">
        <v>7</v>
      </c>
      <c r="J95" s="9">
        <v>8</v>
      </c>
      <c r="K95" s="9">
        <v>9</v>
      </c>
      <c r="L95" s="9">
        <v>10</v>
      </c>
      <c r="M95" s="9">
        <v>11</v>
      </c>
      <c r="N95" s="9">
        <v>12</v>
      </c>
      <c r="O95" s="9">
        <v>13</v>
      </c>
      <c r="P95" s="9">
        <v>14</v>
      </c>
      <c r="Q95" s="9">
        <v>15</v>
      </c>
      <c r="R95" s="9">
        <v>16</v>
      </c>
      <c r="S95" s="9">
        <v>17</v>
      </c>
      <c r="T95" s="9">
        <v>18</v>
      </c>
      <c r="U95" s="9">
        <v>19</v>
      </c>
      <c r="V95" s="9">
        <v>20</v>
      </c>
      <c r="W95" s="9">
        <v>21</v>
      </c>
      <c r="X95" s="9">
        <v>22</v>
      </c>
      <c r="Y95" s="9">
        <v>23</v>
      </c>
      <c r="Z95" s="9">
        <v>24</v>
      </c>
      <c r="AA95" s="9">
        <v>25</v>
      </c>
      <c r="AB95" s="9">
        <v>26</v>
      </c>
      <c r="AC95" s="9">
        <v>27</v>
      </c>
      <c r="AD95" s="9">
        <v>28</v>
      </c>
      <c r="AE95" s="9">
        <v>29</v>
      </c>
      <c r="AF95" s="9">
        <v>30</v>
      </c>
      <c r="AG95" s="9">
        <v>31</v>
      </c>
      <c r="AH95" s="9">
        <v>32</v>
      </c>
      <c r="AI95" s="9">
        <v>33</v>
      </c>
      <c r="AJ95" s="9">
        <v>34</v>
      </c>
      <c r="AK95" s="9">
        <v>35</v>
      </c>
      <c r="AT95" s="9"/>
      <c r="AU95" s="9">
        <v>1</v>
      </c>
      <c r="AV95" s="9">
        <v>2</v>
      </c>
      <c r="AW95" s="9">
        <v>3</v>
      </c>
      <c r="AX95" s="9">
        <v>4</v>
      </c>
      <c r="AY95" s="9">
        <v>5</v>
      </c>
      <c r="AZ95" s="9">
        <v>6</v>
      </c>
      <c r="BA95" s="9">
        <v>7</v>
      </c>
      <c r="BB95" s="9">
        <v>8</v>
      </c>
      <c r="BC95" s="9">
        <v>9</v>
      </c>
      <c r="BD95" s="9">
        <v>10</v>
      </c>
      <c r="BE95" s="9">
        <v>11</v>
      </c>
      <c r="BF95" s="9">
        <v>12</v>
      </c>
      <c r="BG95" s="9">
        <v>13</v>
      </c>
      <c r="BH95" s="9">
        <v>14</v>
      </c>
      <c r="BI95" s="9">
        <v>15</v>
      </c>
      <c r="BJ95" s="9">
        <v>16</v>
      </c>
      <c r="BK95" s="9">
        <v>17</v>
      </c>
      <c r="BL95" s="9">
        <v>18</v>
      </c>
      <c r="BM95" s="9">
        <v>19</v>
      </c>
      <c r="BN95" s="9">
        <v>20</v>
      </c>
      <c r="BO95" s="9">
        <v>21</v>
      </c>
      <c r="BP95" s="9">
        <v>22</v>
      </c>
      <c r="BQ95" s="9">
        <v>23</v>
      </c>
      <c r="BR95" s="9">
        <v>24</v>
      </c>
      <c r="BS95" s="9">
        <v>25</v>
      </c>
      <c r="BT95" s="9">
        <v>26</v>
      </c>
      <c r="BU95" s="9">
        <v>27</v>
      </c>
      <c r="BV95" s="9">
        <v>28</v>
      </c>
      <c r="BW95" s="9">
        <v>29</v>
      </c>
      <c r="BX95" s="9">
        <v>30</v>
      </c>
      <c r="BY95" s="9">
        <v>31</v>
      </c>
      <c r="BZ95" s="9">
        <v>32</v>
      </c>
      <c r="CA95" s="9">
        <v>33</v>
      </c>
      <c r="CB95" s="9">
        <v>34</v>
      </c>
      <c r="CC95" s="9">
        <v>35</v>
      </c>
    </row>
    <row r="96" ht="15" customHeight="1" outlineLevel="1" spans="2:81">
      <c r="B96" s="10">
        <v>201506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T96" s="10">
        <v>201506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</row>
    <row r="97" ht="15" customHeight="1" outlineLevel="1" spans="2:81">
      <c r="B97" s="10">
        <v>201509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 t="s">
        <v>25</v>
      </c>
      <c r="AT97" s="10">
        <v>201509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 t="s">
        <v>25</v>
      </c>
    </row>
    <row r="98" ht="15" customHeight="1" outlineLevel="1" spans="2:81">
      <c r="B98" s="10">
        <v>201512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 t="s">
        <v>25</v>
      </c>
      <c r="AK98" s="11" t="s">
        <v>25</v>
      </c>
      <c r="AT98" s="10">
        <v>201512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 t="s">
        <v>25</v>
      </c>
      <c r="CC98" s="11" t="s">
        <v>25</v>
      </c>
    </row>
    <row r="99" ht="15" customHeight="1" outlineLevel="1" spans="2:81">
      <c r="B99" s="10">
        <v>201603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 t="s">
        <v>25</v>
      </c>
      <c r="AJ99" s="11" t="s">
        <v>25</v>
      </c>
      <c r="AK99" s="11" t="s">
        <v>25</v>
      </c>
      <c r="AT99" s="10">
        <v>201603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 t="s">
        <v>25</v>
      </c>
      <c r="CB99" s="11" t="s">
        <v>25</v>
      </c>
      <c r="CC99" s="11" t="s">
        <v>25</v>
      </c>
    </row>
    <row r="100" ht="15" customHeight="1" outlineLevel="1" spans="2:81">
      <c r="B100" s="10">
        <v>201606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 t="s">
        <v>25</v>
      </c>
      <c r="AI100" s="11" t="s">
        <v>25</v>
      </c>
      <c r="AJ100" s="11" t="s">
        <v>25</v>
      </c>
      <c r="AK100" s="11" t="s">
        <v>25</v>
      </c>
      <c r="AT100" s="10">
        <v>201606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 t="s">
        <v>25</v>
      </c>
      <c r="CA100" s="11" t="s">
        <v>25</v>
      </c>
      <c r="CB100" s="11" t="s">
        <v>25</v>
      </c>
      <c r="CC100" s="11" t="s">
        <v>25</v>
      </c>
    </row>
    <row r="101" ht="15" customHeight="1" outlineLevel="1" spans="2:81">
      <c r="B101" s="10">
        <v>201609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 t="s">
        <v>25</v>
      </c>
      <c r="AH101" s="11" t="s">
        <v>25</v>
      </c>
      <c r="AI101" s="11" t="s">
        <v>25</v>
      </c>
      <c r="AJ101" s="11" t="s">
        <v>25</v>
      </c>
      <c r="AK101" s="11" t="s">
        <v>25</v>
      </c>
      <c r="AT101" s="10">
        <v>201609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 t="s">
        <v>25</v>
      </c>
      <c r="BZ101" s="11" t="s">
        <v>25</v>
      </c>
      <c r="CA101" s="11" t="s">
        <v>25</v>
      </c>
      <c r="CB101" s="11" t="s">
        <v>25</v>
      </c>
      <c r="CC101" s="11" t="s">
        <v>25</v>
      </c>
    </row>
    <row r="102" ht="15" customHeight="1" outlineLevel="1" spans="2:81">
      <c r="B102" s="10">
        <v>201612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 t="s">
        <v>25</v>
      </c>
      <c r="AG102" s="11" t="s">
        <v>25</v>
      </c>
      <c r="AH102" s="11" t="s">
        <v>25</v>
      </c>
      <c r="AI102" s="11" t="s">
        <v>25</v>
      </c>
      <c r="AJ102" s="11" t="s">
        <v>25</v>
      </c>
      <c r="AK102" s="11" t="s">
        <v>25</v>
      </c>
      <c r="AT102" s="10">
        <v>201612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 t="s">
        <v>25</v>
      </c>
      <c r="BY102" s="11" t="s">
        <v>25</v>
      </c>
      <c r="BZ102" s="11" t="s">
        <v>25</v>
      </c>
      <c r="CA102" s="11" t="s">
        <v>25</v>
      </c>
      <c r="CB102" s="11" t="s">
        <v>25</v>
      </c>
      <c r="CC102" s="11" t="s">
        <v>25</v>
      </c>
    </row>
    <row r="103" ht="15" customHeight="1" outlineLevel="1" spans="2:81">
      <c r="B103" s="10">
        <v>201703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 t="s">
        <v>25</v>
      </c>
      <c r="AF103" s="11" t="s">
        <v>25</v>
      </c>
      <c r="AG103" s="11" t="s">
        <v>25</v>
      </c>
      <c r="AH103" s="11" t="s">
        <v>25</v>
      </c>
      <c r="AI103" s="11" t="s">
        <v>25</v>
      </c>
      <c r="AJ103" s="11" t="s">
        <v>25</v>
      </c>
      <c r="AK103" s="11" t="s">
        <v>25</v>
      </c>
      <c r="AT103" s="10">
        <v>201703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 t="s">
        <v>25</v>
      </c>
      <c r="BX103" s="11" t="s">
        <v>25</v>
      </c>
      <c r="BY103" s="11" t="s">
        <v>25</v>
      </c>
      <c r="BZ103" s="11" t="s">
        <v>25</v>
      </c>
      <c r="CA103" s="11" t="s">
        <v>25</v>
      </c>
      <c r="CB103" s="11" t="s">
        <v>25</v>
      </c>
      <c r="CC103" s="11" t="s">
        <v>25</v>
      </c>
    </row>
    <row r="104" ht="15" customHeight="1" outlineLevel="1" spans="2:81">
      <c r="B104" s="10">
        <v>201706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 t="s">
        <v>25</v>
      </c>
      <c r="AE104" s="11" t="s">
        <v>25</v>
      </c>
      <c r="AF104" s="11" t="s">
        <v>25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T104" s="10">
        <v>201706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 t="s">
        <v>25</v>
      </c>
      <c r="BW104" s="11" t="s">
        <v>25</v>
      </c>
      <c r="BX104" s="11" t="s">
        <v>25</v>
      </c>
      <c r="BY104" s="11" t="s">
        <v>25</v>
      </c>
      <c r="BZ104" s="11" t="s">
        <v>25</v>
      </c>
      <c r="CA104" s="11" t="s">
        <v>25</v>
      </c>
      <c r="CB104" s="11" t="s">
        <v>25</v>
      </c>
      <c r="CC104" s="11" t="s">
        <v>25</v>
      </c>
    </row>
    <row r="105" ht="15" customHeight="1" outlineLevel="1" spans="2:81">
      <c r="B105" s="10">
        <v>201709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 t="s">
        <v>25</v>
      </c>
      <c r="AD105" s="11" t="s">
        <v>25</v>
      </c>
      <c r="AE105" s="11" t="s">
        <v>25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T105" s="10">
        <v>201709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 t="s">
        <v>25</v>
      </c>
      <c r="BV105" s="11" t="s">
        <v>25</v>
      </c>
      <c r="BW105" s="11" t="s">
        <v>25</v>
      </c>
      <c r="BX105" s="11" t="s">
        <v>25</v>
      </c>
      <c r="BY105" s="11" t="s">
        <v>25</v>
      </c>
      <c r="BZ105" s="11" t="s">
        <v>25</v>
      </c>
      <c r="CA105" s="11" t="s">
        <v>25</v>
      </c>
      <c r="CB105" s="11" t="s">
        <v>25</v>
      </c>
      <c r="CC105" s="11" t="s">
        <v>25</v>
      </c>
    </row>
    <row r="106" ht="15" customHeight="1" outlineLevel="1" spans="2:81">
      <c r="B106" s="10">
        <v>201712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 t="s">
        <v>25</v>
      </c>
      <c r="AC106" s="11" t="s">
        <v>25</v>
      </c>
      <c r="AD106" s="11" t="s">
        <v>25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T106" s="10">
        <v>201712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 t="s">
        <v>25</v>
      </c>
      <c r="BU106" s="11" t="s">
        <v>25</v>
      </c>
      <c r="BV106" s="11" t="s">
        <v>25</v>
      </c>
      <c r="BW106" s="11" t="s">
        <v>25</v>
      </c>
      <c r="BX106" s="11" t="s">
        <v>25</v>
      </c>
      <c r="BY106" s="11" t="s">
        <v>25</v>
      </c>
      <c r="BZ106" s="11" t="s">
        <v>25</v>
      </c>
      <c r="CA106" s="11" t="s">
        <v>25</v>
      </c>
      <c r="CB106" s="11" t="s">
        <v>25</v>
      </c>
      <c r="CC106" s="11" t="s">
        <v>25</v>
      </c>
    </row>
    <row r="107" ht="15" customHeight="1" outlineLevel="1" spans="2:81">
      <c r="B107" s="10">
        <v>201803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 t="s">
        <v>25</v>
      </c>
      <c r="AB107" s="11" t="s">
        <v>25</v>
      </c>
      <c r="AC107" s="11" t="s">
        <v>25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T107" s="10">
        <v>201803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 t="s">
        <v>25</v>
      </c>
      <c r="BT107" s="11" t="s">
        <v>25</v>
      </c>
      <c r="BU107" s="11" t="s">
        <v>25</v>
      </c>
      <c r="BV107" s="11" t="s">
        <v>25</v>
      </c>
      <c r="BW107" s="11" t="s">
        <v>25</v>
      </c>
      <c r="BX107" s="11" t="s">
        <v>25</v>
      </c>
      <c r="BY107" s="11" t="s">
        <v>25</v>
      </c>
      <c r="BZ107" s="11" t="s">
        <v>25</v>
      </c>
      <c r="CA107" s="11" t="s">
        <v>25</v>
      </c>
      <c r="CB107" s="11" t="s">
        <v>25</v>
      </c>
      <c r="CC107" s="11" t="s">
        <v>25</v>
      </c>
    </row>
    <row r="108" ht="15" customHeight="1" outlineLevel="1" spans="2:81">
      <c r="B108" s="10">
        <v>201806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 t="s">
        <v>25</v>
      </c>
      <c r="AA108" s="11" t="s">
        <v>25</v>
      </c>
      <c r="AB108" s="11" t="s">
        <v>25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T108" s="10">
        <v>201806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 t="s">
        <v>25</v>
      </c>
      <c r="BS108" s="11" t="s">
        <v>25</v>
      </c>
      <c r="BT108" s="11" t="s">
        <v>25</v>
      </c>
      <c r="BU108" s="11" t="s">
        <v>25</v>
      </c>
      <c r="BV108" s="11" t="s">
        <v>25</v>
      </c>
      <c r="BW108" s="11" t="s">
        <v>25</v>
      </c>
      <c r="BX108" s="11" t="s">
        <v>25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</row>
    <row r="109" ht="15" customHeight="1" outlineLevel="1" spans="2:81">
      <c r="B109" s="10">
        <v>201809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 t="s">
        <v>25</v>
      </c>
      <c r="Z109" s="11" t="s">
        <v>25</v>
      </c>
      <c r="AA109" s="11" t="s">
        <v>25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T109" s="10">
        <v>201809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 t="s">
        <v>25</v>
      </c>
      <c r="BR109" s="11" t="s">
        <v>25</v>
      </c>
      <c r="BS109" s="11" t="s">
        <v>25</v>
      </c>
      <c r="BT109" s="11" t="s">
        <v>25</v>
      </c>
      <c r="BU109" s="11" t="s">
        <v>25</v>
      </c>
      <c r="BV109" s="11" t="s">
        <v>25</v>
      </c>
      <c r="BW109" s="11" t="s">
        <v>25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</row>
    <row r="110" ht="15" customHeight="1" outlineLevel="1" spans="2:81">
      <c r="B110" s="10">
        <v>201812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 t="s">
        <v>25</v>
      </c>
      <c r="Y110" s="11" t="s">
        <v>25</v>
      </c>
      <c r="Z110" s="11" t="s">
        <v>25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T110" s="10">
        <v>201812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 t="s">
        <v>25</v>
      </c>
      <c r="BQ110" s="11" t="s">
        <v>25</v>
      </c>
      <c r="BR110" s="11" t="s">
        <v>25</v>
      </c>
      <c r="BS110" s="11" t="s">
        <v>25</v>
      </c>
      <c r="BT110" s="11" t="s">
        <v>25</v>
      </c>
      <c r="BU110" s="11" t="s">
        <v>25</v>
      </c>
      <c r="BV110" s="11" t="s">
        <v>25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</row>
    <row r="111" ht="15" customHeight="1" outlineLevel="1" spans="2:81">
      <c r="B111" s="10">
        <v>201903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 t="s">
        <v>25</v>
      </c>
      <c r="X111" s="11" t="s">
        <v>25</v>
      </c>
      <c r="Y111" s="11" t="s">
        <v>25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T111" s="10">
        <v>201903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 t="s">
        <v>25</v>
      </c>
      <c r="BP111" s="11" t="s">
        <v>25</v>
      </c>
      <c r="BQ111" s="11" t="s">
        <v>25</v>
      </c>
      <c r="BR111" s="11" t="s">
        <v>25</v>
      </c>
      <c r="BS111" s="11" t="s">
        <v>25</v>
      </c>
      <c r="BT111" s="11" t="s">
        <v>25</v>
      </c>
      <c r="BU111" s="11" t="s">
        <v>25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</row>
    <row r="112" ht="15" customHeight="1" outlineLevel="1" spans="2:81">
      <c r="B112" s="10">
        <v>201906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 t="s">
        <v>25</v>
      </c>
      <c r="W112" s="11" t="s">
        <v>25</v>
      </c>
      <c r="X112" s="11" t="s">
        <v>25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T112" s="10">
        <v>201906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 t="s">
        <v>25</v>
      </c>
      <c r="BO112" s="11" t="s">
        <v>25</v>
      </c>
      <c r="BP112" s="11" t="s">
        <v>25</v>
      </c>
      <c r="BQ112" s="11" t="s">
        <v>25</v>
      </c>
      <c r="BR112" s="11" t="s">
        <v>25</v>
      </c>
      <c r="BS112" s="11" t="s">
        <v>25</v>
      </c>
      <c r="BT112" s="11" t="s">
        <v>25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</row>
    <row r="113" ht="15" customHeight="1" outlineLevel="1" spans="2:81">
      <c r="B113" s="10">
        <v>201909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 t="s">
        <v>25</v>
      </c>
      <c r="V113" s="11" t="s">
        <v>25</v>
      </c>
      <c r="W113" s="11" t="s">
        <v>25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T113" s="10">
        <v>201909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 t="s">
        <v>25</v>
      </c>
      <c r="BN113" s="11" t="s">
        <v>25</v>
      </c>
      <c r="BO113" s="11" t="s">
        <v>25</v>
      </c>
      <c r="BP113" s="11" t="s">
        <v>25</v>
      </c>
      <c r="BQ113" s="11" t="s">
        <v>25</v>
      </c>
      <c r="BR113" s="11" t="s">
        <v>25</v>
      </c>
      <c r="BS113" s="11" t="s">
        <v>25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</row>
    <row r="114" ht="15" customHeight="1" outlineLevel="1" spans="2:81">
      <c r="B114" s="10">
        <v>201912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 t="s">
        <v>25</v>
      </c>
      <c r="U114" s="11" t="s">
        <v>25</v>
      </c>
      <c r="V114" s="11" t="s">
        <v>25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T114" s="10">
        <v>201912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 t="s">
        <v>25</v>
      </c>
      <c r="BM114" s="11" t="s">
        <v>25</v>
      </c>
      <c r="BN114" s="11" t="s">
        <v>25</v>
      </c>
      <c r="BO114" s="11" t="s">
        <v>25</v>
      </c>
      <c r="BP114" s="11" t="s">
        <v>25</v>
      </c>
      <c r="BQ114" s="11" t="s">
        <v>25</v>
      </c>
      <c r="BR114" s="11" t="s">
        <v>25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</row>
    <row r="115" ht="15" customHeight="1" outlineLevel="1" spans="2:81">
      <c r="B115" s="10">
        <v>202003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 t="s">
        <v>25</v>
      </c>
      <c r="T115" s="11" t="s">
        <v>25</v>
      </c>
      <c r="U115" s="11" t="s">
        <v>25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T115" s="10">
        <v>202003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 t="s">
        <v>25</v>
      </c>
      <c r="BL115" s="11" t="s">
        <v>25</v>
      </c>
      <c r="BM115" s="11" t="s">
        <v>25</v>
      </c>
      <c r="BN115" s="11" t="s">
        <v>25</v>
      </c>
      <c r="BO115" s="11" t="s">
        <v>25</v>
      </c>
      <c r="BP115" s="11" t="s">
        <v>25</v>
      </c>
      <c r="BQ115" s="11" t="s">
        <v>25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</row>
    <row r="116" ht="15" customHeight="1" outlineLevel="1" spans="2:81">
      <c r="B116" s="10">
        <v>202006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 t="s">
        <v>25</v>
      </c>
      <c r="S116" s="11" t="s">
        <v>25</v>
      </c>
      <c r="T116" s="11" t="s">
        <v>25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T116" s="10">
        <v>202006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 t="s">
        <v>25</v>
      </c>
      <c r="BK116" s="11" t="s">
        <v>25</v>
      </c>
      <c r="BL116" s="11" t="s">
        <v>25</v>
      </c>
      <c r="BM116" s="11" t="s">
        <v>25</v>
      </c>
      <c r="BN116" s="11" t="s">
        <v>25</v>
      </c>
      <c r="BO116" s="11" t="s">
        <v>25</v>
      </c>
      <c r="BP116" s="11" t="s">
        <v>25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</row>
    <row r="117" ht="15" customHeight="1" outlineLevel="1" spans="2:81">
      <c r="B117" s="10">
        <v>202009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 t="s">
        <v>25</v>
      </c>
      <c r="R117" s="11" t="s">
        <v>25</v>
      </c>
      <c r="S117" s="11" t="s">
        <v>25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T117" s="10">
        <v>202009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 t="s">
        <v>25</v>
      </c>
      <c r="BJ117" s="11" t="s">
        <v>25</v>
      </c>
      <c r="BK117" s="11" t="s">
        <v>25</v>
      </c>
      <c r="BL117" s="11" t="s">
        <v>25</v>
      </c>
      <c r="BM117" s="11" t="s">
        <v>25</v>
      </c>
      <c r="BN117" s="11" t="s">
        <v>25</v>
      </c>
      <c r="BO117" s="11" t="s">
        <v>25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</row>
    <row r="118" ht="15" customHeight="1" outlineLevel="1" spans="2:81">
      <c r="B118" s="10">
        <v>202012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 t="s">
        <v>25</v>
      </c>
      <c r="Q118" s="11" t="s">
        <v>25</v>
      </c>
      <c r="R118" s="11" t="s">
        <v>25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T118" s="10">
        <v>202012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 t="s">
        <v>25</v>
      </c>
      <c r="BI118" s="11" t="s">
        <v>25</v>
      </c>
      <c r="BJ118" s="11" t="s">
        <v>25</v>
      </c>
      <c r="BK118" s="11" t="s">
        <v>25</v>
      </c>
      <c r="BL118" s="11" t="s">
        <v>25</v>
      </c>
      <c r="BM118" s="11" t="s">
        <v>25</v>
      </c>
      <c r="BN118" s="11" t="s">
        <v>25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</row>
    <row r="119" ht="15" customHeight="1" outlineLevel="1" spans="2:81">
      <c r="B119" s="10">
        <v>202103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 t="s">
        <v>25</v>
      </c>
      <c r="P119" s="11" t="s">
        <v>25</v>
      </c>
      <c r="Q119" s="11" t="s">
        <v>25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T119" s="10">
        <v>202103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 t="s">
        <v>25</v>
      </c>
      <c r="BH119" s="11" t="s">
        <v>25</v>
      </c>
      <c r="BI119" s="11" t="s">
        <v>25</v>
      </c>
      <c r="BJ119" s="11" t="s">
        <v>25</v>
      </c>
      <c r="BK119" s="11" t="s">
        <v>25</v>
      </c>
      <c r="BL119" s="11" t="s">
        <v>25</v>
      </c>
      <c r="BM119" s="11" t="s">
        <v>25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</row>
    <row r="120" ht="15" customHeight="1" outlineLevel="1" spans="2:81">
      <c r="B120" s="10">
        <v>202106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 t="s">
        <v>25</v>
      </c>
      <c r="O120" s="11" t="s">
        <v>25</v>
      </c>
      <c r="P120" s="11" t="s">
        <v>25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T120" s="10">
        <v>202106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 t="s">
        <v>25</v>
      </c>
      <c r="BG120" s="11" t="s">
        <v>25</v>
      </c>
      <c r="BH120" s="11" t="s">
        <v>25</v>
      </c>
      <c r="BI120" s="11" t="s">
        <v>25</v>
      </c>
      <c r="BJ120" s="11" t="s">
        <v>25</v>
      </c>
      <c r="BK120" s="11" t="s">
        <v>25</v>
      </c>
      <c r="BL120" s="11" t="s">
        <v>25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</row>
    <row r="121" ht="15" customHeight="1" outlineLevel="1" spans="2:81">
      <c r="B121" s="10">
        <v>202109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 t="s">
        <v>25</v>
      </c>
      <c r="N121" s="11" t="s">
        <v>25</v>
      </c>
      <c r="O121" s="11" t="s">
        <v>25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T121" s="10">
        <v>202109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 t="s">
        <v>25</v>
      </c>
      <c r="BF121" s="11" t="s">
        <v>25</v>
      </c>
      <c r="BG121" s="11" t="s">
        <v>25</v>
      </c>
      <c r="BH121" s="11" t="s">
        <v>25</v>
      </c>
      <c r="BI121" s="11" t="s">
        <v>25</v>
      </c>
      <c r="BJ121" s="11" t="s">
        <v>25</v>
      </c>
      <c r="BK121" s="11" t="s">
        <v>25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</row>
    <row r="122" ht="15" customHeight="1" outlineLevel="1" spans="2:81">
      <c r="B122" s="10">
        <v>202112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 t="s">
        <v>25</v>
      </c>
      <c r="M122" s="11" t="s">
        <v>25</v>
      </c>
      <c r="N122" s="11" t="s">
        <v>25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T122" s="10">
        <v>202112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 t="s">
        <v>25</v>
      </c>
      <c r="BE122" s="11" t="s">
        <v>25</v>
      </c>
      <c r="BF122" s="11" t="s">
        <v>25</v>
      </c>
      <c r="BG122" s="11" t="s">
        <v>25</v>
      </c>
      <c r="BH122" s="11" t="s">
        <v>25</v>
      </c>
      <c r="BI122" s="11" t="s">
        <v>25</v>
      </c>
      <c r="BJ122" s="11" t="s">
        <v>25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</row>
    <row r="123" ht="15" customHeight="1" outlineLevel="1" spans="2:81">
      <c r="B123" s="10">
        <v>202203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 t="s">
        <v>25</v>
      </c>
      <c r="L123" s="11" t="s">
        <v>25</v>
      </c>
      <c r="M123" s="11" t="s">
        <v>25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T123" s="10">
        <v>202203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 t="s">
        <v>25</v>
      </c>
      <c r="BD123" s="11" t="s">
        <v>25</v>
      </c>
      <c r="BE123" s="11" t="s">
        <v>25</v>
      </c>
      <c r="BF123" s="11" t="s">
        <v>25</v>
      </c>
      <c r="BG123" s="11" t="s">
        <v>25</v>
      </c>
      <c r="BH123" s="11" t="s">
        <v>25</v>
      </c>
      <c r="BI123" s="11" t="s">
        <v>25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</row>
    <row r="124" ht="15" customHeight="1" outlineLevel="1" spans="2:81">
      <c r="B124" s="10">
        <v>202206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 t="s">
        <v>25</v>
      </c>
      <c r="K124" s="11" t="s">
        <v>25</v>
      </c>
      <c r="L124" s="11" t="s">
        <v>25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T124" s="10">
        <v>202206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 t="s">
        <v>25</v>
      </c>
      <c r="BC124" s="11" t="s">
        <v>25</v>
      </c>
      <c r="BD124" s="11" t="s">
        <v>25</v>
      </c>
      <c r="BE124" s="11" t="s">
        <v>25</v>
      </c>
      <c r="BF124" s="11" t="s">
        <v>25</v>
      </c>
      <c r="BG124" s="11" t="s">
        <v>25</v>
      </c>
      <c r="BH124" s="11" t="s">
        <v>25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</row>
    <row r="125" ht="15" customHeight="1" outlineLevel="1" spans="2:81">
      <c r="B125" s="10">
        <v>202209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 t="s">
        <v>25</v>
      </c>
      <c r="J125" s="11" t="s">
        <v>25</v>
      </c>
      <c r="K125" s="11" t="s">
        <v>25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T125" s="10">
        <v>202209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 t="s">
        <v>25</v>
      </c>
      <c r="BB125" s="11" t="s">
        <v>25</v>
      </c>
      <c r="BC125" s="11" t="s">
        <v>25</v>
      </c>
      <c r="BD125" s="11" t="s">
        <v>25</v>
      </c>
      <c r="BE125" s="11" t="s">
        <v>25</v>
      </c>
      <c r="BF125" s="11" t="s">
        <v>25</v>
      </c>
      <c r="BG125" s="11" t="s">
        <v>25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</row>
    <row r="126" ht="15" customHeight="1" outlineLevel="1" spans="2:81">
      <c r="B126" s="10">
        <v>202212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 t="s">
        <v>25</v>
      </c>
      <c r="I126" s="11" t="s">
        <v>25</v>
      </c>
      <c r="J126" s="11" t="s">
        <v>25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T126" s="10">
        <v>202212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 t="s">
        <v>25</v>
      </c>
      <c r="BA126" s="11" t="s">
        <v>25</v>
      </c>
      <c r="BB126" s="11" t="s">
        <v>25</v>
      </c>
      <c r="BC126" s="11" t="s">
        <v>25</v>
      </c>
      <c r="BD126" s="11" t="s">
        <v>25</v>
      </c>
      <c r="BE126" s="11" t="s">
        <v>25</v>
      </c>
      <c r="BF126" s="11" t="s">
        <v>25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</row>
    <row r="127" ht="15" customHeight="1" outlineLevel="1" spans="2:81">
      <c r="B127" s="10">
        <v>202303</v>
      </c>
      <c r="C127" s="11">
        <v>0</v>
      </c>
      <c r="D127" s="11">
        <v>0</v>
      </c>
      <c r="E127" s="11">
        <v>0</v>
      </c>
      <c r="F127" s="11">
        <v>0</v>
      </c>
      <c r="G127" s="11" t="s">
        <v>25</v>
      </c>
      <c r="H127" s="11" t="s">
        <v>25</v>
      </c>
      <c r="I127" s="11" t="s">
        <v>25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T127" s="10">
        <v>202303</v>
      </c>
      <c r="AU127" s="11">
        <v>0</v>
      </c>
      <c r="AV127" s="11">
        <v>0</v>
      </c>
      <c r="AW127" s="11">
        <v>0</v>
      </c>
      <c r="AX127" s="11">
        <v>0</v>
      </c>
      <c r="AY127" s="11" t="s">
        <v>25</v>
      </c>
      <c r="AZ127" s="11" t="s">
        <v>25</v>
      </c>
      <c r="BA127" s="11" t="s">
        <v>25</v>
      </c>
      <c r="BB127" s="11" t="s">
        <v>25</v>
      </c>
      <c r="BC127" s="11" t="s">
        <v>25</v>
      </c>
      <c r="BD127" s="11" t="s">
        <v>25</v>
      </c>
      <c r="BE127" s="11" t="s">
        <v>25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</row>
    <row r="128" ht="15" customHeight="1" outlineLevel="1" spans="2:81">
      <c r="B128" s="10">
        <v>202306</v>
      </c>
      <c r="C128" s="11">
        <v>0</v>
      </c>
      <c r="D128" s="11">
        <v>0</v>
      </c>
      <c r="E128" s="11">
        <v>0</v>
      </c>
      <c r="F128" s="11" t="s">
        <v>25</v>
      </c>
      <c r="G128" s="11" t="s">
        <v>25</v>
      </c>
      <c r="H128" s="11" t="s">
        <v>25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T128" s="10">
        <v>202306</v>
      </c>
      <c r="AU128" s="11">
        <v>0</v>
      </c>
      <c r="AV128" s="11">
        <v>0</v>
      </c>
      <c r="AW128" s="11">
        <v>0</v>
      </c>
      <c r="AX128" s="11" t="s">
        <v>25</v>
      </c>
      <c r="AY128" s="11" t="s">
        <v>25</v>
      </c>
      <c r="AZ128" s="11" t="s">
        <v>25</v>
      </c>
      <c r="BA128" s="11" t="s">
        <v>25</v>
      </c>
      <c r="BB128" s="11" t="s">
        <v>25</v>
      </c>
      <c r="BC128" s="11" t="s">
        <v>25</v>
      </c>
      <c r="BD128" s="11" t="s">
        <v>25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</row>
    <row r="129" ht="15" customHeight="1" outlineLevel="1" spans="2:81">
      <c r="B129" s="10">
        <v>202309</v>
      </c>
      <c r="C129" s="11">
        <v>0</v>
      </c>
      <c r="D129" s="11">
        <v>0</v>
      </c>
      <c r="E129" s="11" t="s">
        <v>25</v>
      </c>
      <c r="F129" s="11" t="s">
        <v>25</v>
      </c>
      <c r="G129" s="11" t="s">
        <v>25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T129" s="10">
        <v>202309</v>
      </c>
      <c r="AU129" s="11">
        <v>0</v>
      </c>
      <c r="AV129" s="11">
        <v>0</v>
      </c>
      <c r="AW129" s="11" t="s">
        <v>25</v>
      </c>
      <c r="AX129" s="11" t="s">
        <v>25</v>
      </c>
      <c r="AY129" s="11" t="s">
        <v>25</v>
      </c>
      <c r="AZ129" s="11" t="s">
        <v>25</v>
      </c>
      <c r="BA129" s="11" t="s">
        <v>25</v>
      </c>
      <c r="BB129" s="11" t="s">
        <v>25</v>
      </c>
      <c r="BC129" s="11" t="s">
        <v>25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</row>
    <row r="130" ht="15" customHeight="1" outlineLevel="1" spans="2:81">
      <c r="B130" s="10">
        <v>202312</v>
      </c>
      <c r="C130" s="11">
        <v>0</v>
      </c>
      <c r="D130" s="11" t="s">
        <v>25</v>
      </c>
      <c r="E130" s="11" t="s">
        <v>25</v>
      </c>
      <c r="F130" s="11" t="s">
        <v>25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T130" s="10">
        <v>202312</v>
      </c>
      <c r="AU130" s="11">
        <v>0</v>
      </c>
      <c r="AV130" s="11" t="s">
        <v>25</v>
      </c>
      <c r="AW130" s="11" t="s">
        <v>25</v>
      </c>
      <c r="AX130" s="11" t="s">
        <v>25</v>
      </c>
      <c r="AY130" s="11" t="s">
        <v>25</v>
      </c>
      <c r="AZ130" s="11" t="s">
        <v>25</v>
      </c>
      <c r="BA130" s="11" t="s">
        <v>25</v>
      </c>
      <c r="BB130" s="11" t="s">
        <v>25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</row>
    <row r="131" ht="15" customHeight="1"/>
    <row r="132" ht="15" customHeight="1" spans="2:81">
      <c r="B132" s="6" t="s">
        <v>39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14" t="s">
        <v>22</v>
      </c>
      <c r="AK132" s="12"/>
      <c r="AT132" s="6" t="s">
        <v>39</v>
      </c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14" t="s">
        <v>22</v>
      </c>
      <c r="CC132" s="12"/>
    </row>
    <row r="133" ht="15" customHeight="1" outlineLevel="1" spans="2:81">
      <c r="B133" s="8" t="s">
        <v>23</v>
      </c>
      <c r="C133" s="9" t="s">
        <v>24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T133" s="8" t="s">
        <v>23</v>
      </c>
      <c r="AU133" s="9" t="s">
        <v>24</v>
      </c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</row>
    <row r="134" ht="15" customHeight="1" outlineLevel="1" spans="2:81">
      <c r="B134" s="9"/>
      <c r="C134" s="9">
        <v>1</v>
      </c>
      <c r="D134" s="9">
        <v>2</v>
      </c>
      <c r="E134" s="9">
        <v>3</v>
      </c>
      <c r="F134" s="9">
        <v>4</v>
      </c>
      <c r="G134" s="9">
        <v>5</v>
      </c>
      <c r="H134" s="9">
        <v>6</v>
      </c>
      <c r="I134" s="9">
        <v>7</v>
      </c>
      <c r="J134" s="9">
        <v>8</v>
      </c>
      <c r="K134" s="9">
        <v>9</v>
      </c>
      <c r="L134" s="9">
        <v>10</v>
      </c>
      <c r="M134" s="9">
        <v>11</v>
      </c>
      <c r="N134" s="9">
        <v>12</v>
      </c>
      <c r="O134" s="9">
        <v>13</v>
      </c>
      <c r="P134" s="9">
        <v>14</v>
      </c>
      <c r="Q134" s="9">
        <v>15</v>
      </c>
      <c r="R134" s="9">
        <v>16</v>
      </c>
      <c r="S134" s="9">
        <v>17</v>
      </c>
      <c r="T134" s="9">
        <v>18</v>
      </c>
      <c r="U134" s="9">
        <v>19</v>
      </c>
      <c r="V134" s="9">
        <v>20</v>
      </c>
      <c r="W134" s="9">
        <v>21</v>
      </c>
      <c r="X134" s="9">
        <v>22</v>
      </c>
      <c r="Y134" s="9">
        <v>23</v>
      </c>
      <c r="Z134" s="9">
        <v>24</v>
      </c>
      <c r="AA134" s="9">
        <v>25</v>
      </c>
      <c r="AB134" s="9">
        <v>26</v>
      </c>
      <c r="AC134" s="9">
        <v>27</v>
      </c>
      <c r="AD134" s="9">
        <v>28</v>
      </c>
      <c r="AE134" s="9">
        <v>29</v>
      </c>
      <c r="AF134" s="9">
        <v>30</v>
      </c>
      <c r="AG134" s="9">
        <v>31</v>
      </c>
      <c r="AH134" s="9">
        <v>32</v>
      </c>
      <c r="AI134" s="9">
        <v>33</v>
      </c>
      <c r="AJ134" s="9">
        <v>34</v>
      </c>
      <c r="AK134" s="9">
        <v>35</v>
      </c>
      <c r="AT134" s="9"/>
      <c r="AU134" s="9">
        <v>1</v>
      </c>
      <c r="AV134" s="9">
        <v>2</v>
      </c>
      <c r="AW134" s="9">
        <v>3</v>
      </c>
      <c r="AX134" s="9">
        <v>4</v>
      </c>
      <c r="AY134" s="9">
        <v>5</v>
      </c>
      <c r="AZ134" s="9">
        <v>6</v>
      </c>
      <c r="BA134" s="9">
        <v>7</v>
      </c>
      <c r="BB134" s="9">
        <v>8</v>
      </c>
      <c r="BC134" s="9">
        <v>9</v>
      </c>
      <c r="BD134" s="9">
        <v>10</v>
      </c>
      <c r="BE134" s="9">
        <v>11</v>
      </c>
      <c r="BF134" s="9">
        <v>12</v>
      </c>
      <c r="BG134" s="9">
        <v>13</v>
      </c>
      <c r="BH134" s="9">
        <v>14</v>
      </c>
      <c r="BI134" s="9">
        <v>15</v>
      </c>
      <c r="BJ134" s="9">
        <v>16</v>
      </c>
      <c r="BK134" s="9">
        <v>17</v>
      </c>
      <c r="BL134" s="9">
        <v>18</v>
      </c>
      <c r="BM134" s="9">
        <v>19</v>
      </c>
      <c r="BN134" s="9">
        <v>20</v>
      </c>
      <c r="BO134" s="9">
        <v>21</v>
      </c>
      <c r="BP134" s="9">
        <v>22</v>
      </c>
      <c r="BQ134" s="9">
        <v>23</v>
      </c>
      <c r="BR134" s="9">
        <v>24</v>
      </c>
      <c r="BS134" s="9">
        <v>25</v>
      </c>
      <c r="BT134" s="9">
        <v>26</v>
      </c>
      <c r="BU134" s="9">
        <v>27</v>
      </c>
      <c r="BV134" s="9">
        <v>28</v>
      </c>
      <c r="BW134" s="9">
        <v>29</v>
      </c>
      <c r="BX134" s="9">
        <v>30</v>
      </c>
      <c r="BY134" s="9">
        <v>31</v>
      </c>
      <c r="BZ134" s="9">
        <v>32</v>
      </c>
      <c r="CA134" s="9">
        <v>33</v>
      </c>
      <c r="CB134" s="9">
        <v>34</v>
      </c>
      <c r="CC134" s="9">
        <v>35</v>
      </c>
    </row>
    <row r="135" ht="15" customHeight="1" outlineLevel="1" spans="2:81">
      <c r="B135" s="10">
        <v>201506</v>
      </c>
      <c r="C135" s="11">
        <f t="shared" ref="C135:AJ143" si="14">IF(C7="","",C7+C96)</f>
        <v>0</v>
      </c>
      <c r="D135" s="11">
        <f t="shared" si="14"/>
        <v>0</v>
      </c>
      <c r="E135" s="11">
        <f t="shared" si="14"/>
        <v>0</v>
      </c>
      <c r="F135" s="11">
        <f t="shared" si="14"/>
        <v>0</v>
      </c>
      <c r="G135" s="11">
        <f t="shared" si="14"/>
        <v>0</v>
      </c>
      <c r="H135" s="11">
        <f t="shared" si="14"/>
        <v>0</v>
      </c>
      <c r="I135" s="11">
        <f t="shared" si="14"/>
        <v>0</v>
      </c>
      <c r="J135" s="11">
        <f t="shared" si="14"/>
        <v>0</v>
      </c>
      <c r="K135" s="11">
        <f t="shared" si="14"/>
        <v>0</v>
      </c>
      <c r="L135" s="11">
        <f t="shared" si="14"/>
        <v>0</v>
      </c>
      <c r="M135" s="11">
        <f t="shared" si="14"/>
        <v>0</v>
      </c>
      <c r="N135" s="11">
        <f t="shared" si="14"/>
        <v>0</v>
      </c>
      <c r="O135" s="11">
        <f t="shared" si="14"/>
        <v>0</v>
      </c>
      <c r="P135" s="11">
        <f t="shared" si="14"/>
        <v>0</v>
      </c>
      <c r="Q135" s="11">
        <f t="shared" si="14"/>
        <v>0</v>
      </c>
      <c r="R135" s="11">
        <f t="shared" si="14"/>
        <v>0</v>
      </c>
      <c r="S135" s="11">
        <f t="shared" si="14"/>
        <v>0</v>
      </c>
      <c r="T135" s="11">
        <f t="shared" si="14"/>
        <v>0</v>
      </c>
      <c r="U135" s="11">
        <f t="shared" si="14"/>
        <v>0</v>
      </c>
      <c r="V135" s="11">
        <f t="shared" si="14"/>
        <v>0</v>
      </c>
      <c r="W135" s="11">
        <f t="shared" si="14"/>
        <v>0</v>
      </c>
      <c r="X135" s="11">
        <f t="shared" si="14"/>
        <v>0</v>
      </c>
      <c r="Y135" s="11">
        <f t="shared" si="14"/>
        <v>0</v>
      </c>
      <c r="Z135" s="11">
        <f t="shared" si="14"/>
        <v>0</v>
      </c>
      <c r="AA135" s="11">
        <f t="shared" si="14"/>
        <v>0</v>
      </c>
      <c r="AB135" s="11">
        <f t="shared" si="14"/>
        <v>0</v>
      </c>
      <c r="AC135" s="11">
        <f t="shared" si="14"/>
        <v>0</v>
      </c>
      <c r="AD135" s="11">
        <f t="shared" si="14"/>
        <v>0</v>
      </c>
      <c r="AE135" s="11">
        <f t="shared" si="14"/>
        <v>0</v>
      </c>
      <c r="AF135" s="11">
        <f t="shared" si="14"/>
        <v>0</v>
      </c>
      <c r="AG135" s="11">
        <f t="shared" si="14"/>
        <v>0</v>
      </c>
      <c r="AH135" s="11">
        <f t="shared" si="14"/>
        <v>0</v>
      </c>
      <c r="AI135" s="11">
        <f t="shared" si="14"/>
        <v>0</v>
      </c>
      <c r="AJ135" s="11">
        <f t="shared" si="14"/>
        <v>0</v>
      </c>
      <c r="AK135" s="11">
        <f>IF(AK7="","",AK7+AK96)</f>
        <v>0</v>
      </c>
      <c r="AT135" s="10">
        <v>201506</v>
      </c>
      <c r="AU135" s="11">
        <f t="shared" ref="AU135:CB143" si="15">IF(AU7="","",AU7+AU96)</f>
        <v>0</v>
      </c>
      <c r="AV135" s="11">
        <f t="shared" si="15"/>
        <v>0</v>
      </c>
      <c r="AW135" s="11">
        <f t="shared" si="15"/>
        <v>0</v>
      </c>
      <c r="AX135" s="11">
        <f t="shared" si="15"/>
        <v>0</v>
      </c>
      <c r="AY135" s="11">
        <f t="shared" si="15"/>
        <v>0</v>
      </c>
      <c r="AZ135" s="11">
        <f t="shared" si="15"/>
        <v>0</v>
      </c>
      <c r="BA135" s="11">
        <f t="shared" si="15"/>
        <v>0</v>
      </c>
      <c r="BB135" s="11">
        <f t="shared" si="15"/>
        <v>0</v>
      </c>
      <c r="BC135" s="11">
        <f t="shared" si="15"/>
        <v>0</v>
      </c>
      <c r="BD135" s="11">
        <f t="shared" si="15"/>
        <v>0</v>
      </c>
      <c r="BE135" s="11">
        <f t="shared" si="15"/>
        <v>0</v>
      </c>
      <c r="BF135" s="11">
        <f t="shared" si="15"/>
        <v>0</v>
      </c>
      <c r="BG135" s="11">
        <f t="shared" si="15"/>
        <v>0</v>
      </c>
      <c r="BH135" s="11">
        <f t="shared" si="15"/>
        <v>0</v>
      </c>
      <c r="BI135" s="11">
        <f t="shared" si="15"/>
        <v>0</v>
      </c>
      <c r="BJ135" s="11">
        <f t="shared" si="15"/>
        <v>0</v>
      </c>
      <c r="BK135" s="11">
        <f t="shared" si="15"/>
        <v>0</v>
      </c>
      <c r="BL135" s="11">
        <f t="shared" si="15"/>
        <v>0</v>
      </c>
      <c r="BM135" s="11">
        <f t="shared" si="15"/>
        <v>0</v>
      </c>
      <c r="BN135" s="11">
        <f t="shared" si="15"/>
        <v>0</v>
      </c>
      <c r="BO135" s="11">
        <f t="shared" si="15"/>
        <v>0</v>
      </c>
      <c r="BP135" s="11">
        <f t="shared" si="15"/>
        <v>0</v>
      </c>
      <c r="BQ135" s="11">
        <f t="shared" si="15"/>
        <v>0</v>
      </c>
      <c r="BR135" s="11">
        <f t="shared" si="15"/>
        <v>0</v>
      </c>
      <c r="BS135" s="11">
        <f t="shared" si="15"/>
        <v>0</v>
      </c>
      <c r="BT135" s="11">
        <f t="shared" si="15"/>
        <v>0</v>
      </c>
      <c r="BU135" s="11">
        <f t="shared" si="15"/>
        <v>0</v>
      </c>
      <c r="BV135" s="11">
        <f t="shared" si="15"/>
        <v>0</v>
      </c>
      <c r="BW135" s="11">
        <f t="shared" si="15"/>
        <v>0</v>
      </c>
      <c r="BX135" s="11">
        <f t="shared" si="15"/>
        <v>0</v>
      </c>
      <c r="BY135" s="11">
        <f t="shared" si="15"/>
        <v>0</v>
      </c>
      <c r="BZ135" s="11">
        <f t="shared" si="15"/>
        <v>0</v>
      </c>
      <c r="CA135" s="11">
        <f t="shared" si="15"/>
        <v>0</v>
      </c>
      <c r="CB135" s="11">
        <f t="shared" si="15"/>
        <v>0</v>
      </c>
      <c r="CC135" s="11">
        <f>IF(CC7="","",CC7+CC96)</f>
        <v>0</v>
      </c>
    </row>
    <row r="136" ht="15" customHeight="1" outlineLevel="1" spans="2:81">
      <c r="B136" s="10">
        <v>201509</v>
      </c>
      <c r="C136" s="11">
        <f t="shared" si="14"/>
        <v>0</v>
      </c>
      <c r="D136" s="11">
        <f t="shared" si="14"/>
        <v>0</v>
      </c>
      <c r="E136" s="11">
        <f t="shared" si="14"/>
        <v>0</v>
      </c>
      <c r="F136" s="11">
        <f t="shared" si="14"/>
        <v>0</v>
      </c>
      <c r="G136" s="11">
        <f t="shared" si="14"/>
        <v>0</v>
      </c>
      <c r="H136" s="11">
        <f t="shared" si="14"/>
        <v>0</v>
      </c>
      <c r="I136" s="11">
        <f t="shared" si="14"/>
        <v>0</v>
      </c>
      <c r="J136" s="11">
        <f t="shared" si="14"/>
        <v>0</v>
      </c>
      <c r="K136" s="11">
        <f t="shared" si="14"/>
        <v>0</v>
      </c>
      <c r="L136" s="11">
        <f t="shared" si="14"/>
        <v>0</v>
      </c>
      <c r="M136" s="11">
        <f t="shared" si="14"/>
        <v>0</v>
      </c>
      <c r="N136" s="11">
        <f t="shared" si="14"/>
        <v>0</v>
      </c>
      <c r="O136" s="11">
        <f t="shared" si="14"/>
        <v>0</v>
      </c>
      <c r="P136" s="11">
        <f t="shared" si="14"/>
        <v>0</v>
      </c>
      <c r="Q136" s="11">
        <f t="shared" si="14"/>
        <v>0</v>
      </c>
      <c r="R136" s="11">
        <f t="shared" si="14"/>
        <v>0</v>
      </c>
      <c r="S136" s="11">
        <f t="shared" si="14"/>
        <v>0</v>
      </c>
      <c r="T136" s="11">
        <f t="shared" si="14"/>
        <v>0</v>
      </c>
      <c r="U136" s="11">
        <f t="shared" si="14"/>
        <v>0</v>
      </c>
      <c r="V136" s="11">
        <f t="shared" si="14"/>
        <v>0</v>
      </c>
      <c r="W136" s="11">
        <f t="shared" si="14"/>
        <v>0</v>
      </c>
      <c r="X136" s="11">
        <f t="shared" si="14"/>
        <v>0</v>
      </c>
      <c r="Y136" s="11">
        <f t="shared" si="14"/>
        <v>0</v>
      </c>
      <c r="Z136" s="11">
        <f t="shared" si="14"/>
        <v>0</v>
      </c>
      <c r="AA136" s="11">
        <f t="shared" si="14"/>
        <v>0</v>
      </c>
      <c r="AB136" s="11">
        <f t="shared" si="14"/>
        <v>0</v>
      </c>
      <c r="AC136" s="11">
        <f t="shared" si="14"/>
        <v>0</v>
      </c>
      <c r="AD136" s="11">
        <f t="shared" si="14"/>
        <v>0</v>
      </c>
      <c r="AE136" s="11">
        <f t="shared" si="14"/>
        <v>0</v>
      </c>
      <c r="AF136" s="11">
        <f t="shared" si="14"/>
        <v>0</v>
      </c>
      <c r="AG136" s="11">
        <f t="shared" si="14"/>
        <v>0</v>
      </c>
      <c r="AH136" s="11">
        <f t="shared" si="14"/>
        <v>0</v>
      </c>
      <c r="AI136" s="11">
        <f t="shared" si="14"/>
        <v>0</v>
      </c>
      <c r="AJ136" s="11">
        <f t="shared" si="14"/>
        <v>0</v>
      </c>
      <c r="AK136" s="11" t="s">
        <v>25</v>
      </c>
      <c r="AT136" s="10">
        <v>201509</v>
      </c>
      <c r="AU136" s="11">
        <f t="shared" si="15"/>
        <v>0</v>
      </c>
      <c r="AV136" s="11">
        <f t="shared" si="15"/>
        <v>0</v>
      </c>
      <c r="AW136" s="11">
        <f t="shared" si="15"/>
        <v>0</v>
      </c>
      <c r="AX136" s="11">
        <f t="shared" si="15"/>
        <v>0</v>
      </c>
      <c r="AY136" s="11">
        <f t="shared" si="15"/>
        <v>0</v>
      </c>
      <c r="AZ136" s="11">
        <f t="shared" si="15"/>
        <v>0</v>
      </c>
      <c r="BA136" s="11">
        <f t="shared" si="15"/>
        <v>0</v>
      </c>
      <c r="BB136" s="11">
        <f t="shared" si="15"/>
        <v>0</v>
      </c>
      <c r="BC136" s="11">
        <f t="shared" si="15"/>
        <v>0</v>
      </c>
      <c r="BD136" s="11">
        <f t="shared" si="15"/>
        <v>0</v>
      </c>
      <c r="BE136" s="11">
        <f t="shared" si="15"/>
        <v>0</v>
      </c>
      <c r="BF136" s="11">
        <f t="shared" si="15"/>
        <v>0</v>
      </c>
      <c r="BG136" s="11">
        <f t="shared" si="15"/>
        <v>0</v>
      </c>
      <c r="BH136" s="11">
        <f t="shared" si="15"/>
        <v>0</v>
      </c>
      <c r="BI136" s="11">
        <f t="shared" si="15"/>
        <v>0</v>
      </c>
      <c r="BJ136" s="11">
        <f t="shared" si="15"/>
        <v>0</v>
      </c>
      <c r="BK136" s="11">
        <f t="shared" si="15"/>
        <v>0</v>
      </c>
      <c r="BL136" s="11">
        <f t="shared" si="15"/>
        <v>0</v>
      </c>
      <c r="BM136" s="11">
        <f t="shared" si="15"/>
        <v>0</v>
      </c>
      <c r="BN136" s="11">
        <f t="shared" si="15"/>
        <v>0</v>
      </c>
      <c r="BO136" s="11">
        <f t="shared" si="15"/>
        <v>0</v>
      </c>
      <c r="BP136" s="11">
        <f t="shared" si="15"/>
        <v>0</v>
      </c>
      <c r="BQ136" s="11">
        <f t="shared" si="15"/>
        <v>0</v>
      </c>
      <c r="BR136" s="11">
        <f t="shared" si="15"/>
        <v>0</v>
      </c>
      <c r="BS136" s="11">
        <f t="shared" si="15"/>
        <v>0</v>
      </c>
      <c r="BT136" s="11">
        <f t="shared" si="15"/>
        <v>0</v>
      </c>
      <c r="BU136" s="11">
        <f t="shared" si="15"/>
        <v>0</v>
      </c>
      <c r="BV136" s="11">
        <f t="shared" si="15"/>
        <v>0</v>
      </c>
      <c r="BW136" s="11">
        <f t="shared" si="15"/>
        <v>0</v>
      </c>
      <c r="BX136" s="11">
        <f t="shared" si="15"/>
        <v>0</v>
      </c>
      <c r="BY136" s="11">
        <f t="shared" si="15"/>
        <v>0</v>
      </c>
      <c r="BZ136" s="11">
        <f t="shared" si="15"/>
        <v>0</v>
      </c>
      <c r="CA136" s="11">
        <f t="shared" si="15"/>
        <v>0</v>
      </c>
      <c r="CB136" s="11">
        <f t="shared" si="15"/>
        <v>0</v>
      </c>
      <c r="CC136" s="11" t="s">
        <v>25</v>
      </c>
    </row>
    <row r="137" ht="15" customHeight="1" outlineLevel="1" spans="2:81">
      <c r="B137" s="10">
        <v>201512</v>
      </c>
      <c r="C137" s="11">
        <f t="shared" si="14"/>
        <v>0</v>
      </c>
      <c r="D137" s="11">
        <f t="shared" si="14"/>
        <v>0</v>
      </c>
      <c r="E137" s="11">
        <f t="shared" si="14"/>
        <v>0</v>
      </c>
      <c r="F137" s="11">
        <f t="shared" si="14"/>
        <v>0</v>
      </c>
      <c r="G137" s="11">
        <f t="shared" si="14"/>
        <v>0</v>
      </c>
      <c r="H137" s="11">
        <f t="shared" si="14"/>
        <v>0</v>
      </c>
      <c r="I137" s="11">
        <f t="shared" si="14"/>
        <v>0</v>
      </c>
      <c r="J137" s="11">
        <f t="shared" si="14"/>
        <v>0</v>
      </c>
      <c r="K137" s="11">
        <f t="shared" si="14"/>
        <v>0</v>
      </c>
      <c r="L137" s="11">
        <f t="shared" si="14"/>
        <v>0</v>
      </c>
      <c r="M137" s="11">
        <f t="shared" si="14"/>
        <v>0</v>
      </c>
      <c r="N137" s="11">
        <f t="shared" si="14"/>
        <v>0</v>
      </c>
      <c r="O137" s="11">
        <f t="shared" si="14"/>
        <v>0</v>
      </c>
      <c r="P137" s="11">
        <f t="shared" si="14"/>
        <v>0</v>
      </c>
      <c r="Q137" s="11">
        <f t="shared" si="14"/>
        <v>0</v>
      </c>
      <c r="R137" s="11">
        <f t="shared" si="14"/>
        <v>0</v>
      </c>
      <c r="S137" s="11">
        <f t="shared" si="14"/>
        <v>0</v>
      </c>
      <c r="T137" s="11">
        <f t="shared" si="14"/>
        <v>0</v>
      </c>
      <c r="U137" s="11">
        <f t="shared" si="14"/>
        <v>0</v>
      </c>
      <c r="V137" s="11">
        <f t="shared" si="14"/>
        <v>0</v>
      </c>
      <c r="W137" s="11">
        <f t="shared" si="14"/>
        <v>0</v>
      </c>
      <c r="X137" s="11">
        <f t="shared" si="14"/>
        <v>0</v>
      </c>
      <c r="Y137" s="11">
        <f t="shared" si="14"/>
        <v>0</v>
      </c>
      <c r="Z137" s="11">
        <f t="shared" si="14"/>
        <v>0</v>
      </c>
      <c r="AA137" s="11">
        <f t="shared" si="14"/>
        <v>0</v>
      </c>
      <c r="AB137" s="11">
        <f t="shared" si="14"/>
        <v>0</v>
      </c>
      <c r="AC137" s="11">
        <f t="shared" si="14"/>
        <v>0</v>
      </c>
      <c r="AD137" s="11">
        <f t="shared" si="14"/>
        <v>0</v>
      </c>
      <c r="AE137" s="11">
        <f t="shared" si="14"/>
        <v>0</v>
      </c>
      <c r="AF137" s="11">
        <f t="shared" si="14"/>
        <v>0</v>
      </c>
      <c r="AG137" s="11">
        <f t="shared" si="14"/>
        <v>0</v>
      </c>
      <c r="AH137" s="11">
        <f t="shared" si="14"/>
        <v>0</v>
      </c>
      <c r="AI137" s="11">
        <f t="shared" si="14"/>
        <v>0</v>
      </c>
      <c r="AJ137" s="11" t="s">
        <v>25</v>
      </c>
      <c r="AK137" s="11" t="s">
        <v>25</v>
      </c>
      <c r="AT137" s="10">
        <v>201512</v>
      </c>
      <c r="AU137" s="11">
        <f t="shared" si="15"/>
        <v>0</v>
      </c>
      <c r="AV137" s="11">
        <f t="shared" si="15"/>
        <v>0</v>
      </c>
      <c r="AW137" s="11">
        <f t="shared" si="15"/>
        <v>0</v>
      </c>
      <c r="AX137" s="11">
        <f t="shared" si="15"/>
        <v>0</v>
      </c>
      <c r="AY137" s="11">
        <f t="shared" si="15"/>
        <v>0</v>
      </c>
      <c r="AZ137" s="11">
        <f t="shared" si="15"/>
        <v>0</v>
      </c>
      <c r="BA137" s="11">
        <f t="shared" si="15"/>
        <v>0</v>
      </c>
      <c r="BB137" s="11">
        <f t="shared" si="15"/>
        <v>0</v>
      </c>
      <c r="BC137" s="11">
        <f t="shared" si="15"/>
        <v>0</v>
      </c>
      <c r="BD137" s="11">
        <f t="shared" si="15"/>
        <v>0</v>
      </c>
      <c r="BE137" s="11">
        <f t="shared" si="15"/>
        <v>0</v>
      </c>
      <c r="BF137" s="11">
        <f t="shared" si="15"/>
        <v>0</v>
      </c>
      <c r="BG137" s="11">
        <f t="shared" si="15"/>
        <v>0</v>
      </c>
      <c r="BH137" s="11">
        <f t="shared" si="15"/>
        <v>0</v>
      </c>
      <c r="BI137" s="11">
        <f t="shared" si="15"/>
        <v>0</v>
      </c>
      <c r="BJ137" s="11">
        <f t="shared" si="15"/>
        <v>0</v>
      </c>
      <c r="BK137" s="11">
        <f t="shared" si="15"/>
        <v>0</v>
      </c>
      <c r="BL137" s="11">
        <f t="shared" si="15"/>
        <v>0</v>
      </c>
      <c r="BM137" s="11">
        <f t="shared" si="15"/>
        <v>0</v>
      </c>
      <c r="BN137" s="11">
        <f t="shared" si="15"/>
        <v>0</v>
      </c>
      <c r="BO137" s="11">
        <f t="shared" si="15"/>
        <v>0</v>
      </c>
      <c r="BP137" s="11">
        <f t="shared" si="15"/>
        <v>0</v>
      </c>
      <c r="BQ137" s="11">
        <f t="shared" si="15"/>
        <v>0</v>
      </c>
      <c r="BR137" s="11">
        <f t="shared" si="15"/>
        <v>0</v>
      </c>
      <c r="BS137" s="11">
        <f t="shared" si="15"/>
        <v>0</v>
      </c>
      <c r="BT137" s="11">
        <f t="shared" si="15"/>
        <v>0</v>
      </c>
      <c r="BU137" s="11">
        <f t="shared" si="15"/>
        <v>0</v>
      </c>
      <c r="BV137" s="11">
        <f t="shared" si="15"/>
        <v>0</v>
      </c>
      <c r="BW137" s="11">
        <f t="shared" si="15"/>
        <v>0</v>
      </c>
      <c r="BX137" s="11">
        <f t="shared" si="15"/>
        <v>0</v>
      </c>
      <c r="BY137" s="11">
        <f t="shared" si="15"/>
        <v>0</v>
      </c>
      <c r="BZ137" s="11">
        <f t="shared" si="15"/>
        <v>0</v>
      </c>
      <c r="CA137" s="11">
        <f t="shared" si="15"/>
        <v>0</v>
      </c>
      <c r="CB137" s="11" t="s">
        <v>25</v>
      </c>
      <c r="CC137" s="11" t="s">
        <v>25</v>
      </c>
    </row>
    <row r="138" ht="15" customHeight="1" outlineLevel="1" spans="2:81">
      <c r="B138" s="10">
        <v>201603</v>
      </c>
      <c r="C138" s="11">
        <f t="shared" si="14"/>
        <v>0</v>
      </c>
      <c r="D138" s="11">
        <f t="shared" si="14"/>
        <v>0</v>
      </c>
      <c r="E138" s="11">
        <f t="shared" si="14"/>
        <v>0</v>
      </c>
      <c r="F138" s="11">
        <f t="shared" si="14"/>
        <v>0</v>
      </c>
      <c r="G138" s="11">
        <f t="shared" si="14"/>
        <v>0</v>
      </c>
      <c r="H138" s="11">
        <f t="shared" si="14"/>
        <v>0</v>
      </c>
      <c r="I138" s="11">
        <f t="shared" si="14"/>
        <v>0</v>
      </c>
      <c r="J138" s="11">
        <f t="shared" si="14"/>
        <v>0</v>
      </c>
      <c r="K138" s="11">
        <f t="shared" si="14"/>
        <v>0</v>
      </c>
      <c r="L138" s="11">
        <f t="shared" si="14"/>
        <v>0</v>
      </c>
      <c r="M138" s="11">
        <f t="shared" si="14"/>
        <v>0</v>
      </c>
      <c r="N138" s="11">
        <f t="shared" si="14"/>
        <v>0</v>
      </c>
      <c r="O138" s="11">
        <f t="shared" si="14"/>
        <v>0</v>
      </c>
      <c r="P138" s="11">
        <f t="shared" si="14"/>
        <v>0</v>
      </c>
      <c r="Q138" s="11">
        <f t="shared" si="14"/>
        <v>0</v>
      </c>
      <c r="R138" s="11">
        <f t="shared" si="14"/>
        <v>0</v>
      </c>
      <c r="S138" s="11">
        <f t="shared" si="14"/>
        <v>0</v>
      </c>
      <c r="T138" s="11">
        <f t="shared" si="14"/>
        <v>0</v>
      </c>
      <c r="U138" s="11">
        <f t="shared" si="14"/>
        <v>0</v>
      </c>
      <c r="V138" s="11">
        <f t="shared" si="14"/>
        <v>0</v>
      </c>
      <c r="W138" s="11">
        <f t="shared" si="14"/>
        <v>0</v>
      </c>
      <c r="X138" s="11">
        <f t="shared" si="14"/>
        <v>0</v>
      </c>
      <c r="Y138" s="11">
        <f t="shared" si="14"/>
        <v>0</v>
      </c>
      <c r="Z138" s="11">
        <f t="shared" si="14"/>
        <v>0</v>
      </c>
      <c r="AA138" s="11">
        <f t="shared" si="14"/>
        <v>0</v>
      </c>
      <c r="AB138" s="11">
        <f t="shared" si="14"/>
        <v>0</v>
      </c>
      <c r="AC138" s="11">
        <f t="shared" si="14"/>
        <v>0</v>
      </c>
      <c r="AD138" s="11">
        <f t="shared" si="14"/>
        <v>0</v>
      </c>
      <c r="AE138" s="11">
        <f t="shared" si="14"/>
        <v>0</v>
      </c>
      <c r="AF138" s="11">
        <f t="shared" si="14"/>
        <v>0</v>
      </c>
      <c r="AG138" s="11">
        <f t="shared" si="14"/>
        <v>0</v>
      </c>
      <c r="AH138" s="11">
        <f t="shared" si="14"/>
        <v>0</v>
      </c>
      <c r="AI138" s="11" t="s">
        <v>25</v>
      </c>
      <c r="AJ138" s="11" t="s">
        <v>25</v>
      </c>
      <c r="AK138" s="11" t="s">
        <v>25</v>
      </c>
      <c r="AT138" s="10">
        <v>201603</v>
      </c>
      <c r="AU138" s="11">
        <f t="shared" si="15"/>
        <v>0</v>
      </c>
      <c r="AV138" s="11">
        <f t="shared" si="15"/>
        <v>0</v>
      </c>
      <c r="AW138" s="11">
        <f t="shared" si="15"/>
        <v>0</v>
      </c>
      <c r="AX138" s="11">
        <f t="shared" si="15"/>
        <v>0</v>
      </c>
      <c r="AY138" s="11">
        <f t="shared" si="15"/>
        <v>0</v>
      </c>
      <c r="AZ138" s="11">
        <f t="shared" si="15"/>
        <v>0</v>
      </c>
      <c r="BA138" s="11">
        <f t="shared" si="15"/>
        <v>0</v>
      </c>
      <c r="BB138" s="11">
        <f t="shared" si="15"/>
        <v>0</v>
      </c>
      <c r="BC138" s="11">
        <f t="shared" si="15"/>
        <v>0</v>
      </c>
      <c r="BD138" s="11">
        <f t="shared" si="15"/>
        <v>0</v>
      </c>
      <c r="BE138" s="11">
        <f t="shared" si="15"/>
        <v>0</v>
      </c>
      <c r="BF138" s="11">
        <f t="shared" si="15"/>
        <v>0</v>
      </c>
      <c r="BG138" s="11">
        <f t="shared" si="15"/>
        <v>0</v>
      </c>
      <c r="BH138" s="11">
        <f t="shared" si="15"/>
        <v>0</v>
      </c>
      <c r="BI138" s="11">
        <f t="shared" si="15"/>
        <v>0</v>
      </c>
      <c r="BJ138" s="11">
        <f t="shared" si="15"/>
        <v>0</v>
      </c>
      <c r="BK138" s="11">
        <f t="shared" si="15"/>
        <v>0</v>
      </c>
      <c r="BL138" s="11">
        <f t="shared" si="15"/>
        <v>0</v>
      </c>
      <c r="BM138" s="11">
        <f t="shared" si="15"/>
        <v>0</v>
      </c>
      <c r="BN138" s="11">
        <f t="shared" si="15"/>
        <v>0</v>
      </c>
      <c r="BO138" s="11">
        <f t="shared" si="15"/>
        <v>0</v>
      </c>
      <c r="BP138" s="11">
        <f t="shared" si="15"/>
        <v>0</v>
      </c>
      <c r="BQ138" s="11">
        <f t="shared" si="15"/>
        <v>0</v>
      </c>
      <c r="BR138" s="11">
        <f t="shared" si="15"/>
        <v>0</v>
      </c>
      <c r="BS138" s="11">
        <f t="shared" si="15"/>
        <v>0</v>
      </c>
      <c r="BT138" s="11">
        <f t="shared" si="15"/>
        <v>0</v>
      </c>
      <c r="BU138" s="11">
        <f t="shared" si="15"/>
        <v>0</v>
      </c>
      <c r="BV138" s="11">
        <f t="shared" si="15"/>
        <v>0</v>
      </c>
      <c r="BW138" s="11">
        <f t="shared" si="15"/>
        <v>0</v>
      </c>
      <c r="BX138" s="11">
        <f t="shared" si="15"/>
        <v>0</v>
      </c>
      <c r="BY138" s="11">
        <f t="shared" si="15"/>
        <v>0</v>
      </c>
      <c r="BZ138" s="11">
        <f t="shared" si="15"/>
        <v>0</v>
      </c>
      <c r="CA138" s="11" t="s">
        <v>25</v>
      </c>
      <c r="CB138" s="11" t="s">
        <v>25</v>
      </c>
      <c r="CC138" s="11" t="s">
        <v>25</v>
      </c>
    </row>
    <row r="139" ht="15" customHeight="1" outlineLevel="1" spans="2:81">
      <c r="B139" s="10">
        <v>201606</v>
      </c>
      <c r="C139" s="11">
        <f t="shared" si="14"/>
        <v>0</v>
      </c>
      <c r="D139" s="11">
        <f t="shared" si="14"/>
        <v>0</v>
      </c>
      <c r="E139" s="11">
        <f t="shared" si="14"/>
        <v>0</v>
      </c>
      <c r="F139" s="11">
        <f t="shared" si="14"/>
        <v>0</v>
      </c>
      <c r="G139" s="11">
        <f t="shared" si="14"/>
        <v>0</v>
      </c>
      <c r="H139" s="11">
        <f t="shared" si="14"/>
        <v>0</v>
      </c>
      <c r="I139" s="11">
        <f t="shared" si="14"/>
        <v>0</v>
      </c>
      <c r="J139" s="11">
        <f t="shared" si="14"/>
        <v>0</v>
      </c>
      <c r="K139" s="11">
        <f t="shared" si="14"/>
        <v>0</v>
      </c>
      <c r="L139" s="11">
        <f t="shared" si="14"/>
        <v>0</v>
      </c>
      <c r="M139" s="11">
        <f t="shared" si="14"/>
        <v>0</v>
      </c>
      <c r="N139" s="11">
        <f t="shared" si="14"/>
        <v>0</v>
      </c>
      <c r="O139" s="11">
        <f t="shared" si="14"/>
        <v>0</v>
      </c>
      <c r="P139" s="11">
        <f t="shared" si="14"/>
        <v>0</v>
      </c>
      <c r="Q139" s="11">
        <f t="shared" si="14"/>
        <v>0</v>
      </c>
      <c r="R139" s="11">
        <f t="shared" si="14"/>
        <v>0</v>
      </c>
      <c r="S139" s="11">
        <f t="shared" si="14"/>
        <v>0</v>
      </c>
      <c r="T139" s="11">
        <f t="shared" si="14"/>
        <v>0</v>
      </c>
      <c r="U139" s="11">
        <f t="shared" si="14"/>
        <v>0</v>
      </c>
      <c r="V139" s="11">
        <f t="shared" si="14"/>
        <v>0</v>
      </c>
      <c r="W139" s="11">
        <f t="shared" si="14"/>
        <v>0</v>
      </c>
      <c r="X139" s="11">
        <f t="shared" si="14"/>
        <v>0</v>
      </c>
      <c r="Y139" s="11">
        <f t="shared" si="14"/>
        <v>0</v>
      </c>
      <c r="Z139" s="11">
        <f t="shared" si="14"/>
        <v>0</v>
      </c>
      <c r="AA139" s="11">
        <f t="shared" si="14"/>
        <v>0</v>
      </c>
      <c r="AB139" s="11">
        <f t="shared" si="14"/>
        <v>0</v>
      </c>
      <c r="AC139" s="11">
        <f t="shared" si="14"/>
        <v>0</v>
      </c>
      <c r="AD139" s="11">
        <f t="shared" si="14"/>
        <v>0</v>
      </c>
      <c r="AE139" s="11">
        <f t="shared" si="14"/>
        <v>0</v>
      </c>
      <c r="AF139" s="11">
        <f t="shared" si="14"/>
        <v>0</v>
      </c>
      <c r="AG139" s="11">
        <f t="shared" si="14"/>
        <v>0</v>
      </c>
      <c r="AH139" s="11" t="s">
        <v>25</v>
      </c>
      <c r="AI139" s="11" t="s">
        <v>25</v>
      </c>
      <c r="AJ139" s="11" t="s">
        <v>25</v>
      </c>
      <c r="AK139" s="11" t="s">
        <v>25</v>
      </c>
      <c r="AT139" s="10">
        <v>201606</v>
      </c>
      <c r="AU139" s="11">
        <f t="shared" si="15"/>
        <v>0</v>
      </c>
      <c r="AV139" s="11">
        <f t="shared" si="15"/>
        <v>0</v>
      </c>
      <c r="AW139" s="11">
        <f t="shared" si="15"/>
        <v>0</v>
      </c>
      <c r="AX139" s="11">
        <f t="shared" si="15"/>
        <v>0</v>
      </c>
      <c r="AY139" s="11">
        <f t="shared" si="15"/>
        <v>0</v>
      </c>
      <c r="AZ139" s="11">
        <f t="shared" si="15"/>
        <v>0</v>
      </c>
      <c r="BA139" s="11">
        <f t="shared" si="15"/>
        <v>0</v>
      </c>
      <c r="BB139" s="11">
        <f t="shared" si="15"/>
        <v>0</v>
      </c>
      <c r="BC139" s="11">
        <f t="shared" si="15"/>
        <v>0</v>
      </c>
      <c r="BD139" s="11">
        <f t="shared" si="15"/>
        <v>0</v>
      </c>
      <c r="BE139" s="11">
        <f t="shared" si="15"/>
        <v>0</v>
      </c>
      <c r="BF139" s="11">
        <f t="shared" si="15"/>
        <v>0</v>
      </c>
      <c r="BG139" s="11">
        <f t="shared" si="15"/>
        <v>0</v>
      </c>
      <c r="BH139" s="11">
        <f t="shared" si="15"/>
        <v>0</v>
      </c>
      <c r="BI139" s="11">
        <f t="shared" si="15"/>
        <v>0</v>
      </c>
      <c r="BJ139" s="11">
        <f t="shared" si="15"/>
        <v>0</v>
      </c>
      <c r="BK139" s="11">
        <f t="shared" si="15"/>
        <v>0</v>
      </c>
      <c r="BL139" s="11">
        <f t="shared" si="15"/>
        <v>0</v>
      </c>
      <c r="BM139" s="11">
        <f t="shared" si="15"/>
        <v>0</v>
      </c>
      <c r="BN139" s="11">
        <f t="shared" si="15"/>
        <v>0</v>
      </c>
      <c r="BO139" s="11">
        <f t="shared" si="15"/>
        <v>0</v>
      </c>
      <c r="BP139" s="11">
        <f t="shared" si="15"/>
        <v>0</v>
      </c>
      <c r="BQ139" s="11">
        <f t="shared" si="15"/>
        <v>0</v>
      </c>
      <c r="BR139" s="11">
        <f t="shared" si="15"/>
        <v>0</v>
      </c>
      <c r="BS139" s="11">
        <f t="shared" si="15"/>
        <v>0</v>
      </c>
      <c r="BT139" s="11">
        <f t="shared" si="15"/>
        <v>0</v>
      </c>
      <c r="BU139" s="11">
        <f t="shared" si="15"/>
        <v>0</v>
      </c>
      <c r="BV139" s="11">
        <f t="shared" si="15"/>
        <v>0</v>
      </c>
      <c r="BW139" s="11">
        <f t="shared" si="15"/>
        <v>0</v>
      </c>
      <c r="BX139" s="11">
        <f t="shared" si="15"/>
        <v>0</v>
      </c>
      <c r="BY139" s="11">
        <f t="shared" si="15"/>
        <v>0</v>
      </c>
      <c r="BZ139" s="11" t="s">
        <v>25</v>
      </c>
      <c r="CA139" s="11" t="s">
        <v>25</v>
      </c>
      <c r="CB139" s="11" t="s">
        <v>25</v>
      </c>
      <c r="CC139" s="11" t="s">
        <v>25</v>
      </c>
    </row>
    <row r="140" ht="15" customHeight="1" outlineLevel="1" spans="2:81">
      <c r="B140" s="10">
        <v>201609</v>
      </c>
      <c r="C140" s="11">
        <f t="shared" si="14"/>
        <v>0</v>
      </c>
      <c r="D140" s="11">
        <f t="shared" si="14"/>
        <v>0</v>
      </c>
      <c r="E140" s="11">
        <f t="shared" si="14"/>
        <v>0</v>
      </c>
      <c r="F140" s="11">
        <f t="shared" si="14"/>
        <v>0</v>
      </c>
      <c r="G140" s="11">
        <f t="shared" si="14"/>
        <v>0</v>
      </c>
      <c r="H140" s="11">
        <f t="shared" si="14"/>
        <v>0</v>
      </c>
      <c r="I140" s="11">
        <f t="shared" si="14"/>
        <v>0</v>
      </c>
      <c r="J140" s="11">
        <f t="shared" si="14"/>
        <v>0</v>
      </c>
      <c r="K140" s="11">
        <f t="shared" si="14"/>
        <v>0</v>
      </c>
      <c r="L140" s="11">
        <f t="shared" si="14"/>
        <v>0</v>
      </c>
      <c r="M140" s="11">
        <f t="shared" si="14"/>
        <v>0</v>
      </c>
      <c r="N140" s="11">
        <f t="shared" si="14"/>
        <v>0</v>
      </c>
      <c r="O140" s="11">
        <f t="shared" si="14"/>
        <v>0</v>
      </c>
      <c r="P140" s="11">
        <f t="shared" si="14"/>
        <v>0</v>
      </c>
      <c r="Q140" s="11">
        <f t="shared" si="14"/>
        <v>0</v>
      </c>
      <c r="R140" s="11">
        <f t="shared" si="14"/>
        <v>0</v>
      </c>
      <c r="S140" s="11">
        <f t="shared" si="14"/>
        <v>0</v>
      </c>
      <c r="T140" s="11">
        <f t="shared" si="14"/>
        <v>0</v>
      </c>
      <c r="U140" s="11">
        <f t="shared" si="14"/>
        <v>0</v>
      </c>
      <c r="V140" s="11">
        <f t="shared" si="14"/>
        <v>0</v>
      </c>
      <c r="W140" s="11">
        <f t="shared" si="14"/>
        <v>0</v>
      </c>
      <c r="X140" s="11">
        <f t="shared" si="14"/>
        <v>0</v>
      </c>
      <c r="Y140" s="11">
        <f t="shared" si="14"/>
        <v>0</v>
      </c>
      <c r="Z140" s="11">
        <f t="shared" si="14"/>
        <v>0</v>
      </c>
      <c r="AA140" s="11">
        <f t="shared" si="14"/>
        <v>0</v>
      </c>
      <c r="AB140" s="11">
        <f t="shared" si="14"/>
        <v>0</v>
      </c>
      <c r="AC140" s="11">
        <f t="shared" si="14"/>
        <v>0</v>
      </c>
      <c r="AD140" s="11">
        <f t="shared" si="14"/>
        <v>0</v>
      </c>
      <c r="AE140" s="11">
        <f t="shared" si="14"/>
        <v>0</v>
      </c>
      <c r="AF140" s="11">
        <f t="shared" si="14"/>
        <v>0</v>
      </c>
      <c r="AG140" s="11" t="s">
        <v>25</v>
      </c>
      <c r="AH140" s="11" t="s">
        <v>25</v>
      </c>
      <c r="AI140" s="11" t="s">
        <v>25</v>
      </c>
      <c r="AJ140" s="11" t="s">
        <v>25</v>
      </c>
      <c r="AK140" s="11" t="s">
        <v>25</v>
      </c>
      <c r="AT140" s="10">
        <v>201609</v>
      </c>
      <c r="AU140" s="11">
        <f t="shared" si="15"/>
        <v>0</v>
      </c>
      <c r="AV140" s="11">
        <f t="shared" si="15"/>
        <v>0</v>
      </c>
      <c r="AW140" s="11">
        <f t="shared" si="15"/>
        <v>0</v>
      </c>
      <c r="AX140" s="11">
        <f t="shared" si="15"/>
        <v>0</v>
      </c>
      <c r="AY140" s="11">
        <f t="shared" si="15"/>
        <v>0</v>
      </c>
      <c r="AZ140" s="11">
        <f t="shared" si="15"/>
        <v>0</v>
      </c>
      <c r="BA140" s="11">
        <f t="shared" si="15"/>
        <v>0</v>
      </c>
      <c r="BB140" s="11">
        <f t="shared" si="15"/>
        <v>0</v>
      </c>
      <c r="BC140" s="11">
        <f t="shared" si="15"/>
        <v>0</v>
      </c>
      <c r="BD140" s="11">
        <f t="shared" si="15"/>
        <v>0</v>
      </c>
      <c r="BE140" s="11">
        <f t="shared" si="15"/>
        <v>0</v>
      </c>
      <c r="BF140" s="11">
        <f t="shared" si="15"/>
        <v>0</v>
      </c>
      <c r="BG140" s="11">
        <f t="shared" si="15"/>
        <v>0</v>
      </c>
      <c r="BH140" s="11">
        <f t="shared" si="15"/>
        <v>0</v>
      </c>
      <c r="BI140" s="11">
        <f t="shared" si="15"/>
        <v>0</v>
      </c>
      <c r="BJ140" s="11">
        <f t="shared" si="15"/>
        <v>0</v>
      </c>
      <c r="BK140" s="11">
        <f t="shared" si="15"/>
        <v>0</v>
      </c>
      <c r="BL140" s="11">
        <f t="shared" si="15"/>
        <v>0</v>
      </c>
      <c r="BM140" s="11">
        <f t="shared" si="15"/>
        <v>0</v>
      </c>
      <c r="BN140" s="11">
        <f t="shared" si="15"/>
        <v>0</v>
      </c>
      <c r="BO140" s="11">
        <f t="shared" si="15"/>
        <v>0</v>
      </c>
      <c r="BP140" s="11">
        <f t="shared" si="15"/>
        <v>0</v>
      </c>
      <c r="BQ140" s="11">
        <f t="shared" si="15"/>
        <v>0</v>
      </c>
      <c r="BR140" s="11">
        <f t="shared" si="15"/>
        <v>0</v>
      </c>
      <c r="BS140" s="11">
        <f t="shared" si="15"/>
        <v>0</v>
      </c>
      <c r="BT140" s="11">
        <f t="shared" si="15"/>
        <v>0</v>
      </c>
      <c r="BU140" s="11">
        <f t="shared" si="15"/>
        <v>0</v>
      </c>
      <c r="BV140" s="11">
        <f t="shared" si="15"/>
        <v>0</v>
      </c>
      <c r="BW140" s="11">
        <f t="shared" si="15"/>
        <v>0</v>
      </c>
      <c r="BX140" s="11">
        <f t="shared" si="15"/>
        <v>0</v>
      </c>
      <c r="BY140" s="11" t="s">
        <v>25</v>
      </c>
      <c r="BZ140" s="11" t="s">
        <v>25</v>
      </c>
      <c r="CA140" s="11" t="s">
        <v>25</v>
      </c>
      <c r="CB140" s="11" t="s">
        <v>25</v>
      </c>
      <c r="CC140" s="11" t="s">
        <v>25</v>
      </c>
    </row>
    <row r="141" ht="15" customHeight="1" outlineLevel="1" spans="2:81">
      <c r="B141" s="10">
        <v>201612</v>
      </c>
      <c r="C141" s="11">
        <f t="shared" si="14"/>
        <v>0</v>
      </c>
      <c r="D141" s="11">
        <f t="shared" si="14"/>
        <v>0</v>
      </c>
      <c r="E141" s="11">
        <f t="shared" si="14"/>
        <v>0</v>
      </c>
      <c r="F141" s="11">
        <f t="shared" si="14"/>
        <v>0</v>
      </c>
      <c r="G141" s="11">
        <f t="shared" si="14"/>
        <v>0</v>
      </c>
      <c r="H141" s="11">
        <f t="shared" si="14"/>
        <v>0</v>
      </c>
      <c r="I141" s="11">
        <f t="shared" si="14"/>
        <v>0</v>
      </c>
      <c r="J141" s="11">
        <f t="shared" si="14"/>
        <v>0</v>
      </c>
      <c r="K141" s="11">
        <f t="shared" si="14"/>
        <v>0</v>
      </c>
      <c r="L141" s="11">
        <f t="shared" si="14"/>
        <v>0</v>
      </c>
      <c r="M141" s="11">
        <f t="shared" si="14"/>
        <v>0</v>
      </c>
      <c r="N141" s="11">
        <f t="shared" si="14"/>
        <v>0</v>
      </c>
      <c r="O141" s="11">
        <f t="shared" si="14"/>
        <v>0</v>
      </c>
      <c r="P141" s="11">
        <f t="shared" si="14"/>
        <v>0</v>
      </c>
      <c r="Q141" s="11">
        <f t="shared" si="14"/>
        <v>0</v>
      </c>
      <c r="R141" s="11">
        <f t="shared" si="14"/>
        <v>0</v>
      </c>
      <c r="S141" s="11">
        <f t="shared" si="14"/>
        <v>0</v>
      </c>
      <c r="T141" s="11">
        <f t="shared" si="14"/>
        <v>0</v>
      </c>
      <c r="U141" s="11">
        <f t="shared" si="14"/>
        <v>0</v>
      </c>
      <c r="V141" s="11">
        <f t="shared" si="14"/>
        <v>0</v>
      </c>
      <c r="W141" s="11">
        <f t="shared" si="14"/>
        <v>0</v>
      </c>
      <c r="X141" s="11">
        <f t="shared" si="14"/>
        <v>0</v>
      </c>
      <c r="Y141" s="11">
        <f t="shared" si="14"/>
        <v>0</v>
      </c>
      <c r="Z141" s="11">
        <f t="shared" si="14"/>
        <v>0</v>
      </c>
      <c r="AA141" s="11">
        <f t="shared" si="14"/>
        <v>0</v>
      </c>
      <c r="AB141" s="11">
        <f t="shared" si="14"/>
        <v>0</v>
      </c>
      <c r="AC141" s="11">
        <f t="shared" si="14"/>
        <v>0</v>
      </c>
      <c r="AD141" s="11">
        <f t="shared" si="14"/>
        <v>0</v>
      </c>
      <c r="AE141" s="11">
        <f t="shared" si="14"/>
        <v>0</v>
      </c>
      <c r="AF141" s="11" t="s">
        <v>25</v>
      </c>
      <c r="AG141" s="11" t="s">
        <v>25</v>
      </c>
      <c r="AH141" s="11" t="s">
        <v>25</v>
      </c>
      <c r="AI141" s="11" t="s">
        <v>25</v>
      </c>
      <c r="AJ141" s="11" t="s">
        <v>25</v>
      </c>
      <c r="AK141" s="11" t="s">
        <v>25</v>
      </c>
      <c r="AT141" s="10">
        <v>201612</v>
      </c>
      <c r="AU141" s="11">
        <f t="shared" si="15"/>
        <v>0</v>
      </c>
      <c r="AV141" s="11">
        <f t="shared" si="15"/>
        <v>0</v>
      </c>
      <c r="AW141" s="11">
        <f t="shared" si="15"/>
        <v>0</v>
      </c>
      <c r="AX141" s="11">
        <f t="shared" si="15"/>
        <v>0</v>
      </c>
      <c r="AY141" s="11">
        <f t="shared" si="15"/>
        <v>0</v>
      </c>
      <c r="AZ141" s="11">
        <f t="shared" si="15"/>
        <v>0</v>
      </c>
      <c r="BA141" s="11">
        <f t="shared" si="15"/>
        <v>0</v>
      </c>
      <c r="BB141" s="11">
        <f t="shared" si="15"/>
        <v>0</v>
      </c>
      <c r="BC141" s="11">
        <f t="shared" si="15"/>
        <v>0</v>
      </c>
      <c r="BD141" s="11">
        <f t="shared" si="15"/>
        <v>0</v>
      </c>
      <c r="BE141" s="11">
        <f t="shared" si="15"/>
        <v>0</v>
      </c>
      <c r="BF141" s="11">
        <f t="shared" si="15"/>
        <v>0</v>
      </c>
      <c r="BG141" s="11">
        <f t="shared" si="15"/>
        <v>0</v>
      </c>
      <c r="BH141" s="11">
        <f t="shared" si="15"/>
        <v>0</v>
      </c>
      <c r="BI141" s="11">
        <f t="shared" si="15"/>
        <v>0</v>
      </c>
      <c r="BJ141" s="11">
        <f t="shared" si="15"/>
        <v>0</v>
      </c>
      <c r="BK141" s="11">
        <f t="shared" si="15"/>
        <v>0</v>
      </c>
      <c r="BL141" s="11">
        <f t="shared" si="15"/>
        <v>0</v>
      </c>
      <c r="BM141" s="11">
        <f t="shared" si="15"/>
        <v>0</v>
      </c>
      <c r="BN141" s="11">
        <f t="shared" si="15"/>
        <v>0</v>
      </c>
      <c r="BO141" s="11">
        <f t="shared" si="15"/>
        <v>0</v>
      </c>
      <c r="BP141" s="11">
        <f t="shared" si="15"/>
        <v>0</v>
      </c>
      <c r="BQ141" s="11">
        <f t="shared" si="15"/>
        <v>0</v>
      </c>
      <c r="BR141" s="11">
        <f t="shared" si="15"/>
        <v>0</v>
      </c>
      <c r="BS141" s="11">
        <f t="shared" si="15"/>
        <v>0</v>
      </c>
      <c r="BT141" s="11">
        <f t="shared" si="15"/>
        <v>0</v>
      </c>
      <c r="BU141" s="11">
        <f t="shared" si="15"/>
        <v>0</v>
      </c>
      <c r="BV141" s="11">
        <f t="shared" si="15"/>
        <v>0</v>
      </c>
      <c r="BW141" s="11">
        <f t="shared" si="15"/>
        <v>0</v>
      </c>
      <c r="BX141" s="11" t="s">
        <v>25</v>
      </c>
      <c r="BY141" s="11" t="s">
        <v>25</v>
      </c>
      <c r="BZ141" s="11" t="s">
        <v>25</v>
      </c>
      <c r="CA141" s="11" t="s">
        <v>25</v>
      </c>
      <c r="CB141" s="11" t="s">
        <v>25</v>
      </c>
      <c r="CC141" s="11" t="s">
        <v>25</v>
      </c>
    </row>
    <row r="142" ht="15" customHeight="1" outlineLevel="1" spans="2:81">
      <c r="B142" s="10">
        <v>201703</v>
      </c>
      <c r="C142" s="11">
        <f t="shared" si="14"/>
        <v>0</v>
      </c>
      <c r="D142" s="11">
        <f t="shared" si="14"/>
        <v>0</v>
      </c>
      <c r="E142" s="11">
        <f t="shared" si="14"/>
        <v>0</v>
      </c>
      <c r="F142" s="11">
        <f t="shared" si="14"/>
        <v>0</v>
      </c>
      <c r="G142" s="11">
        <f t="shared" si="14"/>
        <v>0</v>
      </c>
      <c r="H142" s="11">
        <f t="shared" si="14"/>
        <v>0</v>
      </c>
      <c r="I142" s="11">
        <f t="shared" si="14"/>
        <v>0</v>
      </c>
      <c r="J142" s="11">
        <f t="shared" si="14"/>
        <v>0</v>
      </c>
      <c r="K142" s="11">
        <f t="shared" si="14"/>
        <v>0</v>
      </c>
      <c r="L142" s="11">
        <f t="shared" si="14"/>
        <v>0</v>
      </c>
      <c r="M142" s="11">
        <f t="shared" si="14"/>
        <v>0</v>
      </c>
      <c r="N142" s="11">
        <f t="shared" si="14"/>
        <v>0</v>
      </c>
      <c r="O142" s="11">
        <f t="shared" si="14"/>
        <v>0</v>
      </c>
      <c r="P142" s="11">
        <f t="shared" si="14"/>
        <v>0</v>
      </c>
      <c r="Q142" s="11">
        <f t="shared" si="14"/>
        <v>0</v>
      </c>
      <c r="R142" s="11">
        <f t="shared" si="14"/>
        <v>0</v>
      </c>
      <c r="S142" s="11">
        <f t="shared" si="14"/>
        <v>0</v>
      </c>
      <c r="T142" s="11">
        <f t="shared" si="14"/>
        <v>0</v>
      </c>
      <c r="U142" s="11">
        <f t="shared" si="14"/>
        <v>0</v>
      </c>
      <c r="V142" s="11">
        <f t="shared" si="14"/>
        <v>0</v>
      </c>
      <c r="W142" s="11">
        <f t="shared" si="14"/>
        <v>0</v>
      </c>
      <c r="X142" s="11">
        <f t="shared" si="14"/>
        <v>0</v>
      </c>
      <c r="Y142" s="11">
        <f t="shared" si="14"/>
        <v>0</v>
      </c>
      <c r="Z142" s="11">
        <f t="shared" si="14"/>
        <v>0</v>
      </c>
      <c r="AA142" s="11">
        <f t="shared" si="14"/>
        <v>0</v>
      </c>
      <c r="AB142" s="11">
        <f t="shared" si="14"/>
        <v>0</v>
      </c>
      <c r="AC142" s="11">
        <f t="shared" si="14"/>
        <v>0</v>
      </c>
      <c r="AD142" s="11">
        <f t="shared" si="14"/>
        <v>0</v>
      </c>
      <c r="AE142" s="11" t="s">
        <v>25</v>
      </c>
      <c r="AF142" s="11" t="s">
        <v>25</v>
      </c>
      <c r="AG142" s="11" t="s">
        <v>25</v>
      </c>
      <c r="AH142" s="11" t="s">
        <v>25</v>
      </c>
      <c r="AI142" s="11" t="s">
        <v>25</v>
      </c>
      <c r="AJ142" s="11" t="s">
        <v>25</v>
      </c>
      <c r="AK142" s="11" t="s">
        <v>25</v>
      </c>
      <c r="AT142" s="10">
        <v>201703</v>
      </c>
      <c r="AU142" s="11">
        <f t="shared" si="15"/>
        <v>0</v>
      </c>
      <c r="AV142" s="11">
        <f t="shared" si="15"/>
        <v>0</v>
      </c>
      <c r="AW142" s="11">
        <f t="shared" si="15"/>
        <v>0</v>
      </c>
      <c r="AX142" s="11">
        <f t="shared" si="15"/>
        <v>0</v>
      </c>
      <c r="AY142" s="11">
        <f t="shared" si="15"/>
        <v>0</v>
      </c>
      <c r="AZ142" s="11">
        <f t="shared" si="15"/>
        <v>0</v>
      </c>
      <c r="BA142" s="11">
        <f t="shared" si="15"/>
        <v>0</v>
      </c>
      <c r="BB142" s="11">
        <f t="shared" si="15"/>
        <v>0</v>
      </c>
      <c r="BC142" s="11">
        <f t="shared" si="15"/>
        <v>0</v>
      </c>
      <c r="BD142" s="11">
        <f t="shared" si="15"/>
        <v>0</v>
      </c>
      <c r="BE142" s="11">
        <f t="shared" si="15"/>
        <v>0</v>
      </c>
      <c r="BF142" s="11">
        <f t="shared" si="15"/>
        <v>0</v>
      </c>
      <c r="BG142" s="11">
        <f t="shared" si="15"/>
        <v>0</v>
      </c>
      <c r="BH142" s="11">
        <f t="shared" si="15"/>
        <v>0</v>
      </c>
      <c r="BI142" s="11">
        <f t="shared" si="15"/>
        <v>0</v>
      </c>
      <c r="BJ142" s="11">
        <f t="shared" si="15"/>
        <v>0</v>
      </c>
      <c r="BK142" s="11">
        <f t="shared" si="15"/>
        <v>0</v>
      </c>
      <c r="BL142" s="11">
        <f t="shared" si="15"/>
        <v>0</v>
      </c>
      <c r="BM142" s="11">
        <f t="shared" si="15"/>
        <v>0</v>
      </c>
      <c r="BN142" s="11">
        <f t="shared" si="15"/>
        <v>0</v>
      </c>
      <c r="BO142" s="11">
        <f t="shared" si="15"/>
        <v>0</v>
      </c>
      <c r="BP142" s="11">
        <f t="shared" si="15"/>
        <v>0</v>
      </c>
      <c r="BQ142" s="11">
        <f t="shared" si="15"/>
        <v>0</v>
      </c>
      <c r="BR142" s="11">
        <f t="shared" si="15"/>
        <v>0</v>
      </c>
      <c r="BS142" s="11">
        <f t="shared" si="15"/>
        <v>0</v>
      </c>
      <c r="BT142" s="11">
        <f t="shared" si="15"/>
        <v>0</v>
      </c>
      <c r="BU142" s="11">
        <f t="shared" si="15"/>
        <v>0</v>
      </c>
      <c r="BV142" s="11">
        <f t="shared" si="15"/>
        <v>0</v>
      </c>
      <c r="BW142" s="11" t="s">
        <v>25</v>
      </c>
      <c r="BX142" s="11" t="s">
        <v>25</v>
      </c>
      <c r="BY142" s="11" t="s">
        <v>25</v>
      </c>
      <c r="BZ142" s="11" t="s">
        <v>25</v>
      </c>
      <c r="CA142" s="11" t="s">
        <v>25</v>
      </c>
      <c r="CB142" s="11" t="s">
        <v>25</v>
      </c>
      <c r="CC142" s="11" t="s">
        <v>25</v>
      </c>
    </row>
    <row r="143" ht="15" customHeight="1" outlineLevel="1" spans="2:81">
      <c r="B143" s="10">
        <v>201706</v>
      </c>
      <c r="C143" s="11">
        <f t="shared" si="14"/>
        <v>0</v>
      </c>
      <c r="D143" s="11">
        <f t="shared" si="14"/>
        <v>0</v>
      </c>
      <c r="E143" s="11">
        <f t="shared" si="14"/>
        <v>0</v>
      </c>
      <c r="F143" s="11">
        <f t="shared" si="14"/>
        <v>0</v>
      </c>
      <c r="G143" s="11">
        <f t="shared" ref="G143:AC158" si="16">IF(G15="","",G15+G104)</f>
        <v>0</v>
      </c>
      <c r="H143" s="11">
        <f t="shared" si="16"/>
        <v>0</v>
      </c>
      <c r="I143" s="11">
        <f t="shared" si="16"/>
        <v>0</v>
      </c>
      <c r="J143" s="11">
        <f t="shared" si="16"/>
        <v>0</v>
      </c>
      <c r="K143" s="11">
        <f t="shared" si="16"/>
        <v>0</v>
      </c>
      <c r="L143" s="11">
        <f t="shared" si="16"/>
        <v>0</v>
      </c>
      <c r="M143" s="11">
        <f t="shared" si="16"/>
        <v>0</v>
      </c>
      <c r="N143" s="11">
        <f t="shared" si="16"/>
        <v>0</v>
      </c>
      <c r="O143" s="11">
        <f t="shared" si="16"/>
        <v>0</v>
      </c>
      <c r="P143" s="11">
        <f t="shared" si="16"/>
        <v>0</v>
      </c>
      <c r="Q143" s="11">
        <f t="shared" si="16"/>
        <v>0</v>
      </c>
      <c r="R143" s="11">
        <f t="shared" si="16"/>
        <v>0</v>
      </c>
      <c r="S143" s="11">
        <f t="shared" si="16"/>
        <v>0</v>
      </c>
      <c r="T143" s="11">
        <f t="shared" si="16"/>
        <v>0</v>
      </c>
      <c r="U143" s="11">
        <f t="shared" si="16"/>
        <v>0</v>
      </c>
      <c r="V143" s="11">
        <f t="shared" si="16"/>
        <v>0</v>
      </c>
      <c r="W143" s="11">
        <f t="shared" si="16"/>
        <v>0</v>
      </c>
      <c r="X143" s="11">
        <f t="shared" si="16"/>
        <v>0</v>
      </c>
      <c r="Y143" s="11">
        <f t="shared" si="16"/>
        <v>0</v>
      </c>
      <c r="Z143" s="11">
        <f t="shared" si="16"/>
        <v>0</v>
      </c>
      <c r="AA143" s="11">
        <f t="shared" si="16"/>
        <v>0</v>
      </c>
      <c r="AB143" s="11">
        <f t="shared" si="16"/>
        <v>0</v>
      </c>
      <c r="AC143" s="11">
        <f t="shared" si="16"/>
        <v>0</v>
      </c>
      <c r="AD143" s="11" t="s">
        <v>25</v>
      </c>
      <c r="AE143" s="11" t="s">
        <v>25</v>
      </c>
      <c r="AF143" s="11" t="s">
        <v>25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T143" s="10">
        <v>201706</v>
      </c>
      <c r="AU143" s="11">
        <f t="shared" si="15"/>
        <v>0</v>
      </c>
      <c r="AV143" s="11">
        <f t="shared" si="15"/>
        <v>0</v>
      </c>
      <c r="AW143" s="11">
        <f t="shared" si="15"/>
        <v>0</v>
      </c>
      <c r="AX143" s="11">
        <f t="shared" si="15"/>
        <v>0</v>
      </c>
      <c r="AY143" s="11">
        <f t="shared" ref="AY143:BU158" si="17">IF(AY15="","",AY15+AY104)</f>
        <v>0</v>
      </c>
      <c r="AZ143" s="11">
        <f t="shared" si="17"/>
        <v>0</v>
      </c>
      <c r="BA143" s="11">
        <f t="shared" si="17"/>
        <v>0</v>
      </c>
      <c r="BB143" s="11">
        <f t="shared" si="17"/>
        <v>0</v>
      </c>
      <c r="BC143" s="11">
        <f t="shared" si="17"/>
        <v>0</v>
      </c>
      <c r="BD143" s="11">
        <f t="shared" si="17"/>
        <v>0</v>
      </c>
      <c r="BE143" s="11">
        <f t="shared" si="17"/>
        <v>0</v>
      </c>
      <c r="BF143" s="11">
        <f t="shared" si="17"/>
        <v>0</v>
      </c>
      <c r="BG143" s="11">
        <f t="shared" si="17"/>
        <v>0</v>
      </c>
      <c r="BH143" s="11">
        <f t="shared" si="17"/>
        <v>0</v>
      </c>
      <c r="BI143" s="11">
        <f t="shared" si="17"/>
        <v>0</v>
      </c>
      <c r="BJ143" s="11">
        <f t="shared" si="17"/>
        <v>0</v>
      </c>
      <c r="BK143" s="11">
        <f t="shared" si="17"/>
        <v>0</v>
      </c>
      <c r="BL143" s="11">
        <f t="shared" si="17"/>
        <v>0</v>
      </c>
      <c r="BM143" s="11">
        <f t="shared" si="17"/>
        <v>0</v>
      </c>
      <c r="BN143" s="11">
        <f t="shared" si="17"/>
        <v>0</v>
      </c>
      <c r="BO143" s="11">
        <f t="shared" si="17"/>
        <v>0</v>
      </c>
      <c r="BP143" s="11">
        <f t="shared" si="17"/>
        <v>0</v>
      </c>
      <c r="BQ143" s="11">
        <f t="shared" si="17"/>
        <v>0</v>
      </c>
      <c r="BR143" s="11">
        <f t="shared" si="17"/>
        <v>0</v>
      </c>
      <c r="BS143" s="11">
        <f t="shared" si="17"/>
        <v>0</v>
      </c>
      <c r="BT143" s="11">
        <f t="shared" si="17"/>
        <v>0</v>
      </c>
      <c r="BU143" s="11">
        <f t="shared" si="17"/>
        <v>0</v>
      </c>
      <c r="BV143" s="11" t="s">
        <v>25</v>
      </c>
      <c r="BW143" s="11" t="s">
        <v>25</v>
      </c>
      <c r="BX143" s="11" t="s">
        <v>25</v>
      </c>
      <c r="BY143" s="11" t="s">
        <v>25</v>
      </c>
      <c r="BZ143" s="11" t="s">
        <v>25</v>
      </c>
      <c r="CA143" s="11" t="s">
        <v>25</v>
      </c>
      <c r="CB143" s="11" t="s">
        <v>25</v>
      </c>
      <c r="CC143" s="11" t="s">
        <v>25</v>
      </c>
    </row>
    <row r="144" ht="15" customHeight="1" outlineLevel="1" spans="2:81">
      <c r="B144" s="10">
        <v>201709</v>
      </c>
      <c r="C144" s="11">
        <f t="shared" ref="C144:M159" si="18">IF(C16="","",C16+C105)</f>
        <v>0</v>
      </c>
      <c r="D144" s="11">
        <f t="shared" si="18"/>
        <v>0</v>
      </c>
      <c r="E144" s="11">
        <f t="shared" si="18"/>
        <v>0</v>
      </c>
      <c r="F144" s="11">
        <f t="shared" si="18"/>
        <v>0</v>
      </c>
      <c r="G144" s="11">
        <f t="shared" si="16"/>
        <v>0</v>
      </c>
      <c r="H144" s="11">
        <f t="shared" si="16"/>
        <v>0</v>
      </c>
      <c r="I144" s="11">
        <f t="shared" si="16"/>
        <v>0</v>
      </c>
      <c r="J144" s="11">
        <f t="shared" si="16"/>
        <v>0</v>
      </c>
      <c r="K144" s="11">
        <f t="shared" si="16"/>
        <v>0</v>
      </c>
      <c r="L144" s="11">
        <f t="shared" si="16"/>
        <v>0</v>
      </c>
      <c r="M144" s="11">
        <f t="shared" si="16"/>
        <v>0</v>
      </c>
      <c r="N144" s="11">
        <f t="shared" si="16"/>
        <v>0</v>
      </c>
      <c r="O144" s="11">
        <f t="shared" si="16"/>
        <v>0</v>
      </c>
      <c r="P144" s="11">
        <f t="shared" si="16"/>
        <v>0</v>
      </c>
      <c r="Q144" s="11">
        <f t="shared" si="16"/>
        <v>0</v>
      </c>
      <c r="R144" s="11">
        <f t="shared" si="16"/>
        <v>0</v>
      </c>
      <c r="S144" s="11">
        <f t="shared" si="16"/>
        <v>0</v>
      </c>
      <c r="T144" s="11">
        <f t="shared" si="16"/>
        <v>0</v>
      </c>
      <c r="U144" s="11">
        <f t="shared" si="16"/>
        <v>0</v>
      </c>
      <c r="V144" s="11">
        <f t="shared" si="16"/>
        <v>0</v>
      </c>
      <c r="W144" s="11">
        <f t="shared" si="16"/>
        <v>0</v>
      </c>
      <c r="X144" s="11">
        <f t="shared" si="16"/>
        <v>0</v>
      </c>
      <c r="Y144" s="11">
        <f t="shared" si="16"/>
        <v>0</v>
      </c>
      <c r="Z144" s="11">
        <f t="shared" si="16"/>
        <v>0</v>
      </c>
      <c r="AA144" s="11">
        <f t="shared" si="16"/>
        <v>0</v>
      </c>
      <c r="AB144" s="11">
        <f t="shared" si="16"/>
        <v>0</v>
      </c>
      <c r="AC144" s="11" t="s">
        <v>25</v>
      </c>
      <c r="AD144" s="11" t="s">
        <v>25</v>
      </c>
      <c r="AE144" s="11" t="s">
        <v>25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T144" s="10">
        <v>201709</v>
      </c>
      <c r="AU144" s="11">
        <f t="shared" ref="AU144:BE159" si="19">IF(AU16="","",AU16+AU105)</f>
        <v>0</v>
      </c>
      <c r="AV144" s="11">
        <f t="shared" si="19"/>
        <v>0</v>
      </c>
      <c r="AW144" s="11">
        <f t="shared" si="19"/>
        <v>0</v>
      </c>
      <c r="AX144" s="11">
        <f t="shared" si="19"/>
        <v>0</v>
      </c>
      <c r="AY144" s="11">
        <f t="shared" si="17"/>
        <v>0</v>
      </c>
      <c r="AZ144" s="11">
        <f t="shared" si="17"/>
        <v>0</v>
      </c>
      <c r="BA144" s="11">
        <f t="shared" si="17"/>
        <v>0</v>
      </c>
      <c r="BB144" s="11">
        <f t="shared" si="17"/>
        <v>0</v>
      </c>
      <c r="BC144" s="11">
        <f t="shared" si="17"/>
        <v>0</v>
      </c>
      <c r="BD144" s="11">
        <f t="shared" si="17"/>
        <v>0</v>
      </c>
      <c r="BE144" s="11">
        <f t="shared" si="17"/>
        <v>0</v>
      </c>
      <c r="BF144" s="11">
        <f t="shared" si="17"/>
        <v>0</v>
      </c>
      <c r="BG144" s="11">
        <f t="shared" si="17"/>
        <v>0</v>
      </c>
      <c r="BH144" s="11">
        <f t="shared" si="17"/>
        <v>0</v>
      </c>
      <c r="BI144" s="11">
        <f t="shared" si="17"/>
        <v>0</v>
      </c>
      <c r="BJ144" s="11">
        <f t="shared" si="17"/>
        <v>0</v>
      </c>
      <c r="BK144" s="11">
        <f t="shared" si="17"/>
        <v>0</v>
      </c>
      <c r="BL144" s="11">
        <f t="shared" si="17"/>
        <v>0</v>
      </c>
      <c r="BM144" s="11">
        <f t="shared" si="17"/>
        <v>0</v>
      </c>
      <c r="BN144" s="11">
        <f t="shared" si="17"/>
        <v>0</v>
      </c>
      <c r="BO144" s="11">
        <f t="shared" si="17"/>
        <v>0</v>
      </c>
      <c r="BP144" s="11">
        <f t="shared" si="17"/>
        <v>0</v>
      </c>
      <c r="BQ144" s="11">
        <f t="shared" si="17"/>
        <v>0</v>
      </c>
      <c r="BR144" s="11">
        <f t="shared" si="17"/>
        <v>0</v>
      </c>
      <c r="BS144" s="11">
        <f t="shared" si="17"/>
        <v>0</v>
      </c>
      <c r="BT144" s="11">
        <f t="shared" si="17"/>
        <v>0</v>
      </c>
      <c r="BU144" s="11" t="s">
        <v>25</v>
      </c>
      <c r="BV144" s="11" t="s">
        <v>25</v>
      </c>
      <c r="BW144" s="11" t="s">
        <v>25</v>
      </c>
      <c r="BX144" s="11" t="s">
        <v>25</v>
      </c>
      <c r="BY144" s="11" t="s">
        <v>25</v>
      </c>
      <c r="BZ144" s="11" t="s">
        <v>25</v>
      </c>
      <c r="CA144" s="11" t="s">
        <v>25</v>
      </c>
      <c r="CB144" s="11" t="s">
        <v>25</v>
      </c>
      <c r="CC144" s="11" t="s">
        <v>25</v>
      </c>
    </row>
    <row r="145" ht="15" customHeight="1" outlineLevel="1" spans="2:81">
      <c r="B145" s="10">
        <v>201712</v>
      </c>
      <c r="C145" s="11">
        <f t="shared" si="18"/>
        <v>0</v>
      </c>
      <c r="D145" s="11">
        <f t="shared" si="18"/>
        <v>0</v>
      </c>
      <c r="E145" s="11">
        <f t="shared" si="18"/>
        <v>0</v>
      </c>
      <c r="F145" s="11">
        <f t="shared" si="18"/>
        <v>0</v>
      </c>
      <c r="G145" s="11">
        <f t="shared" si="16"/>
        <v>0</v>
      </c>
      <c r="H145" s="11">
        <f t="shared" si="16"/>
        <v>0</v>
      </c>
      <c r="I145" s="11">
        <f t="shared" si="16"/>
        <v>0</v>
      </c>
      <c r="J145" s="11">
        <f t="shared" si="16"/>
        <v>0</v>
      </c>
      <c r="K145" s="11">
        <f t="shared" si="16"/>
        <v>0</v>
      </c>
      <c r="L145" s="11">
        <f t="shared" si="16"/>
        <v>0</v>
      </c>
      <c r="M145" s="11">
        <f t="shared" si="16"/>
        <v>0</v>
      </c>
      <c r="N145" s="11">
        <f t="shared" si="16"/>
        <v>0</v>
      </c>
      <c r="O145" s="11">
        <f t="shared" si="16"/>
        <v>0</v>
      </c>
      <c r="P145" s="11">
        <f t="shared" si="16"/>
        <v>0</v>
      </c>
      <c r="Q145" s="11">
        <f t="shared" si="16"/>
        <v>0</v>
      </c>
      <c r="R145" s="11">
        <f t="shared" si="16"/>
        <v>0</v>
      </c>
      <c r="S145" s="11">
        <f t="shared" si="16"/>
        <v>0</v>
      </c>
      <c r="T145" s="11">
        <f t="shared" si="16"/>
        <v>0</v>
      </c>
      <c r="U145" s="11">
        <f t="shared" si="16"/>
        <v>0</v>
      </c>
      <c r="V145" s="11">
        <f t="shared" si="16"/>
        <v>0</v>
      </c>
      <c r="W145" s="11">
        <f t="shared" si="16"/>
        <v>0</v>
      </c>
      <c r="X145" s="11">
        <f t="shared" si="16"/>
        <v>0</v>
      </c>
      <c r="Y145" s="11">
        <f t="shared" si="16"/>
        <v>0</v>
      </c>
      <c r="Z145" s="11">
        <f t="shared" si="16"/>
        <v>0</v>
      </c>
      <c r="AA145" s="11">
        <f t="shared" si="16"/>
        <v>0</v>
      </c>
      <c r="AB145" s="11" t="s">
        <v>25</v>
      </c>
      <c r="AC145" s="11" t="s">
        <v>25</v>
      </c>
      <c r="AD145" s="11" t="s">
        <v>25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T145" s="10">
        <v>201712</v>
      </c>
      <c r="AU145" s="11">
        <f t="shared" si="19"/>
        <v>0</v>
      </c>
      <c r="AV145" s="11">
        <f t="shared" si="19"/>
        <v>0</v>
      </c>
      <c r="AW145" s="11">
        <f t="shared" si="19"/>
        <v>0</v>
      </c>
      <c r="AX145" s="11">
        <f t="shared" si="19"/>
        <v>0</v>
      </c>
      <c r="AY145" s="11">
        <f t="shared" si="17"/>
        <v>0</v>
      </c>
      <c r="AZ145" s="11">
        <f t="shared" si="17"/>
        <v>0</v>
      </c>
      <c r="BA145" s="11">
        <f t="shared" si="17"/>
        <v>0</v>
      </c>
      <c r="BB145" s="11">
        <f t="shared" si="17"/>
        <v>0</v>
      </c>
      <c r="BC145" s="11">
        <f t="shared" si="17"/>
        <v>0</v>
      </c>
      <c r="BD145" s="11">
        <f t="shared" si="17"/>
        <v>0</v>
      </c>
      <c r="BE145" s="11">
        <f t="shared" si="17"/>
        <v>0</v>
      </c>
      <c r="BF145" s="11">
        <f t="shared" si="17"/>
        <v>0</v>
      </c>
      <c r="BG145" s="11">
        <f t="shared" si="17"/>
        <v>0</v>
      </c>
      <c r="BH145" s="11">
        <f t="shared" si="17"/>
        <v>0</v>
      </c>
      <c r="BI145" s="11">
        <f t="shared" si="17"/>
        <v>0</v>
      </c>
      <c r="BJ145" s="11">
        <f t="shared" si="17"/>
        <v>0</v>
      </c>
      <c r="BK145" s="11">
        <f t="shared" si="17"/>
        <v>0</v>
      </c>
      <c r="BL145" s="11">
        <f t="shared" si="17"/>
        <v>0</v>
      </c>
      <c r="BM145" s="11">
        <f t="shared" si="17"/>
        <v>0</v>
      </c>
      <c r="BN145" s="11">
        <f t="shared" si="17"/>
        <v>0</v>
      </c>
      <c r="BO145" s="11">
        <f t="shared" si="17"/>
        <v>0</v>
      </c>
      <c r="BP145" s="11">
        <f t="shared" si="17"/>
        <v>0</v>
      </c>
      <c r="BQ145" s="11">
        <f t="shared" si="17"/>
        <v>0</v>
      </c>
      <c r="BR145" s="11">
        <f t="shared" si="17"/>
        <v>0</v>
      </c>
      <c r="BS145" s="11">
        <f t="shared" si="17"/>
        <v>0</v>
      </c>
      <c r="BT145" s="11" t="s">
        <v>25</v>
      </c>
      <c r="BU145" s="11" t="s">
        <v>25</v>
      </c>
      <c r="BV145" s="11" t="s">
        <v>25</v>
      </c>
      <c r="BW145" s="11" t="s">
        <v>25</v>
      </c>
      <c r="BX145" s="11" t="s">
        <v>25</v>
      </c>
      <c r="BY145" s="11" t="s">
        <v>25</v>
      </c>
      <c r="BZ145" s="11" t="s">
        <v>25</v>
      </c>
      <c r="CA145" s="11" t="s">
        <v>25</v>
      </c>
      <c r="CB145" s="11" t="s">
        <v>25</v>
      </c>
      <c r="CC145" s="11" t="s">
        <v>25</v>
      </c>
    </row>
    <row r="146" ht="15" customHeight="1" outlineLevel="1" spans="2:81">
      <c r="B146" s="10">
        <v>201803</v>
      </c>
      <c r="C146" s="11">
        <f t="shared" si="18"/>
        <v>0</v>
      </c>
      <c r="D146" s="11">
        <f t="shared" si="18"/>
        <v>0</v>
      </c>
      <c r="E146" s="11">
        <f t="shared" si="18"/>
        <v>0</v>
      </c>
      <c r="F146" s="11">
        <f t="shared" si="18"/>
        <v>0</v>
      </c>
      <c r="G146" s="11">
        <f t="shared" si="16"/>
        <v>0</v>
      </c>
      <c r="H146" s="11">
        <f t="shared" si="16"/>
        <v>0</v>
      </c>
      <c r="I146" s="11">
        <f t="shared" si="16"/>
        <v>0</v>
      </c>
      <c r="J146" s="11">
        <f t="shared" si="16"/>
        <v>0</v>
      </c>
      <c r="K146" s="11">
        <f t="shared" si="16"/>
        <v>0</v>
      </c>
      <c r="L146" s="11">
        <f t="shared" si="16"/>
        <v>0</v>
      </c>
      <c r="M146" s="11">
        <f t="shared" si="16"/>
        <v>0</v>
      </c>
      <c r="N146" s="11">
        <f t="shared" si="16"/>
        <v>0</v>
      </c>
      <c r="O146" s="11">
        <f t="shared" si="16"/>
        <v>0</v>
      </c>
      <c r="P146" s="11">
        <f t="shared" si="16"/>
        <v>0</v>
      </c>
      <c r="Q146" s="11">
        <f t="shared" si="16"/>
        <v>0</v>
      </c>
      <c r="R146" s="11">
        <f t="shared" si="16"/>
        <v>0</v>
      </c>
      <c r="S146" s="11">
        <f t="shared" si="16"/>
        <v>0</v>
      </c>
      <c r="T146" s="11">
        <f t="shared" si="16"/>
        <v>0</v>
      </c>
      <c r="U146" s="11">
        <f t="shared" si="16"/>
        <v>0</v>
      </c>
      <c r="V146" s="11">
        <f t="shared" si="16"/>
        <v>0</v>
      </c>
      <c r="W146" s="11">
        <f t="shared" si="16"/>
        <v>0</v>
      </c>
      <c r="X146" s="11">
        <f t="shared" si="16"/>
        <v>0</v>
      </c>
      <c r="Y146" s="11">
        <f t="shared" si="16"/>
        <v>0</v>
      </c>
      <c r="Z146" s="11">
        <f t="shared" si="16"/>
        <v>0</v>
      </c>
      <c r="AA146" s="11" t="s">
        <v>25</v>
      </c>
      <c r="AB146" s="11" t="s">
        <v>25</v>
      </c>
      <c r="AC146" s="11" t="s">
        <v>25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T146" s="10">
        <v>201803</v>
      </c>
      <c r="AU146" s="11">
        <f t="shared" si="19"/>
        <v>0</v>
      </c>
      <c r="AV146" s="11">
        <f t="shared" si="19"/>
        <v>0</v>
      </c>
      <c r="AW146" s="11">
        <f t="shared" si="19"/>
        <v>0</v>
      </c>
      <c r="AX146" s="11">
        <f t="shared" si="19"/>
        <v>0</v>
      </c>
      <c r="AY146" s="11">
        <f t="shared" si="17"/>
        <v>0</v>
      </c>
      <c r="AZ146" s="11">
        <f t="shared" si="17"/>
        <v>0</v>
      </c>
      <c r="BA146" s="11">
        <f t="shared" si="17"/>
        <v>0</v>
      </c>
      <c r="BB146" s="11">
        <f t="shared" si="17"/>
        <v>0</v>
      </c>
      <c r="BC146" s="11">
        <f t="shared" si="17"/>
        <v>0</v>
      </c>
      <c r="BD146" s="11">
        <f t="shared" si="17"/>
        <v>0</v>
      </c>
      <c r="BE146" s="11">
        <f t="shared" si="17"/>
        <v>0</v>
      </c>
      <c r="BF146" s="11">
        <f t="shared" si="17"/>
        <v>0</v>
      </c>
      <c r="BG146" s="11">
        <f t="shared" si="17"/>
        <v>0</v>
      </c>
      <c r="BH146" s="11">
        <f t="shared" si="17"/>
        <v>0</v>
      </c>
      <c r="BI146" s="11">
        <f t="shared" si="17"/>
        <v>0</v>
      </c>
      <c r="BJ146" s="11">
        <f t="shared" si="17"/>
        <v>0</v>
      </c>
      <c r="BK146" s="11">
        <f t="shared" si="17"/>
        <v>0</v>
      </c>
      <c r="BL146" s="11">
        <f t="shared" si="17"/>
        <v>0</v>
      </c>
      <c r="BM146" s="11">
        <f t="shared" si="17"/>
        <v>0</v>
      </c>
      <c r="BN146" s="11">
        <f t="shared" si="17"/>
        <v>0</v>
      </c>
      <c r="BO146" s="11">
        <f t="shared" si="17"/>
        <v>0</v>
      </c>
      <c r="BP146" s="11">
        <f t="shared" si="17"/>
        <v>0</v>
      </c>
      <c r="BQ146" s="11">
        <f t="shared" si="17"/>
        <v>0</v>
      </c>
      <c r="BR146" s="11">
        <f t="shared" si="17"/>
        <v>0</v>
      </c>
      <c r="BS146" s="11" t="s">
        <v>25</v>
      </c>
      <c r="BT146" s="11" t="s">
        <v>25</v>
      </c>
      <c r="BU146" s="11" t="s">
        <v>25</v>
      </c>
      <c r="BV146" s="11" t="s">
        <v>25</v>
      </c>
      <c r="BW146" s="11" t="s">
        <v>25</v>
      </c>
      <c r="BX146" s="11" t="s">
        <v>25</v>
      </c>
      <c r="BY146" s="11" t="s">
        <v>25</v>
      </c>
      <c r="BZ146" s="11" t="s">
        <v>25</v>
      </c>
      <c r="CA146" s="11" t="s">
        <v>25</v>
      </c>
      <c r="CB146" s="11" t="s">
        <v>25</v>
      </c>
      <c r="CC146" s="11" t="s">
        <v>25</v>
      </c>
    </row>
    <row r="147" ht="15" customHeight="1" outlineLevel="1" spans="2:81">
      <c r="B147" s="10">
        <v>201806</v>
      </c>
      <c r="C147" s="11">
        <f t="shared" si="18"/>
        <v>0</v>
      </c>
      <c r="D147" s="11">
        <f t="shared" si="18"/>
        <v>0</v>
      </c>
      <c r="E147" s="11">
        <f t="shared" si="18"/>
        <v>0</v>
      </c>
      <c r="F147" s="11">
        <f t="shared" si="18"/>
        <v>0</v>
      </c>
      <c r="G147" s="11">
        <f t="shared" si="16"/>
        <v>0</v>
      </c>
      <c r="H147" s="11">
        <f t="shared" si="16"/>
        <v>0</v>
      </c>
      <c r="I147" s="11">
        <f t="shared" si="16"/>
        <v>0</v>
      </c>
      <c r="J147" s="11">
        <f t="shared" si="16"/>
        <v>0</v>
      </c>
      <c r="K147" s="11">
        <f t="shared" si="16"/>
        <v>0</v>
      </c>
      <c r="L147" s="11">
        <f t="shared" si="16"/>
        <v>0</v>
      </c>
      <c r="M147" s="11">
        <f t="shared" si="16"/>
        <v>0</v>
      </c>
      <c r="N147" s="11">
        <f t="shared" si="16"/>
        <v>0</v>
      </c>
      <c r="O147" s="11">
        <f t="shared" si="16"/>
        <v>0</v>
      </c>
      <c r="P147" s="11">
        <f t="shared" si="16"/>
        <v>0</v>
      </c>
      <c r="Q147" s="11">
        <f t="shared" si="16"/>
        <v>0</v>
      </c>
      <c r="R147" s="11">
        <f t="shared" si="16"/>
        <v>0</v>
      </c>
      <c r="S147" s="11">
        <f t="shared" si="16"/>
        <v>0</v>
      </c>
      <c r="T147" s="11">
        <f t="shared" si="16"/>
        <v>0</v>
      </c>
      <c r="U147" s="11">
        <f t="shared" si="16"/>
        <v>0</v>
      </c>
      <c r="V147" s="11">
        <f t="shared" si="16"/>
        <v>0</v>
      </c>
      <c r="W147" s="11">
        <f t="shared" si="16"/>
        <v>0</v>
      </c>
      <c r="X147" s="11">
        <f t="shared" si="16"/>
        <v>0</v>
      </c>
      <c r="Y147" s="11">
        <f t="shared" si="16"/>
        <v>0</v>
      </c>
      <c r="Z147" s="11" t="s">
        <v>25</v>
      </c>
      <c r="AA147" s="11" t="s">
        <v>25</v>
      </c>
      <c r="AB147" s="11" t="s">
        <v>25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T147" s="10">
        <v>201806</v>
      </c>
      <c r="AU147" s="11">
        <f t="shared" si="19"/>
        <v>0</v>
      </c>
      <c r="AV147" s="11">
        <f t="shared" si="19"/>
        <v>0</v>
      </c>
      <c r="AW147" s="11">
        <f t="shared" si="19"/>
        <v>0</v>
      </c>
      <c r="AX147" s="11">
        <f t="shared" si="19"/>
        <v>0</v>
      </c>
      <c r="AY147" s="11">
        <f t="shared" si="17"/>
        <v>0</v>
      </c>
      <c r="AZ147" s="11">
        <f t="shared" si="17"/>
        <v>0</v>
      </c>
      <c r="BA147" s="11">
        <f t="shared" si="17"/>
        <v>0</v>
      </c>
      <c r="BB147" s="11">
        <f t="shared" si="17"/>
        <v>0</v>
      </c>
      <c r="BC147" s="11">
        <f t="shared" si="17"/>
        <v>0</v>
      </c>
      <c r="BD147" s="11">
        <f t="shared" si="17"/>
        <v>0</v>
      </c>
      <c r="BE147" s="11">
        <f t="shared" si="17"/>
        <v>0</v>
      </c>
      <c r="BF147" s="11">
        <f t="shared" si="17"/>
        <v>0</v>
      </c>
      <c r="BG147" s="11">
        <f t="shared" si="17"/>
        <v>0</v>
      </c>
      <c r="BH147" s="11">
        <f t="shared" si="17"/>
        <v>0</v>
      </c>
      <c r="BI147" s="11">
        <f t="shared" si="17"/>
        <v>0</v>
      </c>
      <c r="BJ147" s="11">
        <f t="shared" si="17"/>
        <v>0</v>
      </c>
      <c r="BK147" s="11">
        <f t="shared" si="17"/>
        <v>0</v>
      </c>
      <c r="BL147" s="11">
        <f t="shared" si="17"/>
        <v>0</v>
      </c>
      <c r="BM147" s="11">
        <f t="shared" si="17"/>
        <v>0</v>
      </c>
      <c r="BN147" s="11">
        <f t="shared" si="17"/>
        <v>0</v>
      </c>
      <c r="BO147" s="11">
        <f t="shared" si="17"/>
        <v>0</v>
      </c>
      <c r="BP147" s="11">
        <f t="shared" si="17"/>
        <v>0</v>
      </c>
      <c r="BQ147" s="11">
        <f t="shared" si="17"/>
        <v>0</v>
      </c>
      <c r="BR147" s="11" t="s">
        <v>25</v>
      </c>
      <c r="BS147" s="11" t="s">
        <v>25</v>
      </c>
      <c r="BT147" s="11" t="s">
        <v>25</v>
      </c>
      <c r="BU147" s="11" t="s">
        <v>25</v>
      </c>
      <c r="BV147" s="11" t="s">
        <v>25</v>
      </c>
      <c r="BW147" s="11" t="s">
        <v>25</v>
      </c>
      <c r="BX147" s="11" t="s">
        <v>25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</row>
    <row r="148" ht="15" customHeight="1" outlineLevel="1" spans="2:81">
      <c r="B148" s="10">
        <v>201809</v>
      </c>
      <c r="C148" s="11">
        <f t="shared" si="18"/>
        <v>0</v>
      </c>
      <c r="D148" s="11">
        <f t="shared" si="18"/>
        <v>0</v>
      </c>
      <c r="E148" s="11">
        <f t="shared" si="18"/>
        <v>0</v>
      </c>
      <c r="F148" s="11">
        <f t="shared" si="18"/>
        <v>0</v>
      </c>
      <c r="G148" s="11">
        <f t="shared" si="16"/>
        <v>0</v>
      </c>
      <c r="H148" s="11">
        <f t="shared" si="16"/>
        <v>0</v>
      </c>
      <c r="I148" s="11">
        <f t="shared" si="16"/>
        <v>0</v>
      </c>
      <c r="J148" s="11">
        <f t="shared" si="16"/>
        <v>0</v>
      </c>
      <c r="K148" s="11">
        <f t="shared" si="16"/>
        <v>0</v>
      </c>
      <c r="L148" s="11">
        <f t="shared" si="16"/>
        <v>0</v>
      </c>
      <c r="M148" s="11">
        <f t="shared" si="16"/>
        <v>0</v>
      </c>
      <c r="N148" s="11">
        <f t="shared" si="16"/>
        <v>0</v>
      </c>
      <c r="O148" s="11">
        <f t="shared" si="16"/>
        <v>0</v>
      </c>
      <c r="P148" s="11">
        <f t="shared" si="16"/>
        <v>0</v>
      </c>
      <c r="Q148" s="11">
        <f t="shared" si="16"/>
        <v>0</v>
      </c>
      <c r="R148" s="11">
        <f t="shared" si="16"/>
        <v>0</v>
      </c>
      <c r="S148" s="11">
        <f t="shared" si="16"/>
        <v>0</v>
      </c>
      <c r="T148" s="11">
        <f t="shared" si="16"/>
        <v>0</v>
      </c>
      <c r="U148" s="11">
        <f t="shared" si="16"/>
        <v>0</v>
      </c>
      <c r="V148" s="11">
        <f t="shared" si="16"/>
        <v>0</v>
      </c>
      <c r="W148" s="11">
        <f t="shared" si="16"/>
        <v>0</v>
      </c>
      <c r="X148" s="11">
        <f t="shared" si="16"/>
        <v>0</v>
      </c>
      <c r="Y148" s="11" t="s">
        <v>25</v>
      </c>
      <c r="Z148" s="11" t="s">
        <v>25</v>
      </c>
      <c r="AA148" s="11" t="s">
        <v>25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T148" s="10">
        <v>201809</v>
      </c>
      <c r="AU148" s="11">
        <f t="shared" si="19"/>
        <v>0</v>
      </c>
      <c r="AV148" s="11">
        <f t="shared" si="19"/>
        <v>0</v>
      </c>
      <c r="AW148" s="11">
        <f t="shared" si="19"/>
        <v>0</v>
      </c>
      <c r="AX148" s="11">
        <f t="shared" si="19"/>
        <v>0</v>
      </c>
      <c r="AY148" s="11">
        <f t="shared" si="17"/>
        <v>0</v>
      </c>
      <c r="AZ148" s="11">
        <f t="shared" si="17"/>
        <v>0</v>
      </c>
      <c r="BA148" s="11">
        <f t="shared" si="17"/>
        <v>0</v>
      </c>
      <c r="BB148" s="11">
        <f t="shared" si="17"/>
        <v>0</v>
      </c>
      <c r="BC148" s="11">
        <f t="shared" si="17"/>
        <v>0</v>
      </c>
      <c r="BD148" s="11">
        <f t="shared" si="17"/>
        <v>0</v>
      </c>
      <c r="BE148" s="11">
        <f t="shared" si="17"/>
        <v>0</v>
      </c>
      <c r="BF148" s="11">
        <f t="shared" si="17"/>
        <v>0</v>
      </c>
      <c r="BG148" s="11">
        <f t="shared" si="17"/>
        <v>0</v>
      </c>
      <c r="BH148" s="11">
        <f t="shared" si="17"/>
        <v>0</v>
      </c>
      <c r="BI148" s="11">
        <f t="shared" si="17"/>
        <v>0</v>
      </c>
      <c r="BJ148" s="11">
        <f t="shared" si="17"/>
        <v>0</v>
      </c>
      <c r="BK148" s="11">
        <f t="shared" si="17"/>
        <v>0</v>
      </c>
      <c r="BL148" s="11">
        <f t="shared" si="17"/>
        <v>0</v>
      </c>
      <c r="BM148" s="11">
        <f t="shared" si="17"/>
        <v>0</v>
      </c>
      <c r="BN148" s="11">
        <f t="shared" si="17"/>
        <v>0</v>
      </c>
      <c r="BO148" s="11">
        <f t="shared" si="17"/>
        <v>0</v>
      </c>
      <c r="BP148" s="11">
        <f t="shared" si="17"/>
        <v>0</v>
      </c>
      <c r="BQ148" s="11" t="s">
        <v>25</v>
      </c>
      <c r="BR148" s="11" t="s">
        <v>25</v>
      </c>
      <c r="BS148" s="11" t="s">
        <v>25</v>
      </c>
      <c r="BT148" s="11" t="s">
        <v>25</v>
      </c>
      <c r="BU148" s="11" t="s">
        <v>25</v>
      </c>
      <c r="BV148" s="11" t="s">
        <v>25</v>
      </c>
      <c r="BW148" s="11" t="s">
        <v>25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</row>
    <row r="149" ht="15" customHeight="1" outlineLevel="1" spans="2:81">
      <c r="B149" s="10">
        <v>201812</v>
      </c>
      <c r="C149" s="11">
        <f t="shared" si="18"/>
        <v>0</v>
      </c>
      <c r="D149" s="11">
        <f t="shared" si="18"/>
        <v>0</v>
      </c>
      <c r="E149" s="11">
        <f t="shared" si="18"/>
        <v>0</v>
      </c>
      <c r="F149" s="11">
        <f t="shared" si="18"/>
        <v>0</v>
      </c>
      <c r="G149" s="11">
        <f t="shared" si="16"/>
        <v>0</v>
      </c>
      <c r="H149" s="11">
        <f t="shared" si="16"/>
        <v>0</v>
      </c>
      <c r="I149" s="11">
        <f t="shared" si="16"/>
        <v>0</v>
      </c>
      <c r="J149" s="11">
        <f t="shared" si="16"/>
        <v>0</v>
      </c>
      <c r="K149" s="11">
        <f t="shared" si="16"/>
        <v>0</v>
      </c>
      <c r="L149" s="11">
        <f t="shared" si="16"/>
        <v>0</v>
      </c>
      <c r="M149" s="11">
        <f t="shared" si="16"/>
        <v>0</v>
      </c>
      <c r="N149" s="11">
        <f t="shared" si="16"/>
        <v>0</v>
      </c>
      <c r="O149" s="11">
        <f t="shared" si="16"/>
        <v>0</v>
      </c>
      <c r="P149" s="11">
        <f t="shared" si="16"/>
        <v>0</v>
      </c>
      <c r="Q149" s="11">
        <f t="shared" si="16"/>
        <v>0</v>
      </c>
      <c r="R149" s="11">
        <f t="shared" si="16"/>
        <v>0</v>
      </c>
      <c r="S149" s="11">
        <f t="shared" si="16"/>
        <v>0</v>
      </c>
      <c r="T149" s="11">
        <f t="shared" si="16"/>
        <v>0</v>
      </c>
      <c r="U149" s="11">
        <f t="shared" si="16"/>
        <v>0</v>
      </c>
      <c r="V149" s="11">
        <f t="shared" si="16"/>
        <v>0</v>
      </c>
      <c r="W149" s="11">
        <f t="shared" si="16"/>
        <v>0</v>
      </c>
      <c r="X149" s="11" t="s">
        <v>25</v>
      </c>
      <c r="Y149" s="11" t="s">
        <v>25</v>
      </c>
      <c r="Z149" s="11" t="s">
        <v>25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T149" s="10">
        <v>201812</v>
      </c>
      <c r="AU149" s="11">
        <f t="shared" si="19"/>
        <v>0</v>
      </c>
      <c r="AV149" s="11">
        <f t="shared" si="19"/>
        <v>0</v>
      </c>
      <c r="AW149" s="11">
        <f t="shared" si="19"/>
        <v>0</v>
      </c>
      <c r="AX149" s="11">
        <f t="shared" si="19"/>
        <v>0</v>
      </c>
      <c r="AY149" s="11">
        <f t="shared" si="17"/>
        <v>0</v>
      </c>
      <c r="AZ149" s="11">
        <f t="shared" si="17"/>
        <v>0</v>
      </c>
      <c r="BA149" s="11">
        <f t="shared" si="17"/>
        <v>0</v>
      </c>
      <c r="BB149" s="11">
        <f t="shared" si="17"/>
        <v>0</v>
      </c>
      <c r="BC149" s="11">
        <f t="shared" si="17"/>
        <v>0</v>
      </c>
      <c r="BD149" s="11">
        <f t="shared" si="17"/>
        <v>0</v>
      </c>
      <c r="BE149" s="11">
        <f t="shared" si="17"/>
        <v>0</v>
      </c>
      <c r="BF149" s="11">
        <f t="shared" si="17"/>
        <v>0</v>
      </c>
      <c r="BG149" s="11">
        <f t="shared" si="17"/>
        <v>0</v>
      </c>
      <c r="BH149" s="11">
        <f t="shared" si="17"/>
        <v>0</v>
      </c>
      <c r="BI149" s="11">
        <f t="shared" si="17"/>
        <v>0</v>
      </c>
      <c r="BJ149" s="11">
        <f t="shared" si="17"/>
        <v>0</v>
      </c>
      <c r="BK149" s="11">
        <f t="shared" si="17"/>
        <v>0</v>
      </c>
      <c r="BL149" s="11">
        <f t="shared" si="17"/>
        <v>0</v>
      </c>
      <c r="BM149" s="11">
        <f t="shared" si="17"/>
        <v>0</v>
      </c>
      <c r="BN149" s="11">
        <f t="shared" si="17"/>
        <v>0</v>
      </c>
      <c r="BO149" s="11">
        <f t="shared" si="17"/>
        <v>0</v>
      </c>
      <c r="BP149" s="11" t="s">
        <v>25</v>
      </c>
      <c r="BQ149" s="11" t="s">
        <v>25</v>
      </c>
      <c r="BR149" s="11" t="s">
        <v>25</v>
      </c>
      <c r="BS149" s="11" t="s">
        <v>25</v>
      </c>
      <c r="BT149" s="11" t="s">
        <v>25</v>
      </c>
      <c r="BU149" s="11" t="s">
        <v>25</v>
      </c>
      <c r="BV149" s="11" t="s">
        <v>25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</row>
    <row r="150" ht="15" customHeight="1" outlineLevel="1" spans="2:81">
      <c r="B150" s="10">
        <v>201903</v>
      </c>
      <c r="C150" s="11">
        <f t="shared" si="18"/>
        <v>0</v>
      </c>
      <c r="D150" s="11">
        <f t="shared" si="18"/>
        <v>0</v>
      </c>
      <c r="E150" s="11">
        <f t="shared" si="18"/>
        <v>0</v>
      </c>
      <c r="F150" s="11">
        <f t="shared" si="18"/>
        <v>0</v>
      </c>
      <c r="G150" s="11">
        <f t="shared" si="16"/>
        <v>0</v>
      </c>
      <c r="H150" s="11">
        <f t="shared" si="16"/>
        <v>0</v>
      </c>
      <c r="I150" s="11">
        <f t="shared" si="16"/>
        <v>0</v>
      </c>
      <c r="J150" s="11">
        <f t="shared" si="16"/>
        <v>0</v>
      </c>
      <c r="K150" s="11">
        <f t="shared" si="16"/>
        <v>0</v>
      </c>
      <c r="L150" s="11">
        <f t="shared" si="16"/>
        <v>0</v>
      </c>
      <c r="M150" s="11">
        <f t="shared" si="16"/>
        <v>0</v>
      </c>
      <c r="N150" s="11">
        <f t="shared" si="16"/>
        <v>0</v>
      </c>
      <c r="O150" s="11">
        <f t="shared" si="16"/>
        <v>0</v>
      </c>
      <c r="P150" s="11">
        <f t="shared" si="16"/>
        <v>0</v>
      </c>
      <c r="Q150" s="11">
        <f t="shared" si="16"/>
        <v>0</v>
      </c>
      <c r="R150" s="11">
        <f t="shared" si="16"/>
        <v>0</v>
      </c>
      <c r="S150" s="11">
        <f t="shared" si="16"/>
        <v>0</v>
      </c>
      <c r="T150" s="11">
        <f t="shared" si="16"/>
        <v>0</v>
      </c>
      <c r="U150" s="11">
        <f t="shared" si="16"/>
        <v>0</v>
      </c>
      <c r="V150" s="11">
        <f t="shared" si="16"/>
        <v>0</v>
      </c>
      <c r="W150" s="11" t="s">
        <v>25</v>
      </c>
      <c r="X150" s="11" t="s">
        <v>25</v>
      </c>
      <c r="Y150" s="11" t="s">
        <v>25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T150" s="10">
        <v>201903</v>
      </c>
      <c r="AU150" s="11">
        <f t="shared" si="19"/>
        <v>0</v>
      </c>
      <c r="AV150" s="11">
        <f t="shared" si="19"/>
        <v>0</v>
      </c>
      <c r="AW150" s="11">
        <f t="shared" si="19"/>
        <v>0</v>
      </c>
      <c r="AX150" s="11">
        <f t="shared" si="19"/>
        <v>0</v>
      </c>
      <c r="AY150" s="11">
        <f t="shared" si="17"/>
        <v>0</v>
      </c>
      <c r="AZ150" s="11">
        <f t="shared" si="17"/>
        <v>0</v>
      </c>
      <c r="BA150" s="11">
        <f t="shared" si="17"/>
        <v>0</v>
      </c>
      <c r="BB150" s="11">
        <f t="shared" si="17"/>
        <v>0</v>
      </c>
      <c r="BC150" s="11">
        <f t="shared" si="17"/>
        <v>0</v>
      </c>
      <c r="BD150" s="11">
        <f t="shared" si="17"/>
        <v>0</v>
      </c>
      <c r="BE150" s="11">
        <f t="shared" si="17"/>
        <v>0</v>
      </c>
      <c r="BF150" s="11">
        <f t="shared" si="17"/>
        <v>0</v>
      </c>
      <c r="BG150" s="11">
        <f t="shared" si="17"/>
        <v>0</v>
      </c>
      <c r="BH150" s="11">
        <f t="shared" si="17"/>
        <v>0</v>
      </c>
      <c r="BI150" s="11">
        <f t="shared" si="17"/>
        <v>0</v>
      </c>
      <c r="BJ150" s="11">
        <f t="shared" si="17"/>
        <v>0</v>
      </c>
      <c r="BK150" s="11">
        <f t="shared" si="17"/>
        <v>0</v>
      </c>
      <c r="BL150" s="11">
        <f t="shared" si="17"/>
        <v>0</v>
      </c>
      <c r="BM150" s="11">
        <f t="shared" si="17"/>
        <v>0</v>
      </c>
      <c r="BN150" s="11">
        <f t="shared" si="17"/>
        <v>0</v>
      </c>
      <c r="BO150" s="11" t="s">
        <v>25</v>
      </c>
      <c r="BP150" s="11" t="s">
        <v>25</v>
      </c>
      <c r="BQ150" s="11" t="s">
        <v>25</v>
      </c>
      <c r="BR150" s="11" t="s">
        <v>25</v>
      </c>
      <c r="BS150" s="11" t="s">
        <v>25</v>
      </c>
      <c r="BT150" s="11" t="s">
        <v>25</v>
      </c>
      <c r="BU150" s="11" t="s">
        <v>25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</row>
    <row r="151" ht="15" customHeight="1" outlineLevel="1" spans="2:81">
      <c r="B151" s="10">
        <v>201906</v>
      </c>
      <c r="C151" s="11">
        <f t="shared" si="18"/>
        <v>0</v>
      </c>
      <c r="D151" s="11">
        <f t="shared" si="18"/>
        <v>0</v>
      </c>
      <c r="E151" s="11">
        <f t="shared" si="18"/>
        <v>0</v>
      </c>
      <c r="F151" s="11">
        <f t="shared" si="18"/>
        <v>0</v>
      </c>
      <c r="G151" s="11">
        <f t="shared" si="16"/>
        <v>0</v>
      </c>
      <c r="H151" s="11">
        <f t="shared" si="16"/>
        <v>0</v>
      </c>
      <c r="I151" s="11">
        <f t="shared" si="16"/>
        <v>0</v>
      </c>
      <c r="J151" s="11">
        <f t="shared" si="16"/>
        <v>0</v>
      </c>
      <c r="K151" s="11">
        <f t="shared" si="16"/>
        <v>0</v>
      </c>
      <c r="L151" s="11">
        <f t="shared" si="16"/>
        <v>0</v>
      </c>
      <c r="M151" s="11">
        <f t="shared" si="16"/>
        <v>0</v>
      </c>
      <c r="N151" s="11">
        <f t="shared" si="16"/>
        <v>0</v>
      </c>
      <c r="O151" s="11">
        <f t="shared" si="16"/>
        <v>0</v>
      </c>
      <c r="P151" s="11">
        <f t="shared" si="16"/>
        <v>0</v>
      </c>
      <c r="Q151" s="11">
        <f t="shared" si="16"/>
        <v>0</v>
      </c>
      <c r="R151" s="11">
        <f t="shared" si="16"/>
        <v>0</v>
      </c>
      <c r="S151" s="11">
        <f t="shared" si="16"/>
        <v>0</v>
      </c>
      <c r="T151" s="11">
        <f t="shared" si="16"/>
        <v>0</v>
      </c>
      <c r="U151" s="11">
        <f t="shared" si="16"/>
        <v>0</v>
      </c>
      <c r="V151" s="11" t="s">
        <v>25</v>
      </c>
      <c r="W151" s="11" t="s">
        <v>25</v>
      </c>
      <c r="X151" s="11" t="s">
        <v>25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T151" s="10">
        <v>201906</v>
      </c>
      <c r="AU151" s="11">
        <f t="shared" si="19"/>
        <v>0</v>
      </c>
      <c r="AV151" s="11">
        <f t="shared" si="19"/>
        <v>0</v>
      </c>
      <c r="AW151" s="11">
        <f t="shared" si="19"/>
        <v>0</v>
      </c>
      <c r="AX151" s="11">
        <f t="shared" si="19"/>
        <v>0</v>
      </c>
      <c r="AY151" s="11">
        <f t="shared" si="17"/>
        <v>0</v>
      </c>
      <c r="AZ151" s="11">
        <f t="shared" si="17"/>
        <v>0</v>
      </c>
      <c r="BA151" s="11">
        <f t="shared" si="17"/>
        <v>0</v>
      </c>
      <c r="BB151" s="11">
        <f t="shared" si="17"/>
        <v>0</v>
      </c>
      <c r="BC151" s="11">
        <f t="shared" si="17"/>
        <v>0</v>
      </c>
      <c r="BD151" s="11">
        <f t="shared" si="17"/>
        <v>0</v>
      </c>
      <c r="BE151" s="11">
        <f t="shared" si="17"/>
        <v>0</v>
      </c>
      <c r="BF151" s="11">
        <f t="shared" si="17"/>
        <v>0</v>
      </c>
      <c r="BG151" s="11">
        <f t="shared" si="17"/>
        <v>0</v>
      </c>
      <c r="BH151" s="11">
        <f t="shared" si="17"/>
        <v>0</v>
      </c>
      <c r="BI151" s="11">
        <f t="shared" si="17"/>
        <v>0</v>
      </c>
      <c r="BJ151" s="11">
        <f t="shared" si="17"/>
        <v>0</v>
      </c>
      <c r="BK151" s="11">
        <f t="shared" si="17"/>
        <v>0</v>
      </c>
      <c r="BL151" s="11">
        <f t="shared" si="17"/>
        <v>0</v>
      </c>
      <c r="BM151" s="11">
        <f t="shared" si="17"/>
        <v>0</v>
      </c>
      <c r="BN151" s="11" t="s">
        <v>25</v>
      </c>
      <c r="BO151" s="11" t="s">
        <v>25</v>
      </c>
      <c r="BP151" s="11" t="s">
        <v>25</v>
      </c>
      <c r="BQ151" s="11" t="s">
        <v>25</v>
      </c>
      <c r="BR151" s="11" t="s">
        <v>25</v>
      </c>
      <c r="BS151" s="11" t="s">
        <v>25</v>
      </c>
      <c r="BT151" s="11" t="s">
        <v>25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</row>
    <row r="152" ht="15" customHeight="1" outlineLevel="1" spans="2:81">
      <c r="B152" s="10">
        <v>201909</v>
      </c>
      <c r="C152" s="11">
        <f t="shared" si="18"/>
        <v>0</v>
      </c>
      <c r="D152" s="11">
        <f t="shared" si="18"/>
        <v>0</v>
      </c>
      <c r="E152" s="11">
        <f t="shared" si="18"/>
        <v>0</v>
      </c>
      <c r="F152" s="11">
        <f t="shared" si="18"/>
        <v>0</v>
      </c>
      <c r="G152" s="11">
        <f t="shared" si="16"/>
        <v>0</v>
      </c>
      <c r="H152" s="11">
        <f t="shared" si="16"/>
        <v>0</v>
      </c>
      <c r="I152" s="11">
        <f t="shared" si="16"/>
        <v>0</v>
      </c>
      <c r="J152" s="11">
        <f t="shared" si="16"/>
        <v>0</v>
      </c>
      <c r="K152" s="11">
        <f t="shared" si="16"/>
        <v>0</v>
      </c>
      <c r="L152" s="11">
        <f t="shared" si="16"/>
        <v>0</v>
      </c>
      <c r="M152" s="11">
        <f t="shared" si="16"/>
        <v>0</v>
      </c>
      <c r="N152" s="11">
        <f t="shared" si="16"/>
        <v>0</v>
      </c>
      <c r="O152" s="11">
        <f t="shared" si="16"/>
        <v>0</v>
      </c>
      <c r="P152" s="11">
        <f t="shared" si="16"/>
        <v>0</v>
      </c>
      <c r="Q152" s="11">
        <f t="shared" si="16"/>
        <v>0</v>
      </c>
      <c r="R152" s="11">
        <f t="shared" si="16"/>
        <v>0</v>
      </c>
      <c r="S152" s="11">
        <f t="shared" si="16"/>
        <v>0</v>
      </c>
      <c r="T152" s="11">
        <f t="shared" si="16"/>
        <v>0</v>
      </c>
      <c r="U152" s="11" t="s">
        <v>25</v>
      </c>
      <c r="V152" s="11" t="s">
        <v>25</v>
      </c>
      <c r="W152" s="11" t="s">
        <v>25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T152" s="10">
        <v>201909</v>
      </c>
      <c r="AU152" s="11">
        <f t="shared" si="19"/>
        <v>0</v>
      </c>
      <c r="AV152" s="11">
        <f t="shared" si="19"/>
        <v>0</v>
      </c>
      <c r="AW152" s="11">
        <f t="shared" si="19"/>
        <v>0</v>
      </c>
      <c r="AX152" s="11">
        <f t="shared" si="19"/>
        <v>0</v>
      </c>
      <c r="AY152" s="11">
        <f t="shared" si="17"/>
        <v>0</v>
      </c>
      <c r="AZ152" s="11">
        <f t="shared" si="17"/>
        <v>0</v>
      </c>
      <c r="BA152" s="11">
        <f t="shared" si="17"/>
        <v>0</v>
      </c>
      <c r="BB152" s="11">
        <f t="shared" si="17"/>
        <v>0</v>
      </c>
      <c r="BC152" s="11">
        <f t="shared" si="17"/>
        <v>0</v>
      </c>
      <c r="BD152" s="11">
        <f t="shared" si="17"/>
        <v>0</v>
      </c>
      <c r="BE152" s="11">
        <f t="shared" si="17"/>
        <v>0</v>
      </c>
      <c r="BF152" s="11">
        <f t="shared" si="17"/>
        <v>0</v>
      </c>
      <c r="BG152" s="11">
        <f t="shared" si="17"/>
        <v>0</v>
      </c>
      <c r="BH152" s="11">
        <f t="shared" si="17"/>
        <v>0</v>
      </c>
      <c r="BI152" s="11">
        <f t="shared" si="17"/>
        <v>0</v>
      </c>
      <c r="BJ152" s="11">
        <f t="shared" si="17"/>
        <v>0</v>
      </c>
      <c r="BK152" s="11">
        <f t="shared" si="17"/>
        <v>0</v>
      </c>
      <c r="BL152" s="11">
        <f t="shared" si="17"/>
        <v>0</v>
      </c>
      <c r="BM152" s="11" t="s">
        <v>25</v>
      </c>
      <c r="BN152" s="11" t="s">
        <v>25</v>
      </c>
      <c r="BO152" s="11" t="s">
        <v>25</v>
      </c>
      <c r="BP152" s="11" t="s">
        <v>25</v>
      </c>
      <c r="BQ152" s="11" t="s">
        <v>25</v>
      </c>
      <c r="BR152" s="11" t="s">
        <v>25</v>
      </c>
      <c r="BS152" s="11" t="s">
        <v>25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</row>
    <row r="153" ht="15" customHeight="1" outlineLevel="1" spans="2:81">
      <c r="B153" s="10">
        <v>201912</v>
      </c>
      <c r="C153" s="11">
        <f t="shared" si="18"/>
        <v>0</v>
      </c>
      <c r="D153" s="11">
        <f t="shared" si="18"/>
        <v>0</v>
      </c>
      <c r="E153" s="11">
        <f t="shared" si="18"/>
        <v>0</v>
      </c>
      <c r="F153" s="11">
        <f t="shared" si="18"/>
        <v>0</v>
      </c>
      <c r="G153" s="11">
        <f t="shared" si="16"/>
        <v>0</v>
      </c>
      <c r="H153" s="11">
        <f t="shared" si="16"/>
        <v>0</v>
      </c>
      <c r="I153" s="11">
        <f t="shared" si="16"/>
        <v>0</v>
      </c>
      <c r="J153" s="11">
        <f t="shared" si="16"/>
        <v>0</v>
      </c>
      <c r="K153" s="11">
        <f t="shared" si="16"/>
        <v>0</v>
      </c>
      <c r="L153" s="11">
        <f t="shared" si="16"/>
        <v>0</v>
      </c>
      <c r="M153" s="11">
        <f t="shared" si="16"/>
        <v>0</v>
      </c>
      <c r="N153" s="11">
        <f t="shared" si="16"/>
        <v>0</v>
      </c>
      <c r="O153" s="11">
        <f t="shared" si="16"/>
        <v>0</v>
      </c>
      <c r="P153" s="11">
        <f t="shared" si="16"/>
        <v>0</v>
      </c>
      <c r="Q153" s="11">
        <f t="shared" si="16"/>
        <v>0</v>
      </c>
      <c r="R153" s="11">
        <f t="shared" si="16"/>
        <v>0</v>
      </c>
      <c r="S153" s="11">
        <f t="shared" si="16"/>
        <v>0</v>
      </c>
      <c r="T153" s="11" t="s">
        <v>25</v>
      </c>
      <c r="U153" s="11" t="s">
        <v>25</v>
      </c>
      <c r="V153" s="11" t="s">
        <v>25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T153" s="10">
        <v>201912</v>
      </c>
      <c r="AU153" s="11">
        <f t="shared" si="19"/>
        <v>0</v>
      </c>
      <c r="AV153" s="11">
        <f t="shared" si="19"/>
        <v>0</v>
      </c>
      <c r="AW153" s="11">
        <f t="shared" si="19"/>
        <v>0</v>
      </c>
      <c r="AX153" s="11">
        <f t="shared" si="19"/>
        <v>0</v>
      </c>
      <c r="AY153" s="11">
        <f t="shared" si="17"/>
        <v>0</v>
      </c>
      <c r="AZ153" s="11">
        <f t="shared" si="17"/>
        <v>0</v>
      </c>
      <c r="BA153" s="11">
        <f t="shared" si="17"/>
        <v>0</v>
      </c>
      <c r="BB153" s="11">
        <f t="shared" si="17"/>
        <v>0</v>
      </c>
      <c r="BC153" s="11">
        <f t="shared" si="17"/>
        <v>0</v>
      </c>
      <c r="BD153" s="11">
        <f t="shared" si="17"/>
        <v>0</v>
      </c>
      <c r="BE153" s="11">
        <f t="shared" si="17"/>
        <v>0</v>
      </c>
      <c r="BF153" s="11">
        <f t="shared" si="17"/>
        <v>0</v>
      </c>
      <c r="BG153" s="11">
        <f t="shared" si="17"/>
        <v>0</v>
      </c>
      <c r="BH153" s="11">
        <f t="shared" si="17"/>
        <v>0</v>
      </c>
      <c r="BI153" s="11">
        <f t="shared" si="17"/>
        <v>0</v>
      </c>
      <c r="BJ153" s="11">
        <f t="shared" si="17"/>
        <v>0</v>
      </c>
      <c r="BK153" s="11">
        <f t="shared" si="17"/>
        <v>0</v>
      </c>
      <c r="BL153" s="11" t="s">
        <v>25</v>
      </c>
      <c r="BM153" s="11" t="s">
        <v>25</v>
      </c>
      <c r="BN153" s="11" t="s">
        <v>25</v>
      </c>
      <c r="BO153" s="11" t="s">
        <v>25</v>
      </c>
      <c r="BP153" s="11" t="s">
        <v>25</v>
      </c>
      <c r="BQ153" s="11" t="s">
        <v>25</v>
      </c>
      <c r="BR153" s="11" t="s">
        <v>25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</row>
    <row r="154" ht="15" customHeight="1" outlineLevel="1" spans="2:81">
      <c r="B154" s="10">
        <v>202003</v>
      </c>
      <c r="C154" s="11">
        <f t="shared" si="18"/>
        <v>0</v>
      </c>
      <c r="D154" s="11">
        <f t="shared" si="18"/>
        <v>0</v>
      </c>
      <c r="E154" s="11">
        <f t="shared" si="18"/>
        <v>0</v>
      </c>
      <c r="F154" s="11">
        <f t="shared" si="18"/>
        <v>0</v>
      </c>
      <c r="G154" s="11">
        <f t="shared" si="16"/>
        <v>0</v>
      </c>
      <c r="H154" s="11">
        <f t="shared" si="16"/>
        <v>0</v>
      </c>
      <c r="I154" s="11">
        <f t="shared" si="16"/>
        <v>0</v>
      </c>
      <c r="J154" s="11">
        <f t="shared" si="16"/>
        <v>0</v>
      </c>
      <c r="K154" s="11">
        <f t="shared" si="16"/>
        <v>0</v>
      </c>
      <c r="L154" s="11">
        <f t="shared" si="16"/>
        <v>0</v>
      </c>
      <c r="M154" s="11">
        <f t="shared" si="16"/>
        <v>0</v>
      </c>
      <c r="N154" s="11">
        <f t="shared" si="16"/>
        <v>0</v>
      </c>
      <c r="O154" s="11">
        <f t="shared" si="16"/>
        <v>0</v>
      </c>
      <c r="P154" s="11">
        <f t="shared" si="16"/>
        <v>0</v>
      </c>
      <c r="Q154" s="11">
        <f t="shared" si="16"/>
        <v>0</v>
      </c>
      <c r="R154" s="11">
        <f t="shared" si="16"/>
        <v>0</v>
      </c>
      <c r="S154" s="11" t="s">
        <v>25</v>
      </c>
      <c r="T154" s="11" t="s">
        <v>25</v>
      </c>
      <c r="U154" s="11" t="s">
        <v>25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T154" s="10">
        <v>202003</v>
      </c>
      <c r="AU154" s="11">
        <f t="shared" si="19"/>
        <v>0</v>
      </c>
      <c r="AV154" s="11">
        <f t="shared" si="19"/>
        <v>0</v>
      </c>
      <c r="AW154" s="11">
        <f t="shared" si="19"/>
        <v>0</v>
      </c>
      <c r="AX154" s="11">
        <f t="shared" si="19"/>
        <v>0</v>
      </c>
      <c r="AY154" s="11">
        <f t="shared" si="17"/>
        <v>0</v>
      </c>
      <c r="AZ154" s="11">
        <f t="shared" si="17"/>
        <v>0</v>
      </c>
      <c r="BA154" s="11">
        <f t="shared" si="17"/>
        <v>0</v>
      </c>
      <c r="BB154" s="11">
        <f t="shared" si="17"/>
        <v>0</v>
      </c>
      <c r="BC154" s="11">
        <f t="shared" si="17"/>
        <v>0</v>
      </c>
      <c r="BD154" s="11">
        <f t="shared" si="17"/>
        <v>0</v>
      </c>
      <c r="BE154" s="11">
        <f t="shared" si="17"/>
        <v>0</v>
      </c>
      <c r="BF154" s="11">
        <f t="shared" si="17"/>
        <v>0</v>
      </c>
      <c r="BG154" s="11">
        <f t="shared" si="17"/>
        <v>0</v>
      </c>
      <c r="BH154" s="11">
        <f t="shared" si="17"/>
        <v>0</v>
      </c>
      <c r="BI154" s="11">
        <f t="shared" si="17"/>
        <v>0</v>
      </c>
      <c r="BJ154" s="11">
        <f t="shared" si="17"/>
        <v>0</v>
      </c>
      <c r="BK154" s="11" t="s">
        <v>25</v>
      </c>
      <c r="BL154" s="11" t="s">
        <v>25</v>
      </c>
      <c r="BM154" s="11" t="s">
        <v>25</v>
      </c>
      <c r="BN154" s="11" t="s">
        <v>25</v>
      </c>
      <c r="BO154" s="11" t="s">
        <v>25</v>
      </c>
      <c r="BP154" s="11" t="s">
        <v>25</v>
      </c>
      <c r="BQ154" s="11" t="s">
        <v>25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</row>
    <row r="155" ht="15" customHeight="1" outlineLevel="1" spans="2:81">
      <c r="B155" s="10">
        <v>202006</v>
      </c>
      <c r="C155" s="11">
        <f t="shared" si="18"/>
        <v>0</v>
      </c>
      <c r="D155" s="11">
        <f t="shared" si="18"/>
        <v>0</v>
      </c>
      <c r="E155" s="11">
        <f t="shared" si="18"/>
        <v>0</v>
      </c>
      <c r="F155" s="11">
        <f t="shared" si="18"/>
        <v>0</v>
      </c>
      <c r="G155" s="11">
        <f t="shared" si="16"/>
        <v>0</v>
      </c>
      <c r="H155" s="11">
        <f t="shared" si="16"/>
        <v>0</v>
      </c>
      <c r="I155" s="11">
        <f t="shared" si="16"/>
        <v>0</v>
      </c>
      <c r="J155" s="11">
        <f t="shared" si="16"/>
        <v>0</v>
      </c>
      <c r="K155" s="11">
        <f t="shared" si="16"/>
        <v>0</v>
      </c>
      <c r="L155" s="11">
        <f t="shared" si="16"/>
        <v>0</v>
      </c>
      <c r="M155" s="11">
        <f t="shared" si="16"/>
        <v>0</v>
      </c>
      <c r="N155" s="11">
        <f t="shared" si="16"/>
        <v>0</v>
      </c>
      <c r="O155" s="11">
        <f t="shared" si="16"/>
        <v>0</v>
      </c>
      <c r="P155" s="11">
        <f t="shared" si="16"/>
        <v>0</v>
      </c>
      <c r="Q155" s="11">
        <f t="shared" si="16"/>
        <v>0</v>
      </c>
      <c r="R155" s="11" t="s">
        <v>25</v>
      </c>
      <c r="S155" s="11" t="s">
        <v>25</v>
      </c>
      <c r="T155" s="11" t="s">
        <v>25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T155" s="10">
        <v>202006</v>
      </c>
      <c r="AU155" s="11">
        <f t="shared" si="19"/>
        <v>0</v>
      </c>
      <c r="AV155" s="11">
        <f t="shared" si="19"/>
        <v>0</v>
      </c>
      <c r="AW155" s="11">
        <f t="shared" si="19"/>
        <v>0</v>
      </c>
      <c r="AX155" s="11">
        <f t="shared" si="19"/>
        <v>0</v>
      </c>
      <c r="AY155" s="11">
        <f t="shared" si="17"/>
        <v>0</v>
      </c>
      <c r="AZ155" s="11">
        <f t="shared" si="17"/>
        <v>0</v>
      </c>
      <c r="BA155" s="11">
        <f t="shared" si="17"/>
        <v>0</v>
      </c>
      <c r="BB155" s="11">
        <f t="shared" si="17"/>
        <v>0</v>
      </c>
      <c r="BC155" s="11">
        <f t="shared" si="17"/>
        <v>0</v>
      </c>
      <c r="BD155" s="11">
        <f t="shared" si="17"/>
        <v>0</v>
      </c>
      <c r="BE155" s="11">
        <f t="shared" si="17"/>
        <v>0</v>
      </c>
      <c r="BF155" s="11">
        <f t="shared" si="17"/>
        <v>0</v>
      </c>
      <c r="BG155" s="11">
        <f t="shared" si="17"/>
        <v>0</v>
      </c>
      <c r="BH155" s="11">
        <f t="shared" si="17"/>
        <v>0</v>
      </c>
      <c r="BI155" s="11">
        <f t="shared" si="17"/>
        <v>0</v>
      </c>
      <c r="BJ155" s="11" t="s">
        <v>25</v>
      </c>
      <c r="BK155" s="11" t="s">
        <v>25</v>
      </c>
      <c r="BL155" s="11" t="s">
        <v>25</v>
      </c>
      <c r="BM155" s="11" t="s">
        <v>25</v>
      </c>
      <c r="BN155" s="11" t="s">
        <v>25</v>
      </c>
      <c r="BO155" s="11" t="s">
        <v>25</v>
      </c>
      <c r="BP155" s="11" t="s">
        <v>25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</row>
    <row r="156" ht="15" customHeight="1" outlineLevel="1" spans="2:81">
      <c r="B156" s="10">
        <v>202009</v>
      </c>
      <c r="C156" s="11">
        <f t="shared" si="18"/>
        <v>0</v>
      </c>
      <c r="D156" s="11">
        <f t="shared" si="18"/>
        <v>0</v>
      </c>
      <c r="E156" s="11">
        <f t="shared" si="18"/>
        <v>0</v>
      </c>
      <c r="F156" s="11">
        <f t="shared" si="18"/>
        <v>0</v>
      </c>
      <c r="G156" s="11">
        <f t="shared" si="16"/>
        <v>0</v>
      </c>
      <c r="H156" s="11">
        <f t="shared" si="16"/>
        <v>0</v>
      </c>
      <c r="I156" s="11">
        <f t="shared" si="16"/>
        <v>0</v>
      </c>
      <c r="J156" s="11">
        <f t="shared" si="16"/>
        <v>0</v>
      </c>
      <c r="K156" s="11">
        <f t="shared" si="16"/>
        <v>0</v>
      </c>
      <c r="L156" s="11">
        <f t="shared" si="16"/>
        <v>0</v>
      </c>
      <c r="M156" s="11">
        <f t="shared" si="16"/>
        <v>0</v>
      </c>
      <c r="N156" s="11">
        <f t="shared" si="16"/>
        <v>0</v>
      </c>
      <c r="O156" s="11">
        <f t="shared" si="16"/>
        <v>0</v>
      </c>
      <c r="P156" s="11">
        <f t="shared" si="16"/>
        <v>0</v>
      </c>
      <c r="Q156" s="11" t="s">
        <v>25</v>
      </c>
      <c r="R156" s="11" t="s">
        <v>25</v>
      </c>
      <c r="S156" s="11" t="s">
        <v>25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T156" s="10">
        <v>202009</v>
      </c>
      <c r="AU156" s="11">
        <f t="shared" si="19"/>
        <v>0</v>
      </c>
      <c r="AV156" s="11">
        <f t="shared" si="19"/>
        <v>0</v>
      </c>
      <c r="AW156" s="11">
        <f t="shared" si="19"/>
        <v>0</v>
      </c>
      <c r="AX156" s="11">
        <f t="shared" si="19"/>
        <v>0</v>
      </c>
      <c r="AY156" s="11">
        <f t="shared" si="17"/>
        <v>0</v>
      </c>
      <c r="AZ156" s="11">
        <f t="shared" si="17"/>
        <v>0</v>
      </c>
      <c r="BA156" s="11">
        <f t="shared" si="17"/>
        <v>0</v>
      </c>
      <c r="BB156" s="11">
        <f t="shared" si="17"/>
        <v>0</v>
      </c>
      <c r="BC156" s="11">
        <f t="shared" si="17"/>
        <v>0</v>
      </c>
      <c r="BD156" s="11">
        <f t="shared" si="17"/>
        <v>0</v>
      </c>
      <c r="BE156" s="11">
        <f t="shared" si="17"/>
        <v>0</v>
      </c>
      <c r="BF156" s="11">
        <f t="shared" si="17"/>
        <v>0</v>
      </c>
      <c r="BG156" s="11">
        <f t="shared" si="17"/>
        <v>0</v>
      </c>
      <c r="BH156" s="11">
        <f t="shared" si="17"/>
        <v>0</v>
      </c>
      <c r="BI156" s="11" t="s">
        <v>25</v>
      </c>
      <c r="BJ156" s="11" t="s">
        <v>25</v>
      </c>
      <c r="BK156" s="11" t="s">
        <v>25</v>
      </c>
      <c r="BL156" s="11" t="s">
        <v>25</v>
      </c>
      <c r="BM156" s="11" t="s">
        <v>25</v>
      </c>
      <c r="BN156" s="11" t="s">
        <v>25</v>
      </c>
      <c r="BO156" s="11" t="s">
        <v>25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</row>
    <row r="157" ht="15" customHeight="1" outlineLevel="1" spans="2:81">
      <c r="B157" s="10">
        <v>202012</v>
      </c>
      <c r="C157" s="11">
        <f t="shared" si="18"/>
        <v>0</v>
      </c>
      <c r="D157" s="11">
        <f t="shared" si="18"/>
        <v>0</v>
      </c>
      <c r="E157" s="11">
        <f t="shared" si="18"/>
        <v>0</v>
      </c>
      <c r="F157" s="11">
        <f t="shared" si="18"/>
        <v>0</v>
      </c>
      <c r="G157" s="11">
        <f t="shared" si="16"/>
        <v>0</v>
      </c>
      <c r="H157" s="11">
        <f t="shared" si="16"/>
        <v>0</v>
      </c>
      <c r="I157" s="11">
        <f t="shared" si="16"/>
        <v>0</v>
      </c>
      <c r="J157" s="11">
        <f t="shared" si="16"/>
        <v>0</v>
      </c>
      <c r="K157" s="11">
        <f t="shared" si="16"/>
        <v>0</v>
      </c>
      <c r="L157" s="11">
        <f t="shared" si="16"/>
        <v>0</v>
      </c>
      <c r="M157" s="11">
        <f t="shared" si="16"/>
        <v>0</v>
      </c>
      <c r="N157" s="11">
        <f t="shared" si="16"/>
        <v>0</v>
      </c>
      <c r="O157" s="11">
        <f t="shared" si="16"/>
        <v>0</v>
      </c>
      <c r="P157" s="11" t="s">
        <v>25</v>
      </c>
      <c r="Q157" s="11" t="s">
        <v>25</v>
      </c>
      <c r="R157" s="11" t="s">
        <v>25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T157" s="10">
        <v>202012</v>
      </c>
      <c r="AU157" s="11">
        <f t="shared" si="19"/>
        <v>0</v>
      </c>
      <c r="AV157" s="11">
        <f t="shared" si="19"/>
        <v>0</v>
      </c>
      <c r="AW157" s="11">
        <f t="shared" si="19"/>
        <v>0</v>
      </c>
      <c r="AX157" s="11">
        <f t="shared" si="19"/>
        <v>0</v>
      </c>
      <c r="AY157" s="11">
        <f t="shared" si="17"/>
        <v>0</v>
      </c>
      <c r="AZ157" s="11">
        <f t="shared" si="17"/>
        <v>0</v>
      </c>
      <c r="BA157" s="11">
        <f t="shared" si="17"/>
        <v>0</v>
      </c>
      <c r="BB157" s="11">
        <f t="shared" si="17"/>
        <v>0</v>
      </c>
      <c r="BC157" s="11">
        <f t="shared" si="17"/>
        <v>0</v>
      </c>
      <c r="BD157" s="11">
        <f t="shared" si="17"/>
        <v>0</v>
      </c>
      <c r="BE157" s="11">
        <f t="shared" si="17"/>
        <v>0</v>
      </c>
      <c r="BF157" s="11">
        <f t="shared" si="17"/>
        <v>0</v>
      </c>
      <c r="BG157" s="11">
        <f t="shared" si="17"/>
        <v>0</v>
      </c>
      <c r="BH157" s="11" t="s">
        <v>25</v>
      </c>
      <c r="BI157" s="11" t="s">
        <v>25</v>
      </c>
      <c r="BJ157" s="11" t="s">
        <v>25</v>
      </c>
      <c r="BK157" s="11" t="s">
        <v>25</v>
      </c>
      <c r="BL157" s="11" t="s">
        <v>25</v>
      </c>
      <c r="BM157" s="11" t="s">
        <v>25</v>
      </c>
      <c r="BN157" s="11" t="s">
        <v>25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</row>
    <row r="158" ht="15" customHeight="1" outlineLevel="1" spans="2:81">
      <c r="B158" s="10">
        <v>202103</v>
      </c>
      <c r="C158" s="11">
        <f t="shared" si="18"/>
        <v>0</v>
      </c>
      <c r="D158" s="11">
        <f t="shared" si="18"/>
        <v>0</v>
      </c>
      <c r="E158" s="11">
        <f t="shared" si="18"/>
        <v>0</v>
      </c>
      <c r="F158" s="11">
        <f t="shared" si="18"/>
        <v>0</v>
      </c>
      <c r="G158" s="11">
        <f t="shared" si="16"/>
        <v>0</v>
      </c>
      <c r="H158" s="11">
        <f t="shared" si="16"/>
        <v>0</v>
      </c>
      <c r="I158" s="11">
        <f t="shared" si="16"/>
        <v>0</v>
      </c>
      <c r="J158" s="11">
        <f t="shared" si="16"/>
        <v>0</v>
      </c>
      <c r="K158" s="11">
        <f t="shared" si="16"/>
        <v>0</v>
      </c>
      <c r="L158" s="11">
        <f t="shared" si="16"/>
        <v>0</v>
      </c>
      <c r="M158" s="11">
        <f t="shared" si="16"/>
        <v>0</v>
      </c>
      <c r="N158" s="11">
        <f t="shared" si="16"/>
        <v>0</v>
      </c>
      <c r="O158" s="11" t="s">
        <v>25</v>
      </c>
      <c r="P158" s="11" t="s">
        <v>25</v>
      </c>
      <c r="Q158" s="11" t="s">
        <v>25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T158" s="10">
        <v>202103</v>
      </c>
      <c r="AU158" s="11">
        <f t="shared" si="19"/>
        <v>0</v>
      </c>
      <c r="AV158" s="11">
        <f t="shared" si="19"/>
        <v>0</v>
      </c>
      <c r="AW158" s="11">
        <f t="shared" si="19"/>
        <v>0</v>
      </c>
      <c r="AX158" s="11">
        <f t="shared" si="19"/>
        <v>0</v>
      </c>
      <c r="AY158" s="11">
        <f t="shared" si="17"/>
        <v>0</v>
      </c>
      <c r="AZ158" s="11">
        <f t="shared" si="17"/>
        <v>0</v>
      </c>
      <c r="BA158" s="11">
        <f t="shared" si="17"/>
        <v>0</v>
      </c>
      <c r="BB158" s="11">
        <f t="shared" si="17"/>
        <v>0</v>
      </c>
      <c r="BC158" s="11">
        <f t="shared" si="17"/>
        <v>0</v>
      </c>
      <c r="BD158" s="11">
        <f t="shared" si="17"/>
        <v>0</v>
      </c>
      <c r="BE158" s="11">
        <f t="shared" si="17"/>
        <v>0</v>
      </c>
      <c r="BF158" s="11">
        <f t="shared" si="17"/>
        <v>0</v>
      </c>
      <c r="BG158" s="11" t="s">
        <v>25</v>
      </c>
      <c r="BH158" s="11" t="s">
        <v>25</v>
      </c>
      <c r="BI158" s="11" t="s">
        <v>25</v>
      </c>
      <c r="BJ158" s="11" t="s">
        <v>25</v>
      </c>
      <c r="BK158" s="11" t="s">
        <v>25</v>
      </c>
      <c r="BL158" s="11" t="s">
        <v>25</v>
      </c>
      <c r="BM158" s="11" t="s">
        <v>25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</row>
    <row r="159" ht="15" customHeight="1" outlineLevel="1" spans="2:81">
      <c r="B159" s="10">
        <v>202106</v>
      </c>
      <c r="C159" s="11">
        <f t="shared" si="18"/>
        <v>0</v>
      </c>
      <c r="D159" s="11">
        <f t="shared" si="18"/>
        <v>0</v>
      </c>
      <c r="E159" s="11">
        <f t="shared" si="18"/>
        <v>0</v>
      </c>
      <c r="F159" s="11">
        <f t="shared" si="18"/>
        <v>0</v>
      </c>
      <c r="G159" s="11">
        <f t="shared" si="18"/>
        <v>0</v>
      </c>
      <c r="H159" s="11">
        <f t="shared" si="18"/>
        <v>0</v>
      </c>
      <c r="I159" s="11">
        <f t="shared" si="18"/>
        <v>0</v>
      </c>
      <c r="J159" s="11">
        <f t="shared" si="18"/>
        <v>0</v>
      </c>
      <c r="K159" s="11">
        <f t="shared" si="18"/>
        <v>0</v>
      </c>
      <c r="L159" s="11">
        <f t="shared" si="18"/>
        <v>0</v>
      </c>
      <c r="M159" s="11">
        <f t="shared" si="18"/>
        <v>0</v>
      </c>
      <c r="N159" s="11" t="s">
        <v>25</v>
      </c>
      <c r="O159" s="11" t="s">
        <v>25</v>
      </c>
      <c r="P159" s="11" t="s">
        <v>25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T159" s="10">
        <v>202106</v>
      </c>
      <c r="AU159" s="11">
        <f t="shared" si="19"/>
        <v>0</v>
      </c>
      <c r="AV159" s="11">
        <f t="shared" si="19"/>
        <v>0</v>
      </c>
      <c r="AW159" s="11">
        <f t="shared" si="19"/>
        <v>0</v>
      </c>
      <c r="AX159" s="11">
        <f t="shared" si="19"/>
        <v>0</v>
      </c>
      <c r="AY159" s="11">
        <f t="shared" si="19"/>
        <v>0</v>
      </c>
      <c r="AZ159" s="11">
        <f t="shared" si="19"/>
        <v>0</v>
      </c>
      <c r="BA159" s="11">
        <f t="shared" si="19"/>
        <v>0</v>
      </c>
      <c r="BB159" s="11">
        <f t="shared" si="19"/>
        <v>0</v>
      </c>
      <c r="BC159" s="11">
        <f t="shared" si="19"/>
        <v>0</v>
      </c>
      <c r="BD159" s="11">
        <f t="shared" si="19"/>
        <v>0</v>
      </c>
      <c r="BE159" s="11">
        <f t="shared" si="19"/>
        <v>0</v>
      </c>
      <c r="BF159" s="11" t="s">
        <v>25</v>
      </c>
      <c r="BG159" s="11" t="s">
        <v>25</v>
      </c>
      <c r="BH159" s="11" t="s">
        <v>25</v>
      </c>
      <c r="BI159" s="11" t="s">
        <v>25</v>
      </c>
      <c r="BJ159" s="11" t="s">
        <v>25</v>
      </c>
      <c r="BK159" s="11" t="s">
        <v>25</v>
      </c>
      <c r="BL159" s="11" t="s">
        <v>25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</row>
    <row r="160" ht="15" customHeight="1" outlineLevel="1" spans="2:81">
      <c r="B160" s="10">
        <v>202109</v>
      </c>
      <c r="C160" s="11">
        <f t="shared" ref="C160:L169" si="20">IF(C32="","",C32+C121)</f>
        <v>0</v>
      </c>
      <c r="D160" s="11">
        <f t="shared" si="20"/>
        <v>0</v>
      </c>
      <c r="E160" s="11">
        <f t="shared" si="20"/>
        <v>0</v>
      </c>
      <c r="F160" s="11">
        <f t="shared" si="20"/>
        <v>0</v>
      </c>
      <c r="G160" s="11">
        <f t="shared" si="20"/>
        <v>0</v>
      </c>
      <c r="H160" s="11">
        <f t="shared" si="20"/>
        <v>0</v>
      </c>
      <c r="I160" s="11">
        <f t="shared" si="20"/>
        <v>0</v>
      </c>
      <c r="J160" s="11">
        <f t="shared" si="20"/>
        <v>0</v>
      </c>
      <c r="K160" s="11">
        <f t="shared" si="20"/>
        <v>0</v>
      </c>
      <c r="L160" s="11">
        <f t="shared" si="20"/>
        <v>0</v>
      </c>
      <c r="M160" s="11" t="s">
        <v>25</v>
      </c>
      <c r="N160" s="11" t="s">
        <v>25</v>
      </c>
      <c r="O160" s="11" t="s">
        <v>25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T160" s="10">
        <v>202109</v>
      </c>
      <c r="AU160" s="11">
        <f t="shared" ref="AU160:BD169" si="21">IF(AU32="","",AU32+AU121)</f>
        <v>0</v>
      </c>
      <c r="AV160" s="11">
        <f t="shared" si="21"/>
        <v>0</v>
      </c>
      <c r="AW160" s="11">
        <f t="shared" si="21"/>
        <v>0</v>
      </c>
      <c r="AX160" s="11">
        <f t="shared" si="21"/>
        <v>0</v>
      </c>
      <c r="AY160" s="11">
        <f t="shared" si="21"/>
        <v>0</v>
      </c>
      <c r="AZ160" s="11">
        <f t="shared" si="21"/>
        <v>0</v>
      </c>
      <c r="BA160" s="11">
        <f t="shared" si="21"/>
        <v>0</v>
      </c>
      <c r="BB160" s="11">
        <f t="shared" si="21"/>
        <v>0</v>
      </c>
      <c r="BC160" s="11">
        <f t="shared" si="21"/>
        <v>0</v>
      </c>
      <c r="BD160" s="11">
        <f t="shared" si="21"/>
        <v>0</v>
      </c>
      <c r="BE160" s="11" t="s">
        <v>25</v>
      </c>
      <c r="BF160" s="11" t="s">
        <v>25</v>
      </c>
      <c r="BG160" s="11" t="s">
        <v>25</v>
      </c>
      <c r="BH160" s="11" t="s">
        <v>25</v>
      </c>
      <c r="BI160" s="11" t="s">
        <v>25</v>
      </c>
      <c r="BJ160" s="11" t="s">
        <v>25</v>
      </c>
      <c r="BK160" s="11" t="s">
        <v>25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</row>
    <row r="161" ht="15" customHeight="1" outlineLevel="1" spans="2:81">
      <c r="B161" s="10">
        <v>202112</v>
      </c>
      <c r="C161" s="11">
        <f t="shared" si="20"/>
        <v>0</v>
      </c>
      <c r="D161" s="11">
        <f t="shared" si="20"/>
        <v>0</v>
      </c>
      <c r="E161" s="11">
        <f t="shared" si="20"/>
        <v>0</v>
      </c>
      <c r="F161" s="11">
        <f t="shared" si="20"/>
        <v>0</v>
      </c>
      <c r="G161" s="11">
        <f t="shared" si="20"/>
        <v>0</v>
      </c>
      <c r="H161" s="11">
        <f t="shared" si="20"/>
        <v>0</v>
      </c>
      <c r="I161" s="11">
        <f t="shared" si="20"/>
        <v>0</v>
      </c>
      <c r="J161" s="11">
        <f t="shared" si="20"/>
        <v>0</v>
      </c>
      <c r="K161" s="11">
        <f t="shared" si="20"/>
        <v>0</v>
      </c>
      <c r="L161" s="11" t="s">
        <v>25</v>
      </c>
      <c r="M161" s="11" t="s">
        <v>25</v>
      </c>
      <c r="N161" s="11" t="s">
        <v>25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T161" s="10">
        <v>202112</v>
      </c>
      <c r="AU161" s="11">
        <f t="shared" si="21"/>
        <v>0</v>
      </c>
      <c r="AV161" s="11">
        <f t="shared" si="21"/>
        <v>0</v>
      </c>
      <c r="AW161" s="11">
        <f t="shared" si="21"/>
        <v>0</v>
      </c>
      <c r="AX161" s="11">
        <f t="shared" si="21"/>
        <v>0</v>
      </c>
      <c r="AY161" s="11">
        <f t="shared" si="21"/>
        <v>0</v>
      </c>
      <c r="AZ161" s="11">
        <f t="shared" si="21"/>
        <v>0</v>
      </c>
      <c r="BA161" s="11">
        <f t="shared" si="21"/>
        <v>0</v>
      </c>
      <c r="BB161" s="11">
        <f t="shared" si="21"/>
        <v>0</v>
      </c>
      <c r="BC161" s="11">
        <f t="shared" si="21"/>
        <v>0</v>
      </c>
      <c r="BD161" s="11" t="s">
        <v>25</v>
      </c>
      <c r="BE161" s="11" t="s">
        <v>25</v>
      </c>
      <c r="BF161" s="11" t="s">
        <v>25</v>
      </c>
      <c r="BG161" s="11" t="s">
        <v>25</v>
      </c>
      <c r="BH161" s="11" t="s">
        <v>25</v>
      </c>
      <c r="BI161" s="11" t="s">
        <v>25</v>
      </c>
      <c r="BJ161" s="11" t="s">
        <v>25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</row>
    <row r="162" ht="15" customHeight="1" outlineLevel="1" spans="2:81">
      <c r="B162" s="10">
        <v>202203</v>
      </c>
      <c r="C162" s="11">
        <f t="shared" si="20"/>
        <v>0</v>
      </c>
      <c r="D162" s="11">
        <f t="shared" si="20"/>
        <v>0</v>
      </c>
      <c r="E162" s="11">
        <f t="shared" si="20"/>
        <v>0</v>
      </c>
      <c r="F162" s="11">
        <f t="shared" si="20"/>
        <v>0</v>
      </c>
      <c r="G162" s="11">
        <f t="shared" si="20"/>
        <v>0</v>
      </c>
      <c r="H162" s="11">
        <f t="shared" si="20"/>
        <v>0</v>
      </c>
      <c r="I162" s="11">
        <f t="shared" si="20"/>
        <v>0</v>
      </c>
      <c r="J162" s="11">
        <f t="shared" si="20"/>
        <v>0</v>
      </c>
      <c r="K162" s="11" t="s">
        <v>25</v>
      </c>
      <c r="L162" s="11" t="s">
        <v>25</v>
      </c>
      <c r="M162" s="11" t="s">
        <v>25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T162" s="10">
        <v>202203</v>
      </c>
      <c r="AU162" s="11">
        <f t="shared" si="21"/>
        <v>0</v>
      </c>
      <c r="AV162" s="11">
        <f t="shared" si="21"/>
        <v>0</v>
      </c>
      <c r="AW162" s="11">
        <f t="shared" si="21"/>
        <v>0</v>
      </c>
      <c r="AX162" s="11">
        <f t="shared" si="21"/>
        <v>0</v>
      </c>
      <c r="AY162" s="11">
        <f t="shared" si="21"/>
        <v>0</v>
      </c>
      <c r="AZ162" s="11">
        <f t="shared" si="21"/>
        <v>0</v>
      </c>
      <c r="BA162" s="11">
        <f t="shared" si="21"/>
        <v>0</v>
      </c>
      <c r="BB162" s="11">
        <f t="shared" si="21"/>
        <v>0</v>
      </c>
      <c r="BC162" s="11" t="s">
        <v>25</v>
      </c>
      <c r="BD162" s="11" t="s">
        <v>25</v>
      </c>
      <c r="BE162" s="11" t="s">
        <v>25</v>
      </c>
      <c r="BF162" s="11" t="s">
        <v>25</v>
      </c>
      <c r="BG162" s="11" t="s">
        <v>25</v>
      </c>
      <c r="BH162" s="11" t="s">
        <v>25</v>
      </c>
      <c r="BI162" s="11" t="s">
        <v>25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</row>
    <row r="163" ht="15" customHeight="1" outlineLevel="1" spans="2:81">
      <c r="B163" s="10">
        <v>202206</v>
      </c>
      <c r="C163" s="11">
        <f t="shared" si="20"/>
        <v>0</v>
      </c>
      <c r="D163" s="11">
        <f t="shared" si="20"/>
        <v>0</v>
      </c>
      <c r="E163" s="11">
        <f t="shared" si="20"/>
        <v>0</v>
      </c>
      <c r="F163" s="11">
        <f t="shared" si="20"/>
        <v>0</v>
      </c>
      <c r="G163" s="11">
        <f t="shared" si="20"/>
        <v>0</v>
      </c>
      <c r="H163" s="11">
        <f t="shared" si="20"/>
        <v>0</v>
      </c>
      <c r="I163" s="11">
        <f t="shared" si="20"/>
        <v>0</v>
      </c>
      <c r="J163" s="11" t="s">
        <v>25</v>
      </c>
      <c r="K163" s="11" t="s">
        <v>25</v>
      </c>
      <c r="L163" s="11" t="s">
        <v>25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T163" s="10">
        <v>202206</v>
      </c>
      <c r="AU163" s="11">
        <f t="shared" si="21"/>
        <v>0</v>
      </c>
      <c r="AV163" s="11">
        <f t="shared" si="21"/>
        <v>0</v>
      </c>
      <c r="AW163" s="11">
        <f t="shared" si="21"/>
        <v>0</v>
      </c>
      <c r="AX163" s="11">
        <f t="shared" si="21"/>
        <v>0</v>
      </c>
      <c r="AY163" s="11">
        <f t="shared" si="21"/>
        <v>0</v>
      </c>
      <c r="AZ163" s="11">
        <f t="shared" si="21"/>
        <v>0</v>
      </c>
      <c r="BA163" s="11">
        <f t="shared" si="21"/>
        <v>0</v>
      </c>
      <c r="BB163" s="11" t="s">
        <v>25</v>
      </c>
      <c r="BC163" s="11" t="s">
        <v>25</v>
      </c>
      <c r="BD163" s="11" t="s">
        <v>25</v>
      </c>
      <c r="BE163" s="11" t="s">
        <v>25</v>
      </c>
      <c r="BF163" s="11" t="s">
        <v>25</v>
      </c>
      <c r="BG163" s="11" t="s">
        <v>25</v>
      </c>
      <c r="BH163" s="11" t="s">
        <v>25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</row>
    <row r="164" ht="15" customHeight="1" outlineLevel="1" spans="2:81">
      <c r="B164" s="10">
        <v>202209</v>
      </c>
      <c r="C164" s="11">
        <f t="shared" si="20"/>
        <v>0</v>
      </c>
      <c r="D164" s="11">
        <f t="shared" si="20"/>
        <v>0</v>
      </c>
      <c r="E164" s="11">
        <f t="shared" si="20"/>
        <v>0</v>
      </c>
      <c r="F164" s="11">
        <f t="shared" si="20"/>
        <v>0</v>
      </c>
      <c r="G164" s="11">
        <f t="shared" si="20"/>
        <v>0</v>
      </c>
      <c r="H164" s="11">
        <f t="shared" si="20"/>
        <v>0</v>
      </c>
      <c r="I164" s="11" t="s">
        <v>25</v>
      </c>
      <c r="J164" s="11" t="s">
        <v>25</v>
      </c>
      <c r="K164" s="11" t="s">
        <v>25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T164" s="10">
        <v>202209</v>
      </c>
      <c r="AU164" s="11">
        <f t="shared" si="21"/>
        <v>0</v>
      </c>
      <c r="AV164" s="11">
        <f t="shared" si="21"/>
        <v>0</v>
      </c>
      <c r="AW164" s="11">
        <f t="shared" si="21"/>
        <v>0</v>
      </c>
      <c r="AX164" s="11">
        <f t="shared" si="21"/>
        <v>0</v>
      </c>
      <c r="AY164" s="11">
        <f t="shared" si="21"/>
        <v>0</v>
      </c>
      <c r="AZ164" s="11">
        <f t="shared" si="21"/>
        <v>0</v>
      </c>
      <c r="BA164" s="11" t="s">
        <v>25</v>
      </c>
      <c r="BB164" s="11" t="s">
        <v>25</v>
      </c>
      <c r="BC164" s="11" t="s">
        <v>25</v>
      </c>
      <c r="BD164" s="11" t="s">
        <v>25</v>
      </c>
      <c r="BE164" s="11" t="s">
        <v>25</v>
      </c>
      <c r="BF164" s="11" t="s">
        <v>25</v>
      </c>
      <c r="BG164" s="11" t="s">
        <v>25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</row>
    <row r="165" ht="15" customHeight="1" outlineLevel="1" spans="2:81">
      <c r="B165" s="10">
        <v>202212</v>
      </c>
      <c r="C165" s="11">
        <f t="shared" si="20"/>
        <v>0</v>
      </c>
      <c r="D165" s="11">
        <f t="shared" si="20"/>
        <v>0</v>
      </c>
      <c r="E165" s="11">
        <f t="shared" si="20"/>
        <v>0</v>
      </c>
      <c r="F165" s="11">
        <f t="shared" si="20"/>
        <v>0</v>
      </c>
      <c r="G165" s="11">
        <f t="shared" si="20"/>
        <v>0</v>
      </c>
      <c r="H165" s="11" t="s">
        <v>25</v>
      </c>
      <c r="I165" s="11" t="s">
        <v>25</v>
      </c>
      <c r="J165" s="11" t="s">
        <v>25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T165" s="10">
        <v>202212</v>
      </c>
      <c r="AU165" s="11">
        <f t="shared" si="21"/>
        <v>0</v>
      </c>
      <c r="AV165" s="11">
        <f t="shared" si="21"/>
        <v>0</v>
      </c>
      <c r="AW165" s="11">
        <f t="shared" si="21"/>
        <v>0</v>
      </c>
      <c r="AX165" s="11">
        <f t="shared" si="21"/>
        <v>0</v>
      </c>
      <c r="AY165" s="11">
        <f t="shared" si="21"/>
        <v>0</v>
      </c>
      <c r="AZ165" s="11" t="s">
        <v>25</v>
      </c>
      <c r="BA165" s="11" t="s">
        <v>25</v>
      </c>
      <c r="BB165" s="11" t="s">
        <v>25</v>
      </c>
      <c r="BC165" s="11" t="s">
        <v>25</v>
      </c>
      <c r="BD165" s="11" t="s">
        <v>25</v>
      </c>
      <c r="BE165" s="11" t="s">
        <v>25</v>
      </c>
      <c r="BF165" s="11" t="s">
        <v>25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</row>
    <row r="166" ht="15" customHeight="1" outlineLevel="1" spans="2:81">
      <c r="B166" s="10">
        <v>202303</v>
      </c>
      <c r="C166" s="11">
        <f t="shared" si="20"/>
        <v>0</v>
      </c>
      <c r="D166" s="11">
        <f t="shared" si="20"/>
        <v>0</v>
      </c>
      <c r="E166" s="11">
        <f t="shared" si="20"/>
        <v>0</v>
      </c>
      <c r="F166" s="11">
        <f t="shared" si="20"/>
        <v>0</v>
      </c>
      <c r="G166" s="11" t="s">
        <v>25</v>
      </c>
      <c r="H166" s="11" t="s">
        <v>25</v>
      </c>
      <c r="I166" s="11" t="s">
        <v>25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T166" s="10">
        <v>202303</v>
      </c>
      <c r="AU166" s="11">
        <f t="shared" si="21"/>
        <v>0</v>
      </c>
      <c r="AV166" s="11">
        <f t="shared" si="21"/>
        <v>0</v>
      </c>
      <c r="AW166" s="11">
        <f t="shared" si="21"/>
        <v>0</v>
      </c>
      <c r="AX166" s="11">
        <f t="shared" si="21"/>
        <v>0</v>
      </c>
      <c r="AY166" s="11" t="s">
        <v>25</v>
      </c>
      <c r="AZ166" s="11" t="s">
        <v>25</v>
      </c>
      <c r="BA166" s="11" t="s">
        <v>25</v>
      </c>
      <c r="BB166" s="11" t="s">
        <v>25</v>
      </c>
      <c r="BC166" s="11" t="s">
        <v>25</v>
      </c>
      <c r="BD166" s="11" t="s">
        <v>25</v>
      </c>
      <c r="BE166" s="11" t="s">
        <v>25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</row>
    <row r="167" ht="15" customHeight="1" outlineLevel="1" spans="2:81">
      <c r="B167" s="10">
        <v>202306</v>
      </c>
      <c r="C167" s="11">
        <f t="shared" si="20"/>
        <v>0</v>
      </c>
      <c r="D167" s="11">
        <f t="shared" si="20"/>
        <v>0</v>
      </c>
      <c r="E167" s="11">
        <f t="shared" si="20"/>
        <v>0</v>
      </c>
      <c r="F167" s="11" t="s">
        <v>25</v>
      </c>
      <c r="G167" s="11" t="s">
        <v>25</v>
      </c>
      <c r="H167" s="11" t="s">
        <v>25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T167" s="10">
        <v>202306</v>
      </c>
      <c r="AU167" s="11">
        <f t="shared" si="21"/>
        <v>0</v>
      </c>
      <c r="AV167" s="11">
        <f t="shared" si="21"/>
        <v>0</v>
      </c>
      <c r="AW167" s="11">
        <f t="shared" si="21"/>
        <v>0</v>
      </c>
      <c r="AX167" s="11" t="s">
        <v>25</v>
      </c>
      <c r="AY167" s="11" t="s">
        <v>25</v>
      </c>
      <c r="AZ167" s="11" t="s">
        <v>25</v>
      </c>
      <c r="BA167" s="11" t="s">
        <v>25</v>
      </c>
      <c r="BB167" s="11" t="s">
        <v>25</v>
      </c>
      <c r="BC167" s="11" t="s">
        <v>25</v>
      </c>
      <c r="BD167" s="11" t="s">
        <v>25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</row>
    <row r="168" ht="15" customHeight="1" outlineLevel="1" spans="2:81">
      <c r="B168" s="10">
        <v>202309</v>
      </c>
      <c r="C168" s="11">
        <f t="shared" si="20"/>
        <v>0</v>
      </c>
      <c r="D168" s="11">
        <f t="shared" si="20"/>
        <v>0</v>
      </c>
      <c r="E168" s="11" t="s">
        <v>25</v>
      </c>
      <c r="F168" s="11" t="s">
        <v>25</v>
      </c>
      <c r="G168" s="11" t="s">
        <v>25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T168" s="10">
        <v>202309</v>
      </c>
      <c r="AU168" s="11">
        <f t="shared" si="21"/>
        <v>0</v>
      </c>
      <c r="AV168" s="11">
        <f t="shared" si="21"/>
        <v>0</v>
      </c>
      <c r="AW168" s="11" t="s">
        <v>25</v>
      </c>
      <c r="AX168" s="11" t="s">
        <v>25</v>
      </c>
      <c r="AY168" s="11" t="s">
        <v>25</v>
      </c>
      <c r="AZ168" s="11" t="s">
        <v>25</v>
      </c>
      <c r="BA168" s="11" t="s">
        <v>25</v>
      </c>
      <c r="BB168" s="11" t="s">
        <v>25</v>
      </c>
      <c r="BC168" s="11" t="s">
        <v>25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</row>
    <row r="169" ht="15" customHeight="1" outlineLevel="1" spans="2:81">
      <c r="B169" s="10">
        <v>202312</v>
      </c>
      <c r="C169" s="11">
        <f t="shared" si="20"/>
        <v>0</v>
      </c>
      <c r="D169" s="11" t="s">
        <v>25</v>
      </c>
      <c r="E169" s="11" t="s">
        <v>25</v>
      </c>
      <c r="F169" s="11" t="s">
        <v>25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T169" s="10">
        <v>202312</v>
      </c>
      <c r="AU169" s="11">
        <f t="shared" si="21"/>
        <v>0</v>
      </c>
      <c r="AV169" s="11" t="s">
        <v>25</v>
      </c>
      <c r="AW169" s="11" t="s">
        <v>25</v>
      </c>
      <c r="AX169" s="11" t="s">
        <v>25</v>
      </c>
      <c r="AY169" s="11" t="s">
        <v>25</v>
      </c>
      <c r="AZ169" s="11" t="s">
        <v>25</v>
      </c>
      <c r="BA169" s="11" t="s">
        <v>25</v>
      </c>
      <c r="BB169" s="11" t="s">
        <v>25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</row>
    <row r="170" ht="15" customHeight="1"/>
    <row r="171" ht="15" customHeight="1" spans="2:81">
      <c r="B171" s="6" t="s">
        <v>40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T171" s="6" t="s">
        <v>40</v>
      </c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</row>
    <row r="172" ht="15" customHeight="1" outlineLevel="1" spans="2:81">
      <c r="B172" s="8" t="s">
        <v>23</v>
      </c>
      <c r="C172" s="9" t="s">
        <v>24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T172" s="8" t="s">
        <v>23</v>
      </c>
      <c r="AU172" s="9" t="s">
        <v>24</v>
      </c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</row>
    <row r="173" ht="15" customHeight="1" outlineLevel="1" spans="2:81">
      <c r="B173" s="9"/>
      <c r="C173" s="9">
        <v>1</v>
      </c>
      <c r="D173" s="9">
        <v>2</v>
      </c>
      <c r="E173" s="9">
        <v>3</v>
      </c>
      <c r="F173" s="9">
        <v>4</v>
      </c>
      <c r="G173" s="9">
        <v>5</v>
      </c>
      <c r="H173" s="9">
        <v>6</v>
      </c>
      <c r="I173" s="9">
        <v>7</v>
      </c>
      <c r="J173" s="9">
        <v>8</v>
      </c>
      <c r="K173" s="9">
        <v>9</v>
      </c>
      <c r="L173" s="9">
        <v>10</v>
      </c>
      <c r="M173" s="9">
        <v>11</v>
      </c>
      <c r="N173" s="9">
        <v>12</v>
      </c>
      <c r="O173" s="9">
        <v>13</v>
      </c>
      <c r="P173" s="9">
        <v>14</v>
      </c>
      <c r="Q173" s="9">
        <v>15</v>
      </c>
      <c r="R173" s="9">
        <v>16</v>
      </c>
      <c r="S173" s="9">
        <v>17</v>
      </c>
      <c r="T173" s="9">
        <v>18</v>
      </c>
      <c r="U173" s="9">
        <v>19</v>
      </c>
      <c r="V173" s="9">
        <v>20</v>
      </c>
      <c r="W173" s="9">
        <v>21</v>
      </c>
      <c r="X173" s="9">
        <v>22</v>
      </c>
      <c r="Y173" s="9">
        <v>23</v>
      </c>
      <c r="Z173" s="9">
        <v>24</v>
      </c>
      <c r="AA173" s="9">
        <v>25</v>
      </c>
      <c r="AB173" s="9">
        <v>26</v>
      </c>
      <c r="AC173" s="9">
        <v>27</v>
      </c>
      <c r="AD173" s="9">
        <v>28</v>
      </c>
      <c r="AE173" s="9">
        <v>29</v>
      </c>
      <c r="AF173" s="9">
        <v>30</v>
      </c>
      <c r="AG173" s="9">
        <v>31</v>
      </c>
      <c r="AH173" s="9">
        <v>32</v>
      </c>
      <c r="AI173" s="9">
        <v>33</v>
      </c>
      <c r="AJ173" s="9">
        <v>34</v>
      </c>
      <c r="AK173" s="9">
        <v>35</v>
      </c>
      <c r="AT173" s="9"/>
      <c r="AU173" s="9">
        <v>1</v>
      </c>
      <c r="AV173" s="9">
        <v>2</v>
      </c>
      <c r="AW173" s="9">
        <v>3</v>
      </c>
      <c r="AX173" s="9">
        <v>4</v>
      </c>
      <c r="AY173" s="9">
        <v>5</v>
      </c>
      <c r="AZ173" s="9">
        <v>6</v>
      </c>
      <c r="BA173" s="9">
        <v>7</v>
      </c>
      <c r="BB173" s="9">
        <v>8</v>
      </c>
      <c r="BC173" s="9">
        <v>9</v>
      </c>
      <c r="BD173" s="9">
        <v>10</v>
      </c>
      <c r="BE173" s="9">
        <v>11</v>
      </c>
      <c r="BF173" s="9">
        <v>12</v>
      </c>
      <c r="BG173" s="9">
        <v>13</v>
      </c>
      <c r="BH173" s="9">
        <v>14</v>
      </c>
      <c r="BI173" s="9">
        <v>15</v>
      </c>
      <c r="BJ173" s="9">
        <v>16</v>
      </c>
      <c r="BK173" s="9">
        <v>17</v>
      </c>
      <c r="BL173" s="9">
        <v>18</v>
      </c>
      <c r="BM173" s="9">
        <v>19</v>
      </c>
      <c r="BN173" s="9">
        <v>20</v>
      </c>
      <c r="BO173" s="9">
        <v>21</v>
      </c>
      <c r="BP173" s="9">
        <v>22</v>
      </c>
      <c r="BQ173" s="9">
        <v>23</v>
      </c>
      <c r="BR173" s="9">
        <v>24</v>
      </c>
      <c r="BS173" s="9">
        <v>25</v>
      </c>
      <c r="BT173" s="9">
        <v>26</v>
      </c>
      <c r="BU173" s="9">
        <v>27</v>
      </c>
      <c r="BV173" s="9">
        <v>28</v>
      </c>
      <c r="BW173" s="9">
        <v>29</v>
      </c>
      <c r="BX173" s="9">
        <v>30</v>
      </c>
      <c r="BY173" s="9">
        <v>31</v>
      </c>
      <c r="BZ173" s="9">
        <v>32</v>
      </c>
      <c r="CA173" s="9">
        <v>33</v>
      </c>
      <c r="CB173" s="9">
        <v>34</v>
      </c>
      <c r="CC173" s="9">
        <v>35</v>
      </c>
    </row>
    <row r="174" ht="15" customHeight="1" outlineLevel="1" spans="2:81">
      <c r="B174" s="10">
        <v>201506</v>
      </c>
      <c r="C174" s="13">
        <f t="shared" ref="C174:AJ182" si="22">IFERROR(IF(D135="","",D135/C135),0)</f>
        <v>0</v>
      </c>
      <c r="D174" s="13">
        <f t="shared" si="22"/>
        <v>0</v>
      </c>
      <c r="E174" s="13">
        <f t="shared" si="22"/>
        <v>0</v>
      </c>
      <c r="F174" s="13">
        <f t="shared" si="22"/>
        <v>0</v>
      </c>
      <c r="G174" s="13">
        <f t="shared" si="22"/>
        <v>0</v>
      </c>
      <c r="H174" s="13">
        <f t="shared" si="22"/>
        <v>0</v>
      </c>
      <c r="I174" s="13">
        <f t="shared" si="22"/>
        <v>0</v>
      </c>
      <c r="J174" s="13">
        <f t="shared" si="22"/>
        <v>0</v>
      </c>
      <c r="K174" s="13">
        <f t="shared" si="22"/>
        <v>0</v>
      </c>
      <c r="L174" s="13">
        <f t="shared" si="22"/>
        <v>0</v>
      </c>
      <c r="M174" s="13">
        <f t="shared" si="22"/>
        <v>0</v>
      </c>
      <c r="N174" s="13">
        <f t="shared" si="22"/>
        <v>0</v>
      </c>
      <c r="O174" s="13">
        <f t="shared" si="22"/>
        <v>0</v>
      </c>
      <c r="P174" s="13">
        <f t="shared" si="22"/>
        <v>0</v>
      </c>
      <c r="Q174" s="13">
        <f t="shared" si="22"/>
        <v>0</v>
      </c>
      <c r="R174" s="13">
        <f t="shared" si="22"/>
        <v>0</v>
      </c>
      <c r="S174" s="13">
        <f t="shared" si="22"/>
        <v>0</v>
      </c>
      <c r="T174" s="13">
        <f t="shared" si="22"/>
        <v>0</v>
      </c>
      <c r="U174" s="13">
        <f t="shared" si="22"/>
        <v>0</v>
      </c>
      <c r="V174" s="13">
        <f t="shared" si="22"/>
        <v>0</v>
      </c>
      <c r="W174" s="13">
        <f t="shared" si="22"/>
        <v>0</v>
      </c>
      <c r="X174" s="13">
        <f t="shared" si="22"/>
        <v>0</v>
      </c>
      <c r="Y174" s="13">
        <f t="shared" si="22"/>
        <v>0</v>
      </c>
      <c r="Z174" s="13">
        <f t="shared" si="22"/>
        <v>0</v>
      </c>
      <c r="AA174" s="13">
        <f t="shared" si="22"/>
        <v>0</v>
      </c>
      <c r="AB174" s="13">
        <f t="shared" si="22"/>
        <v>0</v>
      </c>
      <c r="AC174" s="13">
        <f t="shared" si="22"/>
        <v>0</v>
      </c>
      <c r="AD174" s="13">
        <f t="shared" si="22"/>
        <v>0</v>
      </c>
      <c r="AE174" s="13">
        <f t="shared" si="22"/>
        <v>0</v>
      </c>
      <c r="AF174" s="13">
        <f t="shared" si="22"/>
        <v>0</v>
      </c>
      <c r="AG174" s="13">
        <f t="shared" si="22"/>
        <v>0</v>
      </c>
      <c r="AH174" s="13">
        <f t="shared" si="22"/>
        <v>0</v>
      </c>
      <c r="AI174" s="13">
        <f t="shared" si="22"/>
        <v>0</v>
      </c>
      <c r="AJ174" s="13">
        <f t="shared" si="22"/>
        <v>0</v>
      </c>
      <c r="AK174" s="13" t="str">
        <f>IFERROR(IF(AL135="","",AL135/AK135),0)</f>
        <v/>
      </c>
      <c r="AT174" s="10">
        <v>201506</v>
      </c>
      <c r="AU174" s="13">
        <f t="shared" ref="AU174:CB182" si="23">IFERROR(IF(AV135="","",AV135/AU135),0)</f>
        <v>0</v>
      </c>
      <c r="AV174" s="13">
        <f t="shared" si="23"/>
        <v>0</v>
      </c>
      <c r="AW174" s="13">
        <f t="shared" si="23"/>
        <v>0</v>
      </c>
      <c r="AX174" s="13">
        <f t="shared" si="23"/>
        <v>0</v>
      </c>
      <c r="AY174" s="13">
        <f t="shared" si="23"/>
        <v>0</v>
      </c>
      <c r="AZ174" s="13">
        <f t="shared" si="23"/>
        <v>0</v>
      </c>
      <c r="BA174" s="13">
        <f t="shared" si="23"/>
        <v>0</v>
      </c>
      <c r="BB174" s="13">
        <f t="shared" si="23"/>
        <v>0</v>
      </c>
      <c r="BC174" s="13">
        <f t="shared" si="23"/>
        <v>0</v>
      </c>
      <c r="BD174" s="13">
        <f t="shared" si="23"/>
        <v>0</v>
      </c>
      <c r="BE174" s="13">
        <f t="shared" si="23"/>
        <v>0</v>
      </c>
      <c r="BF174" s="13">
        <f t="shared" si="23"/>
        <v>0</v>
      </c>
      <c r="BG174" s="13">
        <f t="shared" si="23"/>
        <v>0</v>
      </c>
      <c r="BH174" s="13">
        <f t="shared" si="23"/>
        <v>0</v>
      </c>
      <c r="BI174" s="13">
        <f t="shared" si="23"/>
        <v>0</v>
      </c>
      <c r="BJ174" s="13">
        <f t="shared" si="23"/>
        <v>0</v>
      </c>
      <c r="BK174" s="13">
        <f t="shared" si="23"/>
        <v>0</v>
      </c>
      <c r="BL174" s="13">
        <f t="shared" si="23"/>
        <v>0</v>
      </c>
      <c r="BM174" s="13">
        <f t="shared" si="23"/>
        <v>0</v>
      </c>
      <c r="BN174" s="13">
        <f t="shared" si="23"/>
        <v>0</v>
      </c>
      <c r="BO174" s="13">
        <f t="shared" si="23"/>
        <v>0</v>
      </c>
      <c r="BP174" s="13">
        <f t="shared" si="23"/>
        <v>0</v>
      </c>
      <c r="BQ174" s="13">
        <f t="shared" si="23"/>
        <v>0</v>
      </c>
      <c r="BR174" s="13">
        <f t="shared" si="23"/>
        <v>0</v>
      </c>
      <c r="BS174" s="13">
        <f t="shared" si="23"/>
        <v>0</v>
      </c>
      <c r="BT174" s="13">
        <f t="shared" si="23"/>
        <v>0</v>
      </c>
      <c r="BU174" s="13">
        <f t="shared" si="23"/>
        <v>0</v>
      </c>
      <c r="BV174" s="13">
        <f t="shared" si="23"/>
        <v>0</v>
      </c>
      <c r="BW174" s="13">
        <f t="shared" si="23"/>
        <v>0</v>
      </c>
      <c r="BX174" s="13">
        <f t="shared" si="23"/>
        <v>0</v>
      </c>
      <c r="BY174" s="13">
        <f t="shared" si="23"/>
        <v>0</v>
      </c>
      <c r="BZ174" s="13">
        <f t="shared" si="23"/>
        <v>0</v>
      </c>
      <c r="CA174" s="13">
        <f t="shared" si="23"/>
        <v>0</v>
      </c>
      <c r="CB174" s="13">
        <f t="shared" si="23"/>
        <v>0</v>
      </c>
      <c r="CC174" s="13" t="str">
        <f>IFERROR(IF(CD135="","",CD135/CC135),0)</f>
        <v/>
      </c>
    </row>
    <row r="175" ht="15" customHeight="1" outlineLevel="1" spans="2:81">
      <c r="B175" s="10">
        <v>201509</v>
      </c>
      <c r="C175" s="13">
        <f t="shared" si="22"/>
        <v>0</v>
      </c>
      <c r="D175" s="13">
        <f t="shared" si="22"/>
        <v>0</v>
      </c>
      <c r="E175" s="13">
        <f t="shared" si="22"/>
        <v>0</v>
      </c>
      <c r="F175" s="13">
        <f t="shared" si="22"/>
        <v>0</v>
      </c>
      <c r="G175" s="13">
        <f t="shared" si="22"/>
        <v>0</v>
      </c>
      <c r="H175" s="13">
        <f t="shared" si="22"/>
        <v>0</v>
      </c>
      <c r="I175" s="13">
        <f t="shared" si="22"/>
        <v>0</v>
      </c>
      <c r="J175" s="13">
        <f t="shared" si="22"/>
        <v>0</v>
      </c>
      <c r="K175" s="13">
        <f t="shared" si="22"/>
        <v>0</v>
      </c>
      <c r="L175" s="13">
        <f t="shared" si="22"/>
        <v>0</v>
      </c>
      <c r="M175" s="13">
        <f t="shared" si="22"/>
        <v>0</v>
      </c>
      <c r="N175" s="13">
        <f t="shared" si="22"/>
        <v>0</v>
      </c>
      <c r="O175" s="13">
        <f t="shared" si="22"/>
        <v>0</v>
      </c>
      <c r="P175" s="13">
        <f t="shared" si="22"/>
        <v>0</v>
      </c>
      <c r="Q175" s="13">
        <f t="shared" si="22"/>
        <v>0</v>
      </c>
      <c r="R175" s="13">
        <f t="shared" si="22"/>
        <v>0</v>
      </c>
      <c r="S175" s="13">
        <f t="shared" si="22"/>
        <v>0</v>
      </c>
      <c r="T175" s="13">
        <f t="shared" si="22"/>
        <v>0</v>
      </c>
      <c r="U175" s="13">
        <f t="shared" si="22"/>
        <v>0</v>
      </c>
      <c r="V175" s="13">
        <f t="shared" si="22"/>
        <v>0</v>
      </c>
      <c r="W175" s="13">
        <f t="shared" si="22"/>
        <v>0</v>
      </c>
      <c r="X175" s="13">
        <f t="shared" si="22"/>
        <v>0</v>
      </c>
      <c r="Y175" s="13">
        <f t="shared" si="22"/>
        <v>0</v>
      </c>
      <c r="Z175" s="13">
        <f t="shared" si="22"/>
        <v>0</v>
      </c>
      <c r="AA175" s="13">
        <f t="shared" si="22"/>
        <v>0</v>
      </c>
      <c r="AB175" s="13">
        <f t="shared" si="22"/>
        <v>0</v>
      </c>
      <c r="AC175" s="13">
        <f t="shared" si="22"/>
        <v>0</v>
      </c>
      <c r="AD175" s="13">
        <f t="shared" si="22"/>
        <v>0</v>
      </c>
      <c r="AE175" s="13">
        <f t="shared" si="22"/>
        <v>0</v>
      </c>
      <c r="AF175" s="13">
        <f t="shared" si="22"/>
        <v>0</v>
      </c>
      <c r="AG175" s="13">
        <f t="shared" si="22"/>
        <v>0</v>
      </c>
      <c r="AH175" s="13">
        <f t="shared" si="22"/>
        <v>0</v>
      </c>
      <c r="AI175" s="13">
        <f t="shared" si="22"/>
        <v>0</v>
      </c>
      <c r="AJ175" s="13" t="str">
        <f t="shared" si="22"/>
        <v/>
      </c>
      <c r="AK175" s="13" t="s">
        <v>25</v>
      </c>
      <c r="AT175" s="10">
        <v>201509</v>
      </c>
      <c r="AU175" s="13">
        <f t="shared" si="23"/>
        <v>0</v>
      </c>
      <c r="AV175" s="13">
        <f t="shared" si="23"/>
        <v>0</v>
      </c>
      <c r="AW175" s="13">
        <f t="shared" si="23"/>
        <v>0</v>
      </c>
      <c r="AX175" s="13">
        <f t="shared" si="23"/>
        <v>0</v>
      </c>
      <c r="AY175" s="13">
        <f t="shared" si="23"/>
        <v>0</v>
      </c>
      <c r="AZ175" s="13">
        <f t="shared" si="23"/>
        <v>0</v>
      </c>
      <c r="BA175" s="13">
        <f t="shared" si="23"/>
        <v>0</v>
      </c>
      <c r="BB175" s="13">
        <f t="shared" si="23"/>
        <v>0</v>
      </c>
      <c r="BC175" s="13">
        <f t="shared" si="23"/>
        <v>0</v>
      </c>
      <c r="BD175" s="13">
        <f t="shared" si="23"/>
        <v>0</v>
      </c>
      <c r="BE175" s="13">
        <f t="shared" si="23"/>
        <v>0</v>
      </c>
      <c r="BF175" s="13">
        <f t="shared" si="23"/>
        <v>0</v>
      </c>
      <c r="BG175" s="13">
        <f t="shared" si="23"/>
        <v>0</v>
      </c>
      <c r="BH175" s="13">
        <f t="shared" si="23"/>
        <v>0</v>
      </c>
      <c r="BI175" s="13">
        <f t="shared" si="23"/>
        <v>0</v>
      </c>
      <c r="BJ175" s="13">
        <f t="shared" si="23"/>
        <v>0</v>
      </c>
      <c r="BK175" s="13">
        <f t="shared" si="23"/>
        <v>0</v>
      </c>
      <c r="BL175" s="13">
        <f t="shared" si="23"/>
        <v>0</v>
      </c>
      <c r="BM175" s="13">
        <f t="shared" si="23"/>
        <v>0</v>
      </c>
      <c r="BN175" s="13">
        <f t="shared" si="23"/>
        <v>0</v>
      </c>
      <c r="BO175" s="13">
        <f t="shared" si="23"/>
        <v>0</v>
      </c>
      <c r="BP175" s="13">
        <f t="shared" si="23"/>
        <v>0</v>
      </c>
      <c r="BQ175" s="13">
        <f t="shared" si="23"/>
        <v>0</v>
      </c>
      <c r="BR175" s="13">
        <f t="shared" si="23"/>
        <v>0</v>
      </c>
      <c r="BS175" s="13">
        <f t="shared" si="23"/>
        <v>0</v>
      </c>
      <c r="BT175" s="13">
        <f t="shared" si="23"/>
        <v>0</v>
      </c>
      <c r="BU175" s="13">
        <f t="shared" si="23"/>
        <v>0</v>
      </c>
      <c r="BV175" s="13">
        <f t="shared" si="23"/>
        <v>0</v>
      </c>
      <c r="BW175" s="13">
        <f t="shared" si="23"/>
        <v>0</v>
      </c>
      <c r="BX175" s="13">
        <f t="shared" si="23"/>
        <v>0</v>
      </c>
      <c r="BY175" s="13">
        <f t="shared" si="23"/>
        <v>0</v>
      </c>
      <c r="BZ175" s="13">
        <f t="shared" si="23"/>
        <v>0</v>
      </c>
      <c r="CA175" s="13">
        <f t="shared" si="23"/>
        <v>0</v>
      </c>
      <c r="CB175" s="13" t="str">
        <f t="shared" si="23"/>
        <v/>
      </c>
      <c r="CC175" s="13" t="s">
        <v>25</v>
      </c>
    </row>
    <row r="176" ht="15" customHeight="1" outlineLevel="1" spans="2:81">
      <c r="B176" s="10">
        <v>201512</v>
      </c>
      <c r="C176" s="13">
        <f t="shared" si="22"/>
        <v>0</v>
      </c>
      <c r="D176" s="13">
        <f t="shared" si="22"/>
        <v>0</v>
      </c>
      <c r="E176" s="13">
        <f t="shared" si="22"/>
        <v>0</v>
      </c>
      <c r="F176" s="13">
        <f t="shared" si="22"/>
        <v>0</v>
      </c>
      <c r="G176" s="13">
        <f t="shared" si="22"/>
        <v>0</v>
      </c>
      <c r="H176" s="13">
        <f t="shared" si="22"/>
        <v>0</v>
      </c>
      <c r="I176" s="13">
        <f t="shared" si="22"/>
        <v>0</v>
      </c>
      <c r="J176" s="13">
        <f t="shared" si="22"/>
        <v>0</v>
      </c>
      <c r="K176" s="13">
        <f t="shared" si="22"/>
        <v>0</v>
      </c>
      <c r="L176" s="13">
        <f t="shared" si="22"/>
        <v>0</v>
      </c>
      <c r="M176" s="13">
        <f t="shared" si="22"/>
        <v>0</v>
      </c>
      <c r="N176" s="13">
        <f t="shared" si="22"/>
        <v>0</v>
      </c>
      <c r="O176" s="13">
        <f t="shared" si="22"/>
        <v>0</v>
      </c>
      <c r="P176" s="13">
        <f t="shared" si="22"/>
        <v>0</v>
      </c>
      <c r="Q176" s="13">
        <f t="shared" si="22"/>
        <v>0</v>
      </c>
      <c r="R176" s="13">
        <f t="shared" si="22"/>
        <v>0</v>
      </c>
      <c r="S176" s="13">
        <f t="shared" si="22"/>
        <v>0</v>
      </c>
      <c r="T176" s="13">
        <f t="shared" si="22"/>
        <v>0</v>
      </c>
      <c r="U176" s="13">
        <f t="shared" si="22"/>
        <v>0</v>
      </c>
      <c r="V176" s="13">
        <f t="shared" si="22"/>
        <v>0</v>
      </c>
      <c r="W176" s="13">
        <f t="shared" si="22"/>
        <v>0</v>
      </c>
      <c r="X176" s="13">
        <f t="shared" si="22"/>
        <v>0</v>
      </c>
      <c r="Y176" s="13">
        <f t="shared" si="22"/>
        <v>0</v>
      </c>
      <c r="Z176" s="13">
        <f t="shared" si="22"/>
        <v>0</v>
      </c>
      <c r="AA176" s="13">
        <f t="shared" si="22"/>
        <v>0</v>
      </c>
      <c r="AB176" s="13">
        <f t="shared" si="22"/>
        <v>0</v>
      </c>
      <c r="AC176" s="13">
        <f t="shared" si="22"/>
        <v>0</v>
      </c>
      <c r="AD176" s="13">
        <f t="shared" si="22"/>
        <v>0</v>
      </c>
      <c r="AE176" s="13">
        <f t="shared" si="22"/>
        <v>0</v>
      </c>
      <c r="AF176" s="13">
        <f t="shared" si="22"/>
        <v>0</v>
      </c>
      <c r="AG176" s="13">
        <f t="shared" si="22"/>
        <v>0</v>
      </c>
      <c r="AH176" s="13">
        <f t="shared" si="22"/>
        <v>0</v>
      </c>
      <c r="AI176" s="13" t="str">
        <f t="shared" si="22"/>
        <v/>
      </c>
      <c r="AJ176" s="13" t="s">
        <v>25</v>
      </c>
      <c r="AK176" s="13" t="s">
        <v>25</v>
      </c>
      <c r="AT176" s="10">
        <v>201512</v>
      </c>
      <c r="AU176" s="13">
        <f t="shared" si="23"/>
        <v>0</v>
      </c>
      <c r="AV176" s="13">
        <f t="shared" si="23"/>
        <v>0</v>
      </c>
      <c r="AW176" s="13">
        <f t="shared" si="23"/>
        <v>0</v>
      </c>
      <c r="AX176" s="13">
        <f t="shared" si="23"/>
        <v>0</v>
      </c>
      <c r="AY176" s="13">
        <f t="shared" si="23"/>
        <v>0</v>
      </c>
      <c r="AZ176" s="13">
        <f t="shared" si="23"/>
        <v>0</v>
      </c>
      <c r="BA176" s="13">
        <f t="shared" si="23"/>
        <v>0</v>
      </c>
      <c r="BB176" s="13">
        <f t="shared" si="23"/>
        <v>0</v>
      </c>
      <c r="BC176" s="13">
        <f t="shared" si="23"/>
        <v>0</v>
      </c>
      <c r="BD176" s="13">
        <f t="shared" si="23"/>
        <v>0</v>
      </c>
      <c r="BE176" s="13">
        <f t="shared" si="23"/>
        <v>0</v>
      </c>
      <c r="BF176" s="13">
        <f t="shared" si="23"/>
        <v>0</v>
      </c>
      <c r="BG176" s="13">
        <f t="shared" si="23"/>
        <v>0</v>
      </c>
      <c r="BH176" s="13">
        <f t="shared" si="23"/>
        <v>0</v>
      </c>
      <c r="BI176" s="13">
        <f t="shared" si="23"/>
        <v>0</v>
      </c>
      <c r="BJ176" s="13">
        <f t="shared" si="23"/>
        <v>0</v>
      </c>
      <c r="BK176" s="13">
        <f t="shared" si="23"/>
        <v>0</v>
      </c>
      <c r="BL176" s="13">
        <f t="shared" si="23"/>
        <v>0</v>
      </c>
      <c r="BM176" s="13">
        <f t="shared" si="23"/>
        <v>0</v>
      </c>
      <c r="BN176" s="13">
        <f t="shared" si="23"/>
        <v>0</v>
      </c>
      <c r="BO176" s="13">
        <f t="shared" si="23"/>
        <v>0</v>
      </c>
      <c r="BP176" s="13">
        <f t="shared" si="23"/>
        <v>0</v>
      </c>
      <c r="BQ176" s="13">
        <f t="shared" si="23"/>
        <v>0</v>
      </c>
      <c r="BR176" s="13">
        <f t="shared" si="23"/>
        <v>0</v>
      </c>
      <c r="BS176" s="13">
        <f t="shared" si="23"/>
        <v>0</v>
      </c>
      <c r="BT176" s="13">
        <f t="shared" si="23"/>
        <v>0</v>
      </c>
      <c r="BU176" s="13">
        <f t="shared" si="23"/>
        <v>0</v>
      </c>
      <c r="BV176" s="13">
        <f t="shared" si="23"/>
        <v>0</v>
      </c>
      <c r="BW176" s="13">
        <f t="shared" si="23"/>
        <v>0</v>
      </c>
      <c r="BX176" s="13">
        <f t="shared" si="23"/>
        <v>0</v>
      </c>
      <c r="BY176" s="13">
        <f t="shared" si="23"/>
        <v>0</v>
      </c>
      <c r="BZ176" s="13">
        <f t="shared" si="23"/>
        <v>0</v>
      </c>
      <c r="CA176" s="13" t="str">
        <f t="shared" si="23"/>
        <v/>
      </c>
      <c r="CB176" s="13" t="s">
        <v>25</v>
      </c>
      <c r="CC176" s="13" t="s">
        <v>25</v>
      </c>
    </row>
    <row r="177" ht="15" customHeight="1" outlineLevel="1" spans="2:81">
      <c r="B177" s="10">
        <v>201603</v>
      </c>
      <c r="C177" s="13">
        <f t="shared" si="22"/>
        <v>0</v>
      </c>
      <c r="D177" s="13">
        <f t="shared" si="22"/>
        <v>0</v>
      </c>
      <c r="E177" s="13">
        <f t="shared" si="22"/>
        <v>0</v>
      </c>
      <c r="F177" s="13">
        <f t="shared" si="22"/>
        <v>0</v>
      </c>
      <c r="G177" s="13">
        <f t="shared" si="22"/>
        <v>0</v>
      </c>
      <c r="H177" s="13">
        <f t="shared" si="22"/>
        <v>0</v>
      </c>
      <c r="I177" s="13">
        <f t="shared" si="22"/>
        <v>0</v>
      </c>
      <c r="J177" s="13">
        <f t="shared" si="22"/>
        <v>0</v>
      </c>
      <c r="K177" s="13">
        <f t="shared" si="22"/>
        <v>0</v>
      </c>
      <c r="L177" s="13">
        <f t="shared" si="22"/>
        <v>0</v>
      </c>
      <c r="M177" s="13">
        <f t="shared" si="22"/>
        <v>0</v>
      </c>
      <c r="N177" s="13">
        <f t="shared" si="22"/>
        <v>0</v>
      </c>
      <c r="O177" s="13">
        <f t="shared" si="22"/>
        <v>0</v>
      </c>
      <c r="P177" s="13">
        <f t="shared" si="22"/>
        <v>0</v>
      </c>
      <c r="Q177" s="13">
        <f t="shared" si="22"/>
        <v>0</v>
      </c>
      <c r="R177" s="13">
        <f t="shared" si="22"/>
        <v>0</v>
      </c>
      <c r="S177" s="13">
        <f t="shared" si="22"/>
        <v>0</v>
      </c>
      <c r="T177" s="13">
        <f t="shared" si="22"/>
        <v>0</v>
      </c>
      <c r="U177" s="13">
        <f t="shared" si="22"/>
        <v>0</v>
      </c>
      <c r="V177" s="13">
        <f t="shared" si="22"/>
        <v>0</v>
      </c>
      <c r="W177" s="13">
        <f t="shared" si="22"/>
        <v>0</v>
      </c>
      <c r="X177" s="13">
        <f t="shared" si="22"/>
        <v>0</v>
      </c>
      <c r="Y177" s="13">
        <f t="shared" si="22"/>
        <v>0</v>
      </c>
      <c r="Z177" s="13">
        <f t="shared" si="22"/>
        <v>0</v>
      </c>
      <c r="AA177" s="13">
        <f t="shared" si="22"/>
        <v>0</v>
      </c>
      <c r="AB177" s="13">
        <f t="shared" si="22"/>
        <v>0</v>
      </c>
      <c r="AC177" s="13">
        <f t="shared" si="22"/>
        <v>0</v>
      </c>
      <c r="AD177" s="13">
        <f t="shared" si="22"/>
        <v>0</v>
      </c>
      <c r="AE177" s="13">
        <f t="shared" si="22"/>
        <v>0</v>
      </c>
      <c r="AF177" s="13">
        <f t="shared" si="22"/>
        <v>0</v>
      </c>
      <c r="AG177" s="13">
        <f t="shared" si="22"/>
        <v>0</v>
      </c>
      <c r="AH177" s="13" t="str">
        <f t="shared" si="22"/>
        <v/>
      </c>
      <c r="AI177" s="13" t="s">
        <v>25</v>
      </c>
      <c r="AJ177" s="13" t="s">
        <v>25</v>
      </c>
      <c r="AK177" s="13" t="s">
        <v>25</v>
      </c>
      <c r="AT177" s="10">
        <v>201603</v>
      </c>
      <c r="AU177" s="13">
        <f t="shared" si="23"/>
        <v>0</v>
      </c>
      <c r="AV177" s="13">
        <f t="shared" si="23"/>
        <v>0</v>
      </c>
      <c r="AW177" s="13">
        <f t="shared" si="23"/>
        <v>0</v>
      </c>
      <c r="AX177" s="13">
        <f t="shared" si="23"/>
        <v>0</v>
      </c>
      <c r="AY177" s="13">
        <f t="shared" si="23"/>
        <v>0</v>
      </c>
      <c r="AZ177" s="13">
        <f t="shared" si="23"/>
        <v>0</v>
      </c>
      <c r="BA177" s="13">
        <f t="shared" si="23"/>
        <v>0</v>
      </c>
      <c r="BB177" s="13">
        <f t="shared" si="23"/>
        <v>0</v>
      </c>
      <c r="BC177" s="13">
        <f t="shared" si="23"/>
        <v>0</v>
      </c>
      <c r="BD177" s="13">
        <f t="shared" si="23"/>
        <v>0</v>
      </c>
      <c r="BE177" s="13">
        <f t="shared" si="23"/>
        <v>0</v>
      </c>
      <c r="BF177" s="13">
        <f t="shared" si="23"/>
        <v>0</v>
      </c>
      <c r="BG177" s="13">
        <f t="shared" si="23"/>
        <v>0</v>
      </c>
      <c r="BH177" s="13">
        <f t="shared" si="23"/>
        <v>0</v>
      </c>
      <c r="BI177" s="13">
        <f t="shared" si="23"/>
        <v>0</v>
      </c>
      <c r="BJ177" s="13">
        <f t="shared" si="23"/>
        <v>0</v>
      </c>
      <c r="BK177" s="13">
        <f t="shared" si="23"/>
        <v>0</v>
      </c>
      <c r="BL177" s="13">
        <f t="shared" si="23"/>
        <v>0</v>
      </c>
      <c r="BM177" s="13">
        <f t="shared" si="23"/>
        <v>0</v>
      </c>
      <c r="BN177" s="13">
        <f t="shared" si="23"/>
        <v>0</v>
      </c>
      <c r="BO177" s="13">
        <f t="shared" si="23"/>
        <v>0</v>
      </c>
      <c r="BP177" s="13">
        <f t="shared" si="23"/>
        <v>0</v>
      </c>
      <c r="BQ177" s="13">
        <f t="shared" si="23"/>
        <v>0</v>
      </c>
      <c r="BR177" s="13">
        <f t="shared" si="23"/>
        <v>0</v>
      </c>
      <c r="BS177" s="13">
        <f t="shared" si="23"/>
        <v>0</v>
      </c>
      <c r="BT177" s="13">
        <f t="shared" si="23"/>
        <v>0</v>
      </c>
      <c r="BU177" s="13">
        <f t="shared" si="23"/>
        <v>0</v>
      </c>
      <c r="BV177" s="13">
        <f t="shared" si="23"/>
        <v>0</v>
      </c>
      <c r="BW177" s="13">
        <f t="shared" si="23"/>
        <v>0</v>
      </c>
      <c r="BX177" s="13">
        <f t="shared" si="23"/>
        <v>0</v>
      </c>
      <c r="BY177" s="13">
        <f t="shared" si="23"/>
        <v>0</v>
      </c>
      <c r="BZ177" s="13" t="str">
        <f t="shared" si="23"/>
        <v/>
      </c>
      <c r="CA177" s="13" t="s">
        <v>25</v>
      </c>
      <c r="CB177" s="13" t="s">
        <v>25</v>
      </c>
      <c r="CC177" s="13" t="s">
        <v>25</v>
      </c>
    </row>
    <row r="178" ht="15" customHeight="1" outlineLevel="1" spans="2:81">
      <c r="B178" s="10">
        <v>201606</v>
      </c>
      <c r="C178" s="13">
        <f t="shared" si="22"/>
        <v>0</v>
      </c>
      <c r="D178" s="13">
        <f t="shared" si="22"/>
        <v>0</v>
      </c>
      <c r="E178" s="13">
        <f t="shared" si="22"/>
        <v>0</v>
      </c>
      <c r="F178" s="13">
        <f t="shared" si="22"/>
        <v>0</v>
      </c>
      <c r="G178" s="13">
        <f t="shared" si="22"/>
        <v>0</v>
      </c>
      <c r="H178" s="13">
        <f t="shared" si="22"/>
        <v>0</v>
      </c>
      <c r="I178" s="13">
        <f t="shared" si="22"/>
        <v>0</v>
      </c>
      <c r="J178" s="13">
        <f t="shared" si="22"/>
        <v>0</v>
      </c>
      <c r="K178" s="13">
        <f t="shared" si="22"/>
        <v>0</v>
      </c>
      <c r="L178" s="13">
        <f t="shared" si="22"/>
        <v>0</v>
      </c>
      <c r="M178" s="13">
        <f t="shared" si="22"/>
        <v>0</v>
      </c>
      <c r="N178" s="13">
        <f t="shared" si="22"/>
        <v>0</v>
      </c>
      <c r="O178" s="13">
        <f t="shared" si="22"/>
        <v>0</v>
      </c>
      <c r="P178" s="13">
        <f t="shared" si="22"/>
        <v>0</v>
      </c>
      <c r="Q178" s="13">
        <f t="shared" si="22"/>
        <v>0</v>
      </c>
      <c r="R178" s="13">
        <f t="shared" si="22"/>
        <v>0</v>
      </c>
      <c r="S178" s="13">
        <f t="shared" si="22"/>
        <v>0</v>
      </c>
      <c r="T178" s="13">
        <f t="shared" si="22"/>
        <v>0</v>
      </c>
      <c r="U178" s="13">
        <f t="shared" si="22"/>
        <v>0</v>
      </c>
      <c r="V178" s="13">
        <f t="shared" si="22"/>
        <v>0</v>
      </c>
      <c r="W178" s="13">
        <f t="shared" si="22"/>
        <v>0</v>
      </c>
      <c r="X178" s="13">
        <f t="shared" si="22"/>
        <v>0</v>
      </c>
      <c r="Y178" s="13">
        <f t="shared" si="22"/>
        <v>0</v>
      </c>
      <c r="Z178" s="13">
        <f t="shared" si="22"/>
        <v>0</v>
      </c>
      <c r="AA178" s="13">
        <f t="shared" si="22"/>
        <v>0</v>
      </c>
      <c r="AB178" s="13">
        <f t="shared" si="22"/>
        <v>0</v>
      </c>
      <c r="AC178" s="13">
        <f t="shared" si="22"/>
        <v>0</v>
      </c>
      <c r="AD178" s="13">
        <f t="shared" si="22"/>
        <v>0</v>
      </c>
      <c r="AE178" s="13">
        <f t="shared" si="22"/>
        <v>0</v>
      </c>
      <c r="AF178" s="13">
        <f t="shared" si="22"/>
        <v>0</v>
      </c>
      <c r="AG178" s="13" t="str">
        <f t="shared" si="22"/>
        <v/>
      </c>
      <c r="AH178" s="13" t="s">
        <v>25</v>
      </c>
      <c r="AI178" s="13" t="s">
        <v>25</v>
      </c>
      <c r="AJ178" s="13" t="s">
        <v>25</v>
      </c>
      <c r="AK178" s="13" t="s">
        <v>25</v>
      </c>
      <c r="AT178" s="10">
        <v>201606</v>
      </c>
      <c r="AU178" s="13">
        <f t="shared" si="23"/>
        <v>0</v>
      </c>
      <c r="AV178" s="13">
        <f t="shared" si="23"/>
        <v>0</v>
      </c>
      <c r="AW178" s="13">
        <f t="shared" si="23"/>
        <v>0</v>
      </c>
      <c r="AX178" s="13">
        <f t="shared" si="23"/>
        <v>0</v>
      </c>
      <c r="AY178" s="13">
        <f t="shared" si="23"/>
        <v>0</v>
      </c>
      <c r="AZ178" s="13">
        <f t="shared" si="23"/>
        <v>0</v>
      </c>
      <c r="BA178" s="13">
        <f t="shared" si="23"/>
        <v>0</v>
      </c>
      <c r="BB178" s="13">
        <f t="shared" si="23"/>
        <v>0</v>
      </c>
      <c r="BC178" s="13">
        <f t="shared" si="23"/>
        <v>0</v>
      </c>
      <c r="BD178" s="13">
        <f t="shared" si="23"/>
        <v>0</v>
      </c>
      <c r="BE178" s="13">
        <f t="shared" si="23"/>
        <v>0</v>
      </c>
      <c r="BF178" s="13">
        <f t="shared" si="23"/>
        <v>0</v>
      </c>
      <c r="BG178" s="13">
        <f t="shared" si="23"/>
        <v>0</v>
      </c>
      <c r="BH178" s="13">
        <f t="shared" si="23"/>
        <v>0</v>
      </c>
      <c r="BI178" s="13">
        <f t="shared" si="23"/>
        <v>0</v>
      </c>
      <c r="BJ178" s="13">
        <f t="shared" si="23"/>
        <v>0</v>
      </c>
      <c r="BK178" s="13">
        <f t="shared" si="23"/>
        <v>0</v>
      </c>
      <c r="BL178" s="13">
        <f t="shared" si="23"/>
        <v>0</v>
      </c>
      <c r="BM178" s="13">
        <f t="shared" si="23"/>
        <v>0</v>
      </c>
      <c r="BN178" s="13">
        <f t="shared" si="23"/>
        <v>0</v>
      </c>
      <c r="BO178" s="13">
        <f t="shared" si="23"/>
        <v>0</v>
      </c>
      <c r="BP178" s="13">
        <f t="shared" si="23"/>
        <v>0</v>
      </c>
      <c r="BQ178" s="13">
        <f t="shared" si="23"/>
        <v>0</v>
      </c>
      <c r="BR178" s="13">
        <f t="shared" si="23"/>
        <v>0</v>
      </c>
      <c r="BS178" s="13">
        <f t="shared" si="23"/>
        <v>0</v>
      </c>
      <c r="BT178" s="13">
        <f t="shared" si="23"/>
        <v>0</v>
      </c>
      <c r="BU178" s="13">
        <f t="shared" si="23"/>
        <v>0</v>
      </c>
      <c r="BV178" s="13">
        <f t="shared" si="23"/>
        <v>0</v>
      </c>
      <c r="BW178" s="13">
        <f t="shared" si="23"/>
        <v>0</v>
      </c>
      <c r="BX178" s="13">
        <f t="shared" si="23"/>
        <v>0</v>
      </c>
      <c r="BY178" s="13" t="str">
        <f t="shared" si="23"/>
        <v/>
      </c>
      <c r="BZ178" s="13" t="s">
        <v>25</v>
      </c>
      <c r="CA178" s="13" t="s">
        <v>25</v>
      </c>
      <c r="CB178" s="13" t="s">
        <v>25</v>
      </c>
      <c r="CC178" s="13" t="s">
        <v>25</v>
      </c>
    </row>
    <row r="179" ht="15" customHeight="1" outlineLevel="1" spans="2:81">
      <c r="B179" s="10">
        <v>201609</v>
      </c>
      <c r="C179" s="13">
        <f t="shared" si="22"/>
        <v>0</v>
      </c>
      <c r="D179" s="13">
        <f t="shared" si="22"/>
        <v>0</v>
      </c>
      <c r="E179" s="13">
        <f t="shared" si="22"/>
        <v>0</v>
      </c>
      <c r="F179" s="13">
        <f t="shared" si="22"/>
        <v>0</v>
      </c>
      <c r="G179" s="13">
        <f t="shared" si="22"/>
        <v>0</v>
      </c>
      <c r="H179" s="13">
        <f t="shared" si="22"/>
        <v>0</v>
      </c>
      <c r="I179" s="13">
        <f t="shared" si="22"/>
        <v>0</v>
      </c>
      <c r="J179" s="13">
        <f t="shared" si="22"/>
        <v>0</v>
      </c>
      <c r="K179" s="13">
        <f t="shared" si="22"/>
        <v>0</v>
      </c>
      <c r="L179" s="13">
        <f t="shared" si="22"/>
        <v>0</v>
      </c>
      <c r="M179" s="13">
        <f t="shared" si="22"/>
        <v>0</v>
      </c>
      <c r="N179" s="13">
        <f t="shared" si="22"/>
        <v>0</v>
      </c>
      <c r="O179" s="13">
        <f t="shared" si="22"/>
        <v>0</v>
      </c>
      <c r="P179" s="13">
        <f t="shared" si="22"/>
        <v>0</v>
      </c>
      <c r="Q179" s="13">
        <f t="shared" si="22"/>
        <v>0</v>
      </c>
      <c r="R179" s="13">
        <f t="shared" si="22"/>
        <v>0</v>
      </c>
      <c r="S179" s="13">
        <f t="shared" si="22"/>
        <v>0</v>
      </c>
      <c r="T179" s="13">
        <f t="shared" si="22"/>
        <v>0</v>
      </c>
      <c r="U179" s="13">
        <f t="shared" si="22"/>
        <v>0</v>
      </c>
      <c r="V179" s="13">
        <f t="shared" si="22"/>
        <v>0</v>
      </c>
      <c r="W179" s="13">
        <f t="shared" si="22"/>
        <v>0</v>
      </c>
      <c r="X179" s="13">
        <f t="shared" si="22"/>
        <v>0</v>
      </c>
      <c r="Y179" s="13">
        <f t="shared" si="22"/>
        <v>0</v>
      </c>
      <c r="Z179" s="13">
        <f t="shared" si="22"/>
        <v>0</v>
      </c>
      <c r="AA179" s="13">
        <f t="shared" si="22"/>
        <v>0</v>
      </c>
      <c r="AB179" s="13">
        <f t="shared" si="22"/>
        <v>0</v>
      </c>
      <c r="AC179" s="13">
        <f t="shared" si="22"/>
        <v>0</v>
      </c>
      <c r="AD179" s="13">
        <f t="shared" si="22"/>
        <v>0</v>
      </c>
      <c r="AE179" s="13">
        <f t="shared" si="22"/>
        <v>0</v>
      </c>
      <c r="AF179" s="13" t="str">
        <f t="shared" si="22"/>
        <v/>
      </c>
      <c r="AG179" s="13" t="s">
        <v>25</v>
      </c>
      <c r="AH179" s="13" t="s">
        <v>25</v>
      </c>
      <c r="AI179" s="13" t="s">
        <v>25</v>
      </c>
      <c r="AJ179" s="13" t="s">
        <v>25</v>
      </c>
      <c r="AK179" s="13" t="s">
        <v>25</v>
      </c>
      <c r="AT179" s="10">
        <v>201609</v>
      </c>
      <c r="AU179" s="13">
        <f t="shared" si="23"/>
        <v>0</v>
      </c>
      <c r="AV179" s="13">
        <f t="shared" si="23"/>
        <v>0</v>
      </c>
      <c r="AW179" s="13">
        <f t="shared" si="23"/>
        <v>0</v>
      </c>
      <c r="AX179" s="13">
        <f t="shared" si="23"/>
        <v>0</v>
      </c>
      <c r="AY179" s="13">
        <f t="shared" si="23"/>
        <v>0</v>
      </c>
      <c r="AZ179" s="13">
        <f t="shared" si="23"/>
        <v>0</v>
      </c>
      <c r="BA179" s="13">
        <f t="shared" si="23"/>
        <v>0</v>
      </c>
      <c r="BB179" s="13">
        <f t="shared" si="23"/>
        <v>0</v>
      </c>
      <c r="BC179" s="13">
        <f t="shared" si="23"/>
        <v>0</v>
      </c>
      <c r="BD179" s="13">
        <f t="shared" si="23"/>
        <v>0</v>
      </c>
      <c r="BE179" s="13">
        <f t="shared" si="23"/>
        <v>0</v>
      </c>
      <c r="BF179" s="13">
        <f t="shared" si="23"/>
        <v>0</v>
      </c>
      <c r="BG179" s="13">
        <f t="shared" si="23"/>
        <v>0</v>
      </c>
      <c r="BH179" s="13">
        <f t="shared" si="23"/>
        <v>0</v>
      </c>
      <c r="BI179" s="13">
        <f t="shared" si="23"/>
        <v>0</v>
      </c>
      <c r="BJ179" s="13">
        <f t="shared" si="23"/>
        <v>0</v>
      </c>
      <c r="BK179" s="13">
        <f t="shared" si="23"/>
        <v>0</v>
      </c>
      <c r="BL179" s="13">
        <f t="shared" si="23"/>
        <v>0</v>
      </c>
      <c r="BM179" s="13">
        <f t="shared" si="23"/>
        <v>0</v>
      </c>
      <c r="BN179" s="13">
        <f t="shared" si="23"/>
        <v>0</v>
      </c>
      <c r="BO179" s="13">
        <f t="shared" si="23"/>
        <v>0</v>
      </c>
      <c r="BP179" s="13">
        <f t="shared" si="23"/>
        <v>0</v>
      </c>
      <c r="BQ179" s="13">
        <f t="shared" si="23"/>
        <v>0</v>
      </c>
      <c r="BR179" s="13">
        <f t="shared" si="23"/>
        <v>0</v>
      </c>
      <c r="BS179" s="13">
        <f t="shared" si="23"/>
        <v>0</v>
      </c>
      <c r="BT179" s="13">
        <f t="shared" si="23"/>
        <v>0</v>
      </c>
      <c r="BU179" s="13">
        <f t="shared" si="23"/>
        <v>0</v>
      </c>
      <c r="BV179" s="13">
        <f t="shared" si="23"/>
        <v>0</v>
      </c>
      <c r="BW179" s="13">
        <f t="shared" si="23"/>
        <v>0</v>
      </c>
      <c r="BX179" s="13" t="str">
        <f t="shared" si="23"/>
        <v/>
      </c>
      <c r="BY179" s="13" t="s">
        <v>25</v>
      </c>
      <c r="BZ179" s="13" t="s">
        <v>25</v>
      </c>
      <c r="CA179" s="13" t="s">
        <v>25</v>
      </c>
      <c r="CB179" s="13" t="s">
        <v>25</v>
      </c>
      <c r="CC179" s="13" t="s">
        <v>25</v>
      </c>
    </row>
    <row r="180" ht="15" customHeight="1" outlineLevel="1" spans="2:81">
      <c r="B180" s="10">
        <v>201612</v>
      </c>
      <c r="C180" s="13">
        <f t="shared" si="22"/>
        <v>0</v>
      </c>
      <c r="D180" s="13">
        <f t="shared" si="22"/>
        <v>0</v>
      </c>
      <c r="E180" s="13">
        <f t="shared" si="22"/>
        <v>0</v>
      </c>
      <c r="F180" s="13">
        <f t="shared" si="22"/>
        <v>0</v>
      </c>
      <c r="G180" s="13">
        <f t="shared" si="22"/>
        <v>0</v>
      </c>
      <c r="H180" s="13">
        <f t="shared" si="22"/>
        <v>0</v>
      </c>
      <c r="I180" s="13">
        <f t="shared" si="22"/>
        <v>0</v>
      </c>
      <c r="J180" s="13">
        <f t="shared" si="22"/>
        <v>0</v>
      </c>
      <c r="K180" s="13">
        <f t="shared" si="22"/>
        <v>0</v>
      </c>
      <c r="L180" s="13">
        <f t="shared" si="22"/>
        <v>0</v>
      </c>
      <c r="M180" s="13">
        <f t="shared" si="22"/>
        <v>0</v>
      </c>
      <c r="N180" s="13">
        <f t="shared" si="22"/>
        <v>0</v>
      </c>
      <c r="O180" s="13">
        <f t="shared" si="22"/>
        <v>0</v>
      </c>
      <c r="P180" s="13">
        <f t="shared" si="22"/>
        <v>0</v>
      </c>
      <c r="Q180" s="13">
        <f t="shared" si="22"/>
        <v>0</v>
      </c>
      <c r="R180" s="13">
        <f t="shared" si="22"/>
        <v>0</v>
      </c>
      <c r="S180" s="13">
        <f t="shared" si="22"/>
        <v>0</v>
      </c>
      <c r="T180" s="13">
        <f t="shared" si="22"/>
        <v>0</v>
      </c>
      <c r="U180" s="13">
        <f t="shared" si="22"/>
        <v>0</v>
      </c>
      <c r="V180" s="13">
        <f t="shared" si="22"/>
        <v>0</v>
      </c>
      <c r="W180" s="13">
        <f t="shared" si="22"/>
        <v>0</v>
      </c>
      <c r="X180" s="13">
        <f t="shared" si="22"/>
        <v>0</v>
      </c>
      <c r="Y180" s="13">
        <f t="shared" si="22"/>
        <v>0</v>
      </c>
      <c r="Z180" s="13">
        <f t="shared" si="22"/>
        <v>0</v>
      </c>
      <c r="AA180" s="13">
        <f t="shared" si="22"/>
        <v>0</v>
      </c>
      <c r="AB180" s="13">
        <f t="shared" si="22"/>
        <v>0</v>
      </c>
      <c r="AC180" s="13">
        <f t="shared" si="22"/>
        <v>0</v>
      </c>
      <c r="AD180" s="13">
        <f t="shared" si="22"/>
        <v>0</v>
      </c>
      <c r="AE180" s="13" t="str">
        <f t="shared" si="22"/>
        <v/>
      </c>
      <c r="AF180" s="13" t="s">
        <v>25</v>
      </c>
      <c r="AG180" s="13" t="s">
        <v>25</v>
      </c>
      <c r="AH180" s="13" t="s">
        <v>25</v>
      </c>
      <c r="AI180" s="13" t="s">
        <v>25</v>
      </c>
      <c r="AJ180" s="13" t="s">
        <v>25</v>
      </c>
      <c r="AK180" s="13" t="s">
        <v>25</v>
      </c>
      <c r="AT180" s="10">
        <v>201612</v>
      </c>
      <c r="AU180" s="13">
        <f t="shared" si="23"/>
        <v>0</v>
      </c>
      <c r="AV180" s="13">
        <f t="shared" si="23"/>
        <v>0</v>
      </c>
      <c r="AW180" s="13">
        <f t="shared" si="23"/>
        <v>0</v>
      </c>
      <c r="AX180" s="13">
        <f t="shared" si="23"/>
        <v>0</v>
      </c>
      <c r="AY180" s="13">
        <f t="shared" si="23"/>
        <v>0</v>
      </c>
      <c r="AZ180" s="13">
        <f t="shared" si="23"/>
        <v>0</v>
      </c>
      <c r="BA180" s="13">
        <f t="shared" si="23"/>
        <v>0</v>
      </c>
      <c r="BB180" s="13">
        <f t="shared" si="23"/>
        <v>0</v>
      </c>
      <c r="BC180" s="13">
        <f t="shared" si="23"/>
        <v>0</v>
      </c>
      <c r="BD180" s="13">
        <f t="shared" si="23"/>
        <v>0</v>
      </c>
      <c r="BE180" s="13">
        <f t="shared" si="23"/>
        <v>0</v>
      </c>
      <c r="BF180" s="13">
        <f t="shared" si="23"/>
        <v>0</v>
      </c>
      <c r="BG180" s="13">
        <f t="shared" si="23"/>
        <v>0</v>
      </c>
      <c r="BH180" s="13">
        <f t="shared" si="23"/>
        <v>0</v>
      </c>
      <c r="BI180" s="13">
        <f t="shared" si="23"/>
        <v>0</v>
      </c>
      <c r="BJ180" s="13">
        <f t="shared" si="23"/>
        <v>0</v>
      </c>
      <c r="BK180" s="13">
        <f t="shared" si="23"/>
        <v>0</v>
      </c>
      <c r="BL180" s="13">
        <f t="shared" si="23"/>
        <v>0</v>
      </c>
      <c r="BM180" s="13">
        <f t="shared" si="23"/>
        <v>0</v>
      </c>
      <c r="BN180" s="13">
        <f t="shared" si="23"/>
        <v>0</v>
      </c>
      <c r="BO180" s="13">
        <f t="shared" si="23"/>
        <v>0</v>
      </c>
      <c r="BP180" s="13">
        <f t="shared" si="23"/>
        <v>0</v>
      </c>
      <c r="BQ180" s="13">
        <f t="shared" si="23"/>
        <v>0</v>
      </c>
      <c r="BR180" s="13">
        <f t="shared" si="23"/>
        <v>0</v>
      </c>
      <c r="BS180" s="13">
        <f t="shared" si="23"/>
        <v>0</v>
      </c>
      <c r="BT180" s="13">
        <f t="shared" si="23"/>
        <v>0</v>
      </c>
      <c r="BU180" s="13">
        <f t="shared" si="23"/>
        <v>0</v>
      </c>
      <c r="BV180" s="13">
        <f t="shared" si="23"/>
        <v>0</v>
      </c>
      <c r="BW180" s="13" t="str">
        <f t="shared" si="23"/>
        <v/>
      </c>
      <c r="BX180" s="13" t="s">
        <v>25</v>
      </c>
      <c r="BY180" s="13" t="s">
        <v>25</v>
      </c>
      <c r="BZ180" s="13" t="s">
        <v>25</v>
      </c>
      <c r="CA180" s="13" t="s">
        <v>25</v>
      </c>
      <c r="CB180" s="13" t="s">
        <v>25</v>
      </c>
      <c r="CC180" s="13" t="s">
        <v>25</v>
      </c>
    </row>
    <row r="181" ht="15" customHeight="1" outlineLevel="1" spans="2:81">
      <c r="B181" s="10">
        <v>201703</v>
      </c>
      <c r="C181" s="13">
        <f t="shared" si="22"/>
        <v>0</v>
      </c>
      <c r="D181" s="13">
        <f t="shared" si="22"/>
        <v>0</v>
      </c>
      <c r="E181" s="13">
        <f t="shared" si="22"/>
        <v>0</v>
      </c>
      <c r="F181" s="13">
        <f t="shared" si="22"/>
        <v>0</v>
      </c>
      <c r="G181" s="13">
        <f t="shared" si="22"/>
        <v>0</v>
      </c>
      <c r="H181" s="13">
        <f t="shared" si="22"/>
        <v>0</v>
      </c>
      <c r="I181" s="13">
        <f t="shared" si="22"/>
        <v>0</v>
      </c>
      <c r="J181" s="13">
        <f t="shared" si="22"/>
        <v>0</v>
      </c>
      <c r="K181" s="13">
        <f t="shared" si="22"/>
        <v>0</v>
      </c>
      <c r="L181" s="13">
        <f t="shared" si="22"/>
        <v>0</v>
      </c>
      <c r="M181" s="13">
        <f t="shared" si="22"/>
        <v>0</v>
      </c>
      <c r="N181" s="13">
        <f t="shared" si="22"/>
        <v>0</v>
      </c>
      <c r="O181" s="13">
        <f t="shared" si="22"/>
        <v>0</v>
      </c>
      <c r="P181" s="13">
        <f t="shared" si="22"/>
        <v>0</v>
      </c>
      <c r="Q181" s="13">
        <f t="shared" si="22"/>
        <v>0</v>
      </c>
      <c r="R181" s="13">
        <f t="shared" si="22"/>
        <v>0</v>
      </c>
      <c r="S181" s="13">
        <f t="shared" si="22"/>
        <v>0</v>
      </c>
      <c r="T181" s="13">
        <f t="shared" si="22"/>
        <v>0</v>
      </c>
      <c r="U181" s="13">
        <f t="shared" si="22"/>
        <v>0</v>
      </c>
      <c r="V181" s="13">
        <f t="shared" si="22"/>
        <v>0</v>
      </c>
      <c r="W181" s="13">
        <f t="shared" si="22"/>
        <v>0</v>
      </c>
      <c r="X181" s="13">
        <f t="shared" si="22"/>
        <v>0</v>
      </c>
      <c r="Y181" s="13">
        <f t="shared" si="22"/>
        <v>0</v>
      </c>
      <c r="Z181" s="13">
        <f t="shared" si="22"/>
        <v>0</v>
      </c>
      <c r="AA181" s="13">
        <f t="shared" si="22"/>
        <v>0</v>
      </c>
      <c r="AB181" s="13">
        <f t="shared" si="22"/>
        <v>0</v>
      </c>
      <c r="AC181" s="13">
        <f t="shared" si="22"/>
        <v>0</v>
      </c>
      <c r="AD181" s="13" t="str">
        <f t="shared" si="22"/>
        <v/>
      </c>
      <c r="AE181" s="13" t="s">
        <v>25</v>
      </c>
      <c r="AF181" s="13" t="s">
        <v>25</v>
      </c>
      <c r="AG181" s="13" t="s">
        <v>25</v>
      </c>
      <c r="AH181" s="13" t="s">
        <v>25</v>
      </c>
      <c r="AI181" s="13" t="s">
        <v>25</v>
      </c>
      <c r="AJ181" s="13" t="s">
        <v>25</v>
      </c>
      <c r="AK181" s="13" t="s">
        <v>25</v>
      </c>
      <c r="AT181" s="10">
        <v>201703</v>
      </c>
      <c r="AU181" s="13">
        <f t="shared" si="23"/>
        <v>0</v>
      </c>
      <c r="AV181" s="13">
        <f t="shared" si="23"/>
        <v>0</v>
      </c>
      <c r="AW181" s="13">
        <f t="shared" si="23"/>
        <v>0</v>
      </c>
      <c r="AX181" s="13">
        <f t="shared" si="23"/>
        <v>0</v>
      </c>
      <c r="AY181" s="13">
        <f t="shared" si="23"/>
        <v>0</v>
      </c>
      <c r="AZ181" s="13">
        <f t="shared" si="23"/>
        <v>0</v>
      </c>
      <c r="BA181" s="13">
        <f t="shared" si="23"/>
        <v>0</v>
      </c>
      <c r="BB181" s="13">
        <f t="shared" si="23"/>
        <v>0</v>
      </c>
      <c r="BC181" s="13">
        <f t="shared" si="23"/>
        <v>0</v>
      </c>
      <c r="BD181" s="13">
        <f t="shared" si="23"/>
        <v>0</v>
      </c>
      <c r="BE181" s="13">
        <f t="shared" si="23"/>
        <v>0</v>
      </c>
      <c r="BF181" s="13">
        <f t="shared" si="23"/>
        <v>0</v>
      </c>
      <c r="BG181" s="13">
        <f t="shared" si="23"/>
        <v>0</v>
      </c>
      <c r="BH181" s="13">
        <f t="shared" si="23"/>
        <v>0</v>
      </c>
      <c r="BI181" s="13">
        <f t="shared" si="23"/>
        <v>0</v>
      </c>
      <c r="BJ181" s="13">
        <f t="shared" si="23"/>
        <v>0</v>
      </c>
      <c r="BK181" s="13">
        <f t="shared" si="23"/>
        <v>0</v>
      </c>
      <c r="BL181" s="13">
        <f t="shared" si="23"/>
        <v>0</v>
      </c>
      <c r="BM181" s="13">
        <f t="shared" si="23"/>
        <v>0</v>
      </c>
      <c r="BN181" s="13">
        <f t="shared" si="23"/>
        <v>0</v>
      </c>
      <c r="BO181" s="13">
        <f t="shared" si="23"/>
        <v>0</v>
      </c>
      <c r="BP181" s="13">
        <f t="shared" si="23"/>
        <v>0</v>
      </c>
      <c r="BQ181" s="13">
        <f t="shared" si="23"/>
        <v>0</v>
      </c>
      <c r="BR181" s="13">
        <f t="shared" si="23"/>
        <v>0</v>
      </c>
      <c r="BS181" s="13">
        <f t="shared" si="23"/>
        <v>0</v>
      </c>
      <c r="BT181" s="13">
        <f t="shared" si="23"/>
        <v>0</v>
      </c>
      <c r="BU181" s="13">
        <f t="shared" si="23"/>
        <v>0</v>
      </c>
      <c r="BV181" s="13" t="str">
        <f t="shared" si="23"/>
        <v/>
      </c>
      <c r="BW181" s="13" t="s">
        <v>25</v>
      </c>
      <c r="BX181" s="13" t="s">
        <v>25</v>
      </c>
      <c r="BY181" s="13" t="s">
        <v>25</v>
      </c>
      <c r="BZ181" s="13" t="s">
        <v>25</v>
      </c>
      <c r="CA181" s="13" t="s">
        <v>25</v>
      </c>
      <c r="CB181" s="13" t="s">
        <v>25</v>
      </c>
      <c r="CC181" s="13" t="s">
        <v>25</v>
      </c>
    </row>
    <row r="182" ht="15" customHeight="1" outlineLevel="1" spans="2:81">
      <c r="B182" s="10">
        <v>201706</v>
      </c>
      <c r="C182" s="13">
        <f t="shared" si="22"/>
        <v>0</v>
      </c>
      <c r="D182" s="13">
        <f t="shared" si="22"/>
        <v>0</v>
      </c>
      <c r="E182" s="13">
        <f t="shared" si="22"/>
        <v>0</v>
      </c>
      <c r="F182" s="13">
        <f t="shared" si="22"/>
        <v>0</v>
      </c>
      <c r="G182" s="13">
        <f t="shared" ref="G182:AC197" si="24">IFERROR(IF(H143="","",H143/G143),0)</f>
        <v>0</v>
      </c>
      <c r="H182" s="13">
        <f t="shared" si="24"/>
        <v>0</v>
      </c>
      <c r="I182" s="13">
        <f t="shared" si="24"/>
        <v>0</v>
      </c>
      <c r="J182" s="13">
        <f t="shared" si="24"/>
        <v>0</v>
      </c>
      <c r="K182" s="13">
        <f t="shared" si="24"/>
        <v>0</v>
      </c>
      <c r="L182" s="13">
        <f t="shared" si="24"/>
        <v>0</v>
      </c>
      <c r="M182" s="13">
        <f t="shared" si="24"/>
        <v>0</v>
      </c>
      <c r="N182" s="13">
        <f t="shared" si="24"/>
        <v>0</v>
      </c>
      <c r="O182" s="13">
        <f t="shared" si="24"/>
        <v>0</v>
      </c>
      <c r="P182" s="13">
        <f t="shared" si="24"/>
        <v>0</v>
      </c>
      <c r="Q182" s="13">
        <f t="shared" si="24"/>
        <v>0</v>
      </c>
      <c r="R182" s="13">
        <f t="shared" si="24"/>
        <v>0</v>
      </c>
      <c r="S182" s="13">
        <f t="shared" si="24"/>
        <v>0</v>
      </c>
      <c r="T182" s="13">
        <f t="shared" si="24"/>
        <v>0</v>
      </c>
      <c r="U182" s="13">
        <f t="shared" si="24"/>
        <v>0</v>
      </c>
      <c r="V182" s="13">
        <f t="shared" si="24"/>
        <v>0</v>
      </c>
      <c r="W182" s="13">
        <f t="shared" si="24"/>
        <v>0</v>
      </c>
      <c r="X182" s="13">
        <f t="shared" si="24"/>
        <v>0</v>
      </c>
      <c r="Y182" s="13">
        <f t="shared" si="24"/>
        <v>0</v>
      </c>
      <c r="Z182" s="13">
        <f t="shared" si="24"/>
        <v>0</v>
      </c>
      <c r="AA182" s="13">
        <f t="shared" si="24"/>
        <v>0</v>
      </c>
      <c r="AB182" s="13">
        <f t="shared" si="24"/>
        <v>0</v>
      </c>
      <c r="AC182" s="13" t="str">
        <f t="shared" si="24"/>
        <v/>
      </c>
      <c r="AD182" s="13" t="s">
        <v>25</v>
      </c>
      <c r="AE182" s="13" t="s">
        <v>25</v>
      </c>
      <c r="AF182" s="13" t="s">
        <v>25</v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T182" s="10">
        <v>201706</v>
      </c>
      <c r="AU182" s="13">
        <f t="shared" si="23"/>
        <v>0</v>
      </c>
      <c r="AV182" s="13">
        <f t="shared" si="23"/>
        <v>0</v>
      </c>
      <c r="AW182" s="13">
        <f t="shared" si="23"/>
        <v>0</v>
      </c>
      <c r="AX182" s="13">
        <f t="shared" si="23"/>
        <v>0</v>
      </c>
      <c r="AY182" s="13">
        <f t="shared" ref="AY182:BU197" si="25">IFERROR(IF(AZ143="","",AZ143/AY143),0)</f>
        <v>0</v>
      </c>
      <c r="AZ182" s="13">
        <f t="shared" si="25"/>
        <v>0</v>
      </c>
      <c r="BA182" s="13">
        <f t="shared" si="25"/>
        <v>0</v>
      </c>
      <c r="BB182" s="13">
        <f t="shared" si="25"/>
        <v>0</v>
      </c>
      <c r="BC182" s="13">
        <f t="shared" si="25"/>
        <v>0</v>
      </c>
      <c r="BD182" s="13">
        <f t="shared" si="25"/>
        <v>0</v>
      </c>
      <c r="BE182" s="13">
        <f t="shared" si="25"/>
        <v>0</v>
      </c>
      <c r="BF182" s="13">
        <f t="shared" si="25"/>
        <v>0</v>
      </c>
      <c r="BG182" s="13">
        <f t="shared" si="25"/>
        <v>0</v>
      </c>
      <c r="BH182" s="13">
        <f t="shared" si="25"/>
        <v>0</v>
      </c>
      <c r="BI182" s="13">
        <f t="shared" si="25"/>
        <v>0</v>
      </c>
      <c r="BJ182" s="13">
        <f t="shared" si="25"/>
        <v>0</v>
      </c>
      <c r="BK182" s="13">
        <f t="shared" si="25"/>
        <v>0</v>
      </c>
      <c r="BL182" s="13">
        <f t="shared" si="25"/>
        <v>0</v>
      </c>
      <c r="BM182" s="13">
        <f t="shared" si="25"/>
        <v>0</v>
      </c>
      <c r="BN182" s="13">
        <f t="shared" si="25"/>
        <v>0</v>
      </c>
      <c r="BO182" s="13">
        <f t="shared" si="25"/>
        <v>0</v>
      </c>
      <c r="BP182" s="13">
        <f t="shared" si="25"/>
        <v>0</v>
      </c>
      <c r="BQ182" s="13">
        <f t="shared" si="25"/>
        <v>0</v>
      </c>
      <c r="BR182" s="13">
        <f t="shared" si="25"/>
        <v>0</v>
      </c>
      <c r="BS182" s="13">
        <f t="shared" si="25"/>
        <v>0</v>
      </c>
      <c r="BT182" s="13">
        <f t="shared" si="25"/>
        <v>0</v>
      </c>
      <c r="BU182" s="13" t="str">
        <f t="shared" si="25"/>
        <v/>
      </c>
      <c r="BV182" s="13" t="s">
        <v>25</v>
      </c>
      <c r="BW182" s="13" t="s">
        <v>25</v>
      </c>
      <c r="BX182" s="13" t="s">
        <v>25</v>
      </c>
      <c r="BY182" s="13" t="s">
        <v>25</v>
      </c>
      <c r="BZ182" s="13" t="s">
        <v>25</v>
      </c>
      <c r="CA182" s="13" t="s">
        <v>25</v>
      </c>
      <c r="CB182" s="13" t="s">
        <v>25</v>
      </c>
      <c r="CC182" s="13" t="s">
        <v>25</v>
      </c>
    </row>
    <row r="183" ht="15" customHeight="1" outlineLevel="1" spans="2:81">
      <c r="B183" s="10">
        <v>201709</v>
      </c>
      <c r="C183" s="13">
        <f t="shared" ref="C183:M198" si="26">IFERROR(IF(D144="","",D144/C144),0)</f>
        <v>0</v>
      </c>
      <c r="D183" s="13">
        <f t="shared" si="26"/>
        <v>0</v>
      </c>
      <c r="E183" s="13">
        <f t="shared" si="26"/>
        <v>0</v>
      </c>
      <c r="F183" s="13">
        <f t="shared" si="26"/>
        <v>0</v>
      </c>
      <c r="G183" s="13">
        <f t="shared" si="24"/>
        <v>0</v>
      </c>
      <c r="H183" s="13">
        <f t="shared" si="24"/>
        <v>0</v>
      </c>
      <c r="I183" s="13">
        <f t="shared" si="24"/>
        <v>0</v>
      </c>
      <c r="J183" s="13">
        <f t="shared" si="24"/>
        <v>0</v>
      </c>
      <c r="K183" s="13">
        <f t="shared" si="24"/>
        <v>0</v>
      </c>
      <c r="L183" s="13">
        <f t="shared" si="24"/>
        <v>0</v>
      </c>
      <c r="M183" s="13">
        <f t="shared" si="24"/>
        <v>0</v>
      </c>
      <c r="N183" s="13">
        <f t="shared" si="24"/>
        <v>0</v>
      </c>
      <c r="O183" s="13">
        <f t="shared" si="24"/>
        <v>0</v>
      </c>
      <c r="P183" s="13">
        <f t="shared" si="24"/>
        <v>0</v>
      </c>
      <c r="Q183" s="13">
        <f t="shared" si="24"/>
        <v>0</v>
      </c>
      <c r="R183" s="13">
        <f t="shared" si="24"/>
        <v>0</v>
      </c>
      <c r="S183" s="13">
        <f t="shared" si="24"/>
        <v>0</v>
      </c>
      <c r="T183" s="13">
        <f t="shared" si="24"/>
        <v>0</v>
      </c>
      <c r="U183" s="13">
        <f t="shared" si="24"/>
        <v>0</v>
      </c>
      <c r="V183" s="13">
        <f t="shared" si="24"/>
        <v>0</v>
      </c>
      <c r="W183" s="13">
        <f t="shared" si="24"/>
        <v>0</v>
      </c>
      <c r="X183" s="13">
        <f t="shared" si="24"/>
        <v>0</v>
      </c>
      <c r="Y183" s="13">
        <f t="shared" si="24"/>
        <v>0</v>
      </c>
      <c r="Z183" s="13">
        <f t="shared" si="24"/>
        <v>0</v>
      </c>
      <c r="AA183" s="13">
        <f t="shared" si="24"/>
        <v>0</v>
      </c>
      <c r="AB183" s="13" t="str">
        <f t="shared" si="24"/>
        <v/>
      </c>
      <c r="AC183" s="13" t="s">
        <v>25</v>
      </c>
      <c r="AD183" s="13" t="s">
        <v>25</v>
      </c>
      <c r="AE183" s="13" t="s">
        <v>25</v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T183" s="10">
        <v>201709</v>
      </c>
      <c r="AU183" s="13">
        <f t="shared" ref="AU183:BE198" si="27">IFERROR(IF(AV144="","",AV144/AU144),0)</f>
        <v>0</v>
      </c>
      <c r="AV183" s="13">
        <f t="shared" si="27"/>
        <v>0</v>
      </c>
      <c r="AW183" s="13">
        <f t="shared" si="27"/>
        <v>0</v>
      </c>
      <c r="AX183" s="13">
        <f t="shared" si="27"/>
        <v>0</v>
      </c>
      <c r="AY183" s="13">
        <f t="shared" si="25"/>
        <v>0</v>
      </c>
      <c r="AZ183" s="13">
        <f t="shared" si="25"/>
        <v>0</v>
      </c>
      <c r="BA183" s="13">
        <f t="shared" si="25"/>
        <v>0</v>
      </c>
      <c r="BB183" s="13">
        <f t="shared" si="25"/>
        <v>0</v>
      </c>
      <c r="BC183" s="13">
        <f t="shared" si="25"/>
        <v>0</v>
      </c>
      <c r="BD183" s="13">
        <f t="shared" si="25"/>
        <v>0</v>
      </c>
      <c r="BE183" s="13">
        <f t="shared" si="25"/>
        <v>0</v>
      </c>
      <c r="BF183" s="13">
        <f t="shared" si="25"/>
        <v>0</v>
      </c>
      <c r="BG183" s="13">
        <f t="shared" si="25"/>
        <v>0</v>
      </c>
      <c r="BH183" s="13">
        <f t="shared" si="25"/>
        <v>0</v>
      </c>
      <c r="BI183" s="13">
        <f t="shared" si="25"/>
        <v>0</v>
      </c>
      <c r="BJ183" s="13">
        <f t="shared" si="25"/>
        <v>0</v>
      </c>
      <c r="BK183" s="13">
        <f t="shared" si="25"/>
        <v>0</v>
      </c>
      <c r="BL183" s="13">
        <f t="shared" si="25"/>
        <v>0</v>
      </c>
      <c r="BM183" s="13">
        <f t="shared" si="25"/>
        <v>0</v>
      </c>
      <c r="BN183" s="13">
        <f t="shared" si="25"/>
        <v>0</v>
      </c>
      <c r="BO183" s="13">
        <f t="shared" si="25"/>
        <v>0</v>
      </c>
      <c r="BP183" s="13">
        <f t="shared" si="25"/>
        <v>0</v>
      </c>
      <c r="BQ183" s="13">
        <f t="shared" si="25"/>
        <v>0</v>
      </c>
      <c r="BR183" s="13">
        <f t="shared" si="25"/>
        <v>0</v>
      </c>
      <c r="BS183" s="13">
        <f t="shared" si="25"/>
        <v>0</v>
      </c>
      <c r="BT183" s="13" t="str">
        <f t="shared" si="25"/>
        <v/>
      </c>
      <c r="BU183" s="13" t="s">
        <v>25</v>
      </c>
      <c r="BV183" s="13" t="s">
        <v>25</v>
      </c>
      <c r="BW183" s="13" t="s">
        <v>25</v>
      </c>
      <c r="BX183" s="13" t="s">
        <v>25</v>
      </c>
      <c r="BY183" s="13" t="s">
        <v>25</v>
      </c>
      <c r="BZ183" s="13" t="s">
        <v>25</v>
      </c>
      <c r="CA183" s="13" t="s">
        <v>25</v>
      </c>
      <c r="CB183" s="13" t="s">
        <v>25</v>
      </c>
      <c r="CC183" s="13" t="s">
        <v>25</v>
      </c>
    </row>
    <row r="184" ht="15" customHeight="1" outlineLevel="1" spans="2:81">
      <c r="B184" s="10">
        <v>201712</v>
      </c>
      <c r="C184" s="13">
        <f t="shared" si="26"/>
        <v>0</v>
      </c>
      <c r="D184" s="13">
        <f t="shared" si="26"/>
        <v>0</v>
      </c>
      <c r="E184" s="13">
        <f t="shared" si="26"/>
        <v>0</v>
      </c>
      <c r="F184" s="13">
        <f t="shared" si="26"/>
        <v>0</v>
      </c>
      <c r="G184" s="13">
        <f t="shared" si="24"/>
        <v>0</v>
      </c>
      <c r="H184" s="13">
        <f t="shared" si="24"/>
        <v>0</v>
      </c>
      <c r="I184" s="13">
        <f t="shared" si="24"/>
        <v>0</v>
      </c>
      <c r="J184" s="13">
        <f t="shared" si="24"/>
        <v>0</v>
      </c>
      <c r="K184" s="13">
        <f t="shared" si="24"/>
        <v>0</v>
      </c>
      <c r="L184" s="13">
        <f t="shared" si="24"/>
        <v>0</v>
      </c>
      <c r="M184" s="13">
        <f t="shared" si="24"/>
        <v>0</v>
      </c>
      <c r="N184" s="13">
        <f t="shared" si="24"/>
        <v>0</v>
      </c>
      <c r="O184" s="13">
        <f t="shared" si="24"/>
        <v>0</v>
      </c>
      <c r="P184" s="13">
        <f t="shared" si="24"/>
        <v>0</v>
      </c>
      <c r="Q184" s="13">
        <f t="shared" si="24"/>
        <v>0</v>
      </c>
      <c r="R184" s="13">
        <f t="shared" si="24"/>
        <v>0</v>
      </c>
      <c r="S184" s="13">
        <f t="shared" si="24"/>
        <v>0</v>
      </c>
      <c r="T184" s="13">
        <f t="shared" si="24"/>
        <v>0</v>
      </c>
      <c r="U184" s="13">
        <f t="shared" si="24"/>
        <v>0</v>
      </c>
      <c r="V184" s="13">
        <f t="shared" si="24"/>
        <v>0</v>
      </c>
      <c r="W184" s="13">
        <f t="shared" si="24"/>
        <v>0</v>
      </c>
      <c r="X184" s="13">
        <f t="shared" si="24"/>
        <v>0</v>
      </c>
      <c r="Y184" s="13">
        <f t="shared" si="24"/>
        <v>0</v>
      </c>
      <c r="Z184" s="13">
        <f t="shared" si="24"/>
        <v>0</v>
      </c>
      <c r="AA184" s="13" t="str">
        <f t="shared" si="24"/>
        <v/>
      </c>
      <c r="AB184" s="13" t="s">
        <v>25</v>
      </c>
      <c r="AC184" s="13" t="s">
        <v>25</v>
      </c>
      <c r="AD184" s="13" t="s">
        <v>25</v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T184" s="10">
        <v>201712</v>
      </c>
      <c r="AU184" s="13">
        <f t="shared" si="27"/>
        <v>0</v>
      </c>
      <c r="AV184" s="13">
        <f t="shared" si="27"/>
        <v>0</v>
      </c>
      <c r="AW184" s="13">
        <f t="shared" si="27"/>
        <v>0</v>
      </c>
      <c r="AX184" s="13">
        <f t="shared" si="27"/>
        <v>0</v>
      </c>
      <c r="AY184" s="13">
        <f t="shared" si="25"/>
        <v>0</v>
      </c>
      <c r="AZ184" s="13">
        <f t="shared" si="25"/>
        <v>0</v>
      </c>
      <c r="BA184" s="13">
        <f t="shared" si="25"/>
        <v>0</v>
      </c>
      <c r="BB184" s="13">
        <f t="shared" si="25"/>
        <v>0</v>
      </c>
      <c r="BC184" s="13">
        <f t="shared" si="25"/>
        <v>0</v>
      </c>
      <c r="BD184" s="13">
        <f t="shared" si="25"/>
        <v>0</v>
      </c>
      <c r="BE184" s="13">
        <f t="shared" si="25"/>
        <v>0</v>
      </c>
      <c r="BF184" s="13">
        <f t="shared" si="25"/>
        <v>0</v>
      </c>
      <c r="BG184" s="13">
        <f t="shared" si="25"/>
        <v>0</v>
      </c>
      <c r="BH184" s="13">
        <f t="shared" si="25"/>
        <v>0</v>
      </c>
      <c r="BI184" s="13">
        <f t="shared" si="25"/>
        <v>0</v>
      </c>
      <c r="BJ184" s="13">
        <f t="shared" si="25"/>
        <v>0</v>
      </c>
      <c r="BK184" s="13">
        <f t="shared" si="25"/>
        <v>0</v>
      </c>
      <c r="BL184" s="13">
        <f t="shared" si="25"/>
        <v>0</v>
      </c>
      <c r="BM184" s="13">
        <f t="shared" si="25"/>
        <v>0</v>
      </c>
      <c r="BN184" s="13">
        <f t="shared" si="25"/>
        <v>0</v>
      </c>
      <c r="BO184" s="13">
        <f t="shared" si="25"/>
        <v>0</v>
      </c>
      <c r="BP184" s="13">
        <f t="shared" si="25"/>
        <v>0</v>
      </c>
      <c r="BQ184" s="13">
        <f t="shared" si="25"/>
        <v>0</v>
      </c>
      <c r="BR184" s="13">
        <f t="shared" si="25"/>
        <v>0</v>
      </c>
      <c r="BS184" s="13" t="str">
        <f t="shared" si="25"/>
        <v/>
      </c>
      <c r="BT184" s="13" t="s">
        <v>25</v>
      </c>
      <c r="BU184" s="13" t="s">
        <v>25</v>
      </c>
      <c r="BV184" s="13" t="s">
        <v>25</v>
      </c>
      <c r="BW184" s="13" t="s">
        <v>25</v>
      </c>
      <c r="BX184" s="13" t="s">
        <v>25</v>
      </c>
      <c r="BY184" s="13" t="s">
        <v>25</v>
      </c>
      <c r="BZ184" s="13" t="s">
        <v>25</v>
      </c>
      <c r="CA184" s="13" t="s">
        <v>25</v>
      </c>
      <c r="CB184" s="13" t="s">
        <v>25</v>
      </c>
      <c r="CC184" s="13" t="s">
        <v>25</v>
      </c>
    </row>
    <row r="185" ht="15" customHeight="1" outlineLevel="1" spans="2:81">
      <c r="B185" s="10">
        <v>201803</v>
      </c>
      <c r="C185" s="13">
        <f t="shared" si="26"/>
        <v>0</v>
      </c>
      <c r="D185" s="13">
        <f t="shared" si="26"/>
        <v>0</v>
      </c>
      <c r="E185" s="13">
        <f t="shared" si="26"/>
        <v>0</v>
      </c>
      <c r="F185" s="13">
        <f t="shared" si="26"/>
        <v>0</v>
      </c>
      <c r="G185" s="13">
        <f t="shared" si="24"/>
        <v>0</v>
      </c>
      <c r="H185" s="13">
        <f t="shared" si="24"/>
        <v>0</v>
      </c>
      <c r="I185" s="13">
        <f t="shared" si="24"/>
        <v>0</v>
      </c>
      <c r="J185" s="13">
        <f t="shared" si="24"/>
        <v>0</v>
      </c>
      <c r="K185" s="13">
        <f t="shared" si="24"/>
        <v>0</v>
      </c>
      <c r="L185" s="13">
        <f t="shared" si="24"/>
        <v>0</v>
      </c>
      <c r="M185" s="13">
        <f t="shared" si="24"/>
        <v>0</v>
      </c>
      <c r="N185" s="13">
        <f t="shared" si="24"/>
        <v>0</v>
      </c>
      <c r="O185" s="13">
        <f t="shared" si="24"/>
        <v>0</v>
      </c>
      <c r="P185" s="13">
        <f t="shared" si="24"/>
        <v>0</v>
      </c>
      <c r="Q185" s="13">
        <f t="shared" si="24"/>
        <v>0</v>
      </c>
      <c r="R185" s="13">
        <f t="shared" si="24"/>
        <v>0</v>
      </c>
      <c r="S185" s="13">
        <f t="shared" si="24"/>
        <v>0</v>
      </c>
      <c r="T185" s="13">
        <f t="shared" si="24"/>
        <v>0</v>
      </c>
      <c r="U185" s="13">
        <f t="shared" si="24"/>
        <v>0</v>
      </c>
      <c r="V185" s="13">
        <f t="shared" si="24"/>
        <v>0</v>
      </c>
      <c r="W185" s="13">
        <f t="shared" si="24"/>
        <v>0</v>
      </c>
      <c r="X185" s="13">
        <f t="shared" si="24"/>
        <v>0</v>
      </c>
      <c r="Y185" s="13">
        <f t="shared" si="24"/>
        <v>0</v>
      </c>
      <c r="Z185" s="13" t="str">
        <f t="shared" si="24"/>
        <v/>
      </c>
      <c r="AA185" s="13" t="s">
        <v>25</v>
      </c>
      <c r="AB185" s="13" t="s">
        <v>25</v>
      </c>
      <c r="AC185" s="13" t="s">
        <v>25</v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T185" s="10">
        <v>201803</v>
      </c>
      <c r="AU185" s="13">
        <f t="shared" si="27"/>
        <v>0</v>
      </c>
      <c r="AV185" s="13">
        <f t="shared" si="27"/>
        <v>0</v>
      </c>
      <c r="AW185" s="13">
        <f t="shared" si="27"/>
        <v>0</v>
      </c>
      <c r="AX185" s="13">
        <f t="shared" si="27"/>
        <v>0</v>
      </c>
      <c r="AY185" s="13">
        <f t="shared" si="25"/>
        <v>0</v>
      </c>
      <c r="AZ185" s="13">
        <f t="shared" si="25"/>
        <v>0</v>
      </c>
      <c r="BA185" s="13">
        <f t="shared" si="25"/>
        <v>0</v>
      </c>
      <c r="BB185" s="13">
        <f t="shared" si="25"/>
        <v>0</v>
      </c>
      <c r="BC185" s="13">
        <f t="shared" si="25"/>
        <v>0</v>
      </c>
      <c r="BD185" s="13">
        <f t="shared" si="25"/>
        <v>0</v>
      </c>
      <c r="BE185" s="13">
        <f t="shared" si="25"/>
        <v>0</v>
      </c>
      <c r="BF185" s="13">
        <f t="shared" si="25"/>
        <v>0</v>
      </c>
      <c r="BG185" s="13">
        <f t="shared" si="25"/>
        <v>0</v>
      </c>
      <c r="BH185" s="13">
        <f t="shared" si="25"/>
        <v>0</v>
      </c>
      <c r="BI185" s="13">
        <f t="shared" si="25"/>
        <v>0</v>
      </c>
      <c r="BJ185" s="13">
        <f t="shared" si="25"/>
        <v>0</v>
      </c>
      <c r="BK185" s="13">
        <f t="shared" si="25"/>
        <v>0</v>
      </c>
      <c r="BL185" s="13">
        <f t="shared" si="25"/>
        <v>0</v>
      </c>
      <c r="BM185" s="13">
        <f t="shared" si="25"/>
        <v>0</v>
      </c>
      <c r="BN185" s="13">
        <f t="shared" si="25"/>
        <v>0</v>
      </c>
      <c r="BO185" s="13">
        <f t="shared" si="25"/>
        <v>0</v>
      </c>
      <c r="BP185" s="13">
        <f t="shared" si="25"/>
        <v>0</v>
      </c>
      <c r="BQ185" s="13">
        <f t="shared" si="25"/>
        <v>0</v>
      </c>
      <c r="BR185" s="13" t="str">
        <f t="shared" si="25"/>
        <v/>
      </c>
      <c r="BS185" s="13" t="s">
        <v>25</v>
      </c>
      <c r="BT185" s="13" t="s">
        <v>25</v>
      </c>
      <c r="BU185" s="13" t="s">
        <v>25</v>
      </c>
      <c r="BV185" s="13" t="s">
        <v>25</v>
      </c>
      <c r="BW185" s="13" t="s">
        <v>25</v>
      </c>
      <c r="BX185" s="13" t="s">
        <v>25</v>
      </c>
      <c r="BY185" s="13" t="s">
        <v>25</v>
      </c>
      <c r="BZ185" s="13" t="s">
        <v>25</v>
      </c>
      <c r="CA185" s="13" t="s">
        <v>25</v>
      </c>
      <c r="CB185" s="13" t="s">
        <v>25</v>
      </c>
      <c r="CC185" s="13" t="s">
        <v>25</v>
      </c>
    </row>
    <row r="186" ht="15" customHeight="1" outlineLevel="1" spans="2:81">
      <c r="B186" s="10">
        <v>201806</v>
      </c>
      <c r="C186" s="13">
        <f t="shared" si="26"/>
        <v>0</v>
      </c>
      <c r="D186" s="13">
        <f t="shared" si="26"/>
        <v>0</v>
      </c>
      <c r="E186" s="13">
        <f t="shared" si="26"/>
        <v>0</v>
      </c>
      <c r="F186" s="13">
        <f t="shared" si="26"/>
        <v>0</v>
      </c>
      <c r="G186" s="13">
        <f t="shared" si="24"/>
        <v>0</v>
      </c>
      <c r="H186" s="13">
        <f t="shared" si="24"/>
        <v>0</v>
      </c>
      <c r="I186" s="13">
        <f t="shared" si="24"/>
        <v>0</v>
      </c>
      <c r="J186" s="13">
        <f t="shared" si="24"/>
        <v>0</v>
      </c>
      <c r="K186" s="13">
        <f t="shared" si="24"/>
        <v>0</v>
      </c>
      <c r="L186" s="13">
        <f t="shared" si="24"/>
        <v>0</v>
      </c>
      <c r="M186" s="13">
        <f t="shared" si="24"/>
        <v>0</v>
      </c>
      <c r="N186" s="13">
        <f t="shared" si="24"/>
        <v>0</v>
      </c>
      <c r="O186" s="13">
        <f t="shared" si="24"/>
        <v>0</v>
      </c>
      <c r="P186" s="13">
        <f t="shared" si="24"/>
        <v>0</v>
      </c>
      <c r="Q186" s="13">
        <f t="shared" si="24"/>
        <v>0</v>
      </c>
      <c r="R186" s="13">
        <f t="shared" si="24"/>
        <v>0</v>
      </c>
      <c r="S186" s="13">
        <f t="shared" si="24"/>
        <v>0</v>
      </c>
      <c r="T186" s="13">
        <f t="shared" si="24"/>
        <v>0</v>
      </c>
      <c r="U186" s="13">
        <f t="shared" si="24"/>
        <v>0</v>
      </c>
      <c r="V186" s="13">
        <f t="shared" si="24"/>
        <v>0</v>
      </c>
      <c r="W186" s="13">
        <f t="shared" si="24"/>
        <v>0</v>
      </c>
      <c r="X186" s="13">
        <f t="shared" si="24"/>
        <v>0</v>
      </c>
      <c r="Y186" s="13" t="str">
        <f t="shared" si="24"/>
        <v/>
      </c>
      <c r="Z186" s="13" t="s">
        <v>25</v>
      </c>
      <c r="AA186" s="13" t="s">
        <v>25</v>
      </c>
      <c r="AB186" s="13" t="s">
        <v>25</v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T186" s="10">
        <v>201806</v>
      </c>
      <c r="AU186" s="13">
        <f t="shared" si="27"/>
        <v>0</v>
      </c>
      <c r="AV186" s="13">
        <f t="shared" si="27"/>
        <v>0</v>
      </c>
      <c r="AW186" s="13">
        <f t="shared" si="27"/>
        <v>0</v>
      </c>
      <c r="AX186" s="13">
        <f t="shared" si="27"/>
        <v>0</v>
      </c>
      <c r="AY186" s="13">
        <f t="shared" si="25"/>
        <v>0</v>
      </c>
      <c r="AZ186" s="13">
        <f t="shared" si="25"/>
        <v>0</v>
      </c>
      <c r="BA186" s="13">
        <f t="shared" si="25"/>
        <v>0</v>
      </c>
      <c r="BB186" s="13">
        <f t="shared" si="25"/>
        <v>0</v>
      </c>
      <c r="BC186" s="13">
        <f t="shared" si="25"/>
        <v>0</v>
      </c>
      <c r="BD186" s="13">
        <f t="shared" si="25"/>
        <v>0</v>
      </c>
      <c r="BE186" s="13">
        <f t="shared" si="25"/>
        <v>0</v>
      </c>
      <c r="BF186" s="13">
        <f t="shared" si="25"/>
        <v>0</v>
      </c>
      <c r="BG186" s="13">
        <f t="shared" si="25"/>
        <v>0</v>
      </c>
      <c r="BH186" s="13">
        <f t="shared" si="25"/>
        <v>0</v>
      </c>
      <c r="BI186" s="13">
        <f t="shared" si="25"/>
        <v>0</v>
      </c>
      <c r="BJ186" s="13">
        <f t="shared" si="25"/>
        <v>0</v>
      </c>
      <c r="BK186" s="13">
        <f t="shared" si="25"/>
        <v>0</v>
      </c>
      <c r="BL186" s="13">
        <f t="shared" si="25"/>
        <v>0</v>
      </c>
      <c r="BM186" s="13">
        <f t="shared" si="25"/>
        <v>0</v>
      </c>
      <c r="BN186" s="13">
        <f t="shared" si="25"/>
        <v>0</v>
      </c>
      <c r="BO186" s="13">
        <f t="shared" si="25"/>
        <v>0</v>
      </c>
      <c r="BP186" s="13">
        <f t="shared" si="25"/>
        <v>0</v>
      </c>
      <c r="BQ186" s="13" t="str">
        <f t="shared" si="25"/>
        <v/>
      </c>
      <c r="BR186" s="13" t="s">
        <v>25</v>
      </c>
      <c r="BS186" s="13" t="s">
        <v>25</v>
      </c>
      <c r="BT186" s="13" t="s">
        <v>25</v>
      </c>
      <c r="BU186" s="13" t="s">
        <v>25</v>
      </c>
      <c r="BV186" s="13" t="s">
        <v>25</v>
      </c>
      <c r="BW186" s="13" t="s">
        <v>25</v>
      </c>
      <c r="BX186" s="13" t="s">
        <v>25</v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</row>
    <row r="187" ht="15" customHeight="1" outlineLevel="1" spans="2:81">
      <c r="B187" s="10">
        <v>201809</v>
      </c>
      <c r="C187" s="13">
        <f t="shared" si="26"/>
        <v>0</v>
      </c>
      <c r="D187" s="13">
        <f t="shared" si="26"/>
        <v>0</v>
      </c>
      <c r="E187" s="13">
        <f t="shared" si="26"/>
        <v>0</v>
      </c>
      <c r="F187" s="13">
        <f t="shared" si="26"/>
        <v>0</v>
      </c>
      <c r="G187" s="13">
        <f t="shared" si="24"/>
        <v>0</v>
      </c>
      <c r="H187" s="13">
        <f t="shared" si="24"/>
        <v>0</v>
      </c>
      <c r="I187" s="13">
        <f t="shared" si="24"/>
        <v>0</v>
      </c>
      <c r="J187" s="13">
        <f t="shared" si="24"/>
        <v>0</v>
      </c>
      <c r="K187" s="13">
        <f t="shared" si="24"/>
        <v>0</v>
      </c>
      <c r="L187" s="13">
        <f t="shared" si="24"/>
        <v>0</v>
      </c>
      <c r="M187" s="13">
        <f t="shared" si="24"/>
        <v>0</v>
      </c>
      <c r="N187" s="13">
        <f t="shared" si="24"/>
        <v>0</v>
      </c>
      <c r="O187" s="13">
        <f t="shared" si="24"/>
        <v>0</v>
      </c>
      <c r="P187" s="13">
        <f t="shared" si="24"/>
        <v>0</v>
      </c>
      <c r="Q187" s="13">
        <f t="shared" si="24"/>
        <v>0</v>
      </c>
      <c r="R187" s="13">
        <f t="shared" si="24"/>
        <v>0</v>
      </c>
      <c r="S187" s="13">
        <f t="shared" si="24"/>
        <v>0</v>
      </c>
      <c r="T187" s="13">
        <f t="shared" si="24"/>
        <v>0</v>
      </c>
      <c r="U187" s="13">
        <f t="shared" si="24"/>
        <v>0</v>
      </c>
      <c r="V187" s="13">
        <f t="shared" si="24"/>
        <v>0</v>
      </c>
      <c r="W187" s="13">
        <f t="shared" si="24"/>
        <v>0</v>
      </c>
      <c r="X187" s="13" t="str">
        <f t="shared" si="24"/>
        <v/>
      </c>
      <c r="Y187" s="13" t="s">
        <v>25</v>
      </c>
      <c r="Z187" s="13" t="s">
        <v>25</v>
      </c>
      <c r="AA187" s="13" t="s">
        <v>25</v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T187" s="10">
        <v>201809</v>
      </c>
      <c r="AU187" s="13">
        <f t="shared" si="27"/>
        <v>0</v>
      </c>
      <c r="AV187" s="13">
        <f t="shared" si="27"/>
        <v>0</v>
      </c>
      <c r="AW187" s="13">
        <f t="shared" si="27"/>
        <v>0</v>
      </c>
      <c r="AX187" s="13">
        <f t="shared" si="27"/>
        <v>0</v>
      </c>
      <c r="AY187" s="13">
        <f t="shared" si="25"/>
        <v>0</v>
      </c>
      <c r="AZ187" s="13">
        <f t="shared" si="25"/>
        <v>0</v>
      </c>
      <c r="BA187" s="13">
        <f t="shared" si="25"/>
        <v>0</v>
      </c>
      <c r="BB187" s="13">
        <f t="shared" si="25"/>
        <v>0</v>
      </c>
      <c r="BC187" s="13">
        <f t="shared" si="25"/>
        <v>0</v>
      </c>
      <c r="BD187" s="13">
        <f t="shared" si="25"/>
        <v>0</v>
      </c>
      <c r="BE187" s="13">
        <f t="shared" si="25"/>
        <v>0</v>
      </c>
      <c r="BF187" s="13">
        <f t="shared" si="25"/>
        <v>0</v>
      </c>
      <c r="BG187" s="13">
        <f t="shared" si="25"/>
        <v>0</v>
      </c>
      <c r="BH187" s="13">
        <f t="shared" si="25"/>
        <v>0</v>
      </c>
      <c r="BI187" s="13">
        <f t="shared" si="25"/>
        <v>0</v>
      </c>
      <c r="BJ187" s="13">
        <f t="shared" si="25"/>
        <v>0</v>
      </c>
      <c r="BK187" s="13">
        <f t="shared" si="25"/>
        <v>0</v>
      </c>
      <c r="BL187" s="13">
        <f t="shared" si="25"/>
        <v>0</v>
      </c>
      <c r="BM187" s="13">
        <f t="shared" si="25"/>
        <v>0</v>
      </c>
      <c r="BN187" s="13">
        <f t="shared" si="25"/>
        <v>0</v>
      </c>
      <c r="BO187" s="13">
        <f t="shared" si="25"/>
        <v>0</v>
      </c>
      <c r="BP187" s="13" t="str">
        <f t="shared" si="25"/>
        <v/>
      </c>
      <c r="BQ187" s="13" t="s">
        <v>25</v>
      </c>
      <c r="BR187" s="13" t="s">
        <v>25</v>
      </c>
      <c r="BS187" s="13" t="s">
        <v>25</v>
      </c>
      <c r="BT187" s="13" t="s">
        <v>25</v>
      </c>
      <c r="BU187" s="13" t="s">
        <v>25</v>
      </c>
      <c r="BV187" s="13" t="s">
        <v>25</v>
      </c>
      <c r="BW187" s="13" t="s">
        <v>25</v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</row>
    <row r="188" ht="15" customHeight="1" outlineLevel="1" spans="2:81">
      <c r="B188" s="10">
        <v>201812</v>
      </c>
      <c r="C188" s="13">
        <f t="shared" si="26"/>
        <v>0</v>
      </c>
      <c r="D188" s="13">
        <f t="shared" si="26"/>
        <v>0</v>
      </c>
      <c r="E188" s="13">
        <f t="shared" si="26"/>
        <v>0</v>
      </c>
      <c r="F188" s="13">
        <f t="shared" si="26"/>
        <v>0</v>
      </c>
      <c r="G188" s="13">
        <f t="shared" si="24"/>
        <v>0</v>
      </c>
      <c r="H188" s="13">
        <f t="shared" si="24"/>
        <v>0</v>
      </c>
      <c r="I188" s="13">
        <f t="shared" si="24"/>
        <v>0</v>
      </c>
      <c r="J188" s="13">
        <f t="shared" si="24"/>
        <v>0</v>
      </c>
      <c r="K188" s="13">
        <f t="shared" si="24"/>
        <v>0</v>
      </c>
      <c r="L188" s="13">
        <f t="shared" si="24"/>
        <v>0</v>
      </c>
      <c r="M188" s="13">
        <f t="shared" si="24"/>
        <v>0</v>
      </c>
      <c r="N188" s="13">
        <f t="shared" si="24"/>
        <v>0</v>
      </c>
      <c r="O188" s="13">
        <f t="shared" si="24"/>
        <v>0</v>
      </c>
      <c r="P188" s="13">
        <f t="shared" si="24"/>
        <v>0</v>
      </c>
      <c r="Q188" s="13">
        <f t="shared" si="24"/>
        <v>0</v>
      </c>
      <c r="R188" s="13">
        <f t="shared" si="24"/>
        <v>0</v>
      </c>
      <c r="S188" s="13">
        <f t="shared" si="24"/>
        <v>0</v>
      </c>
      <c r="T188" s="13">
        <f t="shared" si="24"/>
        <v>0</v>
      </c>
      <c r="U188" s="13">
        <f t="shared" si="24"/>
        <v>0</v>
      </c>
      <c r="V188" s="13">
        <f t="shared" si="24"/>
        <v>0</v>
      </c>
      <c r="W188" s="13" t="str">
        <f t="shared" si="24"/>
        <v/>
      </c>
      <c r="X188" s="13" t="s">
        <v>25</v>
      </c>
      <c r="Y188" s="13" t="s">
        <v>25</v>
      </c>
      <c r="Z188" s="13" t="s">
        <v>25</v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T188" s="10">
        <v>201812</v>
      </c>
      <c r="AU188" s="13">
        <f t="shared" si="27"/>
        <v>0</v>
      </c>
      <c r="AV188" s="13">
        <f t="shared" si="27"/>
        <v>0</v>
      </c>
      <c r="AW188" s="13">
        <f t="shared" si="27"/>
        <v>0</v>
      </c>
      <c r="AX188" s="13">
        <f t="shared" si="27"/>
        <v>0</v>
      </c>
      <c r="AY188" s="13">
        <f t="shared" si="25"/>
        <v>0</v>
      </c>
      <c r="AZ188" s="13">
        <f t="shared" si="25"/>
        <v>0</v>
      </c>
      <c r="BA188" s="13">
        <f t="shared" si="25"/>
        <v>0</v>
      </c>
      <c r="BB188" s="13">
        <f t="shared" si="25"/>
        <v>0</v>
      </c>
      <c r="BC188" s="13">
        <f t="shared" si="25"/>
        <v>0</v>
      </c>
      <c r="BD188" s="13">
        <f t="shared" si="25"/>
        <v>0</v>
      </c>
      <c r="BE188" s="13">
        <f t="shared" si="25"/>
        <v>0</v>
      </c>
      <c r="BF188" s="13">
        <f t="shared" si="25"/>
        <v>0</v>
      </c>
      <c r="BG188" s="13">
        <f t="shared" si="25"/>
        <v>0</v>
      </c>
      <c r="BH188" s="13">
        <f t="shared" si="25"/>
        <v>0</v>
      </c>
      <c r="BI188" s="13">
        <f t="shared" si="25"/>
        <v>0</v>
      </c>
      <c r="BJ188" s="13">
        <f t="shared" si="25"/>
        <v>0</v>
      </c>
      <c r="BK188" s="13">
        <f t="shared" si="25"/>
        <v>0</v>
      </c>
      <c r="BL188" s="13">
        <f t="shared" si="25"/>
        <v>0</v>
      </c>
      <c r="BM188" s="13">
        <f t="shared" si="25"/>
        <v>0</v>
      </c>
      <c r="BN188" s="13">
        <f t="shared" si="25"/>
        <v>0</v>
      </c>
      <c r="BO188" s="13" t="str">
        <f t="shared" si="25"/>
        <v/>
      </c>
      <c r="BP188" s="13" t="s">
        <v>25</v>
      </c>
      <c r="BQ188" s="13" t="s">
        <v>25</v>
      </c>
      <c r="BR188" s="13" t="s">
        <v>25</v>
      </c>
      <c r="BS188" s="13" t="s">
        <v>25</v>
      </c>
      <c r="BT188" s="13" t="s">
        <v>25</v>
      </c>
      <c r="BU188" s="13" t="s">
        <v>25</v>
      </c>
      <c r="BV188" s="13" t="s">
        <v>25</v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</row>
    <row r="189" ht="15" customHeight="1" outlineLevel="1" spans="2:81">
      <c r="B189" s="10">
        <v>201903</v>
      </c>
      <c r="C189" s="13">
        <f t="shared" si="26"/>
        <v>0</v>
      </c>
      <c r="D189" s="13">
        <f t="shared" si="26"/>
        <v>0</v>
      </c>
      <c r="E189" s="13">
        <f t="shared" si="26"/>
        <v>0</v>
      </c>
      <c r="F189" s="13">
        <f t="shared" si="26"/>
        <v>0</v>
      </c>
      <c r="G189" s="13">
        <f t="shared" si="24"/>
        <v>0</v>
      </c>
      <c r="H189" s="13">
        <f t="shared" si="24"/>
        <v>0</v>
      </c>
      <c r="I189" s="13">
        <f t="shared" si="24"/>
        <v>0</v>
      </c>
      <c r="J189" s="13">
        <f t="shared" si="24"/>
        <v>0</v>
      </c>
      <c r="K189" s="13">
        <f t="shared" si="24"/>
        <v>0</v>
      </c>
      <c r="L189" s="13">
        <f t="shared" si="24"/>
        <v>0</v>
      </c>
      <c r="M189" s="13">
        <f t="shared" si="24"/>
        <v>0</v>
      </c>
      <c r="N189" s="13">
        <f t="shared" si="24"/>
        <v>0</v>
      </c>
      <c r="O189" s="13">
        <f t="shared" si="24"/>
        <v>0</v>
      </c>
      <c r="P189" s="13">
        <f t="shared" si="24"/>
        <v>0</v>
      </c>
      <c r="Q189" s="13">
        <f t="shared" si="24"/>
        <v>0</v>
      </c>
      <c r="R189" s="13">
        <f t="shared" si="24"/>
        <v>0</v>
      </c>
      <c r="S189" s="13">
        <f t="shared" si="24"/>
        <v>0</v>
      </c>
      <c r="T189" s="13">
        <f t="shared" si="24"/>
        <v>0</v>
      </c>
      <c r="U189" s="13">
        <f t="shared" si="24"/>
        <v>0</v>
      </c>
      <c r="V189" s="13" t="str">
        <f t="shared" si="24"/>
        <v/>
      </c>
      <c r="W189" s="13" t="s">
        <v>25</v>
      </c>
      <c r="X189" s="13" t="s">
        <v>25</v>
      </c>
      <c r="Y189" s="13" t="s">
        <v>25</v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T189" s="10">
        <v>201903</v>
      </c>
      <c r="AU189" s="13">
        <f t="shared" si="27"/>
        <v>0</v>
      </c>
      <c r="AV189" s="13">
        <f t="shared" si="27"/>
        <v>0</v>
      </c>
      <c r="AW189" s="13">
        <f t="shared" si="27"/>
        <v>0</v>
      </c>
      <c r="AX189" s="13">
        <f t="shared" si="27"/>
        <v>0</v>
      </c>
      <c r="AY189" s="13">
        <f t="shared" si="25"/>
        <v>0</v>
      </c>
      <c r="AZ189" s="13">
        <f t="shared" si="25"/>
        <v>0</v>
      </c>
      <c r="BA189" s="13">
        <f t="shared" si="25"/>
        <v>0</v>
      </c>
      <c r="BB189" s="13">
        <f t="shared" si="25"/>
        <v>0</v>
      </c>
      <c r="BC189" s="13">
        <f t="shared" si="25"/>
        <v>0</v>
      </c>
      <c r="BD189" s="13">
        <f t="shared" si="25"/>
        <v>0</v>
      </c>
      <c r="BE189" s="13">
        <f t="shared" si="25"/>
        <v>0</v>
      </c>
      <c r="BF189" s="13">
        <f t="shared" si="25"/>
        <v>0</v>
      </c>
      <c r="BG189" s="13">
        <f t="shared" si="25"/>
        <v>0</v>
      </c>
      <c r="BH189" s="13">
        <f t="shared" si="25"/>
        <v>0</v>
      </c>
      <c r="BI189" s="13">
        <f t="shared" si="25"/>
        <v>0</v>
      </c>
      <c r="BJ189" s="13">
        <f t="shared" si="25"/>
        <v>0</v>
      </c>
      <c r="BK189" s="13">
        <f t="shared" si="25"/>
        <v>0</v>
      </c>
      <c r="BL189" s="13">
        <f t="shared" si="25"/>
        <v>0</v>
      </c>
      <c r="BM189" s="13">
        <f t="shared" si="25"/>
        <v>0</v>
      </c>
      <c r="BN189" s="13" t="str">
        <f t="shared" si="25"/>
        <v/>
      </c>
      <c r="BO189" s="13" t="s">
        <v>25</v>
      </c>
      <c r="BP189" s="13" t="s">
        <v>25</v>
      </c>
      <c r="BQ189" s="13" t="s">
        <v>25</v>
      </c>
      <c r="BR189" s="13" t="s">
        <v>25</v>
      </c>
      <c r="BS189" s="13" t="s">
        <v>25</v>
      </c>
      <c r="BT189" s="13" t="s">
        <v>25</v>
      </c>
      <c r="BU189" s="13" t="s">
        <v>25</v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</row>
    <row r="190" ht="15" customHeight="1" outlineLevel="1" spans="2:81">
      <c r="B190" s="10">
        <v>201906</v>
      </c>
      <c r="C190" s="13">
        <f t="shared" si="26"/>
        <v>0</v>
      </c>
      <c r="D190" s="13">
        <f t="shared" si="26"/>
        <v>0</v>
      </c>
      <c r="E190" s="13">
        <f t="shared" si="26"/>
        <v>0</v>
      </c>
      <c r="F190" s="13">
        <f t="shared" si="26"/>
        <v>0</v>
      </c>
      <c r="G190" s="13">
        <f t="shared" si="24"/>
        <v>0</v>
      </c>
      <c r="H190" s="13">
        <f t="shared" si="24"/>
        <v>0</v>
      </c>
      <c r="I190" s="13">
        <f t="shared" si="24"/>
        <v>0</v>
      </c>
      <c r="J190" s="13">
        <f t="shared" si="24"/>
        <v>0</v>
      </c>
      <c r="K190" s="13">
        <f t="shared" si="24"/>
        <v>0</v>
      </c>
      <c r="L190" s="13">
        <f t="shared" si="24"/>
        <v>0</v>
      </c>
      <c r="M190" s="13">
        <f t="shared" si="24"/>
        <v>0</v>
      </c>
      <c r="N190" s="13">
        <f t="shared" si="24"/>
        <v>0</v>
      </c>
      <c r="O190" s="13">
        <f t="shared" si="24"/>
        <v>0</v>
      </c>
      <c r="P190" s="13">
        <f t="shared" si="24"/>
        <v>0</v>
      </c>
      <c r="Q190" s="13">
        <f t="shared" si="24"/>
        <v>0</v>
      </c>
      <c r="R190" s="13">
        <f t="shared" si="24"/>
        <v>0</v>
      </c>
      <c r="S190" s="13">
        <f t="shared" si="24"/>
        <v>0</v>
      </c>
      <c r="T190" s="13">
        <f t="shared" si="24"/>
        <v>0</v>
      </c>
      <c r="U190" s="13" t="str">
        <f t="shared" si="24"/>
        <v/>
      </c>
      <c r="V190" s="13" t="s">
        <v>25</v>
      </c>
      <c r="W190" s="13" t="s">
        <v>25</v>
      </c>
      <c r="X190" s="13" t="s">
        <v>25</v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T190" s="10">
        <v>201906</v>
      </c>
      <c r="AU190" s="13">
        <f t="shared" si="27"/>
        <v>0</v>
      </c>
      <c r="AV190" s="13">
        <f t="shared" si="27"/>
        <v>0</v>
      </c>
      <c r="AW190" s="13">
        <f t="shared" si="27"/>
        <v>0</v>
      </c>
      <c r="AX190" s="13">
        <f t="shared" si="27"/>
        <v>0</v>
      </c>
      <c r="AY190" s="13">
        <f t="shared" si="25"/>
        <v>0</v>
      </c>
      <c r="AZ190" s="13">
        <f t="shared" si="25"/>
        <v>0</v>
      </c>
      <c r="BA190" s="13">
        <f t="shared" si="25"/>
        <v>0</v>
      </c>
      <c r="BB190" s="13">
        <f t="shared" si="25"/>
        <v>0</v>
      </c>
      <c r="BC190" s="13">
        <f t="shared" si="25"/>
        <v>0</v>
      </c>
      <c r="BD190" s="13">
        <f t="shared" si="25"/>
        <v>0</v>
      </c>
      <c r="BE190" s="13">
        <f t="shared" si="25"/>
        <v>0</v>
      </c>
      <c r="BF190" s="13">
        <f t="shared" si="25"/>
        <v>0</v>
      </c>
      <c r="BG190" s="13">
        <f t="shared" si="25"/>
        <v>0</v>
      </c>
      <c r="BH190" s="13">
        <f t="shared" si="25"/>
        <v>0</v>
      </c>
      <c r="BI190" s="13">
        <f t="shared" si="25"/>
        <v>0</v>
      </c>
      <c r="BJ190" s="13">
        <f t="shared" si="25"/>
        <v>0</v>
      </c>
      <c r="BK190" s="13">
        <f t="shared" si="25"/>
        <v>0</v>
      </c>
      <c r="BL190" s="13">
        <f t="shared" si="25"/>
        <v>0</v>
      </c>
      <c r="BM190" s="13" t="str">
        <f t="shared" si="25"/>
        <v/>
      </c>
      <c r="BN190" s="13" t="s">
        <v>25</v>
      </c>
      <c r="BO190" s="13" t="s">
        <v>25</v>
      </c>
      <c r="BP190" s="13" t="s">
        <v>25</v>
      </c>
      <c r="BQ190" s="13" t="s">
        <v>25</v>
      </c>
      <c r="BR190" s="13" t="s">
        <v>25</v>
      </c>
      <c r="BS190" s="13" t="s">
        <v>25</v>
      </c>
      <c r="BT190" s="13" t="s">
        <v>25</v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</row>
    <row r="191" ht="15" customHeight="1" outlineLevel="1" spans="2:81">
      <c r="B191" s="10">
        <v>201909</v>
      </c>
      <c r="C191" s="13">
        <f t="shared" si="26"/>
        <v>0</v>
      </c>
      <c r="D191" s="13">
        <f t="shared" si="26"/>
        <v>0</v>
      </c>
      <c r="E191" s="13">
        <f t="shared" si="26"/>
        <v>0</v>
      </c>
      <c r="F191" s="13">
        <f t="shared" si="26"/>
        <v>0</v>
      </c>
      <c r="G191" s="13">
        <f t="shared" si="24"/>
        <v>0</v>
      </c>
      <c r="H191" s="13">
        <f t="shared" si="24"/>
        <v>0</v>
      </c>
      <c r="I191" s="13">
        <f t="shared" si="24"/>
        <v>0</v>
      </c>
      <c r="J191" s="13">
        <f t="shared" si="24"/>
        <v>0</v>
      </c>
      <c r="K191" s="13">
        <f t="shared" si="24"/>
        <v>0</v>
      </c>
      <c r="L191" s="13">
        <f t="shared" si="24"/>
        <v>0</v>
      </c>
      <c r="M191" s="13">
        <f t="shared" si="24"/>
        <v>0</v>
      </c>
      <c r="N191" s="13">
        <f t="shared" si="24"/>
        <v>0</v>
      </c>
      <c r="O191" s="13">
        <f t="shared" si="24"/>
        <v>0</v>
      </c>
      <c r="P191" s="13">
        <f t="shared" si="24"/>
        <v>0</v>
      </c>
      <c r="Q191" s="13">
        <f t="shared" si="24"/>
        <v>0</v>
      </c>
      <c r="R191" s="13">
        <f t="shared" si="24"/>
        <v>0</v>
      </c>
      <c r="S191" s="13">
        <f t="shared" si="24"/>
        <v>0</v>
      </c>
      <c r="T191" s="13" t="str">
        <f t="shared" si="24"/>
        <v/>
      </c>
      <c r="U191" s="13" t="s">
        <v>25</v>
      </c>
      <c r="V191" s="13" t="s">
        <v>25</v>
      </c>
      <c r="W191" s="13" t="s">
        <v>25</v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T191" s="10">
        <v>201909</v>
      </c>
      <c r="AU191" s="13">
        <f t="shared" si="27"/>
        <v>0</v>
      </c>
      <c r="AV191" s="13">
        <f t="shared" si="27"/>
        <v>0</v>
      </c>
      <c r="AW191" s="13">
        <f t="shared" si="27"/>
        <v>0</v>
      </c>
      <c r="AX191" s="13">
        <f t="shared" si="27"/>
        <v>0</v>
      </c>
      <c r="AY191" s="13">
        <f t="shared" si="25"/>
        <v>0</v>
      </c>
      <c r="AZ191" s="13">
        <f t="shared" si="25"/>
        <v>0</v>
      </c>
      <c r="BA191" s="13">
        <f t="shared" si="25"/>
        <v>0</v>
      </c>
      <c r="BB191" s="13">
        <f t="shared" si="25"/>
        <v>0</v>
      </c>
      <c r="BC191" s="13">
        <f t="shared" si="25"/>
        <v>0</v>
      </c>
      <c r="BD191" s="13">
        <f t="shared" si="25"/>
        <v>0</v>
      </c>
      <c r="BE191" s="13">
        <f t="shared" si="25"/>
        <v>0</v>
      </c>
      <c r="BF191" s="13">
        <f t="shared" si="25"/>
        <v>0</v>
      </c>
      <c r="BG191" s="13">
        <f t="shared" si="25"/>
        <v>0</v>
      </c>
      <c r="BH191" s="13">
        <f t="shared" si="25"/>
        <v>0</v>
      </c>
      <c r="BI191" s="13">
        <f t="shared" si="25"/>
        <v>0</v>
      </c>
      <c r="BJ191" s="13">
        <f t="shared" si="25"/>
        <v>0</v>
      </c>
      <c r="BK191" s="13">
        <f t="shared" si="25"/>
        <v>0</v>
      </c>
      <c r="BL191" s="13" t="str">
        <f t="shared" si="25"/>
        <v/>
      </c>
      <c r="BM191" s="13" t="s">
        <v>25</v>
      </c>
      <c r="BN191" s="13" t="s">
        <v>25</v>
      </c>
      <c r="BO191" s="13" t="s">
        <v>25</v>
      </c>
      <c r="BP191" s="13" t="s">
        <v>25</v>
      </c>
      <c r="BQ191" s="13" t="s">
        <v>25</v>
      </c>
      <c r="BR191" s="13" t="s">
        <v>25</v>
      </c>
      <c r="BS191" s="13" t="s">
        <v>25</v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</row>
    <row r="192" ht="15" customHeight="1" outlineLevel="1" spans="2:81">
      <c r="B192" s="10">
        <v>201912</v>
      </c>
      <c r="C192" s="13">
        <f t="shared" si="26"/>
        <v>0</v>
      </c>
      <c r="D192" s="13">
        <f t="shared" si="26"/>
        <v>0</v>
      </c>
      <c r="E192" s="13">
        <f t="shared" si="26"/>
        <v>0</v>
      </c>
      <c r="F192" s="13">
        <f t="shared" si="26"/>
        <v>0</v>
      </c>
      <c r="G192" s="13">
        <f t="shared" si="24"/>
        <v>0</v>
      </c>
      <c r="H192" s="13">
        <f t="shared" si="24"/>
        <v>0</v>
      </c>
      <c r="I192" s="13">
        <f t="shared" si="24"/>
        <v>0</v>
      </c>
      <c r="J192" s="13">
        <f t="shared" si="24"/>
        <v>0</v>
      </c>
      <c r="K192" s="13">
        <f t="shared" si="24"/>
        <v>0</v>
      </c>
      <c r="L192" s="13">
        <f t="shared" si="24"/>
        <v>0</v>
      </c>
      <c r="M192" s="13">
        <f t="shared" si="24"/>
        <v>0</v>
      </c>
      <c r="N192" s="13">
        <f t="shared" si="24"/>
        <v>0</v>
      </c>
      <c r="O192" s="13">
        <f t="shared" si="24"/>
        <v>0</v>
      </c>
      <c r="P192" s="13">
        <f t="shared" si="24"/>
        <v>0</v>
      </c>
      <c r="Q192" s="13">
        <f t="shared" si="24"/>
        <v>0</v>
      </c>
      <c r="R192" s="13">
        <f t="shared" si="24"/>
        <v>0</v>
      </c>
      <c r="S192" s="13" t="str">
        <f t="shared" si="24"/>
        <v/>
      </c>
      <c r="T192" s="13" t="s">
        <v>25</v>
      </c>
      <c r="U192" s="13" t="s">
        <v>25</v>
      </c>
      <c r="V192" s="13" t="s">
        <v>25</v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T192" s="10">
        <v>201912</v>
      </c>
      <c r="AU192" s="13">
        <f t="shared" si="27"/>
        <v>0</v>
      </c>
      <c r="AV192" s="13">
        <f t="shared" si="27"/>
        <v>0</v>
      </c>
      <c r="AW192" s="13">
        <f t="shared" si="27"/>
        <v>0</v>
      </c>
      <c r="AX192" s="13">
        <f t="shared" si="27"/>
        <v>0</v>
      </c>
      <c r="AY192" s="13">
        <f t="shared" si="25"/>
        <v>0</v>
      </c>
      <c r="AZ192" s="13">
        <f t="shared" si="25"/>
        <v>0</v>
      </c>
      <c r="BA192" s="13">
        <f t="shared" si="25"/>
        <v>0</v>
      </c>
      <c r="BB192" s="13">
        <f t="shared" si="25"/>
        <v>0</v>
      </c>
      <c r="BC192" s="13">
        <f t="shared" si="25"/>
        <v>0</v>
      </c>
      <c r="BD192" s="13">
        <f t="shared" si="25"/>
        <v>0</v>
      </c>
      <c r="BE192" s="13">
        <f t="shared" si="25"/>
        <v>0</v>
      </c>
      <c r="BF192" s="13">
        <f t="shared" si="25"/>
        <v>0</v>
      </c>
      <c r="BG192" s="13">
        <f t="shared" si="25"/>
        <v>0</v>
      </c>
      <c r="BH192" s="13">
        <f t="shared" si="25"/>
        <v>0</v>
      </c>
      <c r="BI192" s="13">
        <f t="shared" si="25"/>
        <v>0</v>
      </c>
      <c r="BJ192" s="13">
        <f t="shared" si="25"/>
        <v>0</v>
      </c>
      <c r="BK192" s="13" t="str">
        <f t="shared" si="25"/>
        <v/>
      </c>
      <c r="BL192" s="13" t="s">
        <v>25</v>
      </c>
      <c r="BM192" s="13" t="s">
        <v>25</v>
      </c>
      <c r="BN192" s="13" t="s">
        <v>25</v>
      </c>
      <c r="BO192" s="13" t="s">
        <v>25</v>
      </c>
      <c r="BP192" s="13" t="s">
        <v>25</v>
      </c>
      <c r="BQ192" s="13" t="s">
        <v>25</v>
      </c>
      <c r="BR192" s="13" t="s">
        <v>25</v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</row>
    <row r="193" ht="15" customHeight="1" outlineLevel="1" spans="2:81">
      <c r="B193" s="10">
        <v>202003</v>
      </c>
      <c r="C193" s="13">
        <f t="shared" si="26"/>
        <v>0</v>
      </c>
      <c r="D193" s="13">
        <f t="shared" si="26"/>
        <v>0</v>
      </c>
      <c r="E193" s="13">
        <f t="shared" si="26"/>
        <v>0</v>
      </c>
      <c r="F193" s="13">
        <f t="shared" si="26"/>
        <v>0</v>
      </c>
      <c r="G193" s="13">
        <f t="shared" si="24"/>
        <v>0</v>
      </c>
      <c r="H193" s="13">
        <f t="shared" si="24"/>
        <v>0</v>
      </c>
      <c r="I193" s="13">
        <f t="shared" si="24"/>
        <v>0</v>
      </c>
      <c r="J193" s="13">
        <f t="shared" si="24"/>
        <v>0</v>
      </c>
      <c r="K193" s="13">
        <f t="shared" si="24"/>
        <v>0</v>
      </c>
      <c r="L193" s="13">
        <f t="shared" si="24"/>
        <v>0</v>
      </c>
      <c r="M193" s="13">
        <f t="shared" si="24"/>
        <v>0</v>
      </c>
      <c r="N193" s="13">
        <f t="shared" si="24"/>
        <v>0</v>
      </c>
      <c r="O193" s="13">
        <f t="shared" si="24"/>
        <v>0</v>
      </c>
      <c r="P193" s="13">
        <f t="shared" si="24"/>
        <v>0</v>
      </c>
      <c r="Q193" s="13">
        <f t="shared" si="24"/>
        <v>0</v>
      </c>
      <c r="R193" s="13" t="str">
        <f t="shared" si="24"/>
        <v/>
      </c>
      <c r="S193" s="13" t="s">
        <v>25</v>
      </c>
      <c r="T193" s="13" t="s">
        <v>25</v>
      </c>
      <c r="U193" s="13" t="s">
        <v>25</v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T193" s="10">
        <v>202003</v>
      </c>
      <c r="AU193" s="13">
        <f t="shared" si="27"/>
        <v>0</v>
      </c>
      <c r="AV193" s="13">
        <f t="shared" si="27"/>
        <v>0</v>
      </c>
      <c r="AW193" s="13">
        <f t="shared" si="27"/>
        <v>0</v>
      </c>
      <c r="AX193" s="13">
        <f t="shared" si="27"/>
        <v>0</v>
      </c>
      <c r="AY193" s="13">
        <f t="shared" si="25"/>
        <v>0</v>
      </c>
      <c r="AZ193" s="13">
        <f t="shared" si="25"/>
        <v>0</v>
      </c>
      <c r="BA193" s="13">
        <f t="shared" si="25"/>
        <v>0</v>
      </c>
      <c r="BB193" s="13">
        <f t="shared" si="25"/>
        <v>0</v>
      </c>
      <c r="BC193" s="13">
        <f t="shared" si="25"/>
        <v>0</v>
      </c>
      <c r="BD193" s="13">
        <f t="shared" si="25"/>
        <v>0</v>
      </c>
      <c r="BE193" s="13">
        <f t="shared" si="25"/>
        <v>0</v>
      </c>
      <c r="BF193" s="13">
        <f t="shared" si="25"/>
        <v>0</v>
      </c>
      <c r="BG193" s="13">
        <f t="shared" si="25"/>
        <v>0</v>
      </c>
      <c r="BH193" s="13">
        <f t="shared" si="25"/>
        <v>0</v>
      </c>
      <c r="BI193" s="13">
        <f t="shared" si="25"/>
        <v>0</v>
      </c>
      <c r="BJ193" s="13" t="str">
        <f t="shared" si="25"/>
        <v/>
      </c>
      <c r="BK193" s="13" t="s">
        <v>25</v>
      </c>
      <c r="BL193" s="13" t="s">
        <v>25</v>
      </c>
      <c r="BM193" s="13" t="s">
        <v>25</v>
      </c>
      <c r="BN193" s="13" t="s">
        <v>25</v>
      </c>
      <c r="BO193" s="13" t="s">
        <v>25</v>
      </c>
      <c r="BP193" s="13" t="s">
        <v>25</v>
      </c>
      <c r="BQ193" s="13" t="s">
        <v>25</v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</row>
    <row r="194" ht="15" customHeight="1" outlineLevel="1" spans="2:81">
      <c r="B194" s="10">
        <v>202006</v>
      </c>
      <c r="C194" s="13">
        <f t="shared" si="26"/>
        <v>0</v>
      </c>
      <c r="D194" s="13">
        <f t="shared" si="26"/>
        <v>0</v>
      </c>
      <c r="E194" s="13">
        <f t="shared" si="26"/>
        <v>0</v>
      </c>
      <c r="F194" s="13">
        <f t="shared" si="26"/>
        <v>0</v>
      </c>
      <c r="G194" s="13">
        <f t="shared" si="24"/>
        <v>0</v>
      </c>
      <c r="H194" s="13">
        <f t="shared" si="24"/>
        <v>0</v>
      </c>
      <c r="I194" s="13">
        <f t="shared" si="24"/>
        <v>0</v>
      </c>
      <c r="J194" s="13">
        <f t="shared" si="24"/>
        <v>0</v>
      </c>
      <c r="K194" s="13">
        <f t="shared" si="24"/>
        <v>0</v>
      </c>
      <c r="L194" s="13">
        <f t="shared" si="24"/>
        <v>0</v>
      </c>
      <c r="M194" s="13">
        <f t="shared" si="24"/>
        <v>0</v>
      </c>
      <c r="N194" s="13">
        <f t="shared" si="24"/>
        <v>0</v>
      </c>
      <c r="O194" s="13">
        <f t="shared" si="24"/>
        <v>0</v>
      </c>
      <c r="P194" s="13">
        <f t="shared" si="24"/>
        <v>0</v>
      </c>
      <c r="Q194" s="13" t="str">
        <f t="shared" si="24"/>
        <v/>
      </c>
      <c r="R194" s="13" t="s">
        <v>25</v>
      </c>
      <c r="S194" s="13" t="s">
        <v>25</v>
      </c>
      <c r="T194" s="13" t="s">
        <v>25</v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T194" s="10">
        <v>202006</v>
      </c>
      <c r="AU194" s="13">
        <f t="shared" si="27"/>
        <v>0</v>
      </c>
      <c r="AV194" s="13">
        <f t="shared" si="27"/>
        <v>0</v>
      </c>
      <c r="AW194" s="13">
        <f t="shared" si="27"/>
        <v>0</v>
      </c>
      <c r="AX194" s="13">
        <f t="shared" si="27"/>
        <v>0</v>
      </c>
      <c r="AY194" s="13">
        <f t="shared" si="25"/>
        <v>0</v>
      </c>
      <c r="AZ194" s="13">
        <f t="shared" si="25"/>
        <v>0</v>
      </c>
      <c r="BA194" s="13">
        <f t="shared" si="25"/>
        <v>0</v>
      </c>
      <c r="BB194" s="13">
        <f t="shared" si="25"/>
        <v>0</v>
      </c>
      <c r="BC194" s="13">
        <f t="shared" si="25"/>
        <v>0</v>
      </c>
      <c r="BD194" s="13">
        <f t="shared" si="25"/>
        <v>0</v>
      </c>
      <c r="BE194" s="13">
        <f t="shared" si="25"/>
        <v>0</v>
      </c>
      <c r="BF194" s="13">
        <f t="shared" si="25"/>
        <v>0</v>
      </c>
      <c r="BG194" s="13">
        <f t="shared" si="25"/>
        <v>0</v>
      </c>
      <c r="BH194" s="13">
        <f t="shared" si="25"/>
        <v>0</v>
      </c>
      <c r="BI194" s="13" t="str">
        <f t="shared" si="25"/>
        <v/>
      </c>
      <c r="BJ194" s="13" t="s">
        <v>25</v>
      </c>
      <c r="BK194" s="13" t="s">
        <v>25</v>
      </c>
      <c r="BL194" s="13" t="s">
        <v>25</v>
      </c>
      <c r="BM194" s="13" t="s">
        <v>25</v>
      </c>
      <c r="BN194" s="13" t="s">
        <v>25</v>
      </c>
      <c r="BO194" s="13" t="s">
        <v>25</v>
      </c>
      <c r="BP194" s="13" t="s">
        <v>25</v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</row>
    <row r="195" ht="15" customHeight="1" outlineLevel="1" spans="2:81">
      <c r="B195" s="10">
        <v>202009</v>
      </c>
      <c r="C195" s="13">
        <f t="shared" si="26"/>
        <v>0</v>
      </c>
      <c r="D195" s="13">
        <f t="shared" si="26"/>
        <v>0</v>
      </c>
      <c r="E195" s="13">
        <f t="shared" si="26"/>
        <v>0</v>
      </c>
      <c r="F195" s="13">
        <f t="shared" si="26"/>
        <v>0</v>
      </c>
      <c r="G195" s="13">
        <f t="shared" si="24"/>
        <v>0</v>
      </c>
      <c r="H195" s="13">
        <f t="shared" si="24"/>
        <v>0</v>
      </c>
      <c r="I195" s="13">
        <f t="shared" si="24"/>
        <v>0</v>
      </c>
      <c r="J195" s="13">
        <f t="shared" si="24"/>
        <v>0</v>
      </c>
      <c r="K195" s="13">
        <f t="shared" si="24"/>
        <v>0</v>
      </c>
      <c r="L195" s="13">
        <f t="shared" si="24"/>
        <v>0</v>
      </c>
      <c r="M195" s="13">
        <f t="shared" si="24"/>
        <v>0</v>
      </c>
      <c r="N195" s="13">
        <f t="shared" si="24"/>
        <v>0</v>
      </c>
      <c r="O195" s="13">
        <f t="shared" si="24"/>
        <v>0</v>
      </c>
      <c r="P195" s="13" t="str">
        <f t="shared" si="24"/>
        <v/>
      </c>
      <c r="Q195" s="13" t="s">
        <v>25</v>
      </c>
      <c r="R195" s="13" t="s">
        <v>25</v>
      </c>
      <c r="S195" s="13" t="s">
        <v>25</v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T195" s="10">
        <v>202009</v>
      </c>
      <c r="AU195" s="13">
        <f t="shared" si="27"/>
        <v>0</v>
      </c>
      <c r="AV195" s="13">
        <f t="shared" si="27"/>
        <v>0</v>
      </c>
      <c r="AW195" s="13">
        <f t="shared" si="27"/>
        <v>0</v>
      </c>
      <c r="AX195" s="13">
        <f t="shared" si="27"/>
        <v>0</v>
      </c>
      <c r="AY195" s="13">
        <f t="shared" si="25"/>
        <v>0</v>
      </c>
      <c r="AZ195" s="13">
        <f t="shared" si="25"/>
        <v>0</v>
      </c>
      <c r="BA195" s="13">
        <f t="shared" si="25"/>
        <v>0</v>
      </c>
      <c r="BB195" s="13">
        <f t="shared" si="25"/>
        <v>0</v>
      </c>
      <c r="BC195" s="13">
        <f t="shared" si="25"/>
        <v>0</v>
      </c>
      <c r="BD195" s="13">
        <f t="shared" si="25"/>
        <v>0</v>
      </c>
      <c r="BE195" s="13">
        <f t="shared" si="25"/>
        <v>0</v>
      </c>
      <c r="BF195" s="13">
        <f t="shared" si="25"/>
        <v>0</v>
      </c>
      <c r="BG195" s="13">
        <f t="shared" si="25"/>
        <v>0</v>
      </c>
      <c r="BH195" s="13" t="str">
        <f t="shared" si="25"/>
        <v/>
      </c>
      <c r="BI195" s="13" t="s">
        <v>25</v>
      </c>
      <c r="BJ195" s="13" t="s">
        <v>25</v>
      </c>
      <c r="BK195" s="13" t="s">
        <v>25</v>
      </c>
      <c r="BL195" s="13" t="s">
        <v>25</v>
      </c>
      <c r="BM195" s="13" t="s">
        <v>25</v>
      </c>
      <c r="BN195" s="13" t="s">
        <v>25</v>
      </c>
      <c r="BO195" s="13" t="s">
        <v>25</v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</row>
    <row r="196" ht="15" customHeight="1" outlineLevel="1" spans="2:81">
      <c r="B196" s="10">
        <v>202012</v>
      </c>
      <c r="C196" s="13">
        <f t="shared" si="26"/>
        <v>0</v>
      </c>
      <c r="D196" s="13">
        <f t="shared" si="26"/>
        <v>0</v>
      </c>
      <c r="E196" s="13">
        <f t="shared" si="26"/>
        <v>0</v>
      </c>
      <c r="F196" s="13">
        <f t="shared" si="26"/>
        <v>0</v>
      </c>
      <c r="G196" s="13">
        <f t="shared" si="24"/>
        <v>0</v>
      </c>
      <c r="H196" s="13">
        <f t="shared" si="24"/>
        <v>0</v>
      </c>
      <c r="I196" s="13">
        <f t="shared" si="24"/>
        <v>0</v>
      </c>
      <c r="J196" s="13">
        <f t="shared" si="24"/>
        <v>0</v>
      </c>
      <c r="K196" s="13">
        <f t="shared" si="24"/>
        <v>0</v>
      </c>
      <c r="L196" s="13">
        <f t="shared" si="24"/>
        <v>0</v>
      </c>
      <c r="M196" s="13">
        <f t="shared" si="24"/>
        <v>0</v>
      </c>
      <c r="N196" s="13">
        <f t="shared" si="24"/>
        <v>0</v>
      </c>
      <c r="O196" s="13" t="str">
        <f t="shared" si="24"/>
        <v/>
      </c>
      <c r="P196" s="13" t="s">
        <v>25</v>
      </c>
      <c r="Q196" s="13" t="s">
        <v>25</v>
      </c>
      <c r="R196" s="13" t="s">
        <v>25</v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T196" s="10">
        <v>202012</v>
      </c>
      <c r="AU196" s="13">
        <f t="shared" si="27"/>
        <v>0</v>
      </c>
      <c r="AV196" s="13">
        <f t="shared" si="27"/>
        <v>0</v>
      </c>
      <c r="AW196" s="13">
        <f t="shared" si="27"/>
        <v>0</v>
      </c>
      <c r="AX196" s="13">
        <f t="shared" si="27"/>
        <v>0</v>
      </c>
      <c r="AY196" s="13">
        <f t="shared" si="25"/>
        <v>0</v>
      </c>
      <c r="AZ196" s="13">
        <f t="shared" si="25"/>
        <v>0</v>
      </c>
      <c r="BA196" s="13">
        <f t="shared" si="25"/>
        <v>0</v>
      </c>
      <c r="BB196" s="13">
        <f t="shared" si="25"/>
        <v>0</v>
      </c>
      <c r="BC196" s="13">
        <f t="shared" si="25"/>
        <v>0</v>
      </c>
      <c r="BD196" s="13">
        <f t="shared" si="25"/>
        <v>0</v>
      </c>
      <c r="BE196" s="13">
        <f t="shared" si="25"/>
        <v>0</v>
      </c>
      <c r="BF196" s="13">
        <f t="shared" si="25"/>
        <v>0</v>
      </c>
      <c r="BG196" s="13" t="str">
        <f t="shared" si="25"/>
        <v/>
      </c>
      <c r="BH196" s="13" t="s">
        <v>25</v>
      </c>
      <c r="BI196" s="13" t="s">
        <v>25</v>
      </c>
      <c r="BJ196" s="13" t="s">
        <v>25</v>
      </c>
      <c r="BK196" s="13" t="s">
        <v>25</v>
      </c>
      <c r="BL196" s="13" t="s">
        <v>25</v>
      </c>
      <c r="BM196" s="13" t="s">
        <v>25</v>
      </c>
      <c r="BN196" s="13" t="s">
        <v>25</v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</row>
    <row r="197" ht="15" customHeight="1" outlineLevel="1" spans="2:81">
      <c r="B197" s="10">
        <v>202103</v>
      </c>
      <c r="C197" s="13">
        <f t="shared" si="26"/>
        <v>0</v>
      </c>
      <c r="D197" s="13">
        <f t="shared" si="26"/>
        <v>0</v>
      </c>
      <c r="E197" s="13">
        <f t="shared" si="26"/>
        <v>0</v>
      </c>
      <c r="F197" s="13">
        <f t="shared" si="26"/>
        <v>0</v>
      </c>
      <c r="G197" s="13">
        <f t="shared" si="24"/>
        <v>0</v>
      </c>
      <c r="H197" s="13">
        <f t="shared" si="24"/>
        <v>0</v>
      </c>
      <c r="I197" s="13">
        <f t="shared" si="24"/>
        <v>0</v>
      </c>
      <c r="J197" s="13">
        <f t="shared" si="24"/>
        <v>0</v>
      </c>
      <c r="K197" s="13">
        <f t="shared" si="24"/>
        <v>0</v>
      </c>
      <c r="L197" s="13">
        <f t="shared" si="24"/>
        <v>0</v>
      </c>
      <c r="M197" s="13">
        <f t="shared" si="24"/>
        <v>0</v>
      </c>
      <c r="N197" s="13" t="str">
        <f t="shared" si="24"/>
        <v/>
      </c>
      <c r="O197" s="13" t="s">
        <v>25</v>
      </c>
      <c r="P197" s="13" t="s">
        <v>25</v>
      </c>
      <c r="Q197" s="13" t="s">
        <v>25</v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T197" s="10">
        <v>202103</v>
      </c>
      <c r="AU197" s="13">
        <f t="shared" si="27"/>
        <v>0</v>
      </c>
      <c r="AV197" s="13">
        <f t="shared" si="27"/>
        <v>0</v>
      </c>
      <c r="AW197" s="13">
        <f t="shared" si="27"/>
        <v>0</v>
      </c>
      <c r="AX197" s="13">
        <f t="shared" si="27"/>
        <v>0</v>
      </c>
      <c r="AY197" s="13">
        <f t="shared" si="25"/>
        <v>0</v>
      </c>
      <c r="AZ197" s="13">
        <f t="shared" si="25"/>
        <v>0</v>
      </c>
      <c r="BA197" s="13">
        <f t="shared" si="25"/>
        <v>0</v>
      </c>
      <c r="BB197" s="13">
        <f t="shared" si="25"/>
        <v>0</v>
      </c>
      <c r="BC197" s="13">
        <f t="shared" si="25"/>
        <v>0</v>
      </c>
      <c r="BD197" s="13">
        <f t="shared" si="25"/>
        <v>0</v>
      </c>
      <c r="BE197" s="13">
        <f t="shared" si="25"/>
        <v>0</v>
      </c>
      <c r="BF197" s="13" t="str">
        <f t="shared" si="25"/>
        <v/>
      </c>
      <c r="BG197" s="13" t="s">
        <v>25</v>
      </c>
      <c r="BH197" s="13" t="s">
        <v>25</v>
      </c>
      <c r="BI197" s="13" t="s">
        <v>25</v>
      </c>
      <c r="BJ197" s="13" t="s">
        <v>25</v>
      </c>
      <c r="BK197" s="13" t="s">
        <v>25</v>
      </c>
      <c r="BL197" s="13" t="s">
        <v>25</v>
      </c>
      <c r="BM197" s="13" t="s">
        <v>25</v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</row>
    <row r="198" ht="15" customHeight="1" outlineLevel="1" spans="2:81">
      <c r="B198" s="10">
        <v>202106</v>
      </c>
      <c r="C198" s="13">
        <f t="shared" si="26"/>
        <v>0</v>
      </c>
      <c r="D198" s="13">
        <f t="shared" si="26"/>
        <v>0</v>
      </c>
      <c r="E198" s="13">
        <f t="shared" si="26"/>
        <v>0</v>
      </c>
      <c r="F198" s="13">
        <f t="shared" si="26"/>
        <v>0</v>
      </c>
      <c r="G198" s="13">
        <f t="shared" si="26"/>
        <v>0</v>
      </c>
      <c r="H198" s="13">
        <f t="shared" si="26"/>
        <v>0</v>
      </c>
      <c r="I198" s="13">
        <f t="shared" si="26"/>
        <v>0</v>
      </c>
      <c r="J198" s="13">
        <f t="shared" si="26"/>
        <v>0</v>
      </c>
      <c r="K198" s="13">
        <f t="shared" si="26"/>
        <v>0</v>
      </c>
      <c r="L198" s="13">
        <f t="shared" si="26"/>
        <v>0</v>
      </c>
      <c r="M198" s="13" t="str">
        <f t="shared" si="26"/>
        <v/>
      </c>
      <c r="N198" s="13" t="s">
        <v>25</v>
      </c>
      <c r="O198" s="13" t="s">
        <v>25</v>
      </c>
      <c r="P198" s="13" t="s">
        <v>25</v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T198" s="10">
        <v>202106</v>
      </c>
      <c r="AU198" s="13">
        <f t="shared" si="27"/>
        <v>0</v>
      </c>
      <c r="AV198" s="13">
        <f t="shared" si="27"/>
        <v>0</v>
      </c>
      <c r="AW198" s="13">
        <f t="shared" si="27"/>
        <v>0</v>
      </c>
      <c r="AX198" s="13">
        <f t="shared" si="27"/>
        <v>0</v>
      </c>
      <c r="AY198" s="13">
        <f t="shared" si="27"/>
        <v>0</v>
      </c>
      <c r="AZ198" s="13">
        <f t="shared" si="27"/>
        <v>0</v>
      </c>
      <c r="BA198" s="13">
        <f t="shared" si="27"/>
        <v>0</v>
      </c>
      <c r="BB198" s="13">
        <f t="shared" si="27"/>
        <v>0</v>
      </c>
      <c r="BC198" s="13">
        <f t="shared" si="27"/>
        <v>0</v>
      </c>
      <c r="BD198" s="13">
        <f t="shared" si="27"/>
        <v>0</v>
      </c>
      <c r="BE198" s="13" t="str">
        <f t="shared" si="27"/>
        <v/>
      </c>
      <c r="BF198" s="13" t="s">
        <v>25</v>
      </c>
      <c r="BG198" s="13" t="s">
        <v>25</v>
      </c>
      <c r="BH198" s="13" t="s">
        <v>25</v>
      </c>
      <c r="BI198" s="13" t="s">
        <v>25</v>
      </c>
      <c r="BJ198" s="13" t="s">
        <v>25</v>
      </c>
      <c r="BK198" s="13" t="s">
        <v>25</v>
      </c>
      <c r="BL198" s="13" t="s">
        <v>25</v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</row>
    <row r="199" ht="15" customHeight="1" outlineLevel="1" spans="2:81">
      <c r="B199" s="10">
        <v>202109</v>
      </c>
      <c r="C199" s="13">
        <f t="shared" ref="C199:L208" si="28">IFERROR(IF(D160="","",D160/C160),0)</f>
        <v>0</v>
      </c>
      <c r="D199" s="13">
        <f t="shared" si="28"/>
        <v>0</v>
      </c>
      <c r="E199" s="13">
        <f t="shared" si="28"/>
        <v>0</v>
      </c>
      <c r="F199" s="13">
        <f t="shared" si="28"/>
        <v>0</v>
      </c>
      <c r="G199" s="13">
        <f t="shared" si="28"/>
        <v>0</v>
      </c>
      <c r="H199" s="13">
        <f t="shared" si="28"/>
        <v>0</v>
      </c>
      <c r="I199" s="13">
        <f t="shared" si="28"/>
        <v>0</v>
      </c>
      <c r="J199" s="13">
        <f t="shared" si="28"/>
        <v>0</v>
      </c>
      <c r="K199" s="13">
        <f t="shared" si="28"/>
        <v>0</v>
      </c>
      <c r="L199" s="13" t="str">
        <f t="shared" si="28"/>
        <v/>
      </c>
      <c r="M199" s="13" t="s">
        <v>25</v>
      </c>
      <c r="N199" s="13" t="s">
        <v>25</v>
      </c>
      <c r="O199" s="13" t="s">
        <v>25</v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T199" s="10">
        <v>202109</v>
      </c>
      <c r="AU199" s="13">
        <f t="shared" ref="AU199:BD208" si="29">IFERROR(IF(AV160="","",AV160/AU160),0)</f>
        <v>0</v>
      </c>
      <c r="AV199" s="13">
        <f t="shared" si="29"/>
        <v>0</v>
      </c>
      <c r="AW199" s="13">
        <f t="shared" si="29"/>
        <v>0</v>
      </c>
      <c r="AX199" s="13">
        <f t="shared" si="29"/>
        <v>0</v>
      </c>
      <c r="AY199" s="13">
        <f t="shared" si="29"/>
        <v>0</v>
      </c>
      <c r="AZ199" s="13">
        <f t="shared" si="29"/>
        <v>0</v>
      </c>
      <c r="BA199" s="13">
        <f t="shared" si="29"/>
        <v>0</v>
      </c>
      <c r="BB199" s="13">
        <f t="shared" si="29"/>
        <v>0</v>
      </c>
      <c r="BC199" s="13">
        <f t="shared" si="29"/>
        <v>0</v>
      </c>
      <c r="BD199" s="13" t="str">
        <f t="shared" si="29"/>
        <v/>
      </c>
      <c r="BE199" s="13" t="s">
        <v>25</v>
      </c>
      <c r="BF199" s="13" t="s">
        <v>25</v>
      </c>
      <c r="BG199" s="13" t="s">
        <v>25</v>
      </c>
      <c r="BH199" s="13" t="s">
        <v>25</v>
      </c>
      <c r="BI199" s="13" t="s">
        <v>25</v>
      </c>
      <c r="BJ199" s="13" t="s">
        <v>25</v>
      </c>
      <c r="BK199" s="13" t="s">
        <v>25</v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</row>
    <row r="200" ht="15" customHeight="1" outlineLevel="1" spans="2:81">
      <c r="B200" s="10">
        <v>202112</v>
      </c>
      <c r="C200" s="13">
        <f t="shared" si="28"/>
        <v>0</v>
      </c>
      <c r="D200" s="13">
        <f t="shared" si="28"/>
        <v>0</v>
      </c>
      <c r="E200" s="13">
        <f t="shared" si="28"/>
        <v>0</v>
      </c>
      <c r="F200" s="13">
        <f t="shared" si="28"/>
        <v>0</v>
      </c>
      <c r="G200" s="13">
        <f t="shared" si="28"/>
        <v>0</v>
      </c>
      <c r="H200" s="13">
        <f t="shared" si="28"/>
        <v>0</v>
      </c>
      <c r="I200" s="13">
        <f t="shared" si="28"/>
        <v>0</v>
      </c>
      <c r="J200" s="13">
        <f t="shared" si="28"/>
        <v>0</v>
      </c>
      <c r="K200" s="13" t="str">
        <f t="shared" si="28"/>
        <v/>
      </c>
      <c r="L200" s="13" t="s">
        <v>25</v>
      </c>
      <c r="M200" s="13" t="s">
        <v>25</v>
      </c>
      <c r="N200" s="13" t="s">
        <v>25</v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T200" s="10">
        <v>202112</v>
      </c>
      <c r="AU200" s="13">
        <f t="shared" si="29"/>
        <v>0</v>
      </c>
      <c r="AV200" s="13">
        <f t="shared" si="29"/>
        <v>0</v>
      </c>
      <c r="AW200" s="13">
        <f t="shared" si="29"/>
        <v>0</v>
      </c>
      <c r="AX200" s="13">
        <f t="shared" si="29"/>
        <v>0</v>
      </c>
      <c r="AY200" s="13">
        <f t="shared" si="29"/>
        <v>0</v>
      </c>
      <c r="AZ200" s="13">
        <f t="shared" si="29"/>
        <v>0</v>
      </c>
      <c r="BA200" s="13">
        <f t="shared" si="29"/>
        <v>0</v>
      </c>
      <c r="BB200" s="13">
        <f t="shared" si="29"/>
        <v>0</v>
      </c>
      <c r="BC200" s="13" t="str">
        <f t="shared" si="29"/>
        <v/>
      </c>
      <c r="BD200" s="13" t="s">
        <v>25</v>
      </c>
      <c r="BE200" s="13" t="s">
        <v>25</v>
      </c>
      <c r="BF200" s="13" t="s">
        <v>25</v>
      </c>
      <c r="BG200" s="13" t="s">
        <v>25</v>
      </c>
      <c r="BH200" s="13" t="s">
        <v>25</v>
      </c>
      <c r="BI200" s="13" t="s">
        <v>25</v>
      </c>
      <c r="BJ200" s="13" t="s">
        <v>25</v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</row>
    <row r="201" ht="15" customHeight="1" outlineLevel="1" spans="2:81">
      <c r="B201" s="10">
        <v>202203</v>
      </c>
      <c r="C201" s="13">
        <f t="shared" si="28"/>
        <v>0</v>
      </c>
      <c r="D201" s="13">
        <f t="shared" si="28"/>
        <v>0</v>
      </c>
      <c r="E201" s="13">
        <f t="shared" si="28"/>
        <v>0</v>
      </c>
      <c r="F201" s="13">
        <f t="shared" si="28"/>
        <v>0</v>
      </c>
      <c r="G201" s="13">
        <f t="shared" si="28"/>
        <v>0</v>
      </c>
      <c r="H201" s="13">
        <f t="shared" si="28"/>
        <v>0</v>
      </c>
      <c r="I201" s="13">
        <f t="shared" si="28"/>
        <v>0</v>
      </c>
      <c r="J201" s="13" t="str">
        <f t="shared" si="28"/>
        <v/>
      </c>
      <c r="K201" s="13" t="s">
        <v>25</v>
      </c>
      <c r="L201" s="13" t="s">
        <v>25</v>
      </c>
      <c r="M201" s="13" t="s">
        <v>25</v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T201" s="10">
        <v>202203</v>
      </c>
      <c r="AU201" s="13">
        <f t="shared" si="29"/>
        <v>0</v>
      </c>
      <c r="AV201" s="13">
        <f t="shared" si="29"/>
        <v>0</v>
      </c>
      <c r="AW201" s="13">
        <f t="shared" si="29"/>
        <v>0</v>
      </c>
      <c r="AX201" s="13">
        <f t="shared" si="29"/>
        <v>0</v>
      </c>
      <c r="AY201" s="13">
        <f t="shared" si="29"/>
        <v>0</v>
      </c>
      <c r="AZ201" s="13">
        <f t="shared" si="29"/>
        <v>0</v>
      </c>
      <c r="BA201" s="13">
        <f t="shared" si="29"/>
        <v>0</v>
      </c>
      <c r="BB201" s="13" t="str">
        <f t="shared" si="29"/>
        <v/>
      </c>
      <c r="BC201" s="13" t="s">
        <v>25</v>
      </c>
      <c r="BD201" s="13" t="s">
        <v>25</v>
      </c>
      <c r="BE201" s="13" t="s">
        <v>25</v>
      </c>
      <c r="BF201" s="13" t="s">
        <v>25</v>
      </c>
      <c r="BG201" s="13" t="s">
        <v>25</v>
      </c>
      <c r="BH201" s="13" t="s">
        <v>25</v>
      </c>
      <c r="BI201" s="13" t="s">
        <v>25</v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</row>
    <row r="202" ht="15" customHeight="1" outlineLevel="1" spans="2:81">
      <c r="B202" s="10">
        <v>202206</v>
      </c>
      <c r="C202" s="13">
        <f t="shared" si="28"/>
        <v>0</v>
      </c>
      <c r="D202" s="13">
        <f t="shared" si="28"/>
        <v>0</v>
      </c>
      <c r="E202" s="13">
        <f t="shared" si="28"/>
        <v>0</v>
      </c>
      <c r="F202" s="13">
        <f t="shared" si="28"/>
        <v>0</v>
      </c>
      <c r="G202" s="13">
        <f t="shared" si="28"/>
        <v>0</v>
      </c>
      <c r="H202" s="13">
        <f t="shared" si="28"/>
        <v>0</v>
      </c>
      <c r="I202" s="13" t="str">
        <f t="shared" si="28"/>
        <v/>
      </c>
      <c r="J202" s="13" t="s">
        <v>25</v>
      </c>
      <c r="K202" s="13" t="s">
        <v>25</v>
      </c>
      <c r="L202" s="13" t="s">
        <v>25</v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T202" s="10">
        <v>202206</v>
      </c>
      <c r="AU202" s="13">
        <f t="shared" si="29"/>
        <v>0</v>
      </c>
      <c r="AV202" s="13">
        <f t="shared" si="29"/>
        <v>0</v>
      </c>
      <c r="AW202" s="13">
        <f t="shared" si="29"/>
        <v>0</v>
      </c>
      <c r="AX202" s="13">
        <f t="shared" si="29"/>
        <v>0</v>
      </c>
      <c r="AY202" s="13">
        <f t="shared" si="29"/>
        <v>0</v>
      </c>
      <c r="AZ202" s="13">
        <f t="shared" si="29"/>
        <v>0</v>
      </c>
      <c r="BA202" s="13" t="str">
        <f t="shared" si="29"/>
        <v/>
      </c>
      <c r="BB202" s="13" t="s">
        <v>25</v>
      </c>
      <c r="BC202" s="13" t="s">
        <v>25</v>
      </c>
      <c r="BD202" s="13" t="s">
        <v>25</v>
      </c>
      <c r="BE202" s="13" t="s">
        <v>25</v>
      </c>
      <c r="BF202" s="13" t="s">
        <v>25</v>
      </c>
      <c r="BG202" s="13" t="s">
        <v>25</v>
      </c>
      <c r="BH202" s="13" t="s">
        <v>25</v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</row>
    <row r="203" ht="15" customHeight="1" outlineLevel="1" spans="2:81">
      <c r="B203" s="10">
        <v>202209</v>
      </c>
      <c r="C203" s="13">
        <f t="shared" si="28"/>
        <v>0</v>
      </c>
      <c r="D203" s="13">
        <f t="shared" si="28"/>
        <v>0</v>
      </c>
      <c r="E203" s="13">
        <f t="shared" si="28"/>
        <v>0</v>
      </c>
      <c r="F203" s="13">
        <f t="shared" si="28"/>
        <v>0</v>
      </c>
      <c r="G203" s="13">
        <f t="shared" si="28"/>
        <v>0</v>
      </c>
      <c r="H203" s="13" t="str">
        <f t="shared" si="28"/>
        <v/>
      </c>
      <c r="I203" s="13" t="s">
        <v>25</v>
      </c>
      <c r="J203" s="13" t="s">
        <v>25</v>
      </c>
      <c r="K203" s="13" t="s">
        <v>25</v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T203" s="10">
        <v>202209</v>
      </c>
      <c r="AU203" s="13">
        <f t="shared" si="29"/>
        <v>0</v>
      </c>
      <c r="AV203" s="13">
        <f t="shared" si="29"/>
        <v>0</v>
      </c>
      <c r="AW203" s="13">
        <f t="shared" si="29"/>
        <v>0</v>
      </c>
      <c r="AX203" s="13">
        <f t="shared" si="29"/>
        <v>0</v>
      </c>
      <c r="AY203" s="13">
        <f t="shared" si="29"/>
        <v>0</v>
      </c>
      <c r="AZ203" s="13" t="str">
        <f t="shared" si="29"/>
        <v/>
      </c>
      <c r="BA203" s="13" t="s">
        <v>25</v>
      </c>
      <c r="BB203" s="13" t="s">
        <v>25</v>
      </c>
      <c r="BC203" s="13" t="s">
        <v>25</v>
      </c>
      <c r="BD203" s="13" t="s">
        <v>25</v>
      </c>
      <c r="BE203" s="13" t="s">
        <v>25</v>
      </c>
      <c r="BF203" s="13" t="s">
        <v>25</v>
      </c>
      <c r="BG203" s="13" t="s">
        <v>25</v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</row>
    <row r="204" ht="15" customHeight="1" outlineLevel="1" spans="2:81">
      <c r="B204" s="10">
        <v>202212</v>
      </c>
      <c r="C204" s="13">
        <f t="shared" si="28"/>
        <v>0</v>
      </c>
      <c r="D204" s="13">
        <f t="shared" si="28"/>
        <v>0</v>
      </c>
      <c r="E204" s="13">
        <f t="shared" si="28"/>
        <v>0</v>
      </c>
      <c r="F204" s="13">
        <f t="shared" si="28"/>
        <v>0</v>
      </c>
      <c r="G204" s="13" t="str">
        <f t="shared" si="28"/>
        <v/>
      </c>
      <c r="H204" s="13" t="s">
        <v>25</v>
      </c>
      <c r="I204" s="13" t="s">
        <v>25</v>
      </c>
      <c r="J204" s="13" t="s">
        <v>25</v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T204" s="10">
        <v>202212</v>
      </c>
      <c r="AU204" s="13">
        <f t="shared" si="29"/>
        <v>0</v>
      </c>
      <c r="AV204" s="13">
        <f t="shared" si="29"/>
        <v>0</v>
      </c>
      <c r="AW204" s="13">
        <f t="shared" si="29"/>
        <v>0</v>
      </c>
      <c r="AX204" s="13">
        <f t="shared" si="29"/>
        <v>0</v>
      </c>
      <c r="AY204" s="13" t="str">
        <f t="shared" si="29"/>
        <v/>
      </c>
      <c r="AZ204" s="13" t="s">
        <v>25</v>
      </c>
      <c r="BA204" s="13" t="s">
        <v>25</v>
      </c>
      <c r="BB204" s="13" t="s">
        <v>25</v>
      </c>
      <c r="BC204" s="13" t="s">
        <v>25</v>
      </c>
      <c r="BD204" s="13" t="s">
        <v>25</v>
      </c>
      <c r="BE204" s="13" t="s">
        <v>25</v>
      </c>
      <c r="BF204" s="13" t="s">
        <v>25</v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</row>
    <row r="205" ht="15" customHeight="1" outlineLevel="1" spans="2:81">
      <c r="B205" s="10">
        <v>202303</v>
      </c>
      <c r="C205" s="13">
        <f t="shared" si="28"/>
        <v>0</v>
      </c>
      <c r="D205" s="13">
        <f t="shared" si="28"/>
        <v>0</v>
      </c>
      <c r="E205" s="13">
        <f t="shared" si="28"/>
        <v>0</v>
      </c>
      <c r="F205" s="13" t="str">
        <f t="shared" si="28"/>
        <v/>
      </c>
      <c r="G205" s="13" t="s">
        <v>25</v>
      </c>
      <c r="H205" s="13" t="s">
        <v>25</v>
      </c>
      <c r="I205" s="13" t="s">
        <v>25</v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T205" s="10">
        <v>202303</v>
      </c>
      <c r="AU205" s="13">
        <f t="shared" si="29"/>
        <v>0</v>
      </c>
      <c r="AV205" s="13">
        <f t="shared" si="29"/>
        <v>0</v>
      </c>
      <c r="AW205" s="13">
        <f t="shared" si="29"/>
        <v>0</v>
      </c>
      <c r="AX205" s="13" t="str">
        <f t="shared" si="29"/>
        <v/>
      </c>
      <c r="AY205" s="13" t="s">
        <v>25</v>
      </c>
      <c r="AZ205" s="13" t="s">
        <v>25</v>
      </c>
      <c r="BA205" s="13" t="s">
        <v>25</v>
      </c>
      <c r="BB205" s="13" t="s">
        <v>25</v>
      </c>
      <c r="BC205" s="13" t="s">
        <v>25</v>
      </c>
      <c r="BD205" s="13" t="s">
        <v>25</v>
      </c>
      <c r="BE205" s="13" t="s">
        <v>25</v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</row>
    <row r="206" ht="15" customHeight="1" outlineLevel="1" spans="2:81">
      <c r="B206" s="10">
        <v>202306</v>
      </c>
      <c r="C206" s="13">
        <f t="shared" si="28"/>
        <v>0</v>
      </c>
      <c r="D206" s="13">
        <f t="shared" si="28"/>
        <v>0</v>
      </c>
      <c r="E206" s="13" t="str">
        <f t="shared" si="28"/>
        <v/>
      </c>
      <c r="F206" s="13" t="s">
        <v>25</v>
      </c>
      <c r="G206" s="13" t="s">
        <v>25</v>
      </c>
      <c r="H206" s="13" t="s">
        <v>25</v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T206" s="10">
        <v>202306</v>
      </c>
      <c r="AU206" s="13">
        <f t="shared" si="29"/>
        <v>0</v>
      </c>
      <c r="AV206" s="13">
        <f t="shared" si="29"/>
        <v>0</v>
      </c>
      <c r="AW206" s="13" t="str">
        <f t="shared" si="29"/>
        <v/>
      </c>
      <c r="AX206" s="13" t="s">
        <v>25</v>
      </c>
      <c r="AY206" s="13" t="s">
        <v>25</v>
      </c>
      <c r="AZ206" s="13" t="s">
        <v>25</v>
      </c>
      <c r="BA206" s="13" t="s">
        <v>25</v>
      </c>
      <c r="BB206" s="13" t="s">
        <v>25</v>
      </c>
      <c r="BC206" s="13" t="s">
        <v>25</v>
      </c>
      <c r="BD206" s="13" t="s">
        <v>25</v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</row>
    <row r="207" ht="15" customHeight="1" outlineLevel="1" spans="2:81">
      <c r="B207" s="10">
        <v>202309</v>
      </c>
      <c r="C207" s="13">
        <f t="shared" si="28"/>
        <v>0</v>
      </c>
      <c r="D207" s="13" t="str">
        <f t="shared" si="28"/>
        <v/>
      </c>
      <c r="E207" s="13" t="s">
        <v>25</v>
      </c>
      <c r="F207" s="13" t="s">
        <v>25</v>
      </c>
      <c r="G207" s="13" t="s">
        <v>25</v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T207" s="10">
        <v>202309</v>
      </c>
      <c r="AU207" s="13">
        <f t="shared" si="29"/>
        <v>0</v>
      </c>
      <c r="AV207" s="13" t="str">
        <f t="shared" si="29"/>
        <v/>
      </c>
      <c r="AW207" s="13" t="s">
        <v>25</v>
      </c>
      <c r="AX207" s="13" t="s">
        <v>25</v>
      </c>
      <c r="AY207" s="13" t="s">
        <v>25</v>
      </c>
      <c r="AZ207" s="13" t="s">
        <v>25</v>
      </c>
      <c r="BA207" s="13" t="s">
        <v>25</v>
      </c>
      <c r="BB207" s="13" t="s">
        <v>25</v>
      </c>
      <c r="BC207" s="13" t="s">
        <v>25</v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</row>
    <row r="208" ht="15" customHeight="1" outlineLevel="1" spans="2:81">
      <c r="B208" s="10">
        <v>202312</v>
      </c>
      <c r="C208" s="13" t="str">
        <f t="shared" si="28"/>
        <v/>
      </c>
      <c r="D208" s="13" t="s">
        <v>25</v>
      </c>
      <c r="E208" s="13" t="s">
        <v>25</v>
      </c>
      <c r="F208" s="13" t="s">
        <v>25</v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T208" s="10">
        <v>202312</v>
      </c>
      <c r="AU208" s="13" t="str">
        <f t="shared" si="29"/>
        <v/>
      </c>
      <c r="AV208" s="13" t="s">
        <v>25</v>
      </c>
      <c r="AW208" s="13" t="s">
        <v>25</v>
      </c>
      <c r="AX208" s="13" t="s">
        <v>25</v>
      </c>
      <c r="AY208" s="13" t="s">
        <v>25</v>
      </c>
      <c r="AZ208" s="13" t="s">
        <v>25</v>
      </c>
      <c r="BA208" s="13" t="s">
        <v>25</v>
      </c>
      <c r="BB208" s="13" t="s">
        <v>25</v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</row>
    <row r="209" ht="15" customHeight="1" outlineLevel="1" spans="2:81">
      <c r="B209" s="6" t="s">
        <v>27</v>
      </c>
      <c r="C209" s="13">
        <f>IFERROR(IF(COUNT(C174:C207)-2&lt;=0,0,(SUM(C174:C207)-MAX(C174:C207)-MIN(C174:C207))/(COUNT(C174:C207)-2)),0)</f>
        <v>0</v>
      </c>
      <c r="D209" s="13">
        <f>IFERROR(IF(COUNT(D174:D206)-2&lt;=0,0,(SUM(D174:D206)-MAX(D174:D206)-MIN(D174:D206))/(COUNT(D174:D206)-2)),0)</f>
        <v>0</v>
      </c>
      <c r="E209" s="13">
        <f>IFERROR(IF(COUNT(E174:E205)-2&lt;=0,0,(SUM(E174:E205)-MAX(E174:E205)-MIN(E174:E205))/(COUNT(E174:E205)-2)),0)</f>
        <v>0</v>
      </c>
      <c r="F209" s="13">
        <f>IFERROR(IF(COUNT(F174:F204)-2&lt;=0,0,(SUM(F174:F204)-MAX(F174:F204)-MIN(F174:F204))/(COUNT(F174:F204)-2)),0)</f>
        <v>0</v>
      </c>
      <c r="G209" s="13">
        <f>IFERROR(IF(COUNT(G174:G203)-2&lt;=0,0,(SUM(G174:G203)-MAX(G174:G203)-MIN(G174:G203))/(COUNT(G174:G203)-2)),0)</f>
        <v>0</v>
      </c>
      <c r="H209" s="13">
        <f>IFERROR(IF(COUNT(H174:H202)-2&lt;=0,0,(SUM(H174:H202)-MAX(H174:H202)-MIN(H174:H202))/(COUNT(H174:H202)-2)),0)</f>
        <v>0</v>
      </c>
      <c r="I209" s="13">
        <f>IFERROR(IF(COUNT(I174:I201)-2&lt;=0,0,(SUM(I174:I201)-MAX(I174:I201)-MIN(I174:I201))/(COUNT(I174:I201)-2)),0)</f>
        <v>0</v>
      </c>
      <c r="J209" s="13">
        <f>IFERROR(IF(COUNT(J174:J200)-2&lt;=0,0,(SUM(J174:J200)-MAX(J174:J200)-MIN(J174:J200))/(COUNT(J174:J200)-2)),0)</f>
        <v>0</v>
      </c>
      <c r="K209" s="13">
        <f>IFERROR(IF(COUNT(K174:K199)-2&lt;=0,0,(SUM(K174:K199)-MAX(K174:K199)-MIN(K174:K199))/(COUNT(K174:K199)-2)),0)</f>
        <v>0</v>
      </c>
      <c r="L209" s="13">
        <f>IFERROR(IF(COUNT(L174:L198)-2&lt;=0,0,(SUM(L174:L198)-MAX(L174:L198)-MIN(L174:L198))/(COUNT(L174:L198)-2)),0)</f>
        <v>0</v>
      </c>
      <c r="M209" s="13">
        <f>IFERROR(IF(COUNT(M174:M197)-2&lt;=0,0,(SUM(M174:M197)-MAX(M174:M197)-MIN(M174:M197))/(COUNT(M174:M197)-2)),0)</f>
        <v>0</v>
      </c>
      <c r="N209" s="13">
        <f>IFERROR(IF(COUNT(N174:N196)-2&lt;=0,0,(SUM(N174:N196)-MAX(N174:N196)-MIN(N174:N196))/(COUNT(N174:N196)-2)),0)</f>
        <v>0</v>
      </c>
      <c r="O209" s="13">
        <f>IFERROR(IF(COUNT(O174:O195)-2&lt;=0,0,(SUM(O174:O195)-MAX(O174:O195)-MIN(O174:O195))/(COUNT(O174:O195)-2)),0)</f>
        <v>0</v>
      </c>
      <c r="P209" s="13">
        <f>IFERROR(IF(COUNT(P174:P194)-2&lt;=0,0,(SUM(P174:P194)-MAX(P174:P194)-MIN(P174:P194))/(COUNT(P174:P194)-2)),0)</f>
        <v>0</v>
      </c>
      <c r="Q209" s="13">
        <f>IFERROR(IF(COUNT(Q174:Q193)-2&lt;=0,0,(SUM(Q174:Q193)-MAX(Q174:Q193)-MIN(Q174:Q193))/(COUNT(Q174:Q193)-2)),0)</f>
        <v>0</v>
      </c>
      <c r="R209" s="13">
        <f>IFERROR(IF(COUNT(R174:R192)-2&lt;=0,0,(SUM(R174:R192)-MAX(R174:R192)-MIN(R174:R192))/(COUNT(R174:R192)-2)),0)</f>
        <v>0</v>
      </c>
      <c r="S209" s="13">
        <f>IFERROR(IF(COUNT(S174:S191)-2&lt;=0,0,(SUM(S174:S191)-MAX(S174:S191)-MIN(S174:S191))/(COUNT(S174:S191)-2)),0)</f>
        <v>0</v>
      </c>
      <c r="T209" s="13">
        <f>IFERROR(IF(COUNT(T174:T190)-2&lt;=0,0,(SUM(T174:T190)-MAX(T174:T190)-MIN(T174:T190))/(COUNT(T174:T190)-2)),0)</f>
        <v>0</v>
      </c>
      <c r="U209" s="13">
        <f>IFERROR(IF(COUNT(U174:U189)-2&lt;=0,0,(SUM(U174:U189)-MAX(U174:U189)-MIN(U174:U189))/(COUNT(U174:U189)-2)),0)</f>
        <v>0</v>
      </c>
      <c r="V209" s="13">
        <f>IFERROR(IF(COUNT(V174:V188)-2&lt;=0,0,(SUM(V174:V188)-MAX(V174:V188)-MIN(V174:V188))/(COUNT(V174:V188)-2)),0)</f>
        <v>0</v>
      </c>
      <c r="W209" s="13">
        <f>IFERROR(IF(COUNT(W174:W187)-2&lt;=0,0,(SUM(W174:W187)-MAX(W174:W187)-MIN(W174:W187))/(COUNT(W174:W187)-2)),0)</f>
        <v>0</v>
      </c>
      <c r="X209" s="13">
        <f>IFERROR(IF(COUNT(X174:X186)-2&lt;=0,0,(SUM(X174:X186)-MAX(X174:X186)-MIN(X174:X186))/(COUNT(X174:X186)-2)),0)</f>
        <v>0</v>
      </c>
      <c r="Y209" s="13">
        <f>IFERROR(IF(COUNT(Y174:Y185)-2&lt;=0,0,(SUM(Y174:Y185)-MAX(Y174:Y185)-MIN(Y174:Y185))/(COUNT(Y174:Y185)-2)),0)</f>
        <v>0</v>
      </c>
      <c r="Z209" s="13">
        <f>IFERROR(IF(COUNT(Z174:Z184)-2&lt;=0,0,(SUM(Z174:Z184)-MAX(Z174:Z184)-MIN(Z174:Z184))/(COUNT(Z174:Z184)-2)),0)</f>
        <v>0</v>
      </c>
      <c r="AA209" s="13">
        <f>IFERROR(IF(COUNT(AA174:AA183)-2&lt;=0,0,(SUM(AA174:AA183)-MAX(AA174:AA183)-MIN(AA174:AA183))/(COUNT(AA174:AA183)-2)),0)</f>
        <v>0</v>
      </c>
      <c r="AB209" s="13">
        <f>IFERROR(IF(COUNT(AB174:AB182)-2&lt;=0,0,(SUM(AB174:AB182)-MAX(AB174:AB182)-MIN(AB174:AB182))/(COUNT(AB174:AB182)-2)),0)</f>
        <v>0</v>
      </c>
      <c r="AC209" s="13">
        <f>IFERROR(IF(COUNT(AC174:AC181)-2&lt;=0,0,(SUM(AC174:AC181)-MAX(AC174:AC181)-MIN(AC174:AC181))/(COUNT(AC174:AC181)-2)),0)</f>
        <v>0</v>
      </c>
      <c r="AD209" s="13">
        <f>IFERROR(IF(COUNT(AD174:AD180)-2&lt;=0,0,(SUM(AD174:AD180)-MAX(AD174:AD180)-MIN(AD174:AD180))/(COUNT(AD174:AD180)-2)),0)</f>
        <v>0</v>
      </c>
      <c r="AE209" s="13">
        <f>IFERROR(IF(COUNT(AE174:AE179)-2&lt;=0,0,(SUM(AE174:AE179)-MAX(AE174:AE179)-MIN(AE174:AE179))/(COUNT(AE174:AE179)-2)),0)</f>
        <v>0</v>
      </c>
      <c r="AF209" s="13">
        <f>IFERROR(IF(COUNT(AF174:AF178)-2&lt;=0,0,(SUM(AF174:AF178)-MAX(AF174:AF178)-MIN(AF174:AF178))/(COUNT(AF174:AF178)-2)),0)</f>
        <v>0</v>
      </c>
      <c r="AG209" s="13">
        <f>IFERROR(IF(COUNT(AG174:AG177)-2&lt;=0,0,(SUM(AG174:AG177)-MAX(AG174:AG177)-MIN(AG174:AG177))/(COUNT(AG174:AG177)-2)),0)</f>
        <v>0</v>
      </c>
      <c r="AH209" s="13">
        <f>IFERROR(IF(COUNT(AH174:AH176)-2&lt;=0,0,(SUM(AH174:AH176)-MAX(AH174:AH176)-MIN(AH174:AH176))/(COUNT(AH174:AH176)-2)),0)</f>
        <v>0</v>
      </c>
      <c r="AI209" s="13">
        <f>IFERROR(IF(COUNT(AI174:AI175)-2&lt;=0,0,(SUM(AI174:AI175)-MAX(AI174:AI175)-MIN(AI174:AI175))/(COUNT(AI174:AI175)-2)),0)</f>
        <v>0</v>
      </c>
      <c r="AJ209" s="13">
        <f>IFERROR(IF(COUNT(AJ174:AJ174)-2&lt;=0,0,(SUM(AJ174:AJ174)-MAX(AJ174:AJ174)-MIN(AJ174:AJ174))/(COUNT(AJ174:AJ174)-2)),0)</f>
        <v>0</v>
      </c>
      <c r="AK209" s="13" t="s">
        <v>25</v>
      </c>
      <c r="AT209" s="6" t="s">
        <v>27</v>
      </c>
      <c r="AU209" s="13">
        <f>IFERROR(IF(COUNT(AU174:AU207)-2&lt;=0,0,(SUM(AU174:AU207)-MAX(AU174:AU207)-MIN(AU174:AU207))/(COUNT(AU174:AU207)-2)),0)</f>
        <v>0</v>
      </c>
      <c r="AV209" s="13">
        <f>IFERROR(IF(COUNT(AV174:AV206)-2&lt;=0,0,(SUM(AV174:AV206)-MAX(AV174:AV206)-MIN(AV174:AV206))/(COUNT(AV174:AV206)-2)),0)</f>
        <v>0</v>
      </c>
      <c r="AW209" s="13">
        <f>IFERROR(IF(COUNT(AW174:AW205)-2&lt;=0,0,(SUM(AW174:AW205)-MAX(AW174:AW205)-MIN(AW174:AW205))/(COUNT(AW174:AW205)-2)),0)</f>
        <v>0</v>
      </c>
      <c r="AX209" s="13">
        <f>IFERROR(IF(COUNT(AX174:AX204)-2&lt;=0,0,(SUM(AX174:AX204)-MAX(AX174:AX204)-MIN(AX174:AX204))/(COUNT(AX174:AX204)-2)),0)</f>
        <v>0</v>
      </c>
      <c r="AY209" s="13">
        <f>IFERROR(IF(COUNT(AY174:AY203)-2&lt;=0,0,(SUM(AY174:AY203)-MAX(AY174:AY203)-MIN(AY174:AY203))/(COUNT(AY174:AY203)-2)),0)</f>
        <v>0</v>
      </c>
      <c r="AZ209" s="13">
        <f>IFERROR(IF(COUNT(AZ174:AZ202)-2&lt;=0,0,(SUM(AZ174:AZ202)-MAX(AZ174:AZ202)-MIN(AZ174:AZ202))/(COUNT(AZ174:AZ202)-2)),0)</f>
        <v>0</v>
      </c>
      <c r="BA209" s="13">
        <f>IFERROR(IF(COUNT(BA174:BA201)-2&lt;=0,0,(SUM(BA174:BA201)-MAX(BA174:BA201)-MIN(BA174:BA201))/(COUNT(BA174:BA201)-2)),0)</f>
        <v>0</v>
      </c>
      <c r="BB209" s="13">
        <f>IFERROR(IF(COUNT(BB174:BB200)-2&lt;=0,0,(SUM(BB174:BB200)-MAX(BB174:BB200)-MIN(BB174:BB200))/(COUNT(BB174:BB200)-2)),0)</f>
        <v>0</v>
      </c>
      <c r="BC209" s="13">
        <f>IFERROR(IF(COUNT(BC174:BC199)-2&lt;=0,0,(SUM(BC174:BC199)-MAX(BC174:BC199)-MIN(BC174:BC199))/(COUNT(BC174:BC199)-2)),0)</f>
        <v>0</v>
      </c>
      <c r="BD209" s="13">
        <f>IFERROR(IF(COUNT(BD174:BD198)-2&lt;=0,0,(SUM(BD174:BD198)-MAX(BD174:BD198)-MIN(BD174:BD198))/(COUNT(BD174:BD198)-2)),0)</f>
        <v>0</v>
      </c>
      <c r="BE209" s="13">
        <f>IFERROR(IF(COUNT(BE174:BE197)-2&lt;=0,0,(SUM(BE174:BE197)-MAX(BE174:BE197)-MIN(BE174:BE197))/(COUNT(BE174:BE197)-2)),0)</f>
        <v>0</v>
      </c>
      <c r="BF209" s="13">
        <f>IFERROR(IF(COUNT(BF174:BF196)-2&lt;=0,0,(SUM(BF174:BF196)-MAX(BF174:BF196)-MIN(BF174:BF196))/(COUNT(BF174:BF196)-2)),0)</f>
        <v>0</v>
      </c>
      <c r="BG209" s="13">
        <f>IFERROR(IF(COUNT(BG174:BG195)-2&lt;=0,0,(SUM(BG174:BG195)-MAX(BG174:BG195)-MIN(BG174:BG195))/(COUNT(BG174:BG195)-2)),0)</f>
        <v>0</v>
      </c>
      <c r="BH209" s="13">
        <f>IFERROR(IF(COUNT(BH174:BH194)-2&lt;=0,0,(SUM(BH174:BH194)-MAX(BH174:BH194)-MIN(BH174:BH194))/(COUNT(BH174:BH194)-2)),0)</f>
        <v>0</v>
      </c>
      <c r="BI209" s="13">
        <f>IFERROR(IF(COUNT(BI174:BI193)-2&lt;=0,0,(SUM(BI174:BI193)-MAX(BI174:BI193)-MIN(BI174:BI193))/(COUNT(BI174:BI193)-2)),0)</f>
        <v>0</v>
      </c>
      <c r="BJ209" s="13">
        <f>IFERROR(IF(COUNT(BJ174:BJ192)-2&lt;=0,0,(SUM(BJ174:BJ192)-MAX(BJ174:BJ192)-MIN(BJ174:BJ192))/(COUNT(BJ174:BJ192)-2)),0)</f>
        <v>0</v>
      </c>
      <c r="BK209" s="13">
        <f>IFERROR(IF(COUNT(BK174:BK191)-2&lt;=0,0,(SUM(BK174:BK191)-MAX(BK174:BK191)-MIN(BK174:BK191))/(COUNT(BK174:BK191)-2)),0)</f>
        <v>0</v>
      </c>
      <c r="BL209" s="13">
        <f>IFERROR(IF(COUNT(BL174:BL190)-2&lt;=0,0,(SUM(BL174:BL190)-MAX(BL174:BL190)-MIN(BL174:BL190))/(COUNT(BL174:BL190)-2)),0)</f>
        <v>0</v>
      </c>
      <c r="BM209" s="13">
        <f>IFERROR(IF(COUNT(BM174:BM189)-2&lt;=0,0,(SUM(BM174:BM189)-MAX(BM174:BM189)-MIN(BM174:BM189))/(COUNT(BM174:BM189)-2)),0)</f>
        <v>0</v>
      </c>
      <c r="BN209" s="13">
        <f>IFERROR(IF(COUNT(BN174:BN188)-2&lt;=0,0,(SUM(BN174:BN188)-MAX(BN174:BN188)-MIN(BN174:BN188))/(COUNT(BN174:BN188)-2)),0)</f>
        <v>0</v>
      </c>
      <c r="BO209" s="13">
        <f>IFERROR(IF(COUNT(BO174:BO187)-2&lt;=0,0,(SUM(BO174:BO187)-MAX(BO174:BO187)-MIN(BO174:BO187))/(COUNT(BO174:BO187)-2)),0)</f>
        <v>0</v>
      </c>
      <c r="BP209" s="13">
        <f>IFERROR(IF(COUNT(BP174:BP186)-2&lt;=0,0,(SUM(BP174:BP186)-MAX(BP174:BP186)-MIN(BP174:BP186))/(COUNT(BP174:BP186)-2)),0)</f>
        <v>0</v>
      </c>
      <c r="BQ209" s="13">
        <f>IFERROR(IF(COUNT(BQ174:BQ185)-2&lt;=0,0,(SUM(BQ174:BQ185)-MAX(BQ174:BQ185)-MIN(BQ174:BQ185))/(COUNT(BQ174:BQ185)-2)),0)</f>
        <v>0</v>
      </c>
      <c r="BR209" s="13">
        <f>IFERROR(IF(COUNT(BR174:BR184)-2&lt;=0,0,(SUM(BR174:BR184)-MAX(BR174:BR184)-MIN(BR174:BR184))/(COUNT(BR174:BR184)-2)),0)</f>
        <v>0</v>
      </c>
      <c r="BS209" s="13">
        <f>IFERROR(IF(COUNT(BS174:BS183)-2&lt;=0,0,(SUM(BS174:BS183)-MAX(BS174:BS183)-MIN(BS174:BS183))/(COUNT(BS174:BS183)-2)),0)</f>
        <v>0</v>
      </c>
      <c r="BT209" s="13">
        <f>IFERROR(IF(COUNT(BT174:BT182)-2&lt;=0,0,(SUM(BT174:BT182)-MAX(BT174:BT182)-MIN(BT174:BT182))/(COUNT(BT174:BT182)-2)),0)</f>
        <v>0</v>
      </c>
      <c r="BU209" s="13">
        <f>IFERROR(IF(COUNT(BU174:BU181)-2&lt;=0,0,(SUM(BU174:BU181)-MAX(BU174:BU181)-MIN(BU174:BU181))/(COUNT(BU174:BU181)-2)),0)</f>
        <v>0</v>
      </c>
      <c r="BV209" s="13">
        <f>IFERROR(IF(COUNT(BV174:BV180)-2&lt;=0,0,(SUM(BV174:BV180)-MAX(BV174:BV180)-MIN(BV174:BV180))/(COUNT(BV174:BV180)-2)),0)</f>
        <v>0</v>
      </c>
      <c r="BW209" s="13">
        <f>IFERROR(IF(COUNT(BW174:BW179)-2&lt;=0,0,(SUM(BW174:BW179)-MAX(BW174:BW179)-MIN(BW174:BW179))/(COUNT(BW174:BW179)-2)),0)</f>
        <v>0</v>
      </c>
      <c r="BX209" s="13">
        <f>IFERROR(IF(COUNT(BX174:BX178)-2&lt;=0,0,(SUM(BX174:BX178)-MAX(BX174:BX178)-MIN(BX174:BX178))/(COUNT(BX174:BX178)-2)),0)</f>
        <v>0</v>
      </c>
      <c r="BY209" s="13">
        <f>IFERROR(IF(COUNT(BY174:BY177)-2&lt;=0,0,(SUM(BY174:BY177)-MAX(BY174:BY177)-MIN(BY174:BY177))/(COUNT(BY174:BY177)-2)),0)</f>
        <v>0</v>
      </c>
      <c r="BZ209" s="13">
        <f>IFERROR(IF(COUNT(BZ174:BZ176)-2&lt;=0,0,(SUM(BZ174:BZ176)-MAX(BZ174:BZ176)-MIN(BZ174:BZ176))/(COUNT(BZ174:BZ176)-2)),0)</f>
        <v>0</v>
      </c>
      <c r="CA209" s="13">
        <f>IFERROR(IF(COUNT(CA174:CA175)-2&lt;=0,0,(SUM(CA174:CA175)-MAX(CA174:CA175)-MIN(CA174:CA175))/(COUNT(CA174:CA175)-2)),0)</f>
        <v>0</v>
      </c>
      <c r="CB209" s="13">
        <f>IFERROR(IF(COUNT(CB174:CB174)-2&lt;=0,0,(SUM(CB174:CB174)-MAX(CB174:CB174)-MIN(CB174:CB174))/(COUNT(CB174:CB174)-2)),0)</f>
        <v>0</v>
      </c>
      <c r="CC209" s="13" t="s">
        <v>25</v>
      </c>
    </row>
    <row r="210" ht="15" customHeight="1" outlineLevel="1" spans="2:81">
      <c r="B210" s="6" t="s">
        <v>28</v>
      </c>
      <c r="C210" s="13">
        <f>IFERROR(SUM(D135:D168)/SUM(C135:C168),0)</f>
        <v>0</v>
      </c>
      <c r="D210" s="13">
        <f>IFERROR(SUM(E135:E167)/SUM(D135:D167),0)</f>
        <v>0</v>
      </c>
      <c r="E210" s="13">
        <f>IFERROR(SUM(F135:F166)/SUM(E135:E166),0)</f>
        <v>0</v>
      </c>
      <c r="F210" s="13">
        <f>IFERROR(SUM(G135:G165)/SUM(F135:F165),0)</f>
        <v>0</v>
      </c>
      <c r="G210" s="13">
        <f>IFERROR(SUM(H135:H164)/SUM(G135:G164),0)</f>
        <v>0</v>
      </c>
      <c r="H210" s="13">
        <f>IFERROR(SUM(I135:I163)/SUM(H135:H163),0)</f>
        <v>0</v>
      </c>
      <c r="I210" s="13">
        <f>IFERROR(SUM(J135:J162)/SUM(I135:I162),0)</f>
        <v>0</v>
      </c>
      <c r="J210" s="13">
        <f>IFERROR(SUM(K135:K161)/SUM(J135:J161),0)</f>
        <v>0</v>
      </c>
      <c r="K210" s="13">
        <f>IFERROR(SUM(L135:L160)/SUM(K135:K160),0)</f>
        <v>0</v>
      </c>
      <c r="L210" s="13">
        <f>IFERROR(SUM(M135:M159)/SUM(L135:L159),0)</f>
        <v>0</v>
      </c>
      <c r="M210" s="13">
        <f>IFERROR(SUM(N135:N158)/SUM(M135:M158),0)</f>
        <v>0</v>
      </c>
      <c r="N210" s="13">
        <f>IFERROR(SUM(O135:O157)/SUM(N135:N157),0)</f>
        <v>0</v>
      </c>
      <c r="O210" s="13">
        <f>IFERROR(SUM(P135:P156)/SUM(O135:O156),0)</f>
        <v>0</v>
      </c>
      <c r="P210" s="13">
        <f>IFERROR(SUM(Q135:Q155)/SUM(P135:P155),0)</f>
        <v>0</v>
      </c>
      <c r="Q210" s="13">
        <f>IFERROR(SUM(R135:R154)/SUM(Q135:Q154),0)</f>
        <v>0</v>
      </c>
      <c r="R210" s="13">
        <f>IFERROR(SUM(S135:S153)/SUM(R135:R153),0)</f>
        <v>0</v>
      </c>
      <c r="S210" s="13">
        <f>IFERROR(SUM(T135:T152)/SUM(S135:S152),0)</f>
        <v>0</v>
      </c>
      <c r="T210" s="13">
        <f>IFERROR(SUM(U135:U151)/SUM(T135:T151),0)</f>
        <v>0</v>
      </c>
      <c r="U210" s="13">
        <f>IFERROR(SUM(V135:V150)/SUM(U135:U150),0)</f>
        <v>0</v>
      </c>
      <c r="V210" s="13">
        <f>IFERROR(SUM(W135:W149)/SUM(V135:V149),0)</f>
        <v>0</v>
      </c>
      <c r="W210" s="13">
        <f>IFERROR(SUM(X135:X148)/SUM(W135:W148),0)</f>
        <v>0</v>
      </c>
      <c r="X210" s="13">
        <f>IFERROR(SUM(Y135:Y147)/SUM(X135:X147),0)</f>
        <v>0</v>
      </c>
      <c r="Y210" s="13">
        <f>IFERROR(SUM(Z135:Z146)/SUM(Y135:Y146),0)</f>
        <v>0</v>
      </c>
      <c r="Z210" s="13">
        <f>IFERROR(SUM(AA135:AA145)/SUM(Z135:Z145),0)</f>
        <v>0</v>
      </c>
      <c r="AA210" s="13">
        <f>IFERROR(SUM(AB135:AB144)/SUM(AA135:AA144),0)</f>
        <v>0</v>
      </c>
      <c r="AB210" s="13">
        <f>IFERROR(SUM(AC135:AC143)/SUM(AB135:AB143),0)</f>
        <v>0</v>
      </c>
      <c r="AC210" s="13">
        <f>IFERROR(SUM(AD135:AD142)/SUM(AC135:AC142),0)</f>
        <v>0</v>
      </c>
      <c r="AD210" s="13">
        <f>IFERROR(SUM(AE135:AE141)/SUM(AD135:AD141),0)</f>
        <v>0</v>
      </c>
      <c r="AE210" s="13">
        <f>IFERROR(SUM(AF135:AF140)/SUM(AE135:AE140),0)</f>
        <v>0</v>
      </c>
      <c r="AF210" s="13">
        <f>IFERROR(SUM(AG135:AG139)/SUM(AF135:AF139),0)</f>
        <v>0</v>
      </c>
      <c r="AG210" s="13">
        <f>IFERROR(SUM(AH135:AH138)/SUM(AG135:AG138),0)</f>
        <v>0</v>
      </c>
      <c r="AH210" s="13">
        <f>IFERROR(SUM(AI135:AI137)/SUM(AH135:AH137),0)</f>
        <v>0</v>
      </c>
      <c r="AI210" s="13">
        <f>IFERROR(SUM(AJ135:AJ136)/SUM(AI135:AI136),0)</f>
        <v>0</v>
      </c>
      <c r="AJ210" s="13">
        <f>IFERROR(SUM(AK135:AK135)/SUM(AJ135:AJ135),0)</f>
        <v>0</v>
      </c>
      <c r="AK210" s="13" t="s">
        <v>25</v>
      </c>
      <c r="AT210" s="6" t="s">
        <v>28</v>
      </c>
      <c r="AU210" s="13">
        <f>IFERROR(SUM(AV135:AV168)/SUM(AU135:AU168),0)</f>
        <v>0</v>
      </c>
      <c r="AV210" s="13">
        <f>IFERROR(SUM(AW135:AW167)/SUM(AV135:AV167),0)</f>
        <v>0</v>
      </c>
      <c r="AW210" s="13">
        <f>IFERROR(SUM(AX135:AX166)/SUM(AW135:AW166),0)</f>
        <v>0</v>
      </c>
      <c r="AX210" s="13">
        <f>IFERROR(SUM(AY135:AY165)/SUM(AX135:AX165),0)</f>
        <v>0</v>
      </c>
      <c r="AY210" s="13">
        <f>IFERROR(SUM(AZ135:AZ164)/SUM(AY135:AY164),0)</f>
        <v>0</v>
      </c>
      <c r="AZ210" s="13">
        <f>IFERROR(SUM(BA135:BA163)/SUM(AZ135:AZ163),0)</f>
        <v>0</v>
      </c>
      <c r="BA210" s="13">
        <f>IFERROR(SUM(BB135:BB162)/SUM(BA135:BA162),0)</f>
        <v>0</v>
      </c>
      <c r="BB210" s="13">
        <f>IFERROR(SUM(BC135:BC161)/SUM(BB135:BB161),0)</f>
        <v>0</v>
      </c>
      <c r="BC210" s="13">
        <f>IFERROR(SUM(BD135:BD160)/SUM(BC135:BC160),0)</f>
        <v>0</v>
      </c>
      <c r="BD210" s="13">
        <f>IFERROR(SUM(BE135:BE159)/SUM(BD135:BD159),0)</f>
        <v>0</v>
      </c>
      <c r="BE210" s="13">
        <f>IFERROR(SUM(BF135:BF158)/SUM(BE135:BE158),0)</f>
        <v>0</v>
      </c>
      <c r="BF210" s="13">
        <f>IFERROR(SUM(BG135:BG157)/SUM(BF135:BF157),0)</f>
        <v>0</v>
      </c>
      <c r="BG210" s="13">
        <f>IFERROR(SUM(BH135:BH156)/SUM(BG135:BG156),0)</f>
        <v>0</v>
      </c>
      <c r="BH210" s="13">
        <f>IFERROR(SUM(BI135:BI155)/SUM(BH135:BH155),0)</f>
        <v>0</v>
      </c>
      <c r="BI210" s="13">
        <f>IFERROR(SUM(BJ135:BJ154)/SUM(BI135:BI154),0)</f>
        <v>0</v>
      </c>
      <c r="BJ210" s="13">
        <f>IFERROR(SUM(BK135:BK153)/SUM(BJ135:BJ153),0)</f>
        <v>0</v>
      </c>
      <c r="BK210" s="13">
        <f>IFERROR(SUM(BL135:BL152)/SUM(BK135:BK152),0)</f>
        <v>0</v>
      </c>
      <c r="BL210" s="13">
        <f>IFERROR(SUM(BM135:BM151)/SUM(BL135:BL151),0)</f>
        <v>0</v>
      </c>
      <c r="BM210" s="13">
        <f>IFERROR(SUM(BN135:BN150)/SUM(BM135:BM150),0)</f>
        <v>0</v>
      </c>
      <c r="BN210" s="13">
        <f>IFERROR(SUM(BO135:BO149)/SUM(BN135:BN149),0)</f>
        <v>0</v>
      </c>
      <c r="BO210" s="13">
        <f>IFERROR(SUM(BP135:BP148)/SUM(BO135:BO148),0)</f>
        <v>0</v>
      </c>
      <c r="BP210" s="13">
        <f>IFERROR(SUM(BQ135:BQ147)/SUM(BP135:BP147),0)</f>
        <v>0</v>
      </c>
      <c r="BQ210" s="13">
        <f>IFERROR(SUM(BR135:BR146)/SUM(BQ135:BQ146),0)</f>
        <v>0</v>
      </c>
      <c r="BR210" s="13">
        <f>IFERROR(SUM(BS135:BS145)/SUM(BR135:BR145),0)</f>
        <v>0</v>
      </c>
      <c r="BS210" s="13">
        <f>IFERROR(SUM(BT135:BT144)/SUM(BS135:BS144),0)</f>
        <v>0</v>
      </c>
      <c r="BT210" s="13">
        <f>IFERROR(SUM(BU135:BU143)/SUM(BT135:BT143),0)</f>
        <v>0</v>
      </c>
      <c r="BU210" s="13">
        <f>IFERROR(SUM(BV135:BV142)/SUM(BU135:BU142),0)</f>
        <v>0</v>
      </c>
      <c r="BV210" s="13">
        <f>IFERROR(SUM(BW135:BW141)/SUM(BV135:BV141),0)</f>
        <v>0</v>
      </c>
      <c r="BW210" s="13">
        <f>IFERROR(SUM(BX135:BX140)/SUM(BW135:BW140),0)</f>
        <v>0</v>
      </c>
      <c r="BX210" s="13">
        <f>IFERROR(SUM(BY135:BY139)/SUM(BX135:BX139),0)</f>
        <v>0</v>
      </c>
      <c r="BY210" s="13">
        <f>IFERROR(SUM(BZ135:BZ138)/SUM(BY135:BY138),0)</f>
        <v>0</v>
      </c>
      <c r="BZ210" s="13">
        <f>IFERROR(SUM(CA135:CA137)/SUM(BZ135:BZ137),0)</f>
        <v>0</v>
      </c>
      <c r="CA210" s="13">
        <f>IFERROR(SUM(CB135:CB136)/SUM(CA135:CA136),0)</f>
        <v>0</v>
      </c>
      <c r="CB210" s="13">
        <f>IFERROR(SUM(CC135:CC135)/SUM(CB135:CB135),0)</f>
        <v>0</v>
      </c>
      <c r="CC210" s="13" t="s">
        <v>25</v>
      </c>
    </row>
    <row r="211" ht="15" customHeight="1" outlineLevel="1" spans="2:81">
      <c r="B211" s="6" t="s">
        <v>29</v>
      </c>
      <c r="C211" s="13">
        <f>IFERROR(SUM(D167:D168)/SUM(C167:C168),0)</f>
        <v>0</v>
      </c>
      <c r="D211" s="13">
        <f>IFERROR(SUM(E166:E167)/SUM(D166:D167),0)</f>
        <v>0</v>
      </c>
      <c r="E211" s="13">
        <f>IFERROR(SUM(F165:F166)/SUM(E165:E166),0)</f>
        <v>0</v>
      </c>
      <c r="F211" s="13">
        <f>IFERROR(SUM(G164:G165)/SUM(F164:F165),0)</f>
        <v>0</v>
      </c>
      <c r="G211" s="13">
        <f>IFERROR(SUM(H163:H164)/SUM(G163:G164),0)</f>
        <v>0</v>
      </c>
      <c r="H211" s="13">
        <f>IFERROR(SUM(I162:I163)/SUM(H162:H163),0)</f>
        <v>0</v>
      </c>
      <c r="I211" s="13">
        <f>IFERROR(SUM(J161:J162)/SUM(I161:I162),0)</f>
        <v>0</v>
      </c>
      <c r="J211" s="13">
        <f>IFERROR(SUM(K160:K161)/SUM(J160:J161),0)</f>
        <v>0</v>
      </c>
      <c r="K211" s="13">
        <f>IFERROR(SUM(L159:L160)/SUM(K159:K160),0)</f>
        <v>0</v>
      </c>
      <c r="L211" s="13">
        <f>IFERROR(SUM(M158:M159)/SUM(L158:L159),0)</f>
        <v>0</v>
      </c>
      <c r="M211" s="13">
        <f>IFERROR(SUM(N157:N158)/SUM(M157:M158),0)</f>
        <v>0</v>
      </c>
      <c r="N211" s="13">
        <f>IFERROR(SUM(O156:O157)/SUM(N156:N157),0)</f>
        <v>0</v>
      </c>
      <c r="O211" s="13">
        <f>IFERROR(SUM(P155:P156)/SUM(O155:O156),0)</f>
        <v>0</v>
      </c>
      <c r="P211" s="13">
        <f>IFERROR(SUM(Q154:Q155)/SUM(P154:P155),0)</f>
        <v>0</v>
      </c>
      <c r="Q211" s="13">
        <f>IFERROR(SUM(R153:R154)/SUM(Q153:Q154),0)</f>
        <v>0</v>
      </c>
      <c r="R211" s="13">
        <f>IFERROR(SUM(S152:S153)/SUM(R152:R153),0)</f>
        <v>0</v>
      </c>
      <c r="S211" s="13">
        <f>IFERROR(SUM(T151:T152)/SUM(S151:S152),0)</f>
        <v>0</v>
      </c>
      <c r="T211" s="13">
        <f>IFERROR(SUM(U150:U151)/SUM(T150:T151),0)</f>
        <v>0</v>
      </c>
      <c r="U211" s="13">
        <f>IFERROR(SUM(V149:V150)/SUM(U149:U150),0)</f>
        <v>0</v>
      </c>
      <c r="V211" s="13">
        <f>IFERROR(SUM(W148:W149)/SUM(V148:V149),0)</f>
        <v>0</v>
      </c>
      <c r="W211" s="13">
        <f>IFERROR(SUM(X147:X148)/SUM(W147:W148),0)</f>
        <v>0</v>
      </c>
      <c r="X211" s="13">
        <f>IFERROR(SUM(Y146:Y147)/SUM(X146:X147),0)</f>
        <v>0</v>
      </c>
      <c r="Y211" s="13">
        <f>IFERROR(SUM(Z145:Z146)/SUM(Y145:Y146),0)</f>
        <v>0</v>
      </c>
      <c r="Z211" s="13">
        <f>IFERROR(SUM(AA144:AA145)/SUM(Z144:Z145),0)</f>
        <v>0</v>
      </c>
      <c r="AA211" s="13">
        <f>IFERROR(SUM(AB143:AB144)/SUM(AA143:AA144),0)</f>
        <v>0</v>
      </c>
      <c r="AB211" s="13">
        <f>IFERROR(SUM(AC142:AC143)/SUM(AB142:AB143),0)</f>
        <v>0</v>
      </c>
      <c r="AC211" s="13">
        <f>IFERROR(SUM(AD141:AD142)/SUM(AC141:AC142),0)</f>
        <v>0</v>
      </c>
      <c r="AD211" s="13">
        <f>IFERROR(SUM(AE140:AE141)/SUM(AD140:AD141),0)</f>
        <v>0</v>
      </c>
      <c r="AE211" s="13">
        <f>IFERROR(SUM(AF139:AF140)/SUM(AE139:AE140),0)</f>
        <v>0</v>
      </c>
      <c r="AF211" s="13">
        <f>IFERROR(SUM(AG138:AG139)/SUM(AF138:AF139),0)</f>
        <v>0</v>
      </c>
      <c r="AG211" s="13">
        <f>IFERROR(SUM(AH137:AH138)/SUM(AG137:AG138),0)</f>
        <v>0</v>
      </c>
      <c r="AH211" s="13">
        <f>IFERROR(SUM(AI136:AI137)/SUM(AH136:AH137),0)</f>
        <v>0</v>
      </c>
      <c r="AI211" s="13">
        <f>IFERROR(SUM(AJ135:AJ136)/SUM(AI135:AI136),0)</f>
        <v>0</v>
      </c>
      <c r="AJ211" s="13">
        <f>IFERROR(SUM(AK135:AK135)/SUM(AJ135:AJ135),0)</f>
        <v>0</v>
      </c>
      <c r="AK211" s="13" t="s">
        <v>25</v>
      </c>
      <c r="AT211" s="6" t="s">
        <v>29</v>
      </c>
      <c r="AU211" s="13">
        <f>IFERROR(SUM(AV167:AV168)/SUM(AU167:AU168),0)</f>
        <v>0</v>
      </c>
      <c r="AV211" s="13">
        <f>IFERROR(SUM(AW166:AW167)/SUM(AV166:AV167),0)</f>
        <v>0</v>
      </c>
      <c r="AW211" s="13">
        <f>IFERROR(SUM(AX165:AX166)/SUM(AW165:AW166),0)</f>
        <v>0</v>
      </c>
      <c r="AX211" s="13">
        <f>IFERROR(SUM(AY164:AY165)/SUM(AX164:AX165),0)</f>
        <v>0</v>
      </c>
      <c r="AY211" s="13">
        <f>IFERROR(SUM(AZ163:AZ164)/SUM(AY163:AY164),0)</f>
        <v>0</v>
      </c>
      <c r="AZ211" s="13">
        <f>IFERROR(SUM(BA162:BA163)/SUM(AZ162:AZ163),0)</f>
        <v>0</v>
      </c>
      <c r="BA211" s="13">
        <f>IFERROR(SUM(BB161:BB162)/SUM(BA161:BA162),0)</f>
        <v>0</v>
      </c>
      <c r="BB211" s="13">
        <f>IFERROR(SUM(BC160:BC161)/SUM(BB160:BB161),0)</f>
        <v>0</v>
      </c>
      <c r="BC211" s="13">
        <f>IFERROR(SUM(BD159:BD160)/SUM(BC159:BC160),0)</f>
        <v>0</v>
      </c>
      <c r="BD211" s="13">
        <f>IFERROR(SUM(BE158:BE159)/SUM(BD158:BD159),0)</f>
        <v>0</v>
      </c>
      <c r="BE211" s="13">
        <f>IFERROR(SUM(BF157:BF158)/SUM(BE157:BE158),0)</f>
        <v>0</v>
      </c>
      <c r="BF211" s="13">
        <f>IFERROR(SUM(BG156:BG157)/SUM(BF156:BF157),0)</f>
        <v>0</v>
      </c>
      <c r="BG211" s="13">
        <f>IFERROR(SUM(BH155:BH156)/SUM(BG155:BG156),0)</f>
        <v>0</v>
      </c>
      <c r="BH211" s="13">
        <f>IFERROR(SUM(BI154:BI155)/SUM(BH154:BH155),0)</f>
        <v>0</v>
      </c>
      <c r="BI211" s="13">
        <f>IFERROR(SUM(BJ153:BJ154)/SUM(BI153:BI154),0)</f>
        <v>0</v>
      </c>
      <c r="BJ211" s="13">
        <f>IFERROR(SUM(BK152:BK153)/SUM(BJ152:BJ153),0)</f>
        <v>0</v>
      </c>
      <c r="BK211" s="13">
        <f>IFERROR(SUM(BL151:BL152)/SUM(BK151:BK152),0)</f>
        <v>0</v>
      </c>
      <c r="BL211" s="13">
        <f>IFERROR(SUM(BM150:BM151)/SUM(BL150:BL151),0)</f>
        <v>0</v>
      </c>
      <c r="BM211" s="13">
        <f>IFERROR(SUM(BN149:BN150)/SUM(BM149:BM150),0)</f>
        <v>0</v>
      </c>
      <c r="BN211" s="13">
        <f>IFERROR(SUM(BO148:BO149)/SUM(BN148:BN149),0)</f>
        <v>0</v>
      </c>
      <c r="BO211" s="13">
        <f>IFERROR(SUM(BP147:BP148)/SUM(BO147:BO148),0)</f>
        <v>0</v>
      </c>
      <c r="BP211" s="13">
        <f>IFERROR(SUM(BQ146:BQ147)/SUM(BP146:BP147),0)</f>
        <v>0</v>
      </c>
      <c r="BQ211" s="13">
        <f>IFERROR(SUM(BR145:BR146)/SUM(BQ145:BQ146),0)</f>
        <v>0</v>
      </c>
      <c r="BR211" s="13">
        <f>IFERROR(SUM(BS144:BS145)/SUM(BR144:BR145),0)</f>
        <v>0</v>
      </c>
      <c r="BS211" s="13">
        <f>IFERROR(SUM(BT143:BT144)/SUM(BS143:BS144),0)</f>
        <v>0</v>
      </c>
      <c r="BT211" s="13">
        <f>IFERROR(SUM(BU142:BU143)/SUM(BT142:BT143),0)</f>
        <v>0</v>
      </c>
      <c r="BU211" s="13">
        <f>IFERROR(SUM(BV141:BV142)/SUM(BU141:BU142),0)</f>
        <v>0</v>
      </c>
      <c r="BV211" s="13">
        <f>IFERROR(SUM(BW140:BW141)/SUM(BV140:BV141),0)</f>
        <v>0</v>
      </c>
      <c r="BW211" s="13">
        <f>IFERROR(SUM(BX139:BX140)/SUM(BW139:BW140),0)</f>
        <v>0</v>
      </c>
      <c r="BX211" s="13">
        <f>IFERROR(SUM(BY138:BY139)/SUM(BX138:BX139),0)</f>
        <v>0</v>
      </c>
      <c r="BY211" s="13">
        <f>IFERROR(SUM(BZ137:BZ138)/SUM(BY137:BY138),0)</f>
        <v>0</v>
      </c>
      <c r="BZ211" s="13">
        <f>IFERROR(SUM(CA136:CA137)/SUM(BZ136:BZ137),0)</f>
        <v>0</v>
      </c>
      <c r="CA211" s="13">
        <f>IFERROR(SUM(CB135:CB136)/SUM(CA135:CA136),0)</f>
        <v>0</v>
      </c>
      <c r="CB211" s="13">
        <f>IFERROR(SUM(CC135:CC135)/SUM(CB135:CB135),0)</f>
        <v>0</v>
      </c>
      <c r="CC211" s="13" t="s">
        <v>25</v>
      </c>
    </row>
    <row r="212" ht="15" customHeight="1" outlineLevel="1" spans="2:81">
      <c r="B212" s="6" t="s">
        <v>30</v>
      </c>
      <c r="C212" s="13">
        <f>IFERROR(AVERAGE(C205:C207),0)</f>
        <v>0</v>
      </c>
      <c r="D212" s="13">
        <f>IFERROR(AVERAGE(D204:D206),0)</f>
        <v>0</v>
      </c>
      <c r="E212" s="13">
        <f>IFERROR(AVERAGE(E203:E205),0)</f>
        <v>0</v>
      </c>
      <c r="F212" s="13">
        <f>IFERROR(AVERAGE(F202:F204),0)</f>
        <v>0</v>
      </c>
      <c r="G212" s="13">
        <f>IFERROR(AVERAGE(G201:G203),0)</f>
        <v>0</v>
      </c>
      <c r="H212" s="13">
        <f>IFERROR(AVERAGE(H200:H202),0)</f>
        <v>0</v>
      </c>
      <c r="I212" s="13">
        <f>IFERROR(AVERAGE(I199:I201),0)</f>
        <v>0</v>
      </c>
      <c r="J212" s="13">
        <f>IFERROR(AVERAGE(J198:J200),0)</f>
        <v>0</v>
      </c>
      <c r="K212" s="13">
        <f>IFERROR(AVERAGE(K197:K199),0)</f>
        <v>0</v>
      </c>
      <c r="L212" s="13">
        <f>IFERROR(AVERAGE(L196:L198),0)</f>
        <v>0</v>
      </c>
      <c r="M212" s="13">
        <f>IFERROR(AVERAGE(M195:M197),0)</f>
        <v>0</v>
      </c>
      <c r="N212" s="13">
        <f>IFERROR(AVERAGE(N194:N196),0)</f>
        <v>0</v>
      </c>
      <c r="O212" s="13">
        <f>IFERROR(AVERAGE(O193:O195),0)</f>
        <v>0</v>
      </c>
      <c r="P212" s="13">
        <f>IFERROR(AVERAGE(P192:P194),0)</f>
        <v>0</v>
      </c>
      <c r="Q212" s="13">
        <f>IFERROR(AVERAGE(Q191:Q193),0)</f>
        <v>0</v>
      </c>
      <c r="R212" s="13">
        <f>IFERROR(AVERAGE(R190:R192),0)</f>
        <v>0</v>
      </c>
      <c r="S212" s="13">
        <f>IFERROR(AVERAGE(S189:S191),0)</f>
        <v>0</v>
      </c>
      <c r="T212" s="13">
        <f>IFERROR(AVERAGE(T188:T190),0)</f>
        <v>0</v>
      </c>
      <c r="U212" s="13">
        <f>IFERROR(AVERAGE(U187:U189),0)</f>
        <v>0</v>
      </c>
      <c r="V212" s="13">
        <f>IFERROR(AVERAGE(V186:V188),0)</f>
        <v>0</v>
      </c>
      <c r="W212" s="13">
        <f>IFERROR(AVERAGE(W185:W187),0)</f>
        <v>0</v>
      </c>
      <c r="X212" s="13">
        <f>IFERROR(AVERAGE(X184:X186),0)</f>
        <v>0</v>
      </c>
      <c r="Y212" s="13">
        <f>IFERROR(AVERAGE(Y183:Y185),0)</f>
        <v>0</v>
      </c>
      <c r="Z212" s="13">
        <f>IFERROR(AVERAGE(Z182:Z184),0)</f>
        <v>0</v>
      </c>
      <c r="AA212" s="13">
        <f>IFERROR(AVERAGE(AA181:AA183),0)</f>
        <v>0</v>
      </c>
      <c r="AB212" s="13">
        <f>IFERROR(AVERAGE(AB180:AB182),0)</f>
        <v>0</v>
      </c>
      <c r="AC212" s="13">
        <f>IFERROR(AVERAGE(AC179:AC181),0)</f>
        <v>0</v>
      </c>
      <c r="AD212" s="13">
        <f>IFERROR(AVERAGE(AD178:AD180),0)</f>
        <v>0</v>
      </c>
      <c r="AE212" s="13">
        <f>IFERROR(AVERAGE(AE177:AE179),0)</f>
        <v>0</v>
      </c>
      <c r="AF212" s="13">
        <f>IFERROR(AVERAGE(AF176:AF178),0)</f>
        <v>0</v>
      </c>
      <c r="AG212" s="13">
        <f>IFERROR(AVERAGE(AG175:AG177),0)</f>
        <v>0</v>
      </c>
      <c r="AH212" s="13">
        <f>IFERROR(AVERAGE(AH174:AH176),0)</f>
        <v>0</v>
      </c>
      <c r="AI212" s="13">
        <f>IFERROR(AVERAGE(AI174:AI175),0)</f>
        <v>0</v>
      </c>
      <c r="AJ212" s="13">
        <f>IFERROR(AVERAGE(AJ174:AJ174),0)</f>
        <v>0</v>
      </c>
      <c r="AK212" s="13" t="s">
        <v>25</v>
      </c>
      <c r="AT212" s="6" t="s">
        <v>30</v>
      </c>
      <c r="AU212" s="13">
        <f>IFERROR(AVERAGE(AU205:AU207),0)</f>
        <v>0</v>
      </c>
      <c r="AV212" s="13">
        <f>IFERROR(AVERAGE(AV204:AV206),0)</f>
        <v>0</v>
      </c>
      <c r="AW212" s="13">
        <f>IFERROR(AVERAGE(AW203:AW205),0)</f>
        <v>0</v>
      </c>
      <c r="AX212" s="13">
        <f>IFERROR(AVERAGE(AX202:AX204),0)</f>
        <v>0</v>
      </c>
      <c r="AY212" s="13">
        <f>IFERROR(AVERAGE(AY201:AY203),0)</f>
        <v>0</v>
      </c>
      <c r="AZ212" s="13">
        <f>IFERROR(AVERAGE(AZ200:AZ202),0)</f>
        <v>0</v>
      </c>
      <c r="BA212" s="13">
        <f>IFERROR(AVERAGE(BA199:BA201),0)</f>
        <v>0</v>
      </c>
      <c r="BB212" s="13">
        <f>IFERROR(AVERAGE(BB198:BB200),0)</f>
        <v>0</v>
      </c>
      <c r="BC212" s="13">
        <f>IFERROR(AVERAGE(BC197:BC199),0)</f>
        <v>0</v>
      </c>
      <c r="BD212" s="13">
        <f>IFERROR(AVERAGE(BD196:BD198),0)</f>
        <v>0</v>
      </c>
      <c r="BE212" s="13">
        <f>IFERROR(AVERAGE(BE195:BE197),0)</f>
        <v>0</v>
      </c>
      <c r="BF212" s="13">
        <f>IFERROR(AVERAGE(BF194:BF196),0)</f>
        <v>0</v>
      </c>
      <c r="BG212" s="13">
        <f>IFERROR(AVERAGE(BG193:BG195),0)</f>
        <v>0</v>
      </c>
      <c r="BH212" s="13">
        <f>IFERROR(AVERAGE(BH192:BH194),0)</f>
        <v>0</v>
      </c>
      <c r="BI212" s="13">
        <f>IFERROR(AVERAGE(BI191:BI193),0)</f>
        <v>0</v>
      </c>
      <c r="BJ212" s="13">
        <f>IFERROR(AVERAGE(BJ190:BJ192),0)</f>
        <v>0</v>
      </c>
      <c r="BK212" s="13">
        <f>IFERROR(AVERAGE(BK189:BK191),0)</f>
        <v>0</v>
      </c>
      <c r="BL212" s="13">
        <f>IFERROR(AVERAGE(BL188:BL190),0)</f>
        <v>0</v>
      </c>
      <c r="BM212" s="13">
        <f>IFERROR(AVERAGE(BM187:BM189),0)</f>
        <v>0</v>
      </c>
      <c r="BN212" s="13">
        <f>IFERROR(AVERAGE(BN186:BN188),0)</f>
        <v>0</v>
      </c>
      <c r="BO212" s="13">
        <f>IFERROR(AVERAGE(BO185:BO187),0)</f>
        <v>0</v>
      </c>
      <c r="BP212" s="13">
        <f>IFERROR(AVERAGE(BP184:BP186),0)</f>
        <v>0</v>
      </c>
      <c r="BQ212" s="13">
        <f>IFERROR(AVERAGE(BQ183:BQ185),0)</f>
        <v>0</v>
      </c>
      <c r="BR212" s="13">
        <f>IFERROR(AVERAGE(BR182:BR184),0)</f>
        <v>0</v>
      </c>
      <c r="BS212" s="13">
        <f>IFERROR(AVERAGE(BS181:BS183),0)</f>
        <v>0</v>
      </c>
      <c r="BT212" s="13">
        <f>IFERROR(AVERAGE(BT180:BT182),0)</f>
        <v>0</v>
      </c>
      <c r="BU212" s="13">
        <f>IFERROR(AVERAGE(BU179:BU181),0)</f>
        <v>0</v>
      </c>
      <c r="BV212" s="13">
        <f>IFERROR(AVERAGE(BV178:BV180),0)</f>
        <v>0</v>
      </c>
      <c r="BW212" s="13">
        <f>IFERROR(AVERAGE(BW177:BW179),0)</f>
        <v>0</v>
      </c>
      <c r="BX212" s="13">
        <f>IFERROR(AVERAGE(BX176:BX178),0)</f>
        <v>0</v>
      </c>
      <c r="BY212" s="13">
        <f>IFERROR(AVERAGE(BY175:BY177),0)</f>
        <v>0</v>
      </c>
      <c r="BZ212" s="13">
        <f>IFERROR(AVERAGE(BZ174:BZ176),0)</f>
        <v>0</v>
      </c>
      <c r="CA212" s="13">
        <f>IFERROR(AVERAGE(CA174:CA175),0)</f>
        <v>0</v>
      </c>
      <c r="CB212" s="13">
        <f>IFERROR(AVERAGE(CB174:CB174),0)</f>
        <v>0</v>
      </c>
      <c r="CC212" s="13" t="s">
        <v>25</v>
      </c>
    </row>
    <row r="213" ht="15" customHeight="1" outlineLevel="1" spans="2:81">
      <c r="B213" s="6" t="s">
        <v>31</v>
      </c>
      <c r="C213" s="13">
        <f>IFERROR(SUM(D166:D168)/SUM(C166:C168),0)</f>
        <v>0</v>
      </c>
      <c r="D213" s="13">
        <f>IFERROR(SUM(E165:E167)/SUM(D165:D167),0)</f>
        <v>0</v>
      </c>
      <c r="E213" s="13">
        <f>IFERROR(SUM(F164:F166)/SUM(E164:E166),0)</f>
        <v>0</v>
      </c>
      <c r="F213" s="13">
        <f>IFERROR(SUM(G163:G165)/SUM(F163:F165),0)</f>
        <v>0</v>
      </c>
      <c r="G213" s="13">
        <f>IFERROR(SUM(H162:H164)/SUM(G162:G164),0)</f>
        <v>0</v>
      </c>
      <c r="H213" s="13">
        <f>IFERROR(SUM(I161:I163)/SUM(H161:H163),0)</f>
        <v>0</v>
      </c>
      <c r="I213" s="13">
        <f>IFERROR(SUM(J160:J162)/SUM(I160:I162),0)</f>
        <v>0</v>
      </c>
      <c r="J213" s="13">
        <f>IFERROR(SUM(K159:K161)/SUM(J159:J161),0)</f>
        <v>0</v>
      </c>
      <c r="K213" s="13">
        <f>IFERROR(SUM(L158:L160)/SUM(K158:K160),0)</f>
        <v>0</v>
      </c>
      <c r="L213" s="13">
        <f>IFERROR(SUM(M157:M159)/SUM(L157:L159),0)</f>
        <v>0</v>
      </c>
      <c r="M213" s="13">
        <f>IFERROR(SUM(N156:N158)/SUM(M156:M158),0)</f>
        <v>0</v>
      </c>
      <c r="N213" s="13">
        <f>IFERROR(SUM(O155:O157)/SUM(N155:N157),0)</f>
        <v>0</v>
      </c>
      <c r="O213" s="13">
        <f>IFERROR(SUM(P154:P156)/SUM(O154:O156),0)</f>
        <v>0</v>
      </c>
      <c r="P213" s="13">
        <f>IFERROR(SUM(Q153:Q155)/SUM(P153:P155),0)</f>
        <v>0</v>
      </c>
      <c r="Q213" s="13">
        <f>IFERROR(SUM(R152:R154)/SUM(Q152:Q154),0)</f>
        <v>0</v>
      </c>
      <c r="R213" s="13">
        <f>IFERROR(SUM(S151:S153)/SUM(R151:R153),0)</f>
        <v>0</v>
      </c>
      <c r="S213" s="13">
        <f>IFERROR(SUM(T150:T152)/SUM(S150:S152),0)</f>
        <v>0</v>
      </c>
      <c r="T213" s="13">
        <f>IFERROR(SUM(U149:U151)/SUM(T149:T151),0)</f>
        <v>0</v>
      </c>
      <c r="U213" s="13">
        <f>IFERROR(SUM(V148:V150)/SUM(U148:U150),0)</f>
        <v>0</v>
      </c>
      <c r="V213" s="13">
        <f>IFERROR(SUM(W147:W149)/SUM(V147:V149),0)</f>
        <v>0</v>
      </c>
      <c r="W213" s="13">
        <f>IFERROR(SUM(X146:X148)/SUM(W146:W148),0)</f>
        <v>0</v>
      </c>
      <c r="X213" s="13">
        <f>IFERROR(SUM(Y145:Y147)/SUM(X145:X147),0)</f>
        <v>0</v>
      </c>
      <c r="Y213" s="13">
        <f>IFERROR(SUM(Z144:Z146)/SUM(Y144:Y146),0)</f>
        <v>0</v>
      </c>
      <c r="Z213" s="13">
        <f>IFERROR(SUM(AA143:AA145)/SUM(Z143:Z145),0)</f>
        <v>0</v>
      </c>
      <c r="AA213" s="13">
        <f>IFERROR(SUM(AB142:AB144)/SUM(AA142:AA144),0)</f>
        <v>0</v>
      </c>
      <c r="AB213" s="13">
        <f>IFERROR(SUM(AC141:AC143)/SUM(AB141:AB143),0)</f>
        <v>0</v>
      </c>
      <c r="AC213" s="13">
        <f>IFERROR(SUM(AD140:AD142)/SUM(AC140:AC142),0)</f>
        <v>0</v>
      </c>
      <c r="AD213" s="13">
        <f>IFERROR(SUM(AE139:AE141)/SUM(AD139:AD141),0)</f>
        <v>0</v>
      </c>
      <c r="AE213" s="13">
        <f>IFERROR(SUM(AF138:AF140)/SUM(AE138:AE140),0)</f>
        <v>0</v>
      </c>
      <c r="AF213" s="13">
        <f>IFERROR(SUM(AG137:AG139)/SUM(AF137:AF139),0)</f>
        <v>0</v>
      </c>
      <c r="AG213" s="13">
        <f>IFERROR(SUM(AH136:AH138)/SUM(AG136:AG138),0)</f>
        <v>0</v>
      </c>
      <c r="AH213" s="13">
        <f>IFERROR(SUM(AI135:AI137)/SUM(AH135:AH137),0)</f>
        <v>0</v>
      </c>
      <c r="AI213" s="13">
        <f>IFERROR(SUM(AJ135:AJ136)/SUM(AI135:AI136),0)</f>
        <v>0</v>
      </c>
      <c r="AJ213" s="13">
        <f>IFERROR(SUM(AK135:AK135)/SUM(AJ135:AJ135),0)</f>
        <v>0</v>
      </c>
      <c r="AK213" s="13" t="s">
        <v>25</v>
      </c>
      <c r="AT213" s="6" t="s">
        <v>31</v>
      </c>
      <c r="AU213" s="13">
        <f>IFERROR(SUM(AV166:AV168)/SUM(AU166:AU168),0)</f>
        <v>0</v>
      </c>
      <c r="AV213" s="13">
        <f>IFERROR(SUM(AW165:AW167)/SUM(AV165:AV167),0)</f>
        <v>0</v>
      </c>
      <c r="AW213" s="13">
        <f>IFERROR(SUM(AX164:AX166)/SUM(AW164:AW166),0)</f>
        <v>0</v>
      </c>
      <c r="AX213" s="13">
        <f>IFERROR(SUM(AY163:AY165)/SUM(AX163:AX165),0)</f>
        <v>0</v>
      </c>
      <c r="AY213" s="13">
        <f>IFERROR(SUM(AZ162:AZ164)/SUM(AY162:AY164),0)</f>
        <v>0</v>
      </c>
      <c r="AZ213" s="13">
        <f>IFERROR(SUM(BA161:BA163)/SUM(AZ161:AZ163),0)</f>
        <v>0</v>
      </c>
      <c r="BA213" s="13">
        <f>IFERROR(SUM(BB160:BB162)/SUM(BA160:BA162),0)</f>
        <v>0</v>
      </c>
      <c r="BB213" s="13">
        <f>IFERROR(SUM(BC159:BC161)/SUM(BB159:BB161),0)</f>
        <v>0</v>
      </c>
      <c r="BC213" s="13">
        <f>IFERROR(SUM(BD158:BD160)/SUM(BC158:BC160),0)</f>
        <v>0</v>
      </c>
      <c r="BD213" s="13">
        <f>IFERROR(SUM(BE157:BE159)/SUM(BD157:BD159),0)</f>
        <v>0</v>
      </c>
      <c r="BE213" s="13">
        <f>IFERROR(SUM(BF156:BF158)/SUM(BE156:BE158),0)</f>
        <v>0</v>
      </c>
      <c r="BF213" s="13">
        <f>IFERROR(SUM(BG155:BG157)/SUM(BF155:BF157),0)</f>
        <v>0</v>
      </c>
      <c r="BG213" s="13">
        <f>IFERROR(SUM(BH154:BH156)/SUM(BG154:BG156),0)</f>
        <v>0</v>
      </c>
      <c r="BH213" s="13">
        <f>IFERROR(SUM(BI153:BI155)/SUM(BH153:BH155),0)</f>
        <v>0</v>
      </c>
      <c r="BI213" s="13">
        <f>IFERROR(SUM(BJ152:BJ154)/SUM(BI152:BI154),0)</f>
        <v>0</v>
      </c>
      <c r="BJ213" s="13">
        <f>IFERROR(SUM(BK151:BK153)/SUM(BJ151:BJ153),0)</f>
        <v>0</v>
      </c>
      <c r="BK213" s="13">
        <f>IFERROR(SUM(BL150:BL152)/SUM(BK150:BK152),0)</f>
        <v>0</v>
      </c>
      <c r="BL213" s="13">
        <f>IFERROR(SUM(BM149:BM151)/SUM(BL149:BL151),0)</f>
        <v>0</v>
      </c>
      <c r="BM213" s="13">
        <f>IFERROR(SUM(BN148:BN150)/SUM(BM148:BM150),0)</f>
        <v>0</v>
      </c>
      <c r="BN213" s="13">
        <f>IFERROR(SUM(BO147:BO149)/SUM(BN147:BN149),0)</f>
        <v>0</v>
      </c>
      <c r="BO213" s="13">
        <f>IFERROR(SUM(BP146:BP148)/SUM(BO146:BO148),0)</f>
        <v>0</v>
      </c>
      <c r="BP213" s="13">
        <f>IFERROR(SUM(BQ145:BQ147)/SUM(BP145:BP147),0)</f>
        <v>0</v>
      </c>
      <c r="BQ213" s="13">
        <f>IFERROR(SUM(BR144:BR146)/SUM(BQ144:BQ146),0)</f>
        <v>0</v>
      </c>
      <c r="BR213" s="13">
        <f>IFERROR(SUM(BS143:BS145)/SUM(BR143:BR145),0)</f>
        <v>0</v>
      </c>
      <c r="BS213" s="13">
        <f>IFERROR(SUM(BT142:BT144)/SUM(BS142:BS144),0)</f>
        <v>0</v>
      </c>
      <c r="BT213" s="13">
        <f>IFERROR(SUM(BU141:BU143)/SUM(BT141:BT143),0)</f>
        <v>0</v>
      </c>
      <c r="BU213" s="13">
        <f>IFERROR(SUM(BV140:BV142)/SUM(BU140:BU142),0)</f>
        <v>0</v>
      </c>
      <c r="BV213" s="13">
        <f>IFERROR(SUM(BW139:BW141)/SUM(BV139:BV141),0)</f>
        <v>0</v>
      </c>
      <c r="BW213" s="13">
        <f>IFERROR(SUM(BX138:BX140)/SUM(BW138:BW140),0)</f>
        <v>0</v>
      </c>
      <c r="BX213" s="13">
        <f>IFERROR(SUM(BY137:BY139)/SUM(BX137:BX139),0)</f>
        <v>0</v>
      </c>
      <c r="BY213" s="13">
        <f>IFERROR(SUM(BZ136:BZ138)/SUM(BY136:BY138),0)</f>
        <v>0</v>
      </c>
      <c r="BZ213" s="13">
        <f>IFERROR(SUM(CA135:CA137)/SUM(BZ135:BZ137),0)</f>
        <v>0</v>
      </c>
      <c r="CA213" s="13">
        <f>IFERROR(SUM(CB135:CB136)/SUM(CA135:CA136),0)</f>
        <v>0</v>
      </c>
      <c r="CB213" s="13">
        <f>IFERROR(SUM(CC135:CC135)/SUM(CB135:CB135),0)</f>
        <v>0</v>
      </c>
      <c r="CC213" s="13" t="s">
        <v>25</v>
      </c>
    </row>
    <row r="214" ht="15" customHeight="1" outlineLevel="1" spans="2:81">
      <c r="B214" s="6" t="s">
        <v>32</v>
      </c>
      <c r="C214" s="13">
        <f>IFERROR(SUM(D165:D168)/SUM(C165:C168),0)</f>
        <v>0</v>
      </c>
      <c r="D214" s="13">
        <f>IFERROR(SUM(E164:E167)/SUM(D164:D167),0)</f>
        <v>0</v>
      </c>
      <c r="E214" s="13">
        <f>IFERROR(SUM(F163:F166)/SUM(E163:E166),0)</f>
        <v>0</v>
      </c>
      <c r="F214" s="13">
        <f>IFERROR(SUM(G162:G165)/SUM(F162:F165),0)</f>
        <v>0</v>
      </c>
      <c r="G214" s="13">
        <f>IFERROR(SUM(H161:H164)/SUM(G161:G164),0)</f>
        <v>0</v>
      </c>
      <c r="H214" s="13">
        <f>IFERROR(SUM(I160:I163)/SUM(H160:H163),0)</f>
        <v>0</v>
      </c>
      <c r="I214" s="13">
        <f>IFERROR(SUM(J159:J162)/SUM(I159:I162),0)</f>
        <v>0</v>
      </c>
      <c r="J214" s="13">
        <f>IFERROR(SUM(K158:K161)/SUM(J158:J161),0)</f>
        <v>0</v>
      </c>
      <c r="K214" s="13">
        <f>IFERROR(SUM(L157:L160)/SUM(K157:K160),0)</f>
        <v>0</v>
      </c>
      <c r="L214" s="13">
        <f>IFERROR(SUM(M156:M159)/SUM(L156:L159),0)</f>
        <v>0</v>
      </c>
      <c r="M214" s="13">
        <f>IFERROR(SUM(N155:N158)/SUM(M155:M158),0)</f>
        <v>0</v>
      </c>
      <c r="N214" s="13">
        <f>IFERROR(SUM(O154:O157)/SUM(N154:N157),0)</f>
        <v>0</v>
      </c>
      <c r="O214" s="13">
        <f>IFERROR(SUM(P153:P156)/SUM(O153:O156),0)</f>
        <v>0</v>
      </c>
      <c r="P214" s="13">
        <f>IFERROR(SUM(Q152:Q155)/SUM(P152:P155),0)</f>
        <v>0</v>
      </c>
      <c r="Q214" s="13">
        <f>IFERROR(SUM(R151:R154)/SUM(Q151:Q154),0)</f>
        <v>0</v>
      </c>
      <c r="R214" s="13">
        <f>IFERROR(SUM(S150:S153)/SUM(R150:R153),0)</f>
        <v>0</v>
      </c>
      <c r="S214" s="13">
        <f>IFERROR(SUM(T149:T152)/SUM(S149:S152),0)</f>
        <v>0</v>
      </c>
      <c r="T214" s="13">
        <f>IFERROR(SUM(U148:U151)/SUM(T148:T151),0)</f>
        <v>0</v>
      </c>
      <c r="U214" s="13">
        <f>IFERROR(SUM(V147:V150)/SUM(U147:U150),0)</f>
        <v>0</v>
      </c>
      <c r="V214" s="13">
        <f>IFERROR(SUM(W146:W149)/SUM(V146:V149),0)</f>
        <v>0</v>
      </c>
      <c r="W214" s="13">
        <f>IFERROR(SUM(X145:X148)/SUM(W145:W148),0)</f>
        <v>0</v>
      </c>
      <c r="X214" s="13">
        <f>IFERROR(SUM(Y144:Y147)/SUM(X144:X147),0)</f>
        <v>0</v>
      </c>
      <c r="Y214" s="13">
        <f>IFERROR(SUM(Z143:Z146)/SUM(Y143:Y146),0)</f>
        <v>0</v>
      </c>
      <c r="Z214" s="13">
        <f>IFERROR(SUM(AA142:AA145)/SUM(Z142:Z145),0)</f>
        <v>0</v>
      </c>
      <c r="AA214" s="13">
        <f>IFERROR(SUM(AB141:AB144)/SUM(AA141:AA144),0)</f>
        <v>0</v>
      </c>
      <c r="AB214" s="13">
        <f>IFERROR(SUM(AC140:AC143)/SUM(AB140:AB143),0)</f>
        <v>0</v>
      </c>
      <c r="AC214" s="13">
        <f>IFERROR(SUM(AD139:AD142)/SUM(AC139:AC142),0)</f>
        <v>0</v>
      </c>
      <c r="AD214" s="13">
        <f>IFERROR(SUM(AE138:AE141)/SUM(AD138:AD141),0)</f>
        <v>0</v>
      </c>
      <c r="AE214" s="13">
        <f>IFERROR(SUM(AF137:AF140)/SUM(AE137:AE140),0)</f>
        <v>0</v>
      </c>
      <c r="AF214" s="13">
        <f>IFERROR(SUM(AG136:AG139)/SUM(AF136:AF139),0)</f>
        <v>0</v>
      </c>
      <c r="AG214" s="13">
        <f>IFERROR(SUM(AH135:AH138)/SUM(AG135:AG138),0)</f>
        <v>0</v>
      </c>
      <c r="AH214" s="13">
        <f>IFERROR(SUM(AI135:AI137)/SUM(AH135:AH137),0)</f>
        <v>0</v>
      </c>
      <c r="AI214" s="13">
        <f>IFERROR(SUM(AJ135:AJ136)/SUM(AI135:AI136),0)</f>
        <v>0</v>
      </c>
      <c r="AJ214" s="13">
        <f>IFERROR(SUM(AK135:AK135)/SUM(AJ135:AJ135),0)</f>
        <v>0</v>
      </c>
      <c r="AK214" s="13" t="s">
        <v>25</v>
      </c>
      <c r="AT214" s="6" t="s">
        <v>32</v>
      </c>
      <c r="AU214" s="13">
        <f>IFERROR(SUM(AV165:AV168)/SUM(AU165:AU168),0)</f>
        <v>0</v>
      </c>
      <c r="AV214" s="13">
        <f>IFERROR(SUM(AW164:AW167)/SUM(AV164:AV167),0)</f>
        <v>0</v>
      </c>
      <c r="AW214" s="13">
        <f>IFERROR(SUM(AX163:AX166)/SUM(AW163:AW166),0)</f>
        <v>0</v>
      </c>
      <c r="AX214" s="13">
        <f>IFERROR(SUM(AY162:AY165)/SUM(AX162:AX165),0)</f>
        <v>0</v>
      </c>
      <c r="AY214" s="13">
        <f>IFERROR(SUM(AZ161:AZ164)/SUM(AY161:AY164),0)</f>
        <v>0</v>
      </c>
      <c r="AZ214" s="13">
        <f>IFERROR(SUM(BA160:BA163)/SUM(AZ160:AZ163),0)</f>
        <v>0</v>
      </c>
      <c r="BA214" s="13">
        <f>IFERROR(SUM(BB159:BB162)/SUM(BA159:BA162),0)</f>
        <v>0</v>
      </c>
      <c r="BB214" s="13">
        <f>IFERROR(SUM(BC158:BC161)/SUM(BB158:BB161),0)</f>
        <v>0</v>
      </c>
      <c r="BC214" s="13">
        <f>IFERROR(SUM(BD157:BD160)/SUM(BC157:BC160),0)</f>
        <v>0</v>
      </c>
      <c r="BD214" s="13">
        <f>IFERROR(SUM(BE156:BE159)/SUM(BD156:BD159),0)</f>
        <v>0</v>
      </c>
      <c r="BE214" s="13">
        <f>IFERROR(SUM(BF155:BF158)/SUM(BE155:BE158),0)</f>
        <v>0</v>
      </c>
      <c r="BF214" s="13">
        <f>IFERROR(SUM(BG154:BG157)/SUM(BF154:BF157),0)</f>
        <v>0</v>
      </c>
      <c r="BG214" s="13">
        <f>IFERROR(SUM(BH153:BH156)/SUM(BG153:BG156),0)</f>
        <v>0</v>
      </c>
      <c r="BH214" s="13">
        <f>IFERROR(SUM(BI152:BI155)/SUM(BH152:BH155),0)</f>
        <v>0</v>
      </c>
      <c r="BI214" s="13">
        <f>IFERROR(SUM(BJ151:BJ154)/SUM(BI151:BI154),0)</f>
        <v>0</v>
      </c>
      <c r="BJ214" s="13">
        <f>IFERROR(SUM(BK150:BK153)/SUM(BJ150:BJ153),0)</f>
        <v>0</v>
      </c>
      <c r="BK214" s="13">
        <f>IFERROR(SUM(BL149:BL152)/SUM(BK149:BK152),0)</f>
        <v>0</v>
      </c>
      <c r="BL214" s="13">
        <f>IFERROR(SUM(BM148:BM151)/SUM(BL148:BL151),0)</f>
        <v>0</v>
      </c>
      <c r="BM214" s="13">
        <f>IFERROR(SUM(BN147:BN150)/SUM(BM147:BM150),0)</f>
        <v>0</v>
      </c>
      <c r="BN214" s="13">
        <f>IFERROR(SUM(BO146:BO149)/SUM(BN146:BN149),0)</f>
        <v>0</v>
      </c>
      <c r="BO214" s="13">
        <f>IFERROR(SUM(BP145:BP148)/SUM(BO145:BO148),0)</f>
        <v>0</v>
      </c>
      <c r="BP214" s="13">
        <f>IFERROR(SUM(BQ144:BQ147)/SUM(BP144:BP147),0)</f>
        <v>0</v>
      </c>
      <c r="BQ214" s="13">
        <f>IFERROR(SUM(BR143:BR146)/SUM(BQ143:BQ146),0)</f>
        <v>0</v>
      </c>
      <c r="BR214" s="13">
        <f>IFERROR(SUM(BS142:BS145)/SUM(BR142:BR145),0)</f>
        <v>0</v>
      </c>
      <c r="BS214" s="13">
        <f>IFERROR(SUM(BT141:BT144)/SUM(BS141:BS144),0)</f>
        <v>0</v>
      </c>
      <c r="BT214" s="13">
        <f>IFERROR(SUM(BU140:BU143)/SUM(BT140:BT143),0)</f>
        <v>0</v>
      </c>
      <c r="BU214" s="13">
        <f>IFERROR(SUM(BV139:BV142)/SUM(BU139:BU142),0)</f>
        <v>0</v>
      </c>
      <c r="BV214" s="13">
        <f>IFERROR(SUM(BW138:BW141)/SUM(BV138:BV141),0)</f>
        <v>0</v>
      </c>
      <c r="BW214" s="13">
        <f>IFERROR(SUM(BX137:BX140)/SUM(BW137:BW140),0)</f>
        <v>0</v>
      </c>
      <c r="BX214" s="13">
        <f>IFERROR(SUM(BY136:BY139)/SUM(BX136:BX139),0)</f>
        <v>0</v>
      </c>
      <c r="BY214" s="13">
        <f>IFERROR(SUM(BZ135:BZ138)/SUM(BY135:BY138),0)</f>
        <v>0</v>
      </c>
      <c r="BZ214" s="13">
        <f>IFERROR(SUM(CA135:CA137)/SUM(BZ135:BZ137),0)</f>
        <v>0</v>
      </c>
      <c r="CA214" s="13">
        <f>IFERROR(SUM(CB135:CB136)/SUM(CA135:CA136),0)</f>
        <v>0</v>
      </c>
      <c r="CB214" s="13">
        <f>IFERROR(SUM(CC135:CC135)/SUM(CB135:CB135),0)</f>
        <v>0</v>
      </c>
      <c r="CC214" s="13" t="s">
        <v>25</v>
      </c>
    </row>
    <row r="215" ht="15" customHeight="1" outlineLevel="1" spans="2:81">
      <c r="B215" s="6" t="s">
        <v>33</v>
      </c>
      <c r="C215" s="13">
        <f>IFERROR(SUM(D164:D168)/SUM(C164:C168),0)</f>
        <v>0</v>
      </c>
      <c r="D215" s="13">
        <f>IFERROR(SUM(E163:E167)/SUM(D163:D167),0)</f>
        <v>0</v>
      </c>
      <c r="E215" s="13">
        <f>IFERROR(SUM(F162:F166)/SUM(E162:E166),0)</f>
        <v>0</v>
      </c>
      <c r="F215" s="13">
        <f>IFERROR(SUM(G161:G165)/SUM(F161:F165),0)</f>
        <v>0</v>
      </c>
      <c r="G215" s="13">
        <f>IFERROR(SUM(H160:H164)/SUM(G160:G164),0)</f>
        <v>0</v>
      </c>
      <c r="H215" s="13">
        <f>IFERROR(SUM(I159:I163)/SUM(H159:H163),0)</f>
        <v>0</v>
      </c>
      <c r="I215" s="13">
        <f>IFERROR(SUM(J158:J162)/SUM(I158:I162),0)</f>
        <v>0</v>
      </c>
      <c r="J215" s="13">
        <f>IFERROR(SUM(K157:K161)/SUM(J157:J161),0)</f>
        <v>0</v>
      </c>
      <c r="K215" s="13">
        <f>IFERROR(SUM(L156:L160)/SUM(K156:K160),0)</f>
        <v>0</v>
      </c>
      <c r="L215" s="13">
        <f>IFERROR(SUM(M155:M159)/SUM(L155:L159),0)</f>
        <v>0</v>
      </c>
      <c r="M215" s="13">
        <f>IFERROR(SUM(N154:N158)/SUM(M154:M158),0)</f>
        <v>0</v>
      </c>
      <c r="N215" s="13">
        <f>IFERROR(SUM(O153:O157)/SUM(N153:N157),0)</f>
        <v>0</v>
      </c>
      <c r="O215" s="13">
        <f>IFERROR(SUM(P152:P156)/SUM(O152:O156),0)</f>
        <v>0</v>
      </c>
      <c r="P215" s="13">
        <f>IFERROR(SUM(Q151:Q155)/SUM(P151:P155),0)</f>
        <v>0</v>
      </c>
      <c r="Q215" s="13">
        <f>IFERROR(SUM(R150:R154)/SUM(Q150:Q154),0)</f>
        <v>0</v>
      </c>
      <c r="R215" s="13">
        <f>IFERROR(SUM(S149:S153)/SUM(R149:R153),0)</f>
        <v>0</v>
      </c>
      <c r="S215" s="13">
        <f>IFERROR(SUM(T148:T152)/SUM(S148:S152),0)</f>
        <v>0</v>
      </c>
      <c r="T215" s="13">
        <f>IFERROR(SUM(U147:U151)/SUM(T147:T151),0)</f>
        <v>0</v>
      </c>
      <c r="U215" s="13">
        <f>IFERROR(SUM(V146:V150)/SUM(U146:U150),0)</f>
        <v>0</v>
      </c>
      <c r="V215" s="13">
        <f>IFERROR(SUM(W145:W149)/SUM(V145:V149),0)</f>
        <v>0</v>
      </c>
      <c r="W215" s="13">
        <f>IFERROR(SUM(X144:X148)/SUM(W144:W148),0)</f>
        <v>0</v>
      </c>
      <c r="X215" s="13">
        <f>IFERROR(SUM(Y143:Y147)/SUM(X143:X147),0)</f>
        <v>0</v>
      </c>
      <c r="Y215" s="13">
        <f>IFERROR(SUM(Z142:Z146)/SUM(Y142:Y146),0)</f>
        <v>0</v>
      </c>
      <c r="Z215" s="13">
        <f>IFERROR(SUM(AA141:AA145)/SUM(Z141:Z145),0)</f>
        <v>0</v>
      </c>
      <c r="AA215" s="13">
        <f>IFERROR(SUM(AB140:AB144)/SUM(AA140:AA144),0)</f>
        <v>0</v>
      </c>
      <c r="AB215" s="13">
        <f>IFERROR(SUM(AC139:AC143)/SUM(AB139:AB143),0)</f>
        <v>0</v>
      </c>
      <c r="AC215" s="13">
        <f>IFERROR(SUM(AD138:AD142)/SUM(AC138:AC142),0)</f>
        <v>0</v>
      </c>
      <c r="AD215" s="13">
        <f>IFERROR(SUM(AE137:AE141)/SUM(AD137:AD141),0)</f>
        <v>0</v>
      </c>
      <c r="AE215" s="13">
        <f>IFERROR(SUM(AF136:AF140)/SUM(AE136:AE140),0)</f>
        <v>0</v>
      </c>
      <c r="AF215" s="13">
        <f>IFERROR(SUM(AG135:AG139)/SUM(AF135:AF139),0)</f>
        <v>0</v>
      </c>
      <c r="AG215" s="13">
        <f>IFERROR(SUM(AH135:AH138)/SUM(AG135:AG138),0)</f>
        <v>0</v>
      </c>
      <c r="AH215" s="13">
        <f>IFERROR(SUM(AI135:AI137)/SUM(AH135:AH137),0)</f>
        <v>0</v>
      </c>
      <c r="AI215" s="13">
        <f>IFERROR(SUM(AJ135:AJ136)/SUM(AI135:AI136),0)</f>
        <v>0</v>
      </c>
      <c r="AJ215" s="13">
        <f>IFERROR(SUM(AK135:AK135)/SUM(AJ135:AJ135),0)</f>
        <v>0</v>
      </c>
      <c r="AK215" s="13" t="s">
        <v>25</v>
      </c>
      <c r="AT215" s="6" t="s">
        <v>33</v>
      </c>
      <c r="AU215" s="13">
        <f>IFERROR(SUM(AV164:AV168)/SUM(AU164:AU168),0)</f>
        <v>0</v>
      </c>
      <c r="AV215" s="13">
        <f>IFERROR(SUM(AW163:AW167)/SUM(AV163:AV167),0)</f>
        <v>0</v>
      </c>
      <c r="AW215" s="13">
        <f>IFERROR(SUM(AX162:AX166)/SUM(AW162:AW166),0)</f>
        <v>0</v>
      </c>
      <c r="AX215" s="13">
        <f>IFERROR(SUM(AY161:AY165)/SUM(AX161:AX165),0)</f>
        <v>0</v>
      </c>
      <c r="AY215" s="13">
        <f>IFERROR(SUM(AZ160:AZ164)/SUM(AY160:AY164),0)</f>
        <v>0</v>
      </c>
      <c r="AZ215" s="13">
        <f>IFERROR(SUM(BA159:BA163)/SUM(AZ159:AZ163),0)</f>
        <v>0</v>
      </c>
      <c r="BA215" s="13">
        <f>IFERROR(SUM(BB158:BB162)/SUM(BA158:BA162),0)</f>
        <v>0</v>
      </c>
      <c r="BB215" s="13">
        <f>IFERROR(SUM(BC157:BC161)/SUM(BB157:BB161),0)</f>
        <v>0</v>
      </c>
      <c r="BC215" s="13">
        <f>IFERROR(SUM(BD156:BD160)/SUM(BC156:BC160),0)</f>
        <v>0</v>
      </c>
      <c r="BD215" s="13">
        <f>IFERROR(SUM(BE155:BE159)/SUM(BD155:BD159),0)</f>
        <v>0</v>
      </c>
      <c r="BE215" s="13">
        <f>IFERROR(SUM(BF154:BF158)/SUM(BE154:BE158),0)</f>
        <v>0</v>
      </c>
      <c r="BF215" s="13">
        <f>IFERROR(SUM(BG153:BG157)/SUM(BF153:BF157),0)</f>
        <v>0</v>
      </c>
      <c r="BG215" s="13">
        <f>IFERROR(SUM(BH152:BH156)/SUM(BG152:BG156),0)</f>
        <v>0</v>
      </c>
      <c r="BH215" s="13">
        <f>IFERROR(SUM(BI151:BI155)/SUM(BH151:BH155),0)</f>
        <v>0</v>
      </c>
      <c r="BI215" s="13">
        <f>IFERROR(SUM(BJ150:BJ154)/SUM(BI150:BI154),0)</f>
        <v>0</v>
      </c>
      <c r="BJ215" s="13">
        <f>IFERROR(SUM(BK149:BK153)/SUM(BJ149:BJ153),0)</f>
        <v>0</v>
      </c>
      <c r="BK215" s="13">
        <f>IFERROR(SUM(BL148:BL152)/SUM(BK148:BK152),0)</f>
        <v>0</v>
      </c>
      <c r="BL215" s="13">
        <f>IFERROR(SUM(BM147:BM151)/SUM(BL147:BL151),0)</f>
        <v>0</v>
      </c>
      <c r="BM215" s="13">
        <f>IFERROR(SUM(BN146:BN150)/SUM(BM146:BM150),0)</f>
        <v>0</v>
      </c>
      <c r="BN215" s="13">
        <f>IFERROR(SUM(BO145:BO149)/SUM(BN145:BN149),0)</f>
        <v>0</v>
      </c>
      <c r="BO215" s="13">
        <f>IFERROR(SUM(BP144:BP148)/SUM(BO144:BO148),0)</f>
        <v>0</v>
      </c>
      <c r="BP215" s="13">
        <f>IFERROR(SUM(BQ143:BQ147)/SUM(BP143:BP147),0)</f>
        <v>0</v>
      </c>
      <c r="BQ215" s="13">
        <f>IFERROR(SUM(BR142:BR146)/SUM(BQ142:BQ146),0)</f>
        <v>0</v>
      </c>
      <c r="BR215" s="13">
        <f>IFERROR(SUM(BS141:BS145)/SUM(BR141:BR145),0)</f>
        <v>0</v>
      </c>
      <c r="BS215" s="13">
        <f>IFERROR(SUM(BT140:BT144)/SUM(BS140:BS144),0)</f>
        <v>0</v>
      </c>
      <c r="BT215" s="13">
        <f>IFERROR(SUM(BU139:BU143)/SUM(BT139:BT143),0)</f>
        <v>0</v>
      </c>
      <c r="BU215" s="13">
        <f>IFERROR(SUM(BV138:BV142)/SUM(BU138:BU142),0)</f>
        <v>0</v>
      </c>
      <c r="BV215" s="13">
        <f>IFERROR(SUM(BW137:BW141)/SUM(BV137:BV141),0)</f>
        <v>0</v>
      </c>
      <c r="BW215" s="13">
        <f>IFERROR(SUM(BX136:BX140)/SUM(BW136:BW140),0)</f>
        <v>0</v>
      </c>
      <c r="BX215" s="13">
        <f>IFERROR(SUM(BY135:BY139)/SUM(BX135:BX139),0)</f>
        <v>0</v>
      </c>
      <c r="BY215" s="13">
        <f>IFERROR(SUM(BZ135:BZ138)/SUM(BY135:BY138),0)</f>
        <v>0</v>
      </c>
      <c r="BZ215" s="13">
        <f>IFERROR(SUM(CA135:CA137)/SUM(BZ135:BZ137),0)</f>
        <v>0</v>
      </c>
      <c r="CA215" s="13">
        <f>IFERROR(SUM(CB135:CB136)/SUM(CA135:CA136),0)</f>
        <v>0</v>
      </c>
      <c r="CB215" s="13">
        <f>IFERROR(SUM(CC135:CC135)/SUM(CB135:CB135),0)</f>
        <v>0</v>
      </c>
      <c r="CC215" s="13" t="s">
        <v>25</v>
      </c>
    </row>
    <row r="216" ht="15" customHeight="1" outlineLevel="1" spans="2:81">
      <c r="B216" s="6" t="s">
        <v>34</v>
      </c>
      <c r="C216" s="13">
        <f>IFERROR(SUM(D163:D168)/SUM(C163:C168),0)</f>
        <v>0</v>
      </c>
      <c r="D216" s="13">
        <f>IFERROR(SUM(E162:E167)/SUM(D162:D167),0)</f>
        <v>0</v>
      </c>
      <c r="E216" s="13">
        <f>IFERROR(SUM(F161:F166)/SUM(E161:E166),0)</f>
        <v>0</v>
      </c>
      <c r="F216" s="13">
        <f>IFERROR(SUM(G160:G165)/SUM(F160:F165),0)</f>
        <v>0</v>
      </c>
      <c r="G216" s="13">
        <f>IFERROR(SUM(H159:H164)/SUM(G159:G164),0)</f>
        <v>0</v>
      </c>
      <c r="H216" s="13">
        <f>IFERROR(SUM(I158:I163)/SUM(H158:H163),0)</f>
        <v>0</v>
      </c>
      <c r="I216" s="13">
        <f>IFERROR(SUM(J157:J162)/SUM(I157:I162),0)</f>
        <v>0</v>
      </c>
      <c r="J216" s="13">
        <f>IFERROR(SUM(K156:K161)/SUM(J156:J161),0)</f>
        <v>0</v>
      </c>
      <c r="K216" s="13">
        <f>IFERROR(SUM(L155:L160)/SUM(K155:K160),0)</f>
        <v>0</v>
      </c>
      <c r="L216" s="13">
        <f>IFERROR(SUM(M154:M159)/SUM(L154:L159),0)</f>
        <v>0</v>
      </c>
      <c r="M216" s="13">
        <f>IFERROR(SUM(N153:N158)/SUM(M153:M158),0)</f>
        <v>0</v>
      </c>
      <c r="N216" s="13">
        <f>IFERROR(SUM(O152:O157)/SUM(N152:N157),0)</f>
        <v>0</v>
      </c>
      <c r="O216" s="13">
        <f>IFERROR(SUM(P151:P156)/SUM(O151:O156),0)</f>
        <v>0</v>
      </c>
      <c r="P216" s="13">
        <f>IFERROR(SUM(Q150:Q155)/SUM(P150:P155),0)</f>
        <v>0</v>
      </c>
      <c r="Q216" s="13">
        <f>IFERROR(SUM(R149:R154)/SUM(Q149:Q154),0)</f>
        <v>0</v>
      </c>
      <c r="R216" s="13">
        <f>IFERROR(SUM(S148:S153)/SUM(R148:R153),0)</f>
        <v>0</v>
      </c>
      <c r="S216" s="13">
        <f>IFERROR(SUM(T147:T152)/SUM(S147:S152),0)</f>
        <v>0</v>
      </c>
      <c r="T216" s="13">
        <f>IFERROR(SUM(U146:U151)/SUM(T146:T151),0)</f>
        <v>0</v>
      </c>
      <c r="U216" s="13">
        <f>IFERROR(SUM(V145:V150)/SUM(U145:U150),0)</f>
        <v>0</v>
      </c>
      <c r="V216" s="13">
        <f>IFERROR(SUM(W144:W149)/SUM(V144:V149),0)</f>
        <v>0</v>
      </c>
      <c r="W216" s="13">
        <f>IFERROR(SUM(X143:X148)/SUM(W143:W148),0)</f>
        <v>0</v>
      </c>
      <c r="X216" s="13">
        <f>IFERROR(SUM(Y142:Y147)/SUM(X142:X147),0)</f>
        <v>0</v>
      </c>
      <c r="Y216" s="13">
        <f>IFERROR(SUM(Z141:Z146)/SUM(Y141:Y146),0)</f>
        <v>0</v>
      </c>
      <c r="Z216" s="13">
        <f>IFERROR(SUM(AA140:AA145)/SUM(Z140:Z145),0)</f>
        <v>0</v>
      </c>
      <c r="AA216" s="13">
        <f>IFERROR(SUM(AB139:AB144)/SUM(AA139:AA144),0)</f>
        <v>0</v>
      </c>
      <c r="AB216" s="13">
        <f>IFERROR(SUM(AC138:AC143)/SUM(AB138:AB143),0)</f>
        <v>0</v>
      </c>
      <c r="AC216" s="13">
        <f>IFERROR(SUM(AD137:AD142)/SUM(AC137:AC142),0)</f>
        <v>0</v>
      </c>
      <c r="AD216" s="13">
        <f>IFERROR(SUM(AE136:AE141)/SUM(AD136:AD141),0)</f>
        <v>0</v>
      </c>
      <c r="AE216" s="13">
        <f>IFERROR(SUM(AF135:AF140)/SUM(AE135:AE140),0)</f>
        <v>0</v>
      </c>
      <c r="AF216" s="13">
        <f>IFERROR(SUM(AG135:AG139)/SUM(AF135:AF139),0)</f>
        <v>0</v>
      </c>
      <c r="AG216" s="13">
        <f>IFERROR(SUM(AH135:AH138)/SUM(AG135:AG138),0)</f>
        <v>0</v>
      </c>
      <c r="AH216" s="13">
        <f>IFERROR(SUM(AI135:AI137)/SUM(AH135:AH137),0)</f>
        <v>0</v>
      </c>
      <c r="AI216" s="13">
        <f>IFERROR(SUM(AJ135:AJ136)/SUM(AI135:AI136),0)</f>
        <v>0</v>
      </c>
      <c r="AJ216" s="13">
        <f>IFERROR(SUM(AK135:AK135)/SUM(AJ135:AJ135),0)</f>
        <v>0</v>
      </c>
      <c r="AK216" s="13" t="s">
        <v>25</v>
      </c>
      <c r="AT216" s="6" t="s">
        <v>34</v>
      </c>
      <c r="AU216" s="13">
        <f>IFERROR(SUM(AV163:AV168)/SUM(AU163:AU168),0)</f>
        <v>0</v>
      </c>
      <c r="AV216" s="13">
        <f>IFERROR(SUM(AW162:AW167)/SUM(AV162:AV167),0)</f>
        <v>0</v>
      </c>
      <c r="AW216" s="13">
        <f>IFERROR(SUM(AX161:AX166)/SUM(AW161:AW166),0)</f>
        <v>0</v>
      </c>
      <c r="AX216" s="13">
        <f>IFERROR(SUM(AY160:AY165)/SUM(AX160:AX165),0)</f>
        <v>0</v>
      </c>
      <c r="AY216" s="13">
        <f>IFERROR(SUM(AZ159:AZ164)/SUM(AY159:AY164),0)</f>
        <v>0</v>
      </c>
      <c r="AZ216" s="13">
        <f>IFERROR(SUM(BA158:BA163)/SUM(AZ158:AZ163),0)</f>
        <v>0</v>
      </c>
      <c r="BA216" s="13">
        <f>IFERROR(SUM(BB157:BB162)/SUM(BA157:BA162),0)</f>
        <v>0</v>
      </c>
      <c r="BB216" s="13">
        <f>IFERROR(SUM(BC156:BC161)/SUM(BB156:BB161),0)</f>
        <v>0</v>
      </c>
      <c r="BC216" s="13">
        <f>IFERROR(SUM(BD155:BD160)/SUM(BC155:BC160),0)</f>
        <v>0</v>
      </c>
      <c r="BD216" s="13">
        <f>IFERROR(SUM(BE154:BE159)/SUM(BD154:BD159),0)</f>
        <v>0</v>
      </c>
      <c r="BE216" s="13">
        <f>IFERROR(SUM(BF153:BF158)/SUM(BE153:BE158),0)</f>
        <v>0</v>
      </c>
      <c r="BF216" s="13">
        <f>IFERROR(SUM(BG152:BG157)/SUM(BF152:BF157),0)</f>
        <v>0</v>
      </c>
      <c r="BG216" s="13">
        <f>IFERROR(SUM(BH151:BH156)/SUM(BG151:BG156),0)</f>
        <v>0</v>
      </c>
      <c r="BH216" s="13">
        <f>IFERROR(SUM(BI150:BI155)/SUM(BH150:BH155),0)</f>
        <v>0</v>
      </c>
      <c r="BI216" s="13">
        <f>IFERROR(SUM(BJ149:BJ154)/SUM(BI149:BI154),0)</f>
        <v>0</v>
      </c>
      <c r="BJ216" s="13">
        <f>IFERROR(SUM(BK148:BK153)/SUM(BJ148:BJ153),0)</f>
        <v>0</v>
      </c>
      <c r="BK216" s="13">
        <f>IFERROR(SUM(BL147:BL152)/SUM(BK147:BK152),0)</f>
        <v>0</v>
      </c>
      <c r="BL216" s="13">
        <f>IFERROR(SUM(BM146:BM151)/SUM(BL146:BL151),0)</f>
        <v>0</v>
      </c>
      <c r="BM216" s="13">
        <f>IFERROR(SUM(BN145:BN150)/SUM(BM145:BM150),0)</f>
        <v>0</v>
      </c>
      <c r="BN216" s="13">
        <f>IFERROR(SUM(BO144:BO149)/SUM(BN144:BN149),0)</f>
        <v>0</v>
      </c>
      <c r="BO216" s="13">
        <f>IFERROR(SUM(BP143:BP148)/SUM(BO143:BO148),0)</f>
        <v>0</v>
      </c>
      <c r="BP216" s="13">
        <f>IFERROR(SUM(BQ142:BQ147)/SUM(BP142:BP147),0)</f>
        <v>0</v>
      </c>
      <c r="BQ216" s="13">
        <f>IFERROR(SUM(BR141:BR146)/SUM(BQ141:BQ146),0)</f>
        <v>0</v>
      </c>
      <c r="BR216" s="13">
        <f>IFERROR(SUM(BS140:BS145)/SUM(BR140:BR145),0)</f>
        <v>0</v>
      </c>
      <c r="BS216" s="13">
        <f>IFERROR(SUM(BT139:BT144)/SUM(BS139:BS144),0)</f>
        <v>0</v>
      </c>
      <c r="BT216" s="13">
        <f>IFERROR(SUM(BU138:BU143)/SUM(BT138:BT143),0)</f>
        <v>0</v>
      </c>
      <c r="BU216" s="13">
        <f>IFERROR(SUM(BV137:BV142)/SUM(BU137:BU142),0)</f>
        <v>0</v>
      </c>
      <c r="BV216" s="13">
        <f>IFERROR(SUM(BW136:BW141)/SUM(BV136:BV141),0)</f>
        <v>0</v>
      </c>
      <c r="BW216" s="13">
        <f>IFERROR(SUM(BX135:BX140)/SUM(BW135:BW140),0)</f>
        <v>0</v>
      </c>
      <c r="BX216" s="13">
        <f>IFERROR(SUM(BY135:BY139)/SUM(BX135:BX139),0)</f>
        <v>0</v>
      </c>
      <c r="BY216" s="13">
        <f>IFERROR(SUM(BZ135:BZ138)/SUM(BY135:BY138),0)</f>
        <v>0</v>
      </c>
      <c r="BZ216" s="13">
        <f>IFERROR(SUM(CA135:CA137)/SUM(BZ135:BZ137),0)</f>
        <v>0</v>
      </c>
      <c r="CA216" s="13">
        <f>IFERROR(SUM(CB135:CB136)/SUM(CA135:CA136),0)</f>
        <v>0</v>
      </c>
      <c r="CB216" s="13">
        <f>IFERROR(SUM(CC135:CC135)/SUM(CB135:CB135),0)</f>
        <v>0</v>
      </c>
      <c r="CC216" s="13" t="s">
        <v>25</v>
      </c>
    </row>
    <row r="217" ht="15" customHeight="1" outlineLevel="1" spans="2:81">
      <c r="B217" s="15" t="s">
        <v>35</v>
      </c>
      <c r="C217" s="16">
        <f t="shared" ref="C217:AJ217" si="30">IFERROR(C216,0)</f>
        <v>0</v>
      </c>
      <c r="D217" s="16">
        <f t="shared" si="30"/>
        <v>0</v>
      </c>
      <c r="E217" s="16">
        <f t="shared" si="30"/>
        <v>0</v>
      </c>
      <c r="F217" s="16">
        <f t="shared" si="30"/>
        <v>0</v>
      </c>
      <c r="G217" s="16">
        <f t="shared" si="30"/>
        <v>0</v>
      </c>
      <c r="H217" s="16">
        <f t="shared" si="30"/>
        <v>0</v>
      </c>
      <c r="I217" s="16">
        <f t="shared" si="30"/>
        <v>0</v>
      </c>
      <c r="J217" s="16">
        <f t="shared" si="30"/>
        <v>0</v>
      </c>
      <c r="K217" s="16">
        <f t="shared" si="30"/>
        <v>0</v>
      </c>
      <c r="L217" s="16">
        <f t="shared" si="30"/>
        <v>0</v>
      </c>
      <c r="M217" s="16">
        <f t="shared" si="30"/>
        <v>0</v>
      </c>
      <c r="N217" s="16">
        <f t="shared" si="30"/>
        <v>0</v>
      </c>
      <c r="O217" s="16">
        <f t="shared" si="30"/>
        <v>0</v>
      </c>
      <c r="P217" s="16">
        <f t="shared" si="30"/>
        <v>0</v>
      </c>
      <c r="Q217" s="16">
        <f t="shared" si="30"/>
        <v>0</v>
      </c>
      <c r="R217" s="16">
        <f t="shared" si="30"/>
        <v>0</v>
      </c>
      <c r="S217" s="16">
        <f t="shared" si="30"/>
        <v>0</v>
      </c>
      <c r="T217" s="16">
        <f t="shared" si="30"/>
        <v>0</v>
      </c>
      <c r="U217" s="16">
        <f t="shared" si="30"/>
        <v>0</v>
      </c>
      <c r="V217" s="16">
        <f t="shared" si="30"/>
        <v>0</v>
      </c>
      <c r="W217" s="16">
        <f t="shared" si="30"/>
        <v>0</v>
      </c>
      <c r="X217" s="16">
        <f t="shared" si="30"/>
        <v>0</v>
      </c>
      <c r="Y217" s="16">
        <f t="shared" si="30"/>
        <v>0</v>
      </c>
      <c r="Z217" s="16">
        <f t="shared" si="30"/>
        <v>0</v>
      </c>
      <c r="AA217" s="16">
        <f t="shared" si="30"/>
        <v>0</v>
      </c>
      <c r="AB217" s="16">
        <f t="shared" si="30"/>
        <v>0</v>
      </c>
      <c r="AC217" s="16">
        <f t="shared" si="30"/>
        <v>0</v>
      </c>
      <c r="AD217" s="16">
        <f t="shared" si="30"/>
        <v>0</v>
      </c>
      <c r="AE217" s="16">
        <f t="shared" si="30"/>
        <v>0</v>
      </c>
      <c r="AF217" s="16">
        <f t="shared" si="30"/>
        <v>0</v>
      </c>
      <c r="AG217" s="16">
        <f t="shared" si="30"/>
        <v>0</v>
      </c>
      <c r="AH217" s="16">
        <f t="shared" si="30"/>
        <v>0</v>
      </c>
      <c r="AI217" s="16">
        <f t="shared" si="30"/>
        <v>0</v>
      </c>
      <c r="AJ217" s="16">
        <f t="shared" si="30"/>
        <v>0</v>
      </c>
      <c r="AK217" s="16">
        <v>1</v>
      </c>
      <c r="AT217" s="15" t="s">
        <v>35</v>
      </c>
      <c r="AU217" s="16">
        <f t="shared" ref="AU217:CB217" si="31">IFERROR(AU216,0)</f>
        <v>0</v>
      </c>
      <c r="AV217" s="16">
        <f t="shared" si="31"/>
        <v>0</v>
      </c>
      <c r="AW217" s="16">
        <f t="shared" si="31"/>
        <v>0</v>
      </c>
      <c r="AX217" s="16">
        <f t="shared" si="31"/>
        <v>0</v>
      </c>
      <c r="AY217" s="16">
        <f t="shared" si="31"/>
        <v>0</v>
      </c>
      <c r="AZ217" s="16">
        <f t="shared" si="31"/>
        <v>0</v>
      </c>
      <c r="BA217" s="16">
        <f t="shared" si="31"/>
        <v>0</v>
      </c>
      <c r="BB217" s="16">
        <f t="shared" si="31"/>
        <v>0</v>
      </c>
      <c r="BC217" s="16">
        <f t="shared" si="31"/>
        <v>0</v>
      </c>
      <c r="BD217" s="16">
        <f t="shared" si="31"/>
        <v>0</v>
      </c>
      <c r="BE217" s="16">
        <f t="shared" si="31"/>
        <v>0</v>
      </c>
      <c r="BF217" s="16">
        <f t="shared" si="31"/>
        <v>0</v>
      </c>
      <c r="BG217" s="16">
        <f t="shared" si="31"/>
        <v>0</v>
      </c>
      <c r="BH217" s="16">
        <f t="shared" si="31"/>
        <v>0</v>
      </c>
      <c r="BI217" s="16">
        <f t="shared" si="31"/>
        <v>0</v>
      </c>
      <c r="BJ217" s="16">
        <f t="shared" si="31"/>
        <v>0</v>
      </c>
      <c r="BK217" s="16">
        <f t="shared" si="31"/>
        <v>0</v>
      </c>
      <c r="BL217" s="16">
        <f t="shared" si="31"/>
        <v>0</v>
      </c>
      <c r="BM217" s="16">
        <f t="shared" si="31"/>
        <v>0</v>
      </c>
      <c r="BN217" s="16">
        <f t="shared" si="31"/>
        <v>0</v>
      </c>
      <c r="BO217" s="16">
        <f t="shared" si="31"/>
        <v>0</v>
      </c>
      <c r="BP217" s="16">
        <f t="shared" si="31"/>
        <v>0</v>
      </c>
      <c r="BQ217" s="16">
        <f t="shared" si="31"/>
        <v>0</v>
      </c>
      <c r="BR217" s="16">
        <f t="shared" si="31"/>
        <v>0</v>
      </c>
      <c r="BS217" s="16">
        <f t="shared" si="31"/>
        <v>0</v>
      </c>
      <c r="BT217" s="16">
        <f t="shared" si="31"/>
        <v>0</v>
      </c>
      <c r="BU217" s="16">
        <f t="shared" si="31"/>
        <v>0</v>
      </c>
      <c r="BV217" s="16">
        <f t="shared" si="31"/>
        <v>0</v>
      </c>
      <c r="BW217" s="16">
        <f t="shared" si="31"/>
        <v>0</v>
      </c>
      <c r="BX217" s="16">
        <f t="shared" si="31"/>
        <v>0</v>
      </c>
      <c r="BY217" s="16">
        <f t="shared" si="31"/>
        <v>0</v>
      </c>
      <c r="BZ217" s="16">
        <f t="shared" si="31"/>
        <v>0</v>
      </c>
      <c r="CA217" s="16">
        <f t="shared" si="31"/>
        <v>0</v>
      </c>
      <c r="CB217" s="16">
        <f t="shared" si="31"/>
        <v>0</v>
      </c>
      <c r="CC217" s="16">
        <v>1</v>
      </c>
    </row>
    <row r="218" ht="15" customHeight="1" outlineLevel="1" spans="2:81">
      <c r="B218" s="6" t="s">
        <v>36</v>
      </c>
      <c r="C218" s="13">
        <f t="shared" ref="C218:AJ218" si="32">IFERROR(C217*D218,0)</f>
        <v>0</v>
      </c>
      <c r="D218" s="13">
        <f t="shared" si="32"/>
        <v>0</v>
      </c>
      <c r="E218" s="13">
        <f t="shared" si="32"/>
        <v>0</v>
      </c>
      <c r="F218" s="13">
        <f t="shared" si="32"/>
        <v>0</v>
      </c>
      <c r="G218" s="13">
        <f t="shared" si="32"/>
        <v>0</v>
      </c>
      <c r="H218" s="13">
        <f t="shared" si="32"/>
        <v>0</v>
      </c>
      <c r="I218" s="13">
        <f t="shared" si="32"/>
        <v>0</v>
      </c>
      <c r="J218" s="13">
        <f t="shared" si="32"/>
        <v>0</v>
      </c>
      <c r="K218" s="13">
        <f t="shared" si="32"/>
        <v>0</v>
      </c>
      <c r="L218" s="13">
        <f t="shared" si="32"/>
        <v>0</v>
      </c>
      <c r="M218" s="13">
        <f t="shared" si="32"/>
        <v>0</v>
      </c>
      <c r="N218" s="13">
        <f t="shared" si="32"/>
        <v>0</v>
      </c>
      <c r="O218" s="13">
        <f t="shared" si="32"/>
        <v>0</v>
      </c>
      <c r="P218" s="13">
        <f t="shared" si="32"/>
        <v>0</v>
      </c>
      <c r="Q218" s="13">
        <f t="shared" si="32"/>
        <v>0</v>
      </c>
      <c r="R218" s="13">
        <f t="shared" si="32"/>
        <v>0</v>
      </c>
      <c r="S218" s="13">
        <f t="shared" si="32"/>
        <v>0</v>
      </c>
      <c r="T218" s="13">
        <f t="shared" si="32"/>
        <v>0</v>
      </c>
      <c r="U218" s="13">
        <f t="shared" si="32"/>
        <v>0</v>
      </c>
      <c r="V218" s="13">
        <f t="shared" si="32"/>
        <v>0</v>
      </c>
      <c r="W218" s="13">
        <f t="shared" si="32"/>
        <v>0</v>
      </c>
      <c r="X218" s="13">
        <f t="shared" si="32"/>
        <v>0</v>
      </c>
      <c r="Y218" s="13">
        <f t="shared" si="32"/>
        <v>0</v>
      </c>
      <c r="Z218" s="13">
        <f t="shared" si="32"/>
        <v>0</v>
      </c>
      <c r="AA218" s="13">
        <f t="shared" si="32"/>
        <v>0</v>
      </c>
      <c r="AB218" s="13">
        <f t="shared" si="32"/>
        <v>0</v>
      </c>
      <c r="AC218" s="13">
        <f t="shared" si="32"/>
        <v>0</v>
      </c>
      <c r="AD218" s="13">
        <f t="shared" si="32"/>
        <v>0</v>
      </c>
      <c r="AE218" s="13">
        <f t="shared" si="32"/>
        <v>0</v>
      </c>
      <c r="AF218" s="13">
        <f t="shared" si="32"/>
        <v>0</v>
      </c>
      <c r="AG218" s="13">
        <f t="shared" si="32"/>
        <v>0</v>
      </c>
      <c r="AH218" s="13">
        <f t="shared" si="32"/>
        <v>0</v>
      </c>
      <c r="AI218" s="13">
        <f t="shared" si="32"/>
        <v>0</v>
      </c>
      <c r="AJ218" s="13">
        <f t="shared" si="32"/>
        <v>0</v>
      </c>
      <c r="AK218" s="13">
        <f>AK217</f>
        <v>1</v>
      </c>
      <c r="AT218" s="6" t="s">
        <v>36</v>
      </c>
      <c r="AU218" s="13">
        <f t="shared" ref="AU218:CB218" si="33">IFERROR(AU217*AV218,0)</f>
        <v>0</v>
      </c>
      <c r="AV218" s="13">
        <f t="shared" si="33"/>
        <v>0</v>
      </c>
      <c r="AW218" s="13">
        <f t="shared" si="33"/>
        <v>0</v>
      </c>
      <c r="AX218" s="13">
        <f t="shared" si="33"/>
        <v>0</v>
      </c>
      <c r="AY218" s="13">
        <f t="shared" si="33"/>
        <v>0</v>
      </c>
      <c r="AZ218" s="13">
        <f t="shared" si="33"/>
        <v>0</v>
      </c>
      <c r="BA218" s="13">
        <f t="shared" si="33"/>
        <v>0</v>
      </c>
      <c r="BB218" s="13">
        <f t="shared" si="33"/>
        <v>0</v>
      </c>
      <c r="BC218" s="13">
        <f t="shared" si="33"/>
        <v>0</v>
      </c>
      <c r="BD218" s="13">
        <f t="shared" si="33"/>
        <v>0</v>
      </c>
      <c r="BE218" s="13">
        <f t="shared" si="33"/>
        <v>0</v>
      </c>
      <c r="BF218" s="13">
        <f t="shared" si="33"/>
        <v>0</v>
      </c>
      <c r="BG218" s="13">
        <f t="shared" si="33"/>
        <v>0</v>
      </c>
      <c r="BH218" s="13">
        <f t="shared" si="33"/>
        <v>0</v>
      </c>
      <c r="BI218" s="13">
        <f t="shared" si="33"/>
        <v>0</v>
      </c>
      <c r="BJ218" s="13">
        <f t="shared" si="33"/>
        <v>0</v>
      </c>
      <c r="BK218" s="13">
        <f t="shared" si="33"/>
        <v>0</v>
      </c>
      <c r="BL218" s="13">
        <f t="shared" si="33"/>
        <v>0</v>
      </c>
      <c r="BM218" s="13">
        <f t="shared" si="33"/>
        <v>0</v>
      </c>
      <c r="BN218" s="13">
        <f t="shared" si="33"/>
        <v>0</v>
      </c>
      <c r="BO218" s="13">
        <f t="shared" si="33"/>
        <v>0</v>
      </c>
      <c r="BP218" s="13">
        <f t="shared" si="33"/>
        <v>0</v>
      </c>
      <c r="BQ218" s="13">
        <f t="shared" si="33"/>
        <v>0</v>
      </c>
      <c r="BR218" s="13">
        <f t="shared" si="33"/>
        <v>0</v>
      </c>
      <c r="BS218" s="13">
        <f t="shared" si="33"/>
        <v>0</v>
      </c>
      <c r="BT218" s="13">
        <f t="shared" si="33"/>
        <v>0</v>
      </c>
      <c r="BU218" s="13">
        <f t="shared" si="33"/>
        <v>0</v>
      </c>
      <c r="BV218" s="13">
        <f t="shared" si="33"/>
        <v>0</v>
      </c>
      <c r="BW218" s="13">
        <f t="shared" si="33"/>
        <v>0</v>
      </c>
      <c r="BX218" s="13">
        <f t="shared" si="33"/>
        <v>0</v>
      </c>
      <c r="BY218" s="13">
        <f t="shared" si="33"/>
        <v>0</v>
      </c>
      <c r="BZ218" s="13">
        <f t="shared" si="33"/>
        <v>0</v>
      </c>
      <c r="CA218" s="13">
        <f t="shared" si="33"/>
        <v>0</v>
      </c>
      <c r="CB218" s="13">
        <f t="shared" si="33"/>
        <v>0</v>
      </c>
      <c r="CC218" s="13">
        <f>CC217</f>
        <v>1</v>
      </c>
    </row>
    <row r="219" ht="15" customHeight="1" outlineLevel="1" spans="2:81">
      <c r="B219" s="6" t="s">
        <v>37</v>
      </c>
      <c r="C219" s="13">
        <f t="shared" ref="C219:AK219" si="34">IFERROR(ROUND(1-1/C218,4),0)</f>
        <v>0</v>
      </c>
      <c r="D219" s="13">
        <f t="shared" si="34"/>
        <v>0</v>
      </c>
      <c r="E219" s="13">
        <f t="shared" si="34"/>
        <v>0</v>
      </c>
      <c r="F219" s="13">
        <f t="shared" si="34"/>
        <v>0</v>
      </c>
      <c r="G219" s="13">
        <f t="shared" si="34"/>
        <v>0</v>
      </c>
      <c r="H219" s="13">
        <f t="shared" si="34"/>
        <v>0</v>
      </c>
      <c r="I219" s="13">
        <f t="shared" si="34"/>
        <v>0</v>
      </c>
      <c r="J219" s="13">
        <f t="shared" si="34"/>
        <v>0</v>
      </c>
      <c r="K219" s="13">
        <f t="shared" si="34"/>
        <v>0</v>
      </c>
      <c r="L219" s="13">
        <f t="shared" si="34"/>
        <v>0</v>
      </c>
      <c r="M219" s="13">
        <f t="shared" si="34"/>
        <v>0</v>
      </c>
      <c r="N219" s="13">
        <f t="shared" si="34"/>
        <v>0</v>
      </c>
      <c r="O219" s="13">
        <f t="shared" si="34"/>
        <v>0</v>
      </c>
      <c r="P219" s="13">
        <f t="shared" si="34"/>
        <v>0</v>
      </c>
      <c r="Q219" s="13">
        <f t="shared" si="34"/>
        <v>0</v>
      </c>
      <c r="R219" s="13">
        <f t="shared" si="34"/>
        <v>0</v>
      </c>
      <c r="S219" s="13">
        <f t="shared" si="34"/>
        <v>0</v>
      </c>
      <c r="T219" s="13">
        <f t="shared" si="34"/>
        <v>0</v>
      </c>
      <c r="U219" s="13">
        <f t="shared" si="34"/>
        <v>0</v>
      </c>
      <c r="V219" s="13">
        <f t="shared" si="34"/>
        <v>0</v>
      </c>
      <c r="W219" s="13">
        <f t="shared" si="34"/>
        <v>0</v>
      </c>
      <c r="X219" s="13">
        <f t="shared" si="34"/>
        <v>0</v>
      </c>
      <c r="Y219" s="13">
        <f t="shared" si="34"/>
        <v>0</v>
      </c>
      <c r="Z219" s="13">
        <f t="shared" si="34"/>
        <v>0</v>
      </c>
      <c r="AA219" s="13">
        <f t="shared" si="34"/>
        <v>0</v>
      </c>
      <c r="AB219" s="13">
        <f t="shared" si="34"/>
        <v>0</v>
      </c>
      <c r="AC219" s="13">
        <f t="shared" si="34"/>
        <v>0</v>
      </c>
      <c r="AD219" s="13">
        <f t="shared" si="34"/>
        <v>0</v>
      </c>
      <c r="AE219" s="13">
        <f t="shared" si="34"/>
        <v>0</v>
      </c>
      <c r="AF219" s="13">
        <f t="shared" si="34"/>
        <v>0</v>
      </c>
      <c r="AG219" s="13">
        <f t="shared" si="34"/>
        <v>0</v>
      </c>
      <c r="AH219" s="13">
        <f t="shared" si="34"/>
        <v>0</v>
      </c>
      <c r="AI219" s="13">
        <f t="shared" si="34"/>
        <v>0</v>
      </c>
      <c r="AJ219" s="13">
        <f t="shared" si="34"/>
        <v>0</v>
      </c>
      <c r="AK219" s="13">
        <f t="shared" si="34"/>
        <v>0</v>
      </c>
      <c r="AT219" s="6" t="s">
        <v>37</v>
      </c>
      <c r="AU219" s="13">
        <f t="shared" ref="AU219:CC219" si="35">IFERROR(ROUND(1-1/AU218,4),0)</f>
        <v>0</v>
      </c>
      <c r="AV219" s="13">
        <f t="shared" si="35"/>
        <v>0</v>
      </c>
      <c r="AW219" s="13">
        <f t="shared" si="35"/>
        <v>0</v>
      </c>
      <c r="AX219" s="13">
        <f t="shared" si="35"/>
        <v>0</v>
      </c>
      <c r="AY219" s="13">
        <f t="shared" si="35"/>
        <v>0</v>
      </c>
      <c r="AZ219" s="13">
        <f t="shared" si="35"/>
        <v>0</v>
      </c>
      <c r="BA219" s="13">
        <f t="shared" si="35"/>
        <v>0</v>
      </c>
      <c r="BB219" s="13">
        <f t="shared" si="35"/>
        <v>0</v>
      </c>
      <c r="BC219" s="13">
        <f t="shared" si="35"/>
        <v>0</v>
      </c>
      <c r="BD219" s="13">
        <f t="shared" si="35"/>
        <v>0</v>
      </c>
      <c r="BE219" s="13">
        <f t="shared" si="35"/>
        <v>0</v>
      </c>
      <c r="BF219" s="13">
        <f t="shared" si="35"/>
        <v>0</v>
      </c>
      <c r="BG219" s="13">
        <f t="shared" si="35"/>
        <v>0</v>
      </c>
      <c r="BH219" s="13">
        <f t="shared" si="35"/>
        <v>0</v>
      </c>
      <c r="BI219" s="13">
        <f t="shared" si="35"/>
        <v>0</v>
      </c>
      <c r="BJ219" s="13">
        <f t="shared" si="35"/>
        <v>0</v>
      </c>
      <c r="BK219" s="13">
        <f t="shared" si="35"/>
        <v>0</v>
      </c>
      <c r="BL219" s="13">
        <f t="shared" si="35"/>
        <v>0</v>
      </c>
      <c r="BM219" s="13">
        <f t="shared" si="35"/>
        <v>0</v>
      </c>
      <c r="BN219" s="13">
        <f t="shared" si="35"/>
        <v>0</v>
      </c>
      <c r="BO219" s="13">
        <f t="shared" si="35"/>
        <v>0</v>
      </c>
      <c r="BP219" s="13">
        <f t="shared" si="35"/>
        <v>0</v>
      </c>
      <c r="BQ219" s="13">
        <f t="shared" si="35"/>
        <v>0</v>
      </c>
      <c r="BR219" s="13">
        <f t="shared" si="35"/>
        <v>0</v>
      </c>
      <c r="BS219" s="13">
        <f t="shared" si="35"/>
        <v>0</v>
      </c>
      <c r="BT219" s="13">
        <f t="shared" si="35"/>
        <v>0</v>
      </c>
      <c r="BU219" s="13">
        <f t="shared" si="35"/>
        <v>0</v>
      </c>
      <c r="BV219" s="13">
        <f t="shared" si="35"/>
        <v>0</v>
      </c>
      <c r="BW219" s="13">
        <f t="shared" si="35"/>
        <v>0</v>
      </c>
      <c r="BX219" s="13">
        <f t="shared" si="35"/>
        <v>0</v>
      </c>
      <c r="BY219" s="13">
        <f t="shared" si="35"/>
        <v>0</v>
      </c>
      <c r="BZ219" s="13">
        <f t="shared" si="35"/>
        <v>0</v>
      </c>
      <c r="CA219" s="13">
        <f t="shared" si="35"/>
        <v>0</v>
      </c>
      <c r="CB219" s="13">
        <f t="shared" si="35"/>
        <v>0</v>
      </c>
      <c r="CC219" s="13">
        <f t="shared" si="35"/>
        <v>0</v>
      </c>
    </row>
    <row r="220" ht="15" customHeight="1"/>
    <row r="221" ht="15" customHeight="1"/>
    <row r="222" ht="15" customHeight="1" spans="2:61">
      <c r="B222" s="5" t="s">
        <v>41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AT222" s="5" t="s">
        <v>42</v>
      </c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</row>
    <row r="223" ht="15" customHeight="1" outlineLevel="1" spans="2:61">
      <c r="B223" s="24" t="s">
        <v>23</v>
      </c>
      <c r="C223" s="25" t="s">
        <v>43</v>
      </c>
      <c r="D223" s="26" t="s">
        <v>44</v>
      </c>
      <c r="E223" s="26" t="s">
        <v>45</v>
      </c>
      <c r="F223" s="26" t="s">
        <v>46</v>
      </c>
      <c r="G223" s="26" t="s">
        <v>47</v>
      </c>
      <c r="H223" s="27" t="s">
        <v>48</v>
      </c>
      <c r="I223" s="26" t="s">
        <v>25</v>
      </c>
      <c r="J223" s="27" t="s">
        <v>49</v>
      </c>
      <c r="K223" s="26" t="s">
        <v>50</v>
      </c>
      <c r="L223" s="27" t="s">
        <v>51</v>
      </c>
      <c r="M223" s="26" t="s">
        <v>52</v>
      </c>
      <c r="N223" s="26" t="s">
        <v>53</v>
      </c>
      <c r="O223" s="27" t="s">
        <v>54</v>
      </c>
      <c r="P223" s="26" t="s">
        <v>55</v>
      </c>
      <c r="Q223" s="40" t="s">
        <v>56</v>
      </c>
      <c r="AT223" s="24" t="s">
        <v>23</v>
      </c>
      <c r="AU223" s="25" t="s">
        <v>43</v>
      </c>
      <c r="AV223" s="26" t="s">
        <v>44</v>
      </c>
      <c r="AW223" s="26" t="s">
        <v>45</v>
      </c>
      <c r="AX223" s="26" t="s">
        <v>46</v>
      </c>
      <c r="AY223" s="26" t="s">
        <v>47</v>
      </c>
      <c r="AZ223" s="27" t="s">
        <v>48</v>
      </c>
      <c r="BA223" s="26" t="s">
        <v>25</v>
      </c>
      <c r="BB223" s="27" t="s">
        <v>49</v>
      </c>
      <c r="BC223" s="26" t="s">
        <v>50</v>
      </c>
      <c r="BD223" s="27" t="s">
        <v>51</v>
      </c>
      <c r="BE223" s="26" t="s">
        <v>52</v>
      </c>
      <c r="BF223" s="26" t="s">
        <v>53</v>
      </c>
      <c r="BG223" s="27" t="s">
        <v>54</v>
      </c>
      <c r="BH223" s="26" t="s">
        <v>55</v>
      </c>
      <c r="BI223" s="40" t="s">
        <v>56</v>
      </c>
    </row>
    <row r="224" ht="15" customHeight="1" outlineLevel="1" spans="2:61">
      <c r="B224" s="24"/>
      <c r="H224" s="27" t="s">
        <v>57</v>
      </c>
      <c r="I224" s="26" t="s">
        <v>58</v>
      </c>
      <c r="J224" s="27"/>
      <c r="L224" s="27"/>
      <c r="O224" s="27"/>
      <c r="Q224" s="41"/>
      <c r="AT224" s="24"/>
      <c r="AZ224" s="27" t="s">
        <v>57</v>
      </c>
      <c r="BA224" s="26" t="s">
        <v>58</v>
      </c>
      <c r="BB224" s="27"/>
      <c r="BD224" s="27"/>
      <c r="BG224" s="27"/>
      <c r="BI224" s="41"/>
    </row>
    <row r="225" ht="15" customHeight="1" outlineLevel="1" spans="2:61">
      <c r="B225" s="28">
        <v>201506</v>
      </c>
      <c r="C225" s="29">
        <v>0</v>
      </c>
      <c r="D225" s="30">
        <f>IFERROR(AK7,0)</f>
        <v>0</v>
      </c>
      <c r="E225" s="30">
        <f>IFERROR(AK96,0)</f>
        <v>0</v>
      </c>
      <c r="F225" s="30">
        <f>IFERROR([2]非融资性保证险016大赔案!AK8,0)</f>
        <v>0</v>
      </c>
      <c r="G225" s="30">
        <f>IFERROR([2]非融资性保证险016大赔案!AK47,0)</f>
        <v>0</v>
      </c>
      <c r="H225" s="29">
        <f>ROUND(IFERROR(AK90*D225,0),2)</f>
        <v>0</v>
      </c>
      <c r="I225" s="30">
        <f>ROUND(IFERROR(AK218*(SUM(D225:E225)),0),2)</f>
        <v>0</v>
      </c>
      <c r="J225" s="34">
        <f t="shared" ref="J225:J259" si="36">ROUND(AVERAGE(H225,I225),2)</f>
        <v>0</v>
      </c>
      <c r="K225" s="30">
        <f t="shared" ref="K225:K259" si="37">ROUND(IFERROR(J225-(SUM(D225:E225)),0),2)</f>
        <v>0</v>
      </c>
      <c r="L225" s="35">
        <f t="shared" ref="L225:L259" si="38">0</f>
        <v>0</v>
      </c>
      <c r="M225" s="30">
        <f t="shared" ref="M225:M259" si="39">ROUND(IFERROR(C248*L225,0),2)</f>
        <v>0</v>
      </c>
      <c r="N225" s="36">
        <f t="shared" ref="N225:N259" si="40">ROUND(IFERROR(M225-F225-G225,0),2)</f>
        <v>0</v>
      </c>
      <c r="O225" s="29">
        <f t="shared" ref="O225:P259" si="41">ROUND(IFERROR(J225+M225,0),2)</f>
        <v>0</v>
      </c>
      <c r="P225" s="30">
        <f t="shared" si="41"/>
        <v>0</v>
      </c>
      <c r="Q225" s="42">
        <f t="shared" ref="Q225:Q259" si="42">IFERROR(O225/C225,0)</f>
        <v>0</v>
      </c>
      <c r="AT225" s="28">
        <v>201506</v>
      </c>
      <c r="AU225" s="29">
        <v>0</v>
      </c>
      <c r="AV225" s="30">
        <f>IFERROR(CC7,0)</f>
        <v>0</v>
      </c>
      <c r="AW225" s="30">
        <f>IFERROR(CC96,0)</f>
        <v>0</v>
      </c>
      <c r="AX225" s="30">
        <f>IFERROR([2]非融资性保证险016大赔案!BY8,0)</f>
        <v>0</v>
      </c>
      <c r="AY225" s="30">
        <f>IFERROR([2]非融资性保证险016大赔案!BY47,0)</f>
        <v>0</v>
      </c>
      <c r="AZ225" s="29">
        <f>ROUND(IFERROR(CC90*AV225,0),2)</f>
        <v>0</v>
      </c>
      <c r="BA225" s="30">
        <f>ROUND(IFERROR(CC218*(SUM(AV225:AW225)),0),2)</f>
        <v>0</v>
      </c>
      <c r="BB225" s="34">
        <f t="shared" ref="BB225:BB259" si="43">ROUND(AVERAGE(AZ225,BA225),2)</f>
        <v>0</v>
      </c>
      <c r="BC225" s="30">
        <f t="shared" ref="BC225:BC259" si="44">ROUND(IFERROR(BB225-(SUM(AV225:AW225)),0),2)</f>
        <v>0</v>
      </c>
      <c r="BD225" s="35">
        <f t="shared" ref="BD225:BD259" si="45">0</f>
        <v>0</v>
      </c>
      <c r="BE225" s="30">
        <f t="shared" ref="BE225:BE259" si="46">ROUND(IFERROR(AU248*BD225,0),2)</f>
        <v>0</v>
      </c>
      <c r="BF225" s="30">
        <f t="shared" ref="BF225:BF259" si="47">ROUND(IFERROR(BE225-AX225-AY225,0),2)</f>
        <v>0</v>
      </c>
      <c r="BG225" s="29">
        <f t="shared" ref="BG225:BH259" si="48">ROUND(IFERROR(BB225+BE225,0),2)</f>
        <v>0</v>
      </c>
      <c r="BH225" s="30">
        <f t="shared" si="48"/>
        <v>0</v>
      </c>
      <c r="BI225" s="42">
        <f t="shared" ref="BI225:BI259" si="49">IFERROR(BG225/AU225,0)</f>
        <v>0</v>
      </c>
    </row>
    <row r="226" ht="15" customHeight="1" outlineLevel="1" spans="2:61">
      <c r="B226" s="31">
        <v>201509</v>
      </c>
      <c r="C226" s="32">
        <v>0</v>
      </c>
      <c r="D226" s="33">
        <f>IFERROR(AJ8,0)</f>
        <v>0</v>
      </c>
      <c r="E226" s="33">
        <f>IFERROR(AJ97,0)</f>
        <v>0</v>
      </c>
      <c r="F226" s="33">
        <f>IFERROR([2]非融资性保证险016大赔案!AJ9,0)</f>
        <v>0</v>
      </c>
      <c r="G226" s="33">
        <f>IFERROR([2]非融资性保证险016大赔案!AJ48,0)</f>
        <v>0</v>
      </c>
      <c r="H226" s="32">
        <f>ROUND(IFERROR(AJ90*D226,0),2)</f>
        <v>0</v>
      </c>
      <c r="I226" s="33">
        <f>ROUND(IFERROR(AJ218*(SUM(D226:E226)),0),2)</f>
        <v>0</v>
      </c>
      <c r="J226" s="37">
        <f t="shared" si="36"/>
        <v>0</v>
      </c>
      <c r="K226" s="33">
        <f t="shared" si="37"/>
        <v>0</v>
      </c>
      <c r="L226" s="38">
        <f t="shared" si="38"/>
        <v>0</v>
      </c>
      <c r="M226" s="33">
        <f t="shared" si="39"/>
        <v>0</v>
      </c>
      <c r="N226" s="39">
        <f t="shared" si="40"/>
        <v>0</v>
      </c>
      <c r="O226" s="32">
        <f t="shared" si="41"/>
        <v>0</v>
      </c>
      <c r="P226" s="33">
        <f t="shared" si="41"/>
        <v>0</v>
      </c>
      <c r="Q226" s="43">
        <f t="shared" si="42"/>
        <v>0</v>
      </c>
      <c r="AT226" s="31">
        <v>201509</v>
      </c>
      <c r="AU226" s="32">
        <v>0</v>
      </c>
      <c r="AV226" s="33">
        <f>IFERROR(CB8,0)</f>
        <v>0</v>
      </c>
      <c r="AW226" s="33">
        <f>IFERROR(CB97,0)</f>
        <v>0</v>
      </c>
      <c r="AX226" s="33">
        <f>IFERROR([2]非融资性保证险016大赔案!BX9,0)</f>
        <v>0</v>
      </c>
      <c r="AY226" s="33">
        <f>IFERROR([2]非融资性保证险016大赔案!BX48,0)</f>
        <v>0</v>
      </c>
      <c r="AZ226" s="32">
        <f>ROUND(IFERROR(CB90*AV226,0),2)</f>
        <v>0</v>
      </c>
      <c r="BA226" s="33">
        <f>ROUND(IFERROR(CB218*(SUM(AV226:AW226)),0),2)</f>
        <v>0</v>
      </c>
      <c r="BB226" s="37">
        <f t="shared" si="43"/>
        <v>0</v>
      </c>
      <c r="BC226" s="33">
        <f t="shared" si="44"/>
        <v>0</v>
      </c>
      <c r="BD226" s="38">
        <f t="shared" si="45"/>
        <v>0</v>
      </c>
      <c r="BE226" s="33">
        <f t="shared" si="46"/>
        <v>0</v>
      </c>
      <c r="BF226" s="33">
        <f t="shared" si="47"/>
        <v>0</v>
      </c>
      <c r="BG226" s="32">
        <f t="shared" si="48"/>
        <v>0</v>
      </c>
      <c r="BH226" s="33">
        <f t="shared" si="48"/>
        <v>0</v>
      </c>
      <c r="BI226" s="43">
        <f t="shared" si="49"/>
        <v>0</v>
      </c>
    </row>
    <row r="227" ht="15" customHeight="1" outlineLevel="1" spans="2:61">
      <c r="B227" s="31">
        <v>201512</v>
      </c>
      <c r="C227" s="32">
        <v>0</v>
      </c>
      <c r="D227" s="33">
        <f>IFERROR(AI9,0)</f>
        <v>0</v>
      </c>
      <c r="E227" s="33">
        <f>IFERROR(AI98,0)</f>
        <v>0</v>
      </c>
      <c r="F227" s="33">
        <f>IFERROR([2]非融资性保证险016大赔案!AI10,0)</f>
        <v>0</v>
      </c>
      <c r="G227" s="33">
        <f>IFERROR([2]非融资性保证险016大赔案!AI49,0)</f>
        <v>0</v>
      </c>
      <c r="H227" s="32">
        <f>ROUND(IFERROR(AI90*D227,0),2)</f>
        <v>0</v>
      </c>
      <c r="I227" s="33">
        <f>ROUND(IFERROR(AI218*(SUM(D227:E227)),0),2)</f>
        <v>0</v>
      </c>
      <c r="J227" s="37">
        <f t="shared" si="36"/>
        <v>0</v>
      </c>
      <c r="K227" s="33">
        <f t="shared" si="37"/>
        <v>0</v>
      </c>
      <c r="L227" s="38">
        <f t="shared" si="38"/>
        <v>0</v>
      </c>
      <c r="M227" s="33">
        <f t="shared" si="39"/>
        <v>0</v>
      </c>
      <c r="N227" s="39">
        <f t="shared" si="40"/>
        <v>0</v>
      </c>
      <c r="O227" s="32">
        <f t="shared" si="41"/>
        <v>0</v>
      </c>
      <c r="P227" s="33">
        <f t="shared" si="41"/>
        <v>0</v>
      </c>
      <c r="Q227" s="43">
        <f t="shared" si="42"/>
        <v>0</v>
      </c>
      <c r="AT227" s="31">
        <v>201512</v>
      </c>
      <c r="AU227" s="32">
        <v>0</v>
      </c>
      <c r="AV227" s="33">
        <f>IFERROR(CA9,0)</f>
        <v>0</v>
      </c>
      <c r="AW227" s="33">
        <f>IFERROR(CA98,0)</f>
        <v>0</v>
      </c>
      <c r="AX227" s="33">
        <f>IFERROR([2]非融资性保证险016大赔案!BW10,0)</f>
        <v>0</v>
      </c>
      <c r="AY227" s="33">
        <f>IFERROR([2]非融资性保证险016大赔案!BW49,0)</f>
        <v>0</v>
      </c>
      <c r="AZ227" s="32">
        <f>ROUND(IFERROR(CA90*AV227,0),2)</f>
        <v>0</v>
      </c>
      <c r="BA227" s="33">
        <f>ROUND(IFERROR(CA218*(SUM(AV227:AW227)),0),2)</f>
        <v>0</v>
      </c>
      <c r="BB227" s="37">
        <f t="shared" si="43"/>
        <v>0</v>
      </c>
      <c r="BC227" s="33">
        <f t="shared" si="44"/>
        <v>0</v>
      </c>
      <c r="BD227" s="38">
        <f t="shared" si="45"/>
        <v>0</v>
      </c>
      <c r="BE227" s="33">
        <f t="shared" si="46"/>
        <v>0</v>
      </c>
      <c r="BF227" s="33">
        <f t="shared" si="47"/>
        <v>0</v>
      </c>
      <c r="BG227" s="32">
        <f t="shared" si="48"/>
        <v>0</v>
      </c>
      <c r="BH227" s="33">
        <f t="shared" si="48"/>
        <v>0</v>
      </c>
      <c r="BI227" s="43">
        <f t="shared" si="49"/>
        <v>0</v>
      </c>
    </row>
    <row r="228" ht="15" customHeight="1" outlineLevel="1" spans="2:61">
      <c r="B228" s="31">
        <v>201603</v>
      </c>
      <c r="C228" s="32">
        <v>0</v>
      </c>
      <c r="D228" s="33">
        <f>IFERROR(AH10,0)</f>
        <v>0</v>
      </c>
      <c r="E228" s="33">
        <f>IFERROR(AH99,0)</f>
        <v>0</v>
      </c>
      <c r="F228" s="33">
        <f>IFERROR([2]非融资性保证险016大赔案!AH11,0)</f>
        <v>0</v>
      </c>
      <c r="G228" s="33">
        <f>IFERROR([2]非融资性保证险016大赔案!AH50,0)</f>
        <v>0</v>
      </c>
      <c r="H228" s="32">
        <f>ROUND(IFERROR(AH90*D228,0),2)</f>
        <v>0</v>
      </c>
      <c r="I228" s="33">
        <f>ROUND(IFERROR(AH218*(SUM(D228:E228)),0),2)</f>
        <v>0</v>
      </c>
      <c r="J228" s="37">
        <f t="shared" si="36"/>
        <v>0</v>
      </c>
      <c r="K228" s="33">
        <f t="shared" si="37"/>
        <v>0</v>
      </c>
      <c r="L228" s="38">
        <f t="shared" si="38"/>
        <v>0</v>
      </c>
      <c r="M228" s="33">
        <f t="shared" si="39"/>
        <v>0</v>
      </c>
      <c r="N228" s="39">
        <f t="shared" si="40"/>
        <v>0</v>
      </c>
      <c r="O228" s="32">
        <f t="shared" si="41"/>
        <v>0</v>
      </c>
      <c r="P228" s="33">
        <f t="shared" si="41"/>
        <v>0</v>
      </c>
      <c r="Q228" s="43">
        <f t="shared" si="42"/>
        <v>0</v>
      </c>
      <c r="AT228" s="31">
        <v>201603</v>
      </c>
      <c r="AU228" s="32">
        <v>0</v>
      </c>
      <c r="AV228" s="33">
        <f>IFERROR(BZ10,0)</f>
        <v>0</v>
      </c>
      <c r="AW228" s="33">
        <f>IFERROR(BZ99,0)</f>
        <v>0</v>
      </c>
      <c r="AX228" s="33">
        <f>IFERROR([2]非融资性保证险016大赔案!BV11,0)</f>
        <v>0</v>
      </c>
      <c r="AY228" s="33">
        <f>IFERROR([2]非融资性保证险016大赔案!BV50,0)</f>
        <v>0</v>
      </c>
      <c r="AZ228" s="32">
        <f>ROUND(IFERROR(BZ90*AV228,0),2)</f>
        <v>0</v>
      </c>
      <c r="BA228" s="33">
        <f>ROUND(IFERROR(BZ218*(SUM(AV228:AW228)),0),2)</f>
        <v>0</v>
      </c>
      <c r="BB228" s="37">
        <f t="shared" si="43"/>
        <v>0</v>
      </c>
      <c r="BC228" s="33">
        <f t="shared" si="44"/>
        <v>0</v>
      </c>
      <c r="BD228" s="38">
        <f t="shared" si="45"/>
        <v>0</v>
      </c>
      <c r="BE228" s="33">
        <f t="shared" si="46"/>
        <v>0</v>
      </c>
      <c r="BF228" s="33">
        <f t="shared" si="47"/>
        <v>0</v>
      </c>
      <c r="BG228" s="32">
        <f t="shared" si="48"/>
        <v>0</v>
      </c>
      <c r="BH228" s="33">
        <f t="shared" si="48"/>
        <v>0</v>
      </c>
      <c r="BI228" s="43">
        <f t="shared" si="49"/>
        <v>0</v>
      </c>
    </row>
    <row r="229" ht="15" customHeight="1" outlineLevel="1" spans="2:61">
      <c r="B229" s="31">
        <v>201606</v>
      </c>
      <c r="C229" s="32">
        <v>0</v>
      </c>
      <c r="D229" s="33">
        <f>IFERROR(AG11,0)</f>
        <v>0</v>
      </c>
      <c r="E229" s="33">
        <f>IFERROR(AG100,0)</f>
        <v>0</v>
      </c>
      <c r="F229" s="33">
        <f>IFERROR([2]非融资性保证险016大赔案!AG12,0)</f>
        <v>0</v>
      </c>
      <c r="G229" s="33">
        <f>IFERROR([2]非融资性保证险016大赔案!AG51,0)</f>
        <v>0</v>
      </c>
      <c r="H229" s="32">
        <f>ROUND(IFERROR(AG90*D229,0),2)</f>
        <v>0</v>
      </c>
      <c r="I229" s="33">
        <f>ROUND(IFERROR(AG218*(SUM(D229:E229)),0),2)</f>
        <v>0</v>
      </c>
      <c r="J229" s="37">
        <f t="shared" si="36"/>
        <v>0</v>
      </c>
      <c r="K229" s="33">
        <f t="shared" si="37"/>
        <v>0</v>
      </c>
      <c r="L229" s="38">
        <f t="shared" si="38"/>
        <v>0</v>
      </c>
      <c r="M229" s="33">
        <f t="shared" si="39"/>
        <v>0</v>
      </c>
      <c r="N229" s="39">
        <f t="shared" si="40"/>
        <v>0</v>
      </c>
      <c r="O229" s="32">
        <f t="shared" si="41"/>
        <v>0</v>
      </c>
      <c r="P229" s="33">
        <f t="shared" si="41"/>
        <v>0</v>
      </c>
      <c r="Q229" s="43">
        <f t="shared" si="42"/>
        <v>0</v>
      </c>
      <c r="AT229" s="31">
        <v>201606</v>
      </c>
      <c r="AU229" s="32">
        <v>0</v>
      </c>
      <c r="AV229" s="33">
        <f>IFERROR(BY11,0)</f>
        <v>0</v>
      </c>
      <c r="AW229" s="33">
        <f>IFERROR(BY100,0)</f>
        <v>0</v>
      </c>
      <c r="AX229" s="33">
        <f>IFERROR([2]非融资性保证险016大赔案!BU12,0)</f>
        <v>0</v>
      </c>
      <c r="AY229" s="33">
        <f>IFERROR([2]非融资性保证险016大赔案!BU51,0)</f>
        <v>0</v>
      </c>
      <c r="AZ229" s="32">
        <f>ROUND(IFERROR(BY90*AV229,0),2)</f>
        <v>0</v>
      </c>
      <c r="BA229" s="33">
        <f>ROUND(IFERROR(BY218*(SUM(AV229:AW229)),0),2)</f>
        <v>0</v>
      </c>
      <c r="BB229" s="37">
        <f t="shared" si="43"/>
        <v>0</v>
      </c>
      <c r="BC229" s="33">
        <f t="shared" si="44"/>
        <v>0</v>
      </c>
      <c r="BD229" s="38">
        <f t="shared" si="45"/>
        <v>0</v>
      </c>
      <c r="BE229" s="33">
        <f t="shared" si="46"/>
        <v>0</v>
      </c>
      <c r="BF229" s="33">
        <f t="shared" si="47"/>
        <v>0</v>
      </c>
      <c r="BG229" s="32">
        <f t="shared" si="48"/>
        <v>0</v>
      </c>
      <c r="BH229" s="33">
        <f t="shared" si="48"/>
        <v>0</v>
      </c>
      <c r="BI229" s="43">
        <f t="shared" si="49"/>
        <v>0</v>
      </c>
    </row>
    <row r="230" ht="15" customHeight="1" outlineLevel="1" spans="2:61">
      <c r="B230" s="31">
        <v>201609</v>
      </c>
      <c r="C230" s="32">
        <v>0</v>
      </c>
      <c r="D230" s="33">
        <f>IFERROR(AF12,0)</f>
        <v>0</v>
      </c>
      <c r="E230" s="33">
        <f>IFERROR(AF101,0)</f>
        <v>0</v>
      </c>
      <c r="F230" s="33">
        <f>IFERROR([2]非融资性保证险016大赔案!AF13,0)</f>
        <v>0</v>
      </c>
      <c r="G230" s="33">
        <f>IFERROR([2]非融资性保证险016大赔案!AF52,0)</f>
        <v>0</v>
      </c>
      <c r="H230" s="32">
        <f>ROUND(IFERROR(AF90*D230,0),2)</f>
        <v>0</v>
      </c>
      <c r="I230" s="33">
        <f>ROUND(IFERROR(AF218*(SUM(D230:E230)),0),2)</f>
        <v>0</v>
      </c>
      <c r="J230" s="37">
        <f t="shared" si="36"/>
        <v>0</v>
      </c>
      <c r="K230" s="33">
        <f t="shared" si="37"/>
        <v>0</v>
      </c>
      <c r="L230" s="38">
        <f t="shared" si="38"/>
        <v>0</v>
      </c>
      <c r="M230" s="33">
        <f t="shared" si="39"/>
        <v>0</v>
      </c>
      <c r="N230" s="39">
        <f t="shared" si="40"/>
        <v>0</v>
      </c>
      <c r="O230" s="32">
        <f t="shared" si="41"/>
        <v>0</v>
      </c>
      <c r="P230" s="33">
        <f t="shared" si="41"/>
        <v>0</v>
      </c>
      <c r="Q230" s="43">
        <f t="shared" si="42"/>
        <v>0</v>
      </c>
      <c r="AT230" s="31">
        <v>201609</v>
      </c>
      <c r="AU230" s="32">
        <v>0</v>
      </c>
      <c r="AV230" s="33">
        <f>IFERROR(BX12,0)</f>
        <v>0</v>
      </c>
      <c r="AW230" s="33">
        <f>IFERROR(BX101,0)</f>
        <v>0</v>
      </c>
      <c r="AX230" s="33">
        <f>IFERROR([2]非融资性保证险016大赔案!BT13,0)</f>
        <v>0</v>
      </c>
      <c r="AY230" s="33">
        <f>IFERROR([2]非融资性保证险016大赔案!BT52,0)</f>
        <v>0</v>
      </c>
      <c r="AZ230" s="32">
        <f>ROUND(IFERROR(BX90*AV230,0),2)</f>
        <v>0</v>
      </c>
      <c r="BA230" s="33">
        <f>ROUND(IFERROR(BX218*(SUM(AV230:AW230)),0),2)</f>
        <v>0</v>
      </c>
      <c r="BB230" s="37">
        <f t="shared" si="43"/>
        <v>0</v>
      </c>
      <c r="BC230" s="33">
        <f t="shared" si="44"/>
        <v>0</v>
      </c>
      <c r="BD230" s="38">
        <f t="shared" si="45"/>
        <v>0</v>
      </c>
      <c r="BE230" s="33">
        <f t="shared" si="46"/>
        <v>0</v>
      </c>
      <c r="BF230" s="33">
        <f t="shared" si="47"/>
        <v>0</v>
      </c>
      <c r="BG230" s="32">
        <f t="shared" si="48"/>
        <v>0</v>
      </c>
      <c r="BH230" s="33">
        <f t="shared" si="48"/>
        <v>0</v>
      </c>
      <c r="BI230" s="43">
        <f t="shared" si="49"/>
        <v>0</v>
      </c>
    </row>
    <row r="231" ht="15" customHeight="1" outlineLevel="1" spans="2:61">
      <c r="B231" s="31">
        <v>201612</v>
      </c>
      <c r="C231" s="32">
        <v>0</v>
      </c>
      <c r="D231" s="33">
        <f>IFERROR(AE13,0)</f>
        <v>0</v>
      </c>
      <c r="E231" s="33">
        <f>IFERROR(AE102,0)</f>
        <v>0</v>
      </c>
      <c r="F231" s="33">
        <f>IFERROR([2]非融资性保证险016大赔案!AE14,0)</f>
        <v>0</v>
      </c>
      <c r="G231" s="33">
        <f>IFERROR([2]非融资性保证险016大赔案!AE53,0)</f>
        <v>0</v>
      </c>
      <c r="H231" s="32">
        <f>ROUND(IFERROR(AE90*D231,0),2)</f>
        <v>0</v>
      </c>
      <c r="I231" s="33">
        <f>ROUND(IFERROR(AE218*(SUM(D231:E231)),0),2)</f>
        <v>0</v>
      </c>
      <c r="J231" s="37">
        <f t="shared" si="36"/>
        <v>0</v>
      </c>
      <c r="K231" s="33">
        <f t="shared" si="37"/>
        <v>0</v>
      </c>
      <c r="L231" s="38">
        <f t="shared" si="38"/>
        <v>0</v>
      </c>
      <c r="M231" s="33">
        <f t="shared" si="39"/>
        <v>0</v>
      </c>
      <c r="N231" s="39">
        <f t="shared" si="40"/>
        <v>0</v>
      </c>
      <c r="O231" s="32">
        <f t="shared" si="41"/>
        <v>0</v>
      </c>
      <c r="P231" s="33">
        <f t="shared" si="41"/>
        <v>0</v>
      </c>
      <c r="Q231" s="43">
        <f t="shared" si="42"/>
        <v>0</v>
      </c>
      <c r="AT231" s="31">
        <v>201612</v>
      </c>
      <c r="AU231" s="32">
        <v>0</v>
      </c>
      <c r="AV231" s="33">
        <f>IFERROR(BW13,0)</f>
        <v>0</v>
      </c>
      <c r="AW231" s="33">
        <f>IFERROR(BW102,0)</f>
        <v>0</v>
      </c>
      <c r="AX231" s="33">
        <f>IFERROR([2]非融资性保证险016大赔案!BS14,0)</f>
        <v>0</v>
      </c>
      <c r="AY231" s="33">
        <f>IFERROR([2]非融资性保证险016大赔案!BS53,0)</f>
        <v>0</v>
      </c>
      <c r="AZ231" s="32">
        <f>ROUND(IFERROR(BW90*AV231,0),2)</f>
        <v>0</v>
      </c>
      <c r="BA231" s="33">
        <f>ROUND(IFERROR(BW218*(SUM(AV231:AW231)),0),2)</f>
        <v>0</v>
      </c>
      <c r="BB231" s="37">
        <f t="shared" si="43"/>
        <v>0</v>
      </c>
      <c r="BC231" s="33">
        <f t="shared" si="44"/>
        <v>0</v>
      </c>
      <c r="BD231" s="38">
        <f t="shared" si="45"/>
        <v>0</v>
      </c>
      <c r="BE231" s="33">
        <f t="shared" si="46"/>
        <v>0</v>
      </c>
      <c r="BF231" s="33">
        <f t="shared" si="47"/>
        <v>0</v>
      </c>
      <c r="BG231" s="32">
        <f t="shared" si="48"/>
        <v>0</v>
      </c>
      <c r="BH231" s="33">
        <f t="shared" si="48"/>
        <v>0</v>
      </c>
      <c r="BI231" s="43">
        <f t="shared" si="49"/>
        <v>0</v>
      </c>
    </row>
    <row r="232" ht="15" customHeight="1" outlineLevel="1" spans="2:61">
      <c r="B232" s="31">
        <v>201703</v>
      </c>
      <c r="C232" s="32">
        <v>0</v>
      </c>
      <c r="D232" s="33">
        <f>IFERROR(AD14,0)</f>
        <v>0</v>
      </c>
      <c r="E232" s="33">
        <f>IFERROR(AD103,0)</f>
        <v>0</v>
      </c>
      <c r="F232" s="33">
        <f>IFERROR([2]非融资性保证险016大赔案!AD15,0)</f>
        <v>0</v>
      </c>
      <c r="G232" s="33">
        <f>IFERROR([2]非融资性保证险016大赔案!AD54,0)</f>
        <v>0</v>
      </c>
      <c r="H232" s="32">
        <f>ROUND(IFERROR(AD90*D232,0),2)</f>
        <v>0</v>
      </c>
      <c r="I232" s="33">
        <f>ROUND(IFERROR(AD218*(SUM(D232:E232)),0),2)</f>
        <v>0</v>
      </c>
      <c r="J232" s="37">
        <f t="shared" si="36"/>
        <v>0</v>
      </c>
      <c r="K232" s="33">
        <f t="shared" si="37"/>
        <v>0</v>
      </c>
      <c r="L232" s="38">
        <f t="shared" si="38"/>
        <v>0</v>
      </c>
      <c r="M232" s="33">
        <f t="shared" si="39"/>
        <v>0</v>
      </c>
      <c r="N232" s="39">
        <f t="shared" si="40"/>
        <v>0</v>
      </c>
      <c r="O232" s="32">
        <f t="shared" si="41"/>
        <v>0</v>
      </c>
      <c r="P232" s="33">
        <f t="shared" si="41"/>
        <v>0</v>
      </c>
      <c r="Q232" s="43">
        <f t="shared" si="42"/>
        <v>0</v>
      </c>
      <c r="AT232" s="31">
        <v>201703</v>
      </c>
      <c r="AU232" s="32">
        <v>0</v>
      </c>
      <c r="AV232" s="33">
        <f>IFERROR(BV14,0)</f>
        <v>0</v>
      </c>
      <c r="AW232" s="33">
        <f>IFERROR(BV103,0)</f>
        <v>0</v>
      </c>
      <c r="AX232" s="33">
        <f>IFERROR([2]非融资性保证险016大赔案!BR15,0)</f>
        <v>0</v>
      </c>
      <c r="AY232" s="33">
        <f>IFERROR([2]非融资性保证险016大赔案!BR54,0)</f>
        <v>0</v>
      </c>
      <c r="AZ232" s="32">
        <f>ROUND(IFERROR(BV90*AV232,0),2)</f>
        <v>0</v>
      </c>
      <c r="BA232" s="33">
        <f>ROUND(IFERROR(BV218*(SUM(AV232:AW232)),0),2)</f>
        <v>0</v>
      </c>
      <c r="BB232" s="37">
        <f t="shared" si="43"/>
        <v>0</v>
      </c>
      <c r="BC232" s="33">
        <f t="shared" si="44"/>
        <v>0</v>
      </c>
      <c r="BD232" s="38">
        <f t="shared" si="45"/>
        <v>0</v>
      </c>
      <c r="BE232" s="33">
        <f t="shared" si="46"/>
        <v>0</v>
      </c>
      <c r="BF232" s="33">
        <f t="shared" si="47"/>
        <v>0</v>
      </c>
      <c r="BG232" s="32">
        <f t="shared" si="48"/>
        <v>0</v>
      </c>
      <c r="BH232" s="33">
        <f t="shared" si="48"/>
        <v>0</v>
      </c>
      <c r="BI232" s="43">
        <f t="shared" si="49"/>
        <v>0</v>
      </c>
    </row>
    <row r="233" ht="15" customHeight="1" outlineLevel="1" spans="2:61">
      <c r="B233" s="31">
        <v>201706</v>
      </c>
      <c r="C233" s="32">
        <v>0</v>
      </c>
      <c r="D233" s="33">
        <f>IFERROR(AC15,0)</f>
        <v>0</v>
      </c>
      <c r="E233" s="33">
        <f>IFERROR(AC104,0)</f>
        <v>0</v>
      </c>
      <c r="F233" s="33">
        <f>IFERROR([2]非融资性保证险016大赔案!AC16,0)</f>
        <v>0</v>
      </c>
      <c r="G233" s="33">
        <f>IFERROR([2]非融资性保证险016大赔案!AC55,0)</f>
        <v>0</v>
      </c>
      <c r="H233" s="32">
        <f>ROUND(IFERROR(AC90*D233,0),2)</f>
        <v>0</v>
      </c>
      <c r="I233" s="33">
        <f>ROUND(IFERROR(AC218*(SUM(D233:E233)),0),2)</f>
        <v>0</v>
      </c>
      <c r="J233" s="37">
        <f t="shared" si="36"/>
        <v>0</v>
      </c>
      <c r="K233" s="33">
        <f t="shared" si="37"/>
        <v>0</v>
      </c>
      <c r="L233" s="38">
        <f t="shared" si="38"/>
        <v>0</v>
      </c>
      <c r="M233" s="33">
        <f t="shared" si="39"/>
        <v>0</v>
      </c>
      <c r="N233" s="39">
        <f t="shared" si="40"/>
        <v>0</v>
      </c>
      <c r="O233" s="32">
        <f t="shared" si="41"/>
        <v>0</v>
      </c>
      <c r="P233" s="33">
        <f t="shared" si="41"/>
        <v>0</v>
      </c>
      <c r="Q233" s="43">
        <f t="shared" si="42"/>
        <v>0</v>
      </c>
      <c r="AT233" s="31">
        <v>201706</v>
      </c>
      <c r="AU233" s="32">
        <v>0</v>
      </c>
      <c r="AV233" s="33">
        <f>IFERROR(BU15,0)</f>
        <v>0</v>
      </c>
      <c r="AW233" s="33">
        <f>IFERROR(BU104,0)</f>
        <v>0</v>
      </c>
      <c r="AX233" s="33">
        <f>IFERROR([2]非融资性保证险016大赔案!BQ16,0)</f>
        <v>0</v>
      </c>
      <c r="AY233" s="33">
        <f>IFERROR([2]非融资性保证险016大赔案!BQ55,0)</f>
        <v>0</v>
      </c>
      <c r="AZ233" s="32">
        <f>ROUND(IFERROR(BU90*AV233,0),2)</f>
        <v>0</v>
      </c>
      <c r="BA233" s="33">
        <f>ROUND(IFERROR(BU218*(SUM(AV233:AW233)),0),2)</f>
        <v>0</v>
      </c>
      <c r="BB233" s="37">
        <f t="shared" si="43"/>
        <v>0</v>
      </c>
      <c r="BC233" s="33">
        <f t="shared" si="44"/>
        <v>0</v>
      </c>
      <c r="BD233" s="38">
        <f t="shared" si="45"/>
        <v>0</v>
      </c>
      <c r="BE233" s="33">
        <f t="shared" si="46"/>
        <v>0</v>
      </c>
      <c r="BF233" s="33">
        <f t="shared" si="47"/>
        <v>0</v>
      </c>
      <c r="BG233" s="32">
        <f t="shared" si="48"/>
        <v>0</v>
      </c>
      <c r="BH233" s="33">
        <f t="shared" si="48"/>
        <v>0</v>
      </c>
      <c r="BI233" s="43">
        <f t="shared" si="49"/>
        <v>0</v>
      </c>
    </row>
    <row r="234" ht="15" customHeight="1" outlineLevel="1" spans="2:61">
      <c r="B234" s="31">
        <v>201709</v>
      </c>
      <c r="C234" s="32">
        <v>0</v>
      </c>
      <c r="D234" s="33">
        <f>IFERROR(AB16,0)</f>
        <v>0</v>
      </c>
      <c r="E234" s="33">
        <f>IFERROR(AB105,0)</f>
        <v>0</v>
      </c>
      <c r="F234" s="33">
        <f>IFERROR([2]非融资性保证险016大赔案!AB17,0)</f>
        <v>0</v>
      </c>
      <c r="G234" s="33">
        <f>IFERROR([2]非融资性保证险016大赔案!AB56,0)</f>
        <v>0</v>
      </c>
      <c r="H234" s="32">
        <f>ROUND(IFERROR(AB90*D234,0),2)</f>
        <v>0</v>
      </c>
      <c r="I234" s="33">
        <f>ROUND(IFERROR(AB218*(SUM(D234:E234)),0),2)</f>
        <v>0</v>
      </c>
      <c r="J234" s="37">
        <f t="shared" si="36"/>
        <v>0</v>
      </c>
      <c r="K234" s="33">
        <f t="shared" si="37"/>
        <v>0</v>
      </c>
      <c r="L234" s="38">
        <f t="shared" si="38"/>
        <v>0</v>
      </c>
      <c r="M234" s="33">
        <f t="shared" si="39"/>
        <v>0</v>
      </c>
      <c r="N234" s="39">
        <f t="shared" si="40"/>
        <v>0</v>
      </c>
      <c r="O234" s="32">
        <f t="shared" si="41"/>
        <v>0</v>
      </c>
      <c r="P234" s="33">
        <f t="shared" si="41"/>
        <v>0</v>
      </c>
      <c r="Q234" s="43">
        <f t="shared" si="42"/>
        <v>0</v>
      </c>
      <c r="AT234" s="31">
        <v>201709</v>
      </c>
      <c r="AU234" s="32">
        <v>0</v>
      </c>
      <c r="AV234" s="33">
        <f>IFERROR(BT16,0)</f>
        <v>0</v>
      </c>
      <c r="AW234" s="33">
        <f>IFERROR(BT105,0)</f>
        <v>0</v>
      </c>
      <c r="AX234" s="33">
        <f>IFERROR([2]非融资性保证险016大赔案!BP17,0)</f>
        <v>0</v>
      </c>
      <c r="AY234" s="33">
        <f>IFERROR([2]非融资性保证险016大赔案!BP56,0)</f>
        <v>0</v>
      </c>
      <c r="AZ234" s="32">
        <f>ROUND(IFERROR(BT90*AV234,0),2)</f>
        <v>0</v>
      </c>
      <c r="BA234" s="33">
        <f>ROUND(IFERROR(BT218*(SUM(AV234:AW234)),0),2)</f>
        <v>0</v>
      </c>
      <c r="BB234" s="37">
        <f t="shared" si="43"/>
        <v>0</v>
      </c>
      <c r="BC234" s="33">
        <f t="shared" si="44"/>
        <v>0</v>
      </c>
      <c r="BD234" s="38">
        <f t="shared" si="45"/>
        <v>0</v>
      </c>
      <c r="BE234" s="33">
        <f t="shared" si="46"/>
        <v>0</v>
      </c>
      <c r="BF234" s="33">
        <f t="shared" si="47"/>
        <v>0</v>
      </c>
      <c r="BG234" s="32">
        <f t="shared" si="48"/>
        <v>0</v>
      </c>
      <c r="BH234" s="33">
        <f t="shared" si="48"/>
        <v>0</v>
      </c>
      <c r="BI234" s="43">
        <f t="shared" si="49"/>
        <v>0</v>
      </c>
    </row>
    <row r="235" ht="15" customHeight="1" outlineLevel="1" spans="2:61">
      <c r="B235" s="31">
        <v>201712</v>
      </c>
      <c r="C235" s="32">
        <v>0</v>
      </c>
      <c r="D235" s="33">
        <f>IFERROR(AA17,0)</f>
        <v>0</v>
      </c>
      <c r="E235" s="33">
        <f>IFERROR(AA106,0)</f>
        <v>0</v>
      </c>
      <c r="F235" s="33">
        <f>IFERROR([2]非融资性保证险016大赔案!AA18,0)</f>
        <v>0</v>
      </c>
      <c r="G235" s="33">
        <f>IFERROR([2]非融资性保证险016大赔案!AA57,0)</f>
        <v>0</v>
      </c>
      <c r="H235" s="32">
        <f>ROUND(IFERROR(AA90*D235,0),2)</f>
        <v>0</v>
      </c>
      <c r="I235" s="33">
        <f>ROUND(IFERROR(AA218*(SUM(D235:E235)),0),2)</f>
        <v>0</v>
      </c>
      <c r="J235" s="37">
        <f t="shared" si="36"/>
        <v>0</v>
      </c>
      <c r="K235" s="33">
        <f t="shared" si="37"/>
        <v>0</v>
      </c>
      <c r="L235" s="38">
        <f t="shared" si="38"/>
        <v>0</v>
      </c>
      <c r="M235" s="33">
        <f t="shared" si="39"/>
        <v>0</v>
      </c>
      <c r="N235" s="39">
        <f t="shared" si="40"/>
        <v>0</v>
      </c>
      <c r="O235" s="32">
        <f t="shared" si="41"/>
        <v>0</v>
      </c>
      <c r="P235" s="33">
        <f t="shared" si="41"/>
        <v>0</v>
      </c>
      <c r="Q235" s="43">
        <f t="shared" si="42"/>
        <v>0</v>
      </c>
      <c r="AT235" s="31">
        <v>201712</v>
      </c>
      <c r="AU235" s="32">
        <v>0</v>
      </c>
      <c r="AV235" s="33">
        <f>IFERROR(BS17,0)</f>
        <v>0</v>
      </c>
      <c r="AW235" s="33">
        <f>IFERROR(BS106,0)</f>
        <v>0</v>
      </c>
      <c r="AX235" s="33">
        <f>IFERROR([2]非融资性保证险016大赔案!BO18,0)</f>
        <v>0</v>
      </c>
      <c r="AY235" s="33">
        <f>IFERROR([2]非融资性保证险016大赔案!BO57,0)</f>
        <v>0</v>
      </c>
      <c r="AZ235" s="32">
        <f>ROUND(IFERROR(BS90*AV235,0),2)</f>
        <v>0</v>
      </c>
      <c r="BA235" s="33">
        <f>ROUND(IFERROR(BS218*(SUM(AV235:AW235)),0),2)</f>
        <v>0</v>
      </c>
      <c r="BB235" s="37">
        <f t="shared" si="43"/>
        <v>0</v>
      </c>
      <c r="BC235" s="33">
        <f t="shared" si="44"/>
        <v>0</v>
      </c>
      <c r="BD235" s="38">
        <f t="shared" si="45"/>
        <v>0</v>
      </c>
      <c r="BE235" s="33">
        <f t="shared" si="46"/>
        <v>0</v>
      </c>
      <c r="BF235" s="33">
        <f t="shared" si="47"/>
        <v>0</v>
      </c>
      <c r="BG235" s="32">
        <f t="shared" si="48"/>
        <v>0</v>
      </c>
      <c r="BH235" s="33">
        <f t="shared" si="48"/>
        <v>0</v>
      </c>
      <c r="BI235" s="43">
        <f t="shared" si="49"/>
        <v>0</v>
      </c>
    </row>
    <row r="236" ht="15" customHeight="1" outlineLevel="1" spans="2:61">
      <c r="B236" s="31">
        <v>201803</v>
      </c>
      <c r="C236" s="32">
        <v>0</v>
      </c>
      <c r="D236" s="33">
        <f>IFERROR(Z18,0)</f>
        <v>0</v>
      </c>
      <c r="E236" s="33">
        <f>IFERROR(Z107,0)</f>
        <v>0</v>
      </c>
      <c r="F236" s="33">
        <f>IFERROR([2]非融资性保证险016大赔案!Z19,0)</f>
        <v>0</v>
      </c>
      <c r="G236" s="33">
        <f>IFERROR([2]非融资性保证险016大赔案!Z58,0)</f>
        <v>0</v>
      </c>
      <c r="H236" s="32">
        <f>ROUND(IFERROR(Z90*D236,0),2)</f>
        <v>0</v>
      </c>
      <c r="I236" s="33">
        <f>ROUND(IFERROR(Z218*(SUM(D236:E236)),0),2)</f>
        <v>0</v>
      </c>
      <c r="J236" s="37">
        <f t="shared" si="36"/>
        <v>0</v>
      </c>
      <c r="K236" s="33">
        <f t="shared" si="37"/>
        <v>0</v>
      </c>
      <c r="L236" s="38">
        <f t="shared" si="38"/>
        <v>0</v>
      </c>
      <c r="M236" s="33">
        <f t="shared" si="39"/>
        <v>0</v>
      </c>
      <c r="N236" s="39">
        <f t="shared" si="40"/>
        <v>0</v>
      </c>
      <c r="O236" s="32">
        <f t="shared" si="41"/>
        <v>0</v>
      </c>
      <c r="P236" s="33">
        <f t="shared" si="41"/>
        <v>0</v>
      </c>
      <c r="Q236" s="43">
        <f t="shared" si="42"/>
        <v>0</v>
      </c>
      <c r="AT236" s="31">
        <v>201803</v>
      </c>
      <c r="AU236" s="32">
        <v>0</v>
      </c>
      <c r="AV236" s="33">
        <f>IFERROR(BR18,0)</f>
        <v>0</v>
      </c>
      <c r="AW236" s="33">
        <f>IFERROR(BR107,0)</f>
        <v>0</v>
      </c>
      <c r="AX236" s="33">
        <f>IFERROR([2]非融资性保证险016大赔案!BN19,0)</f>
        <v>0</v>
      </c>
      <c r="AY236" s="33">
        <f>IFERROR([2]非融资性保证险016大赔案!BN58,0)</f>
        <v>0</v>
      </c>
      <c r="AZ236" s="32">
        <f>ROUND(IFERROR(BR90*AV236,0),2)</f>
        <v>0</v>
      </c>
      <c r="BA236" s="33">
        <f>ROUND(IFERROR(BR218*(SUM(AV236:AW236)),0),2)</f>
        <v>0</v>
      </c>
      <c r="BB236" s="37">
        <f t="shared" si="43"/>
        <v>0</v>
      </c>
      <c r="BC236" s="33">
        <f t="shared" si="44"/>
        <v>0</v>
      </c>
      <c r="BD236" s="38">
        <f t="shared" si="45"/>
        <v>0</v>
      </c>
      <c r="BE236" s="33">
        <f t="shared" si="46"/>
        <v>0</v>
      </c>
      <c r="BF236" s="33">
        <f t="shared" si="47"/>
        <v>0</v>
      </c>
      <c r="BG236" s="32">
        <f t="shared" si="48"/>
        <v>0</v>
      </c>
      <c r="BH236" s="33">
        <f t="shared" si="48"/>
        <v>0</v>
      </c>
      <c r="BI236" s="43">
        <f t="shared" si="49"/>
        <v>0</v>
      </c>
    </row>
    <row r="237" ht="15" customHeight="1" outlineLevel="1" spans="2:61">
      <c r="B237" s="31">
        <v>201806</v>
      </c>
      <c r="C237" s="32">
        <v>0</v>
      </c>
      <c r="D237" s="33">
        <f>IFERROR(Y19,0)</f>
        <v>0</v>
      </c>
      <c r="E237" s="33">
        <f>IFERROR(Y108,0)</f>
        <v>0</v>
      </c>
      <c r="F237" s="33">
        <f>IFERROR([2]非融资性保证险016大赔案!Y20,0)</f>
        <v>0</v>
      </c>
      <c r="G237" s="33">
        <f>IFERROR([2]非融资性保证险016大赔案!Y59,0)</f>
        <v>0</v>
      </c>
      <c r="H237" s="32">
        <f>ROUND(IFERROR(Y90*D237,0),2)</f>
        <v>0</v>
      </c>
      <c r="I237" s="33">
        <f>ROUND(IFERROR(Y218*(SUM(D237:E237)),0),2)</f>
        <v>0</v>
      </c>
      <c r="J237" s="37">
        <f t="shared" si="36"/>
        <v>0</v>
      </c>
      <c r="K237" s="33">
        <f t="shared" si="37"/>
        <v>0</v>
      </c>
      <c r="L237" s="38">
        <f t="shared" si="38"/>
        <v>0</v>
      </c>
      <c r="M237" s="33">
        <f t="shared" si="39"/>
        <v>0</v>
      </c>
      <c r="N237" s="39">
        <f t="shared" si="40"/>
        <v>0</v>
      </c>
      <c r="O237" s="32">
        <f t="shared" si="41"/>
        <v>0</v>
      </c>
      <c r="P237" s="33">
        <f t="shared" si="41"/>
        <v>0</v>
      </c>
      <c r="Q237" s="43">
        <f t="shared" si="42"/>
        <v>0</v>
      </c>
      <c r="AT237" s="31">
        <v>201806</v>
      </c>
      <c r="AU237" s="32">
        <v>0</v>
      </c>
      <c r="AV237" s="33">
        <f>IFERROR(BQ19,0)</f>
        <v>0</v>
      </c>
      <c r="AW237" s="33">
        <f>IFERROR(BQ108,0)</f>
        <v>0</v>
      </c>
      <c r="AX237" s="33">
        <f>IFERROR([2]非融资性保证险016大赔案!BM20,0)</f>
        <v>0</v>
      </c>
      <c r="AY237" s="33">
        <f>IFERROR([2]非融资性保证险016大赔案!BM59,0)</f>
        <v>0</v>
      </c>
      <c r="AZ237" s="32">
        <f>ROUND(IFERROR(BQ90*AV237,0),2)</f>
        <v>0</v>
      </c>
      <c r="BA237" s="33">
        <f>ROUND(IFERROR(BQ218*(SUM(AV237:AW237)),0),2)</f>
        <v>0</v>
      </c>
      <c r="BB237" s="37">
        <f t="shared" si="43"/>
        <v>0</v>
      </c>
      <c r="BC237" s="33">
        <f t="shared" si="44"/>
        <v>0</v>
      </c>
      <c r="BD237" s="38">
        <f t="shared" si="45"/>
        <v>0</v>
      </c>
      <c r="BE237" s="33">
        <f t="shared" si="46"/>
        <v>0</v>
      </c>
      <c r="BF237" s="33">
        <f t="shared" si="47"/>
        <v>0</v>
      </c>
      <c r="BG237" s="32">
        <f t="shared" si="48"/>
        <v>0</v>
      </c>
      <c r="BH237" s="33">
        <f t="shared" si="48"/>
        <v>0</v>
      </c>
      <c r="BI237" s="43">
        <f t="shared" si="49"/>
        <v>0</v>
      </c>
    </row>
    <row r="238" ht="15" customHeight="1" outlineLevel="1" spans="2:61">
      <c r="B238" s="31">
        <v>201809</v>
      </c>
      <c r="C238" s="32">
        <v>0</v>
      </c>
      <c r="D238" s="33">
        <f>IFERROR(X20,0)</f>
        <v>0</v>
      </c>
      <c r="E238" s="33">
        <f>IFERROR(X109,0)</f>
        <v>0</v>
      </c>
      <c r="F238" s="33">
        <f>IFERROR([2]非融资性保证险016大赔案!X21,0)</f>
        <v>0</v>
      </c>
      <c r="G238" s="33">
        <f>IFERROR([2]非融资性保证险016大赔案!X60,0)</f>
        <v>0</v>
      </c>
      <c r="H238" s="32">
        <f>ROUND(IFERROR(X90*D238,0),2)</f>
        <v>0</v>
      </c>
      <c r="I238" s="33">
        <f>ROUND(IFERROR(X218*(SUM(D238:E238)),0),2)</f>
        <v>0</v>
      </c>
      <c r="J238" s="37">
        <f t="shared" si="36"/>
        <v>0</v>
      </c>
      <c r="K238" s="33">
        <f t="shared" si="37"/>
        <v>0</v>
      </c>
      <c r="L238" s="38">
        <f t="shared" si="38"/>
        <v>0</v>
      </c>
      <c r="M238" s="33">
        <f t="shared" si="39"/>
        <v>0</v>
      </c>
      <c r="N238" s="39">
        <f t="shared" si="40"/>
        <v>0</v>
      </c>
      <c r="O238" s="32">
        <f t="shared" si="41"/>
        <v>0</v>
      </c>
      <c r="P238" s="33">
        <f t="shared" si="41"/>
        <v>0</v>
      </c>
      <c r="Q238" s="43">
        <f t="shared" si="42"/>
        <v>0</v>
      </c>
      <c r="AT238" s="31">
        <v>201809</v>
      </c>
      <c r="AU238" s="32">
        <v>0</v>
      </c>
      <c r="AV238" s="33">
        <f>IFERROR(BP20,0)</f>
        <v>0</v>
      </c>
      <c r="AW238" s="33">
        <f>IFERROR(BP109,0)</f>
        <v>0</v>
      </c>
      <c r="AX238" s="33">
        <f>IFERROR([2]非融资性保证险016大赔案!BL21,0)</f>
        <v>0</v>
      </c>
      <c r="AY238" s="33">
        <f>IFERROR([2]非融资性保证险016大赔案!BL60,0)</f>
        <v>0</v>
      </c>
      <c r="AZ238" s="32">
        <f>ROUND(IFERROR(BP90*AV238,0),2)</f>
        <v>0</v>
      </c>
      <c r="BA238" s="33">
        <f>ROUND(IFERROR(BP218*(SUM(AV238:AW238)),0),2)</f>
        <v>0</v>
      </c>
      <c r="BB238" s="37">
        <f t="shared" si="43"/>
        <v>0</v>
      </c>
      <c r="BC238" s="33">
        <f t="shared" si="44"/>
        <v>0</v>
      </c>
      <c r="BD238" s="38">
        <f t="shared" si="45"/>
        <v>0</v>
      </c>
      <c r="BE238" s="33">
        <f t="shared" si="46"/>
        <v>0</v>
      </c>
      <c r="BF238" s="33">
        <f t="shared" si="47"/>
        <v>0</v>
      </c>
      <c r="BG238" s="32">
        <f t="shared" si="48"/>
        <v>0</v>
      </c>
      <c r="BH238" s="33">
        <f t="shared" si="48"/>
        <v>0</v>
      </c>
      <c r="BI238" s="43">
        <f t="shared" si="49"/>
        <v>0</v>
      </c>
    </row>
    <row r="239" ht="15" customHeight="1" outlineLevel="1" spans="2:61">
      <c r="B239" s="31">
        <v>201812</v>
      </c>
      <c r="C239" s="32">
        <v>0</v>
      </c>
      <c r="D239" s="33">
        <f>IFERROR(W21,0)</f>
        <v>0</v>
      </c>
      <c r="E239" s="33">
        <f>IFERROR(W110,0)</f>
        <v>0</v>
      </c>
      <c r="F239" s="33">
        <f>IFERROR([2]非融资性保证险016大赔案!W22,0)</f>
        <v>0</v>
      </c>
      <c r="G239" s="33">
        <f>IFERROR([2]非融资性保证险016大赔案!W61,0)</f>
        <v>0</v>
      </c>
      <c r="H239" s="32">
        <f>ROUND(IFERROR(W90*D239,0),2)</f>
        <v>0</v>
      </c>
      <c r="I239" s="33">
        <f>ROUND(IFERROR(W218*(SUM(D239:E239)),0),2)</f>
        <v>0</v>
      </c>
      <c r="J239" s="37">
        <f t="shared" si="36"/>
        <v>0</v>
      </c>
      <c r="K239" s="33">
        <f t="shared" si="37"/>
        <v>0</v>
      </c>
      <c r="L239" s="38">
        <f t="shared" si="38"/>
        <v>0</v>
      </c>
      <c r="M239" s="33">
        <f t="shared" si="39"/>
        <v>0</v>
      </c>
      <c r="N239" s="39">
        <f t="shared" si="40"/>
        <v>0</v>
      </c>
      <c r="O239" s="32">
        <f t="shared" si="41"/>
        <v>0</v>
      </c>
      <c r="P239" s="33">
        <f t="shared" si="41"/>
        <v>0</v>
      </c>
      <c r="Q239" s="43">
        <f t="shared" si="42"/>
        <v>0</v>
      </c>
      <c r="AT239" s="31">
        <v>201812</v>
      </c>
      <c r="AU239" s="32">
        <v>0</v>
      </c>
      <c r="AV239" s="33">
        <f>IFERROR(BO21,0)</f>
        <v>0</v>
      </c>
      <c r="AW239" s="33">
        <f>IFERROR(BO110,0)</f>
        <v>0</v>
      </c>
      <c r="AX239" s="33">
        <f>IFERROR([2]非融资性保证险016大赔案!BK22,0)</f>
        <v>0</v>
      </c>
      <c r="AY239" s="33">
        <f>IFERROR([2]非融资性保证险016大赔案!BK61,0)</f>
        <v>0</v>
      </c>
      <c r="AZ239" s="32">
        <f>ROUND(IFERROR(BO90*AV239,0),2)</f>
        <v>0</v>
      </c>
      <c r="BA239" s="33">
        <f>ROUND(IFERROR(BO218*(SUM(AV239:AW239)),0),2)</f>
        <v>0</v>
      </c>
      <c r="BB239" s="37">
        <f t="shared" si="43"/>
        <v>0</v>
      </c>
      <c r="BC239" s="33">
        <f t="shared" si="44"/>
        <v>0</v>
      </c>
      <c r="BD239" s="38">
        <f t="shared" si="45"/>
        <v>0</v>
      </c>
      <c r="BE239" s="33">
        <f t="shared" si="46"/>
        <v>0</v>
      </c>
      <c r="BF239" s="33">
        <f t="shared" si="47"/>
        <v>0</v>
      </c>
      <c r="BG239" s="32">
        <f t="shared" si="48"/>
        <v>0</v>
      </c>
      <c r="BH239" s="33">
        <f t="shared" si="48"/>
        <v>0</v>
      </c>
      <c r="BI239" s="43">
        <f t="shared" si="49"/>
        <v>0</v>
      </c>
    </row>
    <row r="240" ht="15" customHeight="1" outlineLevel="1" spans="2:61">
      <c r="B240" s="31">
        <v>201903</v>
      </c>
      <c r="C240" s="32">
        <v>0</v>
      </c>
      <c r="D240" s="33">
        <f>IFERROR(V22,0)</f>
        <v>0</v>
      </c>
      <c r="E240" s="33">
        <f>IFERROR(V111,0)</f>
        <v>0</v>
      </c>
      <c r="F240" s="33">
        <f>IFERROR([2]非融资性保证险016大赔案!V23,0)</f>
        <v>0</v>
      </c>
      <c r="G240" s="33">
        <f>IFERROR([2]非融资性保证险016大赔案!V62,0)</f>
        <v>0</v>
      </c>
      <c r="H240" s="32">
        <f>ROUND(IFERROR(V90*D240,0),2)</f>
        <v>0</v>
      </c>
      <c r="I240" s="33">
        <f>ROUND(IFERROR(V218*(SUM(D240:E240)),0),2)</f>
        <v>0</v>
      </c>
      <c r="J240" s="37">
        <f t="shared" si="36"/>
        <v>0</v>
      </c>
      <c r="K240" s="33">
        <f t="shared" si="37"/>
        <v>0</v>
      </c>
      <c r="L240" s="38">
        <f t="shared" si="38"/>
        <v>0</v>
      </c>
      <c r="M240" s="33">
        <f t="shared" si="39"/>
        <v>0</v>
      </c>
      <c r="N240" s="39">
        <f t="shared" si="40"/>
        <v>0</v>
      </c>
      <c r="O240" s="32">
        <f t="shared" si="41"/>
        <v>0</v>
      </c>
      <c r="P240" s="33">
        <f t="shared" si="41"/>
        <v>0</v>
      </c>
      <c r="Q240" s="43">
        <f t="shared" si="42"/>
        <v>0</v>
      </c>
      <c r="AT240" s="31">
        <v>201903</v>
      </c>
      <c r="AU240" s="32">
        <v>0</v>
      </c>
      <c r="AV240" s="33">
        <f>IFERROR(BN22,0)</f>
        <v>0</v>
      </c>
      <c r="AW240" s="33">
        <f>IFERROR(BN111,0)</f>
        <v>0</v>
      </c>
      <c r="AX240" s="33">
        <f>IFERROR([2]非融资性保证险016大赔案!BJ23,0)</f>
        <v>0</v>
      </c>
      <c r="AY240" s="33">
        <f>IFERROR([2]非融资性保证险016大赔案!BJ62,0)</f>
        <v>0</v>
      </c>
      <c r="AZ240" s="32">
        <f>ROUND(IFERROR(BN90*AV240,0),2)</f>
        <v>0</v>
      </c>
      <c r="BA240" s="33">
        <f>ROUND(IFERROR(BN218*(SUM(AV240:AW240)),0),2)</f>
        <v>0</v>
      </c>
      <c r="BB240" s="37">
        <f t="shared" si="43"/>
        <v>0</v>
      </c>
      <c r="BC240" s="33">
        <f t="shared" si="44"/>
        <v>0</v>
      </c>
      <c r="BD240" s="38">
        <f t="shared" si="45"/>
        <v>0</v>
      </c>
      <c r="BE240" s="33">
        <f t="shared" si="46"/>
        <v>0</v>
      </c>
      <c r="BF240" s="33">
        <f t="shared" si="47"/>
        <v>0</v>
      </c>
      <c r="BG240" s="32">
        <f t="shared" si="48"/>
        <v>0</v>
      </c>
      <c r="BH240" s="33">
        <f t="shared" si="48"/>
        <v>0</v>
      </c>
      <c r="BI240" s="43">
        <f t="shared" si="49"/>
        <v>0</v>
      </c>
    </row>
    <row r="241" ht="15" customHeight="1" outlineLevel="1" spans="2:61">
      <c r="B241" s="31">
        <v>201906</v>
      </c>
      <c r="C241" s="32">
        <v>31317.66</v>
      </c>
      <c r="D241" s="33">
        <f>IFERROR(U23,0)</f>
        <v>0</v>
      </c>
      <c r="E241" s="33">
        <f>IFERROR(U112,0)</f>
        <v>0</v>
      </c>
      <c r="F241" s="33">
        <f>IFERROR([2]非融资性保证险016大赔案!U24,0)</f>
        <v>0</v>
      </c>
      <c r="G241" s="33">
        <f>IFERROR([2]非融资性保证险016大赔案!U63,0)</f>
        <v>0</v>
      </c>
      <c r="H241" s="32">
        <f>ROUND(IFERROR(U90*D241,0),2)</f>
        <v>0</v>
      </c>
      <c r="I241" s="33">
        <f>ROUND(IFERROR(U218*(SUM(D241:E241)),0),2)</f>
        <v>0</v>
      </c>
      <c r="J241" s="37">
        <f t="shared" si="36"/>
        <v>0</v>
      </c>
      <c r="K241" s="33">
        <f t="shared" si="37"/>
        <v>0</v>
      </c>
      <c r="L241" s="38">
        <f t="shared" si="38"/>
        <v>0</v>
      </c>
      <c r="M241" s="33">
        <f t="shared" si="39"/>
        <v>0</v>
      </c>
      <c r="N241" s="39">
        <f t="shared" si="40"/>
        <v>0</v>
      </c>
      <c r="O241" s="32">
        <f t="shared" si="41"/>
        <v>0</v>
      </c>
      <c r="P241" s="33">
        <f t="shared" si="41"/>
        <v>0</v>
      </c>
      <c r="Q241" s="43">
        <f t="shared" si="42"/>
        <v>0</v>
      </c>
      <c r="AT241" s="31">
        <v>201906</v>
      </c>
      <c r="AU241" s="32">
        <v>31317.66</v>
      </c>
      <c r="AV241" s="33">
        <f>IFERROR(BM23,0)</f>
        <v>0</v>
      </c>
      <c r="AW241" s="33">
        <f>IFERROR(BM112,0)</f>
        <v>0</v>
      </c>
      <c r="AX241" s="33">
        <f>IFERROR([2]非融资性保证险016大赔案!BI24,0)</f>
        <v>0</v>
      </c>
      <c r="AY241" s="33">
        <f>IFERROR([2]非融资性保证险016大赔案!BI63,0)</f>
        <v>0</v>
      </c>
      <c r="AZ241" s="32">
        <f>ROUND(IFERROR(BM90*AV241,0),2)</f>
        <v>0</v>
      </c>
      <c r="BA241" s="33">
        <f>ROUND(IFERROR(BM218*(SUM(AV241:AW241)),0),2)</f>
        <v>0</v>
      </c>
      <c r="BB241" s="37">
        <f t="shared" si="43"/>
        <v>0</v>
      </c>
      <c r="BC241" s="33">
        <f t="shared" si="44"/>
        <v>0</v>
      </c>
      <c r="BD241" s="38">
        <f t="shared" si="45"/>
        <v>0</v>
      </c>
      <c r="BE241" s="33">
        <f t="shared" si="46"/>
        <v>0</v>
      </c>
      <c r="BF241" s="33">
        <f t="shared" si="47"/>
        <v>0</v>
      </c>
      <c r="BG241" s="32">
        <f t="shared" si="48"/>
        <v>0</v>
      </c>
      <c r="BH241" s="33">
        <f t="shared" si="48"/>
        <v>0</v>
      </c>
      <c r="BI241" s="43">
        <f t="shared" si="49"/>
        <v>0</v>
      </c>
    </row>
    <row r="242" ht="15" customHeight="1" outlineLevel="1" spans="2:61">
      <c r="B242" s="31">
        <v>201909</v>
      </c>
      <c r="C242" s="32">
        <v>106712.03</v>
      </c>
      <c r="D242" s="33">
        <f>IFERROR(T24,0)</f>
        <v>0</v>
      </c>
      <c r="E242" s="33">
        <f>IFERROR(T113,0)</f>
        <v>0</v>
      </c>
      <c r="F242" s="33">
        <f>IFERROR([2]非融资性保证险016大赔案!T25,0)</f>
        <v>0</v>
      </c>
      <c r="G242" s="33">
        <f>IFERROR([2]非融资性保证险016大赔案!T64,0)</f>
        <v>0</v>
      </c>
      <c r="H242" s="32">
        <f>ROUND(IFERROR(T90*D242,0),2)</f>
        <v>0</v>
      </c>
      <c r="I242" s="33">
        <f>ROUND(IFERROR(T218*(SUM(D242:E242)),0),2)</f>
        <v>0</v>
      </c>
      <c r="J242" s="37">
        <f t="shared" si="36"/>
        <v>0</v>
      </c>
      <c r="K242" s="33">
        <f t="shared" si="37"/>
        <v>0</v>
      </c>
      <c r="L242" s="38">
        <f t="shared" si="38"/>
        <v>0</v>
      </c>
      <c r="M242" s="33">
        <f t="shared" si="39"/>
        <v>0</v>
      </c>
      <c r="N242" s="39">
        <f t="shared" si="40"/>
        <v>0</v>
      </c>
      <c r="O242" s="32">
        <f t="shared" si="41"/>
        <v>0</v>
      </c>
      <c r="P242" s="33">
        <f t="shared" si="41"/>
        <v>0</v>
      </c>
      <c r="Q242" s="43">
        <f t="shared" si="42"/>
        <v>0</v>
      </c>
      <c r="AT242" s="31">
        <v>201909</v>
      </c>
      <c r="AU242" s="32">
        <v>106712.03</v>
      </c>
      <c r="AV242" s="33">
        <f>IFERROR(BL24,0)</f>
        <v>0</v>
      </c>
      <c r="AW242" s="33">
        <f>IFERROR(BL113,0)</f>
        <v>0</v>
      </c>
      <c r="AX242" s="33">
        <f>IFERROR([2]非融资性保证险016大赔案!BH25,0)</f>
        <v>0</v>
      </c>
      <c r="AY242" s="33">
        <f>IFERROR([2]非融资性保证险016大赔案!BH64,0)</f>
        <v>0</v>
      </c>
      <c r="AZ242" s="32">
        <f>ROUND(IFERROR(BL90*AV242,0),2)</f>
        <v>0</v>
      </c>
      <c r="BA242" s="33">
        <f>ROUND(IFERROR(BL218*(SUM(AV242:AW242)),0),2)</f>
        <v>0</v>
      </c>
      <c r="BB242" s="37">
        <f t="shared" si="43"/>
        <v>0</v>
      </c>
      <c r="BC242" s="33">
        <f t="shared" si="44"/>
        <v>0</v>
      </c>
      <c r="BD242" s="38">
        <f t="shared" si="45"/>
        <v>0</v>
      </c>
      <c r="BE242" s="33">
        <f t="shared" si="46"/>
        <v>0</v>
      </c>
      <c r="BF242" s="33">
        <f t="shared" si="47"/>
        <v>0</v>
      </c>
      <c r="BG242" s="32">
        <f t="shared" si="48"/>
        <v>0</v>
      </c>
      <c r="BH242" s="33">
        <f t="shared" si="48"/>
        <v>0</v>
      </c>
      <c r="BI242" s="43">
        <f t="shared" si="49"/>
        <v>0</v>
      </c>
    </row>
    <row r="243" ht="15" customHeight="1" outlineLevel="1" spans="2:61">
      <c r="B243" s="31">
        <v>201912</v>
      </c>
      <c r="C243" s="32">
        <v>110093.51</v>
      </c>
      <c r="D243" s="33">
        <f>IFERROR(S25,0)</f>
        <v>0</v>
      </c>
      <c r="E243" s="33">
        <f>IFERROR(S114,0)</f>
        <v>0</v>
      </c>
      <c r="F243" s="33">
        <f>IFERROR([2]非融资性保证险016大赔案!S26,0)</f>
        <v>0</v>
      </c>
      <c r="G243" s="33">
        <f>IFERROR([2]非融资性保证险016大赔案!S65,0)</f>
        <v>0</v>
      </c>
      <c r="H243" s="32">
        <f>ROUND(IFERROR(S90*D243,0),2)</f>
        <v>0</v>
      </c>
      <c r="I243" s="33">
        <f>ROUND(IFERROR(S218*(SUM(D243:E243)),0),2)</f>
        <v>0</v>
      </c>
      <c r="J243" s="37">
        <f t="shared" si="36"/>
        <v>0</v>
      </c>
      <c r="K243" s="33">
        <f t="shared" si="37"/>
        <v>0</v>
      </c>
      <c r="L243" s="38">
        <f t="shared" si="38"/>
        <v>0</v>
      </c>
      <c r="M243" s="33">
        <f t="shared" si="39"/>
        <v>0</v>
      </c>
      <c r="N243" s="39">
        <f t="shared" si="40"/>
        <v>0</v>
      </c>
      <c r="O243" s="32">
        <f t="shared" si="41"/>
        <v>0</v>
      </c>
      <c r="P243" s="33">
        <f t="shared" si="41"/>
        <v>0</v>
      </c>
      <c r="Q243" s="43">
        <f t="shared" si="42"/>
        <v>0</v>
      </c>
      <c r="AT243" s="31">
        <v>201912</v>
      </c>
      <c r="AU243" s="32">
        <v>110093.51</v>
      </c>
      <c r="AV243" s="33">
        <f>IFERROR(BK25,0)</f>
        <v>0</v>
      </c>
      <c r="AW243" s="33">
        <f>IFERROR(BK114,0)</f>
        <v>0</v>
      </c>
      <c r="AX243" s="33">
        <f>IFERROR([2]非融资性保证险016大赔案!BG26,0)</f>
        <v>0</v>
      </c>
      <c r="AY243" s="33">
        <f>IFERROR([2]非融资性保证险016大赔案!BG65,0)</f>
        <v>0</v>
      </c>
      <c r="AZ243" s="32">
        <f>ROUND(IFERROR(BK90*AV243,0),2)</f>
        <v>0</v>
      </c>
      <c r="BA243" s="33">
        <f>ROUND(IFERROR(BK218*(SUM(AV243:AW243)),0),2)</f>
        <v>0</v>
      </c>
      <c r="BB243" s="37">
        <f t="shared" si="43"/>
        <v>0</v>
      </c>
      <c r="BC243" s="33">
        <f t="shared" si="44"/>
        <v>0</v>
      </c>
      <c r="BD243" s="38">
        <f t="shared" si="45"/>
        <v>0</v>
      </c>
      <c r="BE243" s="33">
        <f t="shared" si="46"/>
        <v>0</v>
      </c>
      <c r="BF243" s="33">
        <f t="shared" si="47"/>
        <v>0</v>
      </c>
      <c r="BG243" s="32">
        <f t="shared" si="48"/>
        <v>0</v>
      </c>
      <c r="BH243" s="33">
        <f t="shared" si="48"/>
        <v>0</v>
      </c>
      <c r="BI243" s="43">
        <f t="shared" si="49"/>
        <v>0</v>
      </c>
    </row>
    <row r="244" ht="15" customHeight="1" outlineLevel="1" spans="2:61">
      <c r="B244" s="31">
        <v>202003</v>
      </c>
      <c r="C244" s="32">
        <v>119605.04</v>
      </c>
      <c r="D244" s="33">
        <f>IFERROR(R26,0)</f>
        <v>0</v>
      </c>
      <c r="E244" s="33">
        <f>IFERROR(R115,0)</f>
        <v>0</v>
      </c>
      <c r="F244" s="33">
        <f>IFERROR([2]非融资性保证险016大赔案!R27,0)</f>
        <v>0</v>
      </c>
      <c r="G244" s="33">
        <f>IFERROR([2]非融资性保证险016大赔案!R66,0)</f>
        <v>0</v>
      </c>
      <c r="H244" s="32">
        <f>ROUND(IFERROR(R90*D244,0),2)</f>
        <v>0</v>
      </c>
      <c r="I244" s="33">
        <f>ROUND(IFERROR(R218*(SUM(D244:E244)),0),2)</f>
        <v>0</v>
      </c>
      <c r="J244" s="37">
        <f t="shared" si="36"/>
        <v>0</v>
      </c>
      <c r="K244" s="33">
        <f t="shared" si="37"/>
        <v>0</v>
      </c>
      <c r="L244" s="38">
        <f t="shared" si="38"/>
        <v>0</v>
      </c>
      <c r="M244" s="33">
        <f t="shared" si="39"/>
        <v>0</v>
      </c>
      <c r="N244" s="39">
        <f t="shared" si="40"/>
        <v>0</v>
      </c>
      <c r="O244" s="32">
        <f t="shared" si="41"/>
        <v>0</v>
      </c>
      <c r="P244" s="33">
        <f t="shared" si="41"/>
        <v>0</v>
      </c>
      <c r="Q244" s="43">
        <f t="shared" si="42"/>
        <v>0</v>
      </c>
      <c r="AT244" s="31">
        <v>202003</v>
      </c>
      <c r="AU244" s="32">
        <v>119605.04</v>
      </c>
      <c r="AV244" s="33">
        <f>IFERROR(BJ26,0)</f>
        <v>0</v>
      </c>
      <c r="AW244" s="33">
        <f>IFERROR(BJ115,0)</f>
        <v>0</v>
      </c>
      <c r="AX244" s="33">
        <f>IFERROR([2]非融资性保证险016大赔案!BF27,0)</f>
        <v>0</v>
      </c>
      <c r="AY244" s="33">
        <f>IFERROR([2]非融资性保证险016大赔案!BF66,0)</f>
        <v>0</v>
      </c>
      <c r="AZ244" s="32">
        <f>ROUND(IFERROR(BJ90*AV244,0),2)</f>
        <v>0</v>
      </c>
      <c r="BA244" s="33">
        <f>ROUND(IFERROR(BJ218*(SUM(AV244:AW244)),0),2)</f>
        <v>0</v>
      </c>
      <c r="BB244" s="37">
        <f t="shared" si="43"/>
        <v>0</v>
      </c>
      <c r="BC244" s="33">
        <f t="shared" si="44"/>
        <v>0</v>
      </c>
      <c r="BD244" s="38">
        <f t="shared" si="45"/>
        <v>0</v>
      </c>
      <c r="BE244" s="33">
        <f t="shared" si="46"/>
        <v>0</v>
      </c>
      <c r="BF244" s="33">
        <f t="shared" si="47"/>
        <v>0</v>
      </c>
      <c r="BG244" s="32">
        <f t="shared" si="48"/>
        <v>0</v>
      </c>
      <c r="BH244" s="33">
        <f t="shared" si="48"/>
        <v>0</v>
      </c>
      <c r="BI244" s="43">
        <f t="shared" si="49"/>
        <v>0</v>
      </c>
    </row>
    <row r="245" ht="15" customHeight="1" outlineLevel="1" spans="2:61">
      <c r="B245" s="31">
        <v>202006</v>
      </c>
      <c r="C245" s="32">
        <v>109135.41</v>
      </c>
      <c r="D245" s="33">
        <f>IFERROR(Q27,0)</f>
        <v>0</v>
      </c>
      <c r="E245" s="33">
        <f>IFERROR(Q116,0)</f>
        <v>0</v>
      </c>
      <c r="F245" s="33">
        <f>IFERROR([2]非融资性保证险016大赔案!Q28,0)</f>
        <v>0</v>
      </c>
      <c r="G245" s="33">
        <f>IFERROR([2]非融资性保证险016大赔案!Q67,0)</f>
        <v>0</v>
      </c>
      <c r="H245" s="32">
        <f>ROUND(IFERROR(Q90*D245,0),2)</f>
        <v>0</v>
      </c>
      <c r="I245" s="33">
        <f>ROUND(IFERROR(Q218*(SUM(D245:E245)),0),2)</f>
        <v>0</v>
      </c>
      <c r="J245" s="37">
        <f t="shared" si="36"/>
        <v>0</v>
      </c>
      <c r="K245" s="33">
        <f t="shared" si="37"/>
        <v>0</v>
      </c>
      <c r="L245" s="38">
        <f t="shared" si="38"/>
        <v>0</v>
      </c>
      <c r="M245" s="33">
        <f t="shared" si="39"/>
        <v>0</v>
      </c>
      <c r="N245" s="39">
        <f t="shared" si="40"/>
        <v>0</v>
      </c>
      <c r="O245" s="32">
        <f t="shared" si="41"/>
        <v>0</v>
      </c>
      <c r="P245" s="33">
        <f t="shared" si="41"/>
        <v>0</v>
      </c>
      <c r="Q245" s="43">
        <f t="shared" si="42"/>
        <v>0</v>
      </c>
      <c r="AT245" s="31">
        <v>202006</v>
      </c>
      <c r="AU245" s="32">
        <v>109135.41</v>
      </c>
      <c r="AV245" s="33">
        <f>IFERROR(BI27,0)</f>
        <v>0</v>
      </c>
      <c r="AW245" s="33">
        <f>IFERROR(BI116,0)</f>
        <v>0</v>
      </c>
      <c r="AX245" s="33">
        <f>IFERROR([2]非融资性保证险016大赔案!BE28,0)</f>
        <v>0</v>
      </c>
      <c r="AY245" s="33">
        <f>IFERROR([2]非融资性保证险016大赔案!BE67,0)</f>
        <v>0</v>
      </c>
      <c r="AZ245" s="32">
        <f>ROUND(IFERROR(BI90*AV245,0),2)</f>
        <v>0</v>
      </c>
      <c r="BA245" s="33">
        <f>ROUND(IFERROR(BI218*(SUM(AV245:AW245)),0),2)</f>
        <v>0</v>
      </c>
      <c r="BB245" s="37">
        <f t="shared" si="43"/>
        <v>0</v>
      </c>
      <c r="BC245" s="33">
        <f t="shared" si="44"/>
        <v>0</v>
      </c>
      <c r="BD245" s="38">
        <f t="shared" si="45"/>
        <v>0</v>
      </c>
      <c r="BE245" s="33">
        <f t="shared" si="46"/>
        <v>0</v>
      </c>
      <c r="BF245" s="33">
        <f t="shared" si="47"/>
        <v>0</v>
      </c>
      <c r="BG245" s="32">
        <f t="shared" si="48"/>
        <v>0</v>
      </c>
      <c r="BH245" s="33">
        <f t="shared" si="48"/>
        <v>0</v>
      </c>
      <c r="BI245" s="43">
        <f t="shared" si="49"/>
        <v>0</v>
      </c>
    </row>
    <row r="246" ht="15" customHeight="1" outlineLevel="1" spans="2:61">
      <c r="B246" s="31">
        <v>202009</v>
      </c>
      <c r="C246" s="32">
        <v>130079.58</v>
      </c>
      <c r="D246" s="33">
        <f>IFERROR(P28,0)</f>
        <v>0</v>
      </c>
      <c r="E246" s="33">
        <f>IFERROR(P117,0)</f>
        <v>0</v>
      </c>
      <c r="F246" s="33">
        <f>IFERROR([2]非融资性保证险016大赔案!P29,0)</f>
        <v>0</v>
      </c>
      <c r="G246" s="33">
        <f>IFERROR([2]非融资性保证险016大赔案!P68,0)</f>
        <v>0</v>
      </c>
      <c r="H246" s="32">
        <f>ROUND(IFERROR(P90*D246,0),2)</f>
        <v>0</v>
      </c>
      <c r="I246" s="33">
        <f>ROUND(IFERROR(P218*(SUM(D246:E246)),0),2)</f>
        <v>0</v>
      </c>
      <c r="J246" s="37">
        <f t="shared" si="36"/>
        <v>0</v>
      </c>
      <c r="K246" s="33">
        <f t="shared" si="37"/>
        <v>0</v>
      </c>
      <c r="L246" s="38">
        <f t="shared" si="38"/>
        <v>0</v>
      </c>
      <c r="M246" s="33">
        <f t="shared" si="39"/>
        <v>0</v>
      </c>
      <c r="N246" s="39">
        <f t="shared" si="40"/>
        <v>0</v>
      </c>
      <c r="O246" s="32">
        <f t="shared" si="41"/>
        <v>0</v>
      </c>
      <c r="P246" s="33">
        <f t="shared" si="41"/>
        <v>0</v>
      </c>
      <c r="Q246" s="43">
        <f t="shared" si="42"/>
        <v>0</v>
      </c>
      <c r="AT246" s="31">
        <v>202009</v>
      </c>
      <c r="AU246" s="32">
        <v>98598.94</v>
      </c>
      <c r="AV246" s="33">
        <f>IFERROR(BH28,0)</f>
        <v>0</v>
      </c>
      <c r="AW246" s="33">
        <f>IFERROR(BH117,0)</f>
        <v>0</v>
      </c>
      <c r="AX246" s="33">
        <f>IFERROR([2]非融资性保证险016大赔案!BD29,0)</f>
        <v>0</v>
      </c>
      <c r="AY246" s="33">
        <f>IFERROR([2]非融资性保证险016大赔案!BD68,0)</f>
        <v>0</v>
      </c>
      <c r="AZ246" s="32">
        <f>ROUND(IFERROR(BH90*AV246,0),2)</f>
        <v>0</v>
      </c>
      <c r="BA246" s="33">
        <f>ROUND(IFERROR(BH218*(SUM(AV246:AW246)),0),2)</f>
        <v>0</v>
      </c>
      <c r="BB246" s="37">
        <f t="shared" si="43"/>
        <v>0</v>
      </c>
      <c r="BC246" s="33">
        <f t="shared" si="44"/>
        <v>0</v>
      </c>
      <c r="BD246" s="38">
        <f t="shared" si="45"/>
        <v>0</v>
      </c>
      <c r="BE246" s="33">
        <f t="shared" si="46"/>
        <v>0</v>
      </c>
      <c r="BF246" s="33">
        <f t="shared" si="47"/>
        <v>0</v>
      </c>
      <c r="BG246" s="32">
        <f t="shared" si="48"/>
        <v>0</v>
      </c>
      <c r="BH246" s="33">
        <f t="shared" si="48"/>
        <v>0</v>
      </c>
      <c r="BI246" s="43">
        <f t="shared" si="49"/>
        <v>0</v>
      </c>
    </row>
    <row r="247" ht="15" customHeight="1" outlineLevel="1" spans="2:61">
      <c r="B247" s="31">
        <v>202012</v>
      </c>
      <c r="C247" s="32">
        <v>254839.81</v>
      </c>
      <c r="D247" s="33">
        <f>IFERROR(O29,0)</f>
        <v>0</v>
      </c>
      <c r="E247" s="33">
        <f>IFERROR(O118,0)</f>
        <v>0</v>
      </c>
      <c r="F247" s="33">
        <f>IFERROR([2]非融资性保证险016大赔案!O30,0)</f>
        <v>0</v>
      </c>
      <c r="G247" s="33">
        <f>IFERROR([2]非融资性保证险016大赔案!O69,0)</f>
        <v>0</v>
      </c>
      <c r="H247" s="32">
        <f>ROUND(IFERROR(O90*D247,0),2)</f>
        <v>0</v>
      </c>
      <c r="I247" s="33">
        <f>ROUND(IFERROR(O218*(SUM(D247:E247)),0),2)</f>
        <v>0</v>
      </c>
      <c r="J247" s="37">
        <f t="shared" si="36"/>
        <v>0</v>
      </c>
      <c r="K247" s="33">
        <f t="shared" si="37"/>
        <v>0</v>
      </c>
      <c r="L247" s="38">
        <f t="shared" si="38"/>
        <v>0</v>
      </c>
      <c r="M247" s="33">
        <f t="shared" si="39"/>
        <v>0</v>
      </c>
      <c r="N247" s="39">
        <f t="shared" si="40"/>
        <v>0</v>
      </c>
      <c r="O247" s="32">
        <f t="shared" si="41"/>
        <v>0</v>
      </c>
      <c r="P247" s="33">
        <f t="shared" si="41"/>
        <v>0</v>
      </c>
      <c r="Q247" s="43">
        <f t="shared" si="42"/>
        <v>0</v>
      </c>
      <c r="AT247" s="31">
        <v>202012</v>
      </c>
      <c r="AU247" s="32">
        <v>118666.88</v>
      </c>
      <c r="AV247" s="33">
        <f>IFERROR(BG29,0)</f>
        <v>0</v>
      </c>
      <c r="AW247" s="33">
        <f>IFERROR(BG118,0)</f>
        <v>0</v>
      </c>
      <c r="AX247" s="33">
        <f>IFERROR([2]非融资性保证险016大赔案!BC30,0)</f>
        <v>0</v>
      </c>
      <c r="AY247" s="33">
        <f>IFERROR([2]非融资性保证险016大赔案!BC69,0)</f>
        <v>0</v>
      </c>
      <c r="AZ247" s="32">
        <f>ROUND(IFERROR(BG90*AV247,0),2)</f>
        <v>0</v>
      </c>
      <c r="BA247" s="33">
        <f>ROUND(IFERROR(BG218*(SUM(AV247:AW247)),0),2)</f>
        <v>0</v>
      </c>
      <c r="BB247" s="37">
        <f t="shared" si="43"/>
        <v>0</v>
      </c>
      <c r="BC247" s="33">
        <f t="shared" si="44"/>
        <v>0</v>
      </c>
      <c r="BD247" s="38">
        <f t="shared" si="45"/>
        <v>0</v>
      </c>
      <c r="BE247" s="33">
        <f t="shared" si="46"/>
        <v>0</v>
      </c>
      <c r="BF247" s="33">
        <f t="shared" si="47"/>
        <v>0</v>
      </c>
      <c r="BG247" s="32">
        <f t="shared" si="48"/>
        <v>0</v>
      </c>
      <c r="BH247" s="33">
        <f t="shared" si="48"/>
        <v>0</v>
      </c>
      <c r="BI247" s="43">
        <f t="shared" si="49"/>
        <v>0</v>
      </c>
    </row>
    <row r="248" ht="15" customHeight="1" outlineLevel="1" spans="2:61">
      <c r="B248" s="31">
        <v>202103</v>
      </c>
      <c r="C248" s="32">
        <v>357529.2</v>
      </c>
      <c r="D248" s="33">
        <f>IFERROR(N30,0)</f>
        <v>0</v>
      </c>
      <c r="E248" s="33">
        <f>IFERROR(N119,0)</f>
        <v>0</v>
      </c>
      <c r="F248" s="33">
        <f>IFERROR([2]非融资性保证险016大赔案!N31,0)</f>
        <v>0</v>
      </c>
      <c r="G248" s="33">
        <f>IFERROR([2]非融资性保证险016大赔案!N70,0)</f>
        <v>0</v>
      </c>
      <c r="H248" s="32">
        <f>ROUND(IFERROR(N90*D248,0),2)</f>
        <v>0</v>
      </c>
      <c r="I248" s="33">
        <f>ROUND(IFERROR(N218*(SUM(D248:E248)),0),2)</f>
        <v>0</v>
      </c>
      <c r="J248" s="37">
        <f t="shared" si="36"/>
        <v>0</v>
      </c>
      <c r="K248" s="33">
        <f t="shared" si="37"/>
        <v>0</v>
      </c>
      <c r="L248" s="38">
        <f t="shared" si="38"/>
        <v>0</v>
      </c>
      <c r="M248" s="33">
        <f t="shared" si="39"/>
        <v>0</v>
      </c>
      <c r="N248" s="39">
        <f t="shared" si="40"/>
        <v>0</v>
      </c>
      <c r="O248" s="32">
        <f t="shared" si="41"/>
        <v>0</v>
      </c>
      <c r="P248" s="33">
        <f t="shared" si="41"/>
        <v>0</v>
      </c>
      <c r="Q248" s="43">
        <f t="shared" si="42"/>
        <v>0</v>
      </c>
      <c r="AT248" s="31">
        <v>202103</v>
      </c>
      <c r="AU248" s="32">
        <v>181058.41</v>
      </c>
      <c r="AV248" s="33">
        <f>IFERROR(BF30,0)</f>
        <v>0</v>
      </c>
      <c r="AW248" s="33">
        <f>IFERROR(BF119,0)</f>
        <v>0</v>
      </c>
      <c r="AX248" s="33">
        <f>IFERROR([2]非融资性保证险016大赔案!BB31,0)</f>
        <v>0</v>
      </c>
      <c r="AY248" s="33">
        <f>IFERROR([2]非融资性保证险016大赔案!BB70,0)</f>
        <v>0</v>
      </c>
      <c r="AZ248" s="32">
        <f>ROUND(IFERROR(BF90*AV248,0),2)</f>
        <v>0</v>
      </c>
      <c r="BA248" s="33">
        <f>ROUND(IFERROR(BF218*(SUM(AV248:AW248)),0),2)</f>
        <v>0</v>
      </c>
      <c r="BB248" s="37">
        <f t="shared" si="43"/>
        <v>0</v>
      </c>
      <c r="BC248" s="33">
        <f t="shared" si="44"/>
        <v>0</v>
      </c>
      <c r="BD248" s="38">
        <f t="shared" si="45"/>
        <v>0</v>
      </c>
      <c r="BE248" s="33">
        <f t="shared" si="46"/>
        <v>0</v>
      </c>
      <c r="BF248" s="33">
        <f t="shared" si="47"/>
        <v>0</v>
      </c>
      <c r="BG248" s="32">
        <f t="shared" si="48"/>
        <v>0</v>
      </c>
      <c r="BH248" s="33">
        <f t="shared" si="48"/>
        <v>0</v>
      </c>
      <c r="BI248" s="43">
        <f t="shared" si="49"/>
        <v>0</v>
      </c>
    </row>
    <row r="249" ht="15" customHeight="1" outlineLevel="1" spans="2:61">
      <c r="B249" s="31">
        <v>202106</v>
      </c>
      <c r="C249" s="32">
        <v>642863.5</v>
      </c>
      <c r="D249" s="33">
        <f>IFERROR(M31,0)</f>
        <v>0</v>
      </c>
      <c r="E249" s="33">
        <f>IFERROR(M120,0)</f>
        <v>0</v>
      </c>
      <c r="F249" s="33">
        <f>IFERROR([2]非融资性保证险016大赔案!M32,0)</f>
        <v>0</v>
      </c>
      <c r="G249" s="33">
        <f>IFERROR([2]非融资性保证险016大赔案!M71,0)</f>
        <v>0</v>
      </c>
      <c r="H249" s="32">
        <f>ROUND(IFERROR(M90*D249,0),2)</f>
        <v>0</v>
      </c>
      <c r="I249" s="33">
        <f>ROUND(IFERROR(M218*(SUM(D249:E249)),0),2)</f>
        <v>0</v>
      </c>
      <c r="J249" s="37">
        <f t="shared" si="36"/>
        <v>0</v>
      </c>
      <c r="K249" s="33">
        <f t="shared" si="37"/>
        <v>0</v>
      </c>
      <c r="L249" s="38">
        <f t="shared" si="38"/>
        <v>0</v>
      </c>
      <c r="M249" s="33">
        <f t="shared" si="39"/>
        <v>0</v>
      </c>
      <c r="N249" s="39">
        <f t="shared" si="40"/>
        <v>0</v>
      </c>
      <c r="O249" s="32">
        <f t="shared" si="41"/>
        <v>0</v>
      </c>
      <c r="P249" s="33">
        <f t="shared" si="41"/>
        <v>0</v>
      </c>
      <c r="Q249" s="43">
        <f t="shared" si="42"/>
        <v>0</v>
      </c>
      <c r="AT249" s="31">
        <v>202106</v>
      </c>
      <c r="AU249" s="32">
        <v>340944.04</v>
      </c>
      <c r="AV249" s="33">
        <f>IFERROR(BE31,0)</f>
        <v>0</v>
      </c>
      <c r="AW249" s="33">
        <f>IFERROR(BE120,0)</f>
        <v>0</v>
      </c>
      <c r="AX249" s="33">
        <f>IFERROR([2]非融资性保证险016大赔案!BA32,0)</f>
        <v>0</v>
      </c>
      <c r="AY249" s="33">
        <f>IFERROR([2]非融资性保证险016大赔案!BA71,0)</f>
        <v>0</v>
      </c>
      <c r="AZ249" s="32">
        <f>ROUND(IFERROR(BE90*AV249,0),2)</f>
        <v>0</v>
      </c>
      <c r="BA249" s="33">
        <f>ROUND(IFERROR(BE218*(SUM(AV249:AW249)),0),2)</f>
        <v>0</v>
      </c>
      <c r="BB249" s="37">
        <f t="shared" si="43"/>
        <v>0</v>
      </c>
      <c r="BC249" s="33">
        <f t="shared" si="44"/>
        <v>0</v>
      </c>
      <c r="BD249" s="38">
        <f t="shared" si="45"/>
        <v>0</v>
      </c>
      <c r="BE249" s="33">
        <f t="shared" si="46"/>
        <v>0</v>
      </c>
      <c r="BF249" s="33">
        <f t="shared" si="47"/>
        <v>0</v>
      </c>
      <c r="BG249" s="32">
        <f t="shared" si="48"/>
        <v>0</v>
      </c>
      <c r="BH249" s="33">
        <f t="shared" si="48"/>
        <v>0</v>
      </c>
      <c r="BI249" s="43">
        <f t="shared" si="49"/>
        <v>0</v>
      </c>
    </row>
    <row r="250" ht="15" customHeight="1" outlineLevel="1" spans="2:61">
      <c r="B250" s="31">
        <v>202109</v>
      </c>
      <c r="C250" s="32">
        <v>739812.12</v>
      </c>
      <c r="D250" s="33">
        <f>IFERROR(L32,0)</f>
        <v>0</v>
      </c>
      <c r="E250" s="33">
        <f>IFERROR(L121,0)</f>
        <v>0</v>
      </c>
      <c r="F250" s="33">
        <f>IFERROR([2]非融资性保证险016大赔案!L33,0)</f>
        <v>0</v>
      </c>
      <c r="G250" s="33">
        <f>IFERROR([2]非融资性保证险016大赔案!L72,0)</f>
        <v>0</v>
      </c>
      <c r="H250" s="32">
        <f>ROUND(IFERROR(L90*D250,0),2)</f>
        <v>0</v>
      </c>
      <c r="I250" s="33">
        <f>ROUND(IFERROR(L218*(SUM(D250:E250)),0),2)</f>
        <v>0</v>
      </c>
      <c r="J250" s="37">
        <f t="shared" si="36"/>
        <v>0</v>
      </c>
      <c r="K250" s="33">
        <f t="shared" si="37"/>
        <v>0</v>
      </c>
      <c r="L250" s="38">
        <f t="shared" si="38"/>
        <v>0</v>
      </c>
      <c r="M250" s="33">
        <f t="shared" si="39"/>
        <v>0</v>
      </c>
      <c r="N250" s="39">
        <f t="shared" si="40"/>
        <v>0</v>
      </c>
      <c r="O250" s="32">
        <f t="shared" si="41"/>
        <v>0</v>
      </c>
      <c r="P250" s="33">
        <f t="shared" si="41"/>
        <v>0</v>
      </c>
      <c r="Q250" s="43">
        <f t="shared" si="42"/>
        <v>0</v>
      </c>
      <c r="AT250" s="31">
        <v>202109</v>
      </c>
      <c r="AU250" s="32">
        <v>513266.17</v>
      </c>
      <c r="AV250" s="33">
        <f>IFERROR(BD32,0)</f>
        <v>0</v>
      </c>
      <c r="AW250" s="33">
        <f>IFERROR(BD121,0)</f>
        <v>0</v>
      </c>
      <c r="AX250" s="33">
        <f>IFERROR([2]非融资性保证险016大赔案!AZ33,0)</f>
        <v>0</v>
      </c>
      <c r="AY250" s="33">
        <f>IFERROR([2]非融资性保证险016大赔案!AZ72,0)</f>
        <v>0</v>
      </c>
      <c r="AZ250" s="32">
        <f>ROUND(IFERROR(BD90*AV250,0),2)</f>
        <v>0</v>
      </c>
      <c r="BA250" s="33">
        <f>ROUND(IFERROR(BD218*(SUM(AV250:AW250)),0),2)</f>
        <v>0</v>
      </c>
      <c r="BB250" s="37">
        <f t="shared" si="43"/>
        <v>0</v>
      </c>
      <c r="BC250" s="33">
        <f t="shared" si="44"/>
        <v>0</v>
      </c>
      <c r="BD250" s="38">
        <f t="shared" si="45"/>
        <v>0</v>
      </c>
      <c r="BE250" s="33">
        <f t="shared" si="46"/>
        <v>0</v>
      </c>
      <c r="BF250" s="33">
        <f t="shared" si="47"/>
        <v>0</v>
      </c>
      <c r="BG250" s="32">
        <f t="shared" si="48"/>
        <v>0</v>
      </c>
      <c r="BH250" s="33">
        <f t="shared" si="48"/>
        <v>0</v>
      </c>
      <c r="BI250" s="43">
        <f t="shared" si="49"/>
        <v>0</v>
      </c>
    </row>
    <row r="251" ht="15" customHeight="1" outlineLevel="1" spans="2:61">
      <c r="B251" s="31">
        <v>202112</v>
      </c>
      <c r="C251" s="32">
        <v>893868.27</v>
      </c>
      <c r="D251" s="33">
        <f>IFERROR(K33,0)</f>
        <v>0</v>
      </c>
      <c r="E251" s="33">
        <f>IFERROR(K122,0)</f>
        <v>0</v>
      </c>
      <c r="F251" s="33">
        <f>IFERROR([2]非融资性保证险016大赔案!K34,0)</f>
        <v>0</v>
      </c>
      <c r="G251" s="33">
        <f>IFERROR([2]非融资性保证险016大赔案!K73,0)</f>
        <v>0</v>
      </c>
      <c r="H251" s="32">
        <f>ROUND(IFERROR(K90*D251,0),2)</f>
        <v>0</v>
      </c>
      <c r="I251" s="33">
        <f>ROUND(IFERROR(K218*(SUM(D251:E251)),0),2)</f>
        <v>0</v>
      </c>
      <c r="J251" s="37">
        <f t="shared" si="36"/>
        <v>0</v>
      </c>
      <c r="K251" s="33">
        <f t="shared" si="37"/>
        <v>0</v>
      </c>
      <c r="L251" s="38">
        <f t="shared" si="38"/>
        <v>0</v>
      </c>
      <c r="M251" s="33">
        <f t="shared" si="39"/>
        <v>0</v>
      </c>
      <c r="N251" s="39">
        <f t="shared" si="40"/>
        <v>0</v>
      </c>
      <c r="O251" s="32">
        <f t="shared" si="41"/>
        <v>0</v>
      </c>
      <c r="P251" s="33">
        <f t="shared" si="41"/>
        <v>0</v>
      </c>
      <c r="Q251" s="43">
        <f t="shared" si="42"/>
        <v>0</v>
      </c>
      <c r="AT251" s="31">
        <v>202112</v>
      </c>
      <c r="AU251" s="32">
        <v>832539.38</v>
      </c>
      <c r="AV251" s="33">
        <f>IFERROR(BC33,0)</f>
        <v>0</v>
      </c>
      <c r="AW251" s="33">
        <f>IFERROR(BC122,0)</f>
        <v>0</v>
      </c>
      <c r="AX251" s="33">
        <f>IFERROR([2]非融资性保证险016大赔案!AY34,0)</f>
        <v>0</v>
      </c>
      <c r="AY251" s="33">
        <f>IFERROR([2]非融资性保证险016大赔案!AY73,0)</f>
        <v>0</v>
      </c>
      <c r="AZ251" s="32">
        <f>ROUND(IFERROR(BC90*AV251,0),2)</f>
        <v>0</v>
      </c>
      <c r="BA251" s="33">
        <f>ROUND(IFERROR(BC218*(SUM(AV251:AW251)),0),2)</f>
        <v>0</v>
      </c>
      <c r="BB251" s="37">
        <f t="shared" si="43"/>
        <v>0</v>
      </c>
      <c r="BC251" s="33">
        <f t="shared" si="44"/>
        <v>0</v>
      </c>
      <c r="BD251" s="38">
        <f t="shared" si="45"/>
        <v>0</v>
      </c>
      <c r="BE251" s="33">
        <f t="shared" si="46"/>
        <v>0</v>
      </c>
      <c r="BF251" s="33">
        <f t="shared" si="47"/>
        <v>0</v>
      </c>
      <c r="BG251" s="32">
        <f t="shared" si="48"/>
        <v>0</v>
      </c>
      <c r="BH251" s="33">
        <f t="shared" si="48"/>
        <v>0</v>
      </c>
      <c r="BI251" s="43">
        <f t="shared" si="49"/>
        <v>0</v>
      </c>
    </row>
    <row r="252" ht="15" customHeight="1" outlineLevel="1" spans="2:61">
      <c r="B252" s="31">
        <v>202203</v>
      </c>
      <c r="C252" s="32">
        <v>886215.56</v>
      </c>
      <c r="D252" s="33">
        <f>IFERROR(J34,0)</f>
        <v>0</v>
      </c>
      <c r="E252" s="33">
        <f>IFERROR(J123,0)</f>
        <v>0</v>
      </c>
      <c r="F252" s="33">
        <f>IFERROR([2]非融资性保证险016大赔案!J35,0)</f>
        <v>0</v>
      </c>
      <c r="G252" s="33">
        <f>IFERROR([2]非融资性保证险016大赔案!J74,0)</f>
        <v>0</v>
      </c>
      <c r="H252" s="32">
        <f>ROUND(IFERROR(J90*D252,0),2)</f>
        <v>0</v>
      </c>
      <c r="I252" s="33">
        <f>ROUND(IFERROR(J218*(SUM(D252:E252)),0),2)</f>
        <v>0</v>
      </c>
      <c r="J252" s="37">
        <f t="shared" si="36"/>
        <v>0</v>
      </c>
      <c r="K252" s="33">
        <f t="shared" si="37"/>
        <v>0</v>
      </c>
      <c r="L252" s="38">
        <f t="shared" si="38"/>
        <v>0</v>
      </c>
      <c r="M252" s="33">
        <f t="shared" si="39"/>
        <v>0</v>
      </c>
      <c r="N252" s="39">
        <f t="shared" si="40"/>
        <v>0</v>
      </c>
      <c r="O252" s="32">
        <f t="shared" si="41"/>
        <v>0</v>
      </c>
      <c r="P252" s="33">
        <f t="shared" si="41"/>
        <v>0</v>
      </c>
      <c r="Q252" s="43">
        <f t="shared" si="42"/>
        <v>0</v>
      </c>
      <c r="AT252" s="31">
        <v>202203</v>
      </c>
      <c r="AU252" s="32">
        <v>866047.12</v>
      </c>
      <c r="AV252" s="33">
        <f>IFERROR(BB34,0)</f>
        <v>0</v>
      </c>
      <c r="AW252" s="33">
        <f>IFERROR(BB123,0)</f>
        <v>0</v>
      </c>
      <c r="AX252" s="33">
        <f>IFERROR([2]非融资性保证险016大赔案!AX35,0)</f>
        <v>0</v>
      </c>
      <c r="AY252" s="33">
        <f>IFERROR([2]非融资性保证险016大赔案!AX74,0)</f>
        <v>0</v>
      </c>
      <c r="AZ252" s="32">
        <f>ROUND(IFERROR(BB90*AV252,0),2)</f>
        <v>0</v>
      </c>
      <c r="BA252" s="33">
        <f>ROUND(IFERROR(BB218*(SUM(AV252:AW252)),0),2)</f>
        <v>0</v>
      </c>
      <c r="BB252" s="37">
        <f t="shared" si="43"/>
        <v>0</v>
      </c>
      <c r="BC252" s="33">
        <f t="shared" si="44"/>
        <v>0</v>
      </c>
      <c r="BD252" s="38">
        <f t="shared" si="45"/>
        <v>0</v>
      </c>
      <c r="BE252" s="33">
        <f t="shared" si="46"/>
        <v>0</v>
      </c>
      <c r="BF252" s="33">
        <f t="shared" si="47"/>
        <v>0</v>
      </c>
      <c r="BG252" s="32">
        <f t="shared" si="48"/>
        <v>0</v>
      </c>
      <c r="BH252" s="33">
        <f t="shared" si="48"/>
        <v>0</v>
      </c>
      <c r="BI252" s="43">
        <f t="shared" si="49"/>
        <v>0</v>
      </c>
    </row>
    <row r="253" ht="15" customHeight="1" outlineLevel="1" spans="2:61">
      <c r="B253" s="31">
        <v>202206</v>
      </c>
      <c r="C253" s="32">
        <v>803234.4</v>
      </c>
      <c r="D253" s="33">
        <f>IFERROR(I35,0)</f>
        <v>0</v>
      </c>
      <c r="E253" s="33">
        <f>IFERROR(I124,0)</f>
        <v>0</v>
      </c>
      <c r="F253" s="33">
        <f>IFERROR([2]非融资性保证险016大赔案!I36,0)</f>
        <v>0</v>
      </c>
      <c r="G253" s="33">
        <f>IFERROR([2]非融资性保证险016大赔案!I75,0)</f>
        <v>0</v>
      </c>
      <c r="H253" s="32">
        <f>ROUND(IFERROR(I90*D253,0),2)</f>
        <v>0</v>
      </c>
      <c r="I253" s="33">
        <f>ROUND(IFERROR(I218*(SUM(D253:E253)),0),2)</f>
        <v>0</v>
      </c>
      <c r="J253" s="37">
        <f t="shared" si="36"/>
        <v>0</v>
      </c>
      <c r="K253" s="33">
        <f t="shared" si="37"/>
        <v>0</v>
      </c>
      <c r="L253" s="38">
        <f t="shared" si="38"/>
        <v>0</v>
      </c>
      <c r="M253" s="33">
        <f t="shared" si="39"/>
        <v>0</v>
      </c>
      <c r="N253" s="39">
        <f t="shared" si="40"/>
        <v>0</v>
      </c>
      <c r="O253" s="32">
        <f t="shared" si="41"/>
        <v>0</v>
      </c>
      <c r="P253" s="33">
        <f t="shared" si="41"/>
        <v>0</v>
      </c>
      <c r="Q253" s="43">
        <f t="shared" si="42"/>
        <v>0</v>
      </c>
      <c r="AT253" s="31">
        <v>202206</v>
      </c>
      <c r="AU253" s="32">
        <v>788063.88</v>
      </c>
      <c r="AV253" s="33">
        <f>IFERROR(BA35,0)</f>
        <v>0</v>
      </c>
      <c r="AW253" s="33">
        <f>IFERROR(BA124,0)</f>
        <v>0</v>
      </c>
      <c r="AX253" s="33">
        <f>IFERROR([2]非融资性保证险016大赔案!AW36,0)</f>
        <v>0</v>
      </c>
      <c r="AY253" s="33">
        <f>IFERROR([2]非融资性保证险016大赔案!AW75,0)</f>
        <v>0</v>
      </c>
      <c r="AZ253" s="32">
        <f>ROUND(IFERROR(BA90*AV253,0),2)</f>
        <v>0</v>
      </c>
      <c r="BA253" s="33">
        <f>ROUND(IFERROR(BA218*(SUM(AV253:AW253)),0),2)</f>
        <v>0</v>
      </c>
      <c r="BB253" s="37">
        <f t="shared" si="43"/>
        <v>0</v>
      </c>
      <c r="BC253" s="33">
        <f t="shared" si="44"/>
        <v>0</v>
      </c>
      <c r="BD253" s="38">
        <f t="shared" si="45"/>
        <v>0</v>
      </c>
      <c r="BE253" s="33">
        <f t="shared" si="46"/>
        <v>0</v>
      </c>
      <c r="BF253" s="33">
        <f t="shared" si="47"/>
        <v>0</v>
      </c>
      <c r="BG253" s="32">
        <f t="shared" si="48"/>
        <v>0</v>
      </c>
      <c r="BH253" s="33">
        <f t="shared" si="48"/>
        <v>0</v>
      </c>
      <c r="BI253" s="43">
        <f t="shared" si="49"/>
        <v>0</v>
      </c>
    </row>
    <row r="254" ht="15" customHeight="1" outlineLevel="1" spans="2:61">
      <c r="B254" s="31">
        <v>202209</v>
      </c>
      <c r="C254" s="32">
        <v>1095496.16</v>
      </c>
      <c r="D254" s="33">
        <f>IFERROR(H36,0)</f>
        <v>0</v>
      </c>
      <c r="E254" s="33">
        <f>IFERROR(H125,0)</f>
        <v>0</v>
      </c>
      <c r="F254" s="33">
        <f>IFERROR([2]非融资性保证险016大赔案!H37,0)</f>
        <v>0</v>
      </c>
      <c r="G254" s="33">
        <f>IFERROR([2]非融资性保证险016大赔案!H76,0)</f>
        <v>0</v>
      </c>
      <c r="H254" s="32">
        <f>ROUND(IFERROR(H90*D254,0),2)</f>
        <v>0</v>
      </c>
      <c r="I254" s="33">
        <f>ROUND(IFERROR(H218*(SUM(D254:E254)),0),2)</f>
        <v>0</v>
      </c>
      <c r="J254" s="37">
        <f t="shared" si="36"/>
        <v>0</v>
      </c>
      <c r="K254" s="33">
        <f t="shared" si="37"/>
        <v>0</v>
      </c>
      <c r="L254" s="38">
        <f t="shared" si="38"/>
        <v>0</v>
      </c>
      <c r="M254" s="33">
        <f t="shared" si="39"/>
        <v>0</v>
      </c>
      <c r="N254" s="39">
        <f t="shared" si="40"/>
        <v>0</v>
      </c>
      <c r="O254" s="32">
        <f t="shared" si="41"/>
        <v>0</v>
      </c>
      <c r="P254" s="33">
        <f t="shared" si="41"/>
        <v>0</v>
      </c>
      <c r="Q254" s="43">
        <f t="shared" si="42"/>
        <v>0</v>
      </c>
      <c r="AT254" s="31">
        <v>202209</v>
      </c>
      <c r="AU254" s="32">
        <v>1081159.53</v>
      </c>
      <c r="AV254" s="33">
        <f>IFERROR(AZ36,0)</f>
        <v>0</v>
      </c>
      <c r="AW254" s="33">
        <f>IFERROR(AZ125,0)</f>
        <v>0</v>
      </c>
      <c r="AX254" s="33">
        <f>IFERROR([2]非融资性保证险016大赔案!AV37,0)</f>
        <v>0</v>
      </c>
      <c r="AY254" s="33">
        <f>IFERROR([2]非融资性保证险016大赔案!AV76,0)</f>
        <v>0</v>
      </c>
      <c r="AZ254" s="32">
        <f>ROUND(IFERROR(AZ90*AV254,0),2)</f>
        <v>0</v>
      </c>
      <c r="BA254" s="33">
        <f>ROUND(IFERROR(AZ218*(SUM(AV254:AW254)),0),2)</f>
        <v>0</v>
      </c>
      <c r="BB254" s="37">
        <f t="shared" si="43"/>
        <v>0</v>
      </c>
      <c r="BC254" s="33">
        <f t="shared" si="44"/>
        <v>0</v>
      </c>
      <c r="BD254" s="38">
        <f t="shared" si="45"/>
        <v>0</v>
      </c>
      <c r="BE254" s="33">
        <f t="shared" si="46"/>
        <v>0</v>
      </c>
      <c r="BF254" s="33">
        <f t="shared" si="47"/>
        <v>0</v>
      </c>
      <c r="BG254" s="32">
        <f t="shared" si="48"/>
        <v>0</v>
      </c>
      <c r="BH254" s="33">
        <f t="shared" si="48"/>
        <v>0</v>
      </c>
      <c r="BI254" s="43">
        <f t="shared" si="49"/>
        <v>0</v>
      </c>
    </row>
    <row r="255" ht="15" customHeight="1" outlineLevel="1" spans="2:61">
      <c r="B255" s="31">
        <v>202212</v>
      </c>
      <c r="C255" s="32">
        <v>1215397.14</v>
      </c>
      <c r="D255" s="33">
        <f>IFERROR(G37,0)</f>
        <v>0</v>
      </c>
      <c r="E255" s="33">
        <f>IFERROR(G126,0)</f>
        <v>0</v>
      </c>
      <c r="F255" s="33">
        <f>IFERROR([2]非融资性保证险016大赔案!G38,0)</f>
        <v>0</v>
      </c>
      <c r="G255" s="33">
        <f>IFERROR([2]非融资性保证险016大赔案!G77,0)</f>
        <v>0</v>
      </c>
      <c r="H255" s="32">
        <f>ROUND(IFERROR(G90*D255,0),2)</f>
        <v>0</v>
      </c>
      <c r="I255" s="33">
        <f>ROUND(IFERROR(G218*(SUM(D255:E255)),0),2)</f>
        <v>0</v>
      </c>
      <c r="J255" s="37">
        <f t="shared" si="36"/>
        <v>0</v>
      </c>
      <c r="K255" s="33">
        <f t="shared" si="37"/>
        <v>0</v>
      </c>
      <c r="L255" s="38">
        <f t="shared" si="38"/>
        <v>0</v>
      </c>
      <c r="M255" s="33">
        <f t="shared" si="39"/>
        <v>0</v>
      </c>
      <c r="N255" s="39">
        <f t="shared" si="40"/>
        <v>0</v>
      </c>
      <c r="O255" s="32">
        <f t="shared" si="41"/>
        <v>0</v>
      </c>
      <c r="P255" s="33">
        <f t="shared" si="41"/>
        <v>0</v>
      </c>
      <c r="Q255" s="43">
        <f t="shared" si="42"/>
        <v>0</v>
      </c>
      <c r="AT255" s="31">
        <v>202212</v>
      </c>
      <c r="AU255" s="32">
        <v>1201071.39</v>
      </c>
      <c r="AV255" s="33">
        <f>IFERROR(AY37,0)</f>
        <v>0</v>
      </c>
      <c r="AW255" s="33">
        <f>IFERROR(AY126,0)</f>
        <v>0</v>
      </c>
      <c r="AX255" s="33">
        <f>IFERROR([2]非融资性保证险016大赔案!AU38,0)</f>
        <v>0</v>
      </c>
      <c r="AY255" s="33">
        <f>IFERROR([2]非融资性保证险016大赔案!AU77,0)</f>
        <v>0</v>
      </c>
      <c r="AZ255" s="32">
        <f>ROUND(IFERROR(AY90*AV255,0),2)</f>
        <v>0</v>
      </c>
      <c r="BA255" s="33">
        <f>ROUND(IFERROR(AY218*(SUM(AV255:AW255)),0),2)</f>
        <v>0</v>
      </c>
      <c r="BB255" s="37">
        <f t="shared" si="43"/>
        <v>0</v>
      </c>
      <c r="BC255" s="33">
        <f t="shared" si="44"/>
        <v>0</v>
      </c>
      <c r="BD255" s="38">
        <f t="shared" si="45"/>
        <v>0</v>
      </c>
      <c r="BE255" s="33">
        <f t="shared" si="46"/>
        <v>0</v>
      </c>
      <c r="BF255" s="33">
        <f t="shared" si="47"/>
        <v>0</v>
      </c>
      <c r="BG255" s="32">
        <f t="shared" si="48"/>
        <v>0</v>
      </c>
      <c r="BH255" s="33">
        <f t="shared" si="48"/>
        <v>0</v>
      </c>
      <c r="BI255" s="43">
        <f t="shared" si="49"/>
        <v>0</v>
      </c>
    </row>
    <row r="256" ht="15" customHeight="1" outlineLevel="1" spans="2:61">
      <c r="B256" s="31">
        <v>202303</v>
      </c>
      <c r="C256" s="32">
        <v>1147137.96</v>
      </c>
      <c r="D256" s="33">
        <f>IFERROR(F38,0)</f>
        <v>0</v>
      </c>
      <c r="E256" s="33">
        <f>IFERROR(F127,0)</f>
        <v>0</v>
      </c>
      <c r="F256" s="33">
        <f>IFERROR([2]非融资性保证险016大赔案!F39,0)</f>
        <v>0</v>
      </c>
      <c r="G256" s="33">
        <f>IFERROR([2]非融资性保证险016大赔案!F78,0)</f>
        <v>0</v>
      </c>
      <c r="H256" s="32">
        <f>ROUND(IFERROR(F90*D256,0),2)</f>
        <v>0</v>
      </c>
      <c r="I256" s="33">
        <f>ROUND(IFERROR(F218*(SUM(D256:E256)),0),2)</f>
        <v>0</v>
      </c>
      <c r="J256" s="37">
        <f t="shared" si="36"/>
        <v>0</v>
      </c>
      <c r="K256" s="33">
        <f t="shared" si="37"/>
        <v>0</v>
      </c>
      <c r="L256" s="38">
        <f t="shared" si="38"/>
        <v>0</v>
      </c>
      <c r="M256" s="33">
        <f t="shared" si="39"/>
        <v>0</v>
      </c>
      <c r="N256" s="39">
        <f t="shared" si="40"/>
        <v>0</v>
      </c>
      <c r="O256" s="32">
        <f t="shared" si="41"/>
        <v>0</v>
      </c>
      <c r="P256" s="33">
        <f t="shared" si="41"/>
        <v>0</v>
      </c>
      <c r="Q256" s="43">
        <f t="shared" si="42"/>
        <v>0</v>
      </c>
      <c r="AT256" s="31">
        <v>202303</v>
      </c>
      <c r="AU256" s="32">
        <v>1134773.95</v>
      </c>
      <c r="AV256" s="33">
        <f>IFERROR(AX38,0)</f>
        <v>0</v>
      </c>
      <c r="AW256" s="33">
        <f>IFERROR(AX127,0)</f>
        <v>0</v>
      </c>
      <c r="AX256" s="33">
        <f>IFERROR([2]非融资性保证险016大赔案!AT39,0)</f>
        <v>0</v>
      </c>
      <c r="AY256" s="33">
        <f>IFERROR([2]非融资性保证险016大赔案!AT78,0)</f>
        <v>0</v>
      </c>
      <c r="AZ256" s="32">
        <f>ROUND(IFERROR(AX90*AV256,0),2)</f>
        <v>0</v>
      </c>
      <c r="BA256" s="33">
        <f>ROUND(IFERROR(AX218*(SUM(AV256:AW256)),0),2)</f>
        <v>0</v>
      </c>
      <c r="BB256" s="37">
        <f t="shared" si="43"/>
        <v>0</v>
      </c>
      <c r="BC256" s="33">
        <f t="shared" si="44"/>
        <v>0</v>
      </c>
      <c r="BD256" s="38">
        <f t="shared" si="45"/>
        <v>0</v>
      </c>
      <c r="BE256" s="33">
        <f t="shared" si="46"/>
        <v>0</v>
      </c>
      <c r="BF256" s="33">
        <f t="shared" si="47"/>
        <v>0</v>
      </c>
      <c r="BG256" s="32">
        <f t="shared" si="48"/>
        <v>0</v>
      </c>
      <c r="BH256" s="33">
        <f t="shared" si="48"/>
        <v>0</v>
      </c>
      <c r="BI256" s="43">
        <f t="shared" si="49"/>
        <v>0</v>
      </c>
    </row>
    <row r="257" ht="15" customHeight="1" outlineLevel="1" spans="2:61">
      <c r="B257" s="31">
        <v>202306</v>
      </c>
      <c r="C257" s="32">
        <v>1007178.24</v>
      </c>
      <c r="D257" s="33">
        <f>IFERROR(E39,0)</f>
        <v>0</v>
      </c>
      <c r="E257" s="33">
        <f>IFERROR(E128,0)</f>
        <v>0</v>
      </c>
      <c r="F257" s="33">
        <f>IFERROR([2]非融资性保证险016大赔案!E40,0)</f>
        <v>0</v>
      </c>
      <c r="G257" s="33">
        <f>IFERROR([2]非融资性保证险016大赔案!E79,0)</f>
        <v>0</v>
      </c>
      <c r="H257" s="32">
        <f>ROUND(IFERROR(E90*D257,0),2)</f>
        <v>0</v>
      </c>
      <c r="I257" s="33">
        <f>ROUND(IFERROR(E218*(SUM(D257:E257)),0),2)</f>
        <v>0</v>
      </c>
      <c r="J257" s="37">
        <f t="shared" si="36"/>
        <v>0</v>
      </c>
      <c r="K257" s="33">
        <f t="shared" si="37"/>
        <v>0</v>
      </c>
      <c r="L257" s="38">
        <f t="shared" si="38"/>
        <v>0</v>
      </c>
      <c r="M257" s="33">
        <f t="shared" si="39"/>
        <v>0</v>
      </c>
      <c r="N257" s="39">
        <f t="shared" si="40"/>
        <v>0</v>
      </c>
      <c r="O257" s="32">
        <f t="shared" si="41"/>
        <v>0</v>
      </c>
      <c r="P257" s="33">
        <f t="shared" si="41"/>
        <v>0</v>
      </c>
      <c r="Q257" s="43">
        <f t="shared" si="42"/>
        <v>0</v>
      </c>
      <c r="AT257" s="31">
        <v>202306</v>
      </c>
      <c r="AU257" s="32">
        <v>995094.01</v>
      </c>
      <c r="AV257" s="33">
        <f>IFERROR(AW39,0)</f>
        <v>0</v>
      </c>
      <c r="AW257" s="33">
        <f>IFERROR(AW128,0)</f>
        <v>0</v>
      </c>
      <c r="AX257" s="33">
        <f>IFERROR([2]非融资性保证险016大赔案!AS40,0)</f>
        <v>0</v>
      </c>
      <c r="AY257" s="33">
        <f>IFERROR([2]非融资性保证险016大赔案!AS79,0)</f>
        <v>0</v>
      </c>
      <c r="AZ257" s="32">
        <f>ROUND(IFERROR(AW90*AV257,0),2)</f>
        <v>0</v>
      </c>
      <c r="BA257" s="33">
        <f>ROUND(IFERROR(AW218*(SUM(AV257:AW257)),0),2)</f>
        <v>0</v>
      </c>
      <c r="BB257" s="37">
        <f t="shared" si="43"/>
        <v>0</v>
      </c>
      <c r="BC257" s="33">
        <f t="shared" si="44"/>
        <v>0</v>
      </c>
      <c r="BD257" s="38">
        <f t="shared" si="45"/>
        <v>0</v>
      </c>
      <c r="BE257" s="33">
        <f t="shared" si="46"/>
        <v>0</v>
      </c>
      <c r="BF257" s="33">
        <f t="shared" si="47"/>
        <v>0</v>
      </c>
      <c r="BG257" s="32">
        <f t="shared" si="48"/>
        <v>0</v>
      </c>
      <c r="BH257" s="33">
        <f t="shared" si="48"/>
        <v>0</v>
      </c>
      <c r="BI257" s="43">
        <f t="shared" si="49"/>
        <v>0</v>
      </c>
    </row>
    <row r="258" ht="15" customHeight="1" outlineLevel="1" spans="2:61">
      <c r="B258" s="31">
        <v>202309</v>
      </c>
      <c r="C258" s="32">
        <v>724384.52</v>
      </c>
      <c r="D258" s="33">
        <f>IFERROR(D40,0)</f>
        <v>0</v>
      </c>
      <c r="E258" s="33">
        <f>IFERROR(D129,0)</f>
        <v>0</v>
      </c>
      <c r="F258" s="33">
        <f>IFERROR([2]非融资性保证险016大赔案!D41,0)</f>
        <v>0</v>
      </c>
      <c r="G258" s="33">
        <f>IFERROR([2]非融资性保证险016大赔案!D80,0)</f>
        <v>0</v>
      </c>
      <c r="H258" s="32">
        <f>ROUND(IFERROR(D90*D258,0),2)</f>
        <v>0</v>
      </c>
      <c r="I258" s="33">
        <f>ROUND(IFERROR(D218*(SUM(D258:E258)),0),2)</f>
        <v>0</v>
      </c>
      <c r="J258" s="37">
        <f t="shared" si="36"/>
        <v>0</v>
      </c>
      <c r="K258" s="33">
        <f t="shared" si="37"/>
        <v>0</v>
      </c>
      <c r="L258" s="38">
        <f t="shared" si="38"/>
        <v>0</v>
      </c>
      <c r="M258" s="33">
        <f t="shared" si="39"/>
        <v>0</v>
      </c>
      <c r="N258" s="39">
        <f t="shared" si="40"/>
        <v>0</v>
      </c>
      <c r="O258" s="32">
        <f t="shared" si="41"/>
        <v>0</v>
      </c>
      <c r="P258" s="33">
        <f t="shared" si="41"/>
        <v>0</v>
      </c>
      <c r="Q258" s="43">
        <f t="shared" si="42"/>
        <v>0</v>
      </c>
      <c r="AT258" s="31">
        <v>202309</v>
      </c>
      <c r="AU258" s="32">
        <v>713088.2</v>
      </c>
      <c r="AV258" s="33">
        <f>IFERROR(AV40,0)</f>
        <v>0</v>
      </c>
      <c r="AW258" s="33">
        <f>IFERROR(AV129,0)</f>
        <v>0</v>
      </c>
      <c r="AX258" s="33">
        <f>IFERROR([2]非融资性保证险016大赔案!AR41,0)</f>
        <v>0</v>
      </c>
      <c r="AY258" s="33">
        <f>IFERROR([2]非融资性保证险016大赔案!AR80,0)</f>
        <v>0</v>
      </c>
      <c r="AZ258" s="32">
        <f>ROUND(IFERROR(AV90*AV258,0),2)</f>
        <v>0</v>
      </c>
      <c r="BA258" s="33">
        <f>ROUND(IFERROR(AV218*(SUM(AV258:AW258)),0),2)</f>
        <v>0</v>
      </c>
      <c r="BB258" s="37">
        <f t="shared" si="43"/>
        <v>0</v>
      </c>
      <c r="BC258" s="33">
        <f t="shared" si="44"/>
        <v>0</v>
      </c>
      <c r="BD258" s="38">
        <f t="shared" si="45"/>
        <v>0</v>
      </c>
      <c r="BE258" s="33">
        <f t="shared" si="46"/>
        <v>0</v>
      </c>
      <c r="BF258" s="33">
        <f t="shared" si="47"/>
        <v>0</v>
      </c>
      <c r="BG258" s="32">
        <f t="shared" si="48"/>
        <v>0</v>
      </c>
      <c r="BH258" s="33">
        <f t="shared" si="48"/>
        <v>0</v>
      </c>
      <c r="BI258" s="43">
        <f t="shared" si="49"/>
        <v>0</v>
      </c>
    </row>
    <row r="259" ht="15" customHeight="1" outlineLevel="1" spans="2:61">
      <c r="B259" s="44">
        <v>202312</v>
      </c>
      <c r="C259" s="45">
        <v>572747.77</v>
      </c>
      <c r="D259" s="46">
        <f>IFERROR(C41,0)</f>
        <v>0</v>
      </c>
      <c r="E259" s="46">
        <f>IFERROR(C130,0)</f>
        <v>0</v>
      </c>
      <c r="F259" s="46">
        <f>IFERROR([2]非融资性保证险016大赔案!C42,0)</f>
        <v>0</v>
      </c>
      <c r="G259" s="46">
        <f>IFERROR([2]非融资性保证险016大赔案!C81,0)</f>
        <v>0</v>
      </c>
      <c r="H259" s="45">
        <f>ROUND(IFERROR(C90*D259,0),2)</f>
        <v>0</v>
      </c>
      <c r="I259" s="46">
        <f>ROUND(IFERROR(C218*(SUM(D259:E259)),0),2)</f>
        <v>0</v>
      </c>
      <c r="J259" s="86">
        <f t="shared" si="36"/>
        <v>0</v>
      </c>
      <c r="K259" s="46">
        <f t="shared" si="37"/>
        <v>0</v>
      </c>
      <c r="L259" s="63">
        <f t="shared" si="38"/>
        <v>0</v>
      </c>
      <c r="M259" s="46">
        <f t="shared" si="39"/>
        <v>0</v>
      </c>
      <c r="N259" s="64">
        <f t="shared" si="40"/>
        <v>0</v>
      </c>
      <c r="O259" s="45">
        <f t="shared" si="41"/>
        <v>0</v>
      </c>
      <c r="P259" s="46">
        <f t="shared" si="41"/>
        <v>0</v>
      </c>
      <c r="Q259" s="68">
        <f t="shared" si="42"/>
        <v>0</v>
      </c>
      <c r="AT259" s="44">
        <v>202312</v>
      </c>
      <c r="AU259" s="45">
        <v>572631.08</v>
      </c>
      <c r="AV259" s="46">
        <f>IFERROR(AU41,0)</f>
        <v>0</v>
      </c>
      <c r="AW259" s="46">
        <f>IFERROR(AU130,0)</f>
        <v>0</v>
      </c>
      <c r="AX259" s="46">
        <f>IFERROR([2]非融资性保证险016大赔案!AQ42,0)</f>
        <v>0</v>
      </c>
      <c r="AY259" s="46">
        <f>IFERROR([2]非融资性保证险016大赔案!AQ81,0)</f>
        <v>0</v>
      </c>
      <c r="AZ259" s="45">
        <f>ROUND(IFERROR(AU90*AV259,0),2)</f>
        <v>0</v>
      </c>
      <c r="BA259" s="46">
        <f>ROUND(IFERROR(AU218*(SUM(AV259:AW259)),0),2)</f>
        <v>0</v>
      </c>
      <c r="BB259" s="86">
        <f t="shared" si="43"/>
        <v>0</v>
      </c>
      <c r="BC259" s="46">
        <f t="shared" si="44"/>
        <v>0</v>
      </c>
      <c r="BD259" s="63">
        <f t="shared" si="45"/>
        <v>0</v>
      </c>
      <c r="BE259" s="46">
        <f t="shared" si="46"/>
        <v>0</v>
      </c>
      <c r="BF259" s="46">
        <f t="shared" si="47"/>
        <v>0</v>
      </c>
      <c r="BG259" s="45">
        <f t="shared" si="48"/>
        <v>0</v>
      </c>
      <c r="BH259" s="46">
        <f t="shared" si="48"/>
        <v>0</v>
      </c>
      <c r="BI259" s="68">
        <f t="shared" si="49"/>
        <v>0</v>
      </c>
    </row>
    <row r="260" ht="15" customHeight="1" outlineLevel="1" spans="2:61">
      <c r="B260" s="47" t="s">
        <v>59</v>
      </c>
      <c r="C260" s="48">
        <f t="shared" ref="C260:G260" si="50">IFERROR(SUM(C225:C259),0)</f>
        <v>10947647.88</v>
      </c>
      <c r="D260" s="48">
        <f t="shared" si="50"/>
        <v>0</v>
      </c>
      <c r="E260" s="48">
        <f t="shared" si="50"/>
        <v>0</v>
      </c>
      <c r="F260" s="48">
        <f t="shared" si="50"/>
        <v>0</v>
      </c>
      <c r="G260" s="48">
        <f t="shared" si="50"/>
        <v>0</v>
      </c>
      <c r="H260" s="48">
        <f t="shared" ref="H260:K260" si="51">ROUND(IFERROR(SUM(H225:H259),0),2)</f>
        <v>0</v>
      </c>
      <c r="I260" s="48">
        <f t="shared" si="51"/>
        <v>0</v>
      </c>
      <c r="J260" s="48">
        <f t="shared" si="51"/>
        <v>0</v>
      </c>
      <c r="K260" s="48">
        <f t="shared" si="51"/>
        <v>0</v>
      </c>
      <c r="L260" s="48"/>
      <c r="M260" s="48">
        <f t="shared" ref="M260:P260" si="52">ROUND(IFERROR(SUM(M225:M259),0),2)</f>
        <v>0</v>
      </c>
      <c r="N260" s="48">
        <f t="shared" si="52"/>
        <v>0</v>
      </c>
      <c r="O260" s="48">
        <f t="shared" si="52"/>
        <v>0</v>
      </c>
      <c r="P260" s="48">
        <f t="shared" si="52"/>
        <v>0</v>
      </c>
      <c r="Q260" s="69"/>
      <c r="AT260" s="47" t="s">
        <v>59</v>
      </c>
      <c r="AU260" s="48">
        <f t="shared" ref="AU260:AY260" si="53">IFERROR(SUM(AU225:AU259),0)</f>
        <v>9913866.63</v>
      </c>
      <c r="AV260" s="48">
        <f t="shared" si="53"/>
        <v>0</v>
      </c>
      <c r="AW260" s="48">
        <f t="shared" si="53"/>
        <v>0</v>
      </c>
      <c r="AX260" s="48">
        <f t="shared" si="53"/>
        <v>0</v>
      </c>
      <c r="AY260" s="48">
        <f t="shared" si="53"/>
        <v>0</v>
      </c>
      <c r="AZ260" s="48">
        <f t="shared" ref="AZ260:BC260" si="54">ROUND(IFERROR(SUM(AZ225:AZ259),0),2)</f>
        <v>0</v>
      </c>
      <c r="BA260" s="48">
        <f t="shared" si="54"/>
        <v>0</v>
      </c>
      <c r="BB260" s="48">
        <f t="shared" si="54"/>
        <v>0</v>
      </c>
      <c r="BC260" s="48">
        <f t="shared" si="54"/>
        <v>0</v>
      </c>
      <c r="BD260" s="48"/>
      <c r="BE260" s="48">
        <f t="shared" ref="BE260:BH260" si="55">ROUND(IFERROR(SUM(BE225:BE259),0),2)</f>
        <v>0</v>
      </c>
      <c r="BF260" s="48">
        <f t="shared" si="55"/>
        <v>0</v>
      </c>
      <c r="BG260" s="48">
        <f t="shared" si="55"/>
        <v>0</v>
      </c>
      <c r="BH260" s="48">
        <f t="shared" si="55"/>
        <v>0</v>
      </c>
      <c r="BI260" s="69"/>
    </row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</sheetData>
  <mergeCells count="68">
    <mergeCell ref="B2:AK2"/>
    <mergeCell ref="AT2:CC2"/>
    <mergeCell ref="B3:AK3"/>
    <mergeCell ref="AT3:CC3"/>
    <mergeCell ref="B4:AH4"/>
    <mergeCell ref="AJ4:AK4"/>
    <mergeCell ref="AT4:BZ4"/>
    <mergeCell ref="CB4:CC4"/>
    <mergeCell ref="C5:AK5"/>
    <mergeCell ref="AU5:CC5"/>
    <mergeCell ref="B43:AK43"/>
    <mergeCell ref="AT43:CC43"/>
    <mergeCell ref="C44:AK44"/>
    <mergeCell ref="AU44:CC44"/>
    <mergeCell ref="B93:AK93"/>
    <mergeCell ref="AT93:CC93"/>
    <mergeCell ref="C94:AK94"/>
    <mergeCell ref="AU94:CC94"/>
    <mergeCell ref="B132:AK132"/>
    <mergeCell ref="AT132:CC132"/>
    <mergeCell ref="C133:AK133"/>
    <mergeCell ref="AU133:CC133"/>
    <mergeCell ref="B171:AK171"/>
    <mergeCell ref="AT171:CC171"/>
    <mergeCell ref="C172:AK172"/>
    <mergeCell ref="AU172:CC172"/>
    <mergeCell ref="B222:Q222"/>
    <mergeCell ref="AT222:BI222"/>
    <mergeCell ref="H223:I223"/>
    <mergeCell ref="AZ223:BA223"/>
    <mergeCell ref="B5:B6"/>
    <mergeCell ref="B44:B45"/>
    <mergeCell ref="B94:B95"/>
    <mergeCell ref="B133:B134"/>
    <mergeCell ref="B172:B173"/>
    <mergeCell ref="B223:B224"/>
    <mergeCell ref="C223:C224"/>
    <mergeCell ref="D223:D224"/>
    <mergeCell ref="E223:E224"/>
    <mergeCell ref="F223:F224"/>
    <mergeCell ref="G223:G224"/>
    <mergeCell ref="J223:J224"/>
    <mergeCell ref="K223:K224"/>
    <mergeCell ref="L223:L224"/>
    <mergeCell ref="M223:M224"/>
    <mergeCell ref="N223:N224"/>
    <mergeCell ref="O223:O224"/>
    <mergeCell ref="P223:P224"/>
    <mergeCell ref="Q223:Q224"/>
    <mergeCell ref="AT5:AT6"/>
    <mergeCell ref="AT44:AT45"/>
    <mergeCell ref="AT94:AT95"/>
    <mergeCell ref="AT133:AT134"/>
    <mergeCell ref="AT172:AT173"/>
    <mergeCell ref="AT223:AT224"/>
    <mergeCell ref="AU223:AU224"/>
    <mergeCell ref="AV223:AV224"/>
    <mergeCell ref="AW223:AW224"/>
    <mergeCell ref="AX223:AX224"/>
    <mergeCell ref="AY223:AY224"/>
    <mergeCell ref="BB223:BB224"/>
    <mergeCell ref="BC223:BC224"/>
    <mergeCell ref="BD223:BD224"/>
    <mergeCell ref="BE223:BE224"/>
    <mergeCell ref="BF223:BF224"/>
    <mergeCell ref="BG223:BG224"/>
    <mergeCell ref="BH223:BH224"/>
    <mergeCell ref="BI223:BI224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U458"/>
  <sheetViews>
    <sheetView topLeftCell="A302" workbookViewId="0">
      <selection activeCell="L294" sqref="L294"/>
    </sheetView>
  </sheetViews>
  <sheetFormatPr defaultColWidth="14.3333333333333" defaultRowHeight="15.75"/>
  <cols>
    <col min="1" max="1" width="14.3333333333333" style="1"/>
    <col min="2" max="41" width="14.3333333333333" style="1" outlineLevel="1"/>
    <col min="42" max="45" width="14.3333333333333" style="1"/>
    <col min="46" max="85" width="14.3333333333333" style="1" outlineLevel="1"/>
    <col min="86" max="105" width="14.3333333333333" style="1"/>
    <col min="106" max="16384" width="14.3333333333333" style="2"/>
  </cols>
  <sheetData>
    <row r="1" ht="15" customHeight="1"/>
    <row r="2" ht="15" customHeight="1" spans="2:81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T2" s="3" t="s">
        <v>20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ht="15" customHeight="1" spans="2:81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T3" s="4" t="s">
        <v>2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ht="15" customHeight="1" spans="2:81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T4" s="6" t="s">
        <v>21</v>
      </c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14" t="s">
        <v>22</v>
      </c>
      <c r="CC4" s="12"/>
    </row>
    <row r="5" ht="15" customHeight="1" outlineLevel="1" spans="2:81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T5" s="8" t="s">
        <v>23</v>
      </c>
      <c r="AU5" s="9" t="s">
        <v>24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ht="15" customHeight="1" outlineLevel="1" spans="2:81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T6" s="9"/>
      <c r="AU6" s="9">
        <v>1</v>
      </c>
      <c r="AV6" s="9">
        <v>2</v>
      </c>
      <c r="AW6" s="9">
        <v>3</v>
      </c>
      <c r="AX6" s="9">
        <v>4</v>
      </c>
      <c r="AY6" s="9">
        <v>5</v>
      </c>
      <c r="AZ6" s="9">
        <v>6</v>
      </c>
      <c r="BA6" s="9">
        <v>7</v>
      </c>
      <c r="BB6" s="9">
        <v>8</v>
      </c>
      <c r="BC6" s="9">
        <v>9</v>
      </c>
      <c r="BD6" s="9">
        <v>10</v>
      </c>
      <c r="BE6" s="9">
        <v>11</v>
      </c>
      <c r="BF6" s="9">
        <v>12</v>
      </c>
      <c r="BG6" s="9">
        <v>13</v>
      </c>
      <c r="BH6" s="9">
        <v>14</v>
      </c>
      <c r="BI6" s="9">
        <v>15</v>
      </c>
      <c r="BJ6" s="9">
        <v>16</v>
      </c>
      <c r="BK6" s="9">
        <v>17</v>
      </c>
      <c r="BL6" s="9">
        <v>18</v>
      </c>
      <c r="BM6" s="9">
        <v>19</v>
      </c>
      <c r="BN6" s="9">
        <v>20</v>
      </c>
      <c r="BO6" s="9">
        <v>21</v>
      </c>
      <c r="BP6" s="9">
        <v>22</v>
      </c>
      <c r="BQ6" s="9">
        <v>23</v>
      </c>
      <c r="BR6" s="9">
        <v>24</v>
      </c>
      <c r="BS6" s="9">
        <v>25</v>
      </c>
      <c r="BT6" s="9">
        <v>26</v>
      </c>
      <c r="BU6" s="9">
        <v>27</v>
      </c>
      <c r="BV6" s="9">
        <v>28</v>
      </c>
      <c r="BW6" s="9">
        <v>29</v>
      </c>
      <c r="BX6" s="9">
        <v>30</v>
      </c>
      <c r="BY6" s="9">
        <v>31</v>
      </c>
      <c r="BZ6" s="9">
        <v>32</v>
      </c>
      <c r="CA6" s="9">
        <v>33</v>
      </c>
      <c r="CB6" s="9">
        <v>34</v>
      </c>
      <c r="CC6" s="9">
        <v>35</v>
      </c>
    </row>
    <row r="7" ht="15" customHeight="1" outlineLevel="1" spans="2:81">
      <c r="B7" s="10">
        <v>201506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T7" s="10">
        <v>201506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</row>
    <row r="8" ht="15" customHeight="1" outlineLevel="1" spans="2:81">
      <c r="B8" s="10">
        <v>201509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 t="s">
        <v>25</v>
      </c>
      <c r="AT8" s="10">
        <v>201509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 t="s">
        <v>25</v>
      </c>
    </row>
    <row r="9" ht="15" customHeight="1" outlineLevel="1" spans="2:81">
      <c r="B9" s="10">
        <v>201512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 t="s">
        <v>25</v>
      </c>
      <c r="AK9" s="11" t="s">
        <v>25</v>
      </c>
      <c r="AT9" s="10">
        <v>201512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 t="s">
        <v>25</v>
      </c>
      <c r="CC9" s="11" t="s">
        <v>25</v>
      </c>
    </row>
    <row r="10" ht="15" customHeight="1" outlineLevel="1" spans="2:81">
      <c r="B10" s="10">
        <v>201603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 t="s">
        <v>25</v>
      </c>
      <c r="AJ10" s="11" t="s">
        <v>25</v>
      </c>
      <c r="AK10" s="11" t="s">
        <v>25</v>
      </c>
      <c r="AT10" s="10">
        <v>201603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 t="s">
        <v>25</v>
      </c>
      <c r="CB10" s="11" t="s">
        <v>25</v>
      </c>
      <c r="CC10" s="11" t="s">
        <v>25</v>
      </c>
    </row>
    <row r="11" ht="15" customHeight="1" outlineLevel="1" spans="2:81">
      <c r="B11" s="10">
        <v>201606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 t="s">
        <v>25</v>
      </c>
      <c r="AI11" s="11" t="s">
        <v>25</v>
      </c>
      <c r="AJ11" s="11" t="s">
        <v>25</v>
      </c>
      <c r="AK11" s="11" t="s">
        <v>25</v>
      </c>
      <c r="AT11" s="10">
        <v>201606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 t="s">
        <v>25</v>
      </c>
      <c r="CA11" s="11" t="s">
        <v>25</v>
      </c>
      <c r="CB11" s="11" t="s">
        <v>25</v>
      </c>
      <c r="CC11" s="11" t="s">
        <v>25</v>
      </c>
    </row>
    <row r="12" ht="15" customHeight="1" outlineLevel="1" spans="2:81">
      <c r="B12" s="10">
        <v>201609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T12" s="10">
        <v>201609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 t="s">
        <v>25</v>
      </c>
      <c r="BZ12" s="11" t="s">
        <v>25</v>
      </c>
      <c r="CA12" s="11" t="s">
        <v>25</v>
      </c>
      <c r="CB12" s="11" t="s">
        <v>25</v>
      </c>
      <c r="CC12" s="11" t="s">
        <v>25</v>
      </c>
    </row>
    <row r="13" ht="15" customHeight="1" outlineLevel="1" spans="2:81">
      <c r="B13" s="10">
        <v>201612</v>
      </c>
      <c r="C13" s="11">
        <v>28000</v>
      </c>
      <c r="D13" s="11">
        <v>120081.42</v>
      </c>
      <c r="E13" s="11">
        <v>225081.42</v>
      </c>
      <c r="F13" s="11">
        <v>2047879.48</v>
      </c>
      <c r="G13" s="11">
        <v>5882335.3</v>
      </c>
      <c r="H13" s="11">
        <v>5882335.3</v>
      </c>
      <c r="I13" s="11">
        <v>5882335.3</v>
      </c>
      <c r="J13" s="11">
        <v>5882335.3</v>
      </c>
      <c r="K13" s="11">
        <v>5882335.3</v>
      </c>
      <c r="L13" s="11">
        <v>5882335.3</v>
      </c>
      <c r="M13" s="11">
        <v>5882335.3</v>
      </c>
      <c r="N13" s="11">
        <v>5882335.3</v>
      </c>
      <c r="O13" s="11">
        <v>5848635.3</v>
      </c>
      <c r="P13" s="11">
        <v>5848635.3</v>
      </c>
      <c r="Q13" s="11">
        <v>5848635.3</v>
      </c>
      <c r="R13" s="11">
        <v>5848635.3</v>
      </c>
      <c r="S13" s="11">
        <v>5846685.3</v>
      </c>
      <c r="T13" s="11">
        <v>5801185.3</v>
      </c>
      <c r="U13" s="11">
        <v>5697185.3</v>
      </c>
      <c r="V13" s="11">
        <v>5651685.3</v>
      </c>
      <c r="W13" s="11">
        <v>5651685.3</v>
      </c>
      <c r="X13" s="11">
        <v>5567185.3</v>
      </c>
      <c r="Y13" s="11">
        <v>5567185.3</v>
      </c>
      <c r="Z13" s="11">
        <v>5567185.3</v>
      </c>
      <c r="AA13" s="11">
        <v>5535985.3</v>
      </c>
      <c r="AB13" s="11">
        <v>5535985.3</v>
      </c>
      <c r="AC13" s="11">
        <v>5535985.3</v>
      </c>
      <c r="AD13" s="11">
        <v>5535985.3</v>
      </c>
      <c r="AE13" s="11">
        <v>5535985.3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T13" s="10">
        <v>201612</v>
      </c>
      <c r="AU13" s="11">
        <v>28000</v>
      </c>
      <c r="AV13" s="11">
        <v>120081.42</v>
      </c>
      <c r="AW13" s="11">
        <v>225081.42</v>
      </c>
      <c r="AX13" s="11">
        <v>2047879.48</v>
      </c>
      <c r="AY13" s="11">
        <v>5882335.3</v>
      </c>
      <c r="AZ13" s="11">
        <v>5882335.3</v>
      </c>
      <c r="BA13" s="11">
        <v>5882335.3</v>
      </c>
      <c r="BB13" s="11">
        <v>5882335.3</v>
      </c>
      <c r="BC13" s="11">
        <v>5882335.3</v>
      </c>
      <c r="BD13" s="11">
        <v>5882335.3</v>
      </c>
      <c r="BE13" s="11">
        <v>5882335.3</v>
      </c>
      <c r="BF13" s="11">
        <v>5882335.3</v>
      </c>
      <c r="BG13" s="11">
        <v>5848635.3</v>
      </c>
      <c r="BH13" s="11">
        <v>5848635.3</v>
      </c>
      <c r="BI13" s="11">
        <v>5848635.3</v>
      </c>
      <c r="BJ13" s="11">
        <v>5848635.3</v>
      </c>
      <c r="BK13" s="11">
        <v>5846685.3</v>
      </c>
      <c r="BL13" s="11">
        <v>5801185.3</v>
      </c>
      <c r="BM13" s="11">
        <v>5697185.3</v>
      </c>
      <c r="BN13" s="11">
        <v>5651685.3</v>
      </c>
      <c r="BO13" s="11">
        <v>5651685.3</v>
      </c>
      <c r="BP13" s="11">
        <v>5567185.3</v>
      </c>
      <c r="BQ13" s="11">
        <v>5567185.3</v>
      </c>
      <c r="BR13" s="11">
        <v>5567185.3</v>
      </c>
      <c r="BS13" s="11">
        <v>5535985.3</v>
      </c>
      <c r="BT13" s="11">
        <v>5535985.3</v>
      </c>
      <c r="BU13" s="11">
        <v>5535985.3</v>
      </c>
      <c r="BV13" s="11">
        <v>5535985.3</v>
      </c>
      <c r="BW13" s="11">
        <v>5535985.3</v>
      </c>
      <c r="BX13" s="11" t="s">
        <v>25</v>
      </c>
      <c r="BY13" s="11" t="s">
        <v>25</v>
      </c>
      <c r="BZ13" s="11" t="s">
        <v>25</v>
      </c>
      <c r="CA13" s="11" t="s">
        <v>25</v>
      </c>
      <c r="CB13" s="11" t="s">
        <v>25</v>
      </c>
      <c r="CC13" s="11" t="s">
        <v>25</v>
      </c>
    </row>
    <row r="14" ht="15" customHeight="1" outlineLevel="1" spans="2:81">
      <c r="B14" s="10">
        <v>201703</v>
      </c>
      <c r="C14" s="11">
        <v>112000</v>
      </c>
      <c r="D14" s="11">
        <v>287000</v>
      </c>
      <c r="E14" s="11">
        <v>4690194.09</v>
      </c>
      <c r="F14" s="11">
        <v>7546009.03</v>
      </c>
      <c r="G14" s="11">
        <v>7546009.03</v>
      </c>
      <c r="H14" s="11">
        <v>7546009.03</v>
      </c>
      <c r="I14" s="11">
        <v>7823091.65</v>
      </c>
      <c r="J14" s="11">
        <v>7823091.65</v>
      </c>
      <c r="K14" s="11">
        <v>7823091.65</v>
      </c>
      <c r="L14" s="11">
        <v>7823091.65</v>
      </c>
      <c r="M14" s="11">
        <v>7823091.65</v>
      </c>
      <c r="N14" s="11">
        <v>7453768.41</v>
      </c>
      <c r="O14" s="11">
        <v>7453768.41</v>
      </c>
      <c r="P14" s="11">
        <v>7451818.41</v>
      </c>
      <c r="Q14" s="11">
        <v>7431018.41</v>
      </c>
      <c r="R14" s="11">
        <v>7417043.41</v>
      </c>
      <c r="S14" s="11">
        <v>7415093.41</v>
      </c>
      <c r="T14" s="11">
        <v>7413143.41</v>
      </c>
      <c r="U14" s="11">
        <v>7413143.41</v>
      </c>
      <c r="V14" s="11">
        <v>7413143.41</v>
      </c>
      <c r="W14" s="11">
        <v>7413143.41</v>
      </c>
      <c r="X14" s="11">
        <v>7413143.41</v>
      </c>
      <c r="Y14" s="11">
        <v>7330648.82</v>
      </c>
      <c r="Z14" s="11">
        <v>7285625.94</v>
      </c>
      <c r="AA14" s="11">
        <v>7259625.94</v>
      </c>
      <c r="AB14" s="11">
        <v>7253125.94</v>
      </c>
      <c r="AC14" s="11">
        <v>7253125.94</v>
      </c>
      <c r="AD14" s="11">
        <v>7252475.94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T14" s="10">
        <v>201703</v>
      </c>
      <c r="AU14" s="11">
        <v>112000</v>
      </c>
      <c r="AV14" s="11">
        <v>287000</v>
      </c>
      <c r="AW14" s="11">
        <v>4690194.09</v>
      </c>
      <c r="AX14" s="11">
        <v>7546009.03</v>
      </c>
      <c r="AY14" s="11">
        <v>7546009.03</v>
      </c>
      <c r="AZ14" s="11">
        <v>7546009.03</v>
      </c>
      <c r="BA14" s="11">
        <v>7823091.65</v>
      </c>
      <c r="BB14" s="11">
        <v>7823091.65</v>
      </c>
      <c r="BC14" s="11">
        <v>7823091.65</v>
      </c>
      <c r="BD14" s="11">
        <v>7823091.65</v>
      </c>
      <c r="BE14" s="11">
        <v>7823091.65</v>
      </c>
      <c r="BF14" s="11">
        <v>7453768.41</v>
      </c>
      <c r="BG14" s="11">
        <v>7453768.41</v>
      </c>
      <c r="BH14" s="11">
        <v>7451818.41</v>
      </c>
      <c r="BI14" s="11">
        <v>7431018.41</v>
      </c>
      <c r="BJ14" s="11">
        <v>7417043.41</v>
      </c>
      <c r="BK14" s="11">
        <v>7415093.41</v>
      </c>
      <c r="BL14" s="11">
        <v>7413143.41</v>
      </c>
      <c r="BM14" s="11">
        <v>7413143.41</v>
      </c>
      <c r="BN14" s="11">
        <v>7413143.41</v>
      </c>
      <c r="BO14" s="11">
        <v>7413143.41</v>
      </c>
      <c r="BP14" s="11">
        <v>7413143.41</v>
      </c>
      <c r="BQ14" s="11">
        <v>7330648.82</v>
      </c>
      <c r="BR14" s="11">
        <v>7285625.94</v>
      </c>
      <c r="BS14" s="11">
        <v>7259625.94</v>
      </c>
      <c r="BT14" s="11">
        <v>7253125.94</v>
      </c>
      <c r="BU14" s="11">
        <v>7253125.94</v>
      </c>
      <c r="BV14" s="11">
        <v>7252475.94</v>
      </c>
      <c r="BW14" s="11" t="s">
        <v>25</v>
      </c>
      <c r="BX14" s="11" t="s">
        <v>25</v>
      </c>
      <c r="BY14" s="11" t="s">
        <v>25</v>
      </c>
      <c r="BZ14" s="11" t="s">
        <v>25</v>
      </c>
      <c r="CA14" s="11" t="s">
        <v>25</v>
      </c>
      <c r="CB14" s="11" t="s">
        <v>25</v>
      </c>
      <c r="CC14" s="11" t="s">
        <v>25</v>
      </c>
    </row>
    <row r="15" ht="15" customHeight="1" outlineLevel="1" spans="2:81">
      <c r="B15" s="10">
        <v>201706</v>
      </c>
      <c r="C15" s="11">
        <v>0</v>
      </c>
      <c r="D15" s="11">
        <v>0</v>
      </c>
      <c r="E15" s="11">
        <v>391799.12</v>
      </c>
      <c r="F15" s="11">
        <v>391799.12</v>
      </c>
      <c r="G15" s="11">
        <v>391799.12</v>
      </c>
      <c r="H15" s="11">
        <v>391799.12</v>
      </c>
      <c r="I15" s="11">
        <v>391799.12</v>
      </c>
      <c r="J15" s="11">
        <v>391799.12</v>
      </c>
      <c r="K15" s="11">
        <v>391799.12</v>
      </c>
      <c r="L15" s="11">
        <v>391799.12</v>
      </c>
      <c r="M15" s="11">
        <v>234464.28</v>
      </c>
      <c r="N15" s="11">
        <v>234464.28</v>
      </c>
      <c r="O15" s="11">
        <v>234464.28</v>
      </c>
      <c r="P15" s="11">
        <v>234464.28</v>
      </c>
      <c r="Q15" s="11">
        <v>234464.28</v>
      </c>
      <c r="R15" s="11">
        <v>234464.28</v>
      </c>
      <c r="S15" s="11">
        <v>234464.28</v>
      </c>
      <c r="T15" s="11">
        <v>234464.28</v>
      </c>
      <c r="U15" s="11">
        <v>234464.28</v>
      </c>
      <c r="V15" s="11">
        <v>234464.28</v>
      </c>
      <c r="W15" s="11">
        <v>234464.28</v>
      </c>
      <c r="X15" s="11">
        <v>234464.28</v>
      </c>
      <c r="Y15" s="11">
        <v>150464.28</v>
      </c>
      <c r="Z15" s="11">
        <v>150464.28</v>
      </c>
      <c r="AA15" s="11">
        <v>150464.28</v>
      </c>
      <c r="AB15" s="11">
        <v>150464.28</v>
      </c>
      <c r="AC15" s="11">
        <v>150464.28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T15" s="10">
        <v>201706</v>
      </c>
      <c r="AU15" s="11">
        <v>0</v>
      </c>
      <c r="AV15" s="11">
        <v>0</v>
      </c>
      <c r="AW15" s="11">
        <v>391799.12</v>
      </c>
      <c r="AX15" s="11">
        <v>391799.12</v>
      </c>
      <c r="AY15" s="11">
        <v>391799.12</v>
      </c>
      <c r="AZ15" s="11">
        <v>391799.12</v>
      </c>
      <c r="BA15" s="11">
        <v>391799.12</v>
      </c>
      <c r="BB15" s="11">
        <v>391799.12</v>
      </c>
      <c r="BC15" s="11">
        <v>391799.12</v>
      </c>
      <c r="BD15" s="11">
        <v>391799.12</v>
      </c>
      <c r="BE15" s="11">
        <v>234464.28</v>
      </c>
      <c r="BF15" s="11">
        <v>234464.28</v>
      </c>
      <c r="BG15" s="11">
        <v>234464.28</v>
      </c>
      <c r="BH15" s="11">
        <v>234464.28</v>
      </c>
      <c r="BI15" s="11">
        <v>234464.28</v>
      </c>
      <c r="BJ15" s="11">
        <v>234464.28</v>
      </c>
      <c r="BK15" s="11">
        <v>234464.28</v>
      </c>
      <c r="BL15" s="11">
        <v>234464.28</v>
      </c>
      <c r="BM15" s="11">
        <v>234464.28</v>
      </c>
      <c r="BN15" s="11">
        <v>234464.28</v>
      </c>
      <c r="BO15" s="11">
        <v>234464.28</v>
      </c>
      <c r="BP15" s="11">
        <v>234464.28</v>
      </c>
      <c r="BQ15" s="11">
        <v>150464.28</v>
      </c>
      <c r="BR15" s="11">
        <v>150464.28</v>
      </c>
      <c r="BS15" s="11">
        <v>150464.28</v>
      </c>
      <c r="BT15" s="11">
        <v>150464.28</v>
      </c>
      <c r="BU15" s="11">
        <v>150464.28</v>
      </c>
      <c r="BV15" s="11" t="s">
        <v>25</v>
      </c>
      <c r="BW15" s="11" t="s">
        <v>25</v>
      </c>
      <c r="BX15" s="11" t="s">
        <v>25</v>
      </c>
      <c r="BY15" s="11" t="s">
        <v>25</v>
      </c>
      <c r="BZ15" s="11" t="s">
        <v>25</v>
      </c>
      <c r="CA15" s="11" t="s">
        <v>25</v>
      </c>
      <c r="CB15" s="11" t="s">
        <v>25</v>
      </c>
      <c r="CC15" s="11" t="s">
        <v>25</v>
      </c>
    </row>
    <row r="16" ht="15" customHeight="1" outlineLevel="1" spans="2:81">
      <c r="B16" s="10">
        <v>201709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T16" s="10">
        <v>201709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 t="s">
        <v>25</v>
      </c>
      <c r="BV16" s="11" t="s">
        <v>25</v>
      </c>
      <c r="BW16" s="11" t="s">
        <v>25</v>
      </c>
      <c r="BX16" s="11" t="s">
        <v>25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</row>
    <row r="17" ht="15" customHeight="1" outlineLevel="1" spans="2:81">
      <c r="B17" s="10">
        <v>201712</v>
      </c>
      <c r="C17" s="11">
        <v>0</v>
      </c>
      <c r="D17" s="11">
        <v>0</v>
      </c>
      <c r="E17" s="11">
        <v>0</v>
      </c>
      <c r="F17" s="11">
        <v>2195522.05</v>
      </c>
      <c r="G17" s="11">
        <v>2352066.94</v>
      </c>
      <c r="H17" s="11">
        <v>2352066.94</v>
      </c>
      <c r="I17" s="11">
        <v>2352066.94</v>
      </c>
      <c r="J17" s="11">
        <v>2352066.94</v>
      </c>
      <c r="K17" s="11">
        <v>2777603.06</v>
      </c>
      <c r="L17" s="11">
        <v>2777603.06</v>
      </c>
      <c r="M17" s="11">
        <v>2777603.06</v>
      </c>
      <c r="N17" s="11">
        <v>2773138.06</v>
      </c>
      <c r="O17" s="11">
        <v>2773138.06</v>
      </c>
      <c r="P17" s="11">
        <v>2773138.06</v>
      </c>
      <c r="Q17" s="11">
        <v>2773138.06</v>
      </c>
      <c r="R17" s="11">
        <v>2773138.06</v>
      </c>
      <c r="S17" s="11">
        <v>2690074.56</v>
      </c>
      <c r="T17" s="11">
        <v>2725074.56</v>
      </c>
      <c r="U17" s="11">
        <v>2725074.56</v>
      </c>
      <c r="V17" s="11">
        <v>2809074.56</v>
      </c>
      <c r="W17" s="11">
        <v>2809074.56</v>
      </c>
      <c r="X17" s="11">
        <v>2809074.56</v>
      </c>
      <c r="Y17" s="11">
        <v>3849274.56</v>
      </c>
      <c r="Z17" s="11">
        <v>3849274.56</v>
      </c>
      <c r="AA17" s="11">
        <v>3812069.26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T17" s="10">
        <v>201712</v>
      </c>
      <c r="AU17" s="11">
        <v>0</v>
      </c>
      <c r="AV17" s="11">
        <v>0</v>
      </c>
      <c r="AW17" s="11">
        <v>0</v>
      </c>
      <c r="AX17" s="11">
        <v>2195522.05</v>
      </c>
      <c r="AY17" s="11">
        <v>2352066.94</v>
      </c>
      <c r="AZ17" s="11">
        <v>2352066.94</v>
      </c>
      <c r="BA17" s="11">
        <v>2352066.94</v>
      </c>
      <c r="BB17" s="11">
        <v>2352066.94</v>
      </c>
      <c r="BC17" s="11">
        <v>2777603.06</v>
      </c>
      <c r="BD17" s="11">
        <v>2777603.06</v>
      </c>
      <c r="BE17" s="11">
        <v>2777603.06</v>
      </c>
      <c r="BF17" s="11">
        <v>2773138.06</v>
      </c>
      <c r="BG17" s="11">
        <v>2773138.06</v>
      </c>
      <c r="BH17" s="11">
        <v>2773138.06</v>
      </c>
      <c r="BI17" s="11">
        <v>2773138.06</v>
      </c>
      <c r="BJ17" s="11">
        <v>2773138.06</v>
      </c>
      <c r="BK17" s="11">
        <v>2690074.56</v>
      </c>
      <c r="BL17" s="11">
        <v>2725074.56</v>
      </c>
      <c r="BM17" s="11">
        <v>2725074.56</v>
      </c>
      <c r="BN17" s="11">
        <v>2809074.56</v>
      </c>
      <c r="BO17" s="11">
        <v>2809074.56</v>
      </c>
      <c r="BP17" s="11">
        <v>2809074.56</v>
      </c>
      <c r="BQ17" s="11">
        <v>3849274.56</v>
      </c>
      <c r="BR17" s="11">
        <v>3849274.56</v>
      </c>
      <c r="BS17" s="11">
        <v>3812069.26</v>
      </c>
      <c r="BT17" s="11" t="s">
        <v>25</v>
      </c>
      <c r="BU17" s="11" t="s">
        <v>25</v>
      </c>
      <c r="BV17" s="11" t="s">
        <v>25</v>
      </c>
      <c r="BW17" s="11" t="s">
        <v>25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</row>
    <row r="18" ht="15" customHeight="1" outlineLevel="1" spans="2:81">
      <c r="B18" s="10">
        <v>201803</v>
      </c>
      <c r="C18" s="11">
        <v>0</v>
      </c>
      <c r="D18" s="11">
        <v>0</v>
      </c>
      <c r="E18" s="11">
        <v>0</v>
      </c>
      <c r="F18" s="11">
        <v>294740.78</v>
      </c>
      <c r="G18" s="11">
        <v>294740.78</v>
      </c>
      <c r="H18" s="11">
        <v>294740.78</v>
      </c>
      <c r="I18" s="11">
        <v>294740.78</v>
      </c>
      <c r="J18" s="11">
        <v>1923623.1</v>
      </c>
      <c r="K18" s="11">
        <v>1923623.1</v>
      </c>
      <c r="L18" s="11">
        <v>1923623.1</v>
      </c>
      <c r="M18" s="11">
        <v>2037123.1</v>
      </c>
      <c r="N18" s="11">
        <v>2019498.1</v>
      </c>
      <c r="O18" s="11">
        <v>2019498.1</v>
      </c>
      <c r="P18" s="11">
        <v>2019498.1</v>
      </c>
      <c r="Q18" s="11">
        <v>2019498.1</v>
      </c>
      <c r="R18" s="11">
        <v>2019498.1</v>
      </c>
      <c r="S18" s="11">
        <v>2019498.1</v>
      </c>
      <c r="T18" s="11">
        <v>2019498.1</v>
      </c>
      <c r="U18" s="11">
        <v>2019498.1</v>
      </c>
      <c r="V18" s="11">
        <v>2019498.1</v>
      </c>
      <c r="W18" s="11">
        <v>2019498.1</v>
      </c>
      <c r="X18" s="11">
        <v>2019498.1</v>
      </c>
      <c r="Y18" s="11">
        <v>2019498.1</v>
      </c>
      <c r="Z18" s="11">
        <v>1957915.8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T18" s="10">
        <v>201803</v>
      </c>
      <c r="AU18" s="11">
        <v>0</v>
      </c>
      <c r="AV18" s="11">
        <v>0</v>
      </c>
      <c r="AW18" s="11">
        <v>0</v>
      </c>
      <c r="AX18" s="11">
        <v>294740.78</v>
      </c>
      <c r="AY18" s="11">
        <v>294740.78</v>
      </c>
      <c r="AZ18" s="11">
        <v>294740.78</v>
      </c>
      <c r="BA18" s="11">
        <v>294740.78</v>
      </c>
      <c r="BB18" s="11">
        <v>1923623.1</v>
      </c>
      <c r="BC18" s="11">
        <v>1923623.1</v>
      </c>
      <c r="BD18" s="11">
        <v>1923623.1</v>
      </c>
      <c r="BE18" s="11">
        <v>2037123.1</v>
      </c>
      <c r="BF18" s="11">
        <v>2019498.1</v>
      </c>
      <c r="BG18" s="11">
        <v>2019498.1</v>
      </c>
      <c r="BH18" s="11">
        <v>2019498.1</v>
      </c>
      <c r="BI18" s="11">
        <v>2019498.1</v>
      </c>
      <c r="BJ18" s="11">
        <v>2019498.1</v>
      </c>
      <c r="BK18" s="11">
        <v>2019498.1</v>
      </c>
      <c r="BL18" s="11">
        <v>2019498.1</v>
      </c>
      <c r="BM18" s="11">
        <v>2019498.1</v>
      </c>
      <c r="BN18" s="11">
        <v>2019498.1</v>
      </c>
      <c r="BO18" s="11">
        <v>2019498.1</v>
      </c>
      <c r="BP18" s="11">
        <v>2019498.1</v>
      </c>
      <c r="BQ18" s="11">
        <v>2019498.1</v>
      </c>
      <c r="BR18" s="11">
        <v>1957915.8</v>
      </c>
      <c r="BS18" s="11" t="s">
        <v>25</v>
      </c>
      <c r="BT18" s="11" t="s">
        <v>25</v>
      </c>
      <c r="BU18" s="11" t="s">
        <v>25</v>
      </c>
      <c r="BV18" s="11" t="s">
        <v>25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</row>
    <row r="19" ht="15" customHeight="1" outlineLevel="1" spans="2:81">
      <c r="B19" s="10">
        <v>201806</v>
      </c>
      <c r="C19" s="11">
        <v>0</v>
      </c>
      <c r="D19" s="11">
        <v>0</v>
      </c>
      <c r="E19" s="11">
        <v>551624.94</v>
      </c>
      <c r="F19" s="11">
        <v>551624.94</v>
      </c>
      <c r="G19" s="11">
        <v>551624.94</v>
      </c>
      <c r="H19" s="11">
        <v>551624.94</v>
      </c>
      <c r="I19" s="11">
        <v>1637911.16</v>
      </c>
      <c r="J19" s="11">
        <v>1637911.16</v>
      </c>
      <c r="K19" s="11">
        <v>1637911.16</v>
      </c>
      <c r="L19" s="11">
        <v>1813555.38</v>
      </c>
      <c r="M19" s="11">
        <v>1698092.88</v>
      </c>
      <c r="N19" s="11">
        <v>1698092.88</v>
      </c>
      <c r="O19" s="11">
        <v>1698092.88</v>
      </c>
      <c r="P19" s="11">
        <v>1698092.88</v>
      </c>
      <c r="Q19" s="11">
        <v>1698092.88</v>
      </c>
      <c r="R19" s="11">
        <v>1698092.88</v>
      </c>
      <c r="S19" s="11">
        <v>1698092.88</v>
      </c>
      <c r="T19" s="11">
        <v>1698092.88</v>
      </c>
      <c r="U19" s="11">
        <v>1698092.88</v>
      </c>
      <c r="V19" s="11">
        <v>1698092.88</v>
      </c>
      <c r="W19" s="11">
        <v>1698092.88</v>
      </c>
      <c r="X19" s="11">
        <v>1698092.88</v>
      </c>
      <c r="Y19" s="11">
        <v>1698092.88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T19" s="10">
        <v>201806</v>
      </c>
      <c r="AU19" s="11">
        <v>0</v>
      </c>
      <c r="AV19" s="11">
        <v>0</v>
      </c>
      <c r="AW19" s="11">
        <v>551624.94</v>
      </c>
      <c r="AX19" s="11">
        <v>551624.94</v>
      </c>
      <c r="AY19" s="11">
        <v>551624.94</v>
      </c>
      <c r="AZ19" s="11">
        <v>551624.94</v>
      </c>
      <c r="BA19" s="11">
        <v>1637911.16</v>
      </c>
      <c r="BB19" s="11">
        <v>1637911.16</v>
      </c>
      <c r="BC19" s="11">
        <v>1637911.16</v>
      </c>
      <c r="BD19" s="11">
        <v>1813555.38</v>
      </c>
      <c r="BE19" s="11">
        <v>1698092.88</v>
      </c>
      <c r="BF19" s="11">
        <v>1698092.88</v>
      </c>
      <c r="BG19" s="11">
        <v>1698092.88</v>
      </c>
      <c r="BH19" s="11">
        <v>1698092.88</v>
      </c>
      <c r="BI19" s="11">
        <v>1698092.88</v>
      </c>
      <c r="BJ19" s="11">
        <v>1698092.88</v>
      </c>
      <c r="BK19" s="11">
        <v>1698092.88</v>
      </c>
      <c r="BL19" s="11">
        <v>1698092.88</v>
      </c>
      <c r="BM19" s="11">
        <v>1698092.88</v>
      </c>
      <c r="BN19" s="11">
        <v>1698092.88</v>
      </c>
      <c r="BO19" s="11">
        <v>1698092.88</v>
      </c>
      <c r="BP19" s="11">
        <v>1698092.88</v>
      </c>
      <c r="BQ19" s="11">
        <v>1698092.88</v>
      </c>
      <c r="BR19" s="11" t="s">
        <v>25</v>
      </c>
      <c r="BS19" s="11" t="s">
        <v>25</v>
      </c>
      <c r="BT19" s="11" t="s">
        <v>25</v>
      </c>
      <c r="BU19" s="11" t="s">
        <v>25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</row>
    <row r="20" ht="15" customHeight="1" outlineLevel="1" spans="2:81">
      <c r="B20" s="10">
        <v>201809</v>
      </c>
      <c r="C20" s="11">
        <v>0</v>
      </c>
      <c r="D20" s="11">
        <v>0</v>
      </c>
      <c r="E20" s="11">
        <v>0</v>
      </c>
      <c r="F20" s="11">
        <v>371717.97</v>
      </c>
      <c r="G20" s="11">
        <v>371717.97</v>
      </c>
      <c r="H20" s="11">
        <v>631946.09</v>
      </c>
      <c r="I20" s="11">
        <v>839035.97</v>
      </c>
      <c r="J20" s="11">
        <v>839035.97</v>
      </c>
      <c r="K20" s="11">
        <v>839035.97</v>
      </c>
      <c r="L20" s="11">
        <v>914550.97</v>
      </c>
      <c r="M20" s="11">
        <v>914550.97</v>
      </c>
      <c r="N20" s="11">
        <v>914550.97</v>
      </c>
      <c r="O20" s="11">
        <v>914550.97</v>
      </c>
      <c r="P20" s="11">
        <v>839634.47</v>
      </c>
      <c r="Q20" s="11">
        <v>839634.47</v>
      </c>
      <c r="R20" s="11">
        <v>839634.47</v>
      </c>
      <c r="S20" s="11">
        <v>839634.47</v>
      </c>
      <c r="T20" s="11">
        <v>839634.47</v>
      </c>
      <c r="U20" s="11">
        <v>839634.47</v>
      </c>
      <c r="V20" s="11">
        <v>839634.47</v>
      </c>
      <c r="W20" s="11">
        <v>839634.47</v>
      </c>
      <c r="X20" s="11">
        <v>837918.11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T20" s="10">
        <v>201809</v>
      </c>
      <c r="AU20" s="11">
        <v>0</v>
      </c>
      <c r="AV20" s="11">
        <v>0</v>
      </c>
      <c r="AW20" s="11">
        <v>0</v>
      </c>
      <c r="AX20" s="11">
        <v>371717.97</v>
      </c>
      <c r="AY20" s="11">
        <v>371717.97</v>
      </c>
      <c r="AZ20" s="11">
        <v>631946.09</v>
      </c>
      <c r="BA20" s="11">
        <v>839035.97</v>
      </c>
      <c r="BB20" s="11">
        <v>839035.97</v>
      </c>
      <c r="BC20" s="11">
        <v>839035.97</v>
      </c>
      <c r="BD20" s="11">
        <v>914550.97</v>
      </c>
      <c r="BE20" s="11">
        <v>914550.97</v>
      </c>
      <c r="BF20" s="11">
        <v>914550.97</v>
      </c>
      <c r="BG20" s="11">
        <v>914550.97</v>
      </c>
      <c r="BH20" s="11">
        <v>839634.47</v>
      </c>
      <c r="BI20" s="11">
        <v>839634.47</v>
      </c>
      <c r="BJ20" s="11">
        <v>839634.47</v>
      </c>
      <c r="BK20" s="11">
        <v>839634.47</v>
      </c>
      <c r="BL20" s="11">
        <v>839634.47</v>
      </c>
      <c r="BM20" s="11">
        <v>839634.47</v>
      </c>
      <c r="BN20" s="11">
        <v>839634.47</v>
      </c>
      <c r="BO20" s="11">
        <v>839634.47</v>
      </c>
      <c r="BP20" s="11">
        <v>837918.11</v>
      </c>
      <c r="BQ20" s="11" t="s">
        <v>25</v>
      </c>
      <c r="BR20" s="11" t="s">
        <v>25</v>
      </c>
      <c r="BS20" s="11" t="s">
        <v>25</v>
      </c>
      <c r="BT20" s="11" t="s">
        <v>25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</row>
    <row r="21" ht="15" customHeight="1" outlineLevel="1" spans="2:81">
      <c r="B21" s="10">
        <v>201812</v>
      </c>
      <c r="C21" s="11">
        <v>0</v>
      </c>
      <c r="D21" s="11">
        <v>0</v>
      </c>
      <c r="E21" s="11">
        <v>1235098.72</v>
      </c>
      <c r="F21" s="11">
        <v>1235098.72</v>
      </c>
      <c r="G21" s="11">
        <v>1637833.66</v>
      </c>
      <c r="H21" s="11">
        <v>1711689.63</v>
      </c>
      <c r="I21" s="11">
        <v>1741102.81</v>
      </c>
      <c r="J21" s="11">
        <v>1911664.41</v>
      </c>
      <c r="K21" s="11">
        <v>1889093.71</v>
      </c>
      <c r="L21" s="11">
        <v>1889093.71</v>
      </c>
      <c r="M21" s="11">
        <v>1889093.71</v>
      </c>
      <c r="N21" s="11">
        <v>1889093.71</v>
      </c>
      <c r="O21" s="11">
        <v>1889093.71</v>
      </c>
      <c r="P21" s="11">
        <v>1889093.71</v>
      </c>
      <c r="Q21" s="11">
        <v>1889093.71</v>
      </c>
      <c r="R21" s="11">
        <v>1889093.71</v>
      </c>
      <c r="S21" s="11">
        <v>1889093.71</v>
      </c>
      <c r="T21" s="11">
        <v>1889093.71</v>
      </c>
      <c r="U21" s="11">
        <v>1889093.71</v>
      </c>
      <c r="V21" s="11">
        <v>1889093.71</v>
      </c>
      <c r="W21" s="11">
        <v>1889093.71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T21" s="10">
        <v>201812</v>
      </c>
      <c r="AU21" s="11">
        <v>0</v>
      </c>
      <c r="AV21" s="11">
        <v>0</v>
      </c>
      <c r="AW21" s="11">
        <v>1235098.72</v>
      </c>
      <c r="AX21" s="11">
        <v>1235098.72</v>
      </c>
      <c r="AY21" s="11">
        <v>1637833.66</v>
      </c>
      <c r="AZ21" s="11">
        <v>1711689.63</v>
      </c>
      <c r="BA21" s="11">
        <v>1741102.81</v>
      </c>
      <c r="BB21" s="11">
        <v>1911664.41</v>
      </c>
      <c r="BC21" s="11">
        <v>1889093.71</v>
      </c>
      <c r="BD21" s="11">
        <v>1889093.71</v>
      </c>
      <c r="BE21" s="11">
        <v>1889093.71</v>
      </c>
      <c r="BF21" s="11">
        <v>1889093.71</v>
      </c>
      <c r="BG21" s="11">
        <v>1889093.71</v>
      </c>
      <c r="BH21" s="11">
        <v>1889093.71</v>
      </c>
      <c r="BI21" s="11">
        <v>1889093.71</v>
      </c>
      <c r="BJ21" s="11">
        <v>1889093.71</v>
      </c>
      <c r="BK21" s="11">
        <v>1889093.71</v>
      </c>
      <c r="BL21" s="11">
        <v>1889093.71</v>
      </c>
      <c r="BM21" s="11">
        <v>1889093.71</v>
      </c>
      <c r="BN21" s="11">
        <v>1889093.71</v>
      </c>
      <c r="BO21" s="11">
        <v>1889093.71</v>
      </c>
      <c r="BP21" s="11" t="s">
        <v>25</v>
      </c>
      <c r="BQ21" s="11" t="s">
        <v>25</v>
      </c>
      <c r="BR21" s="11" t="s">
        <v>25</v>
      </c>
      <c r="BS21" s="11" t="s">
        <v>25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</row>
    <row r="22" ht="15" customHeight="1" outlineLevel="1" spans="2:81">
      <c r="B22" s="10">
        <v>201903</v>
      </c>
      <c r="C22" s="11">
        <v>0</v>
      </c>
      <c r="D22" s="11">
        <v>0</v>
      </c>
      <c r="E22" s="11">
        <v>1308755.83</v>
      </c>
      <c r="F22" s="11">
        <v>2298657.52</v>
      </c>
      <c r="G22" s="11">
        <v>2298657.52</v>
      </c>
      <c r="H22" s="11">
        <v>2298657.52</v>
      </c>
      <c r="I22" s="11">
        <v>2869761.64</v>
      </c>
      <c r="J22" s="11">
        <v>2947592.85</v>
      </c>
      <c r="K22" s="11">
        <v>2987004.11</v>
      </c>
      <c r="L22" s="11">
        <v>2987004.11</v>
      </c>
      <c r="M22" s="11">
        <v>2987004.11</v>
      </c>
      <c r="N22" s="11">
        <v>3891349.95</v>
      </c>
      <c r="O22" s="11">
        <v>3891349.95</v>
      </c>
      <c r="P22" s="11">
        <v>3891349.95</v>
      </c>
      <c r="Q22" s="11">
        <v>3891349.95</v>
      </c>
      <c r="R22" s="11">
        <v>3890649.95</v>
      </c>
      <c r="S22" s="11">
        <v>3890649.95</v>
      </c>
      <c r="T22" s="11">
        <v>3890649.95</v>
      </c>
      <c r="U22" s="11">
        <v>3890649.95</v>
      </c>
      <c r="V22" s="11">
        <v>3890649.95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T22" s="10">
        <v>201903</v>
      </c>
      <c r="AU22" s="11">
        <v>0</v>
      </c>
      <c r="AV22" s="11">
        <v>0</v>
      </c>
      <c r="AW22" s="11">
        <v>1308755.83</v>
      </c>
      <c r="AX22" s="11">
        <v>2298657.52</v>
      </c>
      <c r="AY22" s="11">
        <v>2298657.52</v>
      </c>
      <c r="AZ22" s="11">
        <v>2298657.52</v>
      </c>
      <c r="BA22" s="11">
        <v>2869761.64</v>
      </c>
      <c r="BB22" s="11">
        <v>2947592.85</v>
      </c>
      <c r="BC22" s="11">
        <v>2987004.11</v>
      </c>
      <c r="BD22" s="11">
        <v>2987004.11</v>
      </c>
      <c r="BE22" s="11">
        <v>2987004.11</v>
      </c>
      <c r="BF22" s="11">
        <v>3891349.95</v>
      </c>
      <c r="BG22" s="11">
        <v>3891349.95</v>
      </c>
      <c r="BH22" s="11">
        <v>3891349.95</v>
      </c>
      <c r="BI22" s="11">
        <v>3891349.95</v>
      </c>
      <c r="BJ22" s="11">
        <v>3890649.95</v>
      </c>
      <c r="BK22" s="11">
        <v>3890649.95</v>
      </c>
      <c r="BL22" s="11">
        <v>3890649.95</v>
      </c>
      <c r="BM22" s="11">
        <v>3890649.95</v>
      </c>
      <c r="BN22" s="11">
        <v>3890649.95</v>
      </c>
      <c r="BO22" s="11" t="s">
        <v>25</v>
      </c>
      <c r="BP22" s="11" t="s">
        <v>25</v>
      </c>
      <c r="BQ22" s="11" t="s">
        <v>25</v>
      </c>
      <c r="BR22" s="11" t="s">
        <v>25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</row>
    <row r="23" ht="15" customHeight="1" outlineLevel="1" spans="2:81">
      <c r="B23" s="10">
        <v>201906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T23" s="10">
        <v>201906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 t="s">
        <v>25</v>
      </c>
      <c r="BO23" s="11" t="s">
        <v>25</v>
      </c>
      <c r="BP23" s="11" t="s">
        <v>25</v>
      </c>
      <c r="BQ23" s="11" t="s">
        <v>25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</row>
    <row r="24" ht="15" customHeight="1" outlineLevel="1" spans="2:81">
      <c r="B24" s="10">
        <v>201909</v>
      </c>
      <c r="C24" s="11">
        <v>0</v>
      </c>
      <c r="D24" s="11">
        <v>1438260.94</v>
      </c>
      <c r="E24" s="11">
        <v>1438260.94</v>
      </c>
      <c r="F24" s="11">
        <v>1438260.94</v>
      </c>
      <c r="G24" s="11">
        <v>1438260.94</v>
      </c>
      <c r="H24" s="11">
        <v>1123778.28</v>
      </c>
      <c r="I24" s="11">
        <v>1123778.28</v>
      </c>
      <c r="J24" s="11">
        <v>1117278.28</v>
      </c>
      <c r="K24" s="11">
        <v>1117278.28</v>
      </c>
      <c r="L24" s="11">
        <v>1117278.28</v>
      </c>
      <c r="M24" s="11">
        <v>1117278.28</v>
      </c>
      <c r="N24" s="11">
        <v>1117278.28</v>
      </c>
      <c r="O24" s="11">
        <v>1117278.28</v>
      </c>
      <c r="P24" s="11">
        <v>1117278.28</v>
      </c>
      <c r="Q24" s="11">
        <v>1117278.28</v>
      </c>
      <c r="R24" s="11">
        <v>1117278.28</v>
      </c>
      <c r="S24" s="11">
        <v>1117278.28</v>
      </c>
      <c r="T24" s="11">
        <v>1117278.28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T24" s="10">
        <v>201909</v>
      </c>
      <c r="AU24" s="11">
        <v>0</v>
      </c>
      <c r="AV24" s="11">
        <v>1438260.94</v>
      </c>
      <c r="AW24" s="11">
        <v>1438260.94</v>
      </c>
      <c r="AX24" s="11">
        <v>1438260.94</v>
      </c>
      <c r="AY24" s="11">
        <v>1438260.94</v>
      </c>
      <c r="AZ24" s="11">
        <v>1123778.28</v>
      </c>
      <c r="BA24" s="11">
        <v>1123778.28</v>
      </c>
      <c r="BB24" s="11">
        <v>1117278.28</v>
      </c>
      <c r="BC24" s="11">
        <v>1117278.28</v>
      </c>
      <c r="BD24" s="11">
        <v>1117278.28</v>
      </c>
      <c r="BE24" s="11">
        <v>1117278.28</v>
      </c>
      <c r="BF24" s="11">
        <v>1117278.28</v>
      </c>
      <c r="BG24" s="11">
        <v>1117278.28</v>
      </c>
      <c r="BH24" s="11">
        <v>1117278.28</v>
      </c>
      <c r="BI24" s="11">
        <v>1117278.28</v>
      </c>
      <c r="BJ24" s="11">
        <v>1117278.28</v>
      </c>
      <c r="BK24" s="11">
        <v>1117278.28</v>
      </c>
      <c r="BL24" s="11">
        <v>1117278.28</v>
      </c>
      <c r="BM24" s="11" t="s">
        <v>25</v>
      </c>
      <c r="BN24" s="11" t="s">
        <v>25</v>
      </c>
      <c r="BO24" s="11" t="s">
        <v>25</v>
      </c>
      <c r="BP24" s="11" t="s">
        <v>25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</row>
    <row r="25" ht="15" customHeight="1" outlineLevel="1" spans="2:81">
      <c r="B25" s="10">
        <v>201912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T25" s="10">
        <v>201912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 t="s">
        <v>25</v>
      </c>
      <c r="BM25" s="11" t="s">
        <v>25</v>
      </c>
      <c r="BN25" s="11" t="s">
        <v>25</v>
      </c>
      <c r="BO25" s="11" t="s">
        <v>25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</row>
    <row r="26" ht="15" customHeight="1" outlineLevel="1" spans="2:81">
      <c r="B26" s="10">
        <v>202003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250000</v>
      </c>
      <c r="L26" s="11">
        <v>250000</v>
      </c>
      <c r="M26" s="11">
        <v>250000</v>
      </c>
      <c r="N26" s="11">
        <v>250000</v>
      </c>
      <c r="O26" s="11">
        <v>250000</v>
      </c>
      <c r="P26" s="11">
        <v>250000</v>
      </c>
      <c r="Q26" s="11">
        <v>250000</v>
      </c>
      <c r="R26" s="11">
        <v>250000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T26" s="10">
        <v>202003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250000</v>
      </c>
      <c r="BD26" s="11">
        <v>250000</v>
      </c>
      <c r="BE26" s="11">
        <v>250000</v>
      </c>
      <c r="BF26" s="11">
        <v>250000</v>
      </c>
      <c r="BG26" s="11">
        <v>250000</v>
      </c>
      <c r="BH26" s="11">
        <v>250000</v>
      </c>
      <c r="BI26" s="11">
        <v>250000</v>
      </c>
      <c r="BJ26" s="11">
        <v>250000</v>
      </c>
      <c r="BK26" s="11" t="s">
        <v>25</v>
      </c>
      <c r="BL26" s="11" t="s">
        <v>25</v>
      </c>
      <c r="BM26" s="11" t="s">
        <v>25</v>
      </c>
      <c r="BN26" s="11" t="s">
        <v>25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</row>
    <row r="27" ht="15" customHeight="1" outlineLevel="1" spans="2:81">
      <c r="B27" s="10">
        <v>202006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T27" s="10">
        <v>202006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 t="s">
        <v>25</v>
      </c>
      <c r="BK27" s="11" t="s">
        <v>25</v>
      </c>
      <c r="BL27" s="11" t="s">
        <v>25</v>
      </c>
      <c r="BM27" s="11" t="s">
        <v>25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</row>
    <row r="28" ht="15" customHeight="1" outlineLevel="1" spans="2:81">
      <c r="B28" s="10">
        <v>202009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900000</v>
      </c>
      <c r="J28" s="11">
        <v>900000</v>
      </c>
      <c r="K28" s="11">
        <v>900000</v>
      </c>
      <c r="L28" s="11">
        <v>900000</v>
      </c>
      <c r="M28" s="11">
        <v>900000</v>
      </c>
      <c r="N28" s="11">
        <v>900000</v>
      </c>
      <c r="O28" s="11">
        <v>900000</v>
      </c>
      <c r="P28" s="11">
        <v>900000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T28" s="10">
        <v>202009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900000</v>
      </c>
      <c r="BB28" s="11">
        <v>900000</v>
      </c>
      <c r="BC28" s="11">
        <v>900000</v>
      </c>
      <c r="BD28" s="11">
        <v>900000</v>
      </c>
      <c r="BE28" s="11">
        <v>900000</v>
      </c>
      <c r="BF28" s="11">
        <v>900000</v>
      </c>
      <c r="BG28" s="11">
        <v>900000</v>
      </c>
      <c r="BH28" s="11">
        <v>900000</v>
      </c>
      <c r="BI28" s="11" t="s">
        <v>25</v>
      </c>
      <c r="BJ28" s="11" t="s">
        <v>25</v>
      </c>
      <c r="BK28" s="11" t="s">
        <v>25</v>
      </c>
      <c r="BL28" s="11" t="s">
        <v>25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</row>
    <row r="29" ht="15" customHeight="1" outlineLevel="1" spans="2:81">
      <c r="B29" s="10">
        <v>202012</v>
      </c>
      <c r="C29" s="11">
        <v>0</v>
      </c>
      <c r="D29" s="11">
        <v>0</v>
      </c>
      <c r="E29" s="11">
        <v>271710.74</v>
      </c>
      <c r="F29" s="11">
        <v>271710.74</v>
      </c>
      <c r="G29" s="11">
        <v>271710.74</v>
      </c>
      <c r="H29" s="11">
        <v>271710.74</v>
      </c>
      <c r="I29" s="11">
        <v>271710.74</v>
      </c>
      <c r="J29" s="11">
        <v>271710.74</v>
      </c>
      <c r="K29" s="11">
        <v>254398.57</v>
      </c>
      <c r="L29" s="11">
        <v>254398.57</v>
      </c>
      <c r="M29" s="11">
        <v>174398.57</v>
      </c>
      <c r="N29" s="11">
        <v>94398.57</v>
      </c>
      <c r="O29" s="11">
        <v>44398.57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T29" s="10">
        <v>202012</v>
      </c>
      <c r="AU29" s="11">
        <v>0</v>
      </c>
      <c r="AV29" s="11">
        <v>0</v>
      </c>
      <c r="AW29" s="11">
        <v>271710.74</v>
      </c>
      <c r="AX29" s="11">
        <v>271710.74</v>
      </c>
      <c r="AY29" s="11">
        <v>271710.74</v>
      </c>
      <c r="AZ29" s="11">
        <v>271710.74</v>
      </c>
      <c r="BA29" s="11">
        <v>271710.74</v>
      </c>
      <c r="BB29" s="11">
        <v>271710.74</v>
      </c>
      <c r="BC29" s="11">
        <v>254398.57</v>
      </c>
      <c r="BD29" s="11">
        <v>254398.57</v>
      </c>
      <c r="BE29" s="11">
        <v>174398.57</v>
      </c>
      <c r="BF29" s="11">
        <v>94398.57</v>
      </c>
      <c r="BG29" s="11">
        <v>44398.57</v>
      </c>
      <c r="BH29" s="11" t="s">
        <v>25</v>
      </c>
      <c r="BI29" s="11" t="s">
        <v>25</v>
      </c>
      <c r="BJ29" s="11" t="s">
        <v>25</v>
      </c>
      <c r="BK29" s="11" t="s">
        <v>25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</row>
    <row r="30" ht="15" customHeight="1" outlineLevel="1" spans="2:81">
      <c r="B30" s="10">
        <v>202103</v>
      </c>
      <c r="C30" s="11">
        <v>0</v>
      </c>
      <c r="D30" s="11">
        <v>0</v>
      </c>
      <c r="E30" s="11">
        <v>0</v>
      </c>
      <c r="F30" s="11">
        <v>1758330.77</v>
      </c>
      <c r="G30" s="11">
        <v>1758330.77</v>
      </c>
      <c r="H30" s="11">
        <v>1758330.77</v>
      </c>
      <c r="I30" s="11">
        <v>1758330.77</v>
      </c>
      <c r="J30" s="11">
        <v>1758330.77</v>
      </c>
      <c r="K30" s="11">
        <v>1758330.77</v>
      </c>
      <c r="L30" s="11">
        <v>1758330.77</v>
      </c>
      <c r="M30" s="11">
        <v>1758330.77</v>
      </c>
      <c r="N30" s="11">
        <v>1758330.77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T30" s="10">
        <v>202103</v>
      </c>
      <c r="AU30" s="11">
        <v>0</v>
      </c>
      <c r="AV30" s="11">
        <v>0</v>
      </c>
      <c r="AW30" s="11">
        <v>0</v>
      </c>
      <c r="AX30" s="11">
        <v>1758330.77</v>
      </c>
      <c r="AY30" s="11">
        <v>1758330.77</v>
      </c>
      <c r="AZ30" s="11">
        <v>1758330.77</v>
      </c>
      <c r="BA30" s="11">
        <v>1758330.77</v>
      </c>
      <c r="BB30" s="11">
        <v>1758330.77</v>
      </c>
      <c r="BC30" s="11">
        <v>1758330.77</v>
      </c>
      <c r="BD30" s="11">
        <v>1758330.77</v>
      </c>
      <c r="BE30" s="11">
        <v>1758330.77</v>
      </c>
      <c r="BF30" s="11">
        <v>1758330.77</v>
      </c>
      <c r="BG30" s="11" t="s">
        <v>25</v>
      </c>
      <c r="BH30" s="11" t="s">
        <v>25</v>
      </c>
      <c r="BI30" s="11" t="s">
        <v>25</v>
      </c>
      <c r="BJ30" s="11" t="s">
        <v>25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</row>
    <row r="31" ht="15" customHeight="1" outlineLevel="1" spans="2:81">
      <c r="B31" s="10">
        <v>202106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T31" s="10">
        <v>202106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 t="s">
        <v>25</v>
      </c>
      <c r="BG31" s="11" t="s">
        <v>25</v>
      </c>
      <c r="BH31" s="11" t="s">
        <v>25</v>
      </c>
      <c r="BI31" s="11" t="s">
        <v>25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</row>
    <row r="32" ht="15" customHeight="1" outlineLevel="1" spans="2:81">
      <c r="B32" s="10">
        <v>202109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T32" s="10">
        <v>202109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 t="s">
        <v>25</v>
      </c>
      <c r="BF32" s="11" t="s">
        <v>25</v>
      </c>
      <c r="BG32" s="11" t="s">
        <v>25</v>
      </c>
      <c r="BH32" s="11" t="s">
        <v>25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</row>
    <row r="33" ht="15" customHeight="1" outlineLevel="1" spans="2:81">
      <c r="B33" s="10">
        <v>202112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T33" s="10">
        <v>202112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 t="s">
        <v>25</v>
      </c>
      <c r="BE33" s="11" t="s">
        <v>25</v>
      </c>
      <c r="BF33" s="11" t="s">
        <v>25</v>
      </c>
      <c r="BG33" s="11" t="s">
        <v>25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</row>
    <row r="34" ht="15" customHeight="1" outlineLevel="1" spans="2:81">
      <c r="B34" s="10">
        <v>202203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T34" s="10">
        <v>202203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 t="s">
        <v>25</v>
      </c>
      <c r="BD34" s="11" t="s">
        <v>25</v>
      </c>
      <c r="BE34" s="11" t="s">
        <v>25</v>
      </c>
      <c r="BF34" s="11" t="s">
        <v>25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</row>
    <row r="35" ht="15" customHeight="1" outlineLevel="1" spans="2:81">
      <c r="B35" s="10">
        <v>202206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T35" s="10">
        <v>202206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 t="s">
        <v>25</v>
      </c>
      <c r="BC35" s="11" t="s">
        <v>25</v>
      </c>
      <c r="BD35" s="11" t="s">
        <v>25</v>
      </c>
      <c r="BE35" s="11" t="s">
        <v>25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</row>
    <row r="36" ht="15" customHeight="1" outlineLevel="1" spans="2:81">
      <c r="B36" s="10">
        <v>202209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T36" s="10">
        <v>202209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 t="s">
        <v>25</v>
      </c>
      <c r="BB36" s="11" t="s">
        <v>25</v>
      </c>
      <c r="BC36" s="11" t="s">
        <v>25</v>
      </c>
      <c r="BD36" s="11" t="s">
        <v>25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</row>
    <row r="37" ht="15" customHeight="1" outlineLevel="1" spans="2:81">
      <c r="B37" s="10">
        <v>202212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T37" s="10">
        <v>202212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 t="s">
        <v>25</v>
      </c>
      <c r="BA37" s="11" t="s">
        <v>25</v>
      </c>
      <c r="BB37" s="11" t="s">
        <v>25</v>
      </c>
      <c r="BC37" s="11" t="s">
        <v>25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</row>
    <row r="38" ht="15" customHeight="1" outlineLevel="1" spans="2:81">
      <c r="B38" s="10">
        <v>202303</v>
      </c>
      <c r="C38" s="11">
        <v>0</v>
      </c>
      <c r="D38" s="11">
        <v>0</v>
      </c>
      <c r="E38" s="11">
        <v>0</v>
      </c>
      <c r="F38" s="11">
        <v>0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T38" s="10">
        <v>202303</v>
      </c>
      <c r="AU38" s="11">
        <v>0</v>
      </c>
      <c r="AV38" s="11">
        <v>0</v>
      </c>
      <c r="AW38" s="11">
        <v>0</v>
      </c>
      <c r="AX38" s="11">
        <v>0</v>
      </c>
      <c r="AY38" s="11" t="s">
        <v>25</v>
      </c>
      <c r="AZ38" s="11" t="s">
        <v>25</v>
      </c>
      <c r="BA38" s="11" t="s">
        <v>25</v>
      </c>
      <c r="BB38" s="11" t="s">
        <v>25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</row>
    <row r="39" ht="15" customHeight="1" outlineLevel="1" spans="2:81">
      <c r="B39" s="10">
        <v>202306</v>
      </c>
      <c r="C39" s="11">
        <v>0</v>
      </c>
      <c r="D39" s="11">
        <v>0</v>
      </c>
      <c r="E39" s="11">
        <v>0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T39" s="10">
        <v>202306</v>
      </c>
      <c r="AU39" s="11">
        <v>0</v>
      </c>
      <c r="AV39" s="11">
        <v>0</v>
      </c>
      <c r="AW39" s="11">
        <v>0</v>
      </c>
      <c r="AX39" s="11" t="s">
        <v>25</v>
      </c>
      <c r="AY39" s="11" t="s">
        <v>25</v>
      </c>
      <c r="AZ39" s="11" t="s">
        <v>25</v>
      </c>
      <c r="BA39" s="11" t="s">
        <v>25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</row>
    <row r="40" ht="15" customHeight="1" outlineLevel="1" spans="2:81">
      <c r="B40" s="10">
        <v>202309</v>
      </c>
      <c r="C40" s="11">
        <v>0</v>
      </c>
      <c r="D40" s="11">
        <v>0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T40" s="10">
        <v>202309</v>
      </c>
      <c r="AU40" s="11">
        <v>0</v>
      </c>
      <c r="AV40" s="11">
        <v>0</v>
      </c>
      <c r="AW40" s="11" t="s">
        <v>25</v>
      </c>
      <c r="AX40" s="11" t="s">
        <v>25</v>
      </c>
      <c r="AY40" s="11" t="s">
        <v>25</v>
      </c>
      <c r="AZ40" s="11" t="s">
        <v>25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</row>
    <row r="41" ht="15" customHeight="1" outlineLevel="1" spans="2:81">
      <c r="B41" s="10">
        <v>202312</v>
      </c>
      <c r="C41" s="11">
        <v>0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T41" s="10">
        <v>202312</v>
      </c>
      <c r="AU41" s="11">
        <v>0</v>
      </c>
      <c r="AV41" s="11" t="s">
        <v>25</v>
      </c>
      <c r="AW41" s="11" t="s">
        <v>25</v>
      </c>
      <c r="AX41" s="11" t="s">
        <v>25</v>
      </c>
      <c r="AY41" s="11" t="s">
        <v>25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</row>
    <row r="42" ht="15" customHeight="1"/>
    <row r="43" ht="15" customHeight="1" spans="2:81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T43" s="6" t="s">
        <v>26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</row>
    <row r="44" ht="15" customHeight="1" outlineLevel="1" spans="2:81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T44" s="8" t="s">
        <v>23</v>
      </c>
      <c r="AU44" s="9" t="s">
        <v>24</v>
      </c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ht="15" customHeight="1" outlineLevel="1" spans="2:81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T45" s="9"/>
      <c r="AU45" s="9">
        <v>1</v>
      </c>
      <c r="AV45" s="9">
        <v>2</v>
      </c>
      <c r="AW45" s="9">
        <v>3</v>
      </c>
      <c r="AX45" s="9">
        <v>4</v>
      </c>
      <c r="AY45" s="9">
        <v>5</v>
      </c>
      <c r="AZ45" s="9">
        <v>6</v>
      </c>
      <c r="BA45" s="9">
        <v>7</v>
      </c>
      <c r="BB45" s="9">
        <v>8</v>
      </c>
      <c r="BC45" s="9">
        <v>9</v>
      </c>
      <c r="BD45" s="9">
        <v>10</v>
      </c>
      <c r="BE45" s="9">
        <v>11</v>
      </c>
      <c r="BF45" s="9">
        <v>12</v>
      </c>
      <c r="BG45" s="9">
        <v>13</v>
      </c>
      <c r="BH45" s="9">
        <v>14</v>
      </c>
      <c r="BI45" s="9">
        <v>15</v>
      </c>
      <c r="BJ45" s="9">
        <v>16</v>
      </c>
      <c r="BK45" s="9">
        <v>17</v>
      </c>
      <c r="BL45" s="9">
        <v>18</v>
      </c>
      <c r="BM45" s="9">
        <v>19</v>
      </c>
      <c r="BN45" s="9">
        <v>20</v>
      </c>
      <c r="BO45" s="9">
        <v>21</v>
      </c>
      <c r="BP45" s="9">
        <v>22</v>
      </c>
      <c r="BQ45" s="9">
        <v>23</v>
      </c>
      <c r="BR45" s="9">
        <v>24</v>
      </c>
      <c r="BS45" s="9">
        <v>25</v>
      </c>
      <c r="BT45" s="9">
        <v>26</v>
      </c>
      <c r="BU45" s="9">
        <v>27</v>
      </c>
      <c r="BV45" s="9">
        <v>28</v>
      </c>
      <c r="BW45" s="9">
        <v>29</v>
      </c>
      <c r="BX45" s="9">
        <v>30</v>
      </c>
      <c r="BY45" s="9">
        <v>31</v>
      </c>
      <c r="BZ45" s="9">
        <v>32</v>
      </c>
      <c r="CA45" s="9">
        <v>33</v>
      </c>
      <c r="CB45" s="9">
        <v>34</v>
      </c>
      <c r="CC45" s="9">
        <v>35</v>
      </c>
    </row>
    <row r="46" ht="15" customHeight="1" outlineLevel="1" spans="2:81">
      <c r="B46" s="10">
        <v>201506</v>
      </c>
      <c r="C46" s="13">
        <f t="shared" ref="C46:AJ54" si="0">IFERROR(IF(D7="","",D7/C7),0)</f>
        <v>0</v>
      </c>
      <c r="D46" s="13">
        <f t="shared" si="0"/>
        <v>0</v>
      </c>
      <c r="E46" s="13">
        <f t="shared" si="0"/>
        <v>0</v>
      </c>
      <c r="F46" s="13">
        <f t="shared" si="0"/>
        <v>0</v>
      </c>
      <c r="G46" s="13">
        <f t="shared" si="0"/>
        <v>0</v>
      </c>
      <c r="H46" s="13">
        <f t="shared" si="0"/>
        <v>0</v>
      </c>
      <c r="I46" s="13">
        <f t="shared" si="0"/>
        <v>0</v>
      </c>
      <c r="J46" s="13">
        <f t="shared" si="0"/>
        <v>0</v>
      </c>
      <c r="K46" s="13">
        <f t="shared" si="0"/>
        <v>0</v>
      </c>
      <c r="L46" s="13">
        <f t="shared" si="0"/>
        <v>0</v>
      </c>
      <c r="M46" s="13">
        <f t="shared" si="0"/>
        <v>0</v>
      </c>
      <c r="N46" s="13">
        <f t="shared" si="0"/>
        <v>0</v>
      </c>
      <c r="O46" s="13">
        <f t="shared" si="0"/>
        <v>0</v>
      </c>
      <c r="P46" s="13">
        <f t="shared" si="0"/>
        <v>0</v>
      </c>
      <c r="Q46" s="13">
        <f t="shared" si="0"/>
        <v>0</v>
      </c>
      <c r="R46" s="13">
        <f t="shared" si="0"/>
        <v>0</v>
      </c>
      <c r="S46" s="13">
        <f t="shared" si="0"/>
        <v>0</v>
      </c>
      <c r="T46" s="13">
        <f t="shared" si="0"/>
        <v>0</v>
      </c>
      <c r="U46" s="13">
        <f t="shared" si="0"/>
        <v>0</v>
      </c>
      <c r="V46" s="13">
        <f t="shared" si="0"/>
        <v>0</v>
      </c>
      <c r="W46" s="13">
        <f t="shared" si="0"/>
        <v>0</v>
      </c>
      <c r="X46" s="13">
        <f t="shared" si="0"/>
        <v>0</v>
      </c>
      <c r="Y46" s="13">
        <f t="shared" si="0"/>
        <v>0</v>
      </c>
      <c r="Z46" s="13">
        <f t="shared" si="0"/>
        <v>0</v>
      </c>
      <c r="AA46" s="13">
        <f t="shared" si="0"/>
        <v>0</v>
      </c>
      <c r="AB46" s="13">
        <f t="shared" si="0"/>
        <v>0</v>
      </c>
      <c r="AC46" s="13">
        <f t="shared" si="0"/>
        <v>0</v>
      </c>
      <c r="AD46" s="13">
        <f t="shared" si="0"/>
        <v>0</v>
      </c>
      <c r="AE46" s="13">
        <f t="shared" si="0"/>
        <v>0</v>
      </c>
      <c r="AF46" s="13">
        <f t="shared" si="0"/>
        <v>0</v>
      </c>
      <c r="AG46" s="13">
        <f t="shared" si="0"/>
        <v>0</v>
      </c>
      <c r="AH46" s="13">
        <f t="shared" si="0"/>
        <v>0</v>
      </c>
      <c r="AI46" s="13">
        <f t="shared" si="0"/>
        <v>0</v>
      </c>
      <c r="AJ46" s="13">
        <f t="shared" si="0"/>
        <v>0</v>
      </c>
      <c r="AK46" s="13" t="str">
        <f>IFERROR(IF(AL7="","",AL7/AK7),0)</f>
        <v/>
      </c>
      <c r="AT46" s="10">
        <v>201506</v>
      </c>
      <c r="AU46" s="13">
        <f t="shared" ref="AU46:CB54" si="1">IFERROR(IF(AV7="","",AV7/AU7),0)</f>
        <v>0</v>
      </c>
      <c r="AV46" s="13">
        <f t="shared" si="1"/>
        <v>0</v>
      </c>
      <c r="AW46" s="13">
        <f t="shared" si="1"/>
        <v>0</v>
      </c>
      <c r="AX46" s="13">
        <f t="shared" si="1"/>
        <v>0</v>
      </c>
      <c r="AY46" s="13">
        <f t="shared" si="1"/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 t="str">
        <f>IFERROR(IF(CD7="","",CD7/CC7),0)</f>
        <v/>
      </c>
    </row>
    <row r="47" ht="15" customHeight="1" outlineLevel="1" spans="2:81">
      <c r="B47" s="10">
        <v>201509</v>
      </c>
      <c r="C47" s="13">
        <f t="shared" si="0"/>
        <v>0</v>
      </c>
      <c r="D47" s="13">
        <f t="shared" si="0"/>
        <v>0</v>
      </c>
      <c r="E47" s="13">
        <f t="shared" si="0"/>
        <v>0</v>
      </c>
      <c r="F47" s="13">
        <f t="shared" si="0"/>
        <v>0</v>
      </c>
      <c r="G47" s="13">
        <f t="shared" si="0"/>
        <v>0</v>
      </c>
      <c r="H47" s="13">
        <f t="shared" si="0"/>
        <v>0</v>
      </c>
      <c r="I47" s="13">
        <f t="shared" si="0"/>
        <v>0</v>
      </c>
      <c r="J47" s="13">
        <f t="shared" si="0"/>
        <v>0</v>
      </c>
      <c r="K47" s="13">
        <f t="shared" si="0"/>
        <v>0</v>
      </c>
      <c r="L47" s="13">
        <f t="shared" si="0"/>
        <v>0</v>
      </c>
      <c r="M47" s="13">
        <f t="shared" si="0"/>
        <v>0</v>
      </c>
      <c r="N47" s="13">
        <f t="shared" si="0"/>
        <v>0</v>
      </c>
      <c r="O47" s="13">
        <f t="shared" si="0"/>
        <v>0</v>
      </c>
      <c r="P47" s="13">
        <f t="shared" si="0"/>
        <v>0</v>
      </c>
      <c r="Q47" s="13">
        <f t="shared" si="0"/>
        <v>0</v>
      </c>
      <c r="R47" s="13">
        <f t="shared" si="0"/>
        <v>0</v>
      </c>
      <c r="S47" s="13">
        <f t="shared" si="0"/>
        <v>0</v>
      </c>
      <c r="T47" s="13">
        <f t="shared" si="0"/>
        <v>0</v>
      </c>
      <c r="U47" s="13">
        <f t="shared" si="0"/>
        <v>0</v>
      </c>
      <c r="V47" s="13">
        <f t="shared" si="0"/>
        <v>0</v>
      </c>
      <c r="W47" s="13">
        <f t="shared" si="0"/>
        <v>0</v>
      </c>
      <c r="X47" s="13">
        <f t="shared" si="0"/>
        <v>0</v>
      </c>
      <c r="Y47" s="13">
        <f t="shared" si="0"/>
        <v>0</v>
      </c>
      <c r="Z47" s="13">
        <f t="shared" si="0"/>
        <v>0</v>
      </c>
      <c r="AA47" s="13">
        <f t="shared" si="0"/>
        <v>0</v>
      </c>
      <c r="AB47" s="13">
        <f t="shared" si="0"/>
        <v>0</v>
      </c>
      <c r="AC47" s="13">
        <f t="shared" si="0"/>
        <v>0</v>
      </c>
      <c r="AD47" s="13">
        <f t="shared" si="0"/>
        <v>0</v>
      </c>
      <c r="AE47" s="13">
        <f t="shared" si="0"/>
        <v>0</v>
      </c>
      <c r="AF47" s="13">
        <f t="shared" si="0"/>
        <v>0</v>
      </c>
      <c r="AG47" s="13">
        <f t="shared" si="0"/>
        <v>0</v>
      </c>
      <c r="AH47" s="13">
        <f t="shared" si="0"/>
        <v>0</v>
      </c>
      <c r="AI47" s="13">
        <f t="shared" si="0"/>
        <v>0</v>
      </c>
      <c r="AJ47" s="13" t="str">
        <f t="shared" si="0"/>
        <v/>
      </c>
      <c r="AK47" s="13" t="s">
        <v>25</v>
      </c>
      <c r="AT47" s="10">
        <v>201509</v>
      </c>
      <c r="AU47" s="13">
        <f t="shared" si="1"/>
        <v>0</v>
      </c>
      <c r="AV47" s="13">
        <f t="shared" si="1"/>
        <v>0</v>
      </c>
      <c r="AW47" s="13">
        <f t="shared" si="1"/>
        <v>0</v>
      </c>
      <c r="AX47" s="13">
        <f t="shared" si="1"/>
        <v>0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0</v>
      </c>
      <c r="BF47" s="13">
        <f t="shared" si="1"/>
        <v>0</v>
      </c>
      <c r="BG47" s="13">
        <f t="shared" si="1"/>
        <v>0</v>
      </c>
      <c r="BH47" s="13">
        <f t="shared" si="1"/>
        <v>0</v>
      </c>
      <c r="BI47" s="13">
        <f t="shared" si="1"/>
        <v>0</v>
      </c>
      <c r="BJ47" s="13">
        <f t="shared" si="1"/>
        <v>0</v>
      </c>
      <c r="BK47" s="13">
        <f t="shared" si="1"/>
        <v>0</v>
      </c>
      <c r="BL47" s="13">
        <f t="shared" si="1"/>
        <v>0</v>
      </c>
      <c r="BM47" s="13">
        <f t="shared" si="1"/>
        <v>0</v>
      </c>
      <c r="BN47" s="13">
        <f t="shared" si="1"/>
        <v>0</v>
      </c>
      <c r="BO47" s="13">
        <f t="shared" si="1"/>
        <v>0</v>
      </c>
      <c r="BP47" s="13">
        <f t="shared" si="1"/>
        <v>0</v>
      </c>
      <c r="BQ47" s="13">
        <f t="shared" si="1"/>
        <v>0</v>
      </c>
      <c r="BR47" s="13">
        <f t="shared" si="1"/>
        <v>0</v>
      </c>
      <c r="BS47" s="13">
        <f t="shared" si="1"/>
        <v>0</v>
      </c>
      <c r="BT47" s="13">
        <f t="shared" si="1"/>
        <v>0</v>
      </c>
      <c r="BU47" s="13">
        <f t="shared" si="1"/>
        <v>0</v>
      </c>
      <c r="BV47" s="13">
        <f t="shared" si="1"/>
        <v>0</v>
      </c>
      <c r="BW47" s="13">
        <f t="shared" si="1"/>
        <v>0</v>
      </c>
      <c r="BX47" s="13">
        <f t="shared" si="1"/>
        <v>0</v>
      </c>
      <c r="BY47" s="13">
        <f t="shared" si="1"/>
        <v>0</v>
      </c>
      <c r="BZ47" s="13">
        <f t="shared" si="1"/>
        <v>0</v>
      </c>
      <c r="CA47" s="13">
        <f t="shared" si="1"/>
        <v>0</v>
      </c>
      <c r="CB47" s="13" t="str">
        <f t="shared" si="1"/>
        <v/>
      </c>
      <c r="CC47" s="13" t="s">
        <v>25</v>
      </c>
    </row>
    <row r="48" ht="15" customHeight="1" outlineLevel="1" spans="2:81">
      <c r="B48" s="10">
        <v>201512</v>
      </c>
      <c r="C48" s="13">
        <f t="shared" si="0"/>
        <v>0</v>
      </c>
      <c r="D48" s="13">
        <f t="shared" si="0"/>
        <v>0</v>
      </c>
      <c r="E48" s="13">
        <f t="shared" si="0"/>
        <v>0</v>
      </c>
      <c r="F48" s="13">
        <f t="shared" si="0"/>
        <v>0</v>
      </c>
      <c r="G48" s="13">
        <f t="shared" si="0"/>
        <v>0</v>
      </c>
      <c r="H48" s="13">
        <f t="shared" si="0"/>
        <v>0</v>
      </c>
      <c r="I48" s="13">
        <f t="shared" si="0"/>
        <v>0</v>
      </c>
      <c r="J48" s="13">
        <f t="shared" si="0"/>
        <v>0</v>
      </c>
      <c r="K48" s="13">
        <f t="shared" si="0"/>
        <v>0</v>
      </c>
      <c r="L48" s="13">
        <f t="shared" si="0"/>
        <v>0</v>
      </c>
      <c r="M48" s="13">
        <f t="shared" si="0"/>
        <v>0</v>
      </c>
      <c r="N48" s="13">
        <f t="shared" si="0"/>
        <v>0</v>
      </c>
      <c r="O48" s="13">
        <f t="shared" si="0"/>
        <v>0</v>
      </c>
      <c r="P48" s="13">
        <f t="shared" si="0"/>
        <v>0</v>
      </c>
      <c r="Q48" s="13">
        <f t="shared" si="0"/>
        <v>0</v>
      </c>
      <c r="R48" s="13">
        <f t="shared" si="0"/>
        <v>0</v>
      </c>
      <c r="S48" s="13">
        <f t="shared" si="0"/>
        <v>0</v>
      </c>
      <c r="T48" s="13">
        <f t="shared" si="0"/>
        <v>0</v>
      </c>
      <c r="U48" s="13">
        <f t="shared" si="0"/>
        <v>0</v>
      </c>
      <c r="V48" s="13">
        <f t="shared" si="0"/>
        <v>0</v>
      </c>
      <c r="W48" s="13">
        <f t="shared" si="0"/>
        <v>0</v>
      </c>
      <c r="X48" s="13">
        <f t="shared" si="0"/>
        <v>0</v>
      </c>
      <c r="Y48" s="13">
        <f t="shared" si="0"/>
        <v>0</v>
      </c>
      <c r="Z48" s="13">
        <f t="shared" si="0"/>
        <v>0</v>
      </c>
      <c r="AA48" s="13">
        <f t="shared" si="0"/>
        <v>0</v>
      </c>
      <c r="AB48" s="13">
        <f t="shared" si="0"/>
        <v>0</v>
      </c>
      <c r="AC48" s="13">
        <f t="shared" si="0"/>
        <v>0</v>
      </c>
      <c r="AD48" s="13">
        <f t="shared" si="0"/>
        <v>0</v>
      </c>
      <c r="AE48" s="13">
        <f t="shared" si="0"/>
        <v>0</v>
      </c>
      <c r="AF48" s="13">
        <f t="shared" si="0"/>
        <v>0</v>
      </c>
      <c r="AG48" s="13">
        <f t="shared" si="0"/>
        <v>0</v>
      </c>
      <c r="AH48" s="13">
        <f t="shared" si="0"/>
        <v>0</v>
      </c>
      <c r="AI48" s="13" t="str">
        <f t="shared" si="0"/>
        <v/>
      </c>
      <c r="AJ48" s="13" t="s">
        <v>25</v>
      </c>
      <c r="AK48" s="13" t="s">
        <v>25</v>
      </c>
      <c r="AT48" s="10">
        <v>201512</v>
      </c>
      <c r="AU48" s="13">
        <f t="shared" si="1"/>
        <v>0</v>
      </c>
      <c r="AV48" s="13">
        <f t="shared" si="1"/>
        <v>0</v>
      </c>
      <c r="AW48" s="13">
        <f t="shared" si="1"/>
        <v>0</v>
      </c>
      <c r="AX48" s="13">
        <f t="shared" si="1"/>
        <v>0</v>
      </c>
      <c r="AY48" s="13">
        <f t="shared" si="1"/>
        <v>0</v>
      </c>
      <c r="AZ48" s="13">
        <f t="shared" si="1"/>
        <v>0</v>
      </c>
      <c r="BA48" s="13">
        <f t="shared" si="1"/>
        <v>0</v>
      </c>
      <c r="BB48" s="13">
        <f t="shared" si="1"/>
        <v>0</v>
      </c>
      <c r="BC48" s="13">
        <f t="shared" si="1"/>
        <v>0</v>
      </c>
      <c r="BD48" s="13">
        <f t="shared" si="1"/>
        <v>0</v>
      </c>
      <c r="BE48" s="13">
        <f t="shared" si="1"/>
        <v>0</v>
      </c>
      <c r="BF48" s="13">
        <f t="shared" si="1"/>
        <v>0</v>
      </c>
      <c r="BG48" s="13">
        <f t="shared" si="1"/>
        <v>0</v>
      </c>
      <c r="BH48" s="13">
        <f t="shared" si="1"/>
        <v>0</v>
      </c>
      <c r="BI48" s="13">
        <f t="shared" si="1"/>
        <v>0</v>
      </c>
      <c r="BJ48" s="13">
        <f t="shared" si="1"/>
        <v>0</v>
      </c>
      <c r="BK48" s="13">
        <f t="shared" si="1"/>
        <v>0</v>
      </c>
      <c r="BL48" s="13">
        <f t="shared" si="1"/>
        <v>0</v>
      </c>
      <c r="BM48" s="13">
        <f t="shared" si="1"/>
        <v>0</v>
      </c>
      <c r="BN48" s="13">
        <f t="shared" si="1"/>
        <v>0</v>
      </c>
      <c r="BO48" s="13">
        <f t="shared" si="1"/>
        <v>0</v>
      </c>
      <c r="BP48" s="13">
        <f t="shared" si="1"/>
        <v>0</v>
      </c>
      <c r="BQ48" s="13">
        <f t="shared" si="1"/>
        <v>0</v>
      </c>
      <c r="BR48" s="13">
        <f t="shared" si="1"/>
        <v>0</v>
      </c>
      <c r="BS48" s="13">
        <f t="shared" si="1"/>
        <v>0</v>
      </c>
      <c r="BT48" s="13">
        <f t="shared" si="1"/>
        <v>0</v>
      </c>
      <c r="BU48" s="13">
        <f t="shared" si="1"/>
        <v>0</v>
      </c>
      <c r="BV48" s="13">
        <f t="shared" si="1"/>
        <v>0</v>
      </c>
      <c r="BW48" s="13">
        <f t="shared" si="1"/>
        <v>0</v>
      </c>
      <c r="BX48" s="13">
        <f t="shared" si="1"/>
        <v>0</v>
      </c>
      <c r="BY48" s="13">
        <f t="shared" si="1"/>
        <v>0</v>
      </c>
      <c r="BZ48" s="13">
        <f t="shared" si="1"/>
        <v>0</v>
      </c>
      <c r="CA48" s="13" t="str">
        <f t="shared" si="1"/>
        <v/>
      </c>
      <c r="CB48" s="13" t="s">
        <v>25</v>
      </c>
      <c r="CC48" s="13" t="s">
        <v>25</v>
      </c>
    </row>
    <row r="49" ht="15" customHeight="1" outlineLevel="1" spans="2:81">
      <c r="B49" s="10">
        <v>201603</v>
      </c>
      <c r="C49" s="13">
        <f t="shared" si="0"/>
        <v>0</v>
      </c>
      <c r="D49" s="13">
        <f t="shared" si="0"/>
        <v>0</v>
      </c>
      <c r="E49" s="13">
        <f t="shared" si="0"/>
        <v>0</v>
      </c>
      <c r="F49" s="13">
        <f t="shared" si="0"/>
        <v>0</v>
      </c>
      <c r="G49" s="13">
        <f t="shared" si="0"/>
        <v>0</v>
      </c>
      <c r="H49" s="13">
        <f t="shared" si="0"/>
        <v>0</v>
      </c>
      <c r="I49" s="13">
        <f t="shared" si="0"/>
        <v>0</v>
      </c>
      <c r="J49" s="13">
        <f t="shared" si="0"/>
        <v>0</v>
      </c>
      <c r="K49" s="13">
        <f t="shared" si="0"/>
        <v>0</v>
      </c>
      <c r="L49" s="13">
        <f t="shared" si="0"/>
        <v>0</v>
      </c>
      <c r="M49" s="13">
        <f t="shared" si="0"/>
        <v>0</v>
      </c>
      <c r="N49" s="13">
        <f t="shared" si="0"/>
        <v>0</v>
      </c>
      <c r="O49" s="13">
        <f t="shared" si="0"/>
        <v>0</v>
      </c>
      <c r="P49" s="13">
        <f t="shared" si="0"/>
        <v>0</v>
      </c>
      <c r="Q49" s="13">
        <f t="shared" si="0"/>
        <v>0</v>
      </c>
      <c r="R49" s="13">
        <f t="shared" si="0"/>
        <v>0</v>
      </c>
      <c r="S49" s="13">
        <f t="shared" si="0"/>
        <v>0</v>
      </c>
      <c r="T49" s="13">
        <f t="shared" si="0"/>
        <v>0</v>
      </c>
      <c r="U49" s="13">
        <f t="shared" si="0"/>
        <v>0</v>
      </c>
      <c r="V49" s="13">
        <f t="shared" si="0"/>
        <v>0</v>
      </c>
      <c r="W49" s="13">
        <f t="shared" si="0"/>
        <v>0</v>
      </c>
      <c r="X49" s="13">
        <f t="shared" si="0"/>
        <v>0</v>
      </c>
      <c r="Y49" s="13">
        <f t="shared" si="0"/>
        <v>0</v>
      </c>
      <c r="Z49" s="13">
        <f t="shared" si="0"/>
        <v>0</v>
      </c>
      <c r="AA49" s="13">
        <f t="shared" si="0"/>
        <v>0</v>
      </c>
      <c r="AB49" s="13">
        <f t="shared" si="0"/>
        <v>0</v>
      </c>
      <c r="AC49" s="13">
        <f t="shared" si="0"/>
        <v>0</v>
      </c>
      <c r="AD49" s="13">
        <f t="shared" si="0"/>
        <v>0</v>
      </c>
      <c r="AE49" s="13">
        <f t="shared" si="0"/>
        <v>0</v>
      </c>
      <c r="AF49" s="13">
        <f t="shared" si="0"/>
        <v>0</v>
      </c>
      <c r="AG49" s="13">
        <f t="shared" si="0"/>
        <v>0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T49" s="10">
        <v>201603</v>
      </c>
      <c r="AU49" s="13">
        <f t="shared" si="1"/>
        <v>0</v>
      </c>
      <c r="AV49" s="13">
        <f t="shared" si="1"/>
        <v>0</v>
      </c>
      <c r="AW49" s="13">
        <f t="shared" si="1"/>
        <v>0</v>
      </c>
      <c r="AX49" s="13">
        <f t="shared" si="1"/>
        <v>0</v>
      </c>
      <c r="AY49" s="13">
        <f t="shared" si="1"/>
        <v>0</v>
      </c>
      <c r="AZ49" s="13">
        <f t="shared" si="1"/>
        <v>0</v>
      </c>
      <c r="BA49" s="13">
        <f t="shared" si="1"/>
        <v>0</v>
      </c>
      <c r="BB49" s="13">
        <f t="shared" si="1"/>
        <v>0</v>
      </c>
      <c r="BC49" s="13">
        <f t="shared" si="1"/>
        <v>0</v>
      </c>
      <c r="BD49" s="13">
        <f t="shared" si="1"/>
        <v>0</v>
      </c>
      <c r="BE49" s="13">
        <f t="shared" si="1"/>
        <v>0</v>
      </c>
      <c r="BF49" s="13">
        <f t="shared" si="1"/>
        <v>0</v>
      </c>
      <c r="BG49" s="13">
        <f t="shared" si="1"/>
        <v>0</v>
      </c>
      <c r="BH49" s="13">
        <f t="shared" si="1"/>
        <v>0</v>
      </c>
      <c r="BI49" s="13">
        <f t="shared" si="1"/>
        <v>0</v>
      </c>
      <c r="BJ49" s="13">
        <f t="shared" si="1"/>
        <v>0</v>
      </c>
      <c r="BK49" s="13">
        <f t="shared" si="1"/>
        <v>0</v>
      </c>
      <c r="BL49" s="13">
        <f t="shared" si="1"/>
        <v>0</v>
      </c>
      <c r="BM49" s="13">
        <f t="shared" si="1"/>
        <v>0</v>
      </c>
      <c r="BN49" s="13">
        <f t="shared" si="1"/>
        <v>0</v>
      </c>
      <c r="BO49" s="13">
        <f t="shared" si="1"/>
        <v>0</v>
      </c>
      <c r="BP49" s="13">
        <f t="shared" si="1"/>
        <v>0</v>
      </c>
      <c r="BQ49" s="13">
        <f t="shared" si="1"/>
        <v>0</v>
      </c>
      <c r="BR49" s="13">
        <f t="shared" si="1"/>
        <v>0</v>
      </c>
      <c r="BS49" s="13">
        <f t="shared" si="1"/>
        <v>0</v>
      </c>
      <c r="BT49" s="13">
        <f t="shared" si="1"/>
        <v>0</v>
      </c>
      <c r="BU49" s="13">
        <f t="shared" si="1"/>
        <v>0</v>
      </c>
      <c r="BV49" s="13">
        <f t="shared" si="1"/>
        <v>0</v>
      </c>
      <c r="BW49" s="13">
        <f t="shared" si="1"/>
        <v>0</v>
      </c>
      <c r="BX49" s="13">
        <f t="shared" si="1"/>
        <v>0</v>
      </c>
      <c r="BY49" s="13">
        <f t="shared" si="1"/>
        <v>0</v>
      </c>
      <c r="BZ49" s="13" t="str">
        <f t="shared" si="1"/>
        <v/>
      </c>
      <c r="CA49" s="13" t="s">
        <v>25</v>
      </c>
      <c r="CB49" s="13" t="s">
        <v>25</v>
      </c>
      <c r="CC49" s="13" t="s">
        <v>25</v>
      </c>
    </row>
    <row r="50" ht="15" customHeight="1" outlineLevel="1" spans="2:81">
      <c r="B50" s="10">
        <v>201606</v>
      </c>
      <c r="C50" s="13">
        <f t="shared" si="0"/>
        <v>0</v>
      </c>
      <c r="D50" s="13">
        <f t="shared" si="0"/>
        <v>0</v>
      </c>
      <c r="E50" s="13">
        <f t="shared" si="0"/>
        <v>0</v>
      </c>
      <c r="F50" s="13">
        <f t="shared" si="0"/>
        <v>0</v>
      </c>
      <c r="G50" s="13">
        <f t="shared" si="0"/>
        <v>0</v>
      </c>
      <c r="H50" s="13">
        <f t="shared" si="0"/>
        <v>0</v>
      </c>
      <c r="I50" s="13">
        <f t="shared" si="0"/>
        <v>0</v>
      </c>
      <c r="J50" s="13">
        <f t="shared" si="0"/>
        <v>0</v>
      </c>
      <c r="K50" s="13">
        <f t="shared" si="0"/>
        <v>0</v>
      </c>
      <c r="L50" s="13">
        <f t="shared" si="0"/>
        <v>0</v>
      </c>
      <c r="M50" s="13">
        <f t="shared" si="0"/>
        <v>0</v>
      </c>
      <c r="N50" s="13">
        <f t="shared" si="0"/>
        <v>0</v>
      </c>
      <c r="O50" s="13">
        <f t="shared" si="0"/>
        <v>0</v>
      </c>
      <c r="P50" s="13">
        <f t="shared" si="0"/>
        <v>0</v>
      </c>
      <c r="Q50" s="13">
        <f t="shared" si="0"/>
        <v>0</v>
      </c>
      <c r="R50" s="13">
        <f t="shared" si="0"/>
        <v>0</v>
      </c>
      <c r="S50" s="13">
        <f t="shared" si="0"/>
        <v>0</v>
      </c>
      <c r="T50" s="13">
        <f t="shared" si="0"/>
        <v>0</v>
      </c>
      <c r="U50" s="13">
        <f t="shared" si="0"/>
        <v>0</v>
      </c>
      <c r="V50" s="13">
        <f t="shared" si="0"/>
        <v>0</v>
      </c>
      <c r="W50" s="13">
        <f t="shared" si="0"/>
        <v>0</v>
      </c>
      <c r="X50" s="13">
        <f t="shared" si="0"/>
        <v>0</v>
      </c>
      <c r="Y50" s="13">
        <f t="shared" si="0"/>
        <v>0</v>
      </c>
      <c r="Z50" s="13">
        <f t="shared" si="0"/>
        <v>0</v>
      </c>
      <c r="AA50" s="13">
        <f t="shared" si="0"/>
        <v>0</v>
      </c>
      <c r="AB50" s="13">
        <f t="shared" si="0"/>
        <v>0</v>
      </c>
      <c r="AC50" s="13">
        <f t="shared" si="0"/>
        <v>0</v>
      </c>
      <c r="AD50" s="13">
        <f t="shared" si="0"/>
        <v>0</v>
      </c>
      <c r="AE50" s="13">
        <f t="shared" si="0"/>
        <v>0</v>
      </c>
      <c r="AF50" s="13">
        <f t="shared" si="0"/>
        <v>0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T50" s="10">
        <v>201606</v>
      </c>
      <c r="AU50" s="13">
        <f t="shared" si="1"/>
        <v>0</v>
      </c>
      <c r="AV50" s="13">
        <f t="shared" si="1"/>
        <v>0</v>
      </c>
      <c r="AW50" s="13">
        <f t="shared" si="1"/>
        <v>0</v>
      </c>
      <c r="AX50" s="13">
        <f t="shared" si="1"/>
        <v>0</v>
      </c>
      <c r="AY50" s="13">
        <f t="shared" si="1"/>
        <v>0</v>
      </c>
      <c r="AZ50" s="13">
        <f t="shared" si="1"/>
        <v>0</v>
      </c>
      <c r="BA50" s="13">
        <f t="shared" si="1"/>
        <v>0</v>
      </c>
      <c r="BB50" s="13">
        <f t="shared" si="1"/>
        <v>0</v>
      </c>
      <c r="BC50" s="13">
        <f t="shared" si="1"/>
        <v>0</v>
      </c>
      <c r="BD50" s="13">
        <f t="shared" si="1"/>
        <v>0</v>
      </c>
      <c r="BE50" s="13">
        <f t="shared" si="1"/>
        <v>0</v>
      </c>
      <c r="BF50" s="13">
        <f t="shared" si="1"/>
        <v>0</v>
      </c>
      <c r="BG50" s="13">
        <f t="shared" si="1"/>
        <v>0</v>
      </c>
      <c r="BH50" s="13">
        <f t="shared" si="1"/>
        <v>0</v>
      </c>
      <c r="BI50" s="13">
        <f t="shared" si="1"/>
        <v>0</v>
      </c>
      <c r="BJ50" s="13">
        <f t="shared" si="1"/>
        <v>0</v>
      </c>
      <c r="BK50" s="13">
        <f t="shared" si="1"/>
        <v>0</v>
      </c>
      <c r="BL50" s="13">
        <f t="shared" si="1"/>
        <v>0</v>
      </c>
      <c r="BM50" s="13">
        <f t="shared" si="1"/>
        <v>0</v>
      </c>
      <c r="BN50" s="13">
        <f t="shared" si="1"/>
        <v>0</v>
      </c>
      <c r="BO50" s="13">
        <f t="shared" si="1"/>
        <v>0</v>
      </c>
      <c r="BP50" s="13">
        <f t="shared" si="1"/>
        <v>0</v>
      </c>
      <c r="BQ50" s="13">
        <f t="shared" si="1"/>
        <v>0</v>
      </c>
      <c r="BR50" s="13">
        <f t="shared" si="1"/>
        <v>0</v>
      </c>
      <c r="BS50" s="13">
        <f t="shared" si="1"/>
        <v>0</v>
      </c>
      <c r="BT50" s="13">
        <f t="shared" si="1"/>
        <v>0</v>
      </c>
      <c r="BU50" s="13">
        <f t="shared" si="1"/>
        <v>0</v>
      </c>
      <c r="BV50" s="13">
        <f t="shared" si="1"/>
        <v>0</v>
      </c>
      <c r="BW50" s="13">
        <f t="shared" si="1"/>
        <v>0</v>
      </c>
      <c r="BX50" s="13">
        <f t="shared" si="1"/>
        <v>0</v>
      </c>
      <c r="BY50" s="13" t="str">
        <f t="shared" si="1"/>
        <v/>
      </c>
      <c r="BZ50" s="13" t="s">
        <v>25</v>
      </c>
      <c r="CA50" s="13" t="s">
        <v>25</v>
      </c>
      <c r="CB50" s="13" t="s">
        <v>25</v>
      </c>
      <c r="CC50" s="13" t="s">
        <v>25</v>
      </c>
    </row>
    <row r="51" ht="15" customHeight="1" outlineLevel="1" spans="2:81">
      <c r="B51" s="10">
        <v>201609</v>
      </c>
      <c r="C51" s="13">
        <f t="shared" si="0"/>
        <v>0</v>
      </c>
      <c r="D51" s="13">
        <f t="shared" si="0"/>
        <v>0</v>
      </c>
      <c r="E51" s="13">
        <f t="shared" si="0"/>
        <v>0</v>
      </c>
      <c r="F51" s="13">
        <f t="shared" si="0"/>
        <v>0</v>
      </c>
      <c r="G51" s="13">
        <f t="shared" si="0"/>
        <v>0</v>
      </c>
      <c r="H51" s="13">
        <f t="shared" si="0"/>
        <v>0</v>
      </c>
      <c r="I51" s="13">
        <f t="shared" si="0"/>
        <v>0</v>
      </c>
      <c r="J51" s="13">
        <f t="shared" si="0"/>
        <v>0</v>
      </c>
      <c r="K51" s="13">
        <f t="shared" si="0"/>
        <v>0</v>
      </c>
      <c r="L51" s="13">
        <f t="shared" si="0"/>
        <v>0</v>
      </c>
      <c r="M51" s="13">
        <f t="shared" si="0"/>
        <v>0</v>
      </c>
      <c r="N51" s="13">
        <f t="shared" si="0"/>
        <v>0</v>
      </c>
      <c r="O51" s="13">
        <f t="shared" si="0"/>
        <v>0</v>
      </c>
      <c r="P51" s="13">
        <f t="shared" si="0"/>
        <v>0</v>
      </c>
      <c r="Q51" s="13">
        <f t="shared" si="0"/>
        <v>0</v>
      </c>
      <c r="R51" s="13">
        <f t="shared" si="0"/>
        <v>0</v>
      </c>
      <c r="S51" s="13">
        <f t="shared" si="0"/>
        <v>0</v>
      </c>
      <c r="T51" s="13">
        <f t="shared" si="0"/>
        <v>0</v>
      </c>
      <c r="U51" s="13">
        <f t="shared" si="0"/>
        <v>0</v>
      </c>
      <c r="V51" s="13">
        <f t="shared" si="0"/>
        <v>0</v>
      </c>
      <c r="W51" s="13">
        <f t="shared" si="0"/>
        <v>0</v>
      </c>
      <c r="X51" s="13">
        <f t="shared" si="0"/>
        <v>0</v>
      </c>
      <c r="Y51" s="13">
        <f t="shared" si="0"/>
        <v>0</v>
      </c>
      <c r="Z51" s="13">
        <f t="shared" si="0"/>
        <v>0</v>
      </c>
      <c r="AA51" s="13">
        <f t="shared" si="0"/>
        <v>0</v>
      </c>
      <c r="AB51" s="13">
        <f t="shared" si="0"/>
        <v>0</v>
      </c>
      <c r="AC51" s="13">
        <f t="shared" si="0"/>
        <v>0</v>
      </c>
      <c r="AD51" s="13">
        <f t="shared" si="0"/>
        <v>0</v>
      </c>
      <c r="AE51" s="13">
        <f t="shared" si="0"/>
        <v>0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T51" s="10">
        <v>201609</v>
      </c>
      <c r="AU51" s="13">
        <f t="shared" si="1"/>
        <v>0</v>
      </c>
      <c r="AV51" s="13">
        <f t="shared" si="1"/>
        <v>0</v>
      </c>
      <c r="AW51" s="13">
        <f t="shared" si="1"/>
        <v>0</v>
      </c>
      <c r="AX51" s="13">
        <f t="shared" si="1"/>
        <v>0</v>
      </c>
      <c r="AY51" s="13">
        <f t="shared" si="1"/>
        <v>0</v>
      </c>
      <c r="AZ51" s="13">
        <f t="shared" si="1"/>
        <v>0</v>
      </c>
      <c r="BA51" s="13">
        <f t="shared" si="1"/>
        <v>0</v>
      </c>
      <c r="BB51" s="13">
        <f t="shared" si="1"/>
        <v>0</v>
      </c>
      <c r="BC51" s="13">
        <f t="shared" si="1"/>
        <v>0</v>
      </c>
      <c r="BD51" s="13">
        <f t="shared" si="1"/>
        <v>0</v>
      </c>
      <c r="BE51" s="13">
        <f t="shared" si="1"/>
        <v>0</v>
      </c>
      <c r="BF51" s="13">
        <f t="shared" si="1"/>
        <v>0</v>
      </c>
      <c r="BG51" s="13">
        <f t="shared" si="1"/>
        <v>0</v>
      </c>
      <c r="BH51" s="13">
        <f t="shared" si="1"/>
        <v>0</v>
      </c>
      <c r="BI51" s="13">
        <f t="shared" si="1"/>
        <v>0</v>
      </c>
      <c r="BJ51" s="13">
        <f t="shared" si="1"/>
        <v>0</v>
      </c>
      <c r="BK51" s="13">
        <f t="shared" si="1"/>
        <v>0</v>
      </c>
      <c r="BL51" s="13">
        <f t="shared" si="1"/>
        <v>0</v>
      </c>
      <c r="BM51" s="13">
        <f t="shared" si="1"/>
        <v>0</v>
      </c>
      <c r="BN51" s="13">
        <f t="shared" si="1"/>
        <v>0</v>
      </c>
      <c r="BO51" s="13">
        <f t="shared" si="1"/>
        <v>0</v>
      </c>
      <c r="BP51" s="13">
        <f t="shared" si="1"/>
        <v>0</v>
      </c>
      <c r="BQ51" s="13">
        <f t="shared" si="1"/>
        <v>0</v>
      </c>
      <c r="BR51" s="13">
        <f t="shared" si="1"/>
        <v>0</v>
      </c>
      <c r="BS51" s="13">
        <f t="shared" si="1"/>
        <v>0</v>
      </c>
      <c r="BT51" s="13">
        <f t="shared" si="1"/>
        <v>0</v>
      </c>
      <c r="BU51" s="13">
        <f t="shared" si="1"/>
        <v>0</v>
      </c>
      <c r="BV51" s="13">
        <f t="shared" si="1"/>
        <v>0</v>
      </c>
      <c r="BW51" s="13">
        <f t="shared" si="1"/>
        <v>0</v>
      </c>
      <c r="BX51" s="13" t="str">
        <f t="shared" si="1"/>
        <v/>
      </c>
      <c r="BY51" s="13" t="s">
        <v>25</v>
      </c>
      <c r="BZ51" s="13" t="s">
        <v>25</v>
      </c>
      <c r="CA51" s="13" t="s">
        <v>25</v>
      </c>
      <c r="CB51" s="13" t="s">
        <v>25</v>
      </c>
      <c r="CC51" s="13" t="s">
        <v>25</v>
      </c>
    </row>
    <row r="52" ht="15" customHeight="1" outlineLevel="1" spans="2:81">
      <c r="B52" s="10">
        <v>201612</v>
      </c>
      <c r="C52" s="13">
        <f t="shared" si="0"/>
        <v>4.28862214285714</v>
      </c>
      <c r="D52" s="13">
        <f t="shared" si="0"/>
        <v>1.87440671504384</v>
      </c>
      <c r="E52" s="13">
        <f t="shared" si="0"/>
        <v>9.09839417220666</v>
      </c>
      <c r="F52" s="13">
        <f t="shared" si="0"/>
        <v>2.87240306739145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0.994270982818677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0.999666588887839</v>
      </c>
      <c r="S52" s="13">
        <f t="shared" si="0"/>
        <v>0.992217812715181</v>
      </c>
      <c r="T52" s="13">
        <f t="shared" si="0"/>
        <v>0.982072629191831</v>
      </c>
      <c r="U52" s="13">
        <f t="shared" si="0"/>
        <v>0.992013600119343</v>
      </c>
      <c r="V52" s="13">
        <f t="shared" si="0"/>
        <v>1</v>
      </c>
      <c r="W52" s="13">
        <f t="shared" si="0"/>
        <v>0.985048707506768</v>
      </c>
      <c r="X52" s="13">
        <f t="shared" si="0"/>
        <v>1</v>
      </c>
      <c r="Y52" s="13">
        <f t="shared" si="0"/>
        <v>1</v>
      </c>
      <c r="Z52" s="13">
        <f t="shared" si="0"/>
        <v>0.994395731717426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T52" s="10">
        <v>201612</v>
      </c>
      <c r="AU52" s="13">
        <f t="shared" si="1"/>
        <v>4.28862214285714</v>
      </c>
      <c r="AV52" s="13">
        <f t="shared" si="1"/>
        <v>1.87440671504384</v>
      </c>
      <c r="AW52" s="13">
        <f t="shared" si="1"/>
        <v>9.09839417220666</v>
      </c>
      <c r="AX52" s="13">
        <f t="shared" si="1"/>
        <v>2.87240306739145</v>
      </c>
      <c r="AY52" s="13">
        <f t="shared" si="1"/>
        <v>1</v>
      </c>
      <c r="AZ52" s="13">
        <f t="shared" si="1"/>
        <v>1</v>
      </c>
      <c r="BA52" s="13">
        <f t="shared" si="1"/>
        <v>1</v>
      </c>
      <c r="BB52" s="13">
        <f t="shared" si="1"/>
        <v>1</v>
      </c>
      <c r="BC52" s="13">
        <f t="shared" si="1"/>
        <v>1</v>
      </c>
      <c r="BD52" s="13">
        <f t="shared" si="1"/>
        <v>1</v>
      </c>
      <c r="BE52" s="13">
        <f t="shared" si="1"/>
        <v>1</v>
      </c>
      <c r="BF52" s="13">
        <f t="shared" si="1"/>
        <v>0.994270982818677</v>
      </c>
      <c r="BG52" s="13">
        <f t="shared" si="1"/>
        <v>1</v>
      </c>
      <c r="BH52" s="13">
        <f t="shared" si="1"/>
        <v>1</v>
      </c>
      <c r="BI52" s="13">
        <f t="shared" si="1"/>
        <v>1</v>
      </c>
      <c r="BJ52" s="13">
        <f t="shared" si="1"/>
        <v>0.999666588887839</v>
      </c>
      <c r="BK52" s="13">
        <f t="shared" si="1"/>
        <v>0.992217812715181</v>
      </c>
      <c r="BL52" s="13">
        <f t="shared" si="1"/>
        <v>0.982072629191831</v>
      </c>
      <c r="BM52" s="13">
        <f t="shared" si="1"/>
        <v>0.992013600119343</v>
      </c>
      <c r="BN52" s="13">
        <f t="shared" si="1"/>
        <v>1</v>
      </c>
      <c r="BO52" s="13">
        <f t="shared" si="1"/>
        <v>0.985048707506768</v>
      </c>
      <c r="BP52" s="13">
        <f t="shared" si="1"/>
        <v>1</v>
      </c>
      <c r="BQ52" s="13">
        <f t="shared" si="1"/>
        <v>1</v>
      </c>
      <c r="BR52" s="13">
        <f t="shared" si="1"/>
        <v>0.994395731717426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 t="str">
        <f t="shared" si="1"/>
        <v/>
      </c>
      <c r="BX52" s="13" t="s">
        <v>25</v>
      </c>
      <c r="BY52" s="13" t="s">
        <v>25</v>
      </c>
      <c r="BZ52" s="13" t="s">
        <v>25</v>
      </c>
      <c r="CA52" s="13" t="s">
        <v>25</v>
      </c>
      <c r="CB52" s="13" t="s">
        <v>25</v>
      </c>
      <c r="CC52" s="13" t="s">
        <v>25</v>
      </c>
    </row>
    <row r="53" ht="15" customHeight="1" outlineLevel="1" spans="2:81">
      <c r="B53" s="10">
        <v>201703</v>
      </c>
      <c r="C53" s="13">
        <f t="shared" si="0"/>
        <v>2.5625</v>
      </c>
      <c r="D53" s="13">
        <f t="shared" si="0"/>
        <v>16.3421396864111</v>
      </c>
      <c r="E53" s="13">
        <f t="shared" si="0"/>
        <v>1.60889056725582</v>
      </c>
      <c r="F53" s="13">
        <f t="shared" si="0"/>
        <v>1</v>
      </c>
      <c r="G53" s="13">
        <f t="shared" si="0"/>
        <v>1</v>
      </c>
      <c r="H53" s="13">
        <f t="shared" si="0"/>
        <v>1.0367190946762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0.952790628497878</v>
      </c>
      <c r="N53" s="13">
        <f t="shared" si="0"/>
        <v>1</v>
      </c>
      <c r="O53" s="13">
        <f t="shared" si="0"/>
        <v>0.999738387364251</v>
      </c>
      <c r="P53" s="13">
        <f t="shared" si="0"/>
        <v>0.997208734988485</v>
      </c>
      <c r="Q53" s="13">
        <f t="shared" si="0"/>
        <v>0.998119369482224</v>
      </c>
      <c r="R53" s="13">
        <f t="shared" si="0"/>
        <v>0.999737092006584</v>
      </c>
      <c r="S53" s="13">
        <f t="shared" si="0"/>
        <v>0.999737022867794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0.988871847550026</v>
      </c>
      <c r="Y53" s="13">
        <f t="shared" si="0"/>
        <v>0.993858268059825</v>
      </c>
      <c r="Z53" s="13">
        <f t="shared" si="0"/>
        <v>0.996431329275738</v>
      </c>
      <c r="AA53" s="13">
        <f t="shared" si="0"/>
        <v>0.999104637063435</v>
      </c>
      <c r="AB53" s="13">
        <f t="shared" si="0"/>
        <v>1</v>
      </c>
      <c r="AC53" s="13">
        <f t="shared" si="0"/>
        <v>0.999910383467021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T53" s="10">
        <v>201703</v>
      </c>
      <c r="AU53" s="13">
        <f t="shared" si="1"/>
        <v>2.5625</v>
      </c>
      <c r="AV53" s="13">
        <f t="shared" si="1"/>
        <v>16.3421396864111</v>
      </c>
      <c r="AW53" s="13">
        <f t="shared" si="1"/>
        <v>1.60889056725582</v>
      </c>
      <c r="AX53" s="13">
        <f t="shared" si="1"/>
        <v>1</v>
      </c>
      <c r="AY53" s="13">
        <f t="shared" si="1"/>
        <v>1</v>
      </c>
      <c r="AZ53" s="13">
        <f t="shared" si="1"/>
        <v>1.0367190946762</v>
      </c>
      <c r="BA53" s="13">
        <f t="shared" si="1"/>
        <v>1</v>
      </c>
      <c r="BB53" s="13">
        <f t="shared" si="1"/>
        <v>1</v>
      </c>
      <c r="BC53" s="13">
        <f t="shared" si="1"/>
        <v>1</v>
      </c>
      <c r="BD53" s="13">
        <f t="shared" si="1"/>
        <v>1</v>
      </c>
      <c r="BE53" s="13">
        <f t="shared" si="1"/>
        <v>0.952790628497878</v>
      </c>
      <c r="BF53" s="13">
        <f t="shared" si="1"/>
        <v>1</v>
      </c>
      <c r="BG53" s="13">
        <f t="shared" si="1"/>
        <v>0.999738387364251</v>
      </c>
      <c r="BH53" s="13">
        <f t="shared" si="1"/>
        <v>0.997208734988485</v>
      </c>
      <c r="BI53" s="13">
        <f t="shared" si="1"/>
        <v>0.998119369482224</v>
      </c>
      <c r="BJ53" s="13">
        <f t="shared" si="1"/>
        <v>0.999737092006584</v>
      </c>
      <c r="BK53" s="13">
        <f t="shared" si="1"/>
        <v>0.999737022867794</v>
      </c>
      <c r="BL53" s="13">
        <f t="shared" si="1"/>
        <v>1</v>
      </c>
      <c r="BM53" s="13">
        <f t="shared" si="1"/>
        <v>1</v>
      </c>
      <c r="BN53" s="13">
        <f t="shared" si="1"/>
        <v>1</v>
      </c>
      <c r="BO53" s="13">
        <f t="shared" si="1"/>
        <v>1</v>
      </c>
      <c r="BP53" s="13">
        <f t="shared" si="1"/>
        <v>0.988871847550026</v>
      </c>
      <c r="BQ53" s="13">
        <f t="shared" si="1"/>
        <v>0.993858268059825</v>
      </c>
      <c r="BR53" s="13">
        <f t="shared" si="1"/>
        <v>0.996431329275738</v>
      </c>
      <c r="BS53" s="13">
        <f t="shared" si="1"/>
        <v>0.999104637063435</v>
      </c>
      <c r="BT53" s="13">
        <f t="shared" si="1"/>
        <v>1</v>
      </c>
      <c r="BU53" s="13">
        <f t="shared" si="1"/>
        <v>0.999910383467021</v>
      </c>
      <c r="BV53" s="13" t="str">
        <f t="shared" si="1"/>
        <v/>
      </c>
      <c r="BW53" s="13" t="s">
        <v>25</v>
      </c>
      <c r="BX53" s="13" t="s">
        <v>25</v>
      </c>
      <c r="BY53" s="13" t="s">
        <v>25</v>
      </c>
      <c r="BZ53" s="13" t="s">
        <v>25</v>
      </c>
      <c r="CA53" s="13" t="s">
        <v>25</v>
      </c>
      <c r="CB53" s="13" t="s">
        <v>25</v>
      </c>
      <c r="CC53" s="13" t="s">
        <v>25</v>
      </c>
    </row>
    <row r="54" ht="15" customHeight="1" outlineLevel="1" spans="2:81">
      <c r="B54" s="10">
        <v>201706</v>
      </c>
      <c r="C54" s="13">
        <f t="shared" si="0"/>
        <v>0</v>
      </c>
      <c r="D54" s="13">
        <f t="shared" si="0"/>
        <v>0</v>
      </c>
      <c r="E54" s="13">
        <f t="shared" si="0"/>
        <v>1</v>
      </c>
      <c r="F54" s="13">
        <f t="shared" si="0"/>
        <v>1</v>
      </c>
      <c r="G54" s="13">
        <f t="shared" ref="G54:AC69" si="2">IFERROR(IF(H15="","",H15/G15),0)</f>
        <v>1</v>
      </c>
      <c r="H54" s="13">
        <f t="shared" si="2"/>
        <v>1</v>
      </c>
      <c r="I54" s="13">
        <f t="shared" si="2"/>
        <v>1</v>
      </c>
      <c r="J54" s="13">
        <f t="shared" si="2"/>
        <v>1</v>
      </c>
      <c r="K54" s="13">
        <f t="shared" si="2"/>
        <v>1</v>
      </c>
      <c r="L54" s="13">
        <f t="shared" si="2"/>
        <v>0.598429828020032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1</v>
      </c>
      <c r="V54" s="13">
        <f t="shared" si="2"/>
        <v>1</v>
      </c>
      <c r="W54" s="13">
        <f t="shared" si="2"/>
        <v>1</v>
      </c>
      <c r="X54" s="13">
        <f t="shared" si="2"/>
        <v>0.641736472608962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T54" s="10">
        <v>201706</v>
      </c>
      <c r="AU54" s="13">
        <f t="shared" si="1"/>
        <v>0</v>
      </c>
      <c r="AV54" s="13">
        <f t="shared" si="1"/>
        <v>0</v>
      </c>
      <c r="AW54" s="13">
        <f t="shared" si="1"/>
        <v>1</v>
      </c>
      <c r="AX54" s="13">
        <f t="shared" si="1"/>
        <v>1</v>
      </c>
      <c r="AY54" s="13">
        <f t="shared" ref="AY54:BU69" si="3">IFERROR(IF(AZ15="","",AZ15/AY15),0)</f>
        <v>1</v>
      </c>
      <c r="AZ54" s="13">
        <f t="shared" si="3"/>
        <v>1</v>
      </c>
      <c r="BA54" s="13">
        <f t="shared" si="3"/>
        <v>1</v>
      </c>
      <c r="BB54" s="13">
        <f t="shared" si="3"/>
        <v>1</v>
      </c>
      <c r="BC54" s="13">
        <f t="shared" si="3"/>
        <v>1</v>
      </c>
      <c r="BD54" s="13">
        <f t="shared" si="3"/>
        <v>0.598429828020032</v>
      </c>
      <c r="BE54" s="13">
        <f t="shared" si="3"/>
        <v>1</v>
      </c>
      <c r="BF54" s="13">
        <f t="shared" si="3"/>
        <v>1</v>
      </c>
      <c r="BG54" s="13">
        <f t="shared" si="3"/>
        <v>1</v>
      </c>
      <c r="BH54" s="13">
        <f t="shared" si="3"/>
        <v>1</v>
      </c>
      <c r="BI54" s="13">
        <f t="shared" si="3"/>
        <v>1</v>
      </c>
      <c r="BJ54" s="13">
        <f t="shared" si="3"/>
        <v>1</v>
      </c>
      <c r="BK54" s="13">
        <f t="shared" si="3"/>
        <v>1</v>
      </c>
      <c r="BL54" s="13">
        <f t="shared" si="3"/>
        <v>1</v>
      </c>
      <c r="BM54" s="13">
        <f t="shared" si="3"/>
        <v>1</v>
      </c>
      <c r="BN54" s="13">
        <f t="shared" si="3"/>
        <v>1</v>
      </c>
      <c r="BO54" s="13">
        <f t="shared" si="3"/>
        <v>1</v>
      </c>
      <c r="BP54" s="13">
        <f t="shared" si="3"/>
        <v>0.641736472608962</v>
      </c>
      <c r="BQ54" s="13">
        <f t="shared" si="3"/>
        <v>1</v>
      </c>
      <c r="BR54" s="13">
        <f t="shared" si="3"/>
        <v>1</v>
      </c>
      <c r="BS54" s="13">
        <f t="shared" si="3"/>
        <v>1</v>
      </c>
      <c r="BT54" s="13">
        <f t="shared" si="3"/>
        <v>1</v>
      </c>
      <c r="BU54" s="13" t="str">
        <f t="shared" si="3"/>
        <v/>
      </c>
      <c r="BV54" s="13" t="s">
        <v>25</v>
      </c>
      <c r="BW54" s="13" t="s">
        <v>25</v>
      </c>
      <c r="BX54" s="13" t="s">
        <v>25</v>
      </c>
      <c r="BY54" s="13" t="s">
        <v>25</v>
      </c>
      <c r="BZ54" s="13" t="s">
        <v>25</v>
      </c>
      <c r="CA54" s="13" t="s">
        <v>25</v>
      </c>
      <c r="CB54" s="13" t="s">
        <v>25</v>
      </c>
      <c r="CC54" s="13" t="s">
        <v>25</v>
      </c>
    </row>
    <row r="55" ht="15" customHeight="1" outlineLevel="1" spans="2:81">
      <c r="B55" s="10">
        <v>201709</v>
      </c>
      <c r="C55" s="13">
        <f t="shared" ref="C55:M70" si="4">IFERROR(IF(D16="","",D16/C16),0)</f>
        <v>0</v>
      </c>
      <c r="D55" s="13">
        <f t="shared" si="4"/>
        <v>0</v>
      </c>
      <c r="E55" s="13">
        <f t="shared" si="4"/>
        <v>0</v>
      </c>
      <c r="F55" s="13">
        <f t="shared" si="4"/>
        <v>0</v>
      </c>
      <c r="G55" s="13">
        <f t="shared" si="2"/>
        <v>0</v>
      </c>
      <c r="H55" s="13">
        <f t="shared" si="2"/>
        <v>0</v>
      </c>
      <c r="I55" s="13">
        <f t="shared" si="2"/>
        <v>0</v>
      </c>
      <c r="J55" s="13">
        <f t="shared" si="2"/>
        <v>0</v>
      </c>
      <c r="K55" s="13">
        <f t="shared" si="2"/>
        <v>0</v>
      </c>
      <c r="L55" s="13">
        <f t="shared" si="2"/>
        <v>0</v>
      </c>
      <c r="M55" s="13">
        <f t="shared" si="2"/>
        <v>0</v>
      </c>
      <c r="N55" s="13">
        <f t="shared" si="2"/>
        <v>0</v>
      </c>
      <c r="O55" s="13">
        <f t="shared" si="2"/>
        <v>0</v>
      </c>
      <c r="P55" s="13">
        <f t="shared" si="2"/>
        <v>0</v>
      </c>
      <c r="Q55" s="13">
        <f t="shared" si="2"/>
        <v>0</v>
      </c>
      <c r="R55" s="13">
        <f t="shared" si="2"/>
        <v>0</v>
      </c>
      <c r="S55" s="13">
        <f t="shared" si="2"/>
        <v>0</v>
      </c>
      <c r="T55" s="13">
        <f t="shared" si="2"/>
        <v>0</v>
      </c>
      <c r="U55" s="13">
        <f t="shared" si="2"/>
        <v>0</v>
      </c>
      <c r="V55" s="13">
        <f t="shared" si="2"/>
        <v>0</v>
      </c>
      <c r="W55" s="13">
        <f t="shared" si="2"/>
        <v>0</v>
      </c>
      <c r="X55" s="13">
        <f t="shared" si="2"/>
        <v>0</v>
      </c>
      <c r="Y55" s="13">
        <f t="shared" si="2"/>
        <v>0</v>
      </c>
      <c r="Z55" s="13">
        <f t="shared" si="2"/>
        <v>0</v>
      </c>
      <c r="AA55" s="13">
        <f t="shared" si="2"/>
        <v>0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T55" s="10">
        <v>201709</v>
      </c>
      <c r="AU55" s="13">
        <f t="shared" ref="AU55:BE70" si="5">IFERROR(IF(AV16="","",AV16/AU16),0)</f>
        <v>0</v>
      </c>
      <c r="AV55" s="13">
        <f t="shared" si="5"/>
        <v>0</v>
      </c>
      <c r="AW55" s="13">
        <f t="shared" si="5"/>
        <v>0</v>
      </c>
      <c r="AX55" s="13">
        <f t="shared" si="5"/>
        <v>0</v>
      </c>
      <c r="AY55" s="13">
        <f t="shared" si="3"/>
        <v>0</v>
      </c>
      <c r="AZ55" s="13">
        <f t="shared" si="3"/>
        <v>0</v>
      </c>
      <c r="BA55" s="13">
        <f t="shared" si="3"/>
        <v>0</v>
      </c>
      <c r="BB55" s="13">
        <f t="shared" si="3"/>
        <v>0</v>
      </c>
      <c r="BC55" s="13">
        <f t="shared" si="3"/>
        <v>0</v>
      </c>
      <c r="BD55" s="13">
        <f t="shared" si="3"/>
        <v>0</v>
      </c>
      <c r="BE55" s="13">
        <f t="shared" si="3"/>
        <v>0</v>
      </c>
      <c r="BF55" s="13">
        <f t="shared" si="3"/>
        <v>0</v>
      </c>
      <c r="BG55" s="13">
        <f t="shared" si="3"/>
        <v>0</v>
      </c>
      <c r="BH55" s="13">
        <f t="shared" si="3"/>
        <v>0</v>
      </c>
      <c r="BI55" s="13">
        <f t="shared" si="3"/>
        <v>0</v>
      </c>
      <c r="BJ55" s="13">
        <f t="shared" si="3"/>
        <v>0</v>
      </c>
      <c r="BK55" s="13">
        <f t="shared" si="3"/>
        <v>0</v>
      </c>
      <c r="BL55" s="13">
        <f t="shared" si="3"/>
        <v>0</v>
      </c>
      <c r="BM55" s="13">
        <f t="shared" si="3"/>
        <v>0</v>
      </c>
      <c r="BN55" s="13">
        <f t="shared" si="3"/>
        <v>0</v>
      </c>
      <c r="BO55" s="13">
        <f t="shared" si="3"/>
        <v>0</v>
      </c>
      <c r="BP55" s="13">
        <f t="shared" si="3"/>
        <v>0</v>
      </c>
      <c r="BQ55" s="13">
        <f t="shared" si="3"/>
        <v>0</v>
      </c>
      <c r="BR55" s="13">
        <f t="shared" si="3"/>
        <v>0</v>
      </c>
      <c r="BS55" s="13">
        <f t="shared" si="3"/>
        <v>0</v>
      </c>
      <c r="BT55" s="13" t="str">
        <f t="shared" si="3"/>
        <v/>
      </c>
      <c r="BU55" s="13" t="s">
        <v>25</v>
      </c>
      <c r="BV55" s="13" t="s">
        <v>25</v>
      </c>
      <c r="BW55" s="13" t="s">
        <v>25</v>
      </c>
      <c r="BX55" s="13" t="s">
        <v>25</v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</row>
    <row r="56" ht="15" customHeight="1" outlineLevel="1" spans="2:81">
      <c r="B56" s="10">
        <v>201712</v>
      </c>
      <c r="C56" s="13">
        <f t="shared" si="4"/>
        <v>0</v>
      </c>
      <c r="D56" s="13">
        <f t="shared" si="4"/>
        <v>0</v>
      </c>
      <c r="E56" s="13">
        <f t="shared" si="4"/>
        <v>0</v>
      </c>
      <c r="F56" s="13">
        <f t="shared" si="4"/>
        <v>1.07130189833438</v>
      </c>
      <c r="G56" s="13">
        <f t="shared" si="2"/>
        <v>1</v>
      </c>
      <c r="H56" s="13">
        <f t="shared" si="2"/>
        <v>1</v>
      </c>
      <c r="I56" s="13">
        <f t="shared" si="2"/>
        <v>1</v>
      </c>
      <c r="J56" s="13">
        <f t="shared" si="2"/>
        <v>1.18092007194319</v>
      </c>
      <c r="K56" s="13">
        <f t="shared" si="2"/>
        <v>1</v>
      </c>
      <c r="L56" s="13">
        <f t="shared" si="2"/>
        <v>1</v>
      </c>
      <c r="M56" s="13">
        <f t="shared" si="2"/>
        <v>0.998392498890752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0.970047109735315</v>
      </c>
      <c r="S56" s="13">
        <f t="shared" si="2"/>
        <v>1.0130107917901</v>
      </c>
      <c r="T56" s="13">
        <f t="shared" si="2"/>
        <v>1</v>
      </c>
      <c r="U56" s="13">
        <f t="shared" si="2"/>
        <v>1.0308248446604</v>
      </c>
      <c r="V56" s="13">
        <f t="shared" si="2"/>
        <v>1</v>
      </c>
      <c r="W56" s="13">
        <f t="shared" si="2"/>
        <v>1</v>
      </c>
      <c r="X56" s="13">
        <f t="shared" si="2"/>
        <v>1.37029988979716</v>
      </c>
      <c r="Y56" s="13">
        <f t="shared" si="2"/>
        <v>1</v>
      </c>
      <c r="Z56" s="13">
        <f t="shared" si="2"/>
        <v>0.99033446447634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T56" s="10">
        <v>201712</v>
      </c>
      <c r="AU56" s="13">
        <f t="shared" si="5"/>
        <v>0</v>
      </c>
      <c r="AV56" s="13">
        <f t="shared" si="5"/>
        <v>0</v>
      </c>
      <c r="AW56" s="13">
        <f t="shared" si="5"/>
        <v>0</v>
      </c>
      <c r="AX56" s="13">
        <f t="shared" si="5"/>
        <v>1.07130189833438</v>
      </c>
      <c r="AY56" s="13">
        <f t="shared" si="3"/>
        <v>1</v>
      </c>
      <c r="AZ56" s="13">
        <f t="shared" si="3"/>
        <v>1</v>
      </c>
      <c r="BA56" s="13">
        <f t="shared" si="3"/>
        <v>1</v>
      </c>
      <c r="BB56" s="13">
        <f t="shared" si="3"/>
        <v>1.18092007194319</v>
      </c>
      <c r="BC56" s="13">
        <f t="shared" si="3"/>
        <v>1</v>
      </c>
      <c r="BD56" s="13">
        <f t="shared" si="3"/>
        <v>1</v>
      </c>
      <c r="BE56" s="13">
        <f t="shared" si="3"/>
        <v>0.998392498890752</v>
      </c>
      <c r="BF56" s="13">
        <f t="shared" si="3"/>
        <v>1</v>
      </c>
      <c r="BG56" s="13">
        <f t="shared" si="3"/>
        <v>1</v>
      </c>
      <c r="BH56" s="13">
        <f t="shared" si="3"/>
        <v>1</v>
      </c>
      <c r="BI56" s="13">
        <f t="shared" si="3"/>
        <v>1</v>
      </c>
      <c r="BJ56" s="13">
        <f t="shared" si="3"/>
        <v>0.970047109735315</v>
      </c>
      <c r="BK56" s="13">
        <f t="shared" si="3"/>
        <v>1.0130107917901</v>
      </c>
      <c r="BL56" s="13">
        <f t="shared" si="3"/>
        <v>1</v>
      </c>
      <c r="BM56" s="13">
        <f t="shared" si="3"/>
        <v>1.0308248446604</v>
      </c>
      <c r="BN56" s="13">
        <f t="shared" si="3"/>
        <v>1</v>
      </c>
      <c r="BO56" s="13">
        <f t="shared" si="3"/>
        <v>1</v>
      </c>
      <c r="BP56" s="13">
        <f t="shared" si="3"/>
        <v>1.37029988979716</v>
      </c>
      <c r="BQ56" s="13">
        <f t="shared" si="3"/>
        <v>1</v>
      </c>
      <c r="BR56" s="13">
        <f t="shared" si="3"/>
        <v>0.99033446447634</v>
      </c>
      <c r="BS56" s="13" t="str">
        <f t="shared" si="3"/>
        <v/>
      </c>
      <c r="BT56" s="13" t="s">
        <v>25</v>
      </c>
      <c r="BU56" s="13" t="s">
        <v>25</v>
      </c>
      <c r="BV56" s="13" t="s">
        <v>25</v>
      </c>
      <c r="BW56" s="13" t="s">
        <v>25</v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</row>
    <row r="57" ht="15" customHeight="1" outlineLevel="1" spans="2:81">
      <c r="B57" s="10">
        <v>201803</v>
      </c>
      <c r="C57" s="13">
        <f t="shared" si="4"/>
        <v>0</v>
      </c>
      <c r="D57" s="13">
        <f t="shared" si="4"/>
        <v>0</v>
      </c>
      <c r="E57" s="13">
        <f t="shared" si="4"/>
        <v>0</v>
      </c>
      <c r="F57" s="13">
        <f t="shared" si="4"/>
        <v>1</v>
      </c>
      <c r="G57" s="13">
        <f t="shared" si="2"/>
        <v>1</v>
      </c>
      <c r="H57" s="13">
        <f t="shared" si="2"/>
        <v>1</v>
      </c>
      <c r="I57" s="13">
        <f t="shared" si="2"/>
        <v>6.5264911764161</v>
      </c>
      <c r="J57" s="13">
        <f t="shared" si="2"/>
        <v>1</v>
      </c>
      <c r="K57" s="13">
        <f t="shared" si="2"/>
        <v>1</v>
      </c>
      <c r="L57" s="13">
        <f t="shared" si="2"/>
        <v>1.05900324237113</v>
      </c>
      <c r="M57" s="13">
        <f t="shared" si="2"/>
        <v>0.991348092807941</v>
      </c>
      <c r="N57" s="13">
        <f t="shared" si="2"/>
        <v>1</v>
      </c>
      <c r="O57" s="13">
        <f t="shared" si="2"/>
        <v>1</v>
      </c>
      <c r="P57" s="13">
        <f t="shared" si="2"/>
        <v>1</v>
      </c>
      <c r="Q57" s="13">
        <f t="shared" si="2"/>
        <v>1</v>
      </c>
      <c r="R57" s="13">
        <f t="shared" si="2"/>
        <v>1</v>
      </c>
      <c r="S57" s="13">
        <f t="shared" si="2"/>
        <v>1</v>
      </c>
      <c r="T57" s="13">
        <f t="shared" si="2"/>
        <v>1</v>
      </c>
      <c r="U57" s="13">
        <f t="shared" si="2"/>
        <v>1</v>
      </c>
      <c r="V57" s="13">
        <f t="shared" si="2"/>
        <v>1</v>
      </c>
      <c r="W57" s="13">
        <f t="shared" si="2"/>
        <v>1</v>
      </c>
      <c r="X57" s="13">
        <f t="shared" si="2"/>
        <v>1</v>
      </c>
      <c r="Y57" s="13">
        <f t="shared" si="2"/>
        <v>0.969506136202852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T57" s="10">
        <v>201803</v>
      </c>
      <c r="AU57" s="13">
        <f t="shared" si="5"/>
        <v>0</v>
      </c>
      <c r="AV57" s="13">
        <f t="shared" si="5"/>
        <v>0</v>
      </c>
      <c r="AW57" s="13">
        <f t="shared" si="5"/>
        <v>0</v>
      </c>
      <c r="AX57" s="13">
        <f t="shared" si="5"/>
        <v>1</v>
      </c>
      <c r="AY57" s="13">
        <f t="shared" si="3"/>
        <v>1</v>
      </c>
      <c r="AZ57" s="13">
        <f t="shared" si="3"/>
        <v>1</v>
      </c>
      <c r="BA57" s="13">
        <f t="shared" si="3"/>
        <v>6.5264911764161</v>
      </c>
      <c r="BB57" s="13">
        <f t="shared" si="3"/>
        <v>1</v>
      </c>
      <c r="BC57" s="13">
        <f t="shared" si="3"/>
        <v>1</v>
      </c>
      <c r="BD57" s="13">
        <f t="shared" si="3"/>
        <v>1.05900324237113</v>
      </c>
      <c r="BE57" s="13">
        <f t="shared" si="3"/>
        <v>0.991348092807941</v>
      </c>
      <c r="BF57" s="13">
        <f t="shared" si="3"/>
        <v>1</v>
      </c>
      <c r="BG57" s="13">
        <f t="shared" si="3"/>
        <v>1</v>
      </c>
      <c r="BH57" s="13">
        <f t="shared" si="3"/>
        <v>1</v>
      </c>
      <c r="BI57" s="13">
        <f t="shared" si="3"/>
        <v>1</v>
      </c>
      <c r="BJ57" s="13">
        <f t="shared" si="3"/>
        <v>1</v>
      </c>
      <c r="BK57" s="13">
        <f t="shared" si="3"/>
        <v>1</v>
      </c>
      <c r="BL57" s="13">
        <f t="shared" si="3"/>
        <v>1</v>
      </c>
      <c r="BM57" s="13">
        <f t="shared" si="3"/>
        <v>1</v>
      </c>
      <c r="BN57" s="13">
        <f t="shared" si="3"/>
        <v>1</v>
      </c>
      <c r="BO57" s="13">
        <f t="shared" si="3"/>
        <v>1</v>
      </c>
      <c r="BP57" s="13">
        <f t="shared" si="3"/>
        <v>1</v>
      </c>
      <c r="BQ57" s="13">
        <f t="shared" si="3"/>
        <v>0.969506136202852</v>
      </c>
      <c r="BR57" s="13" t="str">
        <f t="shared" si="3"/>
        <v/>
      </c>
      <c r="BS57" s="13" t="s">
        <v>25</v>
      </c>
      <c r="BT57" s="13" t="s">
        <v>25</v>
      </c>
      <c r="BU57" s="13" t="s">
        <v>25</v>
      </c>
      <c r="BV57" s="13" t="s">
        <v>25</v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</row>
    <row r="58" ht="15" customHeight="1" outlineLevel="1" spans="2:81">
      <c r="B58" s="10">
        <v>201806</v>
      </c>
      <c r="C58" s="13">
        <f t="shared" si="4"/>
        <v>0</v>
      </c>
      <c r="D58" s="13">
        <f t="shared" si="4"/>
        <v>0</v>
      </c>
      <c r="E58" s="13">
        <f t="shared" si="4"/>
        <v>1</v>
      </c>
      <c r="F58" s="13">
        <f t="shared" si="4"/>
        <v>1</v>
      </c>
      <c r="G58" s="13">
        <f t="shared" si="2"/>
        <v>1</v>
      </c>
      <c r="H58" s="13">
        <f t="shared" si="2"/>
        <v>2.96924783712644</v>
      </c>
      <c r="I58" s="13">
        <f t="shared" si="2"/>
        <v>1</v>
      </c>
      <c r="J58" s="13">
        <f t="shared" si="2"/>
        <v>1</v>
      </c>
      <c r="K58" s="13">
        <f t="shared" si="2"/>
        <v>1.10723671972538</v>
      </c>
      <c r="L58" s="13">
        <f t="shared" si="2"/>
        <v>0.93633362329415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1</v>
      </c>
      <c r="R58" s="13">
        <f t="shared" si="2"/>
        <v>1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T58" s="10">
        <v>201806</v>
      </c>
      <c r="AU58" s="13">
        <f t="shared" si="5"/>
        <v>0</v>
      </c>
      <c r="AV58" s="13">
        <f t="shared" si="5"/>
        <v>0</v>
      </c>
      <c r="AW58" s="13">
        <f t="shared" si="5"/>
        <v>1</v>
      </c>
      <c r="AX58" s="13">
        <f t="shared" si="5"/>
        <v>1</v>
      </c>
      <c r="AY58" s="13">
        <f t="shared" si="3"/>
        <v>1</v>
      </c>
      <c r="AZ58" s="13">
        <f t="shared" si="3"/>
        <v>2.96924783712644</v>
      </c>
      <c r="BA58" s="13">
        <f t="shared" si="3"/>
        <v>1</v>
      </c>
      <c r="BB58" s="13">
        <f t="shared" si="3"/>
        <v>1</v>
      </c>
      <c r="BC58" s="13">
        <f t="shared" si="3"/>
        <v>1.10723671972538</v>
      </c>
      <c r="BD58" s="13">
        <f t="shared" si="3"/>
        <v>0.93633362329415</v>
      </c>
      <c r="BE58" s="13">
        <f t="shared" si="3"/>
        <v>1</v>
      </c>
      <c r="BF58" s="13">
        <f t="shared" si="3"/>
        <v>1</v>
      </c>
      <c r="BG58" s="13">
        <f t="shared" si="3"/>
        <v>1</v>
      </c>
      <c r="BH58" s="13">
        <f t="shared" si="3"/>
        <v>1</v>
      </c>
      <c r="BI58" s="13">
        <f t="shared" si="3"/>
        <v>1</v>
      </c>
      <c r="BJ58" s="13">
        <f t="shared" si="3"/>
        <v>1</v>
      </c>
      <c r="BK58" s="13">
        <f t="shared" si="3"/>
        <v>1</v>
      </c>
      <c r="BL58" s="13">
        <f t="shared" si="3"/>
        <v>1</v>
      </c>
      <c r="BM58" s="13">
        <f t="shared" si="3"/>
        <v>1</v>
      </c>
      <c r="BN58" s="13">
        <f t="shared" si="3"/>
        <v>1</v>
      </c>
      <c r="BO58" s="13">
        <f t="shared" si="3"/>
        <v>1</v>
      </c>
      <c r="BP58" s="13">
        <f t="shared" si="3"/>
        <v>1</v>
      </c>
      <c r="BQ58" s="13" t="str">
        <f t="shared" si="3"/>
        <v/>
      </c>
      <c r="BR58" s="13" t="s">
        <v>25</v>
      </c>
      <c r="BS58" s="13" t="s">
        <v>25</v>
      </c>
      <c r="BT58" s="13" t="s">
        <v>25</v>
      </c>
      <c r="BU58" s="13" t="s">
        <v>25</v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</row>
    <row r="59" ht="15" customHeight="1" outlineLevel="1" spans="2:81">
      <c r="B59" s="10">
        <v>201809</v>
      </c>
      <c r="C59" s="13">
        <f t="shared" si="4"/>
        <v>0</v>
      </c>
      <c r="D59" s="13">
        <f t="shared" si="4"/>
        <v>0</v>
      </c>
      <c r="E59" s="13">
        <f t="shared" si="4"/>
        <v>0</v>
      </c>
      <c r="F59" s="13">
        <f t="shared" si="4"/>
        <v>1</v>
      </c>
      <c r="G59" s="13">
        <f t="shared" si="2"/>
        <v>1.70006871069483</v>
      </c>
      <c r="H59" s="13">
        <f t="shared" si="2"/>
        <v>1.32770181393163</v>
      </c>
      <c r="I59" s="13">
        <f t="shared" si="2"/>
        <v>1</v>
      </c>
      <c r="J59" s="13">
        <f t="shared" si="2"/>
        <v>1</v>
      </c>
      <c r="K59" s="13">
        <f t="shared" si="2"/>
        <v>1.09000210086345</v>
      </c>
      <c r="L59" s="13">
        <f t="shared" si="2"/>
        <v>1</v>
      </c>
      <c r="M59" s="13">
        <f t="shared" si="2"/>
        <v>1</v>
      </c>
      <c r="N59" s="13">
        <f t="shared" si="2"/>
        <v>1</v>
      </c>
      <c r="O59" s="13">
        <f t="shared" si="2"/>
        <v>0.918083843921788</v>
      </c>
      <c r="P59" s="13">
        <f t="shared" si="2"/>
        <v>1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0.997955824753122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T59" s="10">
        <v>201809</v>
      </c>
      <c r="AU59" s="13">
        <f t="shared" si="5"/>
        <v>0</v>
      </c>
      <c r="AV59" s="13">
        <f t="shared" si="5"/>
        <v>0</v>
      </c>
      <c r="AW59" s="13">
        <f t="shared" si="5"/>
        <v>0</v>
      </c>
      <c r="AX59" s="13">
        <f t="shared" si="5"/>
        <v>1</v>
      </c>
      <c r="AY59" s="13">
        <f t="shared" si="3"/>
        <v>1.70006871069483</v>
      </c>
      <c r="AZ59" s="13">
        <f t="shared" si="3"/>
        <v>1.32770181393163</v>
      </c>
      <c r="BA59" s="13">
        <f t="shared" si="3"/>
        <v>1</v>
      </c>
      <c r="BB59" s="13">
        <f t="shared" si="3"/>
        <v>1</v>
      </c>
      <c r="BC59" s="13">
        <f t="shared" si="3"/>
        <v>1.09000210086345</v>
      </c>
      <c r="BD59" s="13">
        <f t="shared" si="3"/>
        <v>1</v>
      </c>
      <c r="BE59" s="13">
        <f t="shared" si="3"/>
        <v>1</v>
      </c>
      <c r="BF59" s="13">
        <f t="shared" si="3"/>
        <v>1</v>
      </c>
      <c r="BG59" s="13">
        <f t="shared" si="3"/>
        <v>0.918083843921788</v>
      </c>
      <c r="BH59" s="13">
        <f t="shared" si="3"/>
        <v>1</v>
      </c>
      <c r="BI59" s="13">
        <f t="shared" si="3"/>
        <v>1</v>
      </c>
      <c r="BJ59" s="13">
        <f t="shared" si="3"/>
        <v>1</v>
      </c>
      <c r="BK59" s="13">
        <f t="shared" si="3"/>
        <v>1</v>
      </c>
      <c r="BL59" s="13">
        <f t="shared" si="3"/>
        <v>1</v>
      </c>
      <c r="BM59" s="13">
        <f t="shared" si="3"/>
        <v>1</v>
      </c>
      <c r="BN59" s="13">
        <f t="shared" si="3"/>
        <v>1</v>
      </c>
      <c r="BO59" s="13">
        <f t="shared" si="3"/>
        <v>0.997955824753122</v>
      </c>
      <c r="BP59" s="13" t="str">
        <f t="shared" si="3"/>
        <v/>
      </c>
      <c r="BQ59" s="13" t="s">
        <v>25</v>
      </c>
      <c r="BR59" s="13" t="s">
        <v>25</v>
      </c>
      <c r="BS59" s="13" t="s">
        <v>25</v>
      </c>
      <c r="BT59" s="13" t="s">
        <v>25</v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</row>
    <row r="60" ht="15" customHeight="1" outlineLevel="1" spans="2:81">
      <c r="B60" s="10">
        <v>201812</v>
      </c>
      <c r="C60" s="13">
        <f t="shared" si="4"/>
        <v>0</v>
      </c>
      <c r="D60" s="13">
        <f t="shared" si="4"/>
        <v>0</v>
      </c>
      <c r="E60" s="13">
        <f t="shared" si="4"/>
        <v>1</v>
      </c>
      <c r="F60" s="13">
        <f t="shared" si="4"/>
        <v>1.32607510110609</v>
      </c>
      <c r="G60" s="13">
        <f t="shared" si="2"/>
        <v>1.04509369406903</v>
      </c>
      <c r="H60" s="13">
        <f t="shared" si="2"/>
        <v>1.01718371104462</v>
      </c>
      <c r="I60" s="13">
        <f t="shared" si="2"/>
        <v>1.09796181995709</v>
      </c>
      <c r="J60" s="13">
        <f t="shared" si="2"/>
        <v>0.988193168276853</v>
      </c>
      <c r="K60" s="13">
        <f t="shared" si="2"/>
        <v>1</v>
      </c>
      <c r="L60" s="13">
        <f t="shared" si="2"/>
        <v>1</v>
      </c>
      <c r="M60" s="13">
        <f t="shared" si="2"/>
        <v>1</v>
      </c>
      <c r="N60" s="13">
        <f t="shared" si="2"/>
        <v>1</v>
      </c>
      <c r="O60" s="13">
        <f t="shared" si="2"/>
        <v>1</v>
      </c>
      <c r="P60" s="13">
        <f t="shared" si="2"/>
        <v>1</v>
      </c>
      <c r="Q60" s="13">
        <f t="shared" si="2"/>
        <v>1</v>
      </c>
      <c r="R60" s="13">
        <f t="shared" si="2"/>
        <v>1</v>
      </c>
      <c r="S60" s="13">
        <f t="shared" si="2"/>
        <v>1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T60" s="10">
        <v>201812</v>
      </c>
      <c r="AU60" s="13">
        <f t="shared" si="5"/>
        <v>0</v>
      </c>
      <c r="AV60" s="13">
        <f t="shared" si="5"/>
        <v>0</v>
      </c>
      <c r="AW60" s="13">
        <f t="shared" si="5"/>
        <v>1</v>
      </c>
      <c r="AX60" s="13">
        <f t="shared" si="5"/>
        <v>1.32607510110609</v>
      </c>
      <c r="AY60" s="13">
        <f t="shared" si="3"/>
        <v>1.04509369406903</v>
      </c>
      <c r="AZ60" s="13">
        <f t="shared" si="3"/>
        <v>1.01718371104462</v>
      </c>
      <c r="BA60" s="13">
        <f t="shared" si="3"/>
        <v>1.09796181995709</v>
      </c>
      <c r="BB60" s="13">
        <f t="shared" si="3"/>
        <v>0.988193168276853</v>
      </c>
      <c r="BC60" s="13">
        <f t="shared" si="3"/>
        <v>1</v>
      </c>
      <c r="BD60" s="13">
        <f t="shared" si="3"/>
        <v>1</v>
      </c>
      <c r="BE60" s="13">
        <f t="shared" si="3"/>
        <v>1</v>
      </c>
      <c r="BF60" s="13">
        <f t="shared" si="3"/>
        <v>1</v>
      </c>
      <c r="BG60" s="13">
        <f t="shared" si="3"/>
        <v>1</v>
      </c>
      <c r="BH60" s="13">
        <f t="shared" si="3"/>
        <v>1</v>
      </c>
      <c r="BI60" s="13">
        <f t="shared" si="3"/>
        <v>1</v>
      </c>
      <c r="BJ60" s="13">
        <f t="shared" si="3"/>
        <v>1</v>
      </c>
      <c r="BK60" s="13">
        <f t="shared" si="3"/>
        <v>1</v>
      </c>
      <c r="BL60" s="13">
        <f t="shared" si="3"/>
        <v>1</v>
      </c>
      <c r="BM60" s="13">
        <f t="shared" si="3"/>
        <v>1</v>
      </c>
      <c r="BN60" s="13">
        <f t="shared" si="3"/>
        <v>1</v>
      </c>
      <c r="BO60" s="13" t="str">
        <f t="shared" si="3"/>
        <v/>
      </c>
      <c r="BP60" s="13" t="s">
        <v>25</v>
      </c>
      <c r="BQ60" s="13" t="s">
        <v>25</v>
      </c>
      <c r="BR60" s="13" t="s">
        <v>25</v>
      </c>
      <c r="BS60" s="13" t="s">
        <v>25</v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</row>
    <row r="61" ht="15" customHeight="1" outlineLevel="1" spans="2:81">
      <c r="B61" s="10">
        <v>201903</v>
      </c>
      <c r="C61" s="13">
        <f t="shared" si="4"/>
        <v>0</v>
      </c>
      <c r="D61" s="13">
        <f t="shared" si="4"/>
        <v>0</v>
      </c>
      <c r="E61" s="13">
        <f t="shared" si="4"/>
        <v>1.75636850458194</v>
      </c>
      <c r="F61" s="13">
        <f t="shared" si="4"/>
        <v>1</v>
      </c>
      <c r="G61" s="13">
        <f t="shared" si="2"/>
        <v>1</v>
      </c>
      <c r="H61" s="13">
        <f t="shared" si="2"/>
        <v>1.24845115683001</v>
      </c>
      <c r="I61" s="13">
        <f t="shared" si="2"/>
        <v>1.02712114097392</v>
      </c>
      <c r="J61" s="13">
        <f t="shared" si="2"/>
        <v>1.01337065938398</v>
      </c>
      <c r="K61" s="13">
        <f t="shared" si="2"/>
        <v>1</v>
      </c>
      <c r="L61" s="13">
        <f t="shared" si="2"/>
        <v>1</v>
      </c>
      <c r="M61" s="13">
        <f t="shared" si="2"/>
        <v>1.30276015924196</v>
      </c>
      <c r="N61" s="13">
        <f t="shared" si="2"/>
        <v>1</v>
      </c>
      <c r="O61" s="13">
        <f t="shared" si="2"/>
        <v>1</v>
      </c>
      <c r="P61" s="13">
        <f t="shared" si="2"/>
        <v>1</v>
      </c>
      <c r="Q61" s="13">
        <f t="shared" si="2"/>
        <v>0.999820113839929</v>
      </c>
      <c r="R61" s="13">
        <f t="shared" si="2"/>
        <v>1</v>
      </c>
      <c r="S61" s="13">
        <f t="shared" si="2"/>
        <v>1</v>
      </c>
      <c r="T61" s="13">
        <f t="shared" si="2"/>
        <v>1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T61" s="10">
        <v>201903</v>
      </c>
      <c r="AU61" s="13">
        <f t="shared" si="5"/>
        <v>0</v>
      </c>
      <c r="AV61" s="13">
        <f t="shared" si="5"/>
        <v>0</v>
      </c>
      <c r="AW61" s="13">
        <f t="shared" si="5"/>
        <v>1.75636850458194</v>
      </c>
      <c r="AX61" s="13">
        <f t="shared" si="5"/>
        <v>1</v>
      </c>
      <c r="AY61" s="13">
        <f t="shared" si="3"/>
        <v>1</v>
      </c>
      <c r="AZ61" s="13">
        <f t="shared" si="3"/>
        <v>1.24845115683001</v>
      </c>
      <c r="BA61" s="13">
        <f t="shared" si="3"/>
        <v>1.02712114097392</v>
      </c>
      <c r="BB61" s="13">
        <f t="shared" si="3"/>
        <v>1.01337065938398</v>
      </c>
      <c r="BC61" s="13">
        <f t="shared" si="3"/>
        <v>1</v>
      </c>
      <c r="BD61" s="13">
        <f t="shared" si="3"/>
        <v>1</v>
      </c>
      <c r="BE61" s="13">
        <f t="shared" si="3"/>
        <v>1.30276015924196</v>
      </c>
      <c r="BF61" s="13">
        <f t="shared" si="3"/>
        <v>1</v>
      </c>
      <c r="BG61" s="13">
        <f t="shared" si="3"/>
        <v>1</v>
      </c>
      <c r="BH61" s="13">
        <f t="shared" si="3"/>
        <v>1</v>
      </c>
      <c r="BI61" s="13">
        <f t="shared" si="3"/>
        <v>0.999820113839929</v>
      </c>
      <c r="BJ61" s="13">
        <f t="shared" si="3"/>
        <v>1</v>
      </c>
      <c r="BK61" s="13">
        <f t="shared" si="3"/>
        <v>1</v>
      </c>
      <c r="BL61" s="13">
        <f t="shared" si="3"/>
        <v>1</v>
      </c>
      <c r="BM61" s="13">
        <f t="shared" si="3"/>
        <v>1</v>
      </c>
      <c r="BN61" s="13" t="str">
        <f t="shared" si="3"/>
        <v/>
      </c>
      <c r="BO61" s="13" t="s">
        <v>25</v>
      </c>
      <c r="BP61" s="13" t="s">
        <v>25</v>
      </c>
      <c r="BQ61" s="13" t="s">
        <v>25</v>
      </c>
      <c r="BR61" s="13" t="s">
        <v>25</v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</row>
    <row r="62" ht="15" customHeight="1" outlineLevel="1" spans="2:81">
      <c r="B62" s="10">
        <v>201906</v>
      </c>
      <c r="C62" s="13">
        <f t="shared" si="4"/>
        <v>0</v>
      </c>
      <c r="D62" s="13">
        <f t="shared" si="4"/>
        <v>0</v>
      </c>
      <c r="E62" s="13">
        <f t="shared" si="4"/>
        <v>0</v>
      </c>
      <c r="F62" s="13">
        <f t="shared" si="4"/>
        <v>0</v>
      </c>
      <c r="G62" s="13">
        <f t="shared" si="2"/>
        <v>0</v>
      </c>
      <c r="H62" s="13">
        <f t="shared" si="2"/>
        <v>0</v>
      </c>
      <c r="I62" s="13">
        <f t="shared" si="2"/>
        <v>0</v>
      </c>
      <c r="J62" s="13">
        <f t="shared" si="2"/>
        <v>0</v>
      </c>
      <c r="K62" s="13">
        <f t="shared" si="2"/>
        <v>0</v>
      </c>
      <c r="L62" s="13">
        <f t="shared" si="2"/>
        <v>0</v>
      </c>
      <c r="M62" s="13">
        <f t="shared" si="2"/>
        <v>0</v>
      </c>
      <c r="N62" s="13">
        <f t="shared" si="2"/>
        <v>0</v>
      </c>
      <c r="O62" s="13">
        <f t="shared" si="2"/>
        <v>0</v>
      </c>
      <c r="P62" s="13">
        <f t="shared" si="2"/>
        <v>0</v>
      </c>
      <c r="Q62" s="13">
        <f t="shared" si="2"/>
        <v>0</v>
      </c>
      <c r="R62" s="13">
        <f t="shared" si="2"/>
        <v>0</v>
      </c>
      <c r="S62" s="13">
        <f t="shared" si="2"/>
        <v>0</v>
      </c>
      <c r="T62" s="13">
        <f t="shared" si="2"/>
        <v>0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T62" s="10">
        <v>201906</v>
      </c>
      <c r="AU62" s="13">
        <f t="shared" si="5"/>
        <v>0</v>
      </c>
      <c r="AV62" s="13">
        <f t="shared" si="5"/>
        <v>0</v>
      </c>
      <c r="AW62" s="13">
        <f t="shared" si="5"/>
        <v>0</v>
      </c>
      <c r="AX62" s="13">
        <f t="shared" si="5"/>
        <v>0</v>
      </c>
      <c r="AY62" s="13">
        <f t="shared" si="3"/>
        <v>0</v>
      </c>
      <c r="AZ62" s="13">
        <f t="shared" si="3"/>
        <v>0</v>
      </c>
      <c r="BA62" s="13">
        <f t="shared" si="3"/>
        <v>0</v>
      </c>
      <c r="BB62" s="13">
        <f t="shared" si="3"/>
        <v>0</v>
      </c>
      <c r="BC62" s="13">
        <f t="shared" si="3"/>
        <v>0</v>
      </c>
      <c r="BD62" s="13">
        <f t="shared" si="3"/>
        <v>0</v>
      </c>
      <c r="BE62" s="13">
        <f t="shared" si="3"/>
        <v>0</v>
      </c>
      <c r="BF62" s="13">
        <f t="shared" si="3"/>
        <v>0</v>
      </c>
      <c r="BG62" s="13">
        <f t="shared" si="3"/>
        <v>0</v>
      </c>
      <c r="BH62" s="13">
        <f t="shared" si="3"/>
        <v>0</v>
      </c>
      <c r="BI62" s="13">
        <f t="shared" si="3"/>
        <v>0</v>
      </c>
      <c r="BJ62" s="13">
        <f t="shared" si="3"/>
        <v>0</v>
      </c>
      <c r="BK62" s="13">
        <f t="shared" si="3"/>
        <v>0</v>
      </c>
      <c r="BL62" s="13">
        <f t="shared" si="3"/>
        <v>0</v>
      </c>
      <c r="BM62" s="13" t="str">
        <f t="shared" si="3"/>
        <v/>
      </c>
      <c r="BN62" s="13" t="s">
        <v>25</v>
      </c>
      <c r="BO62" s="13" t="s">
        <v>25</v>
      </c>
      <c r="BP62" s="13" t="s">
        <v>25</v>
      </c>
      <c r="BQ62" s="13" t="s">
        <v>25</v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</row>
    <row r="63" ht="15" customHeight="1" outlineLevel="1" spans="2:81">
      <c r="B63" s="10">
        <v>201909</v>
      </c>
      <c r="C63" s="13">
        <f t="shared" si="4"/>
        <v>0</v>
      </c>
      <c r="D63" s="13">
        <f t="shared" si="4"/>
        <v>1</v>
      </c>
      <c r="E63" s="13">
        <f t="shared" si="4"/>
        <v>1</v>
      </c>
      <c r="F63" s="13">
        <f t="shared" si="4"/>
        <v>1</v>
      </c>
      <c r="G63" s="13">
        <f t="shared" si="2"/>
        <v>0.781345198737025</v>
      </c>
      <c r="H63" s="13">
        <f t="shared" si="2"/>
        <v>1</v>
      </c>
      <c r="I63" s="13">
        <f t="shared" si="2"/>
        <v>0.994215940888268</v>
      </c>
      <c r="J63" s="13">
        <f t="shared" si="2"/>
        <v>1</v>
      </c>
      <c r="K63" s="13">
        <f t="shared" si="2"/>
        <v>1</v>
      </c>
      <c r="L63" s="13">
        <f t="shared" si="2"/>
        <v>1</v>
      </c>
      <c r="M63" s="13">
        <f t="shared" si="2"/>
        <v>1</v>
      </c>
      <c r="N63" s="13">
        <f t="shared" si="2"/>
        <v>1</v>
      </c>
      <c r="O63" s="13">
        <f t="shared" si="2"/>
        <v>1</v>
      </c>
      <c r="P63" s="13">
        <f t="shared" si="2"/>
        <v>1</v>
      </c>
      <c r="Q63" s="13">
        <f t="shared" si="2"/>
        <v>1</v>
      </c>
      <c r="R63" s="13">
        <f t="shared" si="2"/>
        <v>1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T63" s="10">
        <v>201909</v>
      </c>
      <c r="AU63" s="13">
        <f t="shared" si="5"/>
        <v>0</v>
      </c>
      <c r="AV63" s="13">
        <f t="shared" si="5"/>
        <v>1</v>
      </c>
      <c r="AW63" s="13">
        <f t="shared" si="5"/>
        <v>1</v>
      </c>
      <c r="AX63" s="13">
        <f t="shared" si="5"/>
        <v>1</v>
      </c>
      <c r="AY63" s="13">
        <f t="shared" si="3"/>
        <v>0.781345198737025</v>
      </c>
      <c r="AZ63" s="13">
        <f t="shared" si="3"/>
        <v>1</v>
      </c>
      <c r="BA63" s="13">
        <f t="shared" si="3"/>
        <v>0.994215940888268</v>
      </c>
      <c r="BB63" s="13">
        <f t="shared" si="3"/>
        <v>1</v>
      </c>
      <c r="BC63" s="13">
        <f t="shared" si="3"/>
        <v>1</v>
      </c>
      <c r="BD63" s="13">
        <f t="shared" si="3"/>
        <v>1</v>
      </c>
      <c r="BE63" s="13">
        <f t="shared" si="3"/>
        <v>1</v>
      </c>
      <c r="BF63" s="13">
        <f t="shared" si="3"/>
        <v>1</v>
      </c>
      <c r="BG63" s="13">
        <f t="shared" si="3"/>
        <v>1</v>
      </c>
      <c r="BH63" s="13">
        <f t="shared" si="3"/>
        <v>1</v>
      </c>
      <c r="BI63" s="13">
        <f t="shared" si="3"/>
        <v>1</v>
      </c>
      <c r="BJ63" s="13">
        <f t="shared" si="3"/>
        <v>1</v>
      </c>
      <c r="BK63" s="13">
        <f t="shared" si="3"/>
        <v>1</v>
      </c>
      <c r="BL63" s="13" t="str">
        <f t="shared" si="3"/>
        <v/>
      </c>
      <c r="BM63" s="13" t="s">
        <v>25</v>
      </c>
      <c r="BN63" s="13" t="s">
        <v>25</v>
      </c>
      <c r="BO63" s="13" t="s">
        <v>25</v>
      </c>
      <c r="BP63" s="13" t="s">
        <v>25</v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</row>
    <row r="64" ht="15" customHeight="1" outlineLevel="1" spans="2:81">
      <c r="B64" s="10">
        <v>201912</v>
      </c>
      <c r="C64" s="13">
        <f t="shared" si="4"/>
        <v>0</v>
      </c>
      <c r="D64" s="13">
        <f t="shared" si="4"/>
        <v>0</v>
      </c>
      <c r="E64" s="13">
        <f t="shared" si="4"/>
        <v>0</v>
      </c>
      <c r="F64" s="13">
        <f t="shared" si="4"/>
        <v>0</v>
      </c>
      <c r="G64" s="13">
        <f t="shared" si="2"/>
        <v>0</v>
      </c>
      <c r="H64" s="13">
        <f t="shared" si="2"/>
        <v>0</v>
      </c>
      <c r="I64" s="13">
        <f t="shared" si="2"/>
        <v>0</v>
      </c>
      <c r="J64" s="13">
        <f t="shared" si="2"/>
        <v>0</v>
      </c>
      <c r="K64" s="13">
        <f t="shared" si="2"/>
        <v>0</v>
      </c>
      <c r="L64" s="13">
        <f t="shared" si="2"/>
        <v>0</v>
      </c>
      <c r="M64" s="13">
        <f t="shared" si="2"/>
        <v>0</v>
      </c>
      <c r="N64" s="13">
        <f t="shared" si="2"/>
        <v>0</v>
      </c>
      <c r="O64" s="13">
        <f t="shared" si="2"/>
        <v>0</v>
      </c>
      <c r="P64" s="13">
        <f t="shared" si="2"/>
        <v>0</v>
      </c>
      <c r="Q64" s="13">
        <f t="shared" si="2"/>
        <v>0</v>
      </c>
      <c r="R64" s="13">
        <f t="shared" si="2"/>
        <v>0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T64" s="10">
        <v>201912</v>
      </c>
      <c r="AU64" s="13">
        <f t="shared" si="5"/>
        <v>0</v>
      </c>
      <c r="AV64" s="13">
        <f t="shared" si="5"/>
        <v>0</v>
      </c>
      <c r="AW64" s="13">
        <f t="shared" si="5"/>
        <v>0</v>
      </c>
      <c r="AX64" s="13">
        <f t="shared" si="5"/>
        <v>0</v>
      </c>
      <c r="AY64" s="13">
        <f t="shared" si="3"/>
        <v>0</v>
      </c>
      <c r="AZ64" s="13">
        <f t="shared" si="3"/>
        <v>0</v>
      </c>
      <c r="BA64" s="13">
        <f t="shared" si="3"/>
        <v>0</v>
      </c>
      <c r="BB64" s="13">
        <f t="shared" si="3"/>
        <v>0</v>
      </c>
      <c r="BC64" s="13">
        <f t="shared" si="3"/>
        <v>0</v>
      </c>
      <c r="BD64" s="13">
        <f t="shared" si="3"/>
        <v>0</v>
      </c>
      <c r="BE64" s="13">
        <f t="shared" si="3"/>
        <v>0</v>
      </c>
      <c r="BF64" s="13">
        <f t="shared" si="3"/>
        <v>0</v>
      </c>
      <c r="BG64" s="13">
        <f t="shared" si="3"/>
        <v>0</v>
      </c>
      <c r="BH64" s="13">
        <f t="shared" si="3"/>
        <v>0</v>
      </c>
      <c r="BI64" s="13">
        <f t="shared" si="3"/>
        <v>0</v>
      </c>
      <c r="BJ64" s="13">
        <f t="shared" si="3"/>
        <v>0</v>
      </c>
      <c r="BK64" s="13" t="str">
        <f t="shared" si="3"/>
        <v/>
      </c>
      <c r="BL64" s="13" t="s">
        <v>25</v>
      </c>
      <c r="BM64" s="13" t="s">
        <v>25</v>
      </c>
      <c r="BN64" s="13" t="s">
        <v>25</v>
      </c>
      <c r="BO64" s="13" t="s">
        <v>25</v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</row>
    <row r="65" ht="15" customHeight="1" outlineLevel="1" spans="2:81">
      <c r="B65" s="10">
        <v>202003</v>
      </c>
      <c r="C65" s="13">
        <f t="shared" si="4"/>
        <v>0</v>
      </c>
      <c r="D65" s="13">
        <f t="shared" si="4"/>
        <v>0</v>
      </c>
      <c r="E65" s="13">
        <f t="shared" si="4"/>
        <v>0</v>
      </c>
      <c r="F65" s="13">
        <f t="shared" si="4"/>
        <v>0</v>
      </c>
      <c r="G65" s="13">
        <f t="shared" si="2"/>
        <v>0</v>
      </c>
      <c r="H65" s="13">
        <f t="shared" si="2"/>
        <v>0</v>
      </c>
      <c r="I65" s="13">
        <f t="shared" si="2"/>
        <v>0</v>
      </c>
      <c r="J65" s="13">
        <f t="shared" si="2"/>
        <v>0</v>
      </c>
      <c r="K65" s="13">
        <f t="shared" si="2"/>
        <v>1</v>
      </c>
      <c r="L65" s="13">
        <f t="shared" si="2"/>
        <v>1</v>
      </c>
      <c r="M65" s="13">
        <f t="shared" si="2"/>
        <v>1</v>
      </c>
      <c r="N65" s="13">
        <f t="shared" si="2"/>
        <v>1</v>
      </c>
      <c r="O65" s="13">
        <f t="shared" si="2"/>
        <v>1</v>
      </c>
      <c r="P65" s="13">
        <f t="shared" si="2"/>
        <v>1</v>
      </c>
      <c r="Q65" s="13">
        <f t="shared" si="2"/>
        <v>1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T65" s="10">
        <v>202003</v>
      </c>
      <c r="AU65" s="13">
        <f t="shared" si="5"/>
        <v>0</v>
      </c>
      <c r="AV65" s="13">
        <f t="shared" si="5"/>
        <v>0</v>
      </c>
      <c r="AW65" s="13">
        <f t="shared" si="5"/>
        <v>0</v>
      </c>
      <c r="AX65" s="13">
        <f t="shared" si="5"/>
        <v>0</v>
      </c>
      <c r="AY65" s="13">
        <f t="shared" si="3"/>
        <v>0</v>
      </c>
      <c r="AZ65" s="13">
        <f t="shared" si="3"/>
        <v>0</v>
      </c>
      <c r="BA65" s="13">
        <f t="shared" si="3"/>
        <v>0</v>
      </c>
      <c r="BB65" s="13">
        <f t="shared" si="3"/>
        <v>0</v>
      </c>
      <c r="BC65" s="13">
        <f t="shared" si="3"/>
        <v>1</v>
      </c>
      <c r="BD65" s="13">
        <f t="shared" si="3"/>
        <v>1</v>
      </c>
      <c r="BE65" s="13">
        <f t="shared" si="3"/>
        <v>1</v>
      </c>
      <c r="BF65" s="13">
        <f t="shared" si="3"/>
        <v>1</v>
      </c>
      <c r="BG65" s="13">
        <f t="shared" si="3"/>
        <v>1</v>
      </c>
      <c r="BH65" s="13">
        <f t="shared" si="3"/>
        <v>1</v>
      </c>
      <c r="BI65" s="13">
        <f t="shared" si="3"/>
        <v>1</v>
      </c>
      <c r="BJ65" s="13" t="str">
        <f t="shared" si="3"/>
        <v/>
      </c>
      <c r="BK65" s="13" t="s">
        <v>25</v>
      </c>
      <c r="BL65" s="13" t="s">
        <v>25</v>
      </c>
      <c r="BM65" s="13" t="s">
        <v>25</v>
      </c>
      <c r="BN65" s="13" t="s">
        <v>25</v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</row>
    <row r="66" ht="15" customHeight="1" outlineLevel="1" spans="2:81">
      <c r="B66" s="10">
        <v>202006</v>
      </c>
      <c r="C66" s="13">
        <f t="shared" si="4"/>
        <v>0</v>
      </c>
      <c r="D66" s="13">
        <f t="shared" si="4"/>
        <v>0</v>
      </c>
      <c r="E66" s="13">
        <f t="shared" si="4"/>
        <v>0</v>
      </c>
      <c r="F66" s="13">
        <f t="shared" si="4"/>
        <v>0</v>
      </c>
      <c r="G66" s="13">
        <f t="shared" si="2"/>
        <v>0</v>
      </c>
      <c r="H66" s="13">
        <f t="shared" si="2"/>
        <v>0</v>
      </c>
      <c r="I66" s="13">
        <f t="shared" si="2"/>
        <v>0</v>
      </c>
      <c r="J66" s="13">
        <f t="shared" si="2"/>
        <v>0</v>
      </c>
      <c r="K66" s="13">
        <f t="shared" si="2"/>
        <v>0</v>
      </c>
      <c r="L66" s="13">
        <f t="shared" si="2"/>
        <v>0</v>
      </c>
      <c r="M66" s="13">
        <f t="shared" si="2"/>
        <v>0</v>
      </c>
      <c r="N66" s="13">
        <f t="shared" si="2"/>
        <v>0</v>
      </c>
      <c r="O66" s="13">
        <f t="shared" si="2"/>
        <v>0</v>
      </c>
      <c r="P66" s="13">
        <f t="shared" si="2"/>
        <v>0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T66" s="10">
        <v>202006</v>
      </c>
      <c r="AU66" s="13">
        <f t="shared" si="5"/>
        <v>0</v>
      </c>
      <c r="AV66" s="13">
        <f t="shared" si="5"/>
        <v>0</v>
      </c>
      <c r="AW66" s="13">
        <f t="shared" si="5"/>
        <v>0</v>
      </c>
      <c r="AX66" s="13">
        <f t="shared" si="5"/>
        <v>0</v>
      </c>
      <c r="AY66" s="13">
        <f t="shared" si="3"/>
        <v>0</v>
      </c>
      <c r="AZ66" s="13">
        <f t="shared" si="3"/>
        <v>0</v>
      </c>
      <c r="BA66" s="13">
        <f t="shared" si="3"/>
        <v>0</v>
      </c>
      <c r="BB66" s="13">
        <f t="shared" si="3"/>
        <v>0</v>
      </c>
      <c r="BC66" s="13">
        <f t="shared" si="3"/>
        <v>0</v>
      </c>
      <c r="BD66" s="13">
        <f t="shared" si="3"/>
        <v>0</v>
      </c>
      <c r="BE66" s="13">
        <f t="shared" si="3"/>
        <v>0</v>
      </c>
      <c r="BF66" s="13">
        <f t="shared" si="3"/>
        <v>0</v>
      </c>
      <c r="BG66" s="13">
        <f t="shared" si="3"/>
        <v>0</v>
      </c>
      <c r="BH66" s="13">
        <f t="shared" si="3"/>
        <v>0</v>
      </c>
      <c r="BI66" s="13" t="str">
        <f t="shared" si="3"/>
        <v/>
      </c>
      <c r="BJ66" s="13" t="s">
        <v>25</v>
      </c>
      <c r="BK66" s="13" t="s">
        <v>25</v>
      </c>
      <c r="BL66" s="13" t="s">
        <v>25</v>
      </c>
      <c r="BM66" s="13" t="s">
        <v>25</v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</row>
    <row r="67" ht="15" customHeight="1" outlineLevel="1" spans="2:81">
      <c r="B67" s="10">
        <v>202009</v>
      </c>
      <c r="C67" s="13">
        <f t="shared" si="4"/>
        <v>0</v>
      </c>
      <c r="D67" s="13">
        <f t="shared" si="4"/>
        <v>0</v>
      </c>
      <c r="E67" s="13">
        <f t="shared" si="4"/>
        <v>0</v>
      </c>
      <c r="F67" s="13">
        <f t="shared" si="4"/>
        <v>0</v>
      </c>
      <c r="G67" s="13">
        <f t="shared" si="2"/>
        <v>0</v>
      </c>
      <c r="H67" s="13">
        <f t="shared" si="2"/>
        <v>0</v>
      </c>
      <c r="I67" s="13">
        <f t="shared" si="2"/>
        <v>1</v>
      </c>
      <c r="J67" s="13">
        <f t="shared" si="2"/>
        <v>1</v>
      </c>
      <c r="K67" s="13">
        <f t="shared" si="2"/>
        <v>1</v>
      </c>
      <c r="L67" s="13">
        <f t="shared" si="2"/>
        <v>1</v>
      </c>
      <c r="M67" s="13">
        <f t="shared" si="2"/>
        <v>1</v>
      </c>
      <c r="N67" s="13">
        <f t="shared" si="2"/>
        <v>1</v>
      </c>
      <c r="O67" s="13">
        <f t="shared" si="2"/>
        <v>1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T67" s="10">
        <v>202009</v>
      </c>
      <c r="AU67" s="13">
        <f t="shared" si="5"/>
        <v>0</v>
      </c>
      <c r="AV67" s="13">
        <f t="shared" si="5"/>
        <v>0</v>
      </c>
      <c r="AW67" s="13">
        <f t="shared" si="5"/>
        <v>0</v>
      </c>
      <c r="AX67" s="13">
        <f t="shared" si="5"/>
        <v>0</v>
      </c>
      <c r="AY67" s="13">
        <f t="shared" si="3"/>
        <v>0</v>
      </c>
      <c r="AZ67" s="13">
        <f t="shared" si="3"/>
        <v>0</v>
      </c>
      <c r="BA67" s="13">
        <f t="shared" si="3"/>
        <v>1</v>
      </c>
      <c r="BB67" s="13">
        <f t="shared" si="3"/>
        <v>1</v>
      </c>
      <c r="BC67" s="13">
        <f t="shared" si="3"/>
        <v>1</v>
      </c>
      <c r="BD67" s="13">
        <f t="shared" si="3"/>
        <v>1</v>
      </c>
      <c r="BE67" s="13">
        <f t="shared" si="3"/>
        <v>1</v>
      </c>
      <c r="BF67" s="13">
        <f t="shared" si="3"/>
        <v>1</v>
      </c>
      <c r="BG67" s="13">
        <f t="shared" si="3"/>
        <v>1</v>
      </c>
      <c r="BH67" s="13" t="str">
        <f t="shared" si="3"/>
        <v/>
      </c>
      <c r="BI67" s="13" t="s">
        <v>25</v>
      </c>
      <c r="BJ67" s="13" t="s">
        <v>25</v>
      </c>
      <c r="BK67" s="13" t="s">
        <v>25</v>
      </c>
      <c r="BL67" s="13" t="s">
        <v>25</v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</row>
    <row r="68" ht="15" customHeight="1" outlineLevel="1" spans="2:81">
      <c r="B68" s="10">
        <v>202012</v>
      </c>
      <c r="C68" s="13">
        <f t="shared" si="4"/>
        <v>0</v>
      </c>
      <c r="D68" s="13">
        <f t="shared" si="4"/>
        <v>0</v>
      </c>
      <c r="E68" s="13">
        <f t="shared" si="4"/>
        <v>1</v>
      </c>
      <c r="F68" s="13">
        <f t="shared" si="4"/>
        <v>1</v>
      </c>
      <c r="G68" s="13">
        <f t="shared" si="2"/>
        <v>1</v>
      </c>
      <c r="H68" s="13">
        <f t="shared" si="2"/>
        <v>1</v>
      </c>
      <c r="I68" s="13">
        <f t="shared" si="2"/>
        <v>1</v>
      </c>
      <c r="J68" s="13">
        <f t="shared" si="2"/>
        <v>0.936284557614469</v>
      </c>
      <c r="K68" s="13">
        <f t="shared" si="2"/>
        <v>1</v>
      </c>
      <c r="L68" s="13">
        <f t="shared" si="2"/>
        <v>0.685532823553214</v>
      </c>
      <c r="M68" s="13">
        <f t="shared" si="2"/>
        <v>0.541280642381414</v>
      </c>
      <c r="N68" s="13">
        <f t="shared" si="2"/>
        <v>0.470330959462627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T68" s="10">
        <v>202012</v>
      </c>
      <c r="AU68" s="13">
        <f t="shared" si="5"/>
        <v>0</v>
      </c>
      <c r="AV68" s="13">
        <f t="shared" si="5"/>
        <v>0</v>
      </c>
      <c r="AW68" s="13">
        <f t="shared" si="5"/>
        <v>1</v>
      </c>
      <c r="AX68" s="13">
        <f t="shared" si="5"/>
        <v>1</v>
      </c>
      <c r="AY68" s="13">
        <f t="shared" si="3"/>
        <v>1</v>
      </c>
      <c r="AZ68" s="13">
        <f t="shared" si="3"/>
        <v>1</v>
      </c>
      <c r="BA68" s="13">
        <f t="shared" si="3"/>
        <v>1</v>
      </c>
      <c r="BB68" s="13">
        <f t="shared" si="3"/>
        <v>0.936284557614469</v>
      </c>
      <c r="BC68" s="13">
        <f t="shared" si="3"/>
        <v>1</v>
      </c>
      <c r="BD68" s="13">
        <f t="shared" si="3"/>
        <v>0.685532823553214</v>
      </c>
      <c r="BE68" s="13">
        <f t="shared" si="3"/>
        <v>0.541280642381414</v>
      </c>
      <c r="BF68" s="13">
        <f t="shared" si="3"/>
        <v>0.470330959462627</v>
      </c>
      <c r="BG68" s="13" t="str">
        <f t="shared" si="3"/>
        <v/>
      </c>
      <c r="BH68" s="13" t="s">
        <v>25</v>
      </c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</row>
    <row r="69" ht="15" customHeight="1" outlineLevel="1" spans="2:81">
      <c r="B69" s="10">
        <v>202103</v>
      </c>
      <c r="C69" s="13">
        <f t="shared" si="4"/>
        <v>0</v>
      </c>
      <c r="D69" s="13">
        <f t="shared" si="4"/>
        <v>0</v>
      </c>
      <c r="E69" s="13">
        <f t="shared" si="4"/>
        <v>0</v>
      </c>
      <c r="F69" s="13">
        <f t="shared" si="4"/>
        <v>1</v>
      </c>
      <c r="G69" s="13">
        <f t="shared" si="2"/>
        <v>1</v>
      </c>
      <c r="H69" s="13">
        <f t="shared" si="2"/>
        <v>1</v>
      </c>
      <c r="I69" s="13">
        <f t="shared" si="2"/>
        <v>1</v>
      </c>
      <c r="J69" s="13">
        <f t="shared" si="2"/>
        <v>1</v>
      </c>
      <c r="K69" s="13">
        <f t="shared" si="2"/>
        <v>1</v>
      </c>
      <c r="L69" s="13">
        <f t="shared" si="2"/>
        <v>1</v>
      </c>
      <c r="M69" s="13">
        <f t="shared" si="2"/>
        <v>1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T69" s="10">
        <v>202103</v>
      </c>
      <c r="AU69" s="13">
        <f t="shared" si="5"/>
        <v>0</v>
      </c>
      <c r="AV69" s="13">
        <f t="shared" si="5"/>
        <v>0</v>
      </c>
      <c r="AW69" s="13">
        <f t="shared" si="5"/>
        <v>0</v>
      </c>
      <c r="AX69" s="13">
        <f t="shared" si="5"/>
        <v>1</v>
      </c>
      <c r="AY69" s="13">
        <f t="shared" si="3"/>
        <v>1</v>
      </c>
      <c r="AZ69" s="13">
        <f t="shared" si="3"/>
        <v>1</v>
      </c>
      <c r="BA69" s="13">
        <f t="shared" si="3"/>
        <v>1</v>
      </c>
      <c r="BB69" s="13">
        <f t="shared" si="3"/>
        <v>1</v>
      </c>
      <c r="BC69" s="13">
        <f t="shared" si="3"/>
        <v>1</v>
      </c>
      <c r="BD69" s="13">
        <f t="shared" si="3"/>
        <v>1</v>
      </c>
      <c r="BE69" s="13">
        <f t="shared" si="3"/>
        <v>1</v>
      </c>
      <c r="BF69" s="13" t="str">
        <f t="shared" si="3"/>
        <v/>
      </c>
      <c r="BG69" s="13" t="s">
        <v>25</v>
      </c>
      <c r="BH69" s="13" t="s">
        <v>25</v>
      </c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</row>
    <row r="70" ht="15" customHeight="1" outlineLevel="1" spans="2:81">
      <c r="B70" s="10">
        <v>202106</v>
      </c>
      <c r="C70" s="13">
        <f t="shared" si="4"/>
        <v>0</v>
      </c>
      <c r="D70" s="13">
        <f t="shared" si="4"/>
        <v>0</v>
      </c>
      <c r="E70" s="13">
        <f t="shared" si="4"/>
        <v>0</v>
      </c>
      <c r="F70" s="13">
        <f t="shared" si="4"/>
        <v>0</v>
      </c>
      <c r="G70" s="13">
        <f t="shared" si="4"/>
        <v>0</v>
      </c>
      <c r="H70" s="13">
        <f t="shared" si="4"/>
        <v>0</v>
      </c>
      <c r="I70" s="13">
        <f t="shared" si="4"/>
        <v>0</v>
      </c>
      <c r="J70" s="13">
        <f t="shared" si="4"/>
        <v>0</v>
      </c>
      <c r="K70" s="13">
        <f t="shared" si="4"/>
        <v>0</v>
      </c>
      <c r="L70" s="13">
        <f t="shared" si="4"/>
        <v>0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T70" s="10">
        <v>202106</v>
      </c>
      <c r="AU70" s="13">
        <f t="shared" si="5"/>
        <v>0</v>
      </c>
      <c r="AV70" s="13">
        <f t="shared" si="5"/>
        <v>0</v>
      </c>
      <c r="AW70" s="13">
        <f t="shared" si="5"/>
        <v>0</v>
      </c>
      <c r="AX70" s="13">
        <f t="shared" si="5"/>
        <v>0</v>
      </c>
      <c r="AY70" s="13">
        <f t="shared" si="5"/>
        <v>0</v>
      </c>
      <c r="AZ70" s="13">
        <f t="shared" si="5"/>
        <v>0</v>
      </c>
      <c r="BA70" s="13">
        <f t="shared" si="5"/>
        <v>0</v>
      </c>
      <c r="BB70" s="13">
        <f t="shared" si="5"/>
        <v>0</v>
      </c>
      <c r="BC70" s="13">
        <f t="shared" si="5"/>
        <v>0</v>
      </c>
      <c r="BD70" s="13">
        <f t="shared" si="5"/>
        <v>0</v>
      </c>
      <c r="BE70" s="13" t="str">
        <f t="shared" si="5"/>
        <v/>
      </c>
      <c r="BF70" s="13" t="s">
        <v>25</v>
      </c>
      <c r="BG70" s="13" t="s">
        <v>25</v>
      </c>
      <c r="BH70" s="13" t="s">
        <v>25</v>
      </c>
      <c r="BI70" s="13" t="s">
        <v>25</v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</row>
    <row r="71" ht="15" customHeight="1" outlineLevel="1" spans="2:81">
      <c r="B71" s="10">
        <v>202109</v>
      </c>
      <c r="C71" s="13">
        <f t="shared" ref="C71:L80" si="6">IFERROR(IF(D32="","",D32/C32),0)</f>
        <v>0</v>
      </c>
      <c r="D71" s="13">
        <f t="shared" si="6"/>
        <v>0</v>
      </c>
      <c r="E71" s="13">
        <f t="shared" si="6"/>
        <v>0</v>
      </c>
      <c r="F71" s="13">
        <f t="shared" si="6"/>
        <v>0</v>
      </c>
      <c r="G71" s="13">
        <f t="shared" si="6"/>
        <v>0</v>
      </c>
      <c r="H71" s="13">
        <f t="shared" si="6"/>
        <v>0</v>
      </c>
      <c r="I71" s="13">
        <f t="shared" si="6"/>
        <v>0</v>
      </c>
      <c r="J71" s="13">
        <f t="shared" si="6"/>
        <v>0</v>
      </c>
      <c r="K71" s="13">
        <f t="shared" si="6"/>
        <v>0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T71" s="10">
        <v>202109</v>
      </c>
      <c r="AU71" s="13">
        <f t="shared" ref="AU71:BD80" si="7">IFERROR(IF(AV32="","",AV32/AU32),0)</f>
        <v>0</v>
      </c>
      <c r="AV71" s="13">
        <f t="shared" si="7"/>
        <v>0</v>
      </c>
      <c r="AW71" s="13">
        <f t="shared" si="7"/>
        <v>0</v>
      </c>
      <c r="AX71" s="13">
        <f t="shared" si="7"/>
        <v>0</v>
      </c>
      <c r="AY71" s="13">
        <f t="shared" si="7"/>
        <v>0</v>
      </c>
      <c r="AZ71" s="13">
        <f t="shared" si="7"/>
        <v>0</v>
      </c>
      <c r="BA71" s="13">
        <f t="shared" si="7"/>
        <v>0</v>
      </c>
      <c r="BB71" s="13">
        <f t="shared" si="7"/>
        <v>0</v>
      </c>
      <c r="BC71" s="13">
        <f t="shared" si="7"/>
        <v>0</v>
      </c>
      <c r="BD71" s="13" t="str">
        <f t="shared" si="7"/>
        <v/>
      </c>
      <c r="BE71" s="13" t="s">
        <v>25</v>
      </c>
      <c r="BF71" s="13" t="s">
        <v>25</v>
      </c>
      <c r="BG71" s="13" t="s">
        <v>25</v>
      </c>
      <c r="BH71" s="13" t="s">
        <v>25</v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</row>
    <row r="72" ht="15" customHeight="1" outlineLevel="1" spans="2:81">
      <c r="B72" s="10">
        <v>202112</v>
      </c>
      <c r="C72" s="13">
        <f t="shared" si="6"/>
        <v>0</v>
      </c>
      <c r="D72" s="13">
        <f t="shared" si="6"/>
        <v>0</v>
      </c>
      <c r="E72" s="13">
        <f t="shared" si="6"/>
        <v>0</v>
      </c>
      <c r="F72" s="13">
        <f t="shared" si="6"/>
        <v>0</v>
      </c>
      <c r="G72" s="13">
        <f t="shared" si="6"/>
        <v>0</v>
      </c>
      <c r="H72" s="13">
        <f t="shared" si="6"/>
        <v>0</v>
      </c>
      <c r="I72" s="13">
        <f t="shared" si="6"/>
        <v>0</v>
      </c>
      <c r="J72" s="13">
        <f t="shared" si="6"/>
        <v>0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T72" s="10">
        <v>202112</v>
      </c>
      <c r="AU72" s="13">
        <f t="shared" si="7"/>
        <v>0</v>
      </c>
      <c r="AV72" s="13">
        <f t="shared" si="7"/>
        <v>0</v>
      </c>
      <c r="AW72" s="13">
        <f t="shared" si="7"/>
        <v>0</v>
      </c>
      <c r="AX72" s="13">
        <f t="shared" si="7"/>
        <v>0</v>
      </c>
      <c r="AY72" s="13">
        <f t="shared" si="7"/>
        <v>0</v>
      </c>
      <c r="AZ72" s="13">
        <f t="shared" si="7"/>
        <v>0</v>
      </c>
      <c r="BA72" s="13">
        <f t="shared" si="7"/>
        <v>0</v>
      </c>
      <c r="BB72" s="13">
        <f t="shared" si="7"/>
        <v>0</v>
      </c>
      <c r="BC72" s="13" t="str">
        <f t="shared" si="7"/>
        <v/>
      </c>
      <c r="BD72" s="13" t="s">
        <v>25</v>
      </c>
      <c r="BE72" s="13" t="s">
        <v>25</v>
      </c>
      <c r="BF72" s="13" t="s">
        <v>25</v>
      </c>
      <c r="BG72" s="13" t="s">
        <v>25</v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</row>
    <row r="73" ht="15" customHeight="1" outlineLevel="1" spans="2:81">
      <c r="B73" s="10">
        <v>202203</v>
      </c>
      <c r="C73" s="13">
        <f t="shared" si="6"/>
        <v>0</v>
      </c>
      <c r="D73" s="13">
        <f t="shared" si="6"/>
        <v>0</v>
      </c>
      <c r="E73" s="13">
        <f t="shared" si="6"/>
        <v>0</v>
      </c>
      <c r="F73" s="13">
        <f t="shared" si="6"/>
        <v>0</v>
      </c>
      <c r="G73" s="13">
        <f t="shared" si="6"/>
        <v>0</v>
      </c>
      <c r="H73" s="13">
        <f t="shared" si="6"/>
        <v>0</v>
      </c>
      <c r="I73" s="13">
        <f t="shared" si="6"/>
        <v>0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T73" s="10">
        <v>202203</v>
      </c>
      <c r="AU73" s="13">
        <f t="shared" si="7"/>
        <v>0</v>
      </c>
      <c r="AV73" s="13">
        <f t="shared" si="7"/>
        <v>0</v>
      </c>
      <c r="AW73" s="13">
        <f t="shared" si="7"/>
        <v>0</v>
      </c>
      <c r="AX73" s="13">
        <f t="shared" si="7"/>
        <v>0</v>
      </c>
      <c r="AY73" s="13">
        <f t="shared" si="7"/>
        <v>0</v>
      </c>
      <c r="AZ73" s="13">
        <f t="shared" si="7"/>
        <v>0</v>
      </c>
      <c r="BA73" s="13">
        <f t="shared" si="7"/>
        <v>0</v>
      </c>
      <c r="BB73" s="13" t="str">
        <f t="shared" si="7"/>
        <v/>
      </c>
      <c r="BC73" s="13" t="s">
        <v>25</v>
      </c>
      <c r="BD73" s="13" t="s">
        <v>25</v>
      </c>
      <c r="BE73" s="13" t="s">
        <v>25</v>
      </c>
      <c r="BF73" s="13" t="s">
        <v>25</v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</row>
    <row r="74" ht="15" customHeight="1" outlineLevel="1" spans="2:81">
      <c r="B74" s="10">
        <v>202206</v>
      </c>
      <c r="C74" s="13">
        <f t="shared" si="6"/>
        <v>0</v>
      </c>
      <c r="D74" s="13">
        <f t="shared" si="6"/>
        <v>0</v>
      </c>
      <c r="E74" s="13">
        <f t="shared" si="6"/>
        <v>0</v>
      </c>
      <c r="F74" s="13">
        <f t="shared" si="6"/>
        <v>0</v>
      </c>
      <c r="G74" s="13">
        <f t="shared" si="6"/>
        <v>0</v>
      </c>
      <c r="H74" s="13">
        <f t="shared" si="6"/>
        <v>0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T74" s="10">
        <v>202206</v>
      </c>
      <c r="AU74" s="13">
        <f t="shared" si="7"/>
        <v>0</v>
      </c>
      <c r="AV74" s="13">
        <f t="shared" si="7"/>
        <v>0</v>
      </c>
      <c r="AW74" s="13">
        <f t="shared" si="7"/>
        <v>0</v>
      </c>
      <c r="AX74" s="13">
        <f t="shared" si="7"/>
        <v>0</v>
      </c>
      <c r="AY74" s="13">
        <f t="shared" si="7"/>
        <v>0</v>
      </c>
      <c r="AZ74" s="13">
        <f t="shared" si="7"/>
        <v>0</v>
      </c>
      <c r="BA74" s="13" t="str">
        <f t="shared" si="7"/>
        <v/>
      </c>
      <c r="BB74" s="13" t="s">
        <v>25</v>
      </c>
      <c r="BC74" s="13" t="s">
        <v>25</v>
      </c>
      <c r="BD74" s="13" t="s">
        <v>25</v>
      </c>
      <c r="BE74" s="13" t="s">
        <v>25</v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</row>
    <row r="75" ht="15" customHeight="1" outlineLevel="1" spans="2:81">
      <c r="B75" s="10">
        <v>202209</v>
      </c>
      <c r="C75" s="13">
        <f t="shared" si="6"/>
        <v>0</v>
      </c>
      <c r="D75" s="13">
        <f t="shared" si="6"/>
        <v>0</v>
      </c>
      <c r="E75" s="13">
        <f t="shared" si="6"/>
        <v>0</v>
      </c>
      <c r="F75" s="13">
        <f t="shared" si="6"/>
        <v>0</v>
      </c>
      <c r="G75" s="13">
        <f t="shared" si="6"/>
        <v>0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T75" s="10">
        <v>202209</v>
      </c>
      <c r="AU75" s="13">
        <f t="shared" si="7"/>
        <v>0</v>
      </c>
      <c r="AV75" s="13">
        <f t="shared" si="7"/>
        <v>0</v>
      </c>
      <c r="AW75" s="13">
        <f t="shared" si="7"/>
        <v>0</v>
      </c>
      <c r="AX75" s="13">
        <f t="shared" si="7"/>
        <v>0</v>
      </c>
      <c r="AY75" s="13">
        <f t="shared" si="7"/>
        <v>0</v>
      </c>
      <c r="AZ75" s="13" t="str">
        <f t="shared" si="7"/>
        <v/>
      </c>
      <c r="BA75" s="13" t="s">
        <v>25</v>
      </c>
      <c r="BB75" s="13" t="s">
        <v>25</v>
      </c>
      <c r="BC75" s="13" t="s">
        <v>25</v>
      </c>
      <c r="BD75" s="13" t="s">
        <v>25</v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</row>
    <row r="76" ht="15" customHeight="1" outlineLevel="1" spans="2:81">
      <c r="B76" s="10">
        <v>202212</v>
      </c>
      <c r="C76" s="13">
        <f t="shared" si="6"/>
        <v>0</v>
      </c>
      <c r="D76" s="13">
        <f t="shared" si="6"/>
        <v>0</v>
      </c>
      <c r="E76" s="13">
        <f t="shared" si="6"/>
        <v>0</v>
      </c>
      <c r="F76" s="13">
        <f t="shared" si="6"/>
        <v>0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T76" s="10">
        <v>202212</v>
      </c>
      <c r="AU76" s="13">
        <f t="shared" si="7"/>
        <v>0</v>
      </c>
      <c r="AV76" s="13">
        <f t="shared" si="7"/>
        <v>0</v>
      </c>
      <c r="AW76" s="13">
        <f t="shared" si="7"/>
        <v>0</v>
      </c>
      <c r="AX76" s="13">
        <f t="shared" si="7"/>
        <v>0</v>
      </c>
      <c r="AY76" s="13" t="str">
        <f t="shared" si="7"/>
        <v/>
      </c>
      <c r="AZ76" s="13" t="s">
        <v>25</v>
      </c>
      <c r="BA76" s="13" t="s">
        <v>25</v>
      </c>
      <c r="BB76" s="13" t="s">
        <v>25</v>
      </c>
      <c r="BC76" s="13" t="s">
        <v>25</v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</row>
    <row r="77" ht="15" customHeight="1" outlineLevel="1" spans="2:81">
      <c r="B77" s="10">
        <v>202303</v>
      </c>
      <c r="C77" s="13">
        <f t="shared" si="6"/>
        <v>0</v>
      </c>
      <c r="D77" s="13">
        <f t="shared" si="6"/>
        <v>0</v>
      </c>
      <c r="E77" s="13">
        <f t="shared" si="6"/>
        <v>0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T77" s="10">
        <v>202303</v>
      </c>
      <c r="AU77" s="13">
        <f t="shared" si="7"/>
        <v>0</v>
      </c>
      <c r="AV77" s="13">
        <f t="shared" si="7"/>
        <v>0</v>
      </c>
      <c r="AW77" s="13">
        <f t="shared" si="7"/>
        <v>0</v>
      </c>
      <c r="AX77" s="13" t="str">
        <f t="shared" si="7"/>
        <v/>
      </c>
      <c r="AY77" s="13" t="s">
        <v>25</v>
      </c>
      <c r="AZ77" s="13" t="s">
        <v>25</v>
      </c>
      <c r="BA77" s="13" t="s">
        <v>25</v>
      </c>
      <c r="BB77" s="13" t="s">
        <v>25</v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</row>
    <row r="78" ht="15" customHeight="1" outlineLevel="1" spans="2:81">
      <c r="B78" s="10">
        <v>202306</v>
      </c>
      <c r="C78" s="13">
        <f t="shared" si="6"/>
        <v>0</v>
      </c>
      <c r="D78" s="13">
        <f t="shared" si="6"/>
        <v>0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T78" s="10">
        <v>202306</v>
      </c>
      <c r="AU78" s="13">
        <f t="shared" si="7"/>
        <v>0</v>
      </c>
      <c r="AV78" s="13">
        <f t="shared" si="7"/>
        <v>0</v>
      </c>
      <c r="AW78" s="13" t="str">
        <f t="shared" si="7"/>
        <v/>
      </c>
      <c r="AX78" s="13" t="s">
        <v>25</v>
      </c>
      <c r="AY78" s="13" t="s">
        <v>25</v>
      </c>
      <c r="AZ78" s="13" t="s">
        <v>25</v>
      </c>
      <c r="BA78" s="13" t="s">
        <v>25</v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</row>
    <row r="79" ht="15" customHeight="1" outlineLevel="1" spans="2:81">
      <c r="B79" s="10">
        <v>202309</v>
      </c>
      <c r="C79" s="13">
        <f t="shared" si="6"/>
        <v>0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T79" s="10">
        <v>202309</v>
      </c>
      <c r="AU79" s="13">
        <f t="shared" si="7"/>
        <v>0</v>
      </c>
      <c r="AV79" s="13" t="str">
        <f t="shared" si="7"/>
        <v/>
      </c>
      <c r="AW79" s="13" t="s">
        <v>25</v>
      </c>
      <c r="AX79" s="13" t="s">
        <v>25</v>
      </c>
      <c r="AY79" s="13" t="s">
        <v>25</v>
      </c>
      <c r="AZ79" s="13" t="s">
        <v>25</v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</row>
    <row r="80" ht="15" customHeight="1" outlineLevel="1" spans="2:81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T80" s="10">
        <v>202312</v>
      </c>
      <c r="AU80" s="13" t="str">
        <f t="shared" si="7"/>
        <v/>
      </c>
      <c r="AV80" s="13" t="s">
        <v>25</v>
      </c>
      <c r="AW80" s="13" t="s">
        <v>25</v>
      </c>
      <c r="AX80" s="13" t="s">
        <v>25</v>
      </c>
      <c r="AY80" s="13" t="s">
        <v>25</v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</row>
    <row r="81" ht="15" customHeight="1" outlineLevel="1" spans="2:81">
      <c r="B81" s="6" t="s">
        <v>27</v>
      </c>
      <c r="C81" s="13">
        <f>IFERROR(IF(COUNT(C46:C79)-2&lt;=0,0,(SUM(C46:C79)-MAX(C46:C79)-MIN(C46:C79))/(COUNT(C46:C79)-2)),0)</f>
        <v>0.080078125</v>
      </c>
      <c r="D81" s="13">
        <f>IFERROR(IF(COUNT(D46:D78)-2&lt;=0,0,(SUM(D46:D78)-MAX(D46:D78)-MIN(D46:D78))/(COUNT(D46:D78)-2)),0)</f>
        <v>0.0927227972594788</v>
      </c>
      <c r="E81" s="13">
        <f>IFERROR(IF(COUNT(E46:E77)-2&lt;=0,0,(SUM(E46:E77)-MAX(E46:E77)-MIN(E46:E77))/(COUNT(E46:E77)-2)),0)</f>
        <v>0.278841969061259</v>
      </c>
      <c r="F81" s="13">
        <f>IFERROR(IF(COUNT(F46:F76)-2&lt;=0,0,(SUM(F46:F76)-MAX(F46:F76)-MIN(F46:F76))/(COUNT(F46:F76)-2)),0)</f>
        <v>0.393012999980706</v>
      </c>
      <c r="G81" s="13">
        <f>IFERROR(IF(COUNT(G46:G75)-2&lt;=0,0,(SUM(G46:G75)-MAX(G46:G75)-MIN(G46:G75))/(COUNT(G46:G75)-2)),0)</f>
        <v>0.386658531885931</v>
      </c>
      <c r="H81" s="13">
        <f>IFERROR(IF(COUNT(H46:H74)-2&lt;=0,0,(SUM(H46:H74)-MAX(H46:H74)-MIN(H46:H74))/(COUNT(H46:H74)-2)),0)</f>
        <v>0.430742806536387</v>
      </c>
      <c r="I81" s="13">
        <f>IFERROR(IF(COUNT(I46:I73)-2&lt;=0,0,(SUM(I46:I73)-MAX(I46:I73)-MIN(I46:I73))/(COUNT(I46:I73)-2)),0)</f>
        <v>0.466126880839203</v>
      </c>
      <c r="J81" s="13">
        <f>IFERROR(IF(COUNT(J46:J72)-2&lt;=0,0,(SUM(J46:J72)-MAX(J46:J72)-MIN(J46:J72))/(COUNT(J46:J72)-2)),0)</f>
        <v>0.477513935411012</v>
      </c>
      <c r="K81" s="13">
        <f>IFERROR(IF(COUNT(K46:K71)-2&lt;=0,0,(SUM(K46:K71)-MAX(K46:K71)-MIN(K46:K71))/(COUNT(K46:K71)-2)),0)</f>
        <v>0.545416754202644</v>
      </c>
      <c r="L81" s="13">
        <f>IFERROR(IF(COUNT(L46:L70)-2&lt;=0,0,(SUM(L46:L70)-MAX(L46:L70)-MIN(L46:L70))/(COUNT(L46:L70)-2)),0)</f>
        <v>0.531317229342061</v>
      </c>
      <c r="M81" s="13">
        <f>IFERROR(IF(COUNT(M46:M69)-2&lt;=0,0,(SUM(M46:M69)-MAX(M46:M69)-MIN(M46:M69))/(COUNT(M46:M69)-2)),0)</f>
        <v>0.567445993753545</v>
      </c>
      <c r="N81" s="13">
        <f>IFERROR(IF(COUNT(N46:N68)-2&lt;=0,0,(SUM(N46:N68)-MAX(N46:N68)-MIN(N46:N68))/(COUNT(N46:N68)-2)),0)</f>
        <v>0.545933425822919</v>
      </c>
      <c r="O81" s="13">
        <f>IFERROR(IF(COUNT(O46:O67)-2&lt;=0,0,(SUM(O46:O67)-MAX(O46:O67)-MIN(O46:O67))/(COUNT(O46:O67)-2)),0)</f>
        <v>0.545891111564302</v>
      </c>
      <c r="P81" s="13">
        <f>IFERROR(IF(COUNT(P46:P66)-2&lt;=0,0,(SUM(P46:P66)-MAX(P46:P66)-MIN(P46:P66))/(COUNT(P46:P66)-2)),0)</f>
        <v>0.526168880788868</v>
      </c>
      <c r="Q81" s="13">
        <f>IFERROR(IF(COUNT(Q46:Q65)-2&lt;=0,0,(SUM(Q46:Q65)-MAX(Q46:Q65)-MIN(Q46:Q65))/(COUNT(Q46:Q65)-2)),0)</f>
        <v>0.555441082406786</v>
      </c>
      <c r="R81" s="13">
        <f>IFERROR(IF(COUNT(R46:R64)-2&lt;=0,0,(SUM(R46:R64)-MAX(R46:R64)-MIN(R46:R64))/(COUNT(R46:R64)-2)),0)</f>
        <v>0.527614752389985</v>
      </c>
      <c r="S81" s="13">
        <f>IFERROR(IF(COUNT(S46:S63)-2&lt;=0,0,(SUM(S46:S63)-MAX(S46:S63)-MIN(S46:S63))/(COUNT(S46:S63)-2)),0)</f>
        <v>0.561997177223936</v>
      </c>
      <c r="T81" s="13">
        <f>IFERROR(IF(COUNT(T46:T62)-2&lt;=0,0,(SUM(T46:T62)-MAX(T46:T62)-MIN(T46:T62))/(COUNT(T46:T62)-2)),0)</f>
        <v>0.532138175279455</v>
      </c>
      <c r="U81" s="13">
        <f>IFERROR(IF(COUNT(U46:U61)-2&lt;=0,0,(SUM(U46:U61)-MAX(U46:U61)-MIN(U46:U61))/(COUNT(U46:U61)-2)),0)</f>
        <v>0.570858114294239</v>
      </c>
      <c r="V81" s="13">
        <f>IFERROR(IF(COUNT(V46:V60)-2&lt;=0,0,(SUM(V46:V60)-MAX(V46:V60)-MIN(V46:V60))/(COUNT(V46:V60)-2)),0)</f>
        <v>0.538461538461538</v>
      </c>
      <c r="W81" s="13">
        <f>IFERROR(IF(COUNT(W46:W59)-2&lt;=0,0,(SUM(W46:W59)-MAX(W46:W59)-MIN(W46:W59))/(COUNT(W46:W59)-2)),0)</f>
        <v>0.498583711021657</v>
      </c>
      <c r="X81" s="13">
        <f>IFERROR(IF(COUNT(X46:X58)-2&lt;=0,0,(SUM(X46:X58)-MAX(X46:X58)-MIN(X46:X58))/(COUNT(X46:X58)-2)),0)</f>
        <v>0.420964392741726</v>
      </c>
      <c r="Y81" s="13">
        <f>IFERROR(IF(COUNT(Y46:Y57)-2&lt;=0,0,(SUM(Y46:Y57)-MAX(Y46:Y57)-MIN(Y46:Y57))/(COUNT(Y46:Y57)-2)),0)</f>
        <v>0.396336440426268</v>
      </c>
      <c r="Z81" s="13">
        <f>IFERROR(IF(COUNT(Z46:Z56)-2&lt;=0,0,(SUM(Z46:Z56)-MAX(Z46:Z56)-MIN(Z46:Z56))/(COUNT(Z46:Z56)-2)),0)</f>
        <v>0.331240169496612</v>
      </c>
      <c r="AA81" s="13">
        <f>IFERROR(IF(COUNT(AA46:AA55)-2&lt;=0,0,(SUM(AA46:AA55)-MAX(AA46:AA55)-MIN(AA46:AA55))/(COUNT(AA46:AA55)-2)),0)</f>
        <v>0.249888079632929</v>
      </c>
      <c r="AB81" s="13">
        <f>IFERROR(IF(COUNT(AB46:AB54)-2&lt;=0,0,(SUM(AB46:AB54)-MAX(AB46:AB54)-MIN(AB46:AB54))/(COUNT(AB46:AB54)-2)),0)</f>
        <v>0.285714285714286</v>
      </c>
      <c r="AC81" s="13">
        <f>IFERROR(IF(COUNT(AC46:AC53)-2&lt;=0,0,(SUM(AC46:AC53)-MAX(AC46:AC53)-MIN(AC46:AC53))/(COUNT(AC46:AC53)-2)),0)</f>
        <v>0.166651730577837</v>
      </c>
      <c r="AD81" s="13">
        <f>IFERROR(IF(COUNT(AD46:AD52)-2&lt;=0,0,(SUM(AD46:AD52)-MAX(AD46:AD52)-MIN(AD46:AD52))/(COUNT(AD46:AD52)-2)),0)</f>
        <v>0</v>
      </c>
      <c r="AE81" s="13">
        <f>IFERROR(IF(COUNT(AE46:AE51)-2&lt;=0,0,(SUM(AE46:AE51)-MAX(AE46:AE51)-MIN(AE46:AE51))/(COUNT(AE46:AE51)-2)),0)</f>
        <v>0</v>
      </c>
      <c r="AF81" s="13">
        <f>IFERROR(IF(COUNT(AF46:AF50)-2&lt;=0,0,(SUM(AF46:AF50)-MAX(AF46:AF50)-MIN(AF46:AF50))/(COUNT(AF46:AF50)-2)),0)</f>
        <v>0</v>
      </c>
      <c r="AG81" s="13">
        <f>IFERROR(IF(COUNT(AG46:AG49)-2&lt;=0,0,(SUM(AG46:AG49)-MAX(AG46:AG49)-MIN(AG46:AG49))/(COUNT(AG46:AG49)-2)),0)</f>
        <v>0</v>
      </c>
      <c r="AH81" s="13">
        <f>IFERROR(IF(COUNT(AH46:AH48)-2&lt;=0,0,(SUM(AH46:AH48)-MAX(AH46:AH48)-MIN(AH46:AH48))/(COUNT(AH46:AH48)-2)),0)</f>
        <v>0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T81" s="6" t="s">
        <v>27</v>
      </c>
      <c r="AU81" s="13">
        <f>IFERROR(IF(COUNT(AU46:AU79)-2&lt;=0,0,(SUM(AU46:AU79)-MAX(AU46:AU79)-MIN(AU46:AU79))/(COUNT(AU46:AU79)-2)),0)</f>
        <v>0.080078125</v>
      </c>
      <c r="AV81" s="13">
        <f>IFERROR(IF(COUNT(AV46:AV78)-2&lt;=0,0,(SUM(AV46:AV78)-MAX(AV46:AV78)-MIN(AV46:AV78))/(COUNT(AV46:AV78)-2)),0)</f>
        <v>0.0927227972594788</v>
      </c>
      <c r="AW81" s="13">
        <f>IFERROR(IF(COUNT(AW46:AW77)-2&lt;=0,0,(SUM(AW46:AW77)-MAX(AW46:AW77)-MIN(AW46:AW77))/(COUNT(AW46:AW77)-2)),0)</f>
        <v>0.278841969061259</v>
      </c>
      <c r="AX81" s="13">
        <f>IFERROR(IF(COUNT(AX46:AX76)-2&lt;=0,0,(SUM(AX46:AX76)-MAX(AX46:AX76)-MIN(AX46:AX76))/(COUNT(AX46:AX76)-2)),0)</f>
        <v>0.393012999980706</v>
      </c>
      <c r="AY81" s="13">
        <f>IFERROR(IF(COUNT(AY46:AY75)-2&lt;=0,0,(SUM(AY46:AY75)-MAX(AY46:AY75)-MIN(AY46:AY75))/(COUNT(AY46:AY75)-2)),0)</f>
        <v>0.386658531885931</v>
      </c>
      <c r="AZ81" s="13">
        <f>IFERROR(IF(COUNT(AZ46:AZ74)-2&lt;=0,0,(SUM(AZ46:AZ74)-MAX(AZ46:AZ74)-MIN(AZ46:AZ74))/(COUNT(AZ46:AZ74)-2)),0)</f>
        <v>0.430742806536387</v>
      </c>
      <c r="BA81" s="13">
        <f>IFERROR(IF(COUNT(BA46:BA73)-2&lt;=0,0,(SUM(BA46:BA73)-MAX(BA46:BA73)-MIN(BA46:BA73))/(COUNT(BA46:BA73)-2)),0)</f>
        <v>0.466126880839203</v>
      </c>
      <c r="BB81" s="13">
        <f>IFERROR(IF(COUNT(BB46:BB72)-2&lt;=0,0,(SUM(BB46:BB72)-MAX(BB46:BB72)-MIN(BB46:BB72))/(COUNT(BB46:BB72)-2)),0)</f>
        <v>0.477513935411012</v>
      </c>
      <c r="BC81" s="13">
        <f>IFERROR(IF(COUNT(BC46:BC71)-2&lt;=0,0,(SUM(BC46:BC71)-MAX(BC46:BC71)-MIN(BC46:BC71))/(COUNT(BC46:BC71)-2)),0)</f>
        <v>0.545416754202644</v>
      </c>
      <c r="BD81" s="13">
        <f>IFERROR(IF(COUNT(BD46:BD70)-2&lt;=0,0,(SUM(BD46:BD70)-MAX(BD46:BD70)-MIN(BD46:BD70))/(COUNT(BD46:BD70)-2)),0)</f>
        <v>0.531317229342061</v>
      </c>
      <c r="BE81" s="13">
        <f>IFERROR(IF(COUNT(BE46:BE69)-2&lt;=0,0,(SUM(BE46:BE69)-MAX(BE46:BE69)-MIN(BE46:BE69))/(COUNT(BE46:BE69)-2)),0)</f>
        <v>0.567445993753545</v>
      </c>
      <c r="BF81" s="13">
        <f>IFERROR(IF(COUNT(BF46:BF68)-2&lt;=0,0,(SUM(BF46:BF68)-MAX(BF46:BF68)-MIN(BF46:BF68))/(COUNT(BF46:BF68)-2)),0)</f>
        <v>0.545933425822919</v>
      </c>
      <c r="BG81" s="13">
        <f>IFERROR(IF(COUNT(BG46:BG67)-2&lt;=0,0,(SUM(BG46:BG67)-MAX(BG46:BG67)-MIN(BG46:BG67))/(COUNT(BG46:BG67)-2)),0)</f>
        <v>0.545891111564302</v>
      </c>
      <c r="BH81" s="13">
        <f>IFERROR(IF(COUNT(BH46:BH66)-2&lt;=0,0,(SUM(BH46:BH66)-MAX(BH46:BH66)-MIN(BH46:BH66))/(COUNT(BH46:BH66)-2)),0)</f>
        <v>0.526168880788868</v>
      </c>
      <c r="BI81" s="13">
        <f>IFERROR(IF(COUNT(BI46:BI65)-2&lt;=0,0,(SUM(BI46:BI65)-MAX(BI46:BI65)-MIN(BI46:BI65))/(COUNT(BI46:BI65)-2)),0)</f>
        <v>0.555441082406786</v>
      </c>
      <c r="BJ81" s="13">
        <f>IFERROR(IF(COUNT(BJ46:BJ64)-2&lt;=0,0,(SUM(BJ46:BJ64)-MAX(BJ46:BJ64)-MIN(BJ46:BJ64))/(COUNT(BJ46:BJ64)-2)),0)</f>
        <v>0.527614752389985</v>
      </c>
      <c r="BK81" s="13">
        <f>IFERROR(IF(COUNT(BK46:BK63)-2&lt;=0,0,(SUM(BK46:BK63)-MAX(BK46:BK63)-MIN(BK46:BK63))/(COUNT(BK46:BK63)-2)),0)</f>
        <v>0.561997177223936</v>
      </c>
      <c r="BL81" s="13">
        <f>IFERROR(IF(COUNT(BL46:BL62)-2&lt;=0,0,(SUM(BL46:BL62)-MAX(BL46:BL62)-MIN(BL46:BL62))/(COUNT(BL46:BL62)-2)),0)</f>
        <v>0.532138175279455</v>
      </c>
      <c r="BM81" s="13">
        <f>IFERROR(IF(COUNT(BM46:BM61)-2&lt;=0,0,(SUM(BM46:BM61)-MAX(BM46:BM61)-MIN(BM46:BM61))/(COUNT(BM46:BM61)-2)),0)</f>
        <v>0.570858114294239</v>
      </c>
      <c r="BN81" s="13">
        <f>IFERROR(IF(COUNT(BN46:BN60)-2&lt;=0,0,(SUM(BN46:BN60)-MAX(BN46:BN60)-MIN(BN46:BN60))/(COUNT(BN46:BN60)-2)),0)</f>
        <v>0.538461538461538</v>
      </c>
      <c r="BO81" s="13">
        <f>IFERROR(IF(COUNT(BO46:BO59)-2&lt;=0,0,(SUM(BO46:BO59)-MAX(BO46:BO59)-MIN(BO46:BO59))/(COUNT(BO46:BO59)-2)),0)</f>
        <v>0.498583711021657</v>
      </c>
      <c r="BP81" s="13">
        <f>IFERROR(IF(COUNT(BP46:BP58)-2&lt;=0,0,(SUM(BP46:BP58)-MAX(BP46:BP58)-MIN(BP46:BP58))/(COUNT(BP46:BP58)-2)),0)</f>
        <v>0.420964392741726</v>
      </c>
      <c r="BQ81" s="13">
        <f>IFERROR(IF(COUNT(BQ46:BQ57)-2&lt;=0,0,(SUM(BQ46:BQ57)-MAX(BQ46:BQ57)-MIN(BQ46:BQ57))/(COUNT(BQ46:BQ57)-2)),0)</f>
        <v>0.396336440426268</v>
      </c>
      <c r="BR81" s="13">
        <f>IFERROR(IF(COUNT(BR46:BR56)-2&lt;=0,0,(SUM(BR46:BR56)-MAX(BR46:BR56)-MIN(BR46:BR56))/(COUNT(BR46:BR56)-2)),0)</f>
        <v>0.331240169496612</v>
      </c>
      <c r="BS81" s="13">
        <f>IFERROR(IF(COUNT(BS46:BS55)-2&lt;=0,0,(SUM(BS46:BS55)-MAX(BS46:BS55)-MIN(BS46:BS55))/(COUNT(BS46:BS55)-2)),0)</f>
        <v>0.249888079632929</v>
      </c>
      <c r="BT81" s="13">
        <f>IFERROR(IF(COUNT(BT46:BT54)-2&lt;=0,0,(SUM(BT46:BT54)-MAX(BT46:BT54)-MIN(BT46:BT54))/(COUNT(BT46:BT54)-2)),0)</f>
        <v>0.285714285714286</v>
      </c>
      <c r="BU81" s="13">
        <f>IFERROR(IF(COUNT(BU46:BU53)-2&lt;=0,0,(SUM(BU46:BU53)-MAX(BU46:BU53)-MIN(BU46:BU53))/(COUNT(BU46:BU53)-2)),0)</f>
        <v>0.166651730577837</v>
      </c>
      <c r="BV81" s="13">
        <f>IFERROR(IF(COUNT(BV46:BV52)-2&lt;=0,0,(SUM(BV46:BV52)-MAX(BV46:BV52)-MIN(BV46:BV52))/(COUNT(BV46:BV52)-2)),0)</f>
        <v>0</v>
      </c>
      <c r="BW81" s="13">
        <f>IFERROR(IF(COUNT(BW46:BW51)-2&lt;=0,0,(SUM(BW46:BW51)-MAX(BW46:BW51)-MIN(BW46:BW51))/(COUNT(BW46:BW51)-2)),0)</f>
        <v>0</v>
      </c>
      <c r="BX81" s="13">
        <f>IFERROR(IF(COUNT(BX46:BX50)-2&lt;=0,0,(SUM(BX46:BX50)-MAX(BX46:BX50)-MIN(BX46:BX50))/(COUNT(BX46:BX50)-2)),0)</f>
        <v>0</v>
      </c>
      <c r="BY81" s="13">
        <f>IFERROR(IF(COUNT(BY46:BY49)-2&lt;=0,0,(SUM(BY46:BY49)-MAX(BY46:BY49)-MIN(BY46:BY49))/(COUNT(BY46:BY49)-2)),0)</f>
        <v>0</v>
      </c>
      <c r="BZ81" s="13">
        <f>IFERROR(IF(COUNT(BZ46:BZ48)-2&lt;=0,0,(SUM(BZ46:BZ48)-MAX(BZ46:BZ48)-MIN(BZ46:BZ48))/(COUNT(BZ46:BZ48)-2)),0)</f>
        <v>0</v>
      </c>
      <c r="CA81" s="13">
        <f>IFERROR(IF(COUNT(CA46:CA47)-2&lt;=0,0,(SUM(CA46:CA47)-MAX(CA46:CA47)-MIN(CA46:CA47))/(COUNT(CA46:CA47)-2)),0)</f>
        <v>0</v>
      </c>
      <c r="CB81" s="13">
        <f>IFERROR(IF(COUNT(CB46:CB46)-2&lt;=0,0,(SUM(CB46:CB46)-MAX(CB46:CB46)-MIN(CB46:CB46))/(COUNT(CB46:CB46)-2)),0)</f>
        <v>0</v>
      </c>
      <c r="CC81" s="13" t="s">
        <v>25</v>
      </c>
    </row>
    <row r="82" ht="15" customHeight="1" outlineLevel="1" spans="2:81">
      <c r="B82" s="6" t="s">
        <v>28</v>
      </c>
      <c r="C82" s="13">
        <f>IFERROR(SUM(D7:D40)/SUM(C7:C40),0)</f>
        <v>13.1810168571429</v>
      </c>
      <c r="D82" s="13">
        <f>IFERROR(SUM(E7:E39)/SUM(D7:D39),0)</f>
        <v>5.48002691489724</v>
      </c>
      <c r="E82" s="13">
        <f>IFERROR(SUM(F7:F38)/SUM(E7:E38),0)</f>
        <v>2.0174338699833</v>
      </c>
      <c r="F82" s="13">
        <f>IFERROR(SUM(G7:G37)/SUM(F7:F37),0)</f>
        <v>1.21536492469117</v>
      </c>
      <c r="G82" s="13">
        <f>IFERROR(SUM(H7:H36)/SUM(G7:G36),0)</f>
        <v>1.00079053682847</v>
      </c>
      <c r="H82" s="13">
        <f>IFERROR(SUM(I7:I35)/SUM(H7:H35),0)</f>
        <v>1.1237563768248</v>
      </c>
      <c r="I82" s="13">
        <f>IFERROR(SUM(J7:J34)/SUM(I7:I34),0)</f>
        <v>1.06708734108604</v>
      </c>
      <c r="J82" s="13">
        <f>IFERROR(SUM(K7:K33)/SUM(J7:J33),0)</f>
        <v>1.02268633288864</v>
      </c>
      <c r="K82" s="13">
        <f>IFERROR(SUM(L7:L32)/SUM(K7:K32),0)</f>
        <v>1.00825326324316</v>
      </c>
      <c r="L82" s="13">
        <f>IFERROR(SUM(M7:M31)/SUM(L7:L31),0)</f>
        <v>0.992200894295097</v>
      </c>
      <c r="M82" s="13">
        <f>IFERROR(SUM(N7:N30)/SUM(M7:M30),0)</f>
        <v>1.01422091730362</v>
      </c>
      <c r="N82" s="13">
        <f>IFERROR(SUM(O7:O29)/SUM(N7:N29),0)</f>
        <v>0.997125486279331</v>
      </c>
      <c r="O82" s="13">
        <f>IFERROR(SUM(P7:P28)/SUM(O7:O28),0)</f>
        <v>0.997348504834306</v>
      </c>
      <c r="P82" s="13">
        <f>IFERROR(SUM(Q7:Q27)/SUM(P7:P27),0)</f>
        <v>0.999257487686226</v>
      </c>
      <c r="Q82" s="13">
        <f>IFERROR(SUM(R7:R26)/SUM(Q7:Q26),0)</f>
        <v>0.99947574687961</v>
      </c>
      <c r="R82" s="13">
        <f>IFERROR(SUM(S7:S25)/SUM(R7:R25),0)</f>
        <v>0.996863640400255</v>
      </c>
      <c r="S82" s="13">
        <f>IFERROR(SUM(T7:T24)/SUM(S7:S24),0)</f>
        <v>0.999549575052933</v>
      </c>
      <c r="T82" s="13">
        <f>IFERROR(SUM(U7:U23)/SUM(T7:T23),0)</f>
        <v>0.996077075901685</v>
      </c>
      <c r="U82" s="13">
        <f>IFERROR(SUM(V7:V22)/SUM(U7:U22),0)</f>
        <v>1.0014579557747</v>
      </c>
      <c r="V82" s="13">
        <f>IFERROR(SUM(W7:W21)/SUM(V7:V21),0)</f>
        <v>1</v>
      </c>
      <c r="W82" s="13">
        <f>IFERROR(SUM(X7:X20)/SUM(W7:W20),0)</f>
        <v>0.995828023904274</v>
      </c>
      <c r="X82" s="13">
        <f>IFERROR(SUM(Y7:Y19)/SUM(X7:X19),0)</f>
        <v>1.04425738902079</v>
      </c>
      <c r="Y82" s="13">
        <f>IFERROR(SUM(Z7:Z18)/SUM(Y7:Y18),0)</f>
        <v>0.994364604348005</v>
      </c>
      <c r="Z82" s="13">
        <f>IFERROR(SUM(AA7:AA17)/SUM(Z7:Z17),0)</f>
        <v>0.994398159355596</v>
      </c>
      <c r="AA82" s="13">
        <f>IFERROR(SUM(AB7:AB16)/SUM(AA7:AA16),0)</f>
        <v>0.999497917342599</v>
      </c>
      <c r="AB82" s="13">
        <f>IFERROR(SUM(AC7:AC15)/SUM(AB7:AB15),0)</f>
        <v>1</v>
      </c>
      <c r="AC82" s="13">
        <f>IFERROR(SUM(AD7:AD14)/SUM(AC7:AC14),0)</f>
        <v>0.999949175514404</v>
      </c>
      <c r="AD82" s="13">
        <f>IFERROR(SUM(AE7:AE13)/SUM(AD7:AD13),0)</f>
        <v>1</v>
      </c>
      <c r="AE82" s="13">
        <f>IFERROR(SUM(AF7:AF12)/SUM(AE7:AE12),0)</f>
        <v>0</v>
      </c>
      <c r="AF82" s="13">
        <f>IFERROR(SUM(AG7:AG11)/SUM(AF7:AF11),0)</f>
        <v>0</v>
      </c>
      <c r="AG82" s="13">
        <f>IFERROR(SUM(AH7:AH10)/SUM(AG7:AG10),0)</f>
        <v>0</v>
      </c>
      <c r="AH82" s="13">
        <f>IFERROR(SUM(AI7:AI9)/SUM(AH7:AH9),0)</f>
        <v>0</v>
      </c>
      <c r="AI82" s="13">
        <f>IFERROR(SUM(AJ7:AJ8)/SUM(AI7:AI8),0)</f>
        <v>0</v>
      </c>
      <c r="AJ82" s="13">
        <f>IFERROR(SUM(AK7:AK7)/SUM(AJ7:AJ7),0)</f>
        <v>0</v>
      </c>
      <c r="AK82" s="13" t="s">
        <v>25</v>
      </c>
      <c r="AT82" s="6" t="s">
        <v>28</v>
      </c>
      <c r="AU82" s="13">
        <f>IFERROR(SUM(AV7:AV40)/SUM(AU7:AU40),0)</f>
        <v>13.1810168571429</v>
      </c>
      <c r="AV82" s="13">
        <f>IFERROR(SUM(AW7:AW39)/SUM(AV7:AV39),0)</f>
        <v>5.48002691489724</v>
      </c>
      <c r="AW82" s="13">
        <f>IFERROR(SUM(AX7:AX38)/SUM(AW7:AW38),0)</f>
        <v>2.0174338699833</v>
      </c>
      <c r="AX82" s="13">
        <f>IFERROR(SUM(AY7:AY37)/SUM(AX7:AX37),0)</f>
        <v>1.21536492469117</v>
      </c>
      <c r="AY82" s="13">
        <f>IFERROR(SUM(AZ7:AZ36)/SUM(AY7:AY36),0)</f>
        <v>1.00079053682847</v>
      </c>
      <c r="AZ82" s="13">
        <f>IFERROR(SUM(BA7:BA35)/SUM(AZ7:AZ35),0)</f>
        <v>1.1237563768248</v>
      </c>
      <c r="BA82" s="13">
        <f>IFERROR(SUM(BB7:BB34)/SUM(BA7:BA34),0)</f>
        <v>1.06708734108604</v>
      </c>
      <c r="BB82" s="13">
        <f>IFERROR(SUM(BC7:BC33)/SUM(BB7:BB33),0)</f>
        <v>1.02268633288864</v>
      </c>
      <c r="BC82" s="13">
        <f>IFERROR(SUM(BD7:BD32)/SUM(BC7:BC32),0)</f>
        <v>1.00825326324316</v>
      </c>
      <c r="BD82" s="13">
        <f>IFERROR(SUM(BE7:BE31)/SUM(BD7:BD31),0)</f>
        <v>0.992200894295097</v>
      </c>
      <c r="BE82" s="13">
        <f>IFERROR(SUM(BF7:BF30)/SUM(BE7:BE30),0)</f>
        <v>1.01422091730362</v>
      </c>
      <c r="BF82" s="13">
        <f>IFERROR(SUM(BG7:BG29)/SUM(BF7:BF29),0)</f>
        <v>0.997125486279331</v>
      </c>
      <c r="BG82" s="13">
        <f>IFERROR(SUM(BH7:BH28)/SUM(BG7:BG28),0)</f>
        <v>0.997348504834306</v>
      </c>
      <c r="BH82" s="13">
        <f>IFERROR(SUM(BI7:BI27)/SUM(BH7:BH27),0)</f>
        <v>0.999257487686226</v>
      </c>
      <c r="BI82" s="13">
        <f>IFERROR(SUM(BJ7:BJ26)/SUM(BI7:BI26),0)</f>
        <v>0.99947574687961</v>
      </c>
      <c r="BJ82" s="13">
        <f>IFERROR(SUM(BK7:BK25)/SUM(BJ7:BJ25),0)</f>
        <v>0.996863640400255</v>
      </c>
      <c r="BK82" s="13">
        <f>IFERROR(SUM(BL7:BL24)/SUM(BK7:BK24),0)</f>
        <v>0.999549575052933</v>
      </c>
      <c r="BL82" s="13">
        <f>IFERROR(SUM(BM7:BM23)/SUM(BL7:BL23),0)</f>
        <v>0.996077075901685</v>
      </c>
      <c r="BM82" s="13">
        <f>IFERROR(SUM(BN7:BN22)/SUM(BM7:BM22),0)</f>
        <v>1.0014579557747</v>
      </c>
      <c r="BN82" s="13">
        <f>IFERROR(SUM(BO7:BO21)/SUM(BN7:BN21),0)</f>
        <v>1</v>
      </c>
      <c r="BO82" s="13">
        <f>IFERROR(SUM(BP7:BP20)/SUM(BO7:BO20),0)</f>
        <v>0.995828023904274</v>
      </c>
      <c r="BP82" s="13">
        <f>IFERROR(SUM(BQ7:BQ19)/SUM(BP7:BP19),0)</f>
        <v>1.04425738902079</v>
      </c>
      <c r="BQ82" s="13">
        <f>IFERROR(SUM(BR7:BR18)/SUM(BQ7:BQ18),0)</f>
        <v>0.994364604348005</v>
      </c>
      <c r="BR82" s="13">
        <f>IFERROR(SUM(BS7:BS17)/SUM(BR7:BR17),0)</f>
        <v>0.994398159355596</v>
      </c>
      <c r="BS82" s="13">
        <f>IFERROR(SUM(BT7:BT16)/SUM(BS7:BS16),0)</f>
        <v>0.999497917342599</v>
      </c>
      <c r="BT82" s="13">
        <f>IFERROR(SUM(BU7:BU15)/SUM(BT7:BT15),0)</f>
        <v>1</v>
      </c>
      <c r="BU82" s="13">
        <f>IFERROR(SUM(BV7:BV14)/SUM(BU7:BU14),0)</f>
        <v>0.999949175514404</v>
      </c>
      <c r="BV82" s="13">
        <f>IFERROR(SUM(BW7:BW13)/SUM(BV7:BV13),0)</f>
        <v>1</v>
      </c>
      <c r="BW82" s="13">
        <f>IFERROR(SUM(BX7:BX12)/SUM(BW7:BW12),0)</f>
        <v>0</v>
      </c>
      <c r="BX82" s="13">
        <f>IFERROR(SUM(BY7:BY11)/SUM(BX7:BX11),0)</f>
        <v>0</v>
      </c>
      <c r="BY82" s="13">
        <f>IFERROR(SUM(BZ7:BZ10)/SUM(BY7:BY10),0)</f>
        <v>0</v>
      </c>
      <c r="BZ82" s="13">
        <f>IFERROR(SUM(CA7:CA9)/SUM(BZ7:BZ9),0)</f>
        <v>0</v>
      </c>
      <c r="CA82" s="13">
        <f>IFERROR(SUM(CB7:CB8)/SUM(CA7:CA8),0)</f>
        <v>0</v>
      </c>
      <c r="CB82" s="13">
        <f>IFERROR(SUM(CC7:CC7)/SUM(CB7:CB7),0)</f>
        <v>0</v>
      </c>
      <c r="CC82" s="13" t="s">
        <v>25</v>
      </c>
    </row>
    <row r="83" ht="15" customHeight="1" outlineLevel="1" spans="2:81">
      <c r="B83" s="6" t="s">
        <v>29</v>
      </c>
      <c r="C83" s="13">
        <f>IFERROR(SUM(D39:D40)/SUM(C39:C40),0)</f>
        <v>0</v>
      </c>
      <c r="D83" s="13">
        <f>IFERROR(SUM(E38:E39)/SUM(D38:D39),0)</f>
        <v>0</v>
      </c>
      <c r="E83" s="13">
        <f>IFERROR(SUM(F37:F38)/SUM(E37:E38),0)</f>
        <v>0</v>
      </c>
      <c r="F83" s="13">
        <f>IFERROR(SUM(G36:G37)/SUM(F36:F37),0)</f>
        <v>0</v>
      </c>
      <c r="G83" s="13">
        <f>IFERROR(SUM(H35:H36)/SUM(G35:G36),0)</f>
        <v>0</v>
      </c>
      <c r="H83" s="13">
        <f>IFERROR(SUM(I34:I35)/SUM(H34:H35),0)</f>
        <v>0</v>
      </c>
      <c r="I83" s="13">
        <f>IFERROR(SUM(J33:J34)/SUM(I33:I34),0)</f>
        <v>0</v>
      </c>
      <c r="J83" s="13">
        <f>IFERROR(SUM(K32:K33)/SUM(J32:J33),0)</f>
        <v>0</v>
      </c>
      <c r="K83" s="13">
        <f>IFERROR(SUM(L31:L32)/SUM(K31:K32),0)</f>
        <v>0</v>
      </c>
      <c r="L83" s="13">
        <f>IFERROR(SUM(M30:M31)/SUM(L30:L31),0)</f>
        <v>1</v>
      </c>
      <c r="M83" s="13">
        <f>IFERROR(SUM(N29:N30)/SUM(M29:M30),0)</f>
        <v>0.958607758290667</v>
      </c>
      <c r="N83" s="13">
        <f>IFERROR(SUM(O28:O29)/SUM(N28:N29),0)</f>
        <v>0.949718350862069</v>
      </c>
      <c r="O83" s="13">
        <f>IFERROR(SUM(P27:P28)/SUM(O27:O28),0)</f>
        <v>1</v>
      </c>
      <c r="P83" s="13">
        <f>IFERROR(SUM(Q26:Q27)/SUM(P26:P27),0)</f>
        <v>1</v>
      </c>
      <c r="Q83" s="13">
        <f>IFERROR(SUM(R25:R26)/SUM(Q25:Q26),0)</f>
        <v>1</v>
      </c>
      <c r="R83" s="13">
        <f>IFERROR(SUM(S24:S25)/SUM(R24:R25),0)</f>
        <v>1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0.999323662567612</v>
      </c>
      <c r="X83" s="13">
        <f>IFERROR(SUM(Y18:Y19)/SUM(X18:X19),0)</f>
        <v>1</v>
      </c>
      <c r="Y83" s="13">
        <f>IFERROR(SUM(Z17:Z18)/SUM(Y17:Y18),0)</f>
        <v>0.989506783859643</v>
      </c>
      <c r="Z83" s="13">
        <f>IFERROR(SUM(AA16:AA17)/SUM(Z16:Z17),0)</f>
        <v>0.99033446447634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0.999949175514404</v>
      </c>
      <c r="AD83" s="13">
        <f>IFERROR(SUM(AE12:AE13)/SUM(AD12:AD13),0)</f>
        <v>1</v>
      </c>
      <c r="AE83" s="13">
        <f>IFERROR(SUM(AF11:AF12)/SUM(AE11:AE12),0)</f>
        <v>0</v>
      </c>
      <c r="AF83" s="13">
        <f>IFERROR(SUM(AG10:AG11)/SUM(AF10:AF11),0)</f>
        <v>0</v>
      </c>
      <c r="AG83" s="13">
        <f>IFERROR(SUM(AH9:AH10)/SUM(AG9:AG10),0)</f>
        <v>0</v>
      </c>
      <c r="AH83" s="13">
        <f>IFERROR(SUM(AI8:AI9)/SUM(AH8:AH9),0)</f>
        <v>0</v>
      </c>
      <c r="AI83" s="13">
        <f>IFERROR(SUM(AJ7:AJ8)/SUM(AI7:AI8),0)</f>
        <v>0</v>
      </c>
      <c r="AJ83" s="13">
        <f>IFERROR(SUM(AK7:AK7)/SUM(AJ7:AJ7),0)</f>
        <v>0</v>
      </c>
      <c r="AK83" s="13" t="s">
        <v>25</v>
      </c>
      <c r="AT83" s="6" t="s">
        <v>29</v>
      </c>
      <c r="AU83" s="13">
        <f>IFERROR(SUM(AV39:AV40)/SUM(AU39:AU40),0)</f>
        <v>0</v>
      </c>
      <c r="AV83" s="13">
        <f>IFERROR(SUM(AW38:AW39)/SUM(AV38:AV39),0)</f>
        <v>0</v>
      </c>
      <c r="AW83" s="13">
        <f>IFERROR(SUM(AX37:AX38)/SUM(AW37:AW38),0)</f>
        <v>0</v>
      </c>
      <c r="AX83" s="13">
        <f>IFERROR(SUM(AY36:AY37)/SUM(AX36:AX37),0)</f>
        <v>0</v>
      </c>
      <c r="AY83" s="13">
        <f>IFERROR(SUM(AZ35:AZ36)/SUM(AY35:AY36),0)</f>
        <v>0</v>
      </c>
      <c r="AZ83" s="13">
        <f>IFERROR(SUM(BA34:BA35)/SUM(AZ34:AZ35),0)</f>
        <v>0</v>
      </c>
      <c r="BA83" s="13">
        <f>IFERROR(SUM(BB33:BB34)/SUM(BA33:BA34),0)</f>
        <v>0</v>
      </c>
      <c r="BB83" s="13">
        <f>IFERROR(SUM(BC32:BC33)/SUM(BB32:BB33),0)</f>
        <v>0</v>
      </c>
      <c r="BC83" s="13">
        <f>IFERROR(SUM(BD31:BD32)/SUM(BC31:BC32),0)</f>
        <v>0</v>
      </c>
      <c r="BD83" s="13">
        <f>IFERROR(SUM(BE30:BE31)/SUM(BD30:BD31),0)</f>
        <v>1</v>
      </c>
      <c r="BE83" s="13">
        <f>IFERROR(SUM(BF29:BF30)/SUM(BE29:BE30),0)</f>
        <v>0.958607758290667</v>
      </c>
      <c r="BF83" s="13">
        <f>IFERROR(SUM(BG28:BG29)/SUM(BF28:BF29),0)</f>
        <v>0.949718350862069</v>
      </c>
      <c r="BG83" s="13">
        <f>IFERROR(SUM(BH27:BH28)/SUM(BG27:BG28),0)</f>
        <v>1</v>
      </c>
      <c r="BH83" s="13">
        <f>IFERROR(SUM(BI26:BI27)/SUM(BH26:BH27),0)</f>
        <v>1</v>
      </c>
      <c r="BI83" s="13">
        <f>IFERROR(SUM(BJ25:BJ26)/SUM(BI25:BI26),0)</f>
        <v>1</v>
      </c>
      <c r="BJ83" s="13">
        <f>IFERROR(SUM(BK24:BK25)/SUM(BJ24:BJ25),0)</f>
        <v>1</v>
      </c>
      <c r="BK83" s="13">
        <f>IFERROR(SUM(BL23:BL24)/SUM(BK23:BK24),0)</f>
        <v>1</v>
      </c>
      <c r="BL83" s="13">
        <f>IFERROR(SUM(BM22:BM23)/SUM(BL22:BL23),0)</f>
        <v>1</v>
      </c>
      <c r="BM83" s="13">
        <f>IFERROR(SUM(BN21:BN22)/SUM(BM21:BM22),0)</f>
        <v>1</v>
      </c>
      <c r="BN83" s="13">
        <f>IFERROR(SUM(BO20:BO21)/SUM(BN20:BN21),0)</f>
        <v>1</v>
      </c>
      <c r="BO83" s="13">
        <f>IFERROR(SUM(BP19:BP20)/SUM(BO19:BO20),0)</f>
        <v>0.999323662567612</v>
      </c>
      <c r="BP83" s="13">
        <f>IFERROR(SUM(BQ18:BQ19)/SUM(BP18:BP19),0)</f>
        <v>1</v>
      </c>
      <c r="BQ83" s="13">
        <f>IFERROR(SUM(BR17:BR18)/SUM(BQ17:BQ18),0)</f>
        <v>0.989506783859643</v>
      </c>
      <c r="BR83" s="13">
        <f>IFERROR(SUM(BS16:BS17)/SUM(BR16:BR17),0)</f>
        <v>0.99033446447634</v>
      </c>
      <c r="BS83" s="13">
        <f>IFERROR(SUM(BT15:BT16)/SUM(BS15:BS16),0)</f>
        <v>1</v>
      </c>
      <c r="BT83" s="13">
        <f>IFERROR(SUM(BU14:BU15)/SUM(BT14:BT15),0)</f>
        <v>1</v>
      </c>
      <c r="BU83" s="13">
        <f>IFERROR(SUM(BV13:BV14)/SUM(BU13:BU14),0)</f>
        <v>0.999949175514404</v>
      </c>
      <c r="BV83" s="13">
        <f>IFERROR(SUM(BW12:BW13)/SUM(BV12:BV13),0)</f>
        <v>1</v>
      </c>
      <c r="BW83" s="13">
        <f>IFERROR(SUM(BX11:BX12)/SUM(BW11:BW12),0)</f>
        <v>0</v>
      </c>
      <c r="BX83" s="13">
        <f>IFERROR(SUM(BY10:BY11)/SUM(BX10:BX11),0)</f>
        <v>0</v>
      </c>
      <c r="BY83" s="13">
        <f>IFERROR(SUM(BZ9:BZ10)/SUM(BY9:BY10),0)</f>
        <v>0</v>
      </c>
      <c r="BZ83" s="13">
        <f>IFERROR(SUM(CA8:CA9)/SUM(BZ8:BZ9),0)</f>
        <v>0</v>
      </c>
      <c r="CA83" s="13">
        <f>IFERROR(SUM(CB7:CB8)/SUM(CA7:CA8),0)</f>
        <v>0</v>
      </c>
      <c r="CB83" s="13">
        <f>IFERROR(SUM(CC7:CC7)/SUM(CB7:CB7),0)</f>
        <v>0</v>
      </c>
      <c r="CC83" s="13" t="s">
        <v>25</v>
      </c>
    </row>
    <row r="84" ht="15" customHeight="1" outlineLevel="1" spans="2:81">
      <c r="B84" s="6" t="s">
        <v>30</v>
      </c>
      <c r="C84" s="13">
        <f>IFERROR(AVERAGE(C77:C79),0)</f>
        <v>0</v>
      </c>
      <c r="D84" s="13">
        <f>IFERROR(AVERAGE(D76:D78),0)</f>
        <v>0</v>
      </c>
      <c r="E84" s="13">
        <f>IFERROR(AVERAGE(E75:E77),0)</f>
        <v>0</v>
      </c>
      <c r="F84" s="13">
        <f>IFERROR(AVERAGE(F74:F76),0)</f>
        <v>0</v>
      </c>
      <c r="G84" s="13">
        <f>IFERROR(AVERAGE(G73:G75),0)</f>
        <v>0</v>
      </c>
      <c r="H84" s="13">
        <f>IFERROR(AVERAGE(H72:H74),0)</f>
        <v>0</v>
      </c>
      <c r="I84" s="13">
        <f>IFERROR(AVERAGE(I71:I73),0)</f>
        <v>0</v>
      </c>
      <c r="J84" s="13">
        <f>IFERROR(AVERAGE(J70:J72),0)</f>
        <v>0</v>
      </c>
      <c r="K84" s="13">
        <f>IFERROR(AVERAGE(K69:K71),0)</f>
        <v>0.333333333333333</v>
      </c>
      <c r="L84" s="13">
        <f>IFERROR(AVERAGE(L68:L70),0)</f>
        <v>0.561844274517738</v>
      </c>
      <c r="M84" s="13">
        <f>IFERROR(AVERAGE(M67:M69),0)</f>
        <v>0.847093547460471</v>
      </c>
      <c r="N84" s="13">
        <f>IFERROR(AVERAGE(N66:N68),0)</f>
        <v>0.490110319820876</v>
      </c>
      <c r="O84" s="13">
        <f>IFERROR(AVERAGE(O65:O67),0)</f>
        <v>0.666666666666667</v>
      </c>
      <c r="P84" s="13">
        <f>IFERROR(AVERAGE(P64:P66),0)</f>
        <v>0.333333333333333</v>
      </c>
      <c r="Q84" s="13">
        <f>IFERROR(AVERAGE(Q63:Q65),0)</f>
        <v>0.666666666666667</v>
      </c>
      <c r="R84" s="13">
        <f>IFERROR(AVERAGE(R62:R64),0)</f>
        <v>0.333333333333333</v>
      </c>
      <c r="S84" s="13">
        <f>IFERROR(AVERAGE(S61:S63),0)</f>
        <v>0.666666666666667</v>
      </c>
      <c r="T84" s="13">
        <f>IFERROR(AVERAGE(T60:T62),0)</f>
        <v>0.666666666666667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0.99931860825104</v>
      </c>
      <c r="X84" s="13">
        <f>IFERROR(AVERAGE(X56:X58),0)</f>
        <v>1.12343329659905</v>
      </c>
      <c r="Y84" s="13">
        <f>IFERROR(AVERAGE(Y55:Y57),0)</f>
        <v>0.656502045400951</v>
      </c>
      <c r="Z84" s="13">
        <f>IFERROR(AVERAGE(Z54:Z56),0)</f>
        <v>0.663444821492113</v>
      </c>
      <c r="AA84" s="13">
        <f>IFERROR(AVERAGE(AA53:AA55),0)</f>
        <v>0.666368212354478</v>
      </c>
      <c r="AB84" s="13">
        <f>IFERROR(AVERAGE(AB52:AB54),0)</f>
        <v>1</v>
      </c>
      <c r="AC84" s="13">
        <f>IFERROR(AVERAGE(AC51:AC53),0)</f>
        <v>0.666636794489007</v>
      </c>
      <c r="AD84" s="13">
        <f>IFERROR(AVERAGE(AD50:AD52),0)</f>
        <v>0.333333333333333</v>
      </c>
      <c r="AE84" s="13">
        <f>IFERROR(AVERAGE(AE49:AE51),0)</f>
        <v>0</v>
      </c>
      <c r="AF84" s="13">
        <f>IFERROR(AVERAGE(AF48:AF50),0)</f>
        <v>0</v>
      </c>
      <c r="AG84" s="13">
        <f>IFERROR(AVERAGE(AG47:AG49),0)</f>
        <v>0</v>
      </c>
      <c r="AH84" s="13">
        <f>IFERROR(AVERAGE(AH46:AH48),0)</f>
        <v>0</v>
      </c>
      <c r="AI84" s="13">
        <f>IFERROR(AVERAGE(AI46:AI47),0)</f>
        <v>0</v>
      </c>
      <c r="AJ84" s="13">
        <f>IFERROR(AVERAGE(AJ46:AJ46),0)</f>
        <v>0</v>
      </c>
      <c r="AK84" s="13" t="s">
        <v>25</v>
      </c>
      <c r="AT84" s="6" t="s">
        <v>30</v>
      </c>
      <c r="AU84" s="13">
        <f>IFERROR(AVERAGE(AU77:AU79),0)</f>
        <v>0</v>
      </c>
      <c r="AV84" s="13">
        <f>IFERROR(AVERAGE(AV76:AV78),0)</f>
        <v>0</v>
      </c>
      <c r="AW84" s="13">
        <f>IFERROR(AVERAGE(AW75:AW77),0)</f>
        <v>0</v>
      </c>
      <c r="AX84" s="13">
        <f>IFERROR(AVERAGE(AX74:AX76),0)</f>
        <v>0</v>
      </c>
      <c r="AY84" s="13">
        <f>IFERROR(AVERAGE(AY73:AY75),0)</f>
        <v>0</v>
      </c>
      <c r="AZ84" s="13">
        <f>IFERROR(AVERAGE(AZ72:AZ74),0)</f>
        <v>0</v>
      </c>
      <c r="BA84" s="13">
        <f>IFERROR(AVERAGE(BA71:BA73),0)</f>
        <v>0</v>
      </c>
      <c r="BB84" s="13">
        <f>IFERROR(AVERAGE(BB70:BB72),0)</f>
        <v>0</v>
      </c>
      <c r="BC84" s="13">
        <f>IFERROR(AVERAGE(BC69:BC71),0)</f>
        <v>0.333333333333333</v>
      </c>
      <c r="BD84" s="13">
        <f>IFERROR(AVERAGE(BD68:BD70),0)</f>
        <v>0.561844274517738</v>
      </c>
      <c r="BE84" s="13">
        <f>IFERROR(AVERAGE(BE67:BE69),0)</f>
        <v>0.847093547460471</v>
      </c>
      <c r="BF84" s="13">
        <f>IFERROR(AVERAGE(BF66:BF68),0)</f>
        <v>0.490110319820876</v>
      </c>
      <c r="BG84" s="13">
        <f>IFERROR(AVERAGE(BG65:BG67),0)</f>
        <v>0.666666666666667</v>
      </c>
      <c r="BH84" s="13">
        <f>IFERROR(AVERAGE(BH64:BH66),0)</f>
        <v>0.333333333333333</v>
      </c>
      <c r="BI84" s="13">
        <f>IFERROR(AVERAGE(BI63:BI65),0)</f>
        <v>0.666666666666667</v>
      </c>
      <c r="BJ84" s="13">
        <f>IFERROR(AVERAGE(BJ62:BJ64),0)</f>
        <v>0.333333333333333</v>
      </c>
      <c r="BK84" s="13">
        <f>IFERROR(AVERAGE(BK61:BK63),0)</f>
        <v>0.666666666666667</v>
      </c>
      <c r="BL84" s="13">
        <f>IFERROR(AVERAGE(BL60:BL62),0)</f>
        <v>0.666666666666667</v>
      </c>
      <c r="BM84" s="13">
        <f>IFERROR(AVERAGE(BM59:BM61),0)</f>
        <v>1</v>
      </c>
      <c r="BN84" s="13">
        <f>IFERROR(AVERAGE(BN58:BN60),0)</f>
        <v>1</v>
      </c>
      <c r="BO84" s="13">
        <f>IFERROR(AVERAGE(BO57:BO59),0)</f>
        <v>0.99931860825104</v>
      </c>
      <c r="BP84" s="13">
        <f>IFERROR(AVERAGE(BP56:BP58),0)</f>
        <v>1.12343329659905</v>
      </c>
      <c r="BQ84" s="13">
        <f>IFERROR(AVERAGE(BQ55:BQ57),0)</f>
        <v>0.656502045400951</v>
      </c>
      <c r="BR84" s="13">
        <f>IFERROR(AVERAGE(BR54:BR56),0)</f>
        <v>0.663444821492113</v>
      </c>
      <c r="BS84" s="13">
        <f>IFERROR(AVERAGE(BS53:BS55),0)</f>
        <v>0.666368212354478</v>
      </c>
      <c r="BT84" s="13">
        <f>IFERROR(AVERAGE(BT52:BT54),0)</f>
        <v>1</v>
      </c>
      <c r="BU84" s="13">
        <f>IFERROR(AVERAGE(BU51:BU53),0)</f>
        <v>0.666636794489007</v>
      </c>
      <c r="BV84" s="13">
        <f>IFERROR(AVERAGE(BV50:BV52),0)</f>
        <v>0.333333333333333</v>
      </c>
      <c r="BW84" s="13">
        <f>IFERROR(AVERAGE(BW49:BW51),0)</f>
        <v>0</v>
      </c>
      <c r="BX84" s="13">
        <f>IFERROR(AVERAGE(BX48:BX50),0)</f>
        <v>0</v>
      </c>
      <c r="BY84" s="13">
        <f>IFERROR(AVERAGE(BY47:BY49),0)</f>
        <v>0</v>
      </c>
      <c r="BZ84" s="13">
        <f>IFERROR(AVERAGE(BZ46:BZ48),0)</f>
        <v>0</v>
      </c>
      <c r="CA84" s="13">
        <f>IFERROR(AVERAGE(CA46:CA47),0)</f>
        <v>0</v>
      </c>
      <c r="CB84" s="13">
        <f>IFERROR(AVERAGE(CB46:CB46),0)</f>
        <v>0</v>
      </c>
      <c r="CC84" s="13" t="s">
        <v>25</v>
      </c>
    </row>
    <row r="85" ht="15" customHeight="1" outlineLevel="1" spans="2:81">
      <c r="B85" s="6" t="s">
        <v>31</v>
      </c>
      <c r="C85" s="13">
        <f>IFERROR(SUM(D38:D40)/SUM(C38:C40),0)</f>
        <v>0</v>
      </c>
      <c r="D85" s="13">
        <f>IFERROR(SUM(E37:E39)/SUM(D37:D39),0)</f>
        <v>0</v>
      </c>
      <c r="E85" s="13">
        <f>IFERROR(SUM(F36:F38)/SUM(E36:E38),0)</f>
        <v>0</v>
      </c>
      <c r="F85" s="13">
        <f>IFERROR(SUM(G35:G37)/SUM(F35:F37),0)</f>
        <v>0</v>
      </c>
      <c r="G85" s="13">
        <f>IFERROR(SUM(H34:H36)/SUM(G34:G36),0)</f>
        <v>0</v>
      </c>
      <c r="H85" s="13">
        <f>IFERROR(SUM(I33:I35)/SUM(H33:H35),0)</f>
        <v>0</v>
      </c>
      <c r="I85" s="13">
        <f>IFERROR(SUM(J32:J34)/SUM(I32:I34),0)</f>
        <v>0</v>
      </c>
      <c r="J85" s="13">
        <f>IFERROR(SUM(K31:K33)/SUM(J31:J33),0)</f>
        <v>0</v>
      </c>
      <c r="K85" s="13">
        <f>IFERROR(SUM(L30:L32)/SUM(K30:K32),0)</f>
        <v>1</v>
      </c>
      <c r="L85" s="13">
        <f>IFERROR(SUM(M29:M31)/SUM(L29:L31),0)</f>
        <v>0.96025297668687</v>
      </c>
      <c r="M85" s="13">
        <f>IFERROR(SUM(N28:N30)/SUM(M28:M30),0)</f>
        <v>0.971758685565067</v>
      </c>
      <c r="N85" s="13">
        <f>IFERROR(SUM(O27:O29)/SUM(N27:N29),0)</f>
        <v>0.949718350862069</v>
      </c>
      <c r="O85" s="13">
        <f>IFERROR(SUM(P26:P28)/SUM(O26:O28),0)</f>
        <v>1</v>
      </c>
      <c r="P85" s="13">
        <f>IFERROR(SUM(Q25:Q27)/SUM(P25:P27),0)</f>
        <v>1</v>
      </c>
      <c r="Q85" s="13">
        <f>IFERROR(SUM(R24:R26)/SUM(Q24:Q26),0)</f>
        <v>1</v>
      </c>
      <c r="R85" s="13">
        <f>IFERROR(SUM(S23:S25)/SUM(R23:R25),0)</f>
        <v>1</v>
      </c>
      <c r="S85" s="13">
        <f>IFERROR(SUM(T22:T24)/SUM(S22:S24),0)</f>
        <v>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0.999623376104862</v>
      </c>
      <c r="X85" s="13">
        <f>IFERROR(SUM(Y17:Y19)/SUM(X17:X19),0)</f>
        <v>1.15937694273208</v>
      </c>
      <c r="Y85" s="13">
        <f>IFERROR(SUM(Z16:Z18)/SUM(Y16:Y18),0)</f>
        <v>0.989506783859643</v>
      </c>
      <c r="Z85" s="13">
        <f>IFERROR(SUM(AA15:AA17)/SUM(Z15:Z17),0)</f>
        <v>0.990698067676839</v>
      </c>
      <c r="AA85" s="13">
        <f>IFERROR(SUM(AB14:AB16)/SUM(AA14:AA16),0)</f>
        <v>0.999122817697623</v>
      </c>
      <c r="AB85" s="13">
        <f>IFERROR(SUM(AC13:AC15)/SUM(AB13:AB15),0)</f>
        <v>1</v>
      </c>
      <c r="AC85" s="13">
        <f>IFERROR(SUM(AD12:AD14)/SUM(AC12:AC14),0)</f>
        <v>0.999949175514404</v>
      </c>
      <c r="AD85" s="13">
        <f>IFERROR(SUM(AE11:AE13)/SUM(AD11:AD13),0)</f>
        <v>1</v>
      </c>
      <c r="AE85" s="13">
        <f>IFERROR(SUM(AF10:AF12)/SUM(AE10:AE12),0)</f>
        <v>0</v>
      </c>
      <c r="AF85" s="13">
        <f>IFERROR(SUM(AG9:AG11)/SUM(AF9:AF11),0)</f>
        <v>0</v>
      </c>
      <c r="AG85" s="13">
        <f>IFERROR(SUM(AH8:AH10)/SUM(AG8:AG10),0)</f>
        <v>0</v>
      </c>
      <c r="AH85" s="13">
        <f>IFERROR(SUM(AI7:AI9)/SUM(AH7:AH9),0)</f>
        <v>0</v>
      </c>
      <c r="AI85" s="13">
        <f>IFERROR(SUM(AJ7:AJ8)/SUM(AI7:AI8),0)</f>
        <v>0</v>
      </c>
      <c r="AJ85" s="13">
        <f>IFERROR(SUM(AK7:AK7)/SUM(AJ7:AJ7),0)</f>
        <v>0</v>
      </c>
      <c r="AK85" s="13" t="s">
        <v>25</v>
      </c>
      <c r="AT85" s="6" t="s">
        <v>31</v>
      </c>
      <c r="AU85" s="13">
        <f>IFERROR(SUM(AV38:AV40)/SUM(AU38:AU40),0)</f>
        <v>0</v>
      </c>
      <c r="AV85" s="13">
        <f>IFERROR(SUM(AW37:AW39)/SUM(AV37:AV39),0)</f>
        <v>0</v>
      </c>
      <c r="AW85" s="13">
        <f>IFERROR(SUM(AX36:AX38)/SUM(AW36:AW38),0)</f>
        <v>0</v>
      </c>
      <c r="AX85" s="13">
        <f>IFERROR(SUM(AY35:AY37)/SUM(AX35:AX37),0)</f>
        <v>0</v>
      </c>
      <c r="AY85" s="13">
        <f>IFERROR(SUM(AZ34:AZ36)/SUM(AY34:AY36),0)</f>
        <v>0</v>
      </c>
      <c r="AZ85" s="13">
        <f>IFERROR(SUM(BA33:BA35)/SUM(AZ33:AZ35),0)</f>
        <v>0</v>
      </c>
      <c r="BA85" s="13">
        <f>IFERROR(SUM(BB32:BB34)/SUM(BA32:BA34),0)</f>
        <v>0</v>
      </c>
      <c r="BB85" s="13">
        <f>IFERROR(SUM(BC31:BC33)/SUM(BB31:BB33),0)</f>
        <v>0</v>
      </c>
      <c r="BC85" s="13">
        <f>IFERROR(SUM(BD30:BD32)/SUM(BC30:BC32),0)</f>
        <v>1</v>
      </c>
      <c r="BD85" s="13">
        <f>IFERROR(SUM(BE29:BE31)/SUM(BD29:BD31),0)</f>
        <v>0.96025297668687</v>
      </c>
      <c r="BE85" s="13">
        <f>IFERROR(SUM(BF28:BF30)/SUM(BE28:BE30),0)</f>
        <v>0.971758685565067</v>
      </c>
      <c r="BF85" s="13">
        <f>IFERROR(SUM(BG27:BG29)/SUM(BF27:BF29),0)</f>
        <v>0.949718350862069</v>
      </c>
      <c r="BG85" s="13">
        <f>IFERROR(SUM(BH26:BH28)/SUM(BG26:BG28),0)</f>
        <v>1</v>
      </c>
      <c r="BH85" s="13">
        <f>IFERROR(SUM(BI25:BI27)/SUM(BH25:BH27),0)</f>
        <v>1</v>
      </c>
      <c r="BI85" s="13">
        <f>IFERROR(SUM(BJ24:BJ26)/SUM(BI24:BI26),0)</f>
        <v>1</v>
      </c>
      <c r="BJ85" s="13">
        <f>IFERROR(SUM(BK23:BK25)/SUM(BJ23:BJ25),0)</f>
        <v>1</v>
      </c>
      <c r="BK85" s="13">
        <f>IFERROR(SUM(BL22:BL24)/SUM(BK22:BK24),0)</f>
        <v>1</v>
      </c>
      <c r="BL85" s="13">
        <f>IFERROR(SUM(BM21:BM23)/SUM(BL21:BL23),0)</f>
        <v>1</v>
      </c>
      <c r="BM85" s="13">
        <f>IFERROR(SUM(BN20:BN22)/SUM(BM20:BM22),0)</f>
        <v>1</v>
      </c>
      <c r="BN85" s="13">
        <f>IFERROR(SUM(BO19:BO21)/SUM(BN19:BN21),0)</f>
        <v>1</v>
      </c>
      <c r="BO85" s="13">
        <f>IFERROR(SUM(BP18:BP20)/SUM(BO18:BO20),0)</f>
        <v>0.999623376104862</v>
      </c>
      <c r="BP85" s="13">
        <f>IFERROR(SUM(BQ17:BQ19)/SUM(BP17:BP19),0)</f>
        <v>1.15937694273208</v>
      </c>
      <c r="BQ85" s="13">
        <f>IFERROR(SUM(BR16:BR18)/SUM(BQ16:BQ18),0)</f>
        <v>0.989506783859643</v>
      </c>
      <c r="BR85" s="13">
        <f>IFERROR(SUM(BS15:BS17)/SUM(BR15:BR17),0)</f>
        <v>0.990698067676839</v>
      </c>
      <c r="BS85" s="13">
        <f>IFERROR(SUM(BT14:BT16)/SUM(BS14:BS16),0)</f>
        <v>0.999122817697623</v>
      </c>
      <c r="BT85" s="13">
        <f>IFERROR(SUM(BU13:BU15)/SUM(BT13:BT15),0)</f>
        <v>1</v>
      </c>
      <c r="BU85" s="13">
        <f>IFERROR(SUM(BV12:BV14)/SUM(BU12:BU14),0)</f>
        <v>0.999949175514404</v>
      </c>
      <c r="BV85" s="13">
        <f>IFERROR(SUM(BW11:BW13)/SUM(BV11:BV13),0)</f>
        <v>1</v>
      </c>
      <c r="BW85" s="13">
        <f>IFERROR(SUM(BX10:BX12)/SUM(BW10:BW12),0)</f>
        <v>0</v>
      </c>
      <c r="BX85" s="13">
        <f>IFERROR(SUM(BY9:BY11)/SUM(BX9:BX11),0)</f>
        <v>0</v>
      </c>
      <c r="BY85" s="13">
        <f>IFERROR(SUM(BZ8:BZ10)/SUM(BY8:BY10),0)</f>
        <v>0</v>
      </c>
      <c r="BZ85" s="13">
        <f>IFERROR(SUM(CA7:CA9)/SUM(BZ7:BZ9),0)</f>
        <v>0</v>
      </c>
      <c r="CA85" s="13">
        <f>IFERROR(SUM(CB7:CB8)/SUM(CA7:CA8),0)</f>
        <v>0</v>
      </c>
      <c r="CB85" s="13">
        <f>IFERROR(SUM(CC7:CC7)/SUM(CB7:CB7),0)</f>
        <v>0</v>
      </c>
      <c r="CC85" s="13" t="s">
        <v>25</v>
      </c>
    </row>
    <row r="86" ht="15" customHeight="1" outlineLevel="1" spans="2:81">
      <c r="B86" s="6" t="s">
        <v>32</v>
      </c>
      <c r="C86" s="13">
        <f>IFERROR(SUM(D37:D40)/SUM(C37:C40),0)</f>
        <v>0</v>
      </c>
      <c r="D86" s="13">
        <f>IFERROR(SUM(E36:E39)/SUM(D36:D39),0)</f>
        <v>0</v>
      </c>
      <c r="E86" s="13">
        <f>IFERROR(SUM(F35:F38)/SUM(E35:E38),0)</f>
        <v>0</v>
      </c>
      <c r="F86" s="13">
        <f>IFERROR(SUM(G34:G37)/SUM(F34:F37),0)</f>
        <v>0</v>
      </c>
      <c r="G86" s="13">
        <f>IFERROR(SUM(H33:H36)/SUM(G33:G36),0)</f>
        <v>0</v>
      </c>
      <c r="H86" s="13">
        <f>IFERROR(SUM(I32:I35)/SUM(H32:H35),0)</f>
        <v>0</v>
      </c>
      <c r="I86" s="13">
        <f>IFERROR(SUM(J31:J34)/SUM(I31:I34),0)</f>
        <v>0</v>
      </c>
      <c r="J86" s="13">
        <f>IFERROR(SUM(K30:K33)/SUM(J30:J33),0)</f>
        <v>1</v>
      </c>
      <c r="K86" s="13">
        <f>IFERROR(SUM(L29:L32)/SUM(K29:K32),0)</f>
        <v>1</v>
      </c>
      <c r="L86" s="13">
        <f>IFERROR(SUM(M28:M31)/SUM(L28:L31),0)</f>
        <v>0.972534351578303</v>
      </c>
      <c r="M86" s="13">
        <f>IFERROR(SUM(N27:N30)/SUM(M27:M30),0)</f>
        <v>0.971758685565067</v>
      </c>
      <c r="N86" s="13">
        <f>IFERROR(SUM(O26:O29)/SUM(N26:N29),0)</f>
        <v>0.959819947398365</v>
      </c>
      <c r="O86" s="13">
        <f>IFERROR(SUM(P25:P28)/SUM(O25:O28),0)</f>
        <v>1</v>
      </c>
      <c r="P86" s="13">
        <f>IFERROR(SUM(Q24:Q27)/SUM(P24:P27),0)</f>
        <v>1</v>
      </c>
      <c r="Q86" s="13">
        <f>IFERROR(SUM(R23:R26)/SUM(Q23:Q26),0)</f>
        <v>1</v>
      </c>
      <c r="R86" s="13">
        <f>IFERROR(SUM(S22:S25)/SUM(R22:R25),0)</f>
        <v>1</v>
      </c>
      <c r="S86" s="13">
        <f>IFERROR(SUM(T21:T24)/SUM(S21:S24),0)</f>
        <v>1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0.999766998357701</v>
      </c>
      <c r="X86" s="13">
        <f>IFERROR(SUM(Y16:Y19)/SUM(X16:X19),0)</f>
        <v>1.15937694273208</v>
      </c>
      <c r="Y86" s="13">
        <f>IFERROR(SUM(Z15:Z18)/SUM(Y15:Y18),0)</f>
        <v>0.989769085248869</v>
      </c>
      <c r="Z86" s="13">
        <f>IFERROR(SUM(AA14:AA17)/SUM(Z14:Z17),0)</f>
        <v>0.994399356934212</v>
      </c>
      <c r="AA86" s="13">
        <f>IFERROR(SUM(AB13:AB16)/SUM(AA13:AA16),0)</f>
        <v>0.999497917342599</v>
      </c>
      <c r="AB86" s="13">
        <f>IFERROR(SUM(AC12:AC15)/SUM(AB12:AB15),0)</f>
        <v>1</v>
      </c>
      <c r="AC86" s="13">
        <f>IFERROR(SUM(AD11:AD14)/SUM(AC11:AC14),0)</f>
        <v>0.999949175514404</v>
      </c>
      <c r="AD86" s="13">
        <f>IFERROR(SUM(AE10:AE13)/SUM(AD10:AD13),0)</f>
        <v>1</v>
      </c>
      <c r="AE86" s="13">
        <f>IFERROR(SUM(AF9:AF12)/SUM(AE9:AE12),0)</f>
        <v>0</v>
      </c>
      <c r="AF86" s="13">
        <f>IFERROR(SUM(AG8:AG11)/SUM(AF8:AF11),0)</f>
        <v>0</v>
      </c>
      <c r="AG86" s="13">
        <f>IFERROR(SUM(AH7:AH10)/SUM(AG7:AG10),0)</f>
        <v>0</v>
      </c>
      <c r="AH86" s="13">
        <f>IFERROR(SUM(AI7:AI9)/SUM(AH7:AH9),0)</f>
        <v>0</v>
      </c>
      <c r="AI86" s="13">
        <f>IFERROR(SUM(AJ7:AJ8)/SUM(AI7:AI8),0)</f>
        <v>0</v>
      </c>
      <c r="AJ86" s="13">
        <f>IFERROR(SUM(AK7:AK7)/SUM(AJ7:AJ7),0)</f>
        <v>0</v>
      </c>
      <c r="AK86" s="13" t="s">
        <v>25</v>
      </c>
      <c r="AT86" s="6" t="s">
        <v>32</v>
      </c>
      <c r="AU86" s="13">
        <f>IFERROR(SUM(AV37:AV40)/SUM(AU37:AU40),0)</f>
        <v>0</v>
      </c>
      <c r="AV86" s="13">
        <f>IFERROR(SUM(AW36:AW39)/SUM(AV36:AV39),0)</f>
        <v>0</v>
      </c>
      <c r="AW86" s="13">
        <f>IFERROR(SUM(AX35:AX38)/SUM(AW35:AW38),0)</f>
        <v>0</v>
      </c>
      <c r="AX86" s="13">
        <f>IFERROR(SUM(AY34:AY37)/SUM(AX34:AX37),0)</f>
        <v>0</v>
      </c>
      <c r="AY86" s="13">
        <f>IFERROR(SUM(AZ33:AZ36)/SUM(AY33:AY36),0)</f>
        <v>0</v>
      </c>
      <c r="AZ86" s="13">
        <f>IFERROR(SUM(BA32:BA35)/SUM(AZ32:AZ35),0)</f>
        <v>0</v>
      </c>
      <c r="BA86" s="13">
        <f>IFERROR(SUM(BB31:BB34)/SUM(BA31:BA34),0)</f>
        <v>0</v>
      </c>
      <c r="BB86" s="13">
        <f>IFERROR(SUM(BC30:BC33)/SUM(BB30:BB33),0)</f>
        <v>1</v>
      </c>
      <c r="BC86" s="13">
        <f>IFERROR(SUM(BD29:BD32)/SUM(BC29:BC32),0)</f>
        <v>1</v>
      </c>
      <c r="BD86" s="13">
        <f>IFERROR(SUM(BE28:BE31)/SUM(BD28:BD31),0)</f>
        <v>0.972534351578303</v>
      </c>
      <c r="BE86" s="13">
        <f>IFERROR(SUM(BF27:BF30)/SUM(BE27:BE30),0)</f>
        <v>0.971758685565067</v>
      </c>
      <c r="BF86" s="13">
        <f>IFERROR(SUM(BG26:BG29)/SUM(BF26:BF29),0)</f>
        <v>0.959819947398365</v>
      </c>
      <c r="BG86" s="13">
        <f>IFERROR(SUM(BH25:BH28)/SUM(BG25:BG28),0)</f>
        <v>1</v>
      </c>
      <c r="BH86" s="13">
        <f>IFERROR(SUM(BI24:BI27)/SUM(BH24:BH27),0)</f>
        <v>1</v>
      </c>
      <c r="BI86" s="13">
        <f>IFERROR(SUM(BJ23:BJ26)/SUM(BI23:BI26),0)</f>
        <v>1</v>
      </c>
      <c r="BJ86" s="13">
        <f>IFERROR(SUM(BK22:BK25)/SUM(BJ22:BJ25),0)</f>
        <v>1</v>
      </c>
      <c r="BK86" s="13">
        <f>IFERROR(SUM(BL21:BL24)/SUM(BK21:BK24),0)</f>
        <v>1</v>
      </c>
      <c r="BL86" s="13">
        <f>IFERROR(SUM(BM20:BM23)/SUM(BL20:BL23),0)</f>
        <v>1</v>
      </c>
      <c r="BM86" s="13">
        <f>IFERROR(SUM(BN19:BN22)/SUM(BM19:BM22),0)</f>
        <v>1</v>
      </c>
      <c r="BN86" s="13">
        <f>IFERROR(SUM(BO18:BO21)/SUM(BN18:BN21),0)</f>
        <v>1</v>
      </c>
      <c r="BO86" s="13">
        <f>IFERROR(SUM(BP17:BP20)/SUM(BO17:BO20),0)</f>
        <v>0.999766998357701</v>
      </c>
      <c r="BP86" s="13">
        <f>IFERROR(SUM(BQ16:BQ19)/SUM(BP16:BP19),0)</f>
        <v>1.15937694273208</v>
      </c>
      <c r="BQ86" s="13">
        <f>IFERROR(SUM(BR15:BR18)/SUM(BQ15:BQ18),0)</f>
        <v>0.989769085248869</v>
      </c>
      <c r="BR86" s="13">
        <f>IFERROR(SUM(BS14:BS17)/SUM(BR14:BR17),0)</f>
        <v>0.994399356934212</v>
      </c>
      <c r="BS86" s="13">
        <f>IFERROR(SUM(BT13:BT16)/SUM(BS13:BS16),0)</f>
        <v>0.999497917342599</v>
      </c>
      <c r="BT86" s="13">
        <f>IFERROR(SUM(BU12:BU15)/SUM(BT12:BT15),0)</f>
        <v>1</v>
      </c>
      <c r="BU86" s="13">
        <f>IFERROR(SUM(BV11:BV14)/SUM(BU11:BU14),0)</f>
        <v>0.999949175514404</v>
      </c>
      <c r="BV86" s="13">
        <f>IFERROR(SUM(BW10:BW13)/SUM(BV10:BV13),0)</f>
        <v>1</v>
      </c>
      <c r="BW86" s="13">
        <f>IFERROR(SUM(BX9:BX12)/SUM(BW9:BW12),0)</f>
        <v>0</v>
      </c>
      <c r="BX86" s="13">
        <f>IFERROR(SUM(BY8:BY11)/SUM(BX8:BX11),0)</f>
        <v>0</v>
      </c>
      <c r="BY86" s="13">
        <f>IFERROR(SUM(BZ7:BZ10)/SUM(BY7:BY10),0)</f>
        <v>0</v>
      </c>
      <c r="BZ86" s="13">
        <f>IFERROR(SUM(CA7:CA9)/SUM(BZ7:BZ9),0)</f>
        <v>0</v>
      </c>
      <c r="CA86" s="13">
        <f>IFERROR(SUM(CB7:CB8)/SUM(CA7:CA8),0)</f>
        <v>0</v>
      </c>
      <c r="CB86" s="13">
        <f>IFERROR(SUM(CC7:CC7)/SUM(CB7:CB7),0)</f>
        <v>0</v>
      </c>
      <c r="CC86" s="13" t="s">
        <v>25</v>
      </c>
    </row>
    <row r="87" ht="15" customHeight="1" outlineLevel="1" spans="2:81">
      <c r="B87" s="6" t="s">
        <v>33</v>
      </c>
      <c r="C87" s="13">
        <f>IFERROR(SUM(D36:D40)/SUM(C36:C40),0)</f>
        <v>0</v>
      </c>
      <c r="D87" s="13">
        <f>IFERROR(SUM(E35:E39)/SUM(D35:D39),0)</f>
        <v>0</v>
      </c>
      <c r="E87" s="13">
        <f>IFERROR(SUM(F34:F38)/SUM(E34:E38),0)</f>
        <v>0</v>
      </c>
      <c r="F87" s="13">
        <f>IFERROR(SUM(G33:G37)/SUM(F33:F37),0)</f>
        <v>0</v>
      </c>
      <c r="G87" s="13">
        <f>IFERROR(SUM(H32:H36)/SUM(G32:G36),0)</f>
        <v>0</v>
      </c>
      <c r="H87" s="13">
        <f>IFERROR(SUM(I31:I35)/SUM(H31:H35),0)</f>
        <v>0</v>
      </c>
      <c r="I87" s="13">
        <f>IFERROR(SUM(J30:J34)/SUM(I30:I34),0)</f>
        <v>1</v>
      </c>
      <c r="J87" s="13">
        <f>IFERROR(SUM(K29:K33)/SUM(J29:J33),0)</f>
        <v>0.991472011821078</v>
      </c>
      <c r="K87" s="13">
        <f>IFERROR(SUM(L28:L32)/SUM(K28:K32),0)</f>
        <v>1</v>
      </c>
      <c r="L87" s="13">
        <f>IFERROR(SUM(M27:M31)/SUM(L27:L31),0)</f>
        <v>0.972534351578303</v>
      </c>
      <c r="M87" s="13">
        <f>IFERROR(SUM(N26:N30)/SUM(M26:M30),0)</f>
        <v>0.974048970513902</v>
      </c>
      <c r="N87" s="13">
        <f>IFERROR(SUM(O25:O29)/SUM(N25:N29),0)</f>
        <v>0.959819947398365</v>
      </c>
      <c r="O87" s="13">
        <f>IFERROR(SUM(P24:P28)/SUM(O24:O28),0)</f>
        <v>1</v>
      </c>
      <c r="P87" s="13">
        <f>IFERROR(SUM(Q23:Q27)/SUM(P23:P27),0)</f>
        <v>1</v>
      </c>
      <c r="Q87" s="13">
        <f>IFERROR(SUM(R22:R26)/SUM(Q22:Q26),0)</f>
        <v>0.999866885436775</v>
      </c>
      <c r="R87" s="13">
        <f>IFERROR(SUM(S21:S25)/SUM(R21:R25),0)</f>
        <v>1</v>
      </c>
      <c r="S87" s="13">
        <f>IFERROR(SUM(T20:T24)/SUM(S20:S24),0)</f>
        <v>1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0.999766998357701</v>
      </c>
      <c r="X87" s="13">
        <f>IFERROR(SUM(Y15:Y19)/SUM(X15:X19),0)</f>
        <v>1.14142606715988</v>
      </c>
      <c r="Y87" s="13">
        <f>IFERROR(SUM(Z14:Z18)/SUM(Y14:Y18),0)</f>
        <v>0.992014524924294</v>
      </c>
      <c r="Z87" s="13">
        <f>IFERROR(SUM(AA13:AA17)/SUM(Z13:Z17),0)</f>
        <v>0.994398159355596</v>
      </c>
      <c r="AA87" s="13">
        <f>IFERROR(SUM(AB12:AB16)/SUM(AA12:AA16),0)</f>
        <v>0.999497917342599</v>
      </c>
      <c r="AB87" s="13">
        <f>IFERROR(SUM(AC11:AC15)/SUM(AB11:AB15),0)</f>
        <v>1</v>
      </c>
      <c r="AC87" s="13">
        <f>IFERROR(SUM(AD10:AD14)/SUM(AC10:AC14),0)</f>
        <v>0.999949175514404</v>
      </c>
      <c r="AD87" s="13">
        <f>IFERROR(SUM(AE9:AE13)/SUM(AD9:AD13),0)</f>
        <v>1</v>
      </c>
      <c r="AE87" s="13">
        <f>IFERROR(SUM(AF8:AF12)/SUM(AE8:AE12),0)</f>
        <v>0</v>
      </c>
      <c r="AF87" s="13">
        <f>IFERROR(SUM(AG7:AG11)/SUM(AF7:AF11),0)</f>
        <v>0</v>
      </c>
      <c r="AG87" s="13">
        <f>IFERROR(SUM(AH7:AH10)/SUM(AG7:AG10),0)</f>
        <v>0</v>
      </c>
      <c r="AH87" s="13">
        <f>IFERROR(SUM(AI7:AI9)/SUM(AH7:AH9),0)</f>
        <v>0</v>
      </c>
      <c r="AI87" s="13">
        <f>IFERROR(SUM(AJ7:AJ8)/SUM(AI7:AI8),0)</f>
        <v>0</v>
      </c>
      <c r="AJ87" s="13">
        <f>IFERROR(SUM(AK7:AK7)/SUM(AJ7:AJ7),0)</f>
        <v>0</v>
      </c>
      <c r="AK87" s="13" t="s">
        <v>25</v>
      </c>
      <c r="AT87" s="6" t="s">
        <v>33</v>
      </c>
      <c r="AU87" s="13">
        <f>IFERROR(SUM(AV36:AV40)/SUM(AU36:AU40),0)</f>
        <v>0</v>
      </c>
      <c r="AV87" s="13">
        <f>IFERROR(SUM(AW35:AW39)/SUM(AV35:AV39),0)</f>
        <v>0</v>
      </c>
      <c r="AW87" s="13">
        <f>IFERROR(SUM(AX34:AX38)/SUM(AW34:AW38),0)</f>
        <v>0</v>
      </c>
      <c r="AX87" s="13">
        <f>IFERROR(SUM(AY33:AY37)/SUM(AX33:AX37),0)</f>
        <v>0</v>
      </c>
      <c r="AY87" s="13">
        <f>IFERROR(SUM(AZ32:AZ36)/SUM(AY32:AY36),0)</f>
        <v>0</v>
      </c>
      <c r="AZ87" s="13">
        <f>IFERROR(SUM(BA31:BA35)/SUM(AZ31:AZ35),0)</f>
        <v>0</v>
      </c>
      <c r="BA87" s="13">
        <f>IFERROR(SUM(BB30:BB34)/SUM(BA30:BA34),0)</f>
        <v>1</v>
      </c>
      <c r="BB87" s="13">
        <f>IFERROR(SUM(BC29:BC33)/SUM(BB29:BB33),0)</f>
        <v>0.991472011821078</v>
      </c>
      <c r="BC87" s="13">
        <f>IFERROR(SUM(BD28:BD32)/SUM(BC28:BC32),0)</f>
        <v>1</v>
      </c>
      <c r="BD87" s="13">
        <f>IFERROR(SUM(BE27:BE31)/SUM(BD27:BD31),0)</f>
        <v>0.972534351578303</v>
      </c>
      <c r="BE87" s="13">
        <f>IFERROR(SUM(BF26:BF30)/SUM(BE26:BE30),0)</f>
        <v>0.974048970513902</v>
      </c>
      <c r="BF87" s="13">
        <f>IFERROR(SUM(BG25:BG29)/SUM(BF25:BF29),0)</f>
        <v>0.959819947398365</v>
      </c>
      <c r="BG87" s="13">
        <f>IFERROR(SUM(BH24:BH28)/SUM(BG24:BG28),0)</f>
        <v>1</v>
      </c>
      <c r="BH87" s="13">
        <f>IFERROR(SUM(BI23:BI27)/SUM(BH23:BH27),0)</f>
        <v>1</v>
      </c>
      <c r="BI87" s="13">
        <f>IFERROR(SUM(BJ22:BJ26)/SUM(BI22:BI26),0)</f>
        <v>0.999866885436775</v>
      </c>
      <c r="BJ87" s="13">
        <f>IFERROR(SUM(BK21:BK25)/SUM(BJ21:BJ25),0)</f>
        <v>1</v>
      </c>
      <c r="BK87" s="13">
        <f>IFERROR(SUM(BL20:BL24)/SUM(BK20:BK24),0)</f>
        <v>1</v>
      </c>
      <c r="BL87" s="13">
        <f>IFERROR(SUM(BM19:BM23)/SUM(BL19:BL23),0)</f>
        <v>1</v>
      </c>
      <c r="BM87" s="13">
        <f>IFERROR(SUM(BN18:BN22)/SUM(BM18:BM22),0)</f>
        <v>1</v>
      </c>
      <c r="BN87" s="13">
        <f>IFERROR(SUM(BO17:BO21)/SUM(BN17:BN21),0)</f>
        <v>1</v>
      </c>
      <c r="BO87" s="13">
        <f>IFERROR(SUM(BP16:BP20)/SUM(BO16:BO20),0)</f>
        <v>0.999766998357701</v>
      </c>
      <c r="BP87" s="13">
        <f>IFERROR(SUM(BQ15:BQ19)/SUM(BP15:BP19),0)</f>
        <v>1.14142606715988</v>
      </c>
      <c r="BQ87" s="13">
        <f>IFERROR(SUM(BR14:BR18)/SUM(BQ14:BQ18),0)</f>
        <v>0.992014524924294</v>
      </c>
      <c r="BR87" s="13">
        <f>IFERROR(SUM(BS13:BS17)/SUM(BR13:BR17),0)</f>
        <v>0.994398159355596</v>
      </c>
      <c r="BS87" s="13">
        <f>IFERROR(SUM(BT12:BT16)/SUM(BS12:BS16),0)</f>
        <v>0.999497917342599</v>
      </c>
      <c r="BT87" s="13">
        <f>IFERROR(SUM(BU11:BU15)/SUM(BT11:BT15),0)</f>
        <v>1</v>
      </c>
      <c r="BU87" s="13">
        <f>IFERROR(SUM(BV10:BV14)/SUM(BU10:BU14),0)</f>
        <v>0.999949175514404</v>
      </c>
      <c r="BV87" s="13">
        <f>IFERROR(SUM(BW9:BW13)/SUM(BV9:BV13),0)</f>
        <v>1</v>
      </c>
      <c r="BW87" s="13">
        <f>IFERROR(SUM(BX8:BX12)/SUM(BW8:BW12),0)</f>
        <v>0</v>
      </c>
      <c r="BX87" s="13">
        <f>IFERROR(SUM(BY7:BY11)/SUM(BX7:BX11),0)</f>
        <v>0</v>
      </c>
      <c r="BY87" s="13">
        <f>IFERROR(SUM(BZ7:BZ10)/SUM(BY7:BY10),0)</f>
        <v>0</v>
      </c>
      <c r="BZ87" s="13">
        <f>IFERROR(SUM(CA7:CA9)/SUM(BZ7:BZ9),0)</f>
        <v>0</v>
      </c>
      <c r="CA87" s="13">
        <f>IFERROR(SUM(CB7:CB8)/SUM(CA7:CA8),0)</f>
        <v>0</v>
      </c>
      <c r="CB87" s="13">
        <f>IFERROR(SUM(CC7:CC7)/SUM(CB7:CB7),0)</f>
        <v>0</v>
      </c>
      <c r="CC87" s="13" t="s">
        <v>25</v>
      </c>
    </row>
    <row r="88" ht="15" customHeight="1" outlineLevel="1" spans="2:81">
      <c r="B88" s="6" t="s">
        <v>34</v>
      </c>
      <c r="C88" s="13">
        <f>IFERROR(SUM(D35:D40)/SUM(C35:C40),0)</f>
        <v>0</v>
      </c>
      <c r="D88" s="13">
        <f>IFERROR(SUM(E34:E39)/SUM(D34:D39),0)</f>
        <v>0</v>
      </c>
      <c r="E88" s="13">
        <f>IFERROR(SUM(F33:F38)/SUM(E33:E38),0)</f>
        <v>0</v>
      </c>
      <c r="F88" s="13">
        <f>IFERROR(SUM(G32:G37)/SUM(F32:F37),0)</f>
        <v>0</v>
      </c>
      <c r="G88" s="13">
        <f>IFERROR(SUM(H31:H36)/SUM(G31:G36),0)</f>
        <v>0</v>
      </c>
      <c r="H88" s="13">
        <f>IFERROR(SUM(I30:I35)/SUM(H30:H35),0)</f>
        <v>1</v>
      </c>
      <c r="I88" s="13">
        <f>IFERROR(SUM(J29:J34)/SUM(I29:I34),0)</f>
        <v>1</v>
      </c>
      <c r="J88" s="13">
        <f>IFERROR(SUM(K28:K33)/SUM(J28:J33),0)</f>
        <v>0.99409149326352</v>
      </c>
      <c r="K88" s="13">
        <f>IFERROR(SUM(L27:L32)/SUM(K27:K32),0)</f>
        <v>1</v>
      </c>
      <c r="L88" s="13">
        <f>IFERROR(SUM(M26:M31)/SUM(L26:L31),0)</f>
        <v>0.974705391641259</v>
      </c>
      <c r="M88" s="13">
        <f>IFERROR(SUM(N25:N30)/SUM(M25:M30),0)</f>
        <v>0.974048970513902</v>
      </c>
      <c r="N88" s="13">
        <f>IFERROR(SUM(O24:O29)/SUM(N24:N29),0)</f>
        <v>0.978828602228116</v>
      </c>
      <c r="O88" s="13">
        <f>IFERROR(SUM(P23:P28)/SUM(O23:O28),0)</f>
        <v>1</v>
      </c>
      <c r="P88" s="13">
        <f>IFERROR(SUM(Q22:Q27)/SUM(P22:P27),0)</f>
        <v>1</v>
      </c>
      <c r="Q88" s="13">
        <f>IFERROR(SUM(R21:R26)/SUM(Q21:Q26),0)</f>
        <v>0.99990206669959</v>
      </c>
      <c r="R88" s="13">
        <f>IFERROR(SUM(S20:S25)/SUM(R20:R25),0)</f>
        <v>1</v>
      </c>
      <c r="S88" s="13">
        <f>IFERROR(SUM(T19:T24)/SUM(S19:S24),0)</f>
        <v>1</v>
      </c>
      <c r="T88" s="13">
        <f>IFERROR(SUM(U18:U23)/SUM(T18:T23),0)</f>
        <v>1</v>
      </c>
      <c r="U88" s="13">
        <f>IFERROR(SUM(V17:V22)/SUM(U17:U22),0)</f>
        <v>1.00643084666704</v>
      </c>
      <c r="V88" s="13">
        <f>IFERROR(SUM(W16:W21)/SUM(V16:V21),0)</f>
        <v>1</v>
      </c>
      <c r="W88" s="13">
        <f>IFERROR(SUM(X15:X20)/SUM(W15:W20),0)</f>
        <v>0.999774185866774</v>
      </c>
      <c r="X88" s="13">
        <f>IFERROR(SUM(Y14:Y19)/SUM(X14:X19),0)</f>
        <v>1.06164022633279</v>
      </c>
      <c r="Y88" s="13">
        <f>IFERROR(SUM(Z13:Z18)/SUM(Y13:Y18),0)</f>
        <v>0.994364604348005</v>
      </c>
      <c r="Z88" s="13">
        <f>IFERROR(SUM(AA12:AA17)/SUM(Z12:Z17),0)</f>
        <v>0.994398159355596</v>
      </c>
      <c r="AA88" s="13">
        <f>IFERROR(SUM(AB11:AB16)/SUM(AA11:AA16),0)</f>
        <v>0.999497917342599</v>
      </c>
      <c r="AB88" s="13">
        <f>IFERROR(SUM(AC10:AC15)/SUM(AB10:AB15),0)</f>
        <v>1</v>
      </c>
      <c r="AC88" s="13">
        <f>IFERROR(SUM(AD9:AD14)/SUM(AC9:AC14),0)</f>
        <v>0.999949175514404</v>
      </c>
      <c r="AD88" s="13">
        <f>IFERROR(SUM(AE8:AE13)/SUM(AD8:AD13),0)</f>
        <v>1</v>
      </c>
      <c r="AE88" s="13">
        <f>IFERROR(SUM(AF7:AF12)/SUM(AE7:AE12),0)</f>
        <v>0</v>
      </c>
      <c r="AF88" s="13">
        <f>IFERROR(SUM(AG7:AG11)/SUM(AF7:AF11),0)</f>
        <v>0</v>
      </c>
      <c r="AG88" s="13">
        <f>IFERROR(SUM(AH7:AH10)/SUM(AG7:AG10),0)</f>
        <v>0</v>
      </c>
      <c r="AH88" s="13">
        <f>IFERROR(SUM(AI7:AI9)/SUM(AH7:AH9),0)</f>
        <v>0</v>
      </c>
      <c r="AI88" s="13">
        <f>IFERROR(SUM(AJ7:AJ8)/SUM(AI7:AI8),0)</f>
        <v>0</v>
      </c>
      <c r="AJ88" s="13">
        <f>IFERROR(SUM(AK7:AK7)/SUM(AJ7:AJ7),0)</f>
        <v>0</v>
      </c>
      <c r="AK88" s="13" t="s">
        <v>25</v>
      </c>
      <c r="AT88" s="6" t="s">
        <v>34</v>
      </c>
      <c r="AU88" s="13">
        <f>IFERROR(SUM(AV35:AV40)/SUM(AU35:AU40),0)</f>
        <v>0</v>
      </c>
      <c r="AV88" s="13">
        <f>IFERROR(SUM(AW34:AW39)/SUM(AV34:AV39),0)</f>
        <v>0</v>
      </c>
      <c r="AW88" s="13">
        <f>IFERROR(SUM(AX33:AX38)/SUM(AW33:AW38),0)</f>
        <v>0</v>
      </c>
      <c r="AX88" s="13">
        <f>IFERROR(SUM(AY32:AY37)/SUM(AX32:AX37),0)</f>
        <v>0</v>
      </c>
      <c r="AY88" s="13">
        <f>IFERROR(SUM(AZ31:AZ36)/SUM(AY31:AY36),0)</f>
        <v>0</v>
      </c>
      <c r="AZ88" s="13">
        <f>IFERROR(SUM(BA30:BA35)/SUM(AZ30:AZ35),0)</f>
        <v>1</v>
      </c>
      <c r="BA88" s="13">
        <f>IFERROR(SUM(BB29:BB34)/SUM(BA29:BA34),0)</f>
        <v>1</v>
      </c>
      <c r="BB88" s="13">
        <f>IFERROR(SUM(BC28:BC33)/SUM(BB28:BB33),0)</f>
        <v>0.99409149326352</v>
      </c>
      <c r="BC88" s="13">
        <f>IFERROR(SUM(BD27:BD32)/SUM(BC27:BC32),0)</f>
        <v>1</v>
      </c>
      <c r="BD88" s="13">
        <f>IFERROR(SUM(BE26:BE31)/SUM(BD26:BD31),0)</f>
        <v>0.974705391641259</v>
      </c>
      <c r="BE88" s="13">
        <f>IFERROR(SUM(BF25:BF30)/SUM(BE25:BE30),0)</f>
        <v>0.974048970513902</v>
      </c>
      <c r="BF88" s="13">
        <f>IFERROR(SUM(BG24:BG29)/SUM(BF24:BF29),0)</f>
        <v>0.978828602228116</v>
      </c>
      <c r="BG88" s="13">
        <f>IFERROR(SUM(BH23:BH28)/SUM(BG23:BG28),0)</f>
        <v>1</v>
      </c>
      <c r="BH88" s="13">
        <f>IFERROR(SUM(BI22:BI27)/SUM(BH22:BH27),0)</f>
        <v>1</v>
      </c>
      <c r="BI88" s="13">
        <f>IFERROR(SUM(BJ21:BJ26)/SUM(BI21:BI26),0)</f>
        <v>0.99990206669959</v>
      </c>
      <c r="BJ88" s="13">
        <f>IFERROR(SUM(BK20:BK25)/SUM(BJ20:BJ25),0)</f>
        <v>1</v>
      </c>
      <c r="BK88" s="13">
        <f>IFERROR(SUM(BL19:BL24)/SUM(BK19:BK24),0)</f>
        <v>1</v>
      </c>
      <c r="BL88" s="13">
        <f>IFERROR(SUM(BM18:BM23)/SUM(BL18:BL23),0)</f>
        <v>1</v>
      </c>
      <c r="BM88" s="13">
        <f>IFERROR(SUM(BN17:BN22)/SUM(BM17:BM22),0)</f>
        <v>1.00643084666704</v>
      </c>
      <c r="BN88" s="13">
        <f>IFERROR(SUM(BO16:BO21)/SUM(BN16:BN21),0)</f>
        <v>1</v>
      </c>
      <c r="BO88" s="13">
        <f>IFERROR(SUM(BP15:BP20)/SUM(BO15:BO20),0)</f>
        <v>0.999774185866774</v>
      </c>
      <c r="BP88" s="13">
        <f>IFERROR(SUM(BQ14:BQ19)/SUM(BP14:BP19),0)</f>
        <v>1.06164022633279</v>
      </c>
      <c r="BQ88" s="13">
        <f>IFERROR(SUM(BR13:BR18)/SUM(BQ13:BQ18),0)</f>
        <v>0.994364604348005</v>
      </c>
      <c r="BR88" s="13">
        <f>IFERROR(SUM(BS12:BS17)/SUM(BR12:BR17),0)</f>
        <v>0.994398159355596</v>
      </c>
      <c r="BS88" s="13">
        <f>IFERROR(SUM(BT11:BT16)/SUM(BS11:BS16),0)</f>
        <v>0.999497917342599</v>
      </c>
      <c r="BT88" s="13">
        <f>IFERROR(SUM(BU10:BU15)/SUM(BT10:BT15),0)</f>
        <v>1</v>
      </c>
      <c r="BU88" s="13">
        <f>IFERROR(SUM(BV9:BV14)/SUM(BU9:BU14),0)</f>
        <v>0.999949175514404</v>
      </c>
      <c r="BV88" s="13">
        <f>IFERROR(SUM(BW8:BW13)/SUM(BV8:BV13),0)</f>
        <v>1</v>
      </c>
      <c r="BW88" s="13">
        <f>IFERROR(SUM(BX7:BX12)/SUM(BW7:BW12),0)</f>
        <v>0</v>
      </c>
      <c r="BX88" s="13">
        <f>IFERROR(SUM(BY7:BY11)/SUM(BX7:BX11),0)</f>
        <v>0</v>
      </c>
      <c r="BY88" s="13">
        <f>IFERROR(SUM(BZ7:BZ10)/SUM(BY7:BY10),0)</f>
        <v>0</v>
      </c>
      <c r="BZ88" s="13">
        <f>IFERROR(SUM(CA7:CA9)/SUM(BZ7:BZ9),0)</f>
        <v>0</v>
      </c>
      <c r="CA88" s="13">
        <f>IFERROR(SUM(CB7:CB8)/SUM(CA7:CA8),0)</f>
        <v>0</v>
      </c>
      <c r="CB88" s="13">
        <f>IFERROR(SUM(CC7:CC7)/SUM(CB7:CB7),0)</f>
        <v>0</v>
      </c>
      <c r="CC88" s="13" t="s">
        <v>25</v>
      </c>
    </row>
    <row r="89" ht="15" customHeight="1" outlineLevel="1" spans="2:81">
      <c r="B89" s="15" t="s">
        <v>35</v>
      </c>
      <c r="C89" s="16">
        <v>0</v>
      </c>
      <c r="D89" s="16">
        <v>1</v>
      </c>
      <c r="E89" s="16">
        <v>1</v>
      </c>
      <c r="F89" s="16">
        <v>1</v>
      </c>
      <c r="G89" s="16">
        <v>1</v>
      </c>
      <c r="H89" s="16">
        <v>0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T89" s="15" t="s">
        <v>35</v>
      </c>
      <c r="AU89" s="16">
        <v>0</v>
      </c>
      <c r="AV89" s="16">
        <v>1</v>
      </c>
      <c r="AW89" s="16">
        <v>1</v>
      </c>
      <c r="AX89" s="16">
        <v>1</v>
      </c>
      <c r="AY89" s="16">
        <v>1</v>
      </c>
      <c r="AZ89" s="16">
        <v>0</v>
      </c>
      <c r="BA89" s="16">
        <v>1</v>
      </c>
      <c r="BB89" s="16">
        <v>1</v>
      </c>
      <c r="BC89" s="16">
        <v>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</row>
    <row r="90" ht="15" customHeight="1" outlineLevel="1" spans="2:81">
      <c r="B90" s="6" t="s">
        <v>36</v>
      </c>
      <c r="C90" s="13">
        <f t="shared" ref="C90:AJ90" si="8">IFERROR(C89*D90,0)</f>
        <v>0</v>
      </c>
      <c r="D90" s="13">
        <f t="shared" si="8"/>
        <v>0</v>
      </c>
      <c r="E90" s="13">
        <f t="shared" si="8"/>
        <v>0</v>
      </c>
      <c r="F90" s="13">
        <f t="shared" si="8"/>
        <v>0</v>
      </c>
      <c r="G90" s="13">
        <f t="shared" si="8"/>
        <v>0</v>
      </c>
      <c r="H90" s="13">
        <f t="shared" si="8"/>
        <v>0</v>
      </c>
      <c r="I90" s="13">
        <f t="shared" si="8"/>
        <v>1</v>
      </c>
      <c r="J90" s="13">
        <f t="shared" si="8"/>
        <v>1</v>
      </c>
      <c r="K90" s="13">
        <f t="shared" si="8"/>
        <v>1</v>
      </c>
      <c r="L90" s="13">
        <f t="shared" si="8"/>
        <v>1</v>
      </c>
      <c r="M90" s="13">
        <f t="shared" si="8"/>
        <v>1</v>
      </c>
      <c r="N90" s="13">
        <f t="shared" si="8"/>
        <v>1</v>
      </c>
      <c r="O90" s="13">
        <f t="shared" si="8"/>
        <v>1</v>
      </c>
      <c r="P90" s="13">
        <f t="shared" si="8"/>
        <v>1</v>
      </c>
      <c r="Q90" s="13">
        <f t="shared" si="8"/>
        <v>1</v>
      </c>
      <c r="R90" s="13">
        <f t="shared" si="8"/>
        <v>1</v>
      </c>
      <c r="S90" s="13">
        <f t="shared" si="8"/>
        <v>1</v>
      </c>
      <c r="T90" s="13">
        <f t="shared" si="8"/>
        <v>1</v>
      </c>
      <c r="U90" s="13">
        <f t="shared" si="8"/>
        <v>1</v>
      </c>
      <c r="V90" s="13">
        <f t="shared" si="8"/>
        <v>1</v>
      </c>
      <c r="W90" s="13">
        <f t="shared" si="8"/>
        <v>1</v>
      </c>
      <c r="X90" s="13">
        <f t="shared" si="8"/>
        <v>1</v>
      </c>
      <c r="Y90" s="13">
        <f t="shared" si="8"/>
        <v>1</v>
      </c>
      <c r="Z90" s="13">
        <f t="shared" si="8"/>
        <v>1</v>
      </c>
      <c r="AA90" s="13">
        <f t="shared" si="8"/>
        <v>1</v>
      </c>
      <c r="AB90" s="13">
        <f t="shared" si="8"/>
        <v>1</v>
      </c>
      <c r="AC90" s="13">
        <f t="shared" si="8"/>
        <v>1</v>
      </c>
      <c r="AD90" s="13">
        <f t="shared" si="8"/>
        <v>1</v>
      </c>
      <c r="AE90" s="13">
        <f t="shared" si="8"/>
        <v>1</v>
      </c>
      <c r="AF90" s="13">
        <f t="shared" si="8"/>
        <v>1</v>
      </c>
      <c r="AG90" s="13">
        <f t="shared" si="8"/>
        <v>1</v>
      </c>
      <c r="AH90" s="13">
        <f t="shared" si="8"/>
        <v>1</v>
      </c>
      <c r="AI90" s="13">
        <f t="shared" si="8"/>
        <v>1</v>
      </c>
      <c r="AJ90" s="13">
        <f t="shared" si="8"/>
        <v>1</v>
      </c>
      <c r="AK90" s="13">
        <f>AK89</f>
        <v>1</v>
      </c>
      <c r="AT90" s="6" t="s">
        <v>36</v>
      </c>
      <c r="AU90" s="13">
        <f t="shared" ref="AU90:CB90" si="9">IFERROR(AU89*AV90,0)</f>
        <v>0</v>
      </c>
      <c r="AV90" s="13">
        <f t="shared" si="9"/>
        <v>0</v>
      </c>
      <c r="AW90" s="13">
        <f t="shared" si="9"/>
        <v>0</v>
      </c>
      <c r="AX90" s="13">
        <f t="shared" si="9"/>
        <v>0</v>
      </c>
      <c r="AY90" s="13">
        <f t="shared" si="9"/>
        <v>0</v>
      </c>
      <c r="AZ90" s="13">
        <f t="shared" si="9"/>
        <v>0</v>
      </c>
      <c r="BA90" s="13">
        <f t="shared" si="9"/>
        <v>1</v>
      </c>
      <c r="BB90" s="13">
        <f t="shared" si="9"/>
        <v>1</v>
      </c>
      <c r="BC90" s="13">
        <f t="shared" si="9"/>
        <v>1</v>
      </c>
      <c r="BD90" s="13">
        <f t="shared" si="9"/>
        <v>1</v>
      </c>
      <c r="BE90" s="13">
        <f t="shared" si="9"/>
        <v>1</v>
      </c>
      <c r="BF90" s="13">
        <f t="shared" si="9"/>
        <v>1</v>
      </c>
      <c r="BG90" s="13">
        <f t="shared" si="9"/>
        <v>1</v>
      </c>
      <c r="BH90" s="13">
        <f t="shared" si="9"/>
        <v>1</v>
      </c>
      <c r="BI90" s="13">
        <f t="shared" si="9"/>
        <v>1</v>
      </c>
      <c r="BJ90" s="13">
        <f t="shared" si="9"/>
        <v>1</v>
      </c>
      <c r="BK90" s="13">
        <f t="shared" si="9"/>
        <v>1</v>
      </c>
      <c r="BL90" s="13">
        <f t="shared" si="9"/>
        <v>1</v>
      </c>
      <c r="BM90" s="13">
        <f t="shared" si="9"/>
        <v>1</v>
      </c>
      <c r="BN90" s="13">
        <f t="shared" si="9"/>
        <v>1</v>
      </c>
      <c r="BO90" s="13">
        <f t="shared" si="9"/>
        <v>1</v>
      </c>
      <c r="BP90" s="13">
        <f t="shared" si="9"/>
        <v>1</v>
      </c>
      <c r="BQ90" s="13">
        <f t="shared" si="9"/>
        <v>1</v>
      </c>
      <c r="BR90" s="13">
        <f t="shared" si="9"/>
        <v>1</v>
      </c>
      <c r="BS90" s="13">
        <f t="shared" si="9"/>
        <v>1</v>
      </c>
      <c r="BT90" s="13">
        <f t="shared" si="9"/>
        <v>1</v>
      </c>
      <c r="BU90" s="13">
        <f t="shared" si="9"/>
        <v>1</v>
      </c>
      <c r="BV90" s="13">
        <f t="shared" si="9"/>
        <v>1</v>
      </c>
      <c r="BW90" s="13">
        <f t="shared" si="9"/>
        <v>1</v>
      </c>
      <c r="BX90" s="13">
        <f t="shared" si="9"/>
        <v>1</v>
      </c>
      <c r="BY90" s="13">
        <f t="shared" si="9"/>
        <v>1</v>
      </c>
      <c r="BZ90" s="13">
        <f t="shared" si="9"/>
        <v>1</v>
      </c>
      <c r="CA90" s="13">
        <f t="shared" si="9"/>
        <v>1</v>
      </c>
      <c r="CB90" s="13">
        <f t="shared" si="9"/>
        <v>1</v>
      </c>
      <c r="CC90" s="13">
        <f>CC89</f>
        <v>1</v>
      </c>
    </row>
    <row r="91" ht="15" customHeight="1" outlineLevel="1" spans="2:81">
      <c r="B91" s="6" t="s">
        <v>37</v>
      </c>
      <c r="C91" s="13">
        <f t="shared" ref="C91:AK91" si="10">IFERROR(ROUND(1-1/C90,4),0)</f>
        <v>0</v>
      </c>
      <c r="D91" s="13">
        <f t="shared" si="10"/>
        <v>0</v>
      </c>
      <c r="E91" s="13">
        <f t="shared" si="10"/>
        <v>0</v>
      </c>
      <c r="F91" s="13">
        <f t="shared" si="10"/>
        <v>0</v>
      </c>
      <c r="G91" s="13">
        <f t="shared" si="10"/>
        <v>0</v>
      </c>
      <c r="H91" s="13">
        <f t="shared" si="10"/>
        <v>0</v>
      </c>
      <c r="I91" s="13">
        <f t="shared" si="10"/>
        <v>0</v>
      </c>
      <c r="J91" s="13">
        <f t="shared" si="10"/>
        <v>0</v>
      </c>
      <c r="K91" s="13">
        <f t="shared" si="10"/>
        <v>0</v>
      </c>
      <c r="L91" s="13">
        <f t="shared" si="10"/>
        <v>0</v>
      </c>
      <c r="M91" s="13">
        <f t="shared" si="10"/>
        <v>0</v>
      </c>
      <c r="N91" s="13">
        <f t="shared" si="10"/>
        <v>0</v>
      </c>
      <c r="O91" s="13">
        <f t="shared" si="10"/>
        <v>0</v>
      </c>
      <c r="P91" s="13">
        <f t="shared" si="10"/>
        <v>0</v>
      </c>
      <c r="Q91" s="13">
        <f t="shared" si="10"/>
        <v>0</v>
      </c>
      <c r="R91" s="13">
        <f t="shared" si="10"/>
        <v>0</v>
      </c>
      <c r="S91" s="13">
        <f t="shared" si="10"/>
        <v>0</v>
      </c>
      <c r="T91" s="13">
        <f t="shared" si="10"/>
        <v>0</v>
      </c>
      <c r="U91" s="13">
        <f t="shared" si="10"/>
        <v>0</v>
      </c>
      <c r="V91" s="13">
        <f t="shared" si="10"/>
        <v>0</v>
      </c>
      <c r="W91" s="13">
        <f t="shared" si="10"/>
        <v>0</v>
      </c>
      <c r="X91" s="13">
        <f t="shared" si="10"/>
        <v>0</v>
      </c>
      <c r="Y91" s="13">
        <f t="shared" si="10"/>
        <v>0</v>
      </c>
      <c r="Z91" s="13">
        <f t="shared" si="10"/>
        <v>0</v>
      </c>
      <c r="AA91" s="13">
        <f t="shared" si="10"/>
        <v>0</v>
      </c>
      <c r="AB91" s="13">
        <f t="shared" si="10"/>
        <v>0</v>
      </c>
      <c r="AC91" s="13">
        <f t="shared" si="10"/>
        <v>0</v>
      </c>
      <c r="AD91" s="13">
        <f t="shared" si="10"/>
        <v>0</v>
      </c>
      <c r="AE91" s="13">
        <f t="shared" si="10"/>
        <v>0</v>
      </c>
      <c r="AF91" s="13">
        <f t="shared" si="10"/>
        <v>0</v>
      </c>
      <c r="AG91" s="13">
        <f t="shared" si="10"/>
        <v>0</v>
      </c>
      <c r="AH91" s="13">
        <f t="shared" si="10"/>
        <v>0</v>
      </c>
      <c r="AI91" s="13">
        <f t="shared" si="10"/>
        <v>0</v>
      </c>
      <c r="AJ91" s="13">
        <f t="shared" si="10"/>
        <v>0</v>
      </c>
      <c r="AK91" s="13">
        <f t="shared" si="10"/>
        <v>0</v>
      </c>
      <c r="AT91" s="6" t="s">
        <v>37</v>
      </c>
      <c r="AU91" s="13">
        <f t="shared" ref="AU91:CC91" si="11">IFERROR(ROUND(1-1/AU90,4),0)</f>
        <v>0</v>
      </c>
      <c r="AV91" s="13">
        <f t="shared" si="11"/>
        <v>0</v>
      </c>
      <c r="AW91" s="13">
        <f t="shared" si="11"/>
        <v>0</v>
      </c>
      <c r="AX91" s="13">
        <f t="shared" si="11"/>
        <v>0</v>
      </c>
      <c r="AY91" s="13">
        <f t="shared" si="11"/>
        <v>0</v>
      </c>
      <c r="AZ91" s="13">
        <f t="shared" si="11"/>
        <v>0</v>
      </c>
      <c r="BA91" s="13">
        <f t="shared" si="11"/>
        <v>0</v>
      </c>
      <c r="BB91" s="13">
        <f t="shared" si="11"/>
        <v>0</v>
      </c>
      <c r="BC91" s="13">
        <f t="shared" si="11"/>
        <v>0</v>
      </c>
      <c r="BD91" s="13">
        <f t="shared" si="11"/>
        <v>0</v>
      </c>
      <c r="BE91" s="13">
        <f t="shared" si="11"/>
        <v>0</v>
      </c>
      <c r="BF91" s="13">
        <f t="shared" si="11"/>
        <v>0</v>
      </c>
      <c r="BG91" s="13">
        <f t="shared" si="11"/>
        <v>0</v>
      </c>
      <c r="BH91" s="13">
        <f t="shared" si="11"/>
        <v>0</v>
      </c>
      <c r="BI91" s="13">
        <f t="shared" si="11"/>
        <v>0</v>
      </c>
      <c r="BJ91" s="13">
        <f t="shared" si="11"/>
        <v>0</v>
      </c>
      <c r="BK91" s="13">
        <f t="shared" si="11"/>
        <v>0</v>
      </c>
      <c r="BL91" s="13">
        <f t="shared" si="11"/>
        <v>0</v>
      </c>
      <c r="BM91" s="13">
        <f t="shared" si="11"/>
        <v>0</v>
      </c>
      <c r="BN91" s="13">
        <f t="shared" si="11"/>
        <v>0</v>
      </c>
      <c r="BO91" s="13">
        <f t="shared" si="11"/>
        <v>0</v>
      </c>
      <c r="BP91" s="13">
        <f t="shared" si="11"/>
        <v>0</v>
      </c>
      <c r="BQ91" s="13">
        <f t="shared" si="11"/>
        <v>0</v>
      </c>
      <c r="BR91" s="13">
        <f t="shared" si="11"/>
        <v>0</v>
      </c>
      <c r="BS91" s="13">
        <f t="shared" si="11"/>
        <v>0</v>
      </c>
      <c r="BT91" s="13">
        <f t="shared" si="11"/>
        <v>0</v>
      </c>
      <c r="BU91" s="13">
        <f t="shared" si="11"/>
        <v>0</v>
      </c>
      <c r="BV91" s="13">
        <f t="shared" si="11"/>
        <v>0</v>
      </c>
      <c r="BW91" s="13">
        <f t="shared" si="11"/>
        <v>0</v>
      </c>
      <c r="BX91" s="13">
        <f t="shared" si="11"/>
        <v>0</v>
      </c>
      <c r="BY91" s="13">
        <f t="shared" si="11"/>
        <v>0</v>
      </c>
      <c r="BZ91" s="13">
        <f t="shared" si="11"/>
        <v>0</v>
      </c>
      <c r="CA91" s="13">
        <f t="shared" si="11"/>
        <v>0</v>
      </c>
      <c r="CB91" s="13">
        <f t="shared" si="11"/>
        <v>0</v>
      </c>
      <c r="CC91" s="13">
        <f t="shared" si="11"/>
        <v>0</v>
      </c>
    </row>
    <row r="92" ht="15" customHeight="1" outlineLevel="1" spans="2:105">
      <c r="B92" s="17" t="s">
        <v>60</v>
      </c>
      <c r="C92" s="13">
        <f>IFERROR(1/C90,0)</f>
        <v>0</v>
      </c>
      <c r="D92" s="13">
        <f t="shared" ref="D92:AK92" si="12">IFERROR(1/D90,0)</f>
        <v>0</v>
      </c>
      <c r="E92" s="13">
        <f t="shared" si="12"/>
        <v>0</v>
      </c>
      <c r="F92" s="13">
        <f t="shared" si="12"/>
        <v>0</v>
      </c>
      <c r="G92" s="13">
        <f t="shared" si="12"/>
        <v>0</v>
      </c>
      <c r="H92" s="13">
        <f t="shared" si="12"/>
        <v>0</v>
      </c>
      <c r="I92" s="13">
        <f t="shared" si="12"/>
        <v>1</v>
      </c>
      <c r="J92" s="13">
        <f t="shared" si="12"/>
        <v>1</v>
      </c>
      <c r="K92" s="13">
        <f t="shared" si="12"/>
        <v>1</v>
      </c>
      <c r="L92" s="13">
        <f t="shared" si="12"/>
        <v>1</v>
      </c>
      <c r="M92" s="13">
        <f t="shared" si="12"/>
        <v>1</v>
      </c>
      <c r="N92" s="13">
        <f t="shared" si="12"/>
        <v>1</v>
      </c>
      <c r="O92" s="13">
        <f t="shared" si="12"/>
        <v>1</v>
      </c>
      <c r="P92" s="13">
        <f t="shared" si="12"/>
        <v>1</v>
      </c>
      <c r="Q92" s="13">
        <f t="shared" si="12"/>
        <v>1</v>
      </c>
      <c r="R92" s="13">
        <f t="shared" si="12"/>
        <v>1</v>
      </c>
      <c r="S92" s="22">
        <f t="shared" si="12"/>
        <v>1</v>
      </c>
      <c r="T92" s="13">
        <f t="shared" si="12"/>
        <v>1</v>
      </c>
      <c r="U92" s="13">
        <f t="shared" si="12"/>
        <v>1</v>
      </c>
      <c r="V92" s="13">
        <f t="shared" si="12"/>
        <v>1</v>
      </c>
      <c r="W92" s="13">
        <f t="shared" si="12"/>
        <v>1</v>
      </c>
      <c r="X92" s="13">
        <f t="shared" si="12"/>
        <v>1</v>
      </c>
      <c r="Y92" s="13">
        <f t="shared" si="12"/>
        <v>1</v>
      </c>
      <c r="Z92" s="13">
        <f t="shared" si="12"/>
        <v>1</v>
      </c>
      <c r="AA92" s="13">
        <f t="shared" si="12"/>
        <v>1</v>
      </c>
      <c r="AB92" s="13">
        <f t="shared" si="12"/>
        <v>1</v>
      </c>
      <c r="AC92" s="13">
        <f t="shared" si="12"/>
        <v>1</v>
      </c>
      <c r="AD92" s="13">
        <f t="shared" si="12"/>
        <v>1</v>
      </c>
      <c r="AE92" s="13">
        <f t="shared" si="12"/>
        <v>1</v>
      </c>
      <c r="AF92" s="13">
        <f t="shared" si="12"/>
        <v>1</v>
      </c>
      <c r="AG92" s="13">
        <f t="shared" si="12"/>
        <v>1</v>
      </c>
      <c r="AH92" s="13">
        <f t="shared" si="12"/>
        <v>1</v>
      </c>
      <c r="AI92" s="13">
        <f t="shared" si="12"/>
        <v>1</v>
      </c>
      <c r="AJ92" s="13">
        <f t="shared" si="12"/>
        <v>1</v>
      </c>
      <c r="AK92" s="13">
        <f t="shared" si="12"/>
        <v>1</v>
      </c>
      <c r="AT92" s="17" t="s">
        <v>60</v>
      </c>
      <c r="AU92" s="13">
        <f>IFERROR(1/AU90,0)</f>
        <v>0</v>
      </c>
      <c r="AV92" s="13">
        <f t="shared" ref="AV92:CC92" si="13">IFERROR(1/AV90,0)</f>
        <v>0</v>
      </c>
      <c r="AW92" s="13">
        <f t="shared" si="13"/>
        <v>0</v>
      </c>
      <c r="AX92" s="13">
        <f t="shared" si="13"/>
        <v>0</v>
      </c>
      <c r="AY92" s="13">
        <f t="shared" si="13"/>
        <v>0</v>
      </c>
      <c r="AZ92" s="13">
        <f t="shared" si="13"/>
        <v>0</v>
      </c>
      <c r="BA92" s="13">
        <f t="shared" si="13"/>
        <v>1</v>
      </c>
      <c r="BB92" s="13">
        <f t="shared" si="13"/>
        <v>1</v>
      </c>
      <c r="BC92" s="13">
        <f t="shared" si="13"/>
        <v>1</v>
      </c>
      <c r="BD92" s="13">
        <f t="shared" si="13"/>
        <v>1</v>
      </c>
      <c r="BE92" s="13">
        <f t="shared" si="13"/>
        <v>1</v>
      </c>
      <c r="BF92" s="13">
        <f t="shared" si="13"/>
        <v>1</v>
      </c>
      <c r="BG92" s="13">
        <f t="shared" si="13"/>
        <v>1</v>
      </c>
      <c r="BH92" s="13">
        <f t="shared" si="13"/>
        <v>1</v>
      </c>
      <c r="BI92" s="13">
        <f t="shared" si="13"/>
        <v>1</v>
      </c>
      <c r="BJ92" s="13">
        <f t="shared" si="13"/>
        <v>1</v>
      </c>
      <c r="BK92" s="22">
        <f t="shared" si="13"/>
        <v>1</v>
      </c>
      <c r="BL92" s="13">
        <f t="shared" si="13"/>
        <v>1</v>
      </c>
      <c r="BM92" s="13">
        <f t="shared" si="13"/>
        <v>1</v>
      </c>
      <c r="BN92" s="13">
        <f t="shared" si="13"/>
        <v>1</v>
      </c>
      <c r="BO92" s="13">
        <f t="shared" si="13"/>
        <v>1</v>
      </c>
      <c r="BP92" s="13">
        <f t="shared" si="13"/>
        <v>1</v>
      </c>
      <c r="BQ92" s="13">
        <f t="shared" si="13"/>
        <v>1</v>
      </c>
      <c r="BR92" s="13">
        <f t="shared" si="13"/>
        <v>1</v>
      </c>
      <c r="BS92" s="13">
        <f t="shared" si="13"/>
        <v>1</v>
      </c>
      <c r="BT92" s="13">
        <f t="shared" si="13"/>
        <v>1</v>
      </c>
      <c r="BU92" s="13">
        <f t="shared" si="13"/>
        <v>1</v>
      </c>
      <c r="BV92" s="13">
        <f t="shared" si="13"/>
        <v>1</v>
      </c>
      <c r="BW92" s="13">
        <f t="shared" si="13"/>
        <v>1</v>
      </c>
      <c r="BX92" s="13">
        <f t="shared" si="13"/>
        <v>1</v>
      </c>
      <c r="BY92" s="13">
        <f t="shared" si="13"/>
        <v>1</v>
      </c>
      <c r="BZ92" s="13">
        <f t="shared" si="13"/>
        <v>1</v>
      </c>
      <c r="CA92" s="13">
        <f t="shared" si="13"/>
        <v>1</v>
      </c>
      <c r="CB92" s="13">
        <f t="shared" si="13"/>
        <v>1</v>
      </c>
      <c r="CC92" s="13">
        <f t="shared" si="13"/>
        <v>1</v>
      </c>
      <c r="CD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ht="15" customHeight="1" outlineLevel="1" spans="2:105">
      <c r="B93" s="18" t="s">
        <v>61</v>
      </c>
      <c r="C93" s="19">
        <f>C92</f>
        <v>0</v>
      </c>
      <c r="D93" s="13">
        <f>D92-C92</f>
        <v>0</v>
      </c>
      <c r="E93" s="13">
        <f t="shared" ref="E93:AK93" si="14">E92-D92</f>
        <v>0</v>
      </c>
      <c r="F93" s="13">
        <f t="shared" si="14"/>
        <v>0</v>
      </c>
      <c r="G93" s="13">
        <f t="shared" si="14"/>
        <v>0</v>
      </c>
      <c r="H93" s="13">
        <f t="shared" si="14"/>
        <v>0</v>
      </c>
      <c r="I93" s="13">
        <f t="shared" si="14"/>
        <v>1</v>
      </c>
      <c r="J93" s="13">
        <f t="shared" si="14"/>
        <v>0</v>
      </c>
      <c r="K93" s="13">
        <f t="shared" si="14"/>
        <v>0</v>
      </c>
      <c r="L93" s="13">
        <f t="shared" si="14"/>
        <v>0</v>
      </c>
      <c r="M93" s="13">
        <f t="shared" si="14"/>
        <v>0</v>
      </c>
      <c r="N93" s="13">
        <f t="shared" si="14"/>
        <v>0</v>
      </c>
      <c r="O93" s="13">
        <f t="shared" si="14"/>
        <v>0</v>
      </c>
      <c r="P93" s="13">
        <f t="shared" si="14"/>
        <v>0</v>
      </c>
      <c r="Q93" s="13">
        <f t="shared" si="14"/>
        <v>0</v>
      </c>
      <c r="R93" s="13">
        <f t="shared" si="14"/>
        <v>0</v>
      </c>
      <c r="S93" s="22">
        <f t="shared" si="14"/>
        <v>0</v>
      </c>
      <c r="T93" s="13">
        <f t="shared" si="14"/>
        <v>0</v>
      </c>
      <c r="U93" s="13">
        <f t="shared" si="14"/>
        <v>0</v>
      </c>
      <c r="V93" s="13">
        <f t="shared" si="14"/>
        <v>0</v>
      </c>
      <c r="W93" s="13">
        <f t="shared" si="14"/>
        <v>0</v>
      </c>
      <c r="X93" s="13">
        <f t="shared" si="14"/>
        <v>0</v>
      </c>
      <c r="Y93" s="13">
        <f t="shared" si="14"/>
        <v>0</v>
      </c>
      <c r="Z93" s="13">
        <f t="shared" si="14"/>
        <v>0</v>
      </c>
      <c r="AA93" s="13">
        <f t="shared" si="14"/>
        <v>0</v>
      </c>
      <c r="AB93" s="13">
        <f t="shared" si="14"/>
        <v>0</v>
      </c>
      <c r="AC93" s="13">
        <f t="shared" si="14"/>
        <v>0</v>
      </c>
      <c r="AD93" s="13">
        <f t="shared" si="14"/>
        <v>0</v>
      </c>
      <c r="AE93" s="13">
        <f t="shared" si="14"/>
        <v>0</v>
      </c>
      <c r="AF93" s="13">
        <f t="shared" si="14"/>
        <v>0</v>
      </c>
      <c r="AG93" s="13">
        <f t="shared" si="14"/>
        <v>0</v>
      </c>
      <c r="AH93" s="13">
        <f t="shared" si="14"/>
        <v>0</v>
      </c>
      <c r="AI93" s="13">
        <f t="shared" si="14"/>
        <v>0</v>
      </c>
      <c r="AJ93" s="13">
        <f t="shared" si="14"/>
        <v>0</v>
      </c>
      <c r="AK93" s="13">
        <f t="shared" si="14"/>
        <v>0</v>
      </c>
      <c r="AT93" s="18" t="s">
        <v>61</v>
      </c>
      <c r="AU93" s="19">
        <f>AU92</f>
        <v>0</v>
      </c>
      <c r="AV93" s="13">
        <f>AV92-AU92</f>
        <v>0</v>
      </c>
      <c r="AW93" s="13">
        <f t="shared" ref="AW93:CC93" si="15">AW92-AV92</f>
        <v>0</v>
      </c>
      <c r="AX93" s="13">
        <f t="shared" si="15"/>
        <v>0</v>
      </c>
      <c r="AY93" s="13">
        <f t="shared" si="15"/>
        <v>0</v>
      </c>
      <c r="AZ93" s="13">
        <f t="shared" si="15"/>
        <v>0</v>
      </c>
      <c r="BA93" s="13">
        <f t="shared" si="15"/>
        <v>1</v>
      </c>
      <c r="BB93" s="13">
        <f t="shared" si="15"/>
        <v>0</v>
      </c>
      <c r="BC93" s="13">
        <f t="shared" si="15"/>
        <v>0</v>
      </c>
      <c r="BD93" s="13">
        <f t="shared" si="15"/>
        <v>0</v>
      </c>
      <c r="BE93" s="13">
        <f t="shared" si="15"/>
        <v>0</v>
      </c>
      <c r="BF93" s="13">
        <f t="shared" si="15"/>
        <v>0</v>
      </c>
      <c r="BG93" s="13">
        <f t="shared" si="15"/>
        <v>0</v>
      </c>
      <c r="BH93" s="13">
        <f t="shared" si="15"/>
        <v>0</v>
      </c>
      <c r="BI93" s="13">
        <f t="shared" si="15"/>
        <v>0</v>
      </c>
      <c r="BJ93" s="13">
        <f t="shared" si="15"/>
        <v>0</v>
      </c>
      <c r="BK93" s="22">
        <f t="shared" si="15"/>
        <v>0</v>
      </c>
      <c r="BL93" s="13">
        <f t="shared" si="15"/>
        <v>0</v>
      </c>
      <c r="BM93" s="13">
        <f t="shared" si="15"/>
        <v>0</v>
      </c>
      <c r="BN93" s="13">
        <f t="shared" si="15"/>
        <v>0</v>
      </c>
      <c r="BO93" s="13">
        <f t="shared" si="15"/>
        <v>0</v>
      </c>
      <c r="BP93" s="13">
        <f t="shared" si="15"/>
        <v>0</v>
      </c>
      <c r="BQ93" s="13">
        <f t="shared" si="15"/>
        <v>0</v>
      </c>
      <c r="BR93" s="13">
        <f t="shared" si="15"/>
        <v>0</v>
      </c>
      <c r="BS93" s="13">
        <f t="shared" si="15"/>
        <v>0</v>
      </c>
      <c r="BT93" s="13">
        <f t="shared" si="15"/>
        <v>0</v>
      </c>
      <c r="BU93" s="13">
        <f t="shared" si="15"/>
        <v>0</v>
      </c>
      <c r="BV93" s="13">
        <f t="shared" si="15"/>
        <v>0</v>
      </c>
      <c r="BW93" s="13">
        <f t="shared" si="15"/>
        <v>0</v>
      </c>
      <c r="BX93" s="13">
        <f t="shared" si="15"/>
        <v>0</v>
      </c>
      <c r="BY93" s="13">
        <f t="shared" si="15"/>
        <v>0</v>
      </c>
      <c r="BZ93" s="13">
        <f t="shared" si="15"/>
        <v>0</v>
      </c>
      <c r="CA93" s="13">
        <f t="shared" si="15"/>
        <v>0</v>
      </c>
      <c r="CB93" s="13">
        <f t="shared" si="15"/>
        <v>0</v>
      </c>
      <c r="CC93" s="13">
        <f t="shared" si="15"/>
        <v>0</v>
      </c>
      <c r="CD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ht="15" customHeight="1" outlineLevel="1" spans="2:125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T94" s="20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"/>
      <c r="CL94" s="20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</row>
    <row r="95" ht="15" customHeight="1"/>
    <row r="96" ht="15" customHeight="1" spans="2:81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T96" s="6" t="s">
        <v>38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14" t="s">
        <v>22</v>
      </c>
      <c r="CC96" s="12"/>
    </row>
    <row r="97" ht="15" customHeight="1" outlineLevel="1" spans="2:81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T97" s="8" t="s">
        <v>23</v>
      </c>
      <c r="AU97" s="9" t="s">
        <v>24</v>
      </c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ht="15" customHeight="1" outlineLevel="1" spans="2:81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T98" s="9"/>
      <c r="AU98" s="9">
        <v>1</v>
      </c>
      <c r="AV98" s="9">
        <v>2</v>
      </c>
      <c r="AW98" s="9">
        <v>3</v>
      </c>
      <c r="AX98" s="9">
        <v>4</v>
      </c>
      <c r="AY98" s="9">
        <v>5</v>
      </c>
      <c r="AZ98" s="9">
        <v>6</v>
      </c>
      <c r="BA98" s="9">
        <v>7</v>
      </c>
      <c r="BB98" s="9">
        <v>8</v>
      </c>
      <c r="BC98" s="9">
        <v>9</v>
      </c>
      <c r="BD98" s="9">
        <v>10</v>
      </c>
      <c r="BE98" s="9">
        <v>11</v>
      </c>
      <c r="BF98" s="9">
        <v>12</v>
      </c>
      <c r="BG98" s="9">
        <v>13</v>
      </c>
      <c r="BH98" s="9">
        <v>14</v>
      </c>
      <c r="BI98" s="9">
        <v>15</v>
      </c>
      <c r="BJ98" s="9">
        <v>16</v>
      </c>
      <c r="BK98" s="9">
        <v>17</v>
      </c>
      <c r="BL98" s="9">
        <v>18</v>
      </c>
      <c r="BM98" s="9">
        <v>19</v>
      </c>
      <c r="BN98" s="9">
        <v>20</v>
      </c>
      <c r="BO98" s="9">
        <v>21</v>
      </c>
      <c r="BP98" s="9">
        <v>22</v>
      </c>
      <c r="BQ98" s="9">
        <v>23</v>
      </c>
      <c r="BR98" s="9">
        <v>24</v>
      </c>
      <c r="BS98" s="9">
        <v>25</v>
      </c>
      <c r="BT98" s="9">
        <v>26</v>
      </c>
      <c r="BU98" s="9">
        <v>27</v>
      </c>
      <c r="BV98" s="9">
        <v>28</v>
      </c>
      <c r="BW98" s="9">
        <v>29</v>
      </c>
      <c r="BX98" s="9">
        <v>30</v>
      </c>
      <c r="BY98" s="9">
        <v>31</v>
      </c>
      <c r="BZ98" s="9">
        <v>32</v>
      </c>
      <c r="CA98" s="9">
        <v>33</v>
      </c>
      <c r="CB98" s="9">
        <v>34</v>
      </c>
      <c r="CC98" s="9">
        <v>35</v>
      </c>
    </row>
    <row r="99" ht="15" customHeight="1" outlineLevel="1" spans="2:81">
      <c r="B99" s="10">
        <v>201506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T99" s="10">
        <v>201506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</row>
    <row r="100" ht="15" customHeight="1" outlineLevel="1" spans="2:81">
      <c r="B100" s="10">
        <v>201509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T100" s="10">
        <v>201509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 t="s">
        <v>25</v>
      </c>
    </row>
    <row r="101" ht="15" customHeight="1" outlineLevel="1" spans="2:81">
      <c r="B101" s="10">
        <v>201512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T101" s="10">
        <v>201512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 t="s">
        <v>25</v>
      </c>
      <c r="CC101" s="11" t="s">
        <v>25</v>
      </c>
    </row>
    <row r="102" ht="15" customHeight="1" outlineLevel="1" spans="2:81">
      <c r="B102" s="10">
        <v>201603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T102" s="10">
        <v>201603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 t="s">
        <v>25</v>
      </c>
      <c r="CB102" s="11" t="s">
        <v>25</v>
      </c>
      <c r="CC102" s="11" t="s">
        <v>25</v>
      </c>
    </row>
    <row r="103" ht="15" customHeight="1" outlineLevel="1" spans="2:81">
      <c r="B103" s="10">
        <v>201606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T103" s="10">
        <v>201606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 t="s">
        <v>25</v>
      </c>
      <c r="CA103" s="11" t="s">
        <v>25</v>
      </c>
      <c r="CB103" s="11" t="s">
        <v>25</v>
      </c>
      <c r="CC103" s="11" t="s">
        <v>25</v>
      </c>
    </row>
    <row r="104" ht="15" customHeight="1" outlineLevel="1" spans="2:81">
      <c r="B104" s="10">
        <v>201609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T104" s="10">
        <v>201609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 t="s">
        <v>25</v>
      </c>
      <c r="BZ104" s="11" t="s">
        <v>25</v>
      </c>
      <c r="CA104" s="11" t="s">
        <v>25</v>
      </c>
      <c r="CB104" s="11" t="s">
        <v>25</v>
      </c>
      <c r="CC104" s="11" t="s">
        <v>25</v>
      </c>
    </row>
    <row r="105" ht="15" customHeight="1" outlineLevel="1" spans="2:81">
      <c r="B105" s="10">
        <v>201612</v>
      </c>
      <c r="C105" s="11">
        <v>0</v>
      </c>
      <c r="D105" s="11">
        <v>150000</v>
      </c>
      <c r="E105" s="11">
        <v>0</v>
      </c>
      <c r="F105" s="11">
        <v>4833196.55</v>
      </c>
      <c r="G105" s="11">
        <v>898822.75</v>
      </c>
      <c r="H105" s="11">
        <v>116418.75</v>
      </c>
      <c r="I105" s="11">
        <v>116418.75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T105" s="10">
        <v>201612</v>
      </c>
      <c r="AU105" s="11">
        <v>0</v>
      </c>
      <c r="AV105" s="11">
        <v>150000</v>
      </c>
      <c r="AW105" s="11">
        <v>0</v>
      </c>
      <c r="AX105" s="11">
        <v>4833196.55</v>
      </c>
      <c r="AY105" s="11">
        <v>898822.75</v>
      </c>
      <c r="AZ105" s="11">
        <v>116418.75</v>
      </c>
      <c r="BA105" s="11">
        <v>116418.75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 t="s">
        <v>25</v>
      </c>
      <c r="BY105" s="11" t="s">
        <v>25</v>
      </c>
      <c r="BZ105" s="11" t="s">
        <v>25</v>
      </c>
      <c r="CA105" s="11" t="s">
        <v>25</v>
      </c>
      <c r="CB105" s="11" t="s">
        <v>25</v>
      </c>
      <c r="CC105" s="11" t="s">
        <v>25</v>
      </c>
    </row>
    <row r="106" ht="15" customHeight="1" outlineLevel="1" spans="2:81">
      <c r="B106" s="10">
        <v>201703</v>
      </c>
      <c r="C106" s="11">
        <v>250000</v>
      </c>
      <c r="D106" s="11">
        <v>1205072.2</v>
      </c>
      <c r="E106" s="11">
        <v>5302292.8</v>
      </c>
      <c r="F106" s="11">
        <v>2424564.8</v>
      </c>
      <c r="G106" s="11">
        <v>1172718.4</v>
      </c>
      <c r="H106" s="11">
        <v>1172718.4</v>
      </c>
      <c r="I106" s="11">
        <v>93139.2</v>
      </c>
      <c r="J106" s="11">
        <v>93139.2</v>
      </c>
      <c r="K106" s="11">
        <v>93139.2</v>
      </c>
      <c r="L106" s="11">
        <v>93139.2</v>
      </c>
      <c r="M106" s="11">
        <v>93139.2</v>
      </c>
      <c r="N106" s="11">
        <v>93139.2</v>
      </c>
      <c r="O106" s="11">
        <v>93139.2</v>
      </c>
      <c r="P106" s="11">
        <v>93139.2</v>
      </c>
      <c r="Q106" s="11">
        <v>93139.2</v>
      </c>
      <c r="R106" s="11">
        <v>93139.2</v>
      </c>
      <c r="S106" s="11">
        <v>93139.2</v>
      </c>
      <c r="T106" s="11">
        <v>93139.2</v>
      </c>
      <c r="U106" s="11">
        <v>93139.2</v>
      </c>
      <c r="V106" s="11">
        <v>93139.2</v>
      </c>
      <c r="W106" s="11">
        <v>93139.2</v>
      </c>
      <c r="X106" s="11">
        <v>93139.2</v>
      </c>
      <c r="Y106" s="11">
        <v>93139.2</v>
      </c>
      <c r="Z106" s="11">
        <v>93139.2</v>
      </c>
      <c r="AA106" s="11">
        <v>93139.2</v>
      </c>
      <c r="AB106" s="11">
        <v>93139.2</v>
      </c>
      <c r="AC106" s="11">
        <v>93139.2</v>
      </c>
      <c r="AD106" s="11">
        <v>93139.2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T106" s="10">
        <v>201703</v>
      </c>
      <c r="AU106" s="11">
        <v>250000</v>
      </c>
      <c r="AV106" s="11">
        <v>1205072.2</v>
      </c>
      <c r="AW106" s="11">
        <v>5302292.8</v>
      </c>
      <c r="AX106" s="11">
        <v>2424564.8</v>
      </c>
      <c r="AY106" s="11">
        <v>1172718.4</v>
      </c>
      <c r="AZ106" s="11">
        <v>1172718.4</v>
      </c>
      <c r="BA106" s="11">
        <v>93139.2</v>
      </c>
      <c r="BB106" s="11">
        <v>93139.2</v>
      </c>
      <c r="BC106" s="11">
        <v>93139.2</v>
      </c>
      <c r="BD106" s="11">
        <v>93139.2</v>
      </c>
      <c r="BE106" s="11">
        <v>93139.2</v>
      </c>
      <c r="BF106" s="11">
        <v>93139.2</v>
      </c>
      <c r="BG106" s="11">
        <v>93139.2</v>
      </c>
      <c r="BH106" s="11">
        <v>93139.2</v>
      </c>
      <c r="BI106" s="11">
        <v>93139.2</v>
      </c>
      <c r="BJ106" s="11">
        <v>93139.2</v>
      </c>
      <c r="BK106" s="11">
        <v>93139.2</v>
      </c>
      <c r="BL106" s="11">
        <v>93139.2</v>
      </c>
      <c r="BM106" s="11">
        <v>93139.2</v>
      </c>
      <c r="BN106" s="11">
        <v>93139.2</v>
      </c>
      <c r="BO106" s="11">
        <v>93139.2</v>
      </c>
      <c r="BP106" s="11">
        <v>93139.2</v>
      </c>
      <c r="BQ106" s="11">
        <v>93139.2</v>
      </c>
      <c r="BR106" s="11">
        <v>93139.2</v>
      </c>
      <c r="BS106" s="11">
        <v>93139.2</v>
      </c>
      <c r="BT106" s="11">
        <v>93139.2</v>
      </c>
      <c r="BU106" s="11">
        <v>93139.2</v>
      </c>
      <c r="BV106" s="11">
        <v>93139.2</v>
      </c>
      <c r="BW106" s="11" t="s">
        <v>25</v>
      </c>
      <c r="BX106" s="11" t="s">
        <v>25</v>
      </c>
      <c r="BY106" s="11" t="s">
        <v>25</v>
      </c>
      <c r="BZ106" s="11" t="s">
        <v>25</v>
      </c>
      <c r="CA106" s="11" t="s">
        <v>25</v>
      </c>
      <c r="CB106" s="11" t="s">
        <v>25</v>
      </c>
      <c r="CC106" s="11" t="s">
        <v>25</v>
      </c>
    </row>
    <row r="107" ht="15" customHeight="1" outlineLevel="1" spans="2:81">
      <c r="B107" s="10">
        <v>201706</v>
      </c>
      <c r="C107" s="11">
        <v>0</v>
      </c>
      <c r="D107" s="11">
        <v>488950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T107" s="10">
        <v>201706</v>
      </c>
      <c r="AU107" s="11">
        <v>0</v>
      </c>
      <c r="AV107" s="11">
        <v>488950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 t="s">
        <v>25</v>
      </c>
      <c r="BW107" s="11" t="s">
        <v>25</v>
      </c>
      <c r="BX107" s="11" t="s">
        <v>25</v>
      </c>
      <c r="BY107" s="11" t="s">
        <v>25</v>
      </c>
      <c r="BZ107" s="11" t="s">
        <v>25</v>
      </c>
      <c r="CA107" s="11" t="s">
        <v>25</v>
      </c>
      <c r="CB107" s="11" t="s">
        <v>25</v>
      </c>
      <c r="CC107" s="11" t="s">
        <v>25</v>
      </c>
    </row>
    <row r="108" ht="15" customHeight="1" outlineLevel="1" spans="2:81">
      <c r="B108" s="10">
        <v>201709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T108" s="10">
        <v>201709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 t="s">
        <v>25</v>
      </c>
      <c r="BV108" s="11" t="s">
        <v>25</v>
      </c>
      <c r="BW108" s="11" t="s">
        <v>25</v>
      </c>
      <c r="BX108" s="11" t="s">
        <v>25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</row>
    <row r="109" ht="15" customHeight="1" outlineLevel="1" spans="2:81">
      <c r="B109" s="10">
        <v>201712</v>
      </c>
      <c r="C109" s="11">
        <v>792540</v>
      </c>
      <c r="D109" s="11">
        <v>792540</v>
      </c>
      <c r="E109" s="11">
        <v>2268965</v>
      </c>
      <c r="F109" s="11">
        <v>0</v>
      </c>
      <c r="G109" s="11">
        <v>0</v>
      </c>
      <c r="H109" s="11">
        <v>1142667.29</v>
      </c>
      <c r="I109" s="11">
        <v>1142667.29</v>
      </c>
      <c r="J109" s="11">
        <v>1142667.29</v>
      </c>
      <c r="K109" s="11">
        <v>961593.75</v>
      </c>
      <c r="L109" s="11">
        <v>961593.75</v>
      </c>
      <c r="M109" s="11">
        <v>961593.75</v>
      </c>
      <c r="N109" s="11">
        <v>961593.75</v>
      </c>
      <c r="O109" s="11">
        <v>961593.75</v>
      </c>
      <c r="P109" s="11">
        <v>961593.75</v>
      </c>
      <c r="Q109" s="11">
        <v>961593.75</v>
      </c>
      <c r="R109" s="11">
        <v>961593.75</v>
      </c>
      <c r="S109" s="11">
        <v>900000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T109" s="10">
        <v>201712</v>
      </c>
      <c r="AU109" s="11">
        <v>792540</v>
      </c>
      <c r="AV109" s="11">
        <v>792540</v>
      </c>
      <c r="AW109" s="11">
        <v>2268965</v>
      </c>
      <c r="AX109" s="11">
        <v>0</v>
      </c>
      <c r="AY109" s="11">
        <v>0</v>
      </c>
      <c r="AZ109" s="11">
        <v>1142667.29</v>
      </c>
      <c r="BA109" s="11">
        <v>1142667.29</v>
      </c>
      <c r="BB109" s="11">
        <v>1142667.29</v>
      </c>
      <c r="BC109" s="11">
        <v>961593.75</v>
      </c>
      <c r="BD109" s="11">
        <v>961593.75</v>
      </c>
      <c r="BE109" s="11">
        <v>961593.75</v>
      </c>
      <c r="BF109" s="11">
        <v>961593.75</v>
      </c>
      <c r="BG109" s="11">
        <v>961593.75</v>
      </c>
      <c r="BH109" s="11">
        <v>961593.75</v>
      </c>
      <c r="BI109" s="11">
        <v>961593.75</v>
      </c>
      <c r="BJ109" s="11">
        <v>961593.75</v>
      </c>
      <c r="BK109" s="11">
        <v>900000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 t="s">
        <v>25</v>
      </c>
      <c r="BU109" s="11" t="s">
        <v>25</v>
      </c>
      <c r="BV109" s="11" t="s">
        <v>25</v>
      </c>
      <c r="BW109" s="11" t="s">
        <v>25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</row>
    <row r="110" ht="15" customHeight="1" outlineLevel="1" spans="2:81">
      <c r="B110" s="10">
        <v>201803</v>
      </c>
      <c r="C110" s="11">
        <v>0</v>
      </c>
      <c r="D110" s="11">
        <v>317413.15</v>
      </c>
      <c r="E110" s="11">
        <v>317413.15</v>
      </c>
      <c r="F110" s="11">
        <v>0</v>
      </c>
      <c r="G110" s="11">
        <v>206208.44</v>
      </c>
      <c r="H110" s="11">
        <v>906208.44</v>
      </c>
      <c r="I110" s="11">
        <v>906208.44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T110" s="10">
        <v>201803</v>
      </c>
      <c r="AU110" s="11">
        <v>0</v>
      </c>
      <c r="AV110" s="11">
        <v>317413.15</v>
      </c>
      <c r="AW110" s="11">
        <v>317413.15</v>
      </c>
      <c r="AX110" s="11">
        <v>0</v>
      </c>
      <c r="AY110" s="11">
        <v>206208.44</v>
      </c>
      <c r="AZ110" s="11">
        <v>906208.44</v>
      </c>
      <c r="BA110" s="11">
        <v>906208.44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 t="s">
        <v>25</v>
      </c>
      <c r="BT110" s="11" t="s">
        <v>25</v>
      </c>
      <c r="BU110" s="11" t="s">
        <v>25</v>
      </c>
      <c r="BV110" s="11" t="s">
        <v>25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</row>
    <row r="111" ht="15" customHeight="1" outlineLevel="1" spans="2:81">
      <c r="B111" s="10">
        <v>201806</v>
      </c>
      <c r="C111" s="11">
        <v>0</v>
      </c>
      <c r="D111" s="11">
        <v>0</v>
      </c>
      <c r="E111" s="11">
        <v>0</v>
      </c>
      <c r="F111" s="11">
        <v>151597.7</v>
      </c>
      <c r="G111" s="11">
        <v>151597.7</v>
      </c>
      <c r="H111" s="11">
        <v>1957361.29</v>
      </c>
      <c r="I111" s="11">
        <v>84524</v>
      </c>
      <c r="J111" s="11">
        <v>315372.79</v>
      </c>
      <c r="K111" s="11">
        <v>337067.01</v>
      </c>
      <c r="L111" s="11">
        <v>84524</v>
      </c>
      <c r="M111" s="11">
        <v>84524</v>
      </c>
      <c r="N111" s="11">
        <v>84524</v>
      </c>
      <c r="O111" s="11">
        <v>84524</v>
      </c>
      <c r="P111" s="11">
        <v>84524</v>
      </c>
      <c r="Q111" s="11">
        <v>84524</v>
      </c>
      <c r="R111" s="11">
        <v>84524</v>
      </c>
      <c r="S111" s="11">
        <v>84524</v>
      </c>
      <c r="T111" s="11">
        <v>84524</v>
      </c>
      <c r="U111" s="11">
        <v>84524</v>
      </c>
      <c r="V111" s="11">
        <v>84524</v>
      </c>
      <c r="W111" s="11">
        <v>84524</v>
      </c>
      <c r="X111" s="11">
        <v>84524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T111" s="10">
        <v>201806</v>
      </c>
      <c r="AU111" s="11">
        <v>0</v>
      </c>
      <c r="AV111" s="11">
        <v>0</v>
      </c>
      <c r="AW111" s="11">
        <v>0</v>
      </c>
      <c r="AX111" s="11">
        <v>151597.7</v>
      </c>
      <c r="AY111" s="11">
        <v>151597.7</v>
      </c>
      <c r="AZ111" s="11">
        <v>1957361.29</v>
      </c>
      <c r="BA111" s="11">
        <v>84524</v>
      </c>
      <c r="BB111" s="11">
        <v>315372.79</v>
      </c>
      <c r="BC111" s="11">
        <v>337067.01</v>
      </c>
      <c r="BD111" s="11">
        <v>84524</v>
      </c>
      <c r="BE111" s="11">
        <v>84524</v>
      </c>
      <c r="BF111" s="11">
        <v>84524</v>
      </c>
      <c r="BG111" s="11">
        <v>84524</v>
      </c>
      <c r="BH111" s="11">
        <v>84524</v>
      </c>
      <c r="BI111" s="11">
        <v>84524</v>
      </c>
      <c r="BJ111" s="11">
        <v>84524</v>
      </c>
      <c r="BK111" s="11">
        <v>84524</v>
      </c>
      <c r="BL111" s="11">
        <v>84524</v>
      </c>
      <c r="BM111" s="11">
        <v>84524</v>
      </c>
      <c r="BN111" s="11">
        <v>84524</v>
      </c>
      <c r="BO111" s="11">
        <v>84524</v>
      </c>
      <c r="BP111" s="11">
        <v>84524</v>
      </c>
      <c r="BQ111" s="11">
        <v>0</v>
      </c>
      <c r="BR111" s="11" t="s">
        <v>25</v>
      </c>
      <c r="BS111" s="11" t="s">
        <v>25</v>
      </c>
      <c r="BT111" s="11" t="s">
        <v>25</v>
      </c>
      <c r="BU111" s="11" t="s">
        <v>25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</row>
    <row r="112" ht="15" customHeight="1" outlineLevel="1" spans="2:81">
      <c r="B112" s="10">
        <v>201809</v>
      </c>
      <c r="C112" s="11">
        <v>0</v>
      </c>
      <c r="D112" s="11">
        <v>0</v>
      </c>
      <c r="E112" s="11">
        <v>1107371.59</v>
      </c>
      <c r="F112" s="11">
        <v>733392.42</v>
      </c>
      <c r="G112" s="11">
        <v>2695426.88</v>
      </c>
      <c r="H112" s="11">
        <v>917200.66</v>
      </c>
      <c r="I112" s="11">
        <v>400000</v>
      </c>
      <c r="J112" s="11">
        <v>0</v>
      </c>
      <c r="K112" s="11">
        <v>104500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T112" s="10">
        <v>201809</v>
      </c>
      <c r="AU112" s="11">
        <v>0</v>
      </c>
      <c r="AV112" s="11">
        <v>0</v>
      </c>
      <c r="AW112" s="11">
        <v>1107371.59</v>
      </c>
      <c r="AX112" s="11">
        <v>733392.42</v>
      </c>
      <c r="AY112" s="11">
        <v>2695426.88</v>
      </c>
      <c r="AZ112" s="11">
        <v>917200.66</v>
      </c>
      <c r="BA112" s="11">
        <v>400000</v>
      </c>
      <c r="BB112" s="11">
        <v>0</v>
      </c>
      <c r="BC112" s="11">
        <v>104500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 t="s">
        <v>25</v>
      </c>
      <c r="BR112" s="11" t="s">
        <v>25</v>
      </c>
      <c r="BS112" s="11" t="s">
        <v>25</v>
      </c>
      <c r="BT112" s="11" t="s">
        <v>25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</row>
    <row r="113" ht="15" customHeight="1" outlineLevel="1" spans="2:81">
      <c r="B113" s="10">
        <v>201812</v>
      </c>
      <c r="C113" s="11">
        <v>0</v>
      </c>
      <c r="D113" s="11">
        <v>1305125</v>
      </c>
      <c r="E113" s="11">
        <v>261025</v>
      </c>
      <c r="F113" s="11">
        <v>692667.6</v>
      </c>
      <c r="G113" s="11">
        <v>80000</v>
      </c>
      <c r="H113" s="11">
        <v>340848.79</v>
      </c>
      <c r="I113" s="11">
        <v>386848.79</v>
      </c>
      <c r="J113" s="11">
        <v>80000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T113" s="10">
        <v>201812</v>
      </c>
      <c r="AU113" s="11">
        <v>0</v>
      </c>
      <c r="AV113" s="11">
        <v>1305125</v>
      </c>
      <c r="AW113" s="11">
        <v>261025</v>
      </c>
      <c r="AX113" s="11">
        <v>692667.6</v>
      </c>
      <c r="AY113" s="11">
        <v>80000</v>
      </c>
      <c r="AZ113" s="11">
        <v>340848.79</v>
      </c>
      <c r="BA113" s="11">
        <v>386848.79</v>
      </c>
      <c r="BB113" s="11">
        <v>80000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 t="s">
        <v>25</v>
      </c>
      <c r="BQ113" s="11" t="s">
        <v>25</v>
      </c>
      <c r="BR113" s="11" t="s">
        <v>25</v>
      </c>
      <c r="BS113" s="11" t="s">
        <v>25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</row>
    <row r="114" ht="15" customHeight="1" outlineLevel="1" spans="2:81">
      <c r="B114" s="10">
        <v>201903</v>
      </c>
      <c r="C114" s="11">
        <v>0</v>
      </c>
      <c r="D114" s="11">
        <v>0</v>
      </c>
      <c r="E114" s="11">
        <v>100000</v>
      </c>
      <c r="F114" s="11">
        <v>140000</v>
      </c>
      <c r="G114" s="11">
        <v>1417497.15</v>
      </c>
      <c r="H114" s="11">
        <v>1777497.15</v>
      </c>
      <c r="I114" s="11">
        <v>943902.44</v>
      </c>
      <c r="J114" s="11">
        <v>467357.98</v>
      </c>
      <c r="K114" s="11">
        <v>337357.98</v>
      </c>
      <c r="L114" s="11">
        <v>337357.98</v>
      </c>
      <c r="M114" s="11">
        <v>1192236.99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T114" s="10">
        <v>201903</v>
      </c>
      <c r="AU114" s="11">
        <v>0</v>
      </c>
      <c r="AV114" s="11">
        <v>0</v>
      </c>
      <c r="AW114" s="11">
        <v>100000</v>
      </c>
      <c r="AX114" s="11">
        <v>140000</v>
      </c>
      <c r="AY114" s="11">
        <v>1417497.15</v>
      </c>
      <c r="AZ114" s="11">
        <v>1777497.15</v>
      </c>
      <c r="BA114" s="11">
        <v>943902.44</v>
      </c>
      <c r="BB114" s="11">
        <v>467357.98</v>
      </c>
      <c r="BC114" s="11">
        <v>337357.98</v>
      </c>
      <c r="BD114" s="11">
        <v>337357.98</v>
      </c>
      <c r="BE114" s="11">
        <v>1192236.99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 t="s">
        <v>25</v>
      </c>
      <c r="BP114" s="11" t="s">
        <v>25</v>
      </c>
      <c r="BQ114" s="11" t="s">
        <v>25</v>
      </c>
      <c r="BR114" s="11" t="s">
        <v>25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</row>
    <row r="115" ht="15" customHeight="1" outlineLevel="1" spans="2:81">
      <c r="B115" s="10">
        <v>201906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T115" s="10">
        <v>201906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 t="s">
        <v>25</v>
      </c>
      <c r="BO115" s="11" t="s">
        <v>25</v>
      </c>
      <c r="BP115" s="11" t="s">
        <v>25</v>
      </c>
      <c r="BQ115" s="11" t="s">
        <v>25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</row>
    <row r="116" ht="15" customHeight="1" outlineLevel="1" spans="2:81">
      <c r="B116" s="10">
        <v>201909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T116" s="10">
        <v>201909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 t="s">
        <v>25</v>
      </c>
      <c r="BN116" s="11" t="s">
        <v>25</v>
      </c>
      <c r="BO116" s="11" t="s">
        <v>25</v>
      </c>
      <c r="BP116" s="11" t="s">
        <v>25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</row>
    <row r="117" ht="15" customHeight="1" outlineLevel="1" spans="2:81">
      <c r="B117" s="10">
        <v>201912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T117" s="10">
        <v>201912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 t="s">
        <v>25</v>
      </c>
      <c r="BM117" s="11" t="s">
        <v>25</v>
      </c>
      <c r="BN117" s="11" t="s">
        <v>25</v>
      </c>
      <c r="BO117" s="11" t="s">
        <v>25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</row>
    <row r="118" ht="15" customHeight="1" outlineLevel="1" spans="2:81">
      <c r="B118" s="10">
        <v>202003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250000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T118" s="10">
        <v>202003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250000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 t="s">
        <v>25</v>
      </c>
      <c r="BL118" s="11" t="s">
        <v>25</v>
      </c>
      <c r="BM118" s="11" t="s">
        <v>25</v>
      </c>
      <c r="BN118" s="11" t="s">
        <v>25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</row>
    <row r="119" ht="15" customHeight="1" outlineLevel="1" spans="2:81">
      <c r="B119" s="10">
        <v>202006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T119" s="10">
        <v>202006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 t="s">
        <v>25</v>
      </c>
      <c r="BK119" s="11" t="s">
        <v>25</v>
      </c>
      <c r="BL119" s="11" t="s">
        <v>25</v>
      </c>
      <c r="BM119" s="11" t="s">
        <v>25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</row>
    <row r="120" ht="15" customHeight="1" outlineLevel="1" spans="2:81">
      <c r="B120" s="10">
        <v>202009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1800000</v>
      </c>
      <c r="I120" s="11">
        <v>900000</v>
      </c>
      <c r="J120" s="11">
        <v>900000</v>
      </c>
      <c r="K120" s="11">
        <v>900000</v>
      </c>
      <c r="L120" s="11">
        <v>900000</v>
      </c>
      <c r="M120" s="11">
        <v>0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T120" s="10">
        <v>202009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1800000</v>
      </c>
      <c r="BA120" s="11">
        <v>900000</v>
      </c>
      <c r="BB120" s="11">
        <v>900000</v>
      </c>
      <c r="BC120" s="11">
        <v>900000</v>
      </c>
      <c r="BD120" s="11">
        <v>900000</v>
      </c>
      <c r="BE120" s="11">
        <v>0</v>
      </c>
      <c r="BF120" s="11">
        <v>0</v>
      </c>
      <c r="BG120" s="11">
        <v>0</v>
      </c>
      <c r="BH120" s="11">
        <v>0</v>
      </c>
      <c r="BI120" s="11" t="s">
        <v>25</v>
      </c>
      <c r="BJ120" s="11" t="s">
        <v>25</v>
      </c>
      <c r="BK120" s="11" t="s">
        <v>25</v>
      </c>
      <c r="BL120" s="11" t="s">
        <v>25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</row>
    <row r="121" ht="15" customHeight="1" outlineLevel="1" spans="2:81">
      <c r="B121" s="10">
        <v>202012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T121" s="10">
        <v>202012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 t="s">
        <v>25</v>
      </c>
      <c r="BI121" s="11" t="s">
        <v>25</v>
      </c>
      <c r="BJ121" s="11" t="s">
        <v>25</v>
      </c>
      <c r="BK121" s="11" t="s">
        <v>25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</row>
    <row r="122" ht="15" customHeight="1" outlineLevel="1" spans="2:81">
      <c r="B122" s="10">
        <v>202103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T122" s="10">
        <v>202103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 t="s">
        <v>25</v>
      </c>
      <c r="BH122" s="11" t="s">
        <v>25</v>
      </c>
      <c r="BI122" s="11" t="s">
        <v>25</v>
      </c>
      <c r="BJ122" s="11" t="s">
        <v>25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</row>
    <row r="123" ht="15" customHeight="1" outlineLevel="1" spans="2:81">
      <c r="B123" s="10">
        <v>202106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T123" s="10">
        <v>202106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 t="s">
        <v>25</v>
      </c>
      <c r="BG123" s="11" t="s">
        <v>25</v>
      </c>
      <c r="BH123" s="11" t="s">
        <v>25</v>
      </c>
      <c r="BI123" s="11" t="s">
        <v>25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</row>
    <row r="124" ht="15" customHeight="1" outlineLevel="1" spans="2:81">
      <c r="B124" s="10">
        <v>202109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T124" s="10">
        <v>202109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 t="s">
        <v>25</v>
      </c>
      <c r="BF124" s="11" t="s">
        <v>25</v>
      </c>
      <c r="BG124" s="11" t="s">
        <v>25</v>
      </c>
      <c r="BH124" s="11" t="s">
        <v>25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</row>
    <row r="125" ht="15" customHeight="1" outlineLevel="1" spans="2:81">
      <c r="B125" s="10">
        <v>202112</v>
      </c>
      <c r="C125" s="11">
        <v>0</v>
      </c>
      <c r="D125" s="11">
        <v>94499.42</v>
      </c>
      <c r="E125" s="11">
        <v>94499.42</v>
      </c>
      <c r="F125" s="11">
        <v>94499.42</v>
      </c>
      <c r="G125" s="11">
        <v>94499.42</v>
      </c>
      <c r="H125" s="11">
        <v>94499.42</v>
      </c>
      <c r="I125" s="11">
        <v>94499.42</v>
      </c>
      <c r="J125" s="11">
        <v>94499.42</v>
      </c>
      <c r="K125" s="11">
        <v>4750000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T125" s="10">
        <v>202112</v>
      </c>
      <c r="AU125" s="11">
        <v>0</v>
      </c>
      <c r="AV125" s="11">
        <v>94499.42</v>
      </c>
      <c r="AW125" s="11">
        <v>94499.42</v>
      </c>
      <c r="AX125" s="11">
        <v>94499.42</v>
      </c>
      <c r="AY125" s="11">
        <v>94499.42</v>
      </c>
      <c r="AZ125" s="11">
        <v>94499.42</v>
      </c>
      <c r="BA125" s="11">
        <v>94499.42</v>
      </c>
      <c r="BB125" s="11">
        <v>94499.42</v>
      </c>
      <c r="BC125" s="11">
        <v>4750000</v>
      </c>
      <c r="BD125" s="11" t="s">
        <v>25</v>
      </c>
      <c r="BE125" s="11" t="s">
        <v>25</v>
      </c>
      <c r="BF125" s="11" t="s">
        <v>25</v>
      </c>
      <c r="BG125" s="11" t="s">
        <v>25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</row>
    <row r="126" ht="15" customHeight="1" outlineLevel="1" spans="2:81">
      <c r="B126" s="10">
        <v>202203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T126" s="10">
        <v>202203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 t="s">
        <v>25</v>
      </c>
      <c r="BD126" s="11" t="s">
        <v>25</v>
      </c>
      <c r="BE126" s="11" t="s">
        <v>25</v>
      </c>
      <c r="BF126" s="11" t="s">
        <v>25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</row>
    <row r="127" ht="15" customHeight="1" outlineLevel="1" spans="2:81">
      <c r="B127" s="10">
        <v>202206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T127" s="10">
        <v>202206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 t="s">
        <v>25</v>
      </c>
      <c r="BC127" s="11" t="s">
        <v>25</v>
      </c>
      <c r="BD127" s="11" t="s">
        <v>25</v>
      </c>
      <c r="BE127" s="11" t="s">
        <v>25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</row>
    <row r="128" ht="15" customHeight="1" outlineLevel="1" spans="2:81">
      <c r="B128" s="10">
        <v>202209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T128" s="10">
        <v>202209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 t="s">
        <v>25</v>
      </c>
      <c r="BB128" s="11" t="s">
        <v>25</v>
      </c>
      <c r="BC128" s="11" t="s">
        <v>25</v>
      </c>
      <c r="BD128" s="11" t="s">
        <v>25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</row>
    <row r="129" ht="15" customHeight="1" outlineLevel="1" spans="2:81">
      <c r="B129" s="10">
        <v>202212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T129" s="10">
        <v>202212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 t="s">
        <v>25</v>
      </c>
      <c r="BA129" s="11" t="s">
        <v>25</v>
      </c>
      <c r="BB129" s="11" t="s">
        <v>25</v>
      </c>
      <c r="BC129" s="11" t="s">
        <v>25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</row>
    <row r="130" ht="15" customHeight="1" outlineLevel="1" spans="2:81">
      <c r="B130" s="10">
        <v>202303</v>
      </c>
      <c r="C130" s="11">
        <v>0</v>
      </c>
      <c r="D130" s="11">
        <v>0</v>
      </c>
      <c r="E130" s="11">
        <v>0</v>
      </c>
      <c r="F130" s="11">
        <v>0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T130" s="10">
        <v>202303</v>
      </c>
      <c r="AU130" s="11">
        <v>0</v>
      </c>
      <c r="AV130" s="11">
        <v>0</v>
      </c>
      <c r="AW130" s="11">
        <v>0</v>
      </c>
      <c r="AX130" s="11">
        <v>0</v>
      </c>
      <c r="AY130" s="11" t="s">
        <v>25</v>
      </c>
      <c r="AZ130" s="11" t="s">
        <v>25</v>
      </c>
      <c r="BA130" s="11" t="s">
        <v>25</v>
      </c>
      <c r="BB130" s="11" t="s">
        <v>25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</row>
    <row r="131" ht="15" customHeight="1" outlineLevel="1" spans="2:81">
      <c r="B131" s="10">
        <v>202306</v>
      </c>
      <c r="C131" s="11">
        <v>0</v>
      </c>
      <c r="D131" s="11">
        <v>0</v>
      </c>
      <c r="E131" s="11">
        <v>0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T131" s="10">
        <v>202306</v>
      </c>
      <c r="AU131" s="11">
        <v>0</v>
      </c>
      <c r="AV131" s="11">
        <v>0</v>
      </c>
      <c r="AW131" s="11">
        <v>0</v>
      </c>
      <c r="AX131" s="11" t="s">
        <v>25</v>
      </c>
      <c r="AY131" s="11" t="s">
        <v>25</v>
      </c>
      <c r="AZ131" s="11" t="s">
        <v>25</v>
      </c>
      <c r="BA131" s="11" t="s">
        <v>25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</row>
    <row r="132" ht="15" customHeight="1" outlineLevel="1" spans="2:81">
      <c r="B132" s="10">
        <v>202309</v>
      </c>
      <c r="C132" s="11">
        <v>0</v>
      </c>
      <c r="D132" s="11">
        <v>0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T132" s="10">
        <v>202309</v>
      </c>
      <c r="AU132" s="11">
        <v>0</v>
      </c>
      <c r="AV132" s="11">
        <v>0</v>
      </c>
      <c r="AW132" s="11" t="s">
        <v>25</v>
      </c>
      <c r="AX132" s="11" t="s">
        <v>25</v>
      </c>
      <c r="AY132" s="11" t="s">
        <v>25</v>
      </c>
      <c r="AZ132" s="11" t="s">
        <v>25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</row>
    <row r="133" ht="15" customHeight="1" outlineLevel="1" spans="2:81">
      <c r="B133" s="10">
        <v>202312</v>
      </c>
      <c r="C133" s="11">
        <v>0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T133" s="10">
        <v>202312</v>
      </c>
      <c r="AU133" s="11">
        <v>0</v>
      </c>
      <c r="AV133" s="11" t="s">
        <v>25</v>
      </c>
      <c r="AW133" s="11" t="s">
        <v>25</v>
      </c>
      <c r="AX133" s="11" t="s">
        <v>25</v>
      </c>
      <c r="AY133" s="11" t="s">
        <v>25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</row>
    <row r="134" ht="15" customHeight="1"/>
    <row r="135" ht="15" customHeight="1" spans="2:81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T135" s="6" t="s">
        <v>39</v>
      </c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14" t="s">
        <v>22</v>
      </c>
      <c r="CC135" s="12"/>
    </row>
    <row r="136" ht="15" customHeight="1" outlineLevel="1" spans="2:81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T136" s="8" t="s">
        <v>23</v>
      </c>
      <c r="AU136" s="9" t="s">
        <v>24</v>
      </c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</row>
    <row r="137" ht="15" customHeight="1" outlineLevel="1" spans="2:81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T137" s="9"/>
      <c r="AU137" s="9">
        <v>1</v>
      </c>
      <c r="AV137" s="9">
        <v>2</v>
      </c>
      <c r="AW137" s="9">
        <v>3</v>
      </c>
      <c r="AX137" s="9">
        <v>4</v>
      </c>
      <c r="AY137" s="9">
        <v>5</v>
      </c>
      <c r="AZ137" s="9">
        <v>6</v>
      </c>
      <c r="BA137" s="9">
        <v>7</v>
      </c>
      <c r="BB137" s="9">
        <v>8</v>
      </c>
      <c r="BC137" s="9">
        <v>9</v>
      </c>
      <c r="BD137" s="9">
        <v>10</v>
      </c>
      <c r="BE137" s="9">
        <v>11</v>
      </c>
      <c r="BF137" s="9">
        <v>12</v>
      </c>
      <c r="BG137" s="9">
        <v>13</v>
      </c>
      <c r="BH137" s="9">
        <v>14</v>
      </c>
      <c r="BI137" s="9">
        <v>15</v>
      </c>
      <c r="BJ137" s="9">
        <v>16</v>
      </c>
      <c r="BK137" s="9">
        <v>17</v>
      </c>
      <c r="BL137" s="9">
        <v>18</v>
      </c>
      <c r="BM137" s="9">
        <v>19</v>
      </c>
      <c r="BN137" s="9">
        <v>20</v>
      </c>
      <c r="BO137" s="9">
        <v>21</v>
      </c>
      <c r="BP137" s="9">
        <v>22</v>
      </c>
      <c r="BQ137" s="9">
        <v>23</v>
      </c>
      <c r="BR137" s="9">
        <v>24</v>
      </c>
      <c r="BS137" s="9">
        <v>25</v>
      </c>
      <c r="BT137" s="9">
        <v>26</v>
      </c>
      <c r="BU137" s="9">
        <v>27</v>
      </c>
      <c r="BV137" s="9">
        <v>28</v>
      </c>
      <c r="BW137" s="9">
        <v>29</v>
      </c>
      <c r="BX137" s="9">
        <v>30</v>
      </c>
      <c r="BY137" s="9">
        <v>31</v>
      </c>
      <c r="BZ137" s="9">
        <v>32</v>
      </c>
      <c r="CA137" s="9">
        <v>33</v>
      </c>
      <c r="CB137" s="9">
        <v>34</v>
      </c>
      <c r="CC137" s="9">
        <v>35</v>
      </c>
    </row>
    <row r="138" ht="15" customHeight="1" outlineLevel="1" spans="2:81">
      <c r="B138" s="10">
        <v>201506</v>
      </c>
      <c r="C138" s="11">
        <f t="shared" ref="C138:AK138" si="16">IF(C7="","",C7+C99)</f>
        <v>0</v>
      </c>
      <c r="D138" s="11">
        <f t="shared" si="16"/>
        <v>0</v>
      </c>
      <c r="E138" s="11">
        <f t="shared" si="16"/>
        <v>0</v>
      </c>
      <c r="F138" s="11">
        <f t="shared" si="16"/>
        <v>0</v>
      </c>
      <c r="G138" s="11">
        <f t="shared" si="16"/>
        <v>0</v>
      </c>
      <c r="H138" s="11">
        <f t="shared" si="16"/>
        <v>0</v>
      </c>
      <c r="I138" s="11">
        <f t="shared" si="16"/>
        <v>0</v>
      </c>
      <c r="J138" s="11">
        <f t="shared" si="16"/>
        <v>0</v>
      </c>
      <c r="K138" s="11">
        <f t="shared" si="16"/>
        <v>0</v>
      </c>
      <c r="L138" s="11">
        <f t="shared" si="16"/>
        <v>0</v>
      </c>
      <c r="M138" s="11">
        <f t="shared" si="16"/>
        <v>0</v>
      </c>
      <c r="N138" s="11">
        <f t="shared" si="16"/>
        <v>0</v>
      </c>
      <c r="O138" s="11">
        <f t="shared" si="16"/>
        <v>0</v>
      </c>
      <c r="P138" s="11">
        <f t="shared" si="16"/>
        <v>0</v>
      </c>
      <c r="Q138" s="11">
        <f t="shared" si="16"/>
        <v>0</v>
      </c>
      <c r="R138" s="11">
        <f t="shared" si="16"/>
        <v>0</v>
      </c>
      <c r="S138" s="11">
        <f t="shared" si="16"/>
        <v>0</v>
      </c>
      <c r="T138" s="11">
        <f t="shared" si="16"/>
        <v>0</v>
      </c>
      <c r="U138" s="11">
        <f t="shared" si="16"/>
        <v>0</v>
      </c>
      <c r="V138" s="11">
        <f t="shared" si="16"/>
        <v>0</v>
      </c>
      <c r="W138" s="11">
        <f t="shared" si="16"/>
        <v>0</v>
      </c>
      <c r="X138" s="11">
        <f t="shared" si="16"/>
        <v>0</v>
      </c>
      <c r="Y138" s="11">
        <f t="shared" si="16"/>
        <v>0</v>
      </c>
      <c r="Z138" s="11">
        <f t="shared" si="16"/>
        <v>0</v>
      </c>
      <c r="AA138" s="11">
        <f t="shared" si="16"/>
        <v>0</v>
      </c>
      <c r="AB138" s="11">
        <f t="shared" si="16"/>
        <v>0</v>
      </c>
      <c r="AC138" s="11">
        <f t="shared" si="16"/>
        <v>0</v>
      </c>
      <c r="AD138" s="11">
        <f t="shared" si="16"/>
        <v>0</v>
      </c>
      <c r="AE138" s="11">
        <f t="shared" si="16"/>
        <v>0</v>
      </c>
      <c r="AF138" s="11">
        <f t="shared" si="16"/>
        <v>0</v>
      </c>
      <c r="AG138" s="11">
        <f t="shared" si="16"/>
        <v>0</v>
      </c>
      <c r="AH138" s="11">
        <f t="shared" si="16"/>
        <v>0</v>
      </c>
      <c r="AI138" s="11">
        <f t="shared" si="16"/>
        <v>0</v>
      </c>
      <c r="AJ138" s="11">
        <f t="shared" si="16"/>
        <v>0</v>
      </c>
      <c r="AK138" s="11">
        <f t="shared" si="16"/>
        <v>0</v>
      </c>
      <c r="AT138" s="10">
        <v>201506</v>
      </c>
      <c r="AU138" s="11">
        <f t="shared" ref="AU138:CC138" si="17">IF(AU7="","",AU7+AU99)</f>
        <v>0</v>
      </c>
      <c r="AV138" s="11">
        <f t="shared" si="17"/>
        <v>0</v>
      </c>
      <c r="AW138" s="11">
        <f t="shared" si="17"/>
        <v>0</v>
      </c>
      <c r="AX138" s="11">
        <f t="shared" si="17"/>
        <v>0</v>
      </c>
      <c r="AY138" s="11">
        <f t="shared" si="17"/>
        <v>0</v>
      </c>
      <c r="AZ138" s="11">
        <f t="shared" si="17"/>
        <v>0</v>
      </c>
      <c r="BA138" s="11">
        <f t="shared" si="17"/>
        <v>0</v>
      </c>
      <c r="BB138" s="11">
        <f t="shared" si="17"/>
        <v>0</v>
      </c>
      <c r="BC138" s="11">
        <f t="shared" si="17"/>
        <v>0</v>
      </c>
      <c r="BD138" s="11">
        <f t="shared" si="17"/>
        <v>0</v>
      </c>
      <c r="BE138" s="11">
        <f t="shared" si="17"/>
        <v>0</v>
      </c>
      <c r="BF138" s="11">
        <f t="shared" si="17"/>
        <v>0</v>
      </c>
      <c r="BG138" s="11">
        <f t="shared" si="17"/>
        <v>0</v>
      </c>
      <c r="BH138" s="11">
        <f t="shared" si="17"/>
        <v>0</v>
      </c>
      <c r="BI138" s="11">
        <f t="shared" si="17"/>
        <v>0</v>
      </c>
      <c r="BJ138" s="11">
        <f t="shared" si="17"/>
        <v>0</v>
      </c>
      <c r="BK138" s="11">
        <f t="shared" si="17"/>
        <v>0</v>
      </c>
      <c r="BL138" s="11">
        <f t="shared" si="17"/>
        <v>0</v>
      </c>
      <c r="BM138" s="11">
        <f t="shared" si="17"/>
        <v>0</v>
      </c>
      <c r="BN138" s="11">
        <f t="shared" si="17"/>
        <v>0</v>
      </c>
      <c r="BO138" s="11">
        <f t="shared" si="17"/>
        <v>0</v>
      </c>
      <c r="BP138" s="11">
        <f t="shared" si="17"/>
        <v>0</v>
      </c>
      <c r="BQ138" s="11">
        <f t="shared" si="17"/>
        <v>0</v>
      </c>
      <c r="BR138" s="11">
        <f t="shared" si="17"/>
        <v>0</v>
      </c>
      <c r="BS138" s="11">
        <f t="shared" si="17"/>
        <v>0</v>
      </c>
      <c r="BT138" s="11">
        <f t="shared" si="17"/>
        <v>0</v>
      </c>
      <c r="BU138" s="11">
        <f t="shared" si="17"/>
        <v>0</v>
      </c>
      <c r="BV138" s="11">
        <f t="shared" si="17"/>
        <v>0</v>
      </c>
      <c r="BW138" s="11">
        <f t="shared" si="17"/>
        <v>0</v>
      </c>
      <c r="BX138" s="11">
        <f t="shared" si="17"/>
        <v>0</v>
      </c>
      <c r="BY138" s="11">
        <f t="shared" si="17"/>
        <v>0</v>
      </c>
      <c r="BZ138" s="11">
        <f t="shared" si="17"/>
        <v>0</v>
      </c>
      <c r="CA138" s="11">
        <f t="shared" si="17"/>
        <v>0</v>
      </c>
      <c r="CB138" s="11">
        <f t="shared" si="17"/>
        <v>0</v>
      </c>
      <c r="CC138" s="11">
        <f t="shared" si="17"/>
        <v>0</v>
      </c>
    </row>
    <row r="139" ht="15" customHeight="1" outlineLevel="1" spans="2:81">
      <c r="B139" s="10">
        <v>201509</v>
      </c>
      <c r="C139" s="11">
        <f t="shared" ref="C139:AJ139" si="18">IF(C8="","",C8+C100)</f>
        <v>0</v>
      </c>
      <c r="D139" s="11">
        <f t="shared" si="18"/>
        <v>0</v>
      </c>
      <c r="E139" s="11">
        <f t="shared" si="18"/>
        <v>0</v>
      </c>
      <c r="F139" s="11">
        <f t="shared" si="18"/>
        <v>0</v>
      </c>
      <c r="G139" s="11">
        <f t="shared" si="18"/>
        <v>0</v>
      </c>
      <c r="H139" s="11">
        <f t="shared" si="18"/>
        <v>0</v>
      </c>
      <c r="I139" s="11">
        <f t="shared" si="18"/>
        <v>0</v>
      </c>
      <c r="J139" s="11">
        <f t="shared" si="18"/>
        <v>0</v>
      </c>
      <c r="K139" s="11">
        <f t="shared" si="18"/>
        <v>0</v>
      </c>
      <c r="L139" s="11">
        <f t="shared" si="18"/>
        <v>0</v>
      </c>
      <c r="M139" s="11">
        <f t="shared" si="18"/>
        <v>0</v>
      </c>
      <c r="N139" s="11">
        <f t="shared" si="18"/>
        <v>0</v>
      </c>
      <c r="O139" s="11">
        <f t="shared" si="18"/>
        <v>0</v>
      </c>
      <c r="P139" s="11">
        <f t="shared" si="18"/>
        <v>0</v>
      </c>
      <c r="Q139" s="11">
        <f t="shared" si="18"/>
        <v>0</v>
      </c>
      <c r="R139" s="11">
        <f t="shared" si="18"/>
        <v>0</v>
      </c>
      <c r="S139" s="11">
        <f t="shared" si="18"/>
        <v>0</v>
      </c>
      <c r="T139" s="11">
        <f t="shared" si="18"/>
        <v>0</v>
      </c>
      <c r="U139" s="11">
        <f t="shared" si="18"/>
        <v>0</v>
      </c>
      <c r="V139" s="11">
        <f t="shared" si="18"/>
        <v>0</v>
      </c>
      <c r="W139" s="11">
        <f t="shared" si="18"/>
        <v>0</v>
      </c>
      <c r="X139" s="11">
        <f t="shared" si="18"/>
        <v>0</v>
      </c>
      <c r="Y139" s="11">
        <f t="shared" si="18"/>
        <v>0</v>
      </c>
      <c r="Z139" s="11">
        <f t="shared" si="18"/>
        <v>0</v>
      </c>
      <c r="AA139" s="11">
        <f t="shared" si="18"/>
        <v>0</v>
      </c>
      <c r="AB139" s="11">
        <f t="shared" si="18"/>
        <v>0</v>
      </c>
      <c r="AC139" s="11">
        <f t="shared" si="18"/>
        <v>0</v>
      </c>
      <c r="AD139" s="11">
        <f t="shared" si="18"/>
        <v>0</v>
      </c>
      <c r="AE139" s="11">
        <f t="shared" si="18"/>
        <v>0</v>
      </c>
      <c r="AF139" s="11">
        <f t="shared" si="18"/>
        <v>0</v>
      </c>
      <c r="AG139" s="11">
        <f t="shared" si="18"/>
        <v>0</v>
      </c>
      <c r="AH139" s="11">
        <f t="shared" si="18"/>
        <v>0</v>
      </c>
      <c r="AI139" s="11">
        <f t="shared" si="18"/>
        <v>0</v>
      </c>
      <c r="AJ139" s="11">
        <f t="shared" si="18"/>
        <v>0</v>
      </c>
      <c r="AK139" s="11" t="s">
        <v>25</v>
      </c>
      <c r="AT139" s="10">
        <v>201509</v>
      </c>
      <c r="AU139" s="11">
        <f t="shared" ref="AU139:CB139" si="19">IF(AU8="","",AU8+AU100)</f>
        <v>0</v>
      </c>
      <c r="AV139" s="11">
        <f t="shared" si="19"/>
        <v>0</v>
      </c>
      <c r="AW139" s="11">
        <f t="shared" si="19"/>
        <v>0</v>
      </c>
      <c r="AX139" s="11">
        <f t="shared" si="19"/>
        <v>0</v>
      </c>
      <c r="AY139" s="11">
        <f t="shared" si="19"/>
        <v>0</v>
      </c>
      <c r="AZ139" s="11">
        <f t="shared" si="19"/>
        <v>0</v>
      </c>
      <c r="BA139" s="11">
        <f t="shared" si="19"/>
        <v>0</v>
      </c>
      <c r="BB139" s="11">
        <f t="shared" si="19"/>
        <v>0</v>
      </c>
      <c r="BC139" s="11">
        <f t="shared" si="19"/>
        <v>0</v>
      </c>
      <c r="BD139" s="11">
        <f t="shared" si="19"/>
        <v>0</v>
      </c>
      <c r="BE139" s="11">
        <f t="shared" si="19"/>
        <v>0</v>
      </c>
      <c r="BF139" s="11">
        <f t="shared" si="19"/>
        <v>0</v>
      </c>
      <c r="BG139" s="11">
        <f t="shared" si="19"/>
        <v>0</v>
      </c>
      <c r="BH139" s="11">
        <f t="shared" si="19"/>
        <v>0</v>
      </c>
      <c r="BI139" s="11">
        <f t="shared" si="19"/>
        <v>0</v>
      </c>
      <c r="BJ139" s="11">
        <f t="shared" si="19"/>
        <v>0</v>
      </c>
      <c r="BK139" s="11">
        <f t="shared" si="19"/>
        <v>0</v>
      </c>
      <c r="BL139" s="11">
        <f t="shared" si="19"/>
        <v>0</v>
      </c>
      <c r="BM139" s="11">
        <f t="shared" si="19"/>
        <v>0</v>
      </c>
      <c r="BN139" s="11">
        <f t="shared" si="19"/>
        <v>0</v>
      </c>
      <c r="BO139" s="11">
        <f t="shared" si="19"/>
        <v>0</v>
      </c>
      <c r="BP139" s="11">
        <f t="shared" si="19"/>
        <v>0</v>
      </c>
      <c r="BQ139" s="11">
        <f t="shared" si="19"/>
        <v>0</v>
      </c>
      <c r="BR139" s="11">
        <f t="shared" si="19"/>
        <v>0</v>
      </c>
      <c r="BS139" s="11">
        <f t="shared" si="19"/>
        <v>0</v>
      </c>
      <c r="BT139" s="11">
        <f t="shared" si="19"/>
        <v>0</v>
      </c>
      <c r="BU139" s="11">
        <f t="shared" si="19"/>
        <v>0</v>
      </c>
      <c r="BV139" s="11">
        <f t="shared" si="19"/>
        <v>0</v>
      </c>
      <c r="BW139" s="11">
        <f t="shared" si="19"/>
        <v>0</v>
      </c>
      <c r="BX139" s="11">
        <f t="shared" si="19"/>
        <v>0</v>
      </c>
      <c r="BY139" s="11">
        <f t="shared" si="19"/>
        <v>0</v>
      </c>
      <c r="BZ139" s="11">
        <f t="shared" si="19"/>
        <v>0</v>
      </c>
      <c r="CA139" s="11">
        <f t="shared" si="19"/>
        <v>0</v>
      </c>
      <c r="CB139" s="11">
        <f t="shared" si="19"/>
        <v>0</v>
      </c>
      <c r="CC139" s="11" t="s">
        <v>25</v>
      </c>
    </row>
    <row r="140" ht="15" customHeight="1" outlineLevel="1" spans="2:81">
      <c r="B140" s="10">
        <v>201512</v>
      </c>
      <c r="C140" s="11">
        <f t="shared" ref="C140:AI140" si="20">IF(C9="","",C9+C101)</f>
        <v>0</v>
      </c>
      <c r="D140" s="11">
        <f t="shared" si="20"/>
        <v>0</v>
      </c>
      <c r="E140" s="11">
        <f t="shared" si="20"/>
        <v>0</v>
      </c>
      <c r="F140" s="11">
        <f t="shared" si="20"/>
        <v>0</v>
      </c>
      <c r="G140" s="11">
        <f t="shared" si="20"/>
        <v>0</v>
      </c>
      <c r="H140" s="11">
        <f t="shared" si="20"/>
        <v>0</v>
      </c>
      <c r="I140" s="11">
        <f t="shared" si="20"/>
        <v>0</v>
      </c>
      <c r="J140" s="11">
        <f t="shared" si="20"/>
        <v>0</v>
      </c>
      <c r="K140" s="11">
        <f t="shared" si="20"/>
        <v>0</v>
      </c>
      <c r="L140" s="11">
        <f t="shared" si="20"/>
        <v>0</v>
      </c>
      <c r="M140" s="11">
        <f t="shared" si="20"/>
        <v>0</v>
      </c>
      <c r="N140" s="11">
        <f t="shared" si="20"/>
        <v>0</v>
      </c>
      <c r="O140" s="11">
        <f t="shared" si="20"/>
        <v>0</v>
      </c>
      <c r="P140" s="11">
        <f t="shared" si="20"/>
        <v>0</v>
      </c>
      <c r="Q140" s="11">
        <f t="shared" si="20"/>
        <v>0</v>
      </c>
      <c r="R140" s="11">
        <f t="shared" si="20"/>
        <v>0</v>
      </c>
      <c r="S140" s="11">
        <f t="shared" si="20"/>
        <v>0</v>
      </c>
      <c r="T140" s="11">
        <f t="shared" si="20"/>
        <v>0</v>
      </c>
      <c r="U140" s="11">
        <f t="shared" si="20"/>
        <v>0</v>
      </c>
      <c r="V140" s="11">
        <f t="shared" si="20"/>
        <v>0</v>
      </c>
      <c r="W140" s="11">
        <f t="shared" si="20"/>
        <v>0</v>
      </c>
      <c r="X140" s="11">
        <f t="shared" si="20"/>
        <v>0</v>
      </c>
      <c r="Y140" s="11">
        <f t="shared" si="20"/>
        <v>0</v>
      </c>
      <c r="Z140" s="11">
        <f t="shared" si="20"/>
        <v>0</v>
      </c>
      <c r="AA140" s="11">
        <f t="shared" si="20"/>
        <v>0</v>
      </c>
      <c r="AB140" s="11">
        <f t="shared" si="20"/>
        <v>0</v>
      </c>
      <c r="AC140" s="11">
        <f t="shared" si="20"/>
        <v>0</v>
      </c>
      <c r="AD140" s="11">
        <f t="shared" si="20"/>
        <v>0</v>
      </c>
      <c r="AE140" s="11">
        <f t="shared" si="20"/>
        <v>0</v>
      </c>
      <c r="AF140" s="11">
        <f t="shared" si="20"/>
        <v>0</v>
      </c>
      <c r="AG140" s="11">
        <f t="shared" si="20"/>
        <v>0</v>
      </c>
      <c r="AH140" s="11">
        <f t="shared" si="20"/>
        <v>0</v>
      </c>
      <c r="AI140" s="11">
        <f t="shared" si="20"/>
        <v>0</v>
      </c>
      <c r="AJ140" s="11" t="s">
        <v>25</v>
      </c>
      <c r="AK140" s="11" t="s">
        <v>25</v>
      </c>
      <c r="AT140" s="10">
        <v>201512</v>
      </c>
      <c r="AU140" s="11">
        <f t="shared" ref="AU140:CA140" si="21">IF(AU9="","",AU9+AU101)</f>
        <v>0</v>
      </c>
      <c r="AV140" s="11">
        <f t="shared" si="21"/>
        <v>0</v>
      </c>
      <c r="AW140" s="11">
        <f t="shared" si="21"/>
        <v>0</v>
      </c>
      <c r="AX140" s="11">
        <f t="shared" si="21"/>
        <v>0</v>
      </c>
      <c r="AY140" s="11">
        <f t="shared" si="21"/>
        <v>0</v>
      </c>
      <c r="AZ140" s="11">
        <f t="shared" si="21"/>
        <v>0</v>
      </c>
      <c r="BA140" s="11">
        <f t="shared" si="21"/>
        <v>0</v>
      </c>
      <c r="BB140" s="11">
        <f t="shared" si="21"/>
        <v>0</v>
      </c>
      <c r="BC140" s="11">
        <f t="shared" si="21"/>
        <v>0</v>
      </c>
      <c r="BD140" s="11">
        <f t="shared" si="21"/>
        <v>0</v>
      </c>
      <c r="BE140" s="11">
        <f t="shared" si="21"/>
        <v>0</v>
      </c>
      <c r="BF140" s="11">
        <f t="shared" si="21"/>
        <v>0</v>
      </c>
      <c r="BG140" s="11">
        <f t="shared" si="21"/>
        <v>0</v>
      </c>
      <c r="BH140" s="11">
        <f t="shared" si="21"/>
        <v>0</v>
      </c>
      <c r="BI140" s="11">
        <f t="shared" si="21"/>
        <v>0</v>
      </c>
      <c r="BJ140" s="11">
        <f t="shared" si="21"/>
        <v>0</v>
      </c>
      <c r="BK140" s="11">
        <f t="shared" si="21"/>
        <v>0</v>
      </c>
      <c r="BL140" s="11">
        <f t="shared" si="21"/>
        <v>0</v>
      </c>
      <c r="BM140" s="11">
        <f t="shared" si="21"/>
        <v>0</v>
      </c>
      <c r="BN140" s="11">
        <f t="shared" si="21"/>
        <v>0</v>
      </c>
      <c r="BO140" s="11">
        <f t="shared" si="21"/>
        <v>0</v>
      </c>
      <c r="BP140" s="11">
        <f t="shared" si="21"/>
        <v>0</v>
      </c>
      <c r="BQ140" s="11">
        <f t="shared" si="21"/>
        <v>0</v>
      </c>
      <c r="BR140" s="11">
        <f t="shared" si="21"/>
        <v>0</v>
      </c>
      <c r="BS140" s="11">
        <f t="shared" si="21"/>
        <v>0</v>
      </c>
      <c r="BT140" s="11">
        <f t="shared" si="21"/>
        <v>0</v>
      </c>
      <c r="BU140" s="11">
        <f t="shared" si="21"/>
        <v>0</v>
      </c>
      <c r="BV140" s="11">
        <f t="shared" si="21"/>
        <v>0</v>
      </c>
      <c r="BW140" s="11">
        <f t="shared" si="21"/>
        <v>0</v>
      </c>
      <c r="BX140" s="11">
        <f t="shared" si="21"/>
        <v>0</v>
      </c>
      <c r="BY140" s="11">
        <f t="shared" si="21"/>
        <v>0</v>
      </c>
      <c r="BZ140" s="11">
        <f t="shared" si="21"/>
        <v>0</v>
      </c>
      <c r="CA140" s="11">
        <f t="shared" si="21"/>
        <v>0</v>
      </c>
      <c r="CB140" s="11" t="s">
        <v>25</v>
      </c>
      <c r="CC140" s="11" t="s">
        <v>25</v>
      </c>
    </row>
    <row r="141" ht="15" customHeight="1" outlineLevel="1" spans="2:81">
      <c r="B141" s="10">
        <v>201603</v>
      </c>
      <c r="C141" s="11">
        <f t="shared" ref="C141:AH141" si="22">IF(C10="","",C10+C102)</f>
        <v>0</v>
      </c>
      <c r="D141" s="11">
        <f t="shared" si="22"/>
        <v>0</v>
      </c>
      <c r="E141" s="11">
        <f t="shared" si="22"/>
        <v>0</v>
      </c>
      <c r="F141" s="11">
        <f t="shared" si="22"/>
        <v>0</v>
      </c>
      <c r="G141" s="11">
        <f t="shared" si="22"/>
        <v>0</v>
      </c>
      <c r="H141" s="11">
        <f t="shared" si="22"/>
        <v>0</v>
      </c>
      <c r="I141" s="11">
        <f t="shared" si="22"/>
        <v>0</v>
      </c>
      <c r="J141" s="11">
        <f t="shared" si="22"/>
        <v>0</v>
      </c>
      <c r="K141" s="11">
        <f t="shared" si="22"/>
        <v>0</v>
      </c>
      <c r="L141" s="11">
        <f t="shared" si="22"/>
        <v>0</v>
      </c>
      <c r="M141" s="11">
        <f t="shared" si="22"/>
        <v>0</v>
      </c>
      <c r="N141" s="11">
        <f t="shared" si="22"/>
        <v>0</v>
      </c>
      <c r="O141" s="11">
        <f t="shared" si="22"/>
        <v>0</v>
      </c>
      <c r="P141" s="11">
        <f t="shared" si="22"/>
        <v>0</v>
      </c>
      <c r="Q141" s="11">
        <f t="shared" si="22"/>
        <v>0</v>
      </c>
      <c r="R141" s="11">
        <f t="shared" si="22"/>
        <v>0</v>
      </c>
      <c r="S141" s="11">
        <f t="shared" si="22"/>
        <v>0</v>
      </c>
      <c r="T141" s="11">
        <f t="shared" si="22"/>
        <v>0</v>
      </c>
      <c r="U141" s="11">
        <f t="shared" si="22"/>
        <v>0</v>
      </c>
      <c r="V141" s="11">
        <f t="shared" si="22"/>
        <v>0</v>
      </c>
      <c r="W141" s="11">
        <f t="shared" si="22"/>
        <v>0</v>
      </c>
      <c r="X141" s="11">
        <f t="shared" si="22"/>
        <v>0</v>
      </c>
      <c r="Y141" s="11">
        <f t="shared" si="22"/>
        <v>0</v>
      </c>
      <c r="Z141" s="11">
        <f t="shared" si="22"/>
        <v>0</v>
      </c>
      <c r="AA141" s="11">
        <f t="shared" si="22"/>
        <v>0</v>
      </c>
      <c r="AB141" s="11">
        <f t="shared" si="22"/>
        <v>0</v>
      </c>
      <c r="AC141" s="11">
        <f t="shared" si="22"/>
        <v>0</v>
      </c>
      <c r="AD141" s="11">
        <f t="shared" si="22"/>
        <v>0</v>
      </c>
      <c r="AE141" s="11">
        <f t="shared" si="22"/>
        <v>0</v>
      </c>
      <c r="AF141" s="11">
        <f t="shared" si="22"/>
        <v>0</v>
      </c>
      <c r="AG141" s="11">
        <f t="shared" si="22"/>
        <v>0</v>
      </c>
      <c r="AH141" s="11">
        <f t="shared" si="22"/>
        <v>0</v>
      </c>
      <c r="AI141" s="11" t="s">
        <v>25</v>
      </c>
      <c r="AJ141" s="11" t="s">
        <v>25</v>
      </c>
      <c r="AK141" s="11" t="s">
        <v>25</v>
      </c>
      <c r="AT141" s="10">
        <v>201603</v>
      </c>
      <c r="AU141" s="11">
        <f t="shared" ref="AU141:BZ141" si="23">IF(AU10="","",AU10+AU102)</f>
        <v>0</v>
      </c>
      <c r="AV141" s="11">
        <f t="shared" si="23"/>
        <v>0</v>
      </c>
      <c r="AW141" s="11">
        <f t="shared" si="23"/>
        <v>0</v>
      </c>
      <c r="AX141" s="11">
        <f t="shared" si="23"/>
        <v>0</v>
      </c>
      <c r="AY141" s="11">
        <f t="shared" si="23"/>
        <v>0</v>
      </c>
      <c r="AZ141" s="11">
        <f t="shared" si="23"/>
        <v>0</v>
      </c>
      <c r="BA141" s="11">
        <f t="shared" si="23"/>
        <v>0</v>
      </c>
      <c r="BB141" s="11">
        <f t="shared" si="23"/>
        <v>0</v>
      </c>
      <c r="BC141" s="11">
        <f t="shared" si="23"/>
        <v>0</v>
      </c>
      <c r="BD141" s="11">
        <f t="shared" si="23"/>
        <v>0</v>
      </c>
      <c r="BE141" s="11">
        <f t="shared" si="23"/>
        <v>0</v>
      </c>
      <c r="BF141" s="11">
        <f t="shared" si="23"/>
        <v>0</v>
      </c>
      <c r="BG141" s="11">
        <f t="shared" si="23"/>
        <v>0</v>
      </c>
      <c r="BH141" s="11">
        <f t="shared" si="23"/>
        <v>0</v>
      </c>
      <c r="BI141" s="11">
        <f t="shared" si="23"/>
        <v>0</v>
      </c>
      <c r="BJ141" s="11">
        <f t="shared" si="23"/>
        <v>0</v>
      </c>
      <c r="BK141" s="11">
        <f t="shared" si="23"/>
        <v>0</v>
      </c>
      <c r="BL141" s="11">
        <f t="shared" si="23"/>
        <v>0</v>
      </c>
      <c r="BM141" s="11">
        <f t="shared" si="23"/>
        <v>0</v>
      </c>
      <c r="BN141" s="11">
        <f t="shared" si="23"/>
        <v>0</v>
      </c>
      <c r="BO141" s="11">
        <f t="shared" si="23"/>
        <v>0</v>
      </c>
      <c r="BP141" s="11">
        <f t="shared" si="23"/>
        <v>0</v>
      </c>
      <c r="BQ141" s="11">
        <f t="shared" si="23"/>
        <v>0</v>
      </c>
      <c r="BR141" s="11">
        <f t="shared" si="23"/>
        <v>0</v>
      </c>
      <c r="BS141" s="11">
        <f t="shared" si="23"/>
        <v>0</v>
      </c>
      <c r="BT141" s="11">
        <f t="shared" si="23"/>
        <v>0</v>
      </c>
      <c r="BU141" s="11">
        <f t="shared" si="23"/>
        <v>0</v>
      </c>
      <c r="BV141" s="11">
        <f t="shared" si="23"/>
        <v>0</v>
      </c>
      <c r="BW141" s="11">
        <f t="shared" si="23"/>
        <v>0</v>
      </c>
      <c r="BX141" s="11">
        <f t="shared" si="23"/>
        <v>0</v>
      </c>
      <c r="BY141" s="11">
        <f t="shared" si="23"/>
        <v>0</v>
      </c>
      <c r="BZ141" s="11">
        <f t="shared" si="23"/>
        <v>0</v>
      </c>
      <c r="CA141" s="11" t="s">
        <v>25</v>
      </c>
      <c r="CB141" s="11" t="s">
        <v>25</v>
      </c>
      <c r="CC141" s="11" t="s">
        <v>25</v>
      </c>
    </row>
    <row r="142" ht="15" customHeight="1" outlineLevel="1" spans="2:81">
      <c r="B142" s="10">
        <v>201606</v>
      </c>
      <c r="C142" s="11">
        <f t="shared" ref="C142:AG142" si="24">IF(C11="","",C11+C103)</f>
        <v>0</v>
      </c>
      <c r="D142" s="11">
        <f t="shared" si="24"/>
        <v>0</v>
      </c>
      <c r="E142" s="11">
        <f t="shared" si="24"/>
        <v>0</v>
      </c>
      <c r="F142" s="11">
        <f t="shared" si="24"/>
        <v>0</v>
      </c>
      <c r="G142" s="11">
        <f t="shared" si="24"/>
        <v>0</v>
      </c>
      <c r="H142" s="11">
        <f t="shared" si="24"/>
        <v>0</v>
      </c>
      <c r="I142" s="11">
        <f t="shared" si="24"/>
        <v>0</v>
      </c>
      <c r="J142" s="11">
        <f t="shared" si="24"/>
        <v>0</v>
      </c>
      <c r="K142" s="11">
        <f t="shared" si="24"/>
        <v>0</v>
      </c>
      <c r="L142" s="11">
        <f t="shared" si="24"/>
        <v>0</v>
      </c>
      <c r="M142" s="11">
        <f t="shared" si="24"/>
        <v>0</v>
      </c>
      <c r="N142" s="11">
        <f t="shared" si="24"/>
        <v>0</v>
      </c>
      <c r="O142" s="11">
        <f t="shared" si="24"/>
        <v>0</v>
      </c>
      <c r="P142" s="11">
        <f t="shared" si="24"/>
        <v>0</v>
      </c>
      <c r="Q142" s="11">
        <f t="shared" si="24"/>
        <v>0</v>
      </c>
      <c r="R142" s="11">
        <f t="shared" si="24"/>
        <v>0</v>
      </c>
      <c r="S142" s="11">
        <f t="shared" si="24"/>
        <v>0</v>
      </c>
      <c r="T142" s="11">
        <f t="shared" si="24"/>
        <v>0</v>
      </c>
      <c r="U142" s="11">
        <f t="shared" si="24"/>
        <v>0</v>
      </c>
      <c r="V142" s="11">
        <f t="shared" si="24"/>
        <v>0</v>
      </c>
      <c r="W142" s="11">
        <f t="shared" si="24"/>
        <v>0</v>
      </c>
      <c r="X142" s="11">
        <f t="shared" si="24"/>
        <v>0</v>
      </c>
      <c r="Y142" s="11">
        <f t="shared" si="24"/>
        <v>0</v>
      </c>
      <c r="Z142" s="11">
        <f t="shared" si="24"/>
        <v>0</v>
      </c>
      <c r="AA142" s="11">
        <f t="shared" si="24"/>
        <v>0</v>
      </c>
      <c r="AB142" s="11">
        <f t="shared" si="24"/>
        <v>0</v>
      </c>
      <c r="AC142" s="11">
        <f t="shared" si="24"/>
        <v>0</v>
      </c>
      <c r="AD142" s="11">
        <f t="shared" si="24"/>
        <v>0</v>
      </c>
      <c r="AE142" s="11">
        <f t="shared" si="24"/>
        <v>0</v>
      </c>
      <c r="AF142" s="11">
        <f t="shared" si="24"/>
        <v>0</v>
      </c>
      <c r="AG142" s="11">
        <f t="shared" si="24"/>
        <v>0</v>
      </c>
      <c r="AH142" s="11" t="s">
        <v>25</v>
      </c>
      <c r="AI142" s="11" t="s">
        <v>25</v>
      </c>
      <c r="AJ142" s="11" t="s">
        <v>25</v>
      </c>
      <c r="AK142" s="11" t="s">
        <v>25</v>
      </c>
      <c r="AT142" s="10">
        <v>201606</v>
      </c>
      <c r="AU142" s="11">
        <f t="shared" ref="AU142:BY142" si="25">IF(AU11="","",AU11+AU103)</f>
        <v>0</v>
      </c>
      <c r="AV142" s="11">
        <f t="shared" si="25"/>
        <v>0</v>
      </c>
      <c r="AW142" s="11">
        <f t="shared" si="25"/>
        <v>0</v>
      </c>
      <c r="AX142" s="11">
        <f t="shared" si="25"/>
        <v>0</v>
      </c>
      <c r="AY142" s="11">
        <f t="shared" si="25"/>
        <v>0</v>
      </c>
      <c r="AZ142" s="11">
        <f t="shared" si="25"/>
        <v>0</v>
      </c>
      <c r="BA142" s="11">
        <f t="shared" si="25"/>
        <v>0</v>
      </c>
      <c r="BB142" s="11">
        <f t="shared" si="25"/>
        <v>0</v>
      </c>
      <c r="BC142" s="11">
        <f t="shared" si="25"/>
        <v>0</v>
      </c>
      <c r="BD142" s="11">
        <f t="shared" si="25"/>
        <v>0</v>
      </c>
      <c r="BE142" s="11">
        <f t="shared" si="25"/>
        <v>0</v>
      </c>
      <c r="BF142" s="11">
        <f t="shared" si="25"/>
        <v>0</v>
      </c>
      <c r="BG142" s="11">
        <f t="shared" si="25"/>
        <v>0</v>
      </c>
      <c r="BH142" s="11">
        <f t="shared" si="25"/>
        <v>0</v>
      </c>
      <c r="BI142" s="11">
        <f t="shared" si="25"/>
        <v>0</v>
      </c>
      <c r="BJ142" s="11">
        <f t="shared" si="25"/>
        <v>0</v>
      </c>
      <c r="BK142" s="11">
        <f t="shared" si="25"/>
        <v>0</v>
      </c>
      <c r="BL142" s="11">
        <f t="shared" si="25"/>
        <v>0</v>
      </c>
      <c r="BM142" s="11">
        <f t="shared" si="25"/>
        <v>0</v>
      </c>
      <c r="BN142" s="11">
        <f t="shared" si="25"/>
        <v>0</v>
      </c>
      <c r="BO142" s="11">
        <f t="shared" si="25"/>
        <v>0</v>
      </c>
      <c r="BP142" s="11">
        <f t="shared" si="25"/>
        <v>0</v>
      </c>
      <c r="BQ142" s="11">
        <f t="shared" si="25"/>
        <v>0</v>
      </c>
      <c r="BR142" s="11">
        <f t="shared" si="25"/>
        <v>0</v>
      </c>
      <c r="BS142" s="11">
        <f t="shared" si="25"/>
        <v>0</v>
      </c>
      <c r="BT142" s="11">
        <f t="shared" si="25"/>
        <v>0</v>
      </c>
      <c r="BU142" s="11">
        <f t="shared" si="25"/>
        <v>0</v>
      </c>
      <c r="BV142" s="11">
        <f t="shared" si="25"/>
        <v>0</v>
      </c>
      <c r="BW142" s="11">
        <f t="shared" si="25"/>
        <v>0</v>
      </c>
      <c r="BX142" s="11">
        <f t="shared" si="25"/>
        <v>0</v>
      </c>
      <c r="BY142" s="11">
        <f t="shared" si="25"/>
        <v>0</v>
      </c>
      <c r="BZ142" s="11" t="s">
        <v>25</v>
      </c>
      <c r="CA142" s="11" t="s">
        <v>25</v>
      </c>
      <c r="CB142" s="11" t="s">
        <v>25</v>
      </c>
      <c r="CC142" s="11" t="s">
        <v>25</v>
      </c>
    </row>
    <row r="143" ht="15" customHeight="1" outlineLevel="1" spans="2:81">
      <c r="B143" s="10">
        <v>201609</v>
      </c>
      <c r="C143" s="11">
        <f t="shared" ref="C143:AF143" si="26">IF(C12="","",C12+C104)</f>
        <v>0</v>
      </c>
      <c r="D143" s="11">
        <f t="shared" si="26"/>
        <v>0</v>
      </c>
      <c r="E143" s="11">
        <f t="shared" si="26"/>
        <v>0</v>
      </c>
      <c r="F143" s="11">
        <f t="shared" si="26"/>
        <v>0</v>
      </c>
      <c r="G143" s="11">
        <f t="shared" si="26"/>
        <v>0</v>
      </c>
      <c r="H143" s="11">
        <f t="shared" si="26"/>
        <v>0</v>
      </c>
      <c r="I143" s="11">
        <f t="shared" si="26"/>
        <v>0</v>
      </c>
      <c r="J143" s="11">
        <f t="shared" si="26"/>
        <v>0</v>
      </c>
      <c r="K143" s="11">
        <f t="shared" si="26"/>
        <v>0</v>
      </c>
      <c r="L143" s="11">
        <f t="shared" si="26"/>
        <v>0</v>
      </c>
      <c r="M143" s="11">
        <f t="shared" si="26"/>
        <v>0</v>
      </c>
      <c r="N143" s="11">
        <f t="shared" si="26"/>
        <v>0</v>
      </c>
      <c r="O143" s="11">
        <f t="shared" si="26"/>
        <v>0</v>
      </c>
      <c r="P143" s="11">
        <f t="shared" si="26"/>
        <v>0</v>
      </c>
      <c r="Q143" s="11">
        <f t="shared" si="26"/>
        <v>0</v>
      </c>
      <c r="R143" s="11">
        <f t="shared" si="26"/>
        <v>0</v>
      </c>
      <c r="S143" s="11">
        <f t="shared" si="26"/>
        <v>0</v>
      </c>
      <c r="T143" s="11">
        <f t="shared" si="26"/>
        <v>0</v>
      </c>
      <c r="U143" s="11">
        <f t="shared" si="26"/>
        <v>0</v>
      </c>
      <c r="V143" s="11">
        <f t="shared" si="26"/>
        <v>0</v>
      </c>
      <c r="W143" s="11">
        <f t="shared" si="26"/>
        <v>0</v>
      </c>
      <c r="X143" s="11">
        <f t="shared" si="26"/>
        <v>0</v>
      </c>
      <c r="Y143" s="11">
        <f t="shared" si="26"/>
        <v>0</v>
      </c>
      <c r="Z143" s="11">
        <f t="shared" si="26"/>
        <v>0</v>
      </c>
      <c r="AA143" s="11">
        <f t="shared" si="26"/>
        <v>0</v>
      </c>
      <c r="AB143" s="11">
        <f t="shared" si="26"/>
        <v>0</v>
      </c>
      <c r="AC143" s="11">
        <f t="shared" si="26"/>
        <v>0</v>
      </c>
      <c r="AD143" s="11">
        <f t="shared" si="26"/>
        <v>0</v>
      </c>
      <c r="AE143" s="11">
        <f t="shared" si="26"/>
        <v>0</v>
      </c>
      <c r="AF143" s="11">
        <f t="shared" si="26"/>
        <v>0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T143" s="10">
        <v>201609</v>
      </c>
      <c r="AU143" s="11">
        <f t="shared" ref="AU143:BX143" si="27">IF(AU12="","",AU12+AU104)</f>
        <v>0</v>
      </c>
      <c r="AV143" s="11">
        <f t="shared" si="27"/>
        <v>0</v>
      </c>
      <c r="AW143" s="11">
        <f t="shared" si="27"/>
        <v>0</v>
      </c>
      <c r="AX143" s="11">
        <f t="shared" si="27"/>
        <v>0</v>
      </c>
      <c r="AY143" s="11">
        <f t="shared" si="27"/>
        <v>0</v>
      </c>
      <c r="AZ143" s="11">
        <f t="shared" si="27"/>
        <v>0</v>
      </c>
      <c r="BA143" s="11">
        <f t="shared" si="27"/>
        <v>0</v>
      </c>
      <c r="BB143" s="11">
        <f t="shared" si="27"/>
        <v>0</v>
      </c>
      <c r="BC143" s="11">
        <f t="shared" si="27"/>
        <v>0</v>
      </c>
      <c r="BD143" s="11">
        <f t="shared" si="27"/>
        <v>0</v>
      </c>
      <c r="BE143" s="11">
        <f t="shared" si="27"/>
        <v>0</v>
      </c>
      <c r="BF143" s="11">
        <f t="shared" si="27"/>
        <v>0</v>
      </c>
      <c r="BG143" s="11">
        <f t="shared" si="27"/>
        <v>0</v>
      </c>
      <c r="BH143" s="11">
        <f t="shared" si="27"/>
        <v>0</v>
      </c>
      <c r="BI143" s="11">
        <f t="shared" si="27"/>
        <v>0</v>
      </c>
      <c r="BJ143" s="11">
        <f t="shared" si="27"/>
        <v>0</v>
      </c>
      <c r="BK143" s="11">
        <f t="shared" si="27"/>
        <v>0</v>
      </c>
      <c r="BL143" s="11">
        <f t="shared" si="27"/>
        <v>0</v>
      </c>
      <c r="BM143" s="11">
        <f t="shared" si="27"/>
        <v>0</v>
      </c>
      <c r="BN143" s="11">
        <f t="shared" si="27"/>
        <v>0</v>
      </c>
      <c r="BO143" s="11">
        <f t="shared" si="27"/>
        <v>0</v>
      </c>
      <c r="BP143" s="11">
        <f t="shared" si="27"/>
        <v>0</v>
      </c>
      <c r="BQ143" s="11">
        <f t="shared" si="27"/>
        <v>0</v>
      </c>
      <c r="BR143" s="11">
        <f t="shared" si="27"/>
        <v>0</v>
      </c>
      <c r="BS143" s="11">
        <f t="shared" si="27"/>
        <v>0</v>
      </c>
      <c r="BT143" s="11">
        <f t="shared" si="27"/>
        <v>0</v>
      </c>
      <c r="BU143" s="11">
        <f t="shared" si="27"/>
        <v>0</v>
      </c>
      <c r="BV143" s="11">
        <f t="shared" si="27"/>
        <v>0</v>
      </c>
      <c r="BW143" s="11">
        <f t="shared" si="27"/>
        <v>0</v>
      </c>
      <c r="BX143" s="11">
        <f t="shared" si="27"/>
        <v>0</v>
      </c>
      <c r="BY143" s="11" t="s">
        <v>25</v>
      </c>
      <c r="BZ143" s="11" t="s">
        <v>25</v>
      </c>
      <c r="CA143" s="11" t="s">
        <v>25</v>
      </c>
      <c r="CB143" s="11" t="s">
        <v>25</v>
      </c>
      <c r="CC143" s="11" t="s">
        <v>25</v>
      </c>
    </row>
    <row r="144" ht="15" customHeight="1" outlineLevel="1" spans="2:81">
      <c r="B144" s="10">
        <v>201612</v>
      </c>
      <c r="C144" s="11">
        <f t="shared" ref="C144:AE144" si="28">IF(C13="","",C13+C105)</f>
        <v>28000</v>
      </c>
      <c r="D144" s="11">
        <f t="shared" si="28"/>
        <v>270081.42</v>
      </c>
      <c r="E144" s="11">
        <f t="shared" si="28"/>
        <v>225081.42</v>
      </c>
      <c r="F144" s="11">
        <f t="shared" si="28"/>
        <v>6881076.03</v>
      </c>
      <c r="G144" s="11">
        <f t="shared" si="28"/>
        <v>6781158.05</v>
      </c>
      <c r="H144" s="11">
        <f t="shared" si="28"/>
        <v>5998754.05</v>
      </c>
      <c r="I144" s="11">
        <f t="shared" si="28"/>
        <v>5998754.05</v>
      </c>
      <c r="J144" s="11">
        <f t="shared" si="28"/>
        <v>5882335.3</v>
      </c>
      <c r="K144" s="11">
        <f t="shared" si="28"/>
        <v>5882335.3</v>
      </c>
      <c r="L144" s="11">
        <f t="shared" si="28"/>
        <v>5882335.3</v>
      </c>
      <c r="M144" s="11">
        <f t="shared" si="28"/>
        <v>5882335.3</v>
      </c>
      <c r="N144" s="11">
        <f t="shared" si="28"/>
        <v>5882335.3</v>
      </c>
      <c r="O144" s="11">
        <f t="shared" si="28"/>
        <v>5848635.3</v>
      </c>
      <c r="P144" s="11">
        <f t="shared" si="28"/>
        <v>5848635.3</v>
      </c>
      <c r="Q144" s="11">
        <f t="shared" si="28"/>
        <v>5848635.3</v>
      </c>
      <c r="R144" s="11">
        <f t="shared" si="28"/>
        <v>5848635.3</v>
      </c>
      <c r="S144" s="11">
        <f t="shared" si="28"/>
        <v>5846685.3</v>
      </c>
      <c r="T144" s="11">
        <f t="shared" si="28"/>
        <v>5801185.3</v>
      </c>
      <c r="U144" s="11">
        <f t="shared" si="28"/>
        <v>5697185.3</v>
      </c>
      <c r="V144" s="11">
        <f t="shared" si="28"/>
        <v>5651685.3</v>
      </c>
      <c r="W144" s="11">
        <f t="shared" si="28"/>
        <v>5651685.3</v>
      </c>
      <c r="X144" s="11">
        <f t="shared" si="28"/>
        <v>5567185.3</v>
      </c>
      <c r="Y144" s="11">
        <f t="shared" si="28"/>
        <v>5567185.3</v>
      </c>
      <c r="Z144" s="11">
        <f t="shared" si="28"/>
        <v>5567185.3</v>
      </c>
      <c r="AA144" s="11">
        <f t="shared" si="28"/>
        <v>5535985.3</v>
      </c>
      <c r="AB144" s="11">
        <f t="shared" si="28"/>
        <v>5535985.3</v>
      </c>
      <c r="AC144" s="11">
        <f t="shared" si="28"/>
        <v>5535985.3</v>
      </c>
      <c r="AD144" s="11">
        <f t="shared" si="28"/>
        <v>5535985.3</v>
      </c>
      <c r="AE144" s="11">
        <f t="shared" si="28"/>
        <v>5535985.3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T144" s="10">
        <v>201612</v>
      </c>
      <c r="AU144" s="11">
        <f t="shared" ref="AU144:BW144" si="29">IF(AU13="","",AU13+AU105)</f>
        <v>28000</v>
      </c>
      <c r="AV144" s="11">
        <f t="shared" si="29"/>
        <v>270081.42</v>
      </c>
      <c r="AW144" s="11">
        <f t="shared" si="29"/>
        <v>225081.42</v>
      </c>
      <c r="AX144" s="11">
        <f t="shared" si="29"/>
        <v>6881076.03</v>
      </c>
      <c r="AY144" s="11">
        <f t="shared" si="29"/>
        <v>6781158.05</v>
      </c>
      <c r="AZ144" s="11">
        <f t="shared" si="29"/>
        <v>5998754.05</v>
      </c>
      <c r="BA144" s="11">
        <f t="shared" si="29"/>
        <v>5998754.05</v>
      </c>
      <c r="BB144" s="11">
        <f t="shared" si="29"/>
        <v>5882335.3</v>
      </c>
      <c r="BC144" s="11">
        <f t="shared" si="29"/>
        <v>5882335.3</v>
      </c>
      <c r="BD144" s="11">
        <f t="shared" si="29"/>
        <v>5882335.3</v>
      </c>
      <c r="BE144" s="11">
        <f t="shared" si="29"/>
        <v>5882335.3</v>
      </c>
      <c r="BF144" s="11">
        <f t="shared" si="29"/>
        <v>5882335.3</v>
      </c>
      <c r="BG144" s="11">
        <f t="shared" si="29"/>
        <v>5848635.3</v>
      </c>
      <c r="BH144" s="11">
        <f t="shared" si="29"/>
        <v>5848635.3</v>
      </c>
      <c r="BI144" s="11">
        <f t="shared" si="29"/>
        <v>5848635.3</v>
      </c>
      <c r="BJ144" s="11">
        <f t="shared" si="29"/>
        <v>5848635.3</v>
      </c>
      <c r="BK144" s="11">
        <f t="shared" si="29"/>
        <v>5846685.3</v>
      </c>
      <c r="BL144" s="11">
        <f t="shared" si="29"/>
        <v>5801185.3</v>
      </c>
      <c r="BM144" s="11">
        <f t="shared" si="29"/>
        <v>5697185.3</v>
      </c>
      <c r="BN144" s="11">
        <f t="shared" si="29"/>
        <v>5651685.3</v>
      </c>
      <c r="BO144" s="11">
        <f t="shared" si="29"/>
        <v>5651685.3</v>
      </c>
      <c r="BP144" s="11">
        <f t="shared" si="29"/>
        <v>5567185.3</v>
      </c>
      <c r="BQ144" s="11">
        <f t="shared" si="29"/>
        <v>5567185.3</v>
      </c>
      <c r="BR144" s="11">
        <f t="shared" si="29"/>
        <v>5567185.3</v>
      </c>
      <c r="BS144" s="11">
        <f t="shared" si="29"/>
        <v>5535985.3</v>
      </c>
      <c r="BT144" s="11">
        <f t="shared" si="29"/>
        <v>5535985.3</v>
      </c>
      <c r="BU144" s="11">
        <f t="shared" si="29"/>
        <v>5535985.3</v>
      </c>
      <c r="BV144" s="11">
        <f t="shared" si="29"/>
        <v>5535985.3</v>
      </c>
      <c r="BW144" s="11">
        <f t="shared" si="29"/>
        <v>5535985.3</v>
      </c>
      <c r="BX144" s="11" t="s">
        <v>25</v>
      </c>
      <c r="BY144" s="11" t="s">
        <v>25</v>
      </c>
      <c r="BZ144" s="11" t="s">
        <v>25</v>
      </c>
      <c r="CA144" s="11" t="s">
        <v>25</v>
      </c>
      <c r="CB144" s="11" t="s">
        <v>25</v>
      </c>
      <c r="CC144" s="11" t="s">
        <v>25</v>
      </c>
    </row>
    <row r="145" ht="15" customHeight="1" outlineLevel="1" spans="2:81">
      <c r="B145" s="10">
        <v>201703</v>
      </c>
      <c r="C145" s="11">
        <f t="shared" ref="C145:AD145" si="30">IF(C14="","",C14+C106)</f>
        <v>362000</v>
      </c>
      <c r="D145" s="11">
        <f t="shared" si="30"/>
        <v>1492072.2</v>
      </c>
      <c r="E145" s="11">
        <f t="shared" si="30"/>
        <v>9992486.89</v>
      </c>
      <c r="F145" s="11">
        <f t="shared" si="30"/>
        <v>9970573.83</v>
      </c>
      <c r="G145" s="11">
        <f t="shared" si="30"/>
        <v>8718727.43</v>
      </c>
      <c r="H145" s="11">
        <f t="shared" si="30"/>
        <v>8718727.43</v>
      </c>
      <c r="I145" s="11">
        <f t="shared" si="30"/>
        <v>7916230.85</v>
      </c>
      <c r="J145" s="11">
        <f t="shared" si="30"/>
        <v>7916230.85</v>
      </c>
      <c r="K145" s="11">
        <f t="shared" si="30"/>
        <v>7916230.85</v>
      </c>
      <c r="L145" s="11">
        <f t="shared" si="30"/>
        <v>7916230.85</v>
      </c>
      <c r="M145" s="11">
        <f t="shared" si="30"/>
        <v>7916230.85</v>
      </c>
      <c r="N145" s="11">
        <f t="shared" si="30"/>
        <v>7546907.61</v>
      </c>
      <c r="O145" s="11">
        <f t="shared" si="30"/>
        <v>7546907.61</v>
      </c>
      <c r="P145" s="11">
        <f t="shared" si="30"/>
        <v>7544957.61</v>
      </c>
      <c r="Q145" s="11">
        <f t="shared" si="30"/>
        <v>7524157.61</v>
      </c>
      <c r="R145" s="11">
        <f t="shared" si="30"/>
        <v>7510182.61</v>
      </c>
      <c r="S145" s="11">
        <f t="shared" si="30"/>
        <v>7508232.61</v>
      </c>
      <c r="T145" s="11">
        <f t="shared" si="30"/>
        <v>7506282.61</v>
      </c>
      <c r="U145" s="11">
        <f t="shared" si="30"/>
        <v>7506282.61</v>
      </c>
      <c r="V145" s="11">
        <f t="shared" si="30"/>
        <v>7506282.61</v>
      </c>
      <c r="W145" s="11">
        <f t="shared" si="30"/>
        <v>7506282.61</v>
      </c>
      <c r="X145" s="11">
        <f t="shared" si="30"/>
        <v>7506282.61</v>
      </c>
      <c r="Y145" s="11">
        <f t="shared" si="30"/>
        <v>7423788.02</v>
      </c>
      <c r="Z145" s="11">
        <f t="shared" si="30"/>
        <v>7378765.14</v>
      </c>
      <c r="AA145" s="11">
        <f t="shared" si="30"/>
        <v>7352765.14</v>
      </c>
      <c r="AB145" s="11">
        <f t="shared" si="30"/>
        <v>7346265.14</v>
      </c>
      <c r="AC145" s="11">
        <f t="shared" si="30"/>
        <v>7346265.14</v>
      </c>
      <c r="AD145" s="11">
        <f t="shared" si="30"/>
        <v>7345615.14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T145" s="10">
        <v>201703</v>
      </c>
      <c r="AU145" s="11">
        <f t="shared" ref="AU145:BV145" si="31">IF(AU14="","",AU14+AU106)</f>
        <v>362000</v>
      </c>
      <c r="AV145" s="11">
        <f t="shared" si="31"/>
        <v>1492072.2</v>
      </c>
      <c r="AW145" s="11">
        <f t="shared" si="31"/>
        <v>9992486.89</v>
      </c>
      <c r="AX145" s="11">
        <f t="shared" si="31"/>
        <v>9970573.83</v>
      </c>
      <c r="AY145" s="11">
        <f t="shared" si="31"/>
        <v>8718727.43</v>
      </c>
      <c r="AZ145" s="11">
        <f t="shared" si="31"/>
        <v>8718727.43</v>
      </c>
      <c r="BA145" s="11">
        <f t="shared" si="31"/>
        <v>7916230.85</v>
      </c>
      <c r="BB145" s="11">
        <f t="shared" si="31"/>
        <v>7916230.85</v>
      </c>
      <c r="BC145" s="11">
        <f t="shared" si="31"/>
        <v>7916230.85</v>
      </c>
      <c r="BD145" s="11">
        <f t="shared" si="31"/>
        <v>7916230.85</v>
      </c>
      <c r="BE145" s="11">
        <f t="shared" si="31"/>
        <v>7916230.85</v>
      </c>
      <c r="BF145" s="11">
        <f t="shared" si="31"/>
        <v>7546907.61</v>
      </c>
      <c r="BG145" s="11">
        <f t="shared" si="31"/>
        <v>7546907.61</v>
      </c>
      <c r="BH145" s="11">
        <f t="shared" si="31"/>
        <v>7544957.61</v>
      </c>
      <c r="BI145" s="11">
        <f t="shared" si="31"/>
        <v>7524157.61</v>
      </c>
      <c r="BJ145" s="11">
        <f t="shared" si="31"/>
        <v>7510182.61</v>
      </c>
      <c r="BK145" s="11">
        <f t="shared" si="31"/>
        <v>7508232.61</v>
      </c>
      <c r="BL145" s="11">
        <f t="shared" si="31"/>
        <v>7506282.61</v>
      </c>
      <c r="BM145" s="11">
        <f t="shared" si="31"/>
        <v>7506282.61</v>
      </c>
      <c r="BN145" s="11">
        <f t="shared" si="31"/>
        <v>7506282.61</v>
      </c>
      <c r="BO145" s="11">
        <f t="shared" si="31"/>
        <v>7506282.61</v>
      </c>
      <c r="BP145" s="11">
        <f t="shared" si="31"/>
        <v>7506282.61</v>
      </c>
      <c r="BQ145" s="11">
        <f t="shared" si="31"/>
        <v>7423788.02</v>
      </c>
      <c r="BR145" s="11">
        <f t="shared" si="31"/>
        <v>7378765.14</v>
      </c>
      <c r="BS145" s="11">
        <f t="shared" si="31"/>
        <v>7352765.14</v>
      </c>
      <c r="BT145" s="11">
        <f t="shared" si="31"/>
        <v>7346265.14</v>
      </c>
      <c r="BU145" s="11">
        <f t="shared" si="31"/>
        <v>7346265.14</v>
      </c>
      <c r="BV145" s="11">
        <f t="shared" si="31"/>
        <v>7345615.14</v>
      </c>
      <c r="BW145" s="11" t="s">
        <v>25</v>
      </c>
      <c r="BX145" s="11" t="s">
        <v>25</v>
      </c>
      <c r="BY145" s="11" t="s">
        <v>25</v>
      </c>
      <c r="BZ145" s="11" t="s">
        <v>25</v>
      </c>
      <c r="CA145" s="11" t="s">
        <v>25</v>
      </c>
      <c r="CB145" s="11" t="s">
        <v>25</v>
      </c>
      <c r="CC145" s="11" t="s">
        <v>25</v>
      </c>
    </row>
    <row r="146" ht="15" customHeight="1" outlineLevel="1" spans="2:81">
      <c r="B146" s="10">
        <v>201706</v>
      </c>
      <c r="C146" s="11">
        <f t="shared" ref="C146:AC146" si="32">IF(C15="","",C15+C107)</f>
        <v>0</v>
      </c>
      <c r="D146" s="11">
        <f t="shared" si="32"/>
        <v>488950</v>
      </c>
      <c r="E146" s="11">
        <f t="shared" si="32"/>
        <v>391799.12</v>
      </c>
      <c r="F146" s="11">
        <f t="shared" si="32"/>
        <v>391799.12</v>
      </c>
      <c r="G146" s="11">
        <f t="shared" si="32"/>
        <v>391799.12</v>
      </c>
      <c r="H146" s="11">
        <f t="shared" si="32"/>
        <v>391799.12</v>
      </c>
      <c r="I146" s="11">
        <f t="shared" si="32"/>
        <v>391799.12</v>
      </c>
      <c r="J146" s="11">
        <f t="shared" si="32"/>
        <v>391799.12</v>
      </c>
      <c r="K146" s="11">
        <f t="shared" si="32"/>
        <v>391799.12</v>
      </c>
      <c r="L146" s="11">
        <f t="shared" si="32"/>
        <v>391799.12</v>
      </c>
      <c r="M146" s="11">
        <f t="shared" si="32"/>
        <v>234464.28</v>
      </c>
      <c r="N146" s="11">
        <f t="shared" si="32"/>
        <v>234464.28</v>
      </c>
      <c r="O146" s="11">
        <f t="shared" si="32"/>
        <v>234464.28</v>
      </c>
      <c r="P146" s="11">
        <f t="shared" si="32"/>
        <v>234464.28</v>
      </c>
      <c r="Q146" s="11">
        <f t="shared" si="32"/>
        <v>234464.28</v>
      </c>
      <c r="R146" s="11">
        <f t="shared" si="32"/>
        <v>234464.28</v>
      </c>
      <c r="S146" s="11">
        <f t="shared" si="32"/>
        <v>234464.28</v>
      </c>
      <c r="T146" s="11">
        <f t="shared" si="32"/>
        <v>234464.28</v>
      </c>
      <c r="U146" s="11">
        <f t="shared" si="32"/>
        <v>234464.28</v>
      </c>
      <c r="V146" s="11">
        <f t="shared" si="32"/>
        <v>234464.28</v>
      </c>
      <c r="W146" s="11">
        <f t="shared" si="32"/>
        <v>234464.28</v>
      </c>
      <c r="X146" s="11">
        <f t="shared" si="32"/>
        <v>234464.28</v>
      </c>
      <c r="Y146" s="11">
        <f t="shared" si="32"/>
        <v>150464.28</v>
      </c>
      <c r="Z146" s="11">
        <f t="shared" si="32"/>
        <v>150464.28</v>
      </c>
      <c r="AA146" s="11">
        <f t="shared" si="32"/>
        <v>150464.28</v>
      </c>
      <c r="AB146" s="11">
        <f t="shared" si="32"/>
        <v>150464.28</v>
      </c>
      <c r="AC146" s="11">
        <f t="shared" si="32"/>
        <v>150464.28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T146" s="10">
        <v>201706</v>
      </c>
      <c r="AU146" s="11">
        <f t="shared" ref="AU146:BU146" si="33">IF(AU15="","",AU15+AU107)</f>
        <v>0</v>
      </c>
      <c r="AV146" s="11">
        <f t="shared" si="33"/>
        <v>488950</v>
      </c>
      <c r="AW146" s="11">
        <f t="shared" si="33"/>
        <v>391799.12</v>
      </c>
      <c r="AX146" s="11">
        <f t="shared" si="33"/>
        <v>391799.12</v>
      </c>
      <c r="AY146" s="11">
        <f t="shared" si="33"/>
        <v>391799.12</v>
      </c>
      <c r="AZ146" s="11">
        <f t="shared" si="33"/>
        <v>391799.12</v>
      </c>
      <c r="BA146" s="11">
        <f t="shared" si="33"/>
        <v>391799.12</v>
      </c>
      <c r="BB146" s="11">
        <f t="shared" si="33"/>
        <v>391799.12</v>
      </c>
      <c r="BC146" s="11">
        <f t="shared" si="33"/>
        <v>391799.12</v>
      </c>
      <c r="BD146" s="11">
        <f t="shared" si="33"/>
        <v>391799.12</v>
      </c>
      <c r="BE146" s="11">
        <f t="shared" si="33"/>
        <v>234464.28</v>
      </c>
      <c r="BF146" s="11">
        <f t="shared" si="33"/>
        <v>234464.28</v>
      </c>
      <c r="BG146" s="11">
        <f t="shared" si="33"/>
        <v>234464.28</v>
      </c>
      <c r="BH146" s="11">
        <f t="shared" si="33"/>
        <v>234464.28</v>
      </c>
      <c r="BI146" s="11">
        <f t="shared" si="33"/>
        <v>234464.28</v>
      </c>
      <c r="BJ146" s="11">
        <f t="shared" si="33"/>
        <v>234464.28</v>
      </c>
      <c r="BK146" s="11">
        <f t="shared" si="33"/>
        <v>234464.28</v>
      </c>
      <c r="BL146" s="11">
        <f t="shared" si="33"/>
        <v>234464.28</v>
      </c>
      <c r="BM146" s="11">
        <f t="shared" si="33"/>
        <v>234464.28</v>
      </c>
      <c r="BN146" s="11">
        <f t="shared" si="33"/>
        <v>234464.28</v>
      </c>
      <c r="BO146" s="11">
        <f t="shared" si="33"/>
        <v>234464.28</v>
      </c>
      <c r="BP146" s="11">
        <f t="shared" si="33"/>
        <v>234464.28</v>
      </c>
      <c r="BQ146" s="11">
        <f t="shared" si="33"/>
        <v>150464.28</v>
      </c>
      <c r="BR146" s="11">
        <f t="shared" si="33"/>
        <v>150464.28</v>
      </c>
      <c r="BS146" s="11">
        <f t="shared" si="33"/>
        <v>150464.28</v>
      </c>
      <c r="BT146" s="11">
        <f t="shared" si="33"/>
        <v>150464.28</v>
      </c>
      <c r="BU146" s="11">
        <f t="shared" si="33"/>
        <v>150464.28</v>
      </c>
      <c r="BV146" s="11" t="s">
        <v>25</v>
      </c>
      <c r="BW146" s="11" t="s">
        <v>25</v>
      </c>
      <c r="BX146" s="11" t="s">
        <v>25</v>
      </c>
      <c r="BY146" s="11" t="s">
        <v>25</v>
      </c>
      <c r="BZ146" s="11" t="s">
        <v>25</v>
      </c>
      <c r="CA146" s="11" t="s">
        <v>25</v>
      </c>
      <c r="CB146" s="11" t="s">
        <v>25</v>
      </c>
      <c r="CC146" s="11" t="s">
        <v>25</v>
      </c>
    </row>
    <row r="147" ht="15" customHeight="1" outlineLevel="1" spans="2:81">
      <c r="B147" s="10">
        <v>201709</v>
      </c>
      <c r="C147" s="11">
        <f t="shared" ref="C147:AB147" si="34">IF(C16="","",C16+C108)</f>
        <v>0</v>
      </c>
      <c r="D147" s="11">
        <f t="shared" si="34"/>
        <v>0</v>
      </c>
      <c r="E147" s="11">
        <f t="shared" si="34"/>
        <v>0</v>
      </c>
      <c r="F147" s="11">
        <f t="shared" si="34"/>
        <v>0</v>
      </c>
      <c r="G147" s="11">
        <f t="shared" si="34"/>
        <v>0</v>
      </c>
      <c r="H147" s="11">
        <f t="shared" si="34"/>
        <v>0</v>
      </c>
      <c r="I147" s="11">
        <f t="shared" si="34"/>
        <v>0</v>
      </c>
      <c r="J147" s="11">
        <f t="shared" si="34"/>
        <v>0</v>
      </c>
      <c r="K147" s="11">
        <f t="shared" si="34"/>
        <v>0</v>
      </c>
      <c r="L147" s="11">
        <f t="shared" si="34"/>
        <v>0</v>
      </c>
      <c r="M147" s="11">
        <f t="shared" si="34"/>
        <v>0</v>
      </c>
      <c r="N147" s="11">
        <f t="shared" si="34"/>
        <v>0</v>
      </c>
      <c r="O147" s="11">
        <f t="shared" si="34"/>
        <v>0</v>
      </c>
      <c r="P147" s="11">
        <f t="shared" si="34"/>
        <v>0</v>
      </c>
      <c r="Q147" s="11">
        <f t="shared" si="34"/>
        <v>0</v>
      </c>
      <c r="R147" s="11">
        <f t="shared" si="34"/>
        <v>0</v>
      </c>
      <c r="S147" s="11">
        <f t="shared" si="34"/>
        <v>0</v>
      </c>
      <c r="T147" s="11">
        <f t="shared" si="34"/>
        <v>0</v>
      </c>
      <c r="U147" s="11">
        <f t="shared" si="34"/>
        <v>0</v>
      </c>
      <c r="V147" s="11">
        <f t="shared" si="34"/>
        <v>0</v>
      </c>
      <c r="W147" s="11">
        <f t="shared" si="34"/>
        <v>0</v>
      </c>
      <c r="X147" s="11">
        <f t="shared" si="34"/>
        <v>0</v>
      </c>
      <c r="Y147" s="11">
        <f t="shared" si="34"/>
        <v>0</v>
      </c>
      <c r="Z147" s="11">
        <f t="shared" si="34"/>
        <v>0</v>
      </c>
      <c r="AA147" s="11">
        <f t="shared" si="34"/>
        <v>0</v>
      </c>
      <c r="AB147" s="11">
        <f t="shared" si="34"/>
        <v>0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T147" s="10">
        <v>201709</v>
      </c>
      <c r="AU147" s="11">
        <f t="shared" ref="AU147:BT147" si="35">IF(AU16="","",AU16+AU108)</f>
        <v>0</v>
      </c>
      <c r="AV147" s="11">
        <f t="shared" si="35"/>
        <v>0</v>
      </c>
      <c r="AW147" s="11">
        <f t="shared" si="35"/>
        <v>0</v>
      </c>
      <c r="AX147" s="11">
        <f t="shared" si="35"/>
        <v>0</v>
      </c>
      <c r="AY147" s="11">
        <f t="shared" si="35"/>
        <v>0</v>
      </c>
      <c r="AZ147" s="11">
        <f t="shared" si="35"/>
        <v>0</v>
      </c>
      <c r="BA147" s="11">
        <f t="shared" si="35"/>
        <v>0</v>
      </c>
      <c r="BB147" s="11">
        <f t="shared" si="35"/>
        <v>0</v>
      </c>
      <c r="BC147" s="11">
        <f t="shared" si="35"/>
        <v>0</v>
      </c>
      <c r="BD147" s="11">
        <f t="shared" si="35"/>
        <v>0</v>
      </c>
      <c r="BE147" s="11">
        <f t="shared" si="35"/>
        <v>0</v>
      </c>
      <c r="BF147" s="11">
        <f t="shared" si="35"/>
        <v>0</v>
      </c>
      <c r="BG147" s="11">
        <f t="shared" si="35"/>
        <v>0</v>
      </c>
      <c r="BH147" s="11">
        <f t="shared" si="35"/>
        <v>0</v>
      </c>
      <c r="BI147" s="11">
        <f t="shared" si="35"/>
        <v>0</v>
      </c>
      <c r="BJ147" s="11">
        <f t="shared" si="35"/>
        <v>0</v>
      </c>
      <c r="BK147" s="11">
        <f t="shared" si="35"/>
        <v>0</v>
      </c>
      <c r="BL147" s="11">
        <f t="shared" si="35"/>
        <v>0</v>
      </c>
      <c r="BM147" s="11">
        <f t="shared" si="35"/>
        <v>0</v>
      </c>
      <c r="BN147" s="11">
        <f t="shared" si="35"/>
        <v>0</v>
      </c>
      <c r="BO147" s="11">
        <f t="shared" si="35"/>
        <v>0</v>
      </c>
      <c r="BP147" s="11">
        <f t="shared" si="35"/>
        <v>0</v>
      </c>
      <c r="BQ147" s="11">
        <f t="shared" si="35"/>
        <v>0</v>
      </c>
      <c r="BR147" s="11">
        <f t="shared" si="35"/>
        <v>0</v>
      </c>
      <c r="BS147" s="11">
        <f t="shared" si="35"/>
        <v>0</v>
      </c>
      <c r="BT147" s="11">
        <f t="shared" si="35"/>
        <v>0</v>
      </c>
      <c r="BU147" s="11" t="s">
        <v>25</v>
      </c>
      <c r="BV147" s="11" t="s">
        <v>25</v>
      </c>
      <c r="BW147" s="11" t="s">
        <v>25</v>
      </c>
      <c r="BX147" s="11" t="s">
        <v>25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</row>
    <row r="148" ht="15" customHeight="1" outlineLevel="1" spans="2:81">
      <c r="B148" s="10">
        <v>201712</v>
      </c>
      <c r="C148" s="11">
        <f t="shared" ref="C148:AA148" si="36">IF(C17="","",C17+C109)</f>
        <v>792540</v>
      </c>
      <c r="D148" s="11">
        <f t="shared" si="36"/>
        <v>792540</v>
      </c>
      <c r="E148" s="11">
        <f t="shared" si="36"/>
        <v>2268965</v>
      </c>
      <c r="F148" s="11">
        <f t="shared" si="36"/>
        <v>2195522.05</v>
      </c>
      <c r="G148" s="11">
        <f t="shared" si="36"/>
        <v>2352066.94</v>
      </c>
      <c r="H148" s="11">
        <f t="shared" si="36"/>
        <v>3494734.23</v>
      </c>
      <c r="I148" s="11">
        <f t="shared" si="36"/>
        <v>3494734.23</v>
      </c>
      <c r="J148" s="11">
        <f t="shared" si="36"/>
        <v>3494734.23</v>
      </c>
      <c r="K148" s="11">
        <f t="shared" si="36"/>
        <v>3739196.81</v>
      </c>
      <c r="L148" s="11">
        <f t="shared" si="36"/>
        <v>3739196.81</v>
      </c>
      <c r="M148" s="11">
        <f t="shared" si="36"/>
        <v>3739196.81</v>
      </c>
      <c r="N148" s="11">
        <f t="shared" si="36"/>
        <v>3734731.81</v>
      </c>
      <c r="O148" s="11">
        <f t="shared" si="36"/>
        <v>3734731.81</v>
      </c>
      <c r="P148" s="11">
        <f t="shared" si="36"/>
        <v>3734731.81</v>
      </c>
      <c r="Q148" s="11">
        <f t="shared" si="36"/>
        <v>3734731.81</v>
      </c>
      <c r="R148" s="11">
        <f t="shared" si="36"/>
        <v>3734731.81</v>
      </c>
      <c r="S148" s="11">
        <f t="shared" si="36"/>
        <v>3590074.56</v>
      </c>
      <c r="T148" s="11">
        <f t="shared" si="36"/>
        <v>2725074.56</v>
      </c>
      <c r="U148" s="11">
        <f t="shared" si="36"/>
        <v>2725074.56</v>
      </c>
      <c r="V148" s="11">
        <f t="shared" si="36"/>
        <v>2809074.56</v>
      </c>
      <c r="W148" s="11">
        <f t="shared" si="36"/>
        <v>2809074.56</v>
      </c>
      <c r="X148" s="11">
        <f t="shared" si="36"/>
        <v>2809074.56</v>
      </c>
      <c r="Y148" s="11">
        <f t="shared" si="36"/>
        <v>3849274.56</v>
      </c>
      <c r="Z148" s="11">
        <f t="shared" si="36"/>
        <v>3849274.56</v>
      </c>
      <c r="AA148" s="11">
        <f t="shared" si="36"/>
        <v>3812069.26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T148" s="10">
        <v>201712</v>
      </c>
      <c r="AU148" s="11">
        <f t="shared" ref="AU148:BS148" si="37">IF(AU17="","",AU17+AU109)</f>
        <v>792540</v>
      </c>
      <c r="AV148" s="11">
        <f t="shared" si="37"/>
        <v>792540</v>
      </c>
      <c r="AW148" s="11">
        <f t="shared" si="37"/>
        <v>2268965</v>
      </c>
      <c r="AX148" s="11">
        <f t="shared" si="37"/>
        <v>2195522.05</v>
      </c>
      <c r="AY148" s="11">
        <f t="shared" si="37"/>
        <v>2352066.94</v>
      </c>
      <c r="AZ148" s="11">
        <f t="shared" si="37"/>
        <v>3494734.23</v>
      </c>
      <c r="BA148" s="11">
        <f t="shared" si="37"/>
        <v>3494734.23</v>
      </c>
      <c r="BB148" s="11">
        <f t="shared" si="37"/>
        <v>3494734.23</v>
      </c>
      <c r="BC148" s="11">
        <f t="shared" si="37"/>
        <v>3739196.81</v>
      </c>
      <c r="BD148" s="11">
        <f t="shared" si="37"/>
        <v>3739196.81</v>
      </c>
      <c r="BE148" s="11">
        <f t="shared" si="37"/>
        <v>3739196.81</v>
      </c>
      <c r="BF148" s="11">
        <f t="shared" si="37"/>
        <v>3734731.81</v>
      </c>
      <c r="BG148" s="11">
        <f t="shared" si="37"/>
        <v>3734731.81</v>
      </c>
      <c r="BH148" s="11">
        <f t="shared" si="37"/>
        <v>3734731.81</v>
      </c>
      <c r="BI148" s="11">
        <f t="shared" si="37"/>
        <v>3734731.81</v>
      </c>
      <c r="BJ148" s="11">
        <f t="shared" si="37"/>
        <v>3734731.81</v>
      </c>
      <c r="BK148" s="11">
        <f t="shared" si="37"/>
        <v>3590074.56</v>
      </c>
      <c r="BL148" s="11">
        <f t="shared" si="37"/>
        <v>2725074.56</v>
      </c>
      <c r="BM148" s="11">
        <f t="shared" si="37"/>
        <v>2725074.56</v>
      </c>
      <c r="BN148" s="11">
        <f t="shared" si="37"/>
        <v>2809074.56</v>
      </c>
      <c r="BO148" s="11">
        <f t="shared" si="37"/>
        <v>2809074.56</v>
      </c>
      <c r="BP148" s="11">
        <f t="shared" si="37"/>
        <v>2809074.56</v>
      </c>
      <c r="BQ148" s="11">
        <f t="shared" si="37"/>
        <v>3849274.56</v>
      </c>
      <c r="BR148" s="11">
        <f t="shared" si="37"/>
        <v>3849274.56</v>
      </c>
      <c r="BS148" s="11">
        <f t="shared" si="37"/>
        <v>3812069.26</v>
      </c>
      <c r="BT148" s="11" t="s">
        <v>25</v>
      </c>
      <c r="BU148" s="11" t="s">
        <v>25</v>
      </c>
      <c r="BV148" s="11" t="s">
        <v>25</v>
      </c>
      <c r="BW148" s="11" t="s">
        <v>25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</row>
    <row r="149" ht="15" customHeight="1" outlineLevel="1" spans="2:81">
      <c r="B149" s="10">
        <v>201803</v>
      </c>
      <c r="C149" s="11">
        <f t="shared" ref="C149:Z149" si="38">IF(C18="","",C18+C110)</f>
        <v>0</v>
      </c>
      <c r="D149" s="11">
        <f t="shared" si="38"/>
        <v>317413.15</v>
      </c>
      <c r="E149" s="11">
        <f t="shared" si="38"/>
        <v>317413.15</v>
      </c>
      <c r="F149" s="11">
        <f t="shared" si="38"/>
        <v>294740.78</v>
      </c>
      <c r="G149" s="11">
        <f t="shared" si="38"/>
        <v>500949.22</v>
      </c>
      <c r="H149" s="11">
        <f t="shared" si="38"/>
        <v>1200949.22</v>
      </c>
      <c r="I149" s="11">
        <f t="shared" si="38"/>
        <v>1200949.22</v>
      </c>
      <c r="J149" s="11">
        <f t="shared" si="38"/>
        <v>1923623.1</v>
      </c>
      <c r="K149" s="11">
        <f t="shared" si="38"/>
        <v>1923623.1</v>
      </c>
      <c r="L149" s="11">
        <f t="shared" si="38"/>
        <v>1923623.1</v>
      </c>
      <c r="M149" s="11">
        <f t="shared" si="38"/>
        <v>2037123.1</v>
      </c>
      <c r="N149" s="11">
        <f t="shared" si="38"/>
        <v>2019498.1</v>
      </c>
      <c r="O149" s="11">
        <f t="shared" si="38"/>
        <v>2019498.1</v>
      </c>
      <c r="P149" s="11">
        <f t="shared" si="38"/>
        <v>2019498.1</v>
      </c>
      <c r="Q149" s="11">
        <f t="shared" si="38"/>
        <v>2019498.1</v>
      </c>
      <c r="R149" s="11">
        <f t="shared" si="38"/>
        <v>2019498.1</v>
      </c>
      <c r="S149" s="11">
        <f t="shared" si="38"/>
        <v>2019498.1</v>
      </c>
      <c r="T149" s="11">
        <f t="shared" si="38"/>
        <v>2019498.1</v>
      </c>
      <c r="U149" s="11">
        <f t="shared" si="38"/>
        <v>2019498.1</v>
      </c>
      <c r="V149" s="11">
        <f t="shared" si="38"/>
        <v>2019498.1</v>
      </c>
      <c r="W149" s="11">
        <f t="shared" si="38"/>
        <v>2019498.1</v>
      </c>
      <c r="X149" s="11">
        <f t="shared" si="38"/>
        <v>2019498.1</v>
      </c>
      <c r="Y149" s="11">
        <f t="shared" si="38"/>
        <v>2019498.1</v>
      </c>
      <c r="Z149" s="11">
        <f t="shared" si="38"/>
        <v>1957915.8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T149" s="10">
        <v>201803</v>
      </c>
      <c r="AU149" s="11">
        <f t="shared" ref="AU149:BR149" si="39">IF(AU18="","",AU18+AU110)</f>
        <v>0</v>
      </c>
      <c r="AV149" s="11">
        <f t="shared" si="39"/>
        <v>317413.15</v>
      </c>
      <c r="AW149" s="11">
        <f t="shared" si="39"/>
        <v>317413.15</v>
      </c>
      <c r="AX149" s="11">
        <f t="shared" si="39"/>
        <v>294740.78</v>
      </c>
      <c r="AY149" s="11">
        <f t="shared" si="39"/>
        <v>500949.22</v>
      </c>
      <c r="AZ149" s="11">
        <f t="shared" si="39"/>
        <v>1200949.22</v>
      </c>
      <c r="BA149" s="11">
        <f t="shared" si="39"/>
        <v>1200949.22</v>
      </c>
      <c r="BB149" s="11">
        <f t="shared" si="39"/>
        <v>1923623.1</v>
      </c>
      <c r="BC149" s="11">
        <f t="shared" si="39"/>
        <v>1923623.1</v>
      </c>
      <c r="BD149" s="11">
        <f t="shared" si="39"/>
        <v>1923623.1</v>
      </c>
      <c r="BE149" s="11">
        <f t="shared" si="39"/>
        <v>2037123.1</v>
      </c>
      <c r="BF149" s="11">
        <f t="shared" si="39"/>
        <v>2019498.1</v>
      </c>
      <c r="BG149" s="11">
        <f t="shared" si="39"/>
        <v>2019498.1</v>
      </c>
      <c r="BH149" s="11">
        <f t="shared" si="39"/>
        <v>2019498.1</v>
      </c>
      <c r="BI149" s="11">
        <f t="shared" si="39"/>
        <v>2019498.1</v>
      </c>
      <c r="BJ149" s="11">
        <f t="shared" si="39"/>
        <v>2019498.1</v>
      </c>
      <c r="BK149" s="11">
        <f t="shared" si="39"/>
        <v>2019498.1</v>
      </c>
      <c r="BL149" s="11">
        <f t="shared" si="39"/>
        <v>2019498.1</v>
      </c>
      <c r="BM149" s="11">
        <f t="shared" si="39"/>
        <v>2019498.1</v>
      </c>
      <c r="BN149" s="11">
        <f t="shared" si="39"/>
        <v>2019498.1</v>
      </c>
      <c r="BO149" s="11">
        <f t="shared" si="39"/>
        <v>2019498.1</v>
      </c>
      <c r="BP149" s="11">
        <f t="shared" si="39"/>
        <v>2019498.1</v>
      </c>
      <c r="BQ149" s="11">
        <f t="shared" si="39"/>
        <v>2019498.1</v>
      </c>
      <c r="BR149" s="11">
        <f t="shared" si="39"/>
        <v>1957915.8</v>
      </c>
      <c r="BS149" s="11" t="s">
        <v>25</v>
      </c>
      <c r="BT149" s="11" t="s">
        <v>25</v>
      </c>
      <c r="BU149" s="11" t="s">
        <v>25</v>
      </c>
      <c r="BV149" s="11" t="s">
        <v>25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</row>
    <row r="150" ht="15" customHeight="1" outlineLevel="1" spans="2:81">
      <c r="B150" s="10">
        <v>201806</v>
      </c>
      <c r="C150" s="11">
        <f t="shared" ref="C150:Y150" si="40">IF(C19="","",C19+C111)</f>
        <v>0</v>
      </c>
      <c r="D150" s="11">
        <f t="shared" si="40"/>
        <v>0</v>
      </c>
      <c r="E150" s="11">
        <f t="shared" si="40"/>
        <v>551624.94</v>
      </c>
      <c r="F150" s="11">
        <f t="shared" si="40"/>
        <v>703222.64</v>
      </c>
      <c r="G150" s="11">
        <f t="shared" si="40"/>
        <v>703222.64</v>
      </c>
      <c r="H150" s="11">
        <f t="shared" si="40"/>
        <v>2508986.23</v>
      </c>
      <c r="I150" s="11">
        <f t="shared" si="40"/>
        <v>1722435.16</v>
      </c>
      <c r="J150" s="11">
        <f t="shared" si="40"/>
        <v>1953283.95</v>
      </c>
      <c r="K150" s="11">
        <f t="shared" si="40"/>
        <v>1974978.17</v>
      </c>
      <c r="L150" s="11">
        <f t="shared" si="40"/>
        <v>1898079.38</v>
      </c>
      <c r="M150" s="11">
        <f t="shared" si="40"/>
        <v>1782616.88</v>
      </c>
      <c r="N150" s="11">
        <f t="shared" si="40"/>
        <v>1782616.88</v>
      </c>
      <c r="O150" s="11">
        <f t="shared" si="40"/>
        <v>1782616.88</v>
      </c>
      <c r="P150" s="11">
        <f t="shared" si="40"/>
        <v>1782616.88</v>
      </c>
      <c r="Q150" s="11">
        <f t="shared" si="40"/>
        <v>1782616.88</v>
      </c>
      <c r="R150" s="11">
        <f t="shared" si="40"/>
        <v>1782616.88</v>
      </c>
      <c r="S150" s="11">
        <f t="shared" si="40"/>
        <v>1782616.88</v>
      </c>
      <c r="T150" s="11">
        <f t="shared" si="40"/>
        <v>1782616.88</v>
      </c>
      <c r="U150" s="11">
        <f t="shared" si="40"/>
        <v>1782616.88</v>
      </c>
      <c r="V150" s="11">
        <f t="shared" si="40"/>
        <v>1782616.88</v>
      </c>
      <c r="W150" s="11">
        <f t="shared" si="40"/>
        <v>1782616.88</v>
      </c>
      <c r="X150" s="11">
        <f t="shared" si="40"/>
        <v>1782616.88</v>
      </c>
      <c r="Y150" s="11">
        <f t="shared" si="40"/>
        <v>1698092.88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T150" s="10">
        <v>201806</v>
      </c>
      <c r="AU150" s="11">
        <f t="shared" ref="AU150:BQ150" si="41">IF(AU19="","",AU19+AU111)</f>
        <v>0</v>
      </c>
      <c r="AV150" s="11">
        <f t="shared" si="41"/>
        <v>0</v>
      </c>
      <c r="AW150" s="11">
        <f t="shared" si="41"/>
        <v>551624.94</v>
      </c>
      <c r="AX150" s="11">
        <f t="shared" si="41"/>
        <v>703222.64</v>
      </c>
      <c r="AY150" s="11">
        <f t="shared" si="41"/>
        <v>703222.64</v>
      </c>
      <c r="AZ150" s="11">
        <f t="shared" si="41"/>
        <v>2508986.23</v>
      </c>
      <c r="BA150" s="11">
        <f t="shared" si="41"/>
        <v>1722435.16</v>
      </c>
      <c r="BB150" s="11">
        <f t="shared" si="41"/>
        <v>1953283.95</v>
      </c>
      <c r="BC150" s="11">
        <f t="shared" si="41"/>
        <v>1974978.17</v>
      </c>
      <c r="BD150" s="11">
        <f t="shared" si="41"/>
        <v>1898079.38</v>
      </c>
      <c r="BE150" s="11">
        <f t="shared" si="41"/>
        <v>1782616.88</v>
      </c>
      <c r="BF150" s="11">
        <f t="shared" si="41"/>
        <v>1782616.88</v>
      </c>
      <c r="BG150" s="11">
        <f t="shared" si="41"/>
        <v>1782616.88</v>
      </c>
      <c r="BH150" s="11">
        <f t="shared" si="41"/>
        <v>1782616.88</v>
      </c>
      <c r="BI150" s="11">
        <f t="shared" si="41"/>
        <v>1782616.88</v>
      </c>
      <c r="BJ150" s="11">
        <f t="shared" si="41"/>
        <v>1782616.88</v>
      </c>
      <c r="BK150" s="11">
        <f t="shared" si="41"/>
        <v>1782616.88</v>
      </c>
      <c r="BL150" s="11">
        <f t="shared" si="41"/>
        <v>1782616.88</v>
      </c>
      <c r="BM150" s="11">
        <f t="shared" si="41"/>
        <v>1782616.88</v>
      </c>
      <c r="BN150" s="11">
        <f t="shared" si="41"/>
        <v>1782616.88</v>
      </c>
      <c r="BO150" s="11">
        <f t="shared" si="41"/>
        <v>1782616.88</v>
      </c>
      <c r="BP150" s="11">
        <f t="shared" si="41"/>
        <v>1782616.88</v>
      </c>
      <c r="BQ150" s="11">
        <f t="shared" si="41"/>
        <v>1698092.88</v>
      </c>
      <c r="BR150" s="11" t="s">
        <v>25</v>
      </c>
      <c r="BS150" s="11" t="s">
        <v>25</v>
      </c>
      <c r="BT150" s="11" t="s">
        <v>25</v>
      </c>
      <c r="BU150" s="11" t="s">
        <v>25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</row>
    <row r="151" ht="15" customHeight="1" outlineLevel="1" spans="2:81">
      <c r="B151" s="10">
        <v>201809</v>
      </c>
      <c r="C151" s="11">
        <f t="shared" ref="C151:X151" si="42">IF(C20="","",C20+C112)</f>
        <v>0</v>
      </c>
      <c r="D151" s="11">
        <f t="shared" si="42"/>
        <v>0</v>
      </c>
      <c r="E151" s="11">
        <f t="shared" si="42"/>
        <v>1107371.59</v>
      </c>
      <c r="F151" s="11">
        <f t="shared" si="42"/>
        <v>1105110.39</v>
      </c>
      <c r="G151" s="11">
        <f t="shared" si="42"/>
        <v>3067144.85</v>
      </c>
      <c r="H151" s="11">
        <f t="shared" si="42"/>
        <v>1549146.75</v>
      </c>
      <c r="I151" s="11">
        <f t="shared" si="42"/>
        <v>1239035.97</v>
      </c>
      <c r="J151" s="11">
        <f t="shared" si="42"/>
        <v>839035.97</v>
      </c>
      <c r="K151" s="11">
        <f t="shared" si="42"/>
        <v>943535.97</v>
      </c>
      <c r="L151" s="11">
        <f t="shared" si="42"/>
        <v>914550.97</v>
      </c>
      <c r="M151" s="11">
        <f t="shared" si="42"/>
        <v>914550.97</v>
      </c>
      <c r="N151" s="11">
        <f t="shared" si="42"/>
        <v>914550.97</v>
      </c>
      <c r="O151" s="11">
        <f t="shared" si="42"/>
        <v>914550.97</v>
      </c>
      <c r="P151" s="11">
        <f t="shared" si="42"/>
        <v>839634.47</v>
      </c>
      <c r="Q151" s="11">
        <f t="shared" si="42"/>
        <v>839634.47</v>
      </c>
      <c r="R151" s="11">
        <f t="shared" si="42"/>
        <v>839634.47</v>
      </c>
      <c r="S151" s="11">
        <f t="shared" si="42"/>
        <v>839634.47</v>
      </c>
      <c r="T151" s="11">
        <f t="shared" si="42"/>
        <v>839634.47</v>
      </c>
      <c r="U151" s="11">
        <f t="shared" si="42"/>
        <v>839634.47</v>
      </c>
      <c r="V151" s="11">
        <f t="shared" si="42"/>
        <v>839634.47</v>
      </c>
      <c r="W151" s="11">
        <f t="shared" si="42"/>
        <v>839634.47</v>
      </c>
      <c r="X151" s="11">
        <f t="shared" si="42"/>
        <v>837918.11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T151" s="10">
        <v>201809</v>
      </c>
      <c r="AU151" s="11">
        <f t="shared" ref="AU151:BP151" si="43">IF(AU20="","",AU20+AU112)</f>
        <v>0</v>
      </c>
      <c r="AV151" s="11">
        <f t="shared" si="43"/>
        <v>0</v>
      </c>
      <c r="AW151" s="11">
        <f t="shared" si="43"/>
        <v>1107371.59</v>
      </c>
      <c r="AX151" s="11">
        <f t="shared" si="43"/>
        <v>1105110.39</v>
      </c>
      <c r="AY151" s="11">
        <f t="shared" si="43"/>
        <v>3067144.85</v>
      </c>
      <c r="AZ151" s="11">
        <f t="shared" si="43"/>
        <v>1549146.75</v>
      </c>
      <c r="BA151" s="11">
        <f t="shared" si="43"/>
        <v>1239035.97</v>
      </c>
      <c r="BB151" s="11">
        <f t="shared" si="43"/>
        <v>839035.97</v>
      </c>
      <c r="BC151" s="11">
        <f t="shared" si="43"/>
        <v>943535.97</v>
      </c>
      <c r="BD151" s="11">
        <f t="shared" si="43"/>
        <v>914550.97</v>
      </c>
      <c r="BE151" s="11">
        <f t="shared" si="43"/>
        <v>914550.97</v>
      </c>
      <c r="BF151" s="11">
        <f t="shared" si="43"/>
        <v>914550.97</v>
      </c>
      <c r="BG151" s="11">
        <f t="shared" si="43"/>
        <v>914550.97</v>
      </c>
      <c r="BH151" s="11">
        <f t="shared" si="43"/>
        <v>839634.47</v>
      </c>
      <c r="BI151" s="11">
        <f t="shared" si="43"/>
        <v>839634.47</v>
      </c>
      <c r="BJ151" s="11">
        <f t="shared" si="43"/>
        <v>839634.47</v>
      </c>
      <c r="BK151" s="11">
        <f t="shared" si="43"/>
        <v>839634.47</v>
      </c>
      <c r="BL151" s="11">
        <f t="shared" si="43"/>
        <v>839634.47</v>
      </c>
      <c r="BM151" s="11">
        <f t="shared" si="43"/>
        <v>839634.47</v>
      </c>
      <c r="BN151" s="11">
        <f t="shared" si="43"/>
        <v>839634.47</v>
      </c>
      <c r="BO151" s="11">
        <f t="shared" si="43"/>
        <v>839634.47</v>
      </c>
      <c r="BP151" s="11">
        <f t="shared" si="43"/>
        <v>837918.11</v>
      </c>
      <c r="BQ151" s="11" t="s">
        <v>25</v>
      </c>
      <c r="BR151" s="11" t="s">
        <v>25</v>
      </c>
      <c r="BS151" s="11" t="s">
        <v>25</v>
      </c>
      <c r="BT151" s="11" t="s">
        <v>25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</row>
    <row r="152" ht="15" customHeight="1" outlineLevel="1" spans="2:81">
      <c r="B152" s="10">
        <v>201812</v>
      </c>
      <c r="C152" s="11">
        <f t="shared" ref="C152:W152" si="44">IF(C21="","",C21+C113)</f>
        <v>0</v>
      </c>
      <c r="D152" s="11">
        <f t="shared" si="44"/>
        <v>1305125</v>
      </c>
      <c r="E152" s="11">
        <f t="shared" si="44"/>
        <v>1496123.72</v>
      </c>
      <c r="F152" s="11">
        <f t="shared" si="44"/>
        <v>1927766.32</v>
      </c>
      <c r="G152" s="11">
        <f t="shared" si="44"/>
        <v>1717833.66</v>
      </c>
      <c r="H152" s="11">
        <f t="shared" si="44"/>
        <v>2052538.42</v>
      </c>
      <c r="I152" s="11">
        <f t="shared" si="44"/>
        <v>2127951.6</v>
      </c>
      <c r="J152" s="11">
        <f t="shared" si="44"/>
        <v>1991664.41</v>
      </c>
      <c r="K152" s="11">
        <f t="shared" si="44"/>
        <v>1889093.71</v>
      </c>
      <c r="L152" s="11">
        <f t="shared" si="44"/>
        <v>1889093.71</v>
      </c>
      <c r="M152" s="11">
        <f t="shared" si="44"/>
        <v>1889093.71</v>
      </c>
      <c r="N152" s="11">
        <f t="shared" si="44"/>
        <v>1889093.71</v>
      </c>
      <c r="O152" s="11">
        <f t="shared" si="44"/>
        <v>1889093.71</v>
      </c>
      <c r="P152" s="11">
        <f t="shared" si="44"/>
        <v>1889093.71</v>
      </c>
      <c r="Q152" s="11">
        <f t="shared" si="44"/>
        <v>1889093.71</v>
      </c>
      <c r="R152" s="11">
        <f t="shared" si="44"/>
        <v>1889093.71</v>
      </c>
      <c r="S152" s="11">
        <f t="shared" si="44"/>
        <v>1889093.71</v>
      </c>
      <c r="T152" s="11">
        <f t="shared" si="44"/>
        <v>1889093.71</v>
      </c>
      <c r="U152" s="11">
        <f t="shared" si="44"/>
        <v>1889093.71</v>
      </c>
      <c r="V152" s="11">
        <f t="shared" si="44"/>
        <v>1889093.71</v>
      </c>
      <c r="W152" s="11">
        <f t="shared" si="44"/>
        <v>1889093.71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T152" s="10">
        <v>201812</v>
      </c>
      <c r="AU152" s="11">
        <f t="shared" ref="AU152:BO152" si="45">IF(AU21="","",AU21+AU113)</f>
        <v>0</v>
      </c>
      <c r="AV152" s="11">
        <f t="shared" si="45"/>
        <v>1305125</v>
      </c>
      <c r="AW152" s="11">
        <f t="shared" si="45"/>
        <v>1496123.72</v>
      </c>
      <c r="AX152" s="11">
        <f t="shared" si="45"/>
        <v>1927766.32</v>
      </c>
      <c r="AY152" s="11">
        <f t="shared" si="45"/>
        <v>1717833.66</v>
      </c>
      <c r="AZ152" s="11">
        <f t="shared" si="45"/>
        <v>2052538.42</v>
      </c>
      <c r="BA152" s="11">
        <f t="shared" si="45"/>
        <v>2127951.6</v>
      </c>
      <c r="BB152" s="11">
        <f t="shared" si="45"/>
        <v>1991664.41</v>
      </c>
      <c r="BC152" s="11">
        <f t="shared" si="45"/>
        <v>1889093.71</v>
      </c>
      <c r="BD152" s="11">
        <f t="shared" si="45"/>
        <v>1889093.71</v>
      </c>
      <c r="BE152" s="11">
        <f t="shared" si="45"/>
        <v>1889093.71</v>
      </c>
      <c r="BF152" s="11">
        <f t="shared" si="45"/>
        <v>1889093.71</v>
      </c>
      <c r="BG152" s="11">
        <f t="shared" si="45"/>
        <v>1889093.71</v>
      </c>
      <c r="BH152" s="11">
        <f t="shared" si="45"/>
        <v>1889093.71</v>
      </c>
      <c r="BI152" s="11">
        <f t="shared" si="45"/>
        <v>1889093.71</v>
      </c>
      <c r="BJ152" s="11">
        <f t="shared" si="45"/>
        <v>1889093.71</v>
      </c>
      <c r="BK152" s="11">
        <f t="shared" si="45"/>
        <v>1889093.71</v>
      </c>
      <c r="BL152" s="11">
        <f t="shared" si="45"/>
        <v>1889093.71</v>
      </c>
      <c r="BM152" s="11">
        <f t="shared" si="45"/>
        <v>1889093.71</v>
      </c>
      <c r="BN152" s="11">
        <f t="shared" si="45"/>
        <v>1889093.71</v>
      </c>
      <c r="BO152" s="11">
        <f t="shared" si="45"/>
        <v>1889093.71</v>
      </c>
      <c r="BP152" s="11" t="s">
        <v>25</v>
      </c>
      <c r="BQ152" s="11" t="s">
        <v>25</v>
      </c>
      <c r="BR152" s="11" t="s">
        <v>25</v>
      </c>
      <c r="BS152" s="11" t="s">
        <v>25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</row>
    <row r="153" ht="15" customHeight="1" outlineLevel="1" spans="2:81">
      <c r="B153" s="10">
        <v>201903</v>
      </c>
      <c r="C153" s="11">
        <f t="shared" ref="C153:V153" si="46">IF(C22="","",C22+C114)</f>
        <v>0</v>
      </c>
      <c r="D153" s="11">
        <f t="shared" si="46"/>
        <v>0</v>
      </c>
      <c r="E153" s="11">
        <f t="shared" si="46"/>
        <v>1408755.83</v>
      </c>
      <c r="F153" s="11">
        <f t="shared" si="46"/>
        <v>2438657.52</v>
      </c>
      <c r="G153" s="11">
        <f t="shared" si="46"/>
        <v>3716154.67</v>
      </c>
      <c r="H153" s="11">
        <f t="shared" si="46"/>
        <v>4076154.67</v>
      </c>
      <c r="I153" s="11">
        <f t="shared" si="46"/>
        <v>3813664.08</v>
      </c>
      <c r="J153" s="11">
        <f t="shared" si="46"/>
        <v>3414950.83</v>
      </c>
      <c r="K153" s="11">
        <f t="shared" si="46"/>
        <v>3324362.09</v>
      </c>
      <c r="L153" s="11">
        <f t="shared" si="46"/>
        <v>3324362.09</v>
      </c>
      <c r="M153" s="11">
        <f t="shared" si="46"/>
        <v>4179241.1</v>
      </c>
      <c r="N153" s="11">
        <f t="shared" si="46"/>
        <v>3891349.95</v>
      </c>
      <c r="O153" s="11">
        <f t="shared" si="46"/>
        <v>3891349.95</v>
      </c>
      <c r="P153" s="11">
        <f t="shared" si="46"/>
        <v>3891349.95</v>
      </c>
      <c r="Q153" s="11">
        <f t="shared" si="46"/>
        <v>3891349.95</v>
      </c>
      <c r="R153" s="11">
        <f t="shared" si="46"/>
        <v>3890649.95</v>
      </c>
      <c r="S153" s="11">
        <f t="shared" si="46"/>
        <v>3890649.95</v>
      </c>
      <c r="T153" s="11">
        <f t="shared" si="46"/>
        <v>3890649.95</v>
      </c>
      <c r="U153" s="11">
        <f t="shared" si="46"/>
        <v>3890649.95</v>
      </c>
      <c r="V153" s="11">
        <f t="shared" si="46"/>
        <v>3890649.95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T153" s="10">
        <v>201903</v>
      </c>
      <c r="AU153" s="11">
        <f t="shared" ref="AU153:BN153" si="47">IF(AU22="","",AU22+AU114)</f>
        <v>0</v>
      </c>
      <c r="AV153" s="11">
        <f t="shared" si="47"/>
        <v>0</v>
      </c>
      <c r="AW153" s="11">
        <f t="shared" si="47"/>
        <v>1408755.83</v>
      </c>
      <c r="AX153" s="11">
        <f t="shared" si="47"/>
        <v>2438657.52</v>
      </c>
      <c r="AY153" s="11">
        <f t="shared" si="47"/>
        <v>3716154.67</v>
      </c>
      <c r="AZ153" s="11">
        <f t="shared" si="47"/>
        <v>4076154.67</v>
      </c>
      <c r="BA153" s="11">
        <f t="shared" si="47"/>
        <v>3813664.08</v>
      </c>
      <c r="BB153" s="11">
        <f t="shared" si="47"/>
        <v>3414950.83</v>
      </c>
      <c r="BC153" s="11">
        <f t="shared" si="47"/>
        <v>3324362.09</v>
      </c>
      <c r="BD153" s="11">
        <f t="shared" si="47"/>
        <v>3324362.09</v>
      </c>
      <c r="BE153" s="11">
        <f t="shared" si="47"/>
        <v>4179241.1</v>
      </c>
      <c r="BF153" s="11">
        <f t="shared" si="47"/>
        <v>3891349.95</v>
      </c>
      <c r="BG153" s="11">
        <f t="shared" si="47"/>
        <v>3891349.95</v>
      </c>
      <c r="BH153" s="11">
        <f t="shared" si="47"/>
        <v>3891349.95</v>
      </c>
      <c r="BI153" s="11">
        <f t="shared" si="47"/>
        <v>3891349.95</v>
      </c>
      <c r="BJ153" s="11">
        <f t="shared" si="47"/>
        <v>3890649.95</v>
      </c>
      <c r="BK153" s="11">
        <f t="shared" si="47"/>
        <v>3890649.95</v>
      </c>
      <c r="BL153" s="11">
        <f t="shared" si="47"/>
        <v>3890649.95</v>
      </c>
      <c r="BM153" s="11">
        <f t="shared" si="47"/>
        <v>3890649.95</v>
      </c>
      <c r="BN153" s="11">
        <f t="shared" si="47"/>
        <v>3890649.95</v>
      </c>
      <c r="BO153" s="11" t="s">
        <v>25</v>
      </c>
      <c r="BP153" s="11" t="s">
        <v>25</v>
      </c>
      <c r="BQ153" s="11" t="s">
        <v>25</v>
      </c>
      <c r="BR153" s="11" t="s">
        <v>25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</row>
    <row r="154" ht="15" customHeight="1" outlineLevel="1" spans="2:81">
      <c r="B154" s="10">
        <v>201906</v>
      </c>
      <c r="C154" s="11">
        <f t="shared" ref="C154:U154" si="48">IF(C23="","",C23+C115)</f>
        <v>0</v>
      </c>
      <c r="D154" s="11">
        <f t="shared" si="48"/>
        <v>0</v>
      </c>
      <c r="E154" s="11">
        <f t="shared" si="48"/>
        <v>0</v>
      </c>
      <c r="F154" s="11">
        <f t="shared" si="48"/>
        <v>0</v>
      </c>
      <c r="G154" s="11">
        <f t="shared" si="48"/>
        <v>0</v>
      </c>
      <c r="H154" s="11">
        <f t="shared" si="48"/>
        <v>0</v>
      </c>
      <c r="I154" s="11">
        <f t="shared" si="48"/>
        <v>0</v>
      </c>
      <c r="J154" s="11">
        <f t="shared" si="48"/>
        <v>0</v>
      </c>
      <c r="K154" s="11">
        <f t="shared" si="48"/>
        <v>0</v>
      </c>
      <c r="L154" s="11">
        <f t="shared" si="48"/>
        <v>0</v>
      </c>
      <c r="M154" s="11">
        <f t="shared" si="48"/>
        <v>0</v>
      </c>
      <c r="N154" s="11">
        <f t="shared" si="48"/>
        <v>0</v>
      </c>
      <c r="O154" s="11">
        <f t="shared" si="48"/>
        <v>0</v>
      </c>
      <c r="P154" s="11">
        <f t="shared" si="48"/>
        <v>0</v>
      </c>
      <c r="Q154" s="11">
        <f t="shared" si="48"/>
        <v>0</v>
      </c>
      <c r="R154" s="11">
        <f t="shared" si="48"/>
        <v>0</v>
      </c>
      <c r="S154" s="11">
        <f t="shared" si="48"/>
        <v>0</v>
      </c>
      <c r="T154" s="11">
        <f t="shared" si="48"/>
        <v>0</v>
      </c>
      <c r="U154" s="11">
        <f t="shared" si="48"/>
        <v>0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T154" s="10">
        <v>201906</v>
      </c>
      <c r="AU154" s="11">
        <f t="shared" ref="AU154:BM154" si="49">IF(AU23="","",AU23+AU115)</f>
        <v>0</v>
      </c>
      <c r="AV154" s="11">
        <f t="shared" si="49"/>
        <v>0</v>
      </c>
      <c r="AW154" s="11">
        <f t="shared" si="49"/>
        <v>0</v>
      </c>
      <c r="AX154" s="11">
        <f t="shared" si="49"/>
        <v>0</v>
      </c>
      <c r="AY154" s="11">
        <f t="shared" si="49"/>
        <v>0</v>
      </c>
      <c r="AZ154" s="11">
        <f t="shared" si="49"/>
        <v>0</v>
      </c>
      <c r="BA154" s="11">
        <f t="shared" si="49"/>
        <v>0</v>
      </c>
      <c r="BB154" s="11">
        <f t="shared" si="49"/>
        <v>0</v>
      </c>
      <c r="BC154" s="11">
        <f t="shared" si="49"/>
        <v>0</v>
      </c>
      <c r="BD154" s="11">
        <f t="shared" si="49"/>
        <v>0</v>
      </c>
      <c r="BE154" s="11">
        <f t="shared" si="49"/>
        <v>0</v>
      </c>
      <c r="BF154" s="11">
        <f t="shared" si="49"/>
        <v>0</v>
      </c>
      <c r="BG154" s="11">
        <f t="shared" si="49"/>
        <v>0</v>
      </c>
      <c r="BH154" s="11">
        <f t="shared" si="49"/>
        <v>0</v>
      </c>
      <c r="BI154" s="11">
        <f t="shared" si="49"/>
        <v>0</v>
      </c>
      <c r="BJ154" s="11">
        <f t="shared" si="49"/>
        <v>0</v>
      </c>
      <c r="BK154" s="11">
        <f t="shared" si="49"/>
        <v>0</v>
      </c>
      <c r="BL154" s="11">
        <f t="shared" si="49"/>
        <v>0</v>
      </c>
      <c r="BM154" s="11">
        <f t="shared" si="49"/>
        <v>0</v>
      </c>
      <c r="BN154" s="11" t="s">
        <v>25</v>
      </c>
      <c r="BO154" s="11" t="s">
        <v>25</v>
      </c>
      <c r="BP154" s="11" t="s">
        <v>25</v>
      </c>
      <c r="BQ154" s="11" t="s">
        <v>25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</row>
    <row r="155" ht="15" customHeight="1" outlineLevel="1" spans="2:81">
      <c r="B155" s="10">
        <v>201909</v>
      </c>
      <c r="C155" s="11">
        <f t="shared" ref="C155:T155" si="50">IF(C24="","",C24+C116)</f>
        <v>0</v>
      </c>
      <c r="D155" s="11">
        <f t="shared" si="50"/>
        <v>1438260.94</v>
      </c>
      <c r="E155" s="11">
        <f t="shared" si="50"/>
        <v>1438260.94</v>
      </c>
      <c r="F155" s="11">
        <f t="shared" si="50"/>
        <v>1438260.94</v>
      </c>
      <c r="G155" s="11">
        <f t="shared" si="50"/>
        <v>1438260.94</v>
      </c>
      <c r="H155" s="11">
        <f t="shared" si="50"/>
        <v>1123778.28</v>
      </c>
      <c r="I155" s="11">
        <f t="shared" si="50"/>
        <v>1123778.28</v>
      </c>
      <c r="J155" s="11">
        <f t="shared" si="50"/>
        <v>1117278.28</v>
      </c>
      <c r="K155" s="11">
        <f t="shared" si="50"/>
        <v>1117278.28</v>
      </c>
      <c r="L155" s="11">
        <f t="shared" si="50"/>
        <v>1117278.28</v>
      </c>
      <c r="M155" s="11">
        <f t="shared" si="50"/>
        <v>1117278.28</v>
      </c>
      <c r="N155" s="11">
        <f t="shared" si="50"/>
        <v>1117278.28</v>
      </c>
      <c r="O155" s="11">
        <f t="shared" si="50"/>
        <v>1117278.28</v>
      </c>
      <c r="P155" s="11">
        <f t="shared" si="50"/>
        <v>1117278.28</v>
      </c>
      <c r="Q155" s="11">
        <f t="shared" si="50"/>
        <v>1117278.28</v>
      </c>
      <c r="R155" s="11">
        <f t="shared" si="50"/>
        <v>1117278.28</v>
      </c>
      <c r="S155" s="11">
        <f t="shared" si="50"/>
        <v>1117278.28</v>
      </c>
      <c r="T155" s="11">
        <f t="shared" si="50"/>
        <v>1117278.28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T155" s="10">
        <v>201909</v>
      </c>
      <c r="AU155" s="11">
        <f t="shared" ref="AU155:BL155" si="51">IF(AU24="","",AU24+AU116)</f>
        <v>0</v>
      </c>
      <c r="AV155" s="11">
        <f t="shared" si="51"/>
        <v>1438260.94</v>
      </c>
      <c r="AW155" s="11">
        <f t="shared" si="51"/>
        <v>1438260.94</v>
      </c>
      <c r="AX155" s="11">
        <f t="shared" si="51"/>
        <v>1438260.94</v>
      </c>
      <c r="AY155" s="11">
        <f t="shared" si="51"/>
        <v>1438260.94</v>
      </c>
      <c r="AZ155" s="11">
        <f t="shared" si="51"/>
        <v>1123778.28</v>
      </c>
      <c r="BA155" s="11">
        <f t="shared" si="51"/>
        <v>1123778.28</v>
      </c>
      <c r="BB155" s="11">
        <f t="shared" si="51"/>
        <v>1117278.28</v>
      </c>
      <c r="BC155" s="11">
        <f t="shared" si="51"/>
        <v>1117278.28</v>
      </c>
      <c r="BD155" s="11">
        <f t="shared" si="51"/>
        <v>1117278.28</v>
      </c>
      <c r="BE155" s="11">
        <f t="shared" si="51"/>
        <v>1117278.28</v>
      </c>
      <c r="BF155" s="11">
        <f t="shared" si="51"/>
        <v>1117278.28</v>
      </c>
      <c r="BG155" s="11">
        <f t="shared" si="51"/>
        <v>1117278.28</v>
      </c>
      <c r="BH155" s="11">
        <f t="shared" si="51"/>
        <v>1117278.28</v>
      </c>
      <c r="BI155" s="11">
        <f t="shared" si="51"/>
        <v>1117278.28</v>
      </c>
      <c r="BJ155" s="11">
        <f t="shared" si="51"/>
        <v>1117278.28</v>
      </c>
      <c r="BK155" s="11">
        <f t="shared" si="51"/>
        <v>1117278.28</v>
      </c>
      <c r="BL155" s="11">
        <f t="shared" si="51"/>
        <v>1117278.28</v>
      </c>
      <c r="BM155" s="11" t="s">
        <v>25</v>
      </c>
      <c r="BN155" s="11" t="s">
        <v>25</v>
      </c>
      <c r="BO155" s="11" t="s">
        <v>25</v>
      </c>
      <c r="BP155" s="11" t="s">
        <v>25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</row>
    <row r="156" ht="15" customHeight="1" outlineLevel="1" spans="2:81">
      <c r="B156" s="10">
        <v>201912</v>
      </c>
      <c r="C156" s="11">
        <f t="shared" ref="C156:S156" si="52">IF(C25="","",C25+C117)</f>
        <v>0</v>
      </c>
      <c r="D156" s="11">
        <f t="shared" si="52"/>
        <v>0</v>
      </c>
      <c r="E156" s="11">
        <f t="shared" si="52"/>
        <v>0</v>
      </c>
      <c r="F156" s="11">
        <f t="shared" si="52"/>
        <v>0</v>
      </c>
      <c r="G156" s="11">
        <f t="shared" si="52"/>
        <v>0</v>
      </c>
      <c r="H156" s="11">
        <f t="shared" si="52"/>
        <v>0</v>
      </c>
      <c r="I156" s="11">
        <f t="shared" si="52"/>
        <v>0</v>
      </c>
      <c r="J156" s="11">
        <f t="shared" si="52"/>
        <v>0</v>
      </c>
      <c r="K156" s="11">
        <f t="shared" si="52"/>
        <v>0</v>
      </c>
      <c r="L156" s="11">
        <f t="shared" si="52"/>
        <v>0</v>
      </c>
      <c r="M156" s="11">
        <f t="shared" si="52"/>
        <v>0</v>
      </c>
      <c r="N156" s="11">
        <f t="shared" si="52"/>
        <v>0</v>
      </c>
      <c r="O156" s="11">
        <f t="shared" si="52"/>
        <v>0</v>
      </c>
      <c r="P156" s="11">
        <f t="shared" si="52"/>
        <v>0</v>
      </c>
      <c r="Q156" s="11">
        <f t="shared" si="52"/>
        <v>0</v>
      </c>
      <c r="R156" s="11">
        <f t="shared" si="52"/>
        <v>0</v>
      </c>
      <c r="S156" s="11">
        <f t="shared" si="52"/>
        <v>0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T156" s="10">
        <v>201912</v>
      </c>
      <c r="AU156" s="11">
        <f t="shared" ref="AU156:BK156" si="53">IF(AU25="","",AU25+AU117)</f>
        <v>0</v>
      </c>
      <c r="AV156" s="11">
        <f t="shared" si="53"/>
        <v>0</v>
      </c>
      <c r="AW156" s="11">
        <f t="shared" si="53"/>
        <v>0</v>
      </c>
      <c r="AX156" s="11">
        <f t="shared" si="53"/>
        <v>0</v>
      </c>
      <c r="AY156" s="11">
        <f t="shared" si="53"/>
        <v>0</v>
      </c>
      <c r="AZ156" s="11">
        <f t="shared" si="53"/>
        <v>0</v>
      </c>
      <c r="BA156" s="11">
        <f t="shared" si="53"/>
        <v>0</v>
      </c>
      <c r="BB156" s="11">
        <f t="shared" si="53"/>
        <v>0</v>
      </c>
      <c r="BC156" s="11">
        <f t="shared" si="53"/>
        <v>0</v>
      </c>
      <c r="BD156" s="11">
        <f t="shared" si="53"/>
        <v>0</v>
      </c>
      <c r="BE156" s="11">
        <f t="shared" si="53"/>
        <v>0</v>
      </c>
      <c r="BF156" s="11">
        <f t="shared" si="53"/>
        <v>0</v>
      </c>
      <c r="BG156" s="11">
        <f t="shared" si="53"/>
        <v>0</v>
      </c>
      <c r="BH156" s="11">
        <f t="shared" si="53"/>
        <v>0</v>
      </c>
      <c r="BI156" s="11">
        <f t="shared" si="53"/>
        <v>0</v>
      </c>
      <c r="BJ156" s="11">
        <f t="shared" si="53"/>
        <v>0</v>
      </c>
      <c r="BK156" s="11">
        <f t="shared" si="53"/>
        <v>0</v>
      </c>
      <c r="BL156" s="11" t="s">
        <v>25</v>
      </c>
      <c r="BM156" s="11" t="s">
        <v>25</v>
      </c>
      <c r="BN156" s="11" t="s">
        <v>25</v>
      </c>
      <c r="BO156" s="11" t="s">
        <v>25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</row>
    <row r="157" ht="15" customHeight="1" outlineLevel="1" spans="2:81">
      <c r="B157" s="10">
        <v>202003</v>
      </c>
      <c r="C157" s="11">
        <f t="shared" ref="C157:R157" si="54">IF(C26="","",C26+C118)</f>
        <v>0</v>
      </c>
      <c r="D157" s="11">
        <f t="shared" si="54"/>
        <v>0</v>
      </c>
      <c r="E157" s="11">
        <f t="shared" si="54"/>
        <v>0</v>
      </c>
      <c r="F157" s="11">
        <f t="shared" si="54"/>
        <v>0</v>
      </c>
      <c r="G157" s="11">
        <f t="shared" si="54"/>
        <v>0</v>
      </c>
      <c r="H157" s="11">
        <f t="shared" si="54"/>
        <v>0</v>
      </c>
      <c r="I157" s="11">
        <f t="shared" si="54"/>
        <v>0</v>
      </c>
      <c r="J157" s="11">
        <f t="shared" si="54"/>
        <v>250000</v>
      </c>
      <c r="K157" s="11">
        <f t="shared" si="54"/>
        <v>250000</v>
      </c>
      <c r="L157" s="11">
        <f t="shared" si="54"/>
        <v>250000</v>
      </c>
      <c r="M157" s="11">
        <f t="shared" si="54"/>
        <v>250000</v>
      </c>
      <c r="N157" s="11">
        <f t="shared" si="54"/>
        <v>250000</v>
      </c>
      <c r="O157" s="11">
        <f t="shared" si="54"/>
        <v>250000</v>
      </c>
      <c r="P157" s="11">
        <f t="shared" si="54"/>
        <v>250000</v>
      </c>
      <c r="Q157" s="11">
        <f t="shared" si="54"/>
        <v>250000</v>
      </c>
      <c r="R157" s="11">
        <f t="shared" si="54"/>
        <v>250000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T157" s="10">
        <v>202003</v>
      </c>
      <c r="AU157" s="11">
        <f t="shared" ref="AU157:BJ157" si="55">IF(AU26="","",AU26+AU118)</f>
        <v>0</v>
      </c>
      <c r="AV157" s="11">
        <f t="shared" si="55"/>
        <v>0</v>
      </c>
      <c r="AW157" s="11">
        <f t="shared" si="55"/>
        <v>0</v>
      </c>
      <c r="AX157" s="11">
        <f t="shared" si="55"/>
        <v>0</v>
      </c>
      <c r="AY157" s="11">
        <f t="shared" si="55"/>
        <v>0</v>
      </c>
      <c r="AZ157" s="11">
        <f t="shared" si="55"/>
        <v>0</v>
      </c>
      <c r="BA157" s="11">
        <f t="shared" si="55"/>
        <v>0</v>
      </c>
      <c r="BB157" s="11">
        <f t="shared" si="55"/>
        <v>250000</v>
      </c>
      <c r="BC157" s="11">
        <f t="shared" si="55"/>
        <v>250000</v>
      </c>
      <c r="BD157" s="11">
        <f t="shared" si="55"/>
        <v>250000</v>
      </c>
      <c r="BE157" s="11">
        <f t="shared" si="55"/>
        <v>250000</v>
      </c>
      <c r="BF157" s="11">
        <f t="shared" si="55"/>
        <v>250000</v>
      </c>
      <c r="BG157" s="11">
        <f t="shared" si="55"/>
        <v>250000</v>
      </c>
      <c r="BH157" s="11">
        <f t="shared" si="55"/>
        <v>250000</v>
      </c>
      <c r="BI157" s="11">
        <f t="shared" si="55"/>
        <v>250000</v>
      </c>
      <c r="BJ157" s="11">
        <f t="shared" si="55"/>
        <v>250000</v>
      </c>
      <c r="BK157" s="11" t="s">
        <v>25</v>
      </c>
      <c r="BL157" s="11" t="s">
        <v>25</v>
      </c>
      <c r="BM157" s="11" t="s">
        <v>25</v>
      </c>
      <c r="BN157" s="11" t="s">
        <v>25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</row>
    <row r="158" ht="15" customHeight="1" outlineLevel="1" spans="2:81">
      <c r="B158" s="10">
        <v>202006</v>
      </c>
      <c r="C158" s="11">
        <f t="shared" ref="C158:Q158" si="56">IF(C27="","",C27+C119)</f>
        <v>0</v>
      </c>
      <c r="D158" s="11">
        <f t="shared" si="56"/>
        <v>0</v>
      </c>
      <c r="E158" s="11">
        <f t="shared" si="56"/>
        <v>0</v>
      </c>
      <c r="F158" s="11">
        <f t="shared" si="56"/>
        <v>0</v>
      </c>
      <c r="G158" s="11">
        <f t="shared" si="56"/>
        <v>0</v>
      </c>
      <c r="H158" s="11">
        <f t="shared" si="56"/>
        <v>0</v>
      </c>
      <c r="I158" s="11">
        <f t="shared" si="56"/>
        <v>0</v>
      </c>
      <c r="J158" s="11">
        <f t="shared" si="56"/>
        <v>0</v>
      </c>
      <c r="K158" s="11">
        <f t="shared" si="56"/>
        <v>0</v>
      </c>
      <c r="L158" s="11">
        <f t="shared" si="56"/>
        <v>0</v>
      </c>
      <c r="M158" s="11">
        <f t="shared" si="56"/>
        <v>0</v>
      </c>
      <c r="N158" s="11">
        <f t="shared" si="56"/>
        <v>0</v>
      </c>
      <c r="O158" s="11">
        <f t="shared" si="56"/>
        <v>0</v>
      </c>
      <c r="P158" s="11">
        <f t="shared" si="56"/>
        <v>0</v>
      </c>
      <c r="Q158" s="11">
        <f t="shared" si="56"/>
        <v>0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T158" s="10">
        <v>202006</v>
      </c>
      <c r="AU158" s="11">
        <f t="shared" ref="AU158:BI158" si="57">IF(AU27="","",AU27+AU119)</f>
        <v>0</v>
      </c>
      <c r="AV158" s="11">
        <f t="shared" si="57"/>
        <v>0</v>
      </c>
      <c r="AW158" s="11">
        <f t="shared" si="57"/>
        <v>0</v>
      </c>
      <c r="AX158" s="11">
        <f t="shared" si="57"/>
        <v>0</v>
      </c>
      <c r="AY158" s="11">
        <f t="shared" si="57"/>
        <v>0</v>
      </c>
      <c r="AZ158" s="11">
        <f t="shared" si="57"/>
        <v>0</v>
      </c>
      <c r="BA158" s="11">
        <f t="shared" si="57"/>
        <v>0</v>
      </c>
      <c r="BB158" s="11">
        <f t="shared" si="57"/>
        <v>0</v>
      </c>
      <c r="BC158" s="11">
        <f t="shared" si="57"/>
        <v>0</v>
      </c>
      <c r="BD158" s="11">
        <f t="shared" si="57"/>
        <v>0</v>
      </c>
      <c r="BE158" s="11">
        <f t="shared" si="57"/>
        <v>0</v>
      </c>
      <c r="BF158" s="11">
        <f t="shared" si="57"/>
        <v>0</v>
      </c>
      <c r="BG158" s="11">
        <f t="shared" si="57"/>
        <v>0</v>
      </c>
      <c r="BH158" s="11">
        <f t="shared" si="57"/>
        <v>0</v>
      </c>
      <c r="BI158" s="11">
        <f t="shared" si="57"/>
        <v>0</v>
      </c>
      <c r="BJ158" s="11" t="s">
        <v>25</v>
      </c>
      <c r="BK158" s="11" t="s">
        <v>25</v>
      </c>
      <c r="BL158" s="11" t="s">
        <v>25</v>
      </c>
      <c r="BM158" s="11" t="s">
        <v>25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</row>
    <row r="159" ht="15" customHeight="1" outlineLevel="1" spans="2:81">
      <c r="B159" s="10">
        <v>202009</v>
      </c>
      <c r="C159" s="11">
        <f t="shared" ref="C159:P159" si="58">IF(C28="","",C28+C120)</f>
        <v>0</v>
      </c>
      <c r="D159" s="11">
        <f t="shared" si="58"/>
        <v>0</v>
      </c>
      <c r="E159" s="11">
        <f t="shared" si="58"/>
        <v>0</v>
      </c>
      <c r="F159" s="11">
        <f t="shared" si="58"/>
        <v>0</v>
      </c>
      <c r="G159" s="11">
        <f t="shared" si="58"/>
        <v>0</v>
      </c>
      <c r="H159" s="11">
        <f t="shared" si="58"/>
        <v>1800000</v>
      </c>
      <c r="I159" s="11">
        <f t="shared" si="58"/>
        <v>1800000</v>
      </c>
      <c r="J159" s="11">
        <f t="shared" si="58"/>
        <v>1800000</v>
      </c>
      <c r="K159" s="11">
        <f t="shared" si="58"/>
        <v>1800000</v>
      </c>
      <c r="L159" s="11">
        <f t="shared" si="58"/>
        <v>1800000</v>
      </c>
      <c r="M159" s="11">
        <f t="shared" si="58"/>
        <v>900000</v>
      </c>
      <c r="N159" s="11">
        <f t="shared" si="58"/>
        <v>900000</v>
      </c>
      <c r="O159" s="11">
        <f t="shared" si="58"/>
        <v>900000</v>
      </c>
      <c r="P159" s="11">
        <f t="shared" si="58"/>
        <v>900000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T159" s="10">
        <v>202009</v>
      </c>
      <c r="AU159" s="11">
        <f t="shared" ref="AU159:BH159" si="59">IF(AU28="","",AU28+AU120)</f>
        <v>0</v>
      </c>
      <c r="AV159" s="11">
        <f t="shared" si="59"/>
        <v>0</v>
      </c>
      <c r="AW159" s="11">
        <f t="shared" si="59"/>
        <v>0</v>
      </c>
      <c r="AX159" s="11">
        <f t="shared" si="59"/>
        <v>0</v>
      </c>
      <c r="AY159" s="11">
        <f t="shared" si="59"/>
        <v>0</v>
      </c>
      <c r="AZ159" s="11">
        <f t="shared" si="59"/>
        <v>1800000</v>
      </c>
      <c r="BA159" s="11">
        <f t="shared" si="59"/>
        <v>1800000</v>
      </c>
      <c r="BB159" s="11">
        <f t="shared" si="59"/>
        <v>1800000</v>
      </c>
      <c r="BC159" s="11">
        <f t="shared" si="59"/>
        <v>1800000</v>
      </c>
      <c r="BD159" s="11">
        <f t="shared" si="59"/>
        <v>1800000</v>
      </c>
      <c r="BE159" s="11">
        <f t="shared" si="59"/>
        <v>900000</v>
      </c>
      <c r="BF159" s="11">
        <f t="shared" si="59"/>
        <v>900000</v>
      </c>
      <c r="BG159" s="11">
        <f t="shared" si="59"/>
        <v>900000</v>
      </c>
      <c r="BH159" s="11">
        <f t="shared" si="59"/>
        <v>900000</v>
      </c>
      <c r="BI159" s="11" t="s">
        <v>25</v>
      </c>
      <c r="BJ159" s="11" t="s">
        <v>25</v>
      </c>
      <c r="BK159" s="11" t="s">
        <v>25</v>
      </c>
      <c r="BL159" s="11" t="s">
        <v>25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</row>
    <row r="160" ht="15" customHeight="1" outlineLevel="1" spans="2:81">
      <c r="B160" s="10">
        <v>202012</v>
      </c>
      <c r="C160" s="11">
        <f t="shared" ref="C160:O160" si="60">IF(C29="","",C29+C121)</f>
        <v>0</v>
      </c>
      <c r="D160" s="11">
        <f t="shared" si="60"/>
        <v>0</v>
      </c>
      <c r="E160" s="11">
        <f t="shared" si="60"/>
        <v>271710.74</v>
      </c>
      <c r="F160" s="11">
        <f t="shared" si="60"/>
        <v>271710.74</v>
      </c>
      <c r="G160" s="11">
        <f t="shared" si="60"/>
        <v>271710.74</v>
      </c>
      <c r="H160" s="11">
        <f t="shared" si="60"/>
        <v>271710.74</v>
      </c>
      <c r="I160" s="11">
        <f t="shared" si="60"/>
        <v>271710.74</v>
      </c>
      <c r="J160" s="11">
        <f t="shared" si="60"/>
        <v>271710.74</v>
      </c>
      <c r="K160" s="11">
        <f t="shared" si="60"/>
        <v>254398.57</v>
      </c>
      <c r="L160" s="11">
        <f t="shared" si="60"/>
        <v>254398.57</v>
      </c>
      <c r="M160" s="11">
        <f t="shared" si="60"/>
        <v>174398.57</v>
      </c>
      <c r="N160" s="11">
        <f t="shared" si="60"/>
        <v>94398.57</v>
      </c>
      <c r="O160" s="11">
        <f t="shared" si="60"/>
        <v>44398.57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T160" s="10">
        <v>202012</v>
      </c>
      <c r="AU160" s="11">
        <f t="shared" ref="AU160:BG160" si="61">IF(AU29="","",AU29+AU121)</f>
        <v>0</v>
      </c>
      <c r="AV160" s="11">
        <f t="shared" si="61"/>
        <v>0</v>
      </c>
      <c r="AW160" s="11">
        <f t="shared" si="61"/>
        <v>271710.74</v>
      </c>
      <c r="AX160" s="11">
        <f t="shared" si="61"/>
        <v>271710.74</v>
      </c>
      <c r="AY160" s="11">
        <f t="shared" si="61"/>
        <v>271710.74</v>
      </c>
      <c r="AZ160" s="11">
        <f t="shared" si="61"/>
        <v>271710.74</v>
      </c>
      <c r="BA160" s="11">
        <f t="shared" si="61"/>
        <v>271710.74</v>
      </c>
      <c r="BB160" s="11">
        <f t="shared" si="61"/>
        <v>271710.74</v>
      </c>
      <c r="BC160" s="11">
        <f t="shared" si="61"/>
        <v>254398.57</v>
      </c>
      <c r="BD160" s="11">
        <f t="shared" si="61"/>
        <v>254398.57</v>
      </c>
      <c r="BE160" s="11">
        <f t="shared" si="61"/>
        <v>174398.57</v>
      </c>
      <c r="BF160" s="11">
        <f t="shared" si="61"/>
        <v>94398.57</v>
      </c>
      <c r="BG160" s="11">
        <f t="shared" si="61"/>
        <v>44398.57</v>
      </c>
      <c r="BH160" s="11" t="s">
        <v>25</v>
      </c>
      <c r="BI160" s="11" t="s">
        <v>25</v>
      </c>
      <c r="BJ160" s="11" t="s">
        <v>25</v>
      </c>
      <c r="BK160" s="11" t="s">
        <v>25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</row>
    <row r="161" ht="15" customHeight="1" outlineLevel="1" spans="2:81">
      <c r="B161" s="10">
        <v>202103</v>
      </c>
      <c r="C161" s="11">
        <f t="shared" ref="C161:N161" si="62">IF(C30="","",C30+C122)</f>
        <v>0</v>
      </c>
      <c r="D161" s="11">
        <f t="shared" si="62"/>
        <v>0</v>
      </c>
      <c r="E161" s="11">
        <f t="shared" si="62"/>
        <v>0</v>
      </c>
      <c r="F161" s="11">
        <f t="shared" si="62"/>
        <v>1758330.77</v>
      </c>
      <c r="G161" s="11">
        <f t="shared" si="62"/>
        <v>1758330.77</v>
      </c>
      <c r="H161" s="11">
        <f t="shared" si="62"/>
        <v>1758330.77</v>
      </c>
      <c r="I161" s="11">
        <f t="shared" si="62"/>
        <v>1758330.77</v>
      </c>
      <c r="J161" s="11">
        <f t="shared" si="62"/>
        <v>1758330.77</v>
      </c>
      <c r="K161" s="11">
        <f t="shared" si="62"/>
        <v>1758330.77</v>
      </c>
      <c r="L161" s="11">
        <f t="shared" si="62"/>
        <v>1758330.77</v>
      </c>
      <c r="M161" s="11">
        <f t="shared" si="62"/>
        <v>1758330.77</v>
      </c>
      <c r="N161" s="11">
        <f t="shared" si="62"/>
        <v>1758330.77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T161" s="10">
        <v>202103</v>
      </c>
      <c r="AU161" s="11">
        <f t="shared" ref="AU161:BF161" si="63">IF(AU30="","",AU30+AU122)</f>
        <v>0</v>
      </c>
      <c r="AV161" s="11">
        <f t="shared" si="63"/>
        <v>0</v>
      </c>
      <c r="AW161" s="11">
        <f t="shared" si="63"/>
        <v>0</v>
      </c>
      <c r="AX161" s="11">
        <f t="shared" si="63"/>
        <v>1758330.77</v>
      </c>
      <c r="AY161" s="11">
        <f t="shared" si="63"/>
        <v>1758330.77</v>
      </c>
      <c r="AZ161" s="11">
        <f t="shared" si="63"/>
        <v>1758330.77</v>
      </c>
      <c r="BA161" s="11">
        <f t="shared" si="63"/>
        <v>1758330.77</v>
      </c>
      <c r="BB161" s="11">
        <f t="shared" si="63"/>
        <v>1758330.77</v>
      </c>
      <c r="BC161" s="11">
        <f t="shared" si="63"/>
        <v>1758330.77</v>
      </c>
      <c r="BD161" s="11">
        <f t="shared" si="63"/>
        <v>1758330.77</v>
      </c>
      <c r="BE161" s="11">
        <f t="shared" si="63"/>
        <v>1758330.77</v>
      </c>
      <c r="BF161" s="11">
        <f t="shared" si="63"/>
        <v>1758330.77</v>
      </c>
      <c r="BG161" s="11" t="s">
        <v>25</v>
      </c>
      <c r="BH161" s="11" t="s">
        <v>25</v>
      </c>
      <c r="BI161" s="11" t="s">
        <v>25</v>
      </c>
      <c r="BJ161" s="11" t="s">
        <v>25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</row>
    <row r="162" ht="15" customHeight="1" outlineLevel="1" spans="2:81">
      <c r="B162" s="10">
        <v>202106</v>
      </c>
      <c r="C162" s="11">
        <f t="shared" ref="C162:M162" si="64">IF(C31="","",C31+C123)</f>
        <v>0</v>
      </c>
      <c r="D162" s="11">
        <f t="shared" si="64"/>
        <v>0</v>
      </c>
      <c r="E162" s="11">
        <f t="shared" si="64"/>
        <v>0</v>
      </c>
      <c r="F162" s="11">
        <f t="shared" si="64"/>
        <v>0</v>
      </c>
      <c r="G162" s="11">
        <f t="shared" si="64"/>
        <v>0</v>
      </c>
      <c r="H162" s="11">
        <f t="shared" si="64"/>
        <v>0</v>
      </c>
      <c r="I162" s="11">
        <f t="shared" si="64"/>
        <v>0</v>
      </c>
      <c r="J162" s="11">
        <f t="shared" si="64"/>
        <v>0</v>
      </c>
      <c r="K162" s="11">
        <f t="shared" si="64"/>
        <v>0</v>
      </c>
      <c r="L162" s="11">
        <f t="shared" si="64"/>
        <v>0</v>
      </c>
      <c r="M162" s="11">
        <f t="shared" si="64"/>
        <v>0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T162" s="10">
        <v>202106</v>
      </c>
      <c r="AU162" s="11">
        <f t="shared" ref="AU162:BE162" si="65">IF(AU31="","",AU31+AU123)</f>
        <v>0</v>
      </c>
      <c r="AV162" s="11">
        <f t="shared" si="65"/>
        <v>0</v>
      </c>
      <c r="AW162" s="11">
        <f t="shared" si="65"/>
        <v>0</v>
      </c>
      <c r="AX162" s="11">
        <f t="shared" si="65"/>
        <v>0</v>
      </c>
      <c r="AY162" s="11">
        <f t="shared" si="65"/>
        <v>0</v>
      </c>
      <c r="AZ162" s="11">
        <f t="shared" si="65"/>
        <v>0</v>
      </c>
      <c r="BA162" s="11">
        <f t="shared" si="65"/>
        <v>0</v>
      </c>
      <c r="BB162" s="11">
        <f t="shared" si="65"/>
        <v>0</v>
      </c>
      <c r="BC162" s="11">
        <f t="shared" si="65"/>
        <v>0</v>
      </c>
      <c r="BD162" s="11">
        <f t="shared" si="65"/>
        <v>0</v>
      </c>
      <c r="BE162" s="11">
        <f t="shared" si="65"/>
        <v>0</v>
      </c>
      <c r="BF162" s="11" t="s">
        <v>25</v>
      </c>
      <c r="BG162" s="11" t="s">
        <v>25</v>
      </c>
      <c r="BH162" s="11" t="s">
        <v>25</v>
      </c>
      <c r="BI162" s="11" t="s">
        <v>25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</row>
    <row r="163" ht="15" customHeight="1" outlineLevel="1" spans="2:81">
      <c r="B163" s="10">
        <v>202109</v>
      </c>
      <c r="C163" s="11">
        <f t="shared" ref="C163:L163" si="66">IF(C32="","",C32+C124)</f>
        <v>0</v>
      </c>
      <c r="D163" s="11">
        <f t="shared" si="66"/>
        <v>0</v>
      </c>
      <c r="E163" s="11">
        <f t="shared" si="66"/>
        <v>0</v>
      </c>
      <c r="F163" s="11">
        <f t="shared" si="66"/>
        <v>0</v>
      </c>
      <c r="G163" s="11">
        <f t="shared" si="66"/>
        <v>0</v>
      </c>
      <c r="H163" s="11">
        <f t="shared" si="66"/>
        <v>0</v>
      </c>
      <c r="I163" s="11">
        <f t="shared" si="66"/>
        <v>0</v>
      </c>
      <c r="J163" s="11">
        <f t="shared" si="66"/>
        <v>0</v>
      </c>
      <c r="K163" s="11">
        <f t="shared" si="66"/>
        <v>0</v>
      </c>
      <c r="L163" s="11">
        <f t="shared" si="66"/>
        <v>0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T163" s="10">
        <v>202109</v>
      </c>
      <c r="AU163" s="11">
        <f t="shared" ref="AU163:BD163" si="67">IF(AU32="","",AU32+AU124)</f>
        <v>0</v>
      </c>
      <c r="AV163" s="11">
        <f t="shared" si="67"/>
        <v>0</v>
      </c>
      <c r="AW163" s="11">
        <f t="shared" si="67"/>
        <v>0</v>
      </c>
      <c r="AX163" s="11">
        <f t="shared" si="67"/>
        <v>0</v>
      </c>
      <c r="AY163" s="11">
        <f t="shared" si="67"/>
        <v>0</v>
      </c>
      <c r="AZ163" s="11">
        <f t="shared" si="67"/>
        <v>0</v>
      </c>
      <c r="BA163" s="11">
        <f t="shared" si="67"/>
        <v>0</v>
      </c>
      <c r="BB163" s="11">
        <f t="shared" si="67"/>
        <v>0</v>
      </c>
      <c r="BC163" s="11">
        <f t="shared" si="67"/>
        <v>0</v>
      </c>
      <c r="BD163" s="11">
        <f t="shared" si="67"/>
        <v>0</v>
      </c>
      <c r="BE163" s="11" t="s">
        <v>25</v>
      </c>
      <c r="BF163" s="11" t="s">
        <v>25</v>
      </c>
      <c r="BG163" s="11" t="s">
        <v>25</v>
      </c>
      <c r="BH163" s="11" t="s">
        <v>25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</row>
    <row r="164" ht="15" customHeight="1" outlineLevel="1" spans="2:81">
      <c r="B164" s="10">
        <v>202112</v>
      </c>
      <c r="C164" s="11">
        <f t="shared" ref="C164:K164" si="68">IF(C33="","",C33+C125)</f>
        <v>0</v>
      </c>
      <c r="D164" s="11">
        <f t="shared" si="68"/>
        <v>94499.42</v>
      </c>
      <c r="E164" s="11">
        <f t="shared" si="68"/>
        <v>94499.42</v>
      </c>
      <c r="F164" s="11">
        <f t="shared" si="68"/>
        <v>94499.42</v>
      </c>
      <c r="G164" s="11">
        <f t="shared" si="68"/>
        <v>94499.42</v>
      </c>
      <c r="H164" s="11">
        <f t="shared" si="68"/>
        <v>94499.42</v>
      </c>
      <c r="I164" s="11">
        <f t="shared" si="68"/>
        <v>94499.42</v>
      </c>
      <c r="J164" s="11">
        <f t="shared" si="68"/>
        <v>94499.42</v>
      </c>
      <c r="K164" s="11">
        <f t="shared" si="68"/>
        <v>4750000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T164" s="10">
        <v>202112</v>
      </c>
      <c r="AU164" s="11">
        <f t="shared" ref="AU164:BC164" si="69">IF(AU33="","",AU33+AU125)</f>
        <v>0</v>
      </c>
      <c r="AV164" s="11">
        <f t="shared" si="69"/>
        <v>94499.42</v>
      </c>
      <c r="AW164" s="11">
        <f t="shared" si="69"/>
        <v>94499.42</v>
      </c>
      <c r="AX164" s="11">
        <f t="shared" si="69"/>
        <v>94499.42</v>
      </c>
      <c r="AY164" s="11">
        <f t="shared" si="69"/>
        <v>94499.42</v>
      </c>
      <c r="AZ164" s="11">
        <f t="shared" si="69"/>
        <v>94499.42</v>
      </c>
      <c r="BA164" s="11">
        <f t="shared" si="69"/>
        <v>94499.42</v>
      </c>
      <c r="BB164" s="11">
        <f t="shared" si="69"/>
        <v>94499.42</v>
      </c>
      <c r="BC164" s="11">
        <f t="shared" si="69"/>
        <v>4750000</v>
      </c>
      <c r="BD164" s="11" t="s">
        <v>25</v>
      </c>
      <c r="BE164" s="11" t="s">
        <v>25</v>
      </c>
      <c r="BF164" s="11" t="s">
        <v>25</v>
      </c>
      <c r="BG164" s="11" t="s">
        <v>25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</row>
    <row r="165" ht="15" customHeight="1" outlineLevel="1" spans="2:81">
      <c r="B165" s="10">
        <v>202203</v>
      </c>
      <c r="C165" s="11">
        <f t="shared" ref="C165:J165" si="70">IF(C34="","",C34+C126)</f>
        <v>0</v>
      </c>
      <c r="D165" s="11">
        <f t="shared" si="70"/>
        <v>0</v>
      </c>
      <c r="E165" s="11">
        <f t="shared" si="70"/>
        <v>0</v>
      </c>
      <c r="F165" s="11">
        <f t="shared" si="70"/>
        <v>0</v>
      </c>
      <c r="G165" s="11">
        <f t="shared" si="70"/>
        <v>0</v>
      </c>
      <c r="H165" s="11">
        <f t="shared" si="70"/>
        <v>0</v>
      </c>
      <c r="I165" s="11">
        <f t="shared" si="70"/>
        <v>0</v>
      </c>
      <c r="J165" s="11">
        <f t="shared" si="70"/>
        <v>0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T165" s="10">
        <v>202203</v>
      </c>
      <c r="AU165" s="11">
        <f t="shared" ref="AU165:BB165" si="71">IF(AU34="","",AU34+AU126)</f>
        <v>0</v>
      </c>
      <c r="AV165" s="11">
        <f t="shared" si="71"/>
        <v>0</v>
      </c>
      <c r="AW165" s="11">
        <f t="shared" si="71"/>
        <v>0</v>
      </c>
      <c r="AX165" s="11">
        <f t="shared" si="71"/>
        <v>0</v>
      </c>
      <c r="AY165" s="11">
        <f t="shared" si="71"/>
        <v>0</v>
      </c>
      <c r="AZ165" s="11">
        <f t="shared" si="71"/>
        <v>0</v>
      </c>
      <c r="BA165" s="11">
        <f t="shared" si="71"/>
        <v>0</v>
      </c>
      <c r="BB165" s="11">
        <f t="shared" si="71"/>
        <v>0</v>
      </c>
      <c r="BC165" s="11" t="s">
        <v>25</v>
      </c>
      <c r="BD165" s="11" t="s">
        <v>25</v>
      </c>
      <c r="BE165" s="11" t="s">
        <v>25</v>
      </c>
      <c r="BF165" s="11" t="s">
        <v>25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</row>
    <row r="166" ht="15" customHeight="1" outlineLevel="1" spans="2:81">
      <c r="B166" s="10">
        <v>202206</v>
      </c>
      <c r="C166" s="11">
        <f t="shared" ref="C166:I166" si="72">IF(C35="","",C35+C127)</f>
        <v>0</v>
      </c>
      <c r="D166" s="11">
        <f t="shared" si="72"/>
        <v>0</v>
      </c>
      <c r="E166" s="11">
        <f t="shared" si="72"/>
        <v>0</v>
      </c>
      <c r="F166" s="11">
        <f t="shared" si="72"/>
        <v>0</v>
      </c>
      <c r="G166" s="11">
        <f t="shared" si="72"/>
        <v>0</v>
      </c>
      <c r="H166" s="11">
        <f t="shared" si="72"/>
        <v>0</v>
      </c>
      <c r="I166" s="11">
        <f t="shared" si="72"/>
        <v>0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T166" s="10">
        <v>202206</v>
      </c>
      <c r="AU166" s="11">
        <f t="shared" ref="AU166:BA166" si="73">IF(AU35="","",AU35+AU127)</f>
        <v>0</v>
      </c>
      <c r="AV166" s="11">
        <f t="shared" si="73"/>
        <v>0</v>
      </c>
      <c r="AW166" s="11">
        <f t="shared" si="73"/>
        <v>0</v>
      </c>
      <c r="AX166" s="11">
        <f t="shared" si="73"/>
        <v>0</v>
      </c>
      <c r="AY166" s="11">
        <f t="shared" si="73"/>
        <v>0</v>
      </c>
      <c r="AZ166" s="11">
        <f t="shared" si="73"/>
        <v>0</v>
      </c>
      <c r="BA166" s="11">
        <f t="shared" si="73"/>
        <v>0</v>
      </c>
      <c r="BB166" s="11" t="s">
        <v>25</v>
      </c>
      <c r="BC166" s="11" t="s">
        <v>25</v>
      </c>
      <c r="BD166" s="11" t="s">
        <v>25</v>
      </c>
      <c r="BE166" s="11" t="s">
        <v>25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</row>
    <row r="167" ht="15" customHeight="1" outlineLevel="1" spans="2:81">
      <c r="B167" s="10">
        <v>202209</v>
      </c>
      <c r="C167" s="11">
        <f t="shared" ref="C167:H167" si="74">IF(C36="","",C36+C128)</f>
        <v>0</v>
      </c>
      <c r="D167" s="11">
        <f t="shared" si="74"/>
        <v>0</v>
      </c>
      <c r="E167" s="11">
        <f t="shared" si="74"/>
        <v>0</v>
      </c>
      <c r="F167" s="11">
        <f t="shared" si="74"/>
        <v>0</v>
      </c>
      <c r="G167" s="11">
        <f t="shared" si="74"/>
        <v>0</v>
      </c>
      <c r="H167" s="11">
        <f t="shared" si="74"/>
        <v>0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T167" s="10">
        <v>202209</v>
      </c>
      <c r="AU167" s="11">
        <f t="shared" ref="AU167:AZ167" si="75">IF(AU36="","",AU36+AU128)</f>
        <v>0</v>
      </c>
      <c r="AV167" s="11">
        <f t="shared" si="75"/>
        <v>0</v>
      </c>
      <c r="AW167" s="11">
        <f t="shared" si="75"/>
        <v>0</v>
      </c>
      <c r="AX167" s="11">
        <f t="shared" si="75"/>
        <v>0</v>
      </c>
      <c r="AY167" s="11">
        <f t="shared" si="75"/>
        <v>0</v>
      </c>
      <c r="AZ167" s="11">
        <f t="shared" si="75"/>
        <v>0</v>
      </c>
      <c r="BA167" s="11" t="s">
        <v>25</v>
      </c>
      <c r="BB167" s="11" t="s">
        <v>25</v>
      </c>
      <c r="BC167" s="11" t="s">
        <v>25</v>
      </c>
      <c r="BD167" s="11" t="s">
        <v>25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</row>
    <row r="168" ht="15" customHeight="1" outlineLevel="1" spans="2:81">
      <c r="B168" s="10">
        <v>202212</v>
      </c>
      <c r="C168" s="11">
        <f>IF(C37="","",C37+C129)</f>
        <v>0</v>
      </c>
      <c r="D168" s="11">
        <f>IF(D37="","",D37+D129)</f>
        <v>0</v>
      </c>
      <c r="E168" s="11">
        <f>IF(E37="","",E37+E129)</f>
        <v>0</v>
      </c>
      <c r="F168" s="11">
        <f>IF(F37="","",F37+F129)</f>
        <v>0</v>
      </c>
      <c r="G168" s="11">
        <f>IF(G37="","",G37+G129)</f>
        <v>0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T168" s="10">
        <v>202212</v>
      </c>
      <c r="AU168" s="11">
        <f>IF(AU37="","",AU37+AU129)</f>
        <v>0</v>
      </c>
      <c r="AV168" s="11">
        <f>IF(AV37="","",AV37+AV129)</f>
        <v>0</v>
      </c>
      <c r="AW168" s="11">
        <f>IF(AW37="","",AW37+AW129)</f>
        <v>0</v>
      </c>
      <c r="AX168" s="11">
        <f>IF(AX37="","",AX37+AX129)</f>
        <v>0</v>
      </c>
      <c r="AY168" s="11">
        <f>IF(AY37="","",AY37+AY129)</f>
        <v>0</v>
      </c>
      <c r="AZ168" s="11" t="s">
        <v>25</v>
      </c>
      <c r="BA168" s="11" t="s">
        <v>25</v>
      </c>
      <c r="BB168" s="11" t="s">
        <v>25</v>
      </c>
      <c r="BC168" s="11" t="s">
        <v>25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</row>
    <row r="169" ht="15" customHeight="1" outlineLevel="1" spans="2:81">
      <c r="B169" s="10">
        <v>202303</v>
      </c>
      <c r="C169" s="11">
        <f>IF(C38="","",C38+C130)</f>
        <v>0</v>
      </c>
      <c r="D169" s="11">
        <f>IF(D38="","",D38+D130)</f>
        <v>0</v>
      </c>
      <c r="E169" s="11">
        <f>IF(E38="","",E38+E130)</f>
        <v>0</v>
      </c>
      <c r="F169" s="11">
        <f>IF(F38="","",F38+F130)</f>
        <v>0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T169" s="10">
        <v>202303</v>
      </c>
      <c r="AU169" s="11">
        <f>IF(AU38="","",AU38+AU130)</f>
        <v>0</v>
      </c>
      <c r="AV169" s="11">
        <f>IF(AV38="","",AV38+AV130)</f>
        <v>0</v>
      </c>
      <c r="AW169" s="11">
        <f>IF(AW38="","",AW38+AW130)</f>
        <v>0</v>
      </c>
      <c r="AX169" s="11">
        <f>IF(AX38="","",AX38+AX130)</f>
        <v>0</v>
      </c>
      <c r="AY169" s="11" t="s">
        <v>25</v>
      </c>
      <c r="AZ169" s="11" t="s">
        <v>25</v>
      </c>
      <c r="BA169" s="11" t="s">
        <v>25</v>
      </c>
      <c r="BB169" s="11" t="s">
        <v>25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</row>
    <row r="170" ht="15" customHeight="1" outlineLevel="1" spans="2:81">
      <c r="B170" s="10">
        <v>202306</v>
      </c>
      <c r="C170" s="11">
        <f>IF(C39="","",C39+C131)</f>
        <v>0</v>
      </c>
      <c r="D170" s="11">
        <f>IF(D39="","",D39+D131)</f>
        <v>0</v>
      </c>
      <c r="E170" s="11">
        <f>IF(E39="","",E39+E131)</f>
        <v>0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T170" s="10">
        <v>202306</v>
      </c>
      <c r="AU170" s="11">
        <f>IF(AU39="","",AU39+AU131)</f>
        <v>0</v>
      </c>
      <c r="AV170" s="11">
        <f>IF(AV39="","",AV39+AV131)</f>
        <v>0</v>
      </c>
      <c r="AW170" s="11">
        <f>IF(AW39="","",AW39+AW131)</f>
        <v>0</v>
      </c>
      <c r="AX170" s="11" t="s">
        <v>25</v>
      </c>
      <c r="AY170" s="11" t="s">
        <v>25</v>
      </c>
      <c r="AZ170" s="11" t="s">
        <v>25</v>
      </c>
      <c r="BA170" s="11" t="s">
        <v>25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</row>
    <row r="171" ht="15" customHeight="1" outlineLevel="1" spans="2:81">
      <c r="B171" s="10">
        <v>202309</v>
      </c>
      <c r="C171" s="11">
        <f>IF(C40="","",C40+C132)</f>
        <v>0</v>
      </c>
      <c r="D171" s="11">
        <f>IF(D40="","",D40+D132)</f>
        <v>0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T171" s="10">
        <v>202309</v>
      </c>
      <c r="AU171" s="11">
        <f>IF(AU40="","",AU40+AU132)</f>
        <v>0</v>
      </c>
      <c r="AV171" s="11">
        <f>IF(AV40="","",AV40+AV132)</f>
        <v>0</v>
      </c>
      <c r="AW171" s="11" t="s">
        <v>25</v>
      </c>
      <c r="AX171" s="11" t="s">
        <v>25</v>
      </c>
      <c r="AY171" s="11" t="s">
        <v>25</v>
      </c>
      <c r="AZ171" s="11" t="s">
        <v>25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</row>
    <row r="172" ht="15" customHeight="1" outlineLevel="1" spans="2:81">
      <c r="B172" s="10">
        <v>202312</v>
      </c>
      <c r="C172" s="11">
        <f>IF(C41="","",C41+C133)</f>
        <v>0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T172" s="10">
        <v>202312</v>
      </c>
      <c r="AU172" s="11">
        <f>IF(AU41="","",AU41+AU133)</f>
        <v>0</v>
      </c>
      <c r="AV172" s="11" t="s">
        <v>25</v>
      </c>
      <c r="AW172" s="11" t="s">
        <v>25</v>
      </c>
      <c r="AX172" s="11" t="s">
        <v>25</v>
      </c>
      <c r="AY172" s="11" t="s">
        <v>25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</row>
    <row r="173" ht="15" customHeight="1"/>
    <row r="174" ht="15" customHeight="1" spans="2:81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T174" s="6" t="s">
        <v>40</v>
      </c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</row>
    <row r="175" ht="15" customHeight="1" outlineLevel="1" spans="2:81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T175" s="8" t="s">
        <v>23</v>
      </c>
      <c r="AU175" s="9" t="s">
        <v>24</v>
      </c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</row>
    <row r="176" ht="15" customHeight="1" outlineLevel="1" spans="2:81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T176" s="9"/>
      <c r="AU176" s="9">
        <v>1</v>
      </c>
      <c r="AV176" s="9">
        <v>2</v>
      </c>
      <c r="AW176" s="9">
        <v>3</v>
      </c>
      <c r="AX176" s="9">
        <v>4</v>
      </c>
      <c r="AY176" s="9">
        <v>5</v>
      </c>
      <c r="AZ176" s="9">
        <v>6</v>
      </c>
      <c r="BA176" s="9">
        <v>7</v>
      </c>
      <c r="BB176" s="9">
        <v>8</v>
      </c>
      <c r="BC176" s="9">
        <v>9</v>
      </c>
      <c r="BD176" s="9">
        <v>10</v>
      </c>
      <c r="BE176" s="9">
        <v>11</v>
      </c>
      <c r="BF176" s="9">
        <v>12</v>
      </c>
      <c r="BG176" s="9">
        <v>13</v>
      </c>
      <c r="BH176" s="9">
        <v>14</v>
      </c>
      <c r="BI176" s="9">
        <v>15</v>
      </c>
      <c r="BJ176" s="9">
        <v>16</v>
      </c>
      <c r="BK176" s="9">
        <v>17</v>
      </c>
      <c r="BL176" s="9">
        <v>18</v>
      </c>
      <c r="BM176" s="9">
        <v>19</v>
      </c>
      <c r="BN176" s="9">
        <v>20</v>
      </c>
      <c r="BO176" s="9">
        <v>21</v>
      </c>
      <c r="BP176" s="9">
        <v>22</v>
      </c>
      <c r="BQ176" s="9">
        <v>23</v>
      </c>
      <c r="BR176" s="9">
        <v>24</v>
      </c>
      <c r="BS176" s="9">
        <v>25</v>
      </c>
      <c r="BT176" s="9">
        <v>26</v>
      </c>
      <c r="BU176" s="9">
        <v>27</v>
      </c>
      <c r="BV176" s="9">
        <v>28</v>
      </c>
      <c r="BW176" s="9">
        <v>29</v>
      </c>
      <c r="BX176" s="9">
        <v>30</v>
      </c>
      <c r="BY176" s="9">
        <v>31</v>
      </c>
      <c r="BZ176" s="9">
        <v>32</v>
      </c>
      <c r="CA176" s="9">
        <v>33</v>
      </c>
      <c r="CB176" s="9">
        <v>34</v>
      </c>
      <c r="CC176" s="9">
        <v>35</v>
      </c>
    </row>
    <row r="177" ht="15" customHeight="1" outlineLevel="1" spans="2:81">
      <c r="B177" s="10">
        <v>201506</v>
      </c>
      <c r="C177" s="13">
        <f t="shared" ref="C177:AJ185" si="76">IFERROR(IF(D138="","",D138/C138),0)</f>
        <v>0</v>
      </c>
      <c r="D177" s="13">
        <f t="shared" si="76"/>
        <v>0</v>
      </c>
      <c r="E177" s="13">
        <f t="shared" si="76"/>
        <v>0</v>
      </c>
      <c r="F177" s="13">
        <f t="shared" si="76"/>
        <v>0</v>
      </c>
      <c r="G177" s="13">
        <f t="shared" si="76"/>
        <v>0</v>
      </c>
      <c r="H177" s="13">
        <f t="shared" si="76"/>
        <v>0</v>
      </c>
      <c r="I177" s="13">
        <f t="shared" si="76"/>
        <v>0</v>
      </c>
      <c r="J177" s="13">
        <f t="shared" si="76"/>
        <v>0</v>
      </c>
      <c r="K177" s="13">
        <f t="shared" si="76"/>
        <v>0</v>
      </c>
      <c r="L177" s="13">
        <f t="shared" si="76"/>
        <v>0</v>
      </c>
      <c r="M177" s="13">
        <f t="shared" si="76"/>
        <v>0</v>
      </c>
      <c r="N177" s="13">
        <f t="shared" si="76"/>
        <v>0</v>
      </c>
      <c r="O177" s="13">
        <f t="shared" si="76"/>
        <v>0</v>
      </c>
      <c r="P177" s="13">
        <f t="shared" si="76"/>
        <v>0</v>
      </c>
      <c r="Q177" s="13">
        <f t="shared" si="76"/>
        <v>0</v>
      </c>
      <c r="R177" s="13">
        <f t="shared" si="76"/>
        <v>0</v>
      </c>
      <c r="S177" s="13">
        <f t="shared" si="76"/>
        <v>0</v>
      </c>
      <c r="T177" s="13">
        <f t="shared" si="76"/>
        <v>0</v>
      </c>
      <c r="U177" s="13">
        <f t="shared" si="76"/>
        <v>0</v>
      </c>
      <c r="V177" s="13">
        <f t="shared" si="76"/>
        <v>0</v>
      </c>
      <c r="W177" s="13">
        <f t="shared" si="76"/>
        <v>0</v>
      </c>
      <c r="X177" s="13">
        <f t="shared" si="76"/>
        <v>0</v>
      </c>
      <c r="Y177" s="13">
        <f t="shared" si="76"/>
        <v>0</v>
      </c>
      <c r="Z177" s="13">
        <f t="shared" si="76"/>
        <v>0</v>
      </c>
      <c r="AA177" s="13">
        <f t="shared" si="76"/>
        <v>0</v>
      </c>
      <c r="AB177" s="13">
        <f t="shared" si="76"/>
        <v>0</v>
      </c>
      <c r="AC177" s="13">
        <f t="shared" si="76"/>
        <v>0</v>
      </c>
      <c r="AD177" s="13">
        <f t="shared" si="76"/>
        <v>0</v>
      </c>
      <c r="AE177" s="13">
        <f t="shared" si="76"/>
        <v>0</v>
      </c>
      <c r="AF177" s="13">
        <f t="shared" si="76"/>
        <v>0</v>
      </c>
      <c r="AG177" s="13">
        <f t="shared" si="76"/>
        <v>0</v>
      </c>
      <c r="AH177" s="13">
        <f t="shared" si="76"/>
        <v>0</v>
      </c>
      <c r="AI177" s="13">
        <f t="shared" si="76"/>
        <v>0</v>
      </c>
      <c r="AJ177" s="13">
        <f t="shared" si="76"/>
        <v>0</v>
      </c>
      <c r="AK177" s="13" t="str">
        <f>IFERROR(IF(AL138="","",AL138/AK138),0)</f>
        <v/>
      </c>
      <c r="AT177" s="10">
        <v>201506</v>
      </c>
      <c r="AU177" s="13">
        <f t="shared" ref="AU177:CB185" si="77">IFERROR(IF(AV138="","",AV138/AU138),0)</f>
        <v>0</v>
      </c>
      <c r="AV177" s="13">
        <f t="shared" si="77"/>
        <v>0</v>
      </c>
      <c r="AW177" s="13">
        <f t="shared" si="77"/>
        <v>0</v>
      </c>
      <c r="AX177" s="13">
        <f t="shared" si="77"/>
        <v>0</v>
      </c>
      <c r="AY177" s="13">
        <f t="shared" si="77"/>
        <v>0</v>
      </c>
      <c r="AZ177" s="13">
        <f t="shared" si="77"/>
        <v>0</v>
      </c>
      <c r="BA177" s="13">
        <f t="shared" si="77"/>
        <v>0</v>
      </c>
      <c r="BB177" s="13">
        <f t="shared" si="77"/>
        <v>0</v>
      </c>
      <c r="BC177" s="13">
        <f t="shared" si="77"/>
        <v>0</v>
      </c>
      <c r="BD177" s="13">
        <f t="shared" si="77"/>
        <v>0</v>
      </c>
      <c r="BE177" s="13">
        <f t="shared" si="77"/>
        <v>0</v>
      </c>
      <c r="BF177" s="13">
        <f t="shared" si="77"/>
        <v>0</v>
      </c>
      <c r="BG177" s="13">
        <f t="shared" si="77"/>
        <v>0</v>
      </c>
      <c r="BH177" s="13">
        <f t="shared" si="77"/>
        <v>0</v>
      </c>
      <c r="BI177" s="13">
        <f t="shared" si="77"/>
        <v>0</v>
      </c>
      <c r="BJ177" s="13">
        <f t="shared" si="77"/>
        <v>0</v>
      </c>
      <c r="BK177" s="13">
        <f t="shared" si="77"/>
        <v>0</v>
      </c>
      <c r="BL177" s="13">
        <f t="shared" si="77"/>
        <v>0</v>
      </c>
      <c r="BM177" s="13">
        <f t="shared" si="77"/>
        <v>0</v>
      </c>
      <c r="BN177" s="13">
        <f t="shared" si="77"/>
        <v>0</v>
      </c>
      <c r="BO177" s="13">
        <f t="shared" si="77"/>
        <v>0</v>
      </c>
      <c r="BP177" s="13">
        <f t="shared" si="77"/>
        <v>0</v>
      </c>
      <c r="BQ177" s="13">
        <f t="shared" si="77"/>
        <v>0</v>
      </c>
      <c r="BR177" s="13">
        <f t="shared" si="77"/>
        <v>0</v>
      </c>
      <c r="BS177" s="13">
        <f t="shared" si="77"/>
        <v>0</v>
      </c>
      <c r="BT177" s="13">
        <f t="shared" si="77"/>
        <v>0</v>
      </c>
      <c r="BU177" s="13">
        <f t="shared" si="77"/>
        <v>0</v>
      </c>
      <c r="BV177" s="13">
        <f t="shared" si="77"/>
        <v>0</v>
      </c>
      <c r="BW177" s="13">
        <f t="shared" si="77"/>
        <v>0</v>
      </c>
      <c r="BX177" s="13">
        <f t="shared" si="77"/>
        <v>0</v>
      </c>
      <c r="BY177" s="13">
        <f t="shared" si="77"/>
        <v>0</v>
      </c>
      <c r="BZ177" s="13">
        <f t="shared" si="77"/>
        <v>0</v>
      </c>
      <c r="CA177" s="13">
        <f t="shared" si="77"/>
        <v>0</v>
      </c>
      <c r="CB177" s="13">
        <f t="shared" si="77"/>
        <v>0</v>
      </c>
      <c r="CC177" s="13" t="str">
        <f>IFERROR(IF(CD138="","",CD138/CC138),0)</f>
        <v/>
      </c>
    </row>
    <row r="178" ht="15" customHeight="1" outlineLevel="1" spans="2:81">
      <c r="B178" s="10">
        <v>201509</v>
      </c>
      <c r="C178" s="13">
        <f t="shared" si="76"/>
        <v>0</v>
      </c>
      <c r="D178" s="13">
        <f t="shared" si="76"/>
        <v>0</v>
      </c>
      <c r="E178" s="13">
        <f t="shared" si="76"/>
        <v>0</v>
      </c>
      <c r="F178" s="13">
        <f t="shared" si="76"/>
        <v>0</v>
      </c>
      <c r="G178" s="13">
        <f t="shared" si="76"/>
        <v>0</v>
      </c>
      <c r="H178" s="13">
        <f t="shared" si="76"/>
        <v>0</v>
      </c>
      <c r="I178" s="13">
        <f t="shared" si="76"/>
        <v>0</v>
      </c>
      <c r="J178" s="13">
        <f t="shared" si="76"/>
        <v>0</v>
      </c>
      <c r="K178" s="13">
        <f t="shared" si="76"/>
        <v>0</v>
      </c>
      <c r="L178" s="13">
        <f t="shared" si="76"/>
        <v>0</v>
      </c>
      <c r="M178" s="13">
        <f t="shared" si="76"/>
        <v>0</v>
      </c>
      <c r="N178" s="13">
        <f t="shared" si="76"/>
        <v>0</v>
      </c>
      <c r="O178" s="13">
        <f t="shared" si="76"/>
        <v>0</v>
      </c>
      <c r="P178" s="13">
        <f t="shared" si="76"/>
        <v>0</v>
      </c>
      <c r="Q178" s="13">
        <f t="shared" si="76"/>
        <v>0</v>
      </c>
      <c r="R178" s="13">
        <f t="shared" si="76"/>
        <v>0</v>
      </c>
      <c r="S178" s="13">
        <f t="shared" si="76"/>
        <v>0</v>
      </c>
      <c r="T178" s="13">
        <f t="shared" si="76"/>
        <v>0</v>
      </c>
      <c r="U178" s="13">
        <f t="shared" si="76"/>
        <v>0</v>
      </c>
      <c r="V178" s="13">
        <f t="shared" si="76"/>
        <v>0</v>
      </c>
      <c r="W178" s="13">
        <f t="shared" si="76"/>
        <v>0</v>
      </c>
      <c r="X178" s="13">
        <f t="shared" si="76"/>
        <v>0</v>
      </c>
      <c r="Y178" s="13">
        <f t="shared" si="76"/>
        <v>0</v>
      </c>
      <c r="Z178" s="13">
        <f t="shared" si="76"/>
        <v>0</v>
      </c>
      <c r="AA178" s="13">
        <f t="shared" si="76"/>
        <v>0</v>
      </c>
      <c r="AB178" s="13">
        <f t="shared" si="76"/>
        <v>0</v>
      </c>
      <c r="AC178" s="13">
        <f t="shared" si="76"/>
        <v>0</v>
      </c>
      <c r="AD178" s="13">
        <f t="shared" si="76"/>
        <v>0</v>
      </c>
      <c r="AE178" s="13">
        <f t="shared" si="76"/>
        <v>0</v>
      </c>
      <c r="AF178" s="13">
        <f t="shared" si="76"/>
        <v>0</v>
      </c>
      <c r="AG178" s="13">
        <f t="shared" si="76"/>
        <v>0</v>
      </c>
      <c r="AH178" s="13">
        <f t="shared" si="76"/>
        <v>0</v>
      </c>
      <c r="AI178" s="13">
        <f t="shared" si="76"/>
        <v>0</v>
      </c>
      <c r="AJ178" s="13" t="str">
        <f t="shared" si="76"/>
        <v/>
      </c>
      <c r="AK178" s="13" t="s">
        <v>25</v>
      </c>
      <c r="AT178" s="10">
        <v>201509</v>
      </c>
      <c r="AU178" s="13">
        <f t="shared" si="77"/>
        <v>0</v>
      </c>
      <c r="AV178" s="13">
        <f t="shared" si="77"/>
        <v>0</v>
      </c>
      <c r="AW178" s="13">
        <f t="shared" si="77"/>
        <v>0</v>
      </c>
      <c r="AX178" s="13">
        <f t="shared" si="77"/>
        <v>0</v>
      </c>
      <c r="AY178" s="13">
        <f t="shared" si="77"/>
        <v>0</v>
      </c>
      <c r="AZ178" s="13">
        <f t="shared" si="77"/>
        <v>0</v>
      </c>
      <c r="BA178" s="13">
        <f t="shared" si="77"/>
        <v>0</v>
      </c>
      <c r="BB178" s="13">
        <f t="shared" si="77"/>
        <v>0</v>
      </c>
      <c r="BC178" s="13">
        <f t="shared" si="77"/>
        <v>0</v>
      </c>
      <c r="BD178" s="13">
        <f t="shared" si="77"/>
        <v>0</v>
      </c>
      <c r="BE178" s="13">
        <f t="shared" si="77"/>
        <v>0</v>
      </c>
      <c r="BF178" s="13">
        <f t="shared" si="77"/>
        <v>0</v>
      </c>
      <c r="BG178" s="13">
        <f t="shared" si="77"/>
        <v>0</v>
      </c>
      <c r="BH178" s="13">
        <f t="shared" si="77"/>
        <v>0</v>
      </c>
      <c r="BI178" s="13">
        <f t="shared" si="77"/>
        <v>0</v>
      </c>
      <c r="BJ178" s="13">
        <f t="shared" si="77"/>
        <v>0</v>
      </c>
      <c r="BK178" s="13">
        <f t="shared" si="77"/>
        <v>0</v>
      </c>
      <c r="BL178" s="13">
        <f t="shared" si="77"/>
        <v>0</v>
      </c>
      <c r="BM178" s="13">
        <f t="shared" si="77"/>
        <v>0</v>
      </c>
      <c r="BN178" s="13">
        <f t="shared" si="77"/>
        <v>0</v>
      </c>
      <c r="BO178" s="13">
        <f t="shared" si="77"/>
        <v>0</v>
      </c>
      <c r="BP178" s="13">
        <f t="shared" si="77"/>
        <v>0</v>
      </c>
      <c r="BQ178" s="13">
        <f t="shared" si="77"/>
        <v>0</v>
      </c>
      <c r="BR178" s="13">
        <f t="shared" si="77"/>
        <v>0</v>
      </c>
      <c r="BS178" s="13">
        <f t="shared" si="77"/>
        <v>0</v>
      </c>
      <c r="BT178" s="13">
        <f t="shared" si="77"/>
        <v>0</v>
      </c>
      <c r="BU178" s="13">
        <f t="shared" si="77"/>
        <v>0</v>
      </c>
      <c r="BV178" s="13">
        <f t="shared" si="77"/>
        <v>0</v>
      </c>
      <c r="BW178" s="13">
        <f t="shared" si="77"/>
        <v>0</v>
      </c>
      <c r="BX178" s="13">
        <f t="shared" si="77"/>
        <v>0</v>
      </c>
      <c r="BY178" s="13">
        <f t="shared" si="77"/>
        <v>0</v>
      </c>
      <c r="BZ178" s="13">
        <f t="shared" si="77"/>
        <v>0</v>
      </c>
      <c r="CA178" s="13">
        <f t="shared" si="77"/>
        <v>0</v>
      </c>
      <c r="CB178" s="13" t="str">
        <f t="shared" si="77"/>
        <v/>
      </c>
      <c r="CC178" s="13" t="s">
        <v>25</v>
      </c>
    </row>
    <row r="179" ht="15" customHeight="1" outlineLevel="1" spans="2:81">
      <c r="B179" s="10">
        <v>201512</v>
      </c>
      <c r="C179" s="13">
        <f t="shared" si="76"/>
        <v>0</v>
      </c>
      <c r="D179" s="13">
        <f t="shared" si="76"/>
        <v>0</v>
      </c>
      <c r="E179" s="13">
        <f t="shared" si="76"/>
        <v>0</v>
      </c>
      <c r="F179" s="13">
        <f t="shared" si="76"/>
        <v>0</v>
      </c>
      <c r="G179" s="13">
        <f t="shared" si="76"/>
        <v>0</v>
      </c>
      <c r="H179" s="13">
        <f t="shared" si="76"/>
        <v>0</v>
      </c>
      <c r="I179" s="13">
        <f t="shared" si="76"/>
        <v>0</v>
      </c>
      <c r="J179" s="13">
        <f t="shared" si="76"/>
        <v>0</v>
      </c>
      <c r="K179" s="13">
        <f t="shared" si="76"/>
        <v>0</v>
      </c>
      <c r="L179" s="13">
        <f t="shared" si="76"/>
        <v>0</v>
      </c>
      <c r="M179" s="13">
        <f t="shared" si="76"/>
        <v>0</v>
      </c>
      <c r="N179" s="13">
        <f t="shared" si="76"/>
        <v>0</v>
      </c>
      <c r="O179" s="13">
        <f t="shared" si="76"/>
        <v>0</v>
      </c>
      <c r="P179" s="13">
        <f t="shared" si="76"/>
        <v>0</v>
      </c>
      <c r="Q179" s="13">
        <f t="shared" si="76"/>
        <v>0</v>
      </c>
      <c r="R179" s="13">
        <f t="shared" si="76"/>
        <v>0</v>
      </c>
      <c r="S179" s="13">
        <f t="shared" si="76"/>
        <v>0</v>
      </c>
      <c r="T179" s="13">
        <f t="shared" si="76"/>
        <v>0</v>
      </c>
      <c r="U179" s="13">
        <f t="shared" si="76"/>
        <v>0</v>
      </c>
      <c r="V179" s="13">
        <f t="shared" si="76"/>
        <v>0</v>
      </c>
      <c r="W179" s="13">
        <f t="shared" si="76"/>
        <v>0</v>
      </c>
      <c r="X179" s="13">
        <f t="shared" si="76"/>
        <v>0</v>
      </c>
      <c r="Y179" s="13">
        <f t="shared" si="76"/>
        <v>0</v>
      </c>
      <c r="Z179" s="13">
        <f t="shared" si="76"/>
        <v>0</v>
      </c>
      <c r="AA179" s="13">
        <f t="shared" si="76"/>
        <v>0</v>
      </c>
      <c r="AB179" s="13">
        <f t="shared" si="76"/>
        <v>0</v>
      </c>
      <c r="AC179" s="13">
        <f t="shared" si="76"/>
        <v>0</v>
      </c>
      <c r="AD179" s="13">
        <f t="shared" si="76"/>
        <v>0</v>
      </c>
      <c r="AE179" s="13">
        <f t="shared" si="76"/>
        <v>0</v>
      </c>
      <c r="AF179" s="13">
        <f t="shared" si="76"/>
        <v>0</v>
      </c>
      <c r="AG179" s="13">
        <f t="shared" si="76"/>
        <v>0</v>
      </c>
      <c r="AH179" s="13">
        <f t="shared" si="76"/>
        <v>0</v>
      </c>
      <c r="AI179" s="13" t="str">
        <f t="shared" si="76"/>
        <v/>
      </c>
      <c r="AJ179" s="13" t="s">
        <v>25</v>
      </c>
      <c r="AK179" s="13" t="s">
        <v>25</v>
      </c>
      <c r="AT179" s="10">
        <v>201512</v>
      </c>
      <c r="AU179" s="13">
        <f t="shared" si="77"/>
        <v>0</v>
      </c>
      <c r="AV179" s="13">
        <f t="shared" si="77"/>
        <v>0</v>
      </c>
      <c r="AW179" s="13">
        <f t="shared" si="77"/>
        <v>0</v>
      </c>
      <c r="AX179" s="13">
        <f t="shared" si="77"/>
        <v>0</v>
      </c>
      <c r="AY179" s="13">
        <f t="shared" si="77"/>
        <v>0</v>
      </c>
      <c r="AZ179" s="13">
        <f t="shared" si="77"/>
        <v>0</v>
      </c>
      <c r="BA179" s="13">
        <f t="shared" si="77"/>
        <v>0</v>
      </c>
      <c r="BB179" s="13">
        <f t="shared" si="77"/>
        <v>0</v>
      </c>
      <c r="BC179" s="13">
        <f t="shared" si="77"/>
        <v>0</v>
      </c>
      <c r="BD179" s="13">
        <f t="shared" si="77"/>
        <v>0</v>
      </c>
      <c r="BE179" s="13">
        <f t="shared" si="77"/>
        <v>0</v>
      </c>
      <c r="BF179" s="13">
        <f t="shared" si="77"/>
        <v>0</v>
      </c>
      <c r="BG179" s="13">
        <f t="shared" si="77"/>
        <v>0</v>
      </c>
      <c r="BH179" s="13">
        <f t="shared" si="77"/>
        <v>0</v>
      </c>
      <c r="BI179" s="13">
        <f t="shared" si="77"/>
        <v>0</v>
      </c>
      <c r="BJ179" s="13">
        <f t="shared" si="77"/>
        <v>0</v>
      </c>
      <c r="BK179" s="13">
        <f t="shared" si="77"/>
        <v>0</v>
      </c>
      <c r="BL179" s="13">
        <f t="shared" si="77"/>
        <v>0</v>
      </c>
      <c r="BM179" s="13">
        <f t="shared" si="77"/>
        <v>0</v>
      </c>
      <c r="BN179" s="13">
        <f t="shared" si="77"/>
        <v>0</v>
      </c>
      <c r="BO179" s="13">
        <f t="shared" si="77"/>
        <v>0</v>
      </c>
      <c r="BP179" s="13">
        <f t="shared" si="77"/>
        <v>0</v>
      </c>
      <c r="BQ179" s="13">
        <f t="shared" si="77"/>
        <v>0</v>
      </c>
      <c r="BR179" s="13">
        <f t="shared" si="77"/>
        <v>0</v>
      </c>
      <c r="BS179" s="13">
        <f t="shared" si="77"/>
        <v>0</v>
      </c>
      <c r="BT179" s="13">
        <f t="shared" si="77"/>
        <v>0</v>
      </c>
      <c r="BU179" s="13">
        <f t="shared" si="77"/>
        <v>0</v>
      </c>
      <c r="BV179" s="13">
        <f t="shared" si="77"/>
        <v>0</v>
      </c>
      <c r="BW179" s="13">
        <f t="shared" si="77"/>
        <v>0</v>
      </c>
      <c r="BX179" s="13">
        <f t="shared" si="77"/>
        <v>0</v>
      </c>
      <c r="BY179" s="13">
        <f t="shared" si="77"/>
        <v>0</v>
      </c>
      <c r="BZ179" s="13">
        <f t="shared" si="77"/>
        <v>0</v>
      </c>
      <c r="CA179" s="13" t="str">
        <f t="shared" si="77"/>
        <v/>
      </c>
      <c r="CB179" s="13" t="s">
        <v>25</v>
      </c>
      <c r="CC179" s="13" t="s">
        <v>25</v>
      </c>
    </row>
    <row r="180" ht="15" customHeight="1" outlineLevel="1" spans="2:81">
      <c r="B180" s="10">
        <v>201603</v>
      </c>
      <c r="C180" s="13">
        <f t="shared" si="76"/>
        <v>0</v>
      </c>
      <c r="D180" s="13">
        <f t="shared" si="76"/>
        <v>0</v>
      </c>
      <c r="E180" s="13">
        <f t="shared" si="76"/>
        <v>0</v>
      </c>
      <c r="F180" s="13">
        <f t="shared" si="76"/>
        <v>0</v>
      </c>
      <c r="G180" s="13">
        <f t="shared" si="76"/>
        <v>0</v>
      </c>
      <c r="H180" s="13">
        <f t="shared" si="76"/>
        <v>0</v>
      </c>
      <c r="I180" s="13">
        <f t="shared" si="76"/>
        <v>0</v>
      </c>
      <c r="J180" s="13">
        <f t="shared" si="76"/>
        <v>0</v>
      </c>
      <c r="K180" s="13">
        <f t="shared" si="76"/>
        <v>0</v>
      </c>
      <c r="L180" s="13">
        <f t="shared" si="76"/>
        <v>0</v>
      </c>
      <c r="M180" s="13">
        <f t="shared" si="76"/>
        <v>0</v>
      </c>
      <c r="N180" s="13">
        <f t="shared" si="76"/>
        <v>0</v>
      </c>
      <c r="O180" s="13">
        <f t="shared" si="76"/>
        <v>0</v>
      </c>
      <c r="P180" s="13">
        <f t="shared" si="76"/>
        <v>0</v>
      </c>
      <c r="Q180" s="13">
        <f t="shared" si="76"/>
        <v>0</v>
      </c>
      <c r="R180" s="13">
        <f t="shared" si="76"/>
        <v>0</v>
      </c>
      <c r="S180" s="13">
        <f t="shared" si="76"/>
        <v>0</v>
      </c>
      <c r="T180" s="13">
        <f t="shared" si="76"/>
        <v>0</v>
      </c>
      <c r="U180" s="13">
        <f t="shared" si="76"/>
        <v>0</v>
      </c>
      <c r="V180" s="13">
        <f t="shared" si="76"/>
        <v>0</v>
      </c>
      <c r="W180" s="13">
        <f t="shared" si="76"/>
        <v>0</v>
      </c>
      <c r="X180" s="13">
        <f t="shared" si="76"/>
        <v>0</v>
      </c>
      <c r="Y180" s="13">
        <f t="shared" si="76"/>
        <v>0</v>
      </c>
      <c r="Z180" s="13">
        <f t="shared" si="76"/>
        <v>0</v>
      </c>
      <c r="AA180" s="13">
        <f t="shared" si="76"/>
        <v>0</v>
      </c>
      <c r="AB180" s="13">
        <f t="shared" si="76"/>
        <v>0</v>
      </c>
      <c r="AC180" s="13">
        <f t="shared" si="76"/>
        <v>0</v>
      </c>
      <c r="AD180" s="13">
        <f t="shared" si="76"/>
        <v>0</v>
      </c>
      <c r="AE180" s="13">
        <f t="shared" si="76"/>
        <v>0</v>
      </c>
      <c r="AF180" s="13">
        <f t="shared" si="76"/>
        <v>0</v>
      </c>
      <c r="AG180" s="13">
        <f t="shared" si="76"/>
        <v>0</v>
      </c>
      <c r="AH180" s="13" t="str">
        <f t="shared" si="76"/>
        <v/>
      </c>
      <c r="AI180" s="13" t="s">
        <v>25</v>
      </c>
      <c r="AJ180" s="13" t="s">
        <v>25</v>
      </c>
      <c r="AK180" s="13" t="s">
        <v>25</v>
      </c>
      <c r="AT180" s="10">
        <v>201603</v>
      </c>
      <c r="AU180" s="13">
        <f t="shared" si="77"/>
        <v>0</v>
      </c>
      <c r="AV180" s="13">
        <f t="shared" si="77"/>
        <v>0</v>
      </c>
      <c r="AW180" s="13">
        <f t="shared" si="77"/>
        <v>0</v>
      </c>
      <c r="AX180" s="13">
        <f t="shared" si="77"/>
        <v>0</v>
      </c>
      <c r="AY180" s="13">
        <f t="shared" si="77"/>
        <v>0</v>
      </c>
      <c r="AZ180" s="13">
        <f t="shared" si="77"/>
        <v>0</v>
      </c>
      <c r="BA180" s="13">
        <f t="shared" si="77"/>
        <v>0</v>
      </c>
      <c r="BB180" s="13">
        <f t="shared" si="77"/>
        <v>0</v>
      </c>
      <c r="BC180" s="13">
        <f t="shared" si="77"/>
        <v>0</v>
      </c>
      <c r="BD180" s="13">
        <f t="shared" si="77"/>
        <v>0</v>
      </c>
      <c r="BE180" s="13">
        <f t="shared" si="77"/>
        <v>0</v>
      </c>
      <c r="BF180" s="13">
        <f t="shared" si="77"/>
        <v>0</v>
      </c>
      <c r="BG180" s="13">
        <f t="shared" si="77"/>
        <v>0</v>
      </c>
      <c r="BH180" s="13">
        <f t="shared" si="77"/>
        <v>0</v>
      </c>
      <c r="BI180" s="13">
        <f t="shared" si="77"/>
        <v>0</v>
      </c>
      <c r="BJ180" s="13">
        <f t="shared" si="77"/>
        <v>0</v>
      </c>
      <c r="BK180" s="13">
        <f t="shared" si="77"/>
        <v>0</v>
      </c>
      <c r="BL180" s="13">
        <f t="shared" si="77"/>
        <v>0</v>
      </c>
      <c r="BM180" s="13">
        <f t="shared" si="77"/>
        <v>0</v>
      </c>
      <c r="BN180" s="13">
        <f t="shared" si="77"/>
        <v>0</v>
      </c>
      <c r="BO180" s="13">
        <f t="shared" si="77"/>
        <v>0</v>
      </c>
      <c r="BP180" s="13">
        <f t="shared" si="77"/>
        <v>0</v>
      </c>
      <c r="BQ180" s="13">
        <f t="shared" si="77"/>
        <v>0</v>
      </c>
      <c r="BR180" s="13">
        <f t="shared" si="77"/>
        <v>0</v>
      </c>
      <c r="BS180" s="13">
        <f t="shared" si="77"/>
        <v>0</v>
      </c>
      <c r="BT180" s="13">
        <f t="shared" si="77"/>
        <v>0</v>
      </c>
      <c r="BU180" s="13">
        <f t="shared" si="77"/>
        <v>0</v>
      </c>
      <c r="BV180" s="13">
        <f t="shared" si="77"/>
        <v>0</v>
      </c>
      <c r="BW180" s="13">
        <f t="shared" si="77"/>
        <v>0</v>
      </c>
      <c r="BX180" s="13">
        <f t="shared" si="77"/>
        <v>0</v>
      </c>
      <c r="BY180" s="13">
        <f t="shared" si="77"/>
        <v>0</v>
      </c>
      <c r="BZ180" s="13" t="str">
        <f t="shared" si="77"/>
        <v/>
      </c>
      <c r="CA180" s="13" t="s">
        <v>25</v>
      </c>
      <c r="CB180" s="13" t="s">
        <v>25</v>
      </c>
      <c r="CC180" s="13" t="s">
        <v>25</v>
      </c>
    </row>
    <row r="181" ht="15" customHeight="1" outlineLevel="1" spans="2:81">
      <c r="B181" s="10">
        <v>201606</v>
      </c>
      <c r="C181" s="13">
        <f t="shared" si="76"/>
        <v>0</v>
      </c>
      <c r="D181" s="13">
        <f t="shared" si="76"/>
        <v>0</v>
      </c>
      <c r="E181" s="13">
        <f t="shared" si="76"/>
        <v>0</v>
      </c>
      <c r="F181" s="13">
        <f t="shared" si="76"/>
        <v>0</v>
      </c>
      <c r="G181" s="13">
        <f t="shared" si="76"/>
        <v>0</v>
      </c>
      <c r="H181" s="13">
        <f t="shared" si="76"/>
        <v>0</v>
      </c>
      <c r="I181" s="13">
        <f t="shared" si="76"/>
        <v>0</v>
      </c>
      <c r="J181" s="13">
        <f t="shared" si="76"/>
        <v>0</v>
      </c>
      <c r="K181" s="13">
        <f t="shared" si="76"/>
        <v>0</v>
      </c>
      <c r="L181" s="13">
        <f t="shared" si="76"/>
        <v>0</v>
      </c>
      <c r="M181" s="13">
        <f t="shared" si="76"/>
        <v>0</v>
      </c>
      <c r="N181" s="13">
        <f t="shared" si="76"/>
        <v>0</v>
      </c>
      <c r="O181" s="13">
        <f t="shared" si="76"/>
        <v>0</v>
      </c>
      <c r="P181" s="13">
        <f t="shared" si="76"/>
        <v>0</v>
      </c>
      <c r="Q181" s="13">
        <f t="shared" si="76"/>
        <v>0</v>
      </c>
      <c r="R181" s="13">
        <f t="shared" si="76"/>
        <v>0</v>
      </c>
      <c r="S181" s="13">
        <f t="shared" si="76"/>
        <v>0</v>
      </c>
      <c r="T181" s="13">
        <f t="shared" si="76"/>
        <v>0</v>
      </c>
      <c r="U181" s="13">
        <f t="shared" si="76"/>
        <v>0</v>
      </c>
      <c r="V181" s="13">
        <f t="shared" si="76"/>
        <v>0</v>
      </c>
      <c r="W181" s="13">
        <f t="shared" si="76"/>
        <v>0</v>
      </c>
      <c r="X181" s="13">
        <f t="shared" si="76"/>
        <v>0</v>
      </c>
      <c r="Y181" s="13">
        <f t="shared" si="76"/>
        <v>0</v>
      </c>
      <c r="Z181" s="13">
        <f t="shared" si="76"/>
        <v>0</v>
      </c>
      <c r="AA181" s="13">
        <f t="shared" si="76"/>
        <v>0</v>
      </c>
      <c r="AB181" s="13">
        <f t="shared" si="76"/>
        <v>0</v>
      </c>
      <c r="AC181" s="13">
        <f t="shared" si="76"/>
        <v>0</v>
      </c>
      <c r="AD181" s="13">
        <f t="shared" si="76"/>
        <v>0</v>
      </c>
      <c r="AE181" s="13">
        <f t="shared" si="76"/>
        <v>0</v>
      </c>
      <c r="AF181" s="13">
        <f t="shared" si="76"/>
        <v>0</v>
      </c>
      <c r="AG181" s="13" t="str">
        <f t="shared" si="76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T181" s="10">
        <v>201606</v>
      </c>
      <c r="AU181" s="13">
        <f t="shared" si="77"/>
        <v>0</v>
      </c>
      <c r="AV181" s="13">
        <f t="shared" si="77"/>
        <v>0</v>
      </c>
      <c r="AW181" s="13">
        <f t="shared" si="77"/>
        <v>0</v>
      </c>
      <c r="AX181" s="13">
        <f t="shared" si="77"/>
        <v>0</v>
      </c>
      <c r="AY181" s="13">
        <f t="shared" si="77"/>
        <v>0</v>
      </c>
      <c r="AZ181" s="13">
        <f t="shared" si="77"/>
        <v>0</v>
      </c>
      <c r="BA181" s="13">
        <f t="shared" si="77"/>
        <v>0</v>
      </c>
      <c r="BB181" s="13">
        <f t="shared" si="77"/>
        <v>0</v>
      </c>
      <c r="BC181" s="13">
        <f t="shared" si="77"/>
        <v>0</v>
      </c>
      <c r="BD181" s="13">
        <f t="shared" si="77"/>
        <v>0</v>
      </c>
      <c r="BE181" s="13">
        <f t="shared" si="77"/>
        <v>0</v>
      </c>
      <c r="BF181" s="13">
        <f t="shared" si="77"/>
        <v>0</v>
      </c>
      <c r="BG181" s="13">
        <f t="shared" si="77"/>
        <v>0</v>
      </c>
      <c r="BH181" s="13">
        <f t="shared" si="77"/>
        <v>0</v>
      </c>
      <c r="BI181" s="13">
        <f t="shared" si="77"/>
        <v>0</v>
      </c>
      <c r="BJ181" s="13">
        <f t="shared" si="77"/>
        <v>0</v>
      </c>
      <c r="BK181" s="13">
        <f t="shared" si="77"/>
        <v>0</v>
      </c>
      <c r="BL181" s="13">
        <f t="shared" si="77"/>
        <v>0</v>
      </c>
      <c r="BM181" s="13">
        <f t="shared" si="77"/>
        <v>0</v>
      </c>
      <c r="BN181" s="13">
        <f t="shared" si="77"/>
        <v>0</v>
      </c>
      <c r="BO181" s="13">
        <f t="shared" si="77"/>
        <v>0</v>
      </c>
      <c r="BP181" s="13">
        <f t="shared" si="77"/>
        <v>0</v>
      </c>
      <c r="BQ181" s="13">
        <f t="shared" si="77"/>
        <v>0</v>
      </c>
      <c r="BR181" s="13">
        <f t="shared" si="77"/>
        <v>0</v>
      </c>
      <c r="BS181" s="13">
        <f t="shared" si="77"/>
        <v>0</v>
      </c>
      <c r="BT181" s="13">
        <f t="shared" si="77"/>
        <v>0</v>
      </c>
      <c r="BU181" s="13">
        <f t="shared" si="77"/>
        <v>0</v>
      </c>
      <c r="BV181" s="13">
        <f t="shared" si="77"/>
        <v>0</v>
      </c>
      <c r="BW181" s="13">
        <f t="shared" si="77"/>
        <v>0</v>
      </c>
      <c r="BX181" s="13">
        <f t="shared" si="77"/>
        <v>0</v>
      </c>
      <c r="BY181" s="13" t="str">
        <f t="shared" si="77"/>
        <v/>
      </c>
      <c r="BZ181" s="13" t="s">
        <v>25</v>
      </c>
      <c r="CA181" s="13" t="s">
        <v>25</v>
      </c>
      <c r="CB181" s="13" t="s">
        <v>25</v>
      </c>
      <c r="CC181" s="13" t="s">
        <v>25</v>
      </c>
    </row>
    <row r="182" ht="15" customHeight="1" outlineLevel="1" spans="2:81">
      <c r="B182" s="10">
        <v>201609</v>
      </c>
      <c r="C182" s="13">
        <f t="shared" si="76"/>
        <v>0</v>
      </c>
      <c r="D182" s="13">
        <f t="shared" si="76"/>
        <v>0</v>
      </c>
      <c r="E182" s="13">
        <f t="shared" si="76"/>
        <v>0</v>
      </c>
      <c r="F182" s="13">
        <f t="shared" si="76"/>
        <v>0</v>
      </c>
      <c r="G182" s="13">
        <f t="shared" si="76"/>
        <v>0</v>
      </c>
      <c r="H182" s="13">
        <f t="shared" si="76"/>
        <v>0</v>
      </c>
      <c r="I182" s="13">
        <f t="shared" si="76"/>
        <v>0</v>
      </c>
      <c r="J182" s="13">
        <f t="shared" si="76"/>
        <v>0</v>
      </c>
      <c r="K182" s="13">
        <f t="shared" si="76"/>
        <v>0</v>
      </c>
      <c r="L182" s="13">
        <f t="shared" si="76"/>
        <v>0</v>
      </c>
      <c r="M182" s="13">
        <f t="shared" si="76"/>
        <v>0</v>
      </c>
      <c r="N182" s="13">
        <f t="shared" si="76"/>
        <v>0</v>
      </c>
      <c r="O182" s="13">
        <f t="shared" si="76"/>
        <v>0</v>
      </c>
      <c r="P182" s="13">
        <f t="shared" si="76"/>
        <v>0</v>
      </c>
      <c r="Q182" s="13">
        <f t="shared" si="76"/>
        <v>0</v>
      </c>
      <c r="R182" s="13">
        <f t="shared" si="76"/>
        <v>0</v>
      </c>
      <c r="S182" s="13">
        <f t="shared" si="76"/>
        <v>0</v>
      </c>
      <c r="T182" s="13">
        <f t="shared" si="76"/>
        <v>0</v>
      </c>
      <c r="U182" s="13">
        <f t="shared" si="76"/>
        <v>0</v>
      </c>
      <c r="V182" s="13">
        <f t="shared" si="76"/>
        <v>0</v>
      </c>
      <c r="W182" s="13">
        <f t="shared" si="76"/>
        <v>0</v>
      </c>
      <c r="X182" s="13">
        <f t="shared" si="76"/>
        <v>0</v>
      </c>
      <c r="Y182" s="13">
        <f t="shared" si="76"/>
        <v>0</v>
      </c>
      <c r="Z182" s="13">
        <f t="shared" si="76"/>
        <v>0</v>
      </c>
      <c r="AA182" s="13">
        <f t="shared" si="76"/>
        <v>0</v>
      </c>
      <c r="AB182" s="13">
        <f t="shared" si="76"/>
        <v>0</v>
      </c>
      <c r="AC182" s="13">
        <f t="shared" si="76"/>
        <v>0</v>
      </c>
      <c r="AD182" s="13">
        <f t="shared" si="76"/>
        <v>0</v>
      </c>
      <c r="AE182" s="13">
        <f t="shared" si="76"/>
        <v>0</v>
      </c>
      <c r="AF182" s="13" t="str">
        <f t="shared" si="76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T182" s="10">
        <v>201609</v>
      </c>
      <c r="AU182" s="13">
        <f t="shared" si="77"/>
        <v>0</v>
      </c>
      <c r="AV182" s="13">
        <f t="shared" si="77"/>
        <v>0</v>
      </c>
      <c r="AW182" s="13">
        <f t="shared" si="77"/>
        <v>0</v>
      </c>
      <c r="AX182" s="13">
        <f t="shared" si="77"/>
        <v>0</v>
      </c>
      <c r="AY182" s="13">
        <f t="shared" si="77"/>
        <v>0</v>
      </c>
      <c r="AZ182" s="13">
        <f t="shared" si="77"/>
        <v>0</v>
      </c>
      <c r="BA182" s="13">
        <f t="shared" si="77"/>
        <v>0</v>
      </c>
      <c r="BB182" s="13">
        <f t="shared" si="77"/>
        <v>0</v>
      </c>
      <c r="BC182" s="13">
        <f t="shared" si="77"/>
        <v>0</v>
      </c>
      <c r="BD182" s="13">
        <f t="shared" si="77"/>
        <v>0</v>
      </c>
      <c r="BE182" s="13">
        <f t="shared" si="77"/>
        <v>0</v>
      </c>
      <c r="BF182" s="13">
        <f t="shared" si="77"/>
        <v>0</v>
      </c>
      <c r="BG182" s="13">
        <f t="shared" si="77"/>
        <v>0</v>
      </c>
      <c r="BH182" s="13">
        <f t="shared" si="77"/>
        <v>0</v>
      </c>
      <c r="BI182" s="13">
        <f t="shared" si="77"/>
        <v>0</v>
      </c>
      <c r="BJ182" s="13">
        <f t="shared" si="77"/>
        <v>0</v>
      </c>
      <c r="BK182" s="13">
        <f t="shared" si="77"/>
        <v>0</v>
      </c>
      <c r="BL182" s="13">
        <f t="shared" si="77"/>
        <v>0</v>
      </c>
      <c r="BM182" s="13">
        <f t="shared" si="77"/>
        <v>0</v>
      </c>
      <c r="BN182" s="13">
        <f t="shared" si="77"/>
        <v>0</v>
      </c>
      <c r="BO182" s="13">
        <f t="shared" si="77"/>
        <v>0</v>
      </c>
      <c r="BP182" s="13">
        <f t="shared" si="77"/>
        <v>0</v>
      </c>
      <c r="BQ182" s="13">
        <f t="shared" si="77"/>
        <v>0</v>
      </c>
      <c r="BR182" s="13">
        <f t="shared" si="77"/>
        <v>0</v>
      </c>
      <c r="BS182" s="13">
        <f t="shared" si="77"/>
        <v>0</v>
      </c>
      <c r="BT182" s="13">
        <f t="shared" si="77"/>
        <v>0</v>
      </c>
      <c r="BU182" s="13">
        <f t="shared" si="77"/>
        <v>0</v>
      </c>
      <c r="BV182" s="13">
        <f t="shared" si="77"/>
        <v>0</v>
      </c>
      <c r="BW182" s="13">
        <f t="shared" si="77"/>
        <v>0</v>
      </c>
      <c r="BX182" s="13" t="str">
        <f t="shared" si="77"/>
        <v/>
      </c>
      <c r="BY182" s="13" t="s">
        <v>25</v>
      </c>
      <c r="BZ182" s="13" t="s">
        <v>25</v>
      </c>
      <c r="CA182" s="13" t="s">
        <v>25</v>
      </c>
      <c r="CB182" s="13" t="s">
        <v>25</v>
      </c>
      <c r="CC182" s="13" t="s">
        <v>25</v>
      </c>
    </row>
    <row r="183" ht="15" customHeight="1" outlineLevel="1" spans="2:81">
      <c r="B183" s="10">
        <v>201612</v>
      </c>
      <c r="C183" s="13">
        <f t="shared" si="76"/>
        <v>9.645765</v>
      </c>
      <c r="D183" s="13">
        <f t="shared" si="76"/>
        <v>0.833383577441203</v>
      </c>
      <c r="E183" s="13">
        <f t="shared" si="76"/>
        <v>30.5714973275004</v>
      </c>
      <c r="F183" s="13">
        <f t="shared" si="76"/>
        <v>0.985479308822577</v>
      </c>
      <c r="G183" s="13">
        <f t="shared" si="76"/>
        <v>0.884620887135937</v>
      </c>
      <c r="H183" s="13">
        <f t="shared" si="76"/>
        <v>1</v>
      </c>
      <c r="I183" s="13">
        <f t="shared" si="76"/>
        <v>0.980592844942526</v>
      </c>
      <c r="J183" s="13">
        <f t="shared" si="76"/>
        <v>1</v>
      </c>
      <c r="K183" s="13">
        <f t="shared" si="76"/>
        <v>1</v>
      </c>
      <c r="L183" s="13">
        <f t="shared" si="76"/>
        <v>1</v>
      </c>
      <c r="M183" s="13">
        <f t="shared" si="76"/>
        <v>1</v>
      </c>
      <c r="N183" s="13">
        <f t="shared" si="76"/>
        <v>0.994270982818677</v>
      </c>
      <c r="O183" s="13">
        <f t="shared" si="76"/>
        <v>1</v>
      </c>
      <c r="P183" s="13">
        <f t="shared" si="76"/>
        <v>1</v>
      </c>
      <c r="Q183" s="13">
        <f t="shared" si="76"/>
        <v>1</v>
      </c>
      <c r="R183" s="13">
        <f t="shared" si="76"/>
        <v>0.999666588887839</v>
      </c>
      <c r="S183" s="13">
        <f t="shared" si="76"/>
        <v>0.992217812715181</v>
      </c>
      <c r="T183" s="13">
        <f t="shared" si="76"/>
        <v>0.982072629191831</v>
      </c>
      <c r="U183" s="13">
        <f t="shared" si="76"/>
        <v>0.992013600119343</v>
      </c>
      <c r="V183" s="13">
        <f t="shared" si="76"/>
        <v>1</v>
      </c>
      <c r="W183" s="13">
        <f t="shared" si="76"/>
        <v>0.985048707506768</v>
      </c>
      <c r="X183" s="13">
        <f t="shared" si="76"/>
        <v>1</v>
      </c>
      <c r="Y183" s="13">
        <f t="shared" si="76"/>
        <v>1</v>
      </c>
      <c r="Z183" s="13">
        <f t="shared" si="76"/>
        <v>0.994395731717426</v>
      </c>
      <c r="AA183" s="13">
        <f t="shared" si="76"/>
        <v>1</v>
      </c>
      <c r="AB183" s="13">
        <f t="shared" si="76"/>
        <v>1</v>
      </c>
      <c r="AC183" s="13">
        <f t="shared" si="76"/>
        <v>1</v>
      </c>
      <c r="AD183" s="13">
        <f t="shared" si="76"/>
        <v>1</v>
      </c>
      <c r="AE183" s="13" t="str">
        <f t="shared" si="76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T183" s="10">
        <v>201612</v>
      </c>
      <c r="AU183" s="13">
        <f t="shared" si="77"/>
        <v>9.645765</v>
      </c>
      <c r="AV183" s="13">
        <f t="shared" si="77"/>
        <v>0.833383577441203</v>
      </c>
      <c r="AW183" s="13">
        <f t="shared" si="77"/>
        <v>30.5714973275004</v>
      </c>
      <c r="AX183" s="13">
        <f t="shared" si="77"/>
        <v>0.985479308822577</v>
      </c>
      <c r="AY183" s="13">
        <f t="shared" si="77"/>
        <v>0.884620887135937</v>
      </c>
      <c r="AZ183" s="13">
        <f t="shared" si="77"/>
        <v>1</v>
      </c>
      <c r="BA183" s="13">
        <f t="shared" si="77"/>
        <v>0.980592844942526</v>
      </c>
      <c r="BB183" s="13">
        <f t="shared" si="77"/>
        <v>1</v>
      </c>
      <c r="BC183" s="13">
        <f t="shared" si="77"/>
        <v>1</v>
      </c>
      <c r="BD183" s="13">
        <f t="shared" si="77"/>
        <v>1</v>
      </c>
      <c r="BE183" s="13">
        <f t="shared" si="77"/>
        <v>1</v>
      </c>
      <c r="BF183" s="13">
        <f t="shared" si="77"/>
        <v>0.994270982818677</v>
      </c>
      <c r="BG183" s="13">
        <f t="shared" si="77"/>
        <v>1</v>
      </c>
      <c r="BH183" s="13">
        <f t="shared" si="77"/>
        <v>1</v>
      </c>
      <c r="BI183" s="13">
        <f t="shared" si="77"/>
        <v>1</v>
      </c>
      <c r="BJ183" s="13">
        <f t="shared" si="77"/>
        <v>0.999666588887839</v>
      </c>
      <c r="BK183" s="13">
        <f t="shared" si="77"/>
        <v>0.992217812715181</v>
      </c>
      <c r="BL183" s="13">
        <f t="shared" si="77"/>
        <v>0.982072629191831</v>
      </c>
      <c r="BM183" s="13">
        <f t="shared" si="77"/>
        <v>0.992013600119343</v>
      </c>
      <c r="BN183" s="13">
        <f t="shared" si="77"/>
        <v>1</v>
      </c>
      <c r="BO183" s="13">
        <f t="shared" si="77"/>
        <v>0.985048707506768</v>
      </c>
      <c r="BP183" s="13">
        <f t="shared" si="77"/>
        <v>1</v>
      </c>
      <c r="BQ183" s="13">
        <f t="shared" si="77"/>
        <v>1</v>
      </c>
      <c r="BR183" s="13">
        <f t="shared" si="77"/>
        <v>0.994395731717426</v>
      </c>
      <c r="BS183" s="13">
        <f t="shared" si="77"/>
        <v>1</v>
      </c>
      <c r="BT183" s="13">
        <f t="shared" si="77"/>
        <v>1</v>
      </c>
      <c r="BU183" s="13">
        <f t="shared" si="77"/>
        <v>1</v>
      </c>
      <c r="BV183" s="13">
        <f t="shared" si="77"/>
        <v>1</v>
      </c>
      <c r="BW183" s="13" t="str">
        <f t="shared" si="77"/>
        <v/>
      </c>
      <c r="BX183" s="13" t="s">
        <v>25</v>
      </c>
      <c r="BY183" s="13" t="s">
        <v>25</v>
      </c>
      <c r="BZ183" s="13" t="s">
        <v>25</v>
      </c>
      <c r="CA183" s="13" t="s">
        <v>25</v>
      </c>
      <c r="CB183" s="13" t="s">
        <v>25</v>
      </c>
      <c r="CC183" s="13" t="s">
        <v>25</v>
      </c>
    </row>
    <row r="184" ht="15" customHeight="1" outlineLevel="1" spans="2:81">
      <c r="B184" s="10">
        <v>201703</v>
      </c>
      <c r="C184" s="13">
        <f t="shared" si="76"/>
        <v>4.12174640883978</v>
      </c>
      <c r="D184" s="13">
        <f t="shared" si="76"/>
        <v>6.69705319219807</v>
      </c>
      <c r="E184" s="13">
        <f t="shared" si="76"/>
        <v>0.997807046409845</v>
      </c>
      <c r="F184" s="13">
        <f t="shared" si="76"/>
        <v>0.874445902377918</v>
      </c>
      <c r="G184" s="13">
        <f t="shared" si="76"/>
        <v>1</v>
      </c>
      <c r="H184" s="13">
        <f t="shared" si="76"/>
        <v>0.907957143236441</v>
      </c>
      <c r="I184" s="13">
        <f t="shared" si="76"/>
        <v>1</v>
      </c>
      <c r="J184" s="13">
        <f t="shared" si="76"/>
        <v>1</v>
      </c>
      <c r="K184" s="13">
        <f t="shared" si="76"/>
        <v>1</v>
      </c>
      <c r="L184" s="13">
        <f t="shared" si="76"/>
        <v>1</v>
      </c>
      <c r="M184" s="13">
        <f t="shared" si="76"/>
        <v>0.953346075045298</v>
      </c>
      <c r="N184" s="13">
        <f t="shared" si="76"/>
        <v>1</v>
      </c>
      <c r="O184" s="13">
        <f t="shared" si="76"/>
        <v>0.999741616023308</v>
      </c>
      <c r="P184" s="13">
        <f t="shared" si="76"/>
        <v>0.997243191933586</v>
      </c>
      <c r="Q184" s="13">
        <f t="shared" si="76"/>
        <v>0.998142649220768</v>
      </c>
      <c r="R184" s="13">
        <f t="shared" si="76"/>
        <v>0.999740352518539</v>
      </c>
      <c r="S184" s="13">
        <f t="shared" si="76"/>
        <v>0.999740285084215</v>
      </c>
      <c r="T184" s="13">
        <f t="shared" si="76"/>
        <v>1</v>
      </c>
      <c r="U184" s="13">
        <f t="shared" si="76"/>
        <v>1</v>
      </c>
      <c r="V184" s="13">
        <f t="shared" si="76"/>
        <v>1</v>
      </c>
      <c r="W184" s="13">
        <f t="shared" si="76"/>
        <v>1</v>
      </c>
      <c r="X184" s="13">
        <f t="shared" si="76"/>
        <v>0.989009927511909</v>
      </c>
      <c r="Y184" s="13">
        <f t="shared" si="76"/>
        <v>0.993935322522854</v>
      </c>
      <c r="Z184" s="13">
        <f t="shared" si="76"/>
        <v>0.996476375178408</v>
      </c>
      <c r="AA184" s="13">
        <f t="shared" si="76"/>
        <v>0.999115978835685</v>
      </c>
      <c r="AB184" s="13">
        <f t="shared" si="76"/>
        <v>1</v>
      </c>
      <c r="AC184" s="13">
        <f t="shared" si="76"/>
        <v>0.99991151966508</v>
      </c>
      <c r="AD184" s="13" t="str">
        <f t="shared" si="76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T184" s="10">
        <v>201703</v>
      </c>
      <c r="AU184" s="13">
        <f t="shared" si="77"/>
        <v>4.12174640883978</v>
      </c>
      <c r="AV184" s="13">
        <f t="shared" si="77"/>
        <v>6.69705319219807</v>
      </c>
      <c r="AW184" s="13">
        <f t="shared" si="77"/>
        <v>0.997807046409845</v>
      </c>
      <c r="AX184" s="13">
        <f t="shared" si="77"/>
        <v>0.874445902377918</v>
      </c>
      <c r="AY184" s="13">
        <f t="shared" si="77"/>
        <v>1</v>
      </c>
      <c r="AZ184" s="13">
        <f t="shared" si="77"/>
        <v>0.907957143236441</v>
      </c>
      <c r="BA184" s="13">
        <f t="shared" si="77"/>
        <v>1</v>
      </c>
      <c r="BB184" s="13">
        <f t="shared" si="77"/>
        <v>1</v>
      </c>
      <c r="BC184" s="13">
        <f t="shared" si="77"/>
        <v>1</v>
      </c>
      <c r="BD184" s="13">
        <f t="shared" si="77"/>
        <v>1</v>
      </c>
      <c r="BE184" s="13">
        <f t="shared" si="77"/>
        <v>0.953346075045298</v>
      </c>
      <c r="BF184" s="13">
        <f t="shared" si="77"/>
        <v>1</v>
      </c>
      <c r="BG184" s="13">
        <f t="shared" si="77"/>
        <v>0.999741616023308</v>
      </c>
      <c r="BH184" s="13">
        <f t="shared" si="77"/>
        <v>0.997243191933586</v>
      </c>
      <c r="BI184" s="13">
        <f t="shared" si="77"/>
        <v>0.998142649220768</v>
      </c>
      <c r="BJ184" s="13">
        <f t="shared" si="77"/>
        <v>0.999740352518539</v>
      </c>
      <c r="BK184" s="13">
        <f t="shared" si="77"/>
        <v>0.999740285084215</v>
      </c>
      <c r="BL184" s="13">
        <f t="shared" si="77"/>
        <v>1</v>
      </c>
      <c r="BM184" s="13">
        <f t="shared" si="77"/>
        <v>1</v>
      </c>
      <c r="BN184" s="13">
        <f t="shared" si="77"/>
        <v>1</v>
      </c>
      <c r="BO184" s="13">
        <f t="shared" si="77"/>
        <v>1</v>
      </c>
      <c r="BP184" s="13">
        <f t="shared" si="77"/>
        <v>0.989009927511909</v>
      </c>
      <c r="BQ184" s="13">
        <f t="shared" si="77"/>
        <v>0.993935322522854</v>
      </c>
      <c r="BR184" s="13">
        <f t="shared" si="77"/>
        <v>0.996476375178408</v>
      </c>
      <c r="BS184" s="13">
        <f t="shared" si="77"/>
        <v>0.999115978835685</v>
      </c>
      <c r="BT184" s="13">
        <f t="shared" si="77"/>
        <v>1</v>
      </c>
      <c r="BU184" s="13">
        <f t="shared" si="77"/>
        <v>0.99991151966508</v>
      </c>
      <c r="BV184" s="13" t="str">
        <f t="shared" si="77"/>
        <v/>
      </c>
      <c r="BW184" s="13" t="s">
        <v>25</v>
      </c>
      <c r="BX184" s="13" t="s">
        <v>25</v>
      </c>
      <c r="BY184" s="13" t="s">
        <v>25</v>
      </c>
      <c r="BZ184" s="13" t="s">
        <v>25</v>
      </c>
      <c r="CA184" s="13" t="s">
        <v>25</v>
      </c>
      <c r="CB184" s="13" t="s">
        <v>25</v>
      </c>
      <c r="CC184" s="13" t="s">
        <v>25</v>
      </c>
    </row>
    <row r="185" ht="15" customHeight="1" outlineLevel="1" spans="2:81">
      <c r="B185" s="10">
        <v>201706</v>
      </c>
      <c r="C185" s="13">
        <f t="shared" si="76"/>
        <v>0</v>
      </c>
      <c r="D185" s="13">
        <f t="shared" si="76"/>
        <v>0.801307127518151</v>
      </c>
      <c r="E185" s="13">
        <f t="shared" si="76"/>
        <v>1</v>
      </c>
      <c r="F185" s="13">
        <f t="shared" si="76"/>
        <v>1</v>
      </c>
      <c r="G185" s="13">
        <f t="shared" ref="G185:AC200" si="78">IFERROR(IF(H146="","",H146/G146),0)</f>
        <v>1</v>
      </c>
      <c r="H185" s="13">
        <f t="shared" si="78"/>
        <v>1</v>
      </c>
      <c r="I185" s="13">
        <f t="shared" si="78"/>
        <v>1</v>
      </c>
      <c r="J185" s="13">
        <f t="shared" si="78"/>
        <v>1</v>
      </c>
      <c r="K185" s="13">
        <f t="shared" si="78"/>
        <v>1</v>
      </c>
      <c r="L185" s="13">
        <f t="shared" si="78"/>
        <v>0.598429828020032</v>
      </c>
      <c r="M185" s="13">
        <f t="shared" si="78"/>
        <v>1</v>
      </c>
      <c r="N185" s="13">
        <f t="shared" si="78"/>
        <v>1</v>
      </c>
      <c r="O185" s="13">
        <f t="shared" si="78"/>
        <v>1</v>
      </c>
      <c r="P185" s="13">
        <f t="shared" si="78"/>
        <v>1</v>
      </c>
      <c r="Q185" s="13">
        <f t="shared" si="78"/>
        <v>1</v>
      </c>
      <c r="R185" s="13">
        <f t="shared" si="78"/>
        <v>1</v>
      </c>
      <c r="S185" s="13">
        <f t="shared" si="78"/>
        <v>1</v>
      </c>
      <c r="T185" s="13">
        <f t="shared" si="78"/>
        <v>1</v>
      </c>
      <c r="U185" s="13">
        <f t="shared" si="78"/>
        <v>1</v>
      </c>
      <c r="V185" s="13">
        <f t="shared" si="78"/>
        <v>1</v>
      </c>
      <c r="W185" s="13">
        <f t="shared" si="78"/>
        <v>1</v>
      </c>
      <c r="X185" s="13">
        <f t="shared" si="78"/>
        <v>0.641736472608962</v>
      </c>
      <c r="Y185" s="13">
        <f t="shared" si="78"/>
        <v>1</v>
      </c>
      <c r="Z185" s="13">
        <f t="shared" si="78"/>
        <v>1</v>
      </c>
      <c r="AA185" s="13">
        <f t="shared" si="78"/>
        <v>1</v>
      </c>
      <c r="AB185" s="13">
        <f t="shared" si="78"/>
        <v>1</v>
      </c>
      <c r="AC185" s="13" t="str">
        <f t="shared" si="78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T185" s="10">
        <v>201706</v>
      </c>
      <c r="AU185" s="13">
        <f t="shared" si="77"/>
        <v>0</v>
      </c>
      <c r="AV185" s="13">
        <f t="shared" si="77"/>
        <v>0.801307127518151</v>
      </c>
      <c r="AW185" s="13">
        <f t="shared" si="77"/>
        <v>1</v>
      </c>
      <c r="AX185" s="13">
        <f t="shared" si="77"/>
        <v>1</v>
      </c>
      <c r="AY185" s="13">
        <f t="shared" ref="AY185:BU200" si="79">IFERROR(IF(AZ146="","",AZ146/AY146),0)</f>
        <v>1</v>
      </c>
      <c r="AZ185" s="13">
        <f t="shared" si="79"/>
        <v>1</v>
      </c>
      <c r="BA185" s="13">
        <f t="shared" si="79"/>
        <v>1</v>
      </c>
      <c r="BB185" s="13">
        <f t="shared" si="79"/>
        <v>1</v>
      </c>
      <c r="BC185" s="13">
        <f t="shared" si="79"/>
        <v>1</v>
      </c>
      <c r="BD185" s="13">
        <f t="shared" si="79"/>
        <v>0.598429828020032</v>
      </c>
      <c r="BE185" s="13">
        <f t="shared" si="79"/>
        <v>1</v>
      </c>
      <c r="BF185" s="13">
        <f t="shared" si="79"/>
        <v>1</v>
      </c>
      <c r="BG185" s="13">
        <f t="shared" si="79"/>
        <v>1</v>
      </c>
      <c r="BH185" s="13">
        <f t="shared" si="79"/>
        <v>1</v>
      </c>
      <c r="BI185" s="13">
        <f t="shared" si="79"/>
        <v>1</v>
      </c>
      <c r="BJ185" s="13">
        <f t="shared" si="79"/>
        <v>1</v>
      </c>
      <c r="BK185" s="13">
        <f t="shared" si="79"/>
        <v>1</v>
      </c>
      <c r="BL185" s="13">
        <f t="shared" si="79"/>
        <v>1</v>
      </c>
      <c r="BM185" s="13">
        <f t="shared" si="79"/>
        <v>1</v>
      </c>
      <c r="BN185" s="13">
        <f t="shared" si="79"/>
        <v>1</v>
      </c>
      <c r="BO185" s="13">
        <f t="shared" si="79"/>
        <v>1</v>
      </c>
      <c r="BP185" s="13">
        <f t="shared" si="79"/>
        <v>0.641736472608962</v>
      </c>
      <c r="BQ185" s="13">
        <f t="shared" si="79"/>
        <v>1</v>
      </c>
      <c r="BR185" s="13">
        <f t="shared" si="79"/>
        <v>1</v>
      </c>
      <c r="BS185" s="13">
        <f t="shared" si="79"/>
        <v>1</v>
      </c>
      <c r="BT185" s="13">
        <f t="shared" si="79"/>
        <v>1</v>
      </c>
      <c r="BU185" s="13" t="str">
        <f t="shared" si="79"/>
        <v/>
      </c>
      <c r="BV185" s="13" t="s">
        <v>25</v>
      </c>
      <c r="BW185" s="13" t="s">
        <v>25</v>
      </c>
      <c r="BX185" s="13" t="s">
        <v>25</v>
      </c>
      <c r="BY185" s="13" t="s">
        <v>25</v>
      </c>
      <c r="BZ185" s="13" t="s">
        <v>25</v>
      </c>
      <c r="CA185" s="13" t="s">
        <v>25</v>
      </c>
      <c r="CB185" s="13" t="s">
        <v>25</v>
      </c>
      <c r="CC185" s="13" t="s">
        <v>25</v>
      </c>
    </row>
    <row r="186" ht="15" customHeight="1" outlineLevel="1" spans="2:81">
      <c r="B186" s="10">
        <v>201709</v>
      </c>
      <c r="C186" s="13">
        <f t="shared" ref="C186:M201" si="80">IFERROR(IF(D147="","",D147/C147),0)</f>
        <v>0</v>
      </c>
      <c r="D186" s="13">
        <f t="shared" si="80"/>
        <v>0</v>
      </c>
      <c r="E186" s="13">
        <f t="shared" si="80"/>
        <v>0</v>
      </c>
      <c r="F186" s="13">
        <f t="shared" si="80"/>
        <v>0</v>
      </c>
      <c r="G186" s="13">
        <f t="shared" si="78"/>
        <v>0</v>
      </c>
      <c r="H186" s="13">
        <f t="shared" si="78"/>
        <v>0</v>
      </c>
      <c r="I186" s="13">
        <f t="shared" si="78"/>
        <v>0</v>
      </c>
      <c r="J186" s="13">
        <f t="shared" si="78"/>
        <v>0</v>
      </c>
      <c r="K186" s="13">
        <f t="shared" si="78"/>
        <v>0</v>
      </c>
      <c r="L186" s="13">
        <f t="shared" si="78"/>
        <v>0</v>
      </c>
      <c r="M186" s="13">
        <f t="shared" si="78"/>
        <v>0</v>
      </c>
      <c r="N186" s="13">
        <f t="shared" si="78"/>
        <v>0</v>
      </c>
      <c r="O186" s="13">
        <f t="shared" si="78"/>
        <v>0</v>
      </c>
      <c r="P186" s="13">
        <f t="shared" si="78"/>
        <v>0</v>
      </c>
      <c r="Q186" s="13">
        <f t="shared" si="78"/>
        <v>0</v>
      </c>
      <c r="R186" s="13">
        <f t="shared" si="78"/>
        <v>0</v>
      </c>
      <c r="S186" s="13">
        <f t="shared" si="78"/>
        <v>0</v>
      </c>
      <c r="T186" s="13">
        <f t="shared" si="78"/>
        <v>0</v>
      </c>
      <c r="U186" s="13">
        <f t="shared" si="78"/>
        <v>0</v>
      </c>
      <c r="V186" s="13">
        <f t="shared" si="78"/>
        <v>0</v>
      </c>
      <c r="W186" s="13">
        <f t="shared" si="78"/>
        <v>0</v>
      </c>
      <c r="X186" s="13">
        <f t="shared" si="78"/>
        <v>0</v>
      </c>
      <c r="Y186" s="13">
        <f t="shared" si="78"/>
        <v>0</v>
      </c>
      <c r="Z186" s="13">
        <f t="shared" si="78"/>
        <v>0</v>
      </c>
      <c r="AA186" s="13">
        <f t="shared" si="78"/>
        <v>0</v>
      </c>
      <c r="AB186" s="13" t="str">
        <f t="shared" si="78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T186" s="10">
        <v>201709</v>
      </c>
      <c r="AU186" s="13">
        <f t="shared" ref="AU186:BE201" si="81">IFERROR(IF(AV147="","",AV147/AU147),0)</f>
        <v>0</v>
      </c>
      <c r="AV186" s="13">
        <f t="shared" si="81"/>
        <v>0</v>
      </c>
      <c r="AW186" s="13">
        <f t="shared" si="81"/>
        <v>0</v>
      </c>
      <c r="AX186" s="13">
        <f t="shared" si="81"/>
        <v>0</v>
      </c>
      <c r="AY186" s="13">
        <f t="shared" si="79"/>
        <v>0</v>
      </c>
      <c r="AZ186" s="13">
        <f t="shared" si="79"/>
        <v>0</v>
      </c>
      <c r="BA186" s="13">
        <f t="shared" si="79"/>
        <v>0</v>
      </c>
      <c r="BB186" s="13">
        <f t="shared" si="79"/>
        <v>0</v>
      </c>
      <c r="BC186" s="13">
        <f t="shared" si="79"/>
        <v>0</v>
      </c>
      <c r="BD186" s="13">
        <f t="shared" si="79"/>
        <v>0</v>
      </c>
      <c r="BE186" s="13">
        <f t="shared" si="79"/>
        <v>0</v>
      </c>
      <c r="BF186" s="13">
        <f t="shared" si="79"/>
        <v>0</v>
      </c>
      <c r="BG186" s="13">
        <f t="shared" si="79"/>
        <v>0</v>
      </c>
      <c r="BH186" s="13">
        <f t="shared" si="79"/>
        <v>0</v>
      </c>
      <c r="BI186" s="13">
        <f t="shared" si="79"/>
        <v>0</v>
      </c>
      <c r="BJ186" s="13">
        <f t="shared" si="79"/>
        <v>0</v>
      </c>
      <c r="BK186" s="13">
        <f t="shared" si="79"/>
        <v>0</v>
      </c>
      <c r="BL186" s="13">
        <f t="shared" si="79"/>
        <v>0</v>
      </c>
      <c r="BM186" s="13">
        <f t="shared" si="79"/>
        <v>0</v>
      </c>
      <c r="BN186" s="13">
        <f t="shared" si="79"/>
        <v>0</v>
      </c>
      <c r="BO186" s="13">
        <f t="shared" si="79"/>
        <v>0</v>
      </c>
      <c r="BP186" s="13">
        <f t="shared" si="79"/>
        <v>0</v>
      </c>
      <c r="BQ186" s="13">
        <f t="shared" si="79"/>
        <v>0</v>
      </c>
      <c r="BR186" s="13">
        <f t="shared" si="79"/>
        <v>0</v>
      </c>
      <c r="BS186" s="13">
        <f t="shared" si="79"/>
        <v>0</v>
      </c>
      <c r="BT186" s="13" t="str">
        <f t="shared" si="79"/>
        <v/>
      </c>
      <c r="BU186" s="13" t="s">
        <v>25</v>
      </c>
      <c r="BV186" s="13" t="s">
        <v>25</v>
      </c>
      <c r="BW186" s="13" t="s">
        <v>25</v>
      </c>
      <c r="BX186" s="13" t="s">
        <v>25</v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</row>
    <row r="187" ht="15" customHeight="1" outlineLevel="1" spans="2:81">
      <c r="B187" s="10">
        <v>201712</v>
      </c>
      <c r="C187" s="13">
        <f t="shared" si="80"/>
        <v>1</v>
      </c>
      <c r="D187" s="13">
        <f t="shared" si="80"/>
        <v>2.86290281878517</v>
      </c>
      <c r="E187" s="13">
        <f t="shared" si="80"/>
        <v>0.967631519216912</v>
      </c>
      <c r="F187" s="13">
        <f t="shared" si="80"/>
        <v>1.07130189833438</v>
      </c>
      <c r="G187" s="13">
        <f t="shared" si="78"/>
        <v>1.48581410272277</v>
      </c>
      <c r="H187" s="13">
        <f t="shared" si="78"/>
        <v>1</v>
      </c>
      <c r="I187" s="13">
        <f t="shared" si="78"/>
        <v>1</v>
      </c>
      <c r="J187" s="13">
        <f t="shared" si="78"/>
        <v>1.06995169415215</v>
      </c>
      <c r="K187" s="13">
        <f t="shared" si="78"/>
        <v>1</v>
      </c>
      <c r="L187" s="13">
        <f t="shared" si="78"/>
        <v>1</v>
      </c>
      <c r="M187" s="13">
        <f t="shared" si="78"/>
        <v>0.998805893290222</v>
      </c>
      <c r="N187" s="13">
        <f t="shared" si="78"/>
        <v>1</v>
      </c>
      <c r="O187" s="13">
        <f t="shared" si="78"/>
        <v>1</v>
      </c>
      <c r="P187" s="13">
        <f t="shared" si="78"/>
        <v>1</v>
      </c>
      <c r="Q187" s="13">
        <f t="shared" si="78"/>
        <v>1</v>
      </c>
      <c r="R187" s="13">
        <f t="shared" si="78"/>
        <v>0.961267031380227</v>
      </c>
      <c r="S187" s="13">
        <f t="shared" si="78"/>
        <v>0.75905792886931</v>
      </c>
      <c r="T187" s="13">
        <f t="shared" si="78"/>
        <v>1</v>
      </c>
      <c r="U187" s="13">
        <f t="shared" si="78"/>
        <v>1.0308248446604</v>
      </c>
      <c r="V187" s="13">
        <f t="shared" si="78"/>
        <v>1</v>
      </c>
      <c r="W187" s="13">
        <f t="shared" si="78"/>
        <v>1</v>
      </c>
      <c r="X187" s="13">
        <f t="shared" si="78"/>
        <v>1.37029988979716</v>
      </c>
      <c r="Y187" s="13">
        <f t="shared" si="78"/>
        <v>1</v>
      </c>
      <c r="Z187" s="13">
        <f t="shared" si="78"/>
        <v>0.99033446447634</v>
      </c>
      <c r="AA187" s="13" t="str">
        <f t="shared" si="78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T187" s="10">
        <v>201712</v>
      </c>
      <c r="AU187" s="13">
        <f t="shared" si="81"/>
        <v>1</v>
      </c>
      <c r="AV187" s="13">
        <f t="shared" si="81"/>
        <v>2.86290281878517</v>
      </c>
      <c r="AW187" s="13">
        <f t="shared" si="81"/>
        <v>0.967631519216912</v>
      </c>
      <c r="AX187" s="13">
        <f t="shared" si="81"/>
        <v>1.07130189833438</v>
      </c>
      <c r="AY187" s="13">
        <f t="shared" si="79"/>
        <v>1.48581410272277</v>
      </c>
      <c r="AZ187" s="13">
        <f t="shared" si="79"/>
        <v>1</v>
      </c>
      <c r="BA187" s="13">
        <f t="shared" si="79"/>
        <v>1</v>
      </c>
      <c r="BB187" s="13">
        <f t="shared" si="79"/>
        <v>1.06995169415215</v>
      </c>
      <c r="BC187" s="13">
        <f t="shared" si="79"/>
        <v>1</v>
      </c>
      <c r="BD187" s="13">
        <f t="shared" si="79"/>
        <v>1</v>
      </c>
      <c r="BE187" s="13">
        <f t="shared" si="79"/>
        <v>0.998805893290222</v>
      </c>
      <c r="BF187" s="13">
        <f t="shared" si="79"/>
        <v>1</v>
      </c>
      <c r="BG187" s="13">
        <f t="shared" si="79"/>
        <v>1</v>
      </c>
      <c r="BH187" s="13">
        <f t="shared" si="79"/>
        <v>1</v>
      </c>
      <c r="BI187" s="13">
        <f t="shared" si="79"/>
        <v>1</v>
      </c>
      <c r="BJ187" s="13">
        <f t="shared" si="79"/>
        <v>0.961267031380227</v>
      </c>
      <c r="BK187" s="13">
        <f t="shared" si="79"/>
        <v>0.75905792886931</v>
      </c>
      <c r="BL187" s="13">
        <f t="shared" si="79"/>
        <v>1</v>
      </c>
      <c r="BM187" s="13">
        <f t="shared" si="79"/>
        <v>1.0308248446604</v>
      </c>
      <c r="BN187" s="13">
        <f t="shared" si="79"/>
        <v>1</v>
      </c>
      <c r="BO187" s="13">
        <f t="shared" si="79"/>
        <v>1</v>
      </c>
      <c r="BP187" s="13">
        <f t="shared" si="79"/>
        <v>1.37029988979716</v>
      </c>
      <c r="BQ187" s="13">
        <f t="shared" si="79"/>
        <v>1</v>
      </c>
      <c r="BR187" s="13">
        <f t="shared" si="79"/>
        <v>0.99033446447634</v>
      </c>
      <c r="BS187" s="13" t="str">
        <f t="shared" si="79"/>
        <v/>
      </c>
      <c r="BT187" s="13" t="s">
        <v>25</v>
      </c>
      <c r="BU187" s="13" t="s">
        <v>25</v>
      </c>
      <c r="BV187" s="13" t="s">
        <v>25</v>
      </c>
      <c r="BW187" s="13" t="s">
        <v>25</v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</row>
    <row r="188" ht="15" customHeight="1" outlineLevel="1" spans="2:81">
      <c r="B188" s="10">
        <v>201803</v>
      </c>
      <c r="C188" s="13">
        <f t="shared" si="80"/>
        <v>0</v>
      </c>
      <c r="D188" s="13">
        <f t="shared" si="80"/>
        <v>1</v>
      </c>
      <c r="E188" s="13">
        <f t="shared" si="80"/>
        <v>0.928571421820426</v>
      </c>
      <c r="F188" s="13">
        <f t="shared" si="80"/>
        <v>1.69962643106258</v>
      </c>
      <c r="G188" s="13">
        <f t="shared" si="78"/>
        <v>2.39734722014339</v>
      </c>
      <c r="H188" s="13">
        <f t="shared" si="78"/>
        <v>1</v>
      </c>
      <c r="I188" s="13">
        <f t="shared" si="78"/>
        <v>1.60175223728444</v>
      </c>
      <c r="J188" s="13">
        <f t="shared" si="78"/>
        <v>1</v>
      </c>
      <c r="K188" s="13">
        <f t="shared" si="78"/>
        <v>1</v>
      </c>
      <c r="L188" s="13">
        <f t="shared" si="78"/>
        <v>1.05900324237113</v>
      </c>
      <c r="M188" s="13">
        <f t="shared" si="78"/>
        <v>0.991348092807941</v>
      </c>
      <c r="N188" s="13">
        <f t="shared" si="78"/>
        <v>1</v>
      </c>
      <c r="O188" s="13">
        <f t="shared" si="78"/>
        <v>1</v>
      </c>
      <c r="P188" s="13">
        <f t="shared" si="78"/>
        <v>1</v>
      </c>
      <c r="Q188" s="13">
        <f t="shared" si="78"/>
        <v>1</v>
      </c>
      <c r="R188" s="13">
        <f t="shared" si="78"/>
        <v>1</v>
      </c>
      <c r="S188" s="13">
        <f t="shared" si="78"/>
        <v>1</v>
      </c>
      <c r="T188" s="13">
        <f t="shared" si="78"/>
        <v>1</v>
      </c>
      <c r="U188" s="13">
        <f t="shared" si="78"/>
        <v>1</v>
      </c>
      <c r="V188" s="13">
        <f t="shared" si="78"/>
        <v>1</v>
      </c>
      <c r="W188" s="13">
        <f t="shared" si="78"/>
        <v>1</v>
      </c>
      <c r="X188" s="13">
        <f t="shared" si="78"/>
        <v>1</v>
      </c>
      <c r="Y188" s="13">
        <f t="shared" si="78"/>
        <v>0.969506136202852</v>
      </c>
      <c r="Z188" s="13" t="str">
        <f t="shared" si="78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T188" s="10">
        <v>201803</v>
      </c>
      <c r="AU188" s="13">
        <f t="shared" si="81"/>
        <v>0</v>
      </c>
      <c r="AV188" s="13">
        <f t="shared" si="81"/>
        <v>1</v>
      </c>
      <c r="AW188" s="13">
        <f t="shared" si="81"/>
        <v>0.928571421820426</v>
      </c>
      <c r="AX188" s="13">
        <f t="shared" si="81"/>
        <v>1.69962643106258</v>
      </c>
      <c r="AY188" s="13">
        <f t="shared" si="79"/>
        <v>2.39734722014339</v>
      </c>
      <c r="AZ188" s="13">
        <f t="shared" si="79"/>
        <v>1</v>
      </c>
      <c r="BA188" s="13">
        <f t="shared" si="79"/>
        <v>1.60175223728444</v>
      </c>
      <c r="BB188" s="13">
        <f t="shared" si="79"/>
        <v>1</v>
      </c>
      <c r="BC188" s="13">
        <f t="shared" si="79"/>
        <v>1</v>
      </c>
      <c r="BD188" s="13">
        <f t="shared" si="79"/>
        <v>1.05900324237113</v>
      </c>
      <c r="BE188" s="13">
        <f t="shared" si="79"/>
        <v>0.991348092807941</v>
      </c>
      <c r="BF188" s="13">
        <f t="shared" si="79"/>
        <v>1</v>
      </c>
      <c r="BG188" s="13">
        <f t="shared" si="79"/>
        <v>1</v>
      </c>
      <c r="BH188" s="13">
        <f t="shared" si="79"/>
        <v>1</v>
      </c>
      <c r="BI188" s="13">
        <f t="shared" si="79"/>
        <v>1</v>
      </c>
      <c r="BJ188" s="13">
        <f t="shared" si="79"/>
        <v>1</v>
      </c>
      <c r="BK188" s="13">
        <f t="shared" si="79"/>
        <v>1</v>
      </c>
      <c r="BL188" s="13">
        <f t="shared" si="79"/>
        <v>1</v>
      </c>
      <c r="BM188" s="13">
        <f t="shared" si="79"/>
        <v>1</v>
      </c>
      <c r="BN188" s="13">
        <f t="shared" si="79"/>
        <v>1</v>
      </c>
      <c r="BO188" s="13">
        <f t="shared" si="79"/>
        <v>1</v>
      </c>
      <c r="BP188" s="13">
        <f t="shared" si="79"/>
        <v>1</v>
      </c>
      <c r="BQ188" s="13">
        <f t="shared" si="79"/>
        <v>0.969506136202852</v>
      </c>
      <c r="BR188" s="13" t="str">
        <f t="shared" si="79"/>
        <v/>
      </c>
      <c r="BS188" s="13" t="s">
        <v>25</v>
      </c>
      <c r="BT188" s="13" t="s">
        <v>25</v>
      </c>
      <c r="BU188" s="13" t="s">
        <v>25</v>
      </c>
      <c r="BV188" s="13" t="s">
        <v>25</v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</row>
    <row r="189" ht="15" customHeight="1" outlineLevel="1" spans="2:81">
      <c r="B189" s="10">
        <v>201806</v>
      </c>
      <c r="C189" s="13">
        <f t="shared" si="80"/>
        <v>0</v>
      </c>
      <c r="D189" s="13">
        <f t="shared" si="80"/>
        <v>0</v>
      </c>
      <c r="E189" s="13">
        <f t="shared" si="80"/>
        <v>1.2748202428991</v>
      </c>
      <c r="F189" s="13">
        <f t="shared" si="80"/>
        <v>1</v>
      </c>
      <c r="G189" s="13">
        <f t="shared" si="78"/>
        <v>3.56784052060667</v>
      </c>
      <c r="H189" s="13">
        <f t="shared" si="78"/>
        <v>0.686506422157606</v>
      </c>
      <c r="I189" s="13">
        <f t="shared" si="78"/>
        <v>1.13402466192109</v>
      </c>
      <c r="J189" s="13">
        <f t="shared" si="78"/>
        <v>1.01110653676338</v>
      </c>
      <c r="K189" s="13">
        <f t="shared" si="78"/>
        <v>0.961063473425633</v>
      </c>
      <c r="L189" s="13">
        <f t="shared" si="78"/>
        <v>0.939168771750737</v>
      </c>
      <c r="M189" s="13">
        <f t="shared" si="78"/>
        <v>1</v>
      </c>
      <c r="N189" s="13">
        <f t="shared" si="78"/>
        <v>1</v>
      </c>
      <c r="O189" s="13">
        <f t="shared" si="78"/>
        <v>1</v>
      </c>
      <c r="P189" s="13">
        <f t="shared" si="78"/>
        <v>1</v>
      </c>
      <c r="Q189" s="13">
        <f t="shared" si="78"/>
        <v>1</v>
      </c>
      <c r="R189" s="13">
        <f t="shared" si="78"/>
        <v>1</v>
      </c>
      <c r="S189" s="13">
        <f t="shared" si="78"/>
        <v>1</v>
      </c>
      <c r="T189" s="13">
        <f t="shared" si="78"/>
        <v>1</v>
      </c>
      <c r="U189" s="13">
        <f t="shared" si="78"/>
        <v>1</v>
      </c>
      <c r="V189" s="13">
        <f t="shared" si="78"/>
        <v>1</v>
      </c>
      <c r="W189" s="13">
        <f t="shared" si="78"/>
        <v>1</v>
      </c>
      <c r="X189" s="13">
        <f t="shared" si="78"/>
        <v>0.952584315256793</v>
      </c>
      <c r="Y189" s="13" t="str">
        <f t="shared" si="78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T189" s="10">
        <v>201806</v>
      </c>
      <c r="AU189" s="13">
        <f t="shared" si="81"/>
        <v>0</v>
      </c>
      <c r="AV189" s="13">
        <f t="shared" si="81"/>
        <v>0</v>
      </c>
      <c r="AW189" s="13">
        <f t="shared" si="81"/>
        <v>1.2748202428991</v>
      </c>
      <c r="AX189" s="13">
        <f t="shared" si="81"/>
        <v>1</v>
      </c>
      <c r="AY189" s="13">
        <f t="shared" si="79"/>
        <v>3.56784052060667</v>
      </c>
      <c r="AZ189" s="13">
        <f t="shared" si="79"/>
        <v>0.686506422157606</v>
      </c>
      <c r="BA189" s="13">
        <f t="shared" si="79"/>
        <v>1.13402466192109</v>
      </c>
      <c r="BB189" s="13">
        <f t="shared" si="79"/>
        <v>1.01110653676338</v>
      </c>
      <c r="BC189" s="13">
        <f t="shared" si="79"/>
        <v>0.961063473425633</v>
      </c>
      <c r="BD189" s="13">
        <f t="shared" si="79"/>
        <v>0.939168771750737</v>
      </c>
      <c r="BE189" s="13">
        <f t="shared" si="79"/>
        <v>1</v>
      </c>
      <c r="BF189" s="13">
        <f t="shared" si="79"/>
        <v>1</v>
      </c>
      <c r="BG189" s="13">
        <f t="shared" si="79"/>
        <v>1</v>
      </c>
      <c r="BH189" s="13">
        <f t="shared" si="79"/>
        <v>1</v>
      </c>
      <c r="BI189" s="13">
        <f t="shared" si="79"/>
        <v>1</v>
      </c>
      <c r="BJ189" s="13">
        <f t="shared" si="79"/>
        <v>1</v>
      </c>
      <c r="BK189" s="13">
        <f t="shared" si="79"/>
        <v>1</v>
      </c>
      <c r="BL189" s="13">
        <f t="shared" si="79"/>
        <v>1</v>
      </c>
      <c r="BM189" s="13">
        <f t="shared" si="79"/>
        <v>1</v>
      </c>
      <c r="BN189" s="13">
        <f t="shared" si="79"/>
        <v>1</v>
      </c>
      <c r="BO189" s="13">
        <f t="shared" si="79"/>
        <v>1</v>
      </c>
      <c r="BP189" s="13">
        <f t="shared" si="79"/>
        <v>0.952584315256793</v>
      </c>
      <c r="BQ189" s="13" t="str">
        <f t="shared" si="79"/>
        <v/>
      </c>
      <c r="BR189" s="13" t="s">
        <v>25</v>
      </c>
      <c r="BS189" s="13" t="s">
        <v>25</v>
      </c>
      <c r="BT189" s="13" t="s">
        <v>25</v>
      </c>
      <c r="BU189" s="13" t="s">
        <v>25</v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</row>
    <row r="190" ht="15" customHeight="1" outlineLevel="1" spans="2:81">
      <c r="B190" s="10">
        <v>201809</v>
      </c>
      <c r="C190" s="13">
        <f t="shared" si="80"/>
        <v>0</v>
      </c>
      <c r="D190" s="13">
        <f t="shared" si="80"/>
        <v>0</v>
      </c>
      <c r="E190" s="13">
        <f t="shared" si="80"/>
        <v>0.997958047668534</v>
      </c>
      <c r="F190" s="13">
        <f t="shared" si="80"/>
        <v>2.77541943117556</v>
      </c>
      <c r="G190" s="13">
        <f t="shared" si="78"/>
        <v>0.505077792462263</v>
      </c>
      <c r="H190" s="13">
        <f t="shared" si="78"/>
        <v>0.7998183322529</v>
      </c>
      <c r="I190" s="13">
        <f t="shared" si="78"/>
        <v>0.677168371471895</v>
      </c>
      <c r="J190" s="13">
        <f t="shared" si="78"/>
        <v>1.12454769966537</v>
      </c>
      <c r="K190" s="13">
        <f t="shared" si="78"/>
        <v>0.969280450431582</v>
      </c>
      <c r="L190" s="13">
        <f t="shared" si="78"/>
        <v>1</v>
      </c>
      <c r="M190" s="13">
        <f t="shared" si="78"/>
        <v>1</v>
      </c>
      <c r="N190" s="13">
        <f t="shared" si="78"/>
        <v>1</v>
      </c>
      <c r="O190" s="13">
        <f t="shared" si="78"/>
        <v>0.918083843921788</v>
      </c>
      <c r="P190" s="13">
        <f t="shared" si="78"/>
        <v>1</v>
      </c>
      <c r="Q190" s="13">
        <f t="shared" si="78"/>
        <v>1</v>
      </c>
      <c r="R190" s="13">
        <f t="shared" si="78"/>
        <v>1</v>
      </c>
      <c r="S190" s="13">
        <f t="shared" si="78"/>
        <v>1</v>
      </c>
      <c r="T190" s="13">
        <f t="shared" si="78"/>
        <v>1</v>
      </c>
      <c r="U190" s="13">
        <f t="shared" si="78"/>
        <v>1</v>
      </c>
      <c r="V190" s="13">
        <f t="shared" si="78"/>
        <v>1</v>
      </c>
      <c r="W190" s="13">
        <f t="shared" si="78"/>
        <v>0.997955824753122</v>
      </c>
      <c r="X190" s="13" t="str">
        <f t="shared" si="78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T190" s="10">
        <v>201809</v>
      </c>
      <c r="AU190" s="13">
        <f t="shared" si="81"/>
        <v>0</v>
      </c>
      <c r="AV190" s="13">
        <f t="shared" si="81"/>
        <v>0</v>
      </c>
      <c r="AW190" s="13">
        <f t="shared" si="81"/>
        <v>0.997958047668534</v>
      </c>
      <c r="AX190" s="13">
        <f t="shared" si="81"/>
        <v>2.77541943117556</v>
      </c>
      <c r="AY190" s="13">
        <f t="shared" si="79"/>
        <v>0.505077792462263</v>
      </c>
      <c r="AZ190" s="13">
        <f t="shared" si="79"/>
        <v>0.7998183322529</v>
      </c>
      <c r="BA190" s="13">
        <f t="shared" si="79"/>
        <v>0.677168371471895</v>
      </c>
      <c r="BB190" s="13">
        <f t="shared" si="79"/>
        <v>1.12454769966537</v>
      </c>
      <c r="BC190" s="13">
        <f t="shared" si="79"/>
        <v>0.969280450431582</v>
      </c>
      <c r="BD190" s="13">
        <f t="shared" si="79"/>
        <v>1</v>
      </c>
      <c r="BE190" s="13">
        <f t="shared" si="79"/>
        <v>1</v>
      </c>
      <c r="BF190" s="13">
        <f t="shared" si="79"/>
        <v>1</v>
      </c>
      <c r="BG190" s="13">
        <f t="shared" si="79"/>
        <v>0.918083843921788</v>
      </c>
      <c r="BH190" s="13">
        <f t="shared" si="79"/>
        <v>1</v>
      </c>
      <c r="BI190" s="13">
        <f t="shared" si="79"/>
        <v>1</v>
      </c>
      <c r="BJ190" s="13">
        <f t="shared" si="79"/>
        <v>1</v>
      </c>
      <c r="BK190" s="13">
        <f t="shared" si="79"/>
        <v>1</v>
      </c>
      <c r="BL190" s="13">
        <f t="shared" si="79"/>
        <v>1</v>
      </c>
      <c r="BM190" s="13">
        <f t="shared" si="79"/>
        <v>1</v>
      </c>
      <c r="BN190" s="13">
        <f t="shared" si="79"/>
        <v>1</v>
      </c>
      <c r="BO190" s="13">
        <f t="shared" si="79"/>
        <v>0.997955824753122</v>
      </c>
      <c r="BP190" s="13" t="str">
        <f t="shared" si="79"/>
        <v/>
      </c>
      <c r="BQ190" s="13" t="s">
        <v>25</v>
      </c>
      <c r="BR190" s="13" t="s">
        <v>25</v>
      </c>
      <c r="BS190" s="13" t="s">
        <v>25</v>
      </c>
      <c r="BT190" s="13" t="s">
        <v>25</v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</row>
    <row r="191" ht="15" customHeight="1" outlineLevel="1" spans="2:81">
      <c r="B191" s="10">
        <v>201812</v>
      </c>
      <c r="C191" s="13">
        <f t="shared" si="80"/>
        <v>0</v>
      </c>
      <c r="D191" s="13">
        <f t="shared" si="80"/>
        <v>1.14634515467867</v>
      </c>
      <c r="E191" s="13">
        <f t="shared" si="80"/>
        <v>1.28850729002545</v>
      </c>
      <c r="F191" s="13">
        <f t="shared" si="80"/>
        <v>0.891100566587344</v>
      </c>
      <c r="G191" s="13">
        <f t="shared" si="78"/>
        <v>1.19484119318049</v>
      </c>
      <c r="H191" s="13">
        <f t="shared" si="78"/>
        <v>1.03674142187312</v>
      </c>
      <c r="I191" s="13">
        <f t="shared" si="78"/>
        <v>0.93595381116751</v>
      </c>
      <c r="J191" s="13">
        <f t="shared" si="78"/>
        <v>0.948500008593315</v>
      </c>
      <c r="K191" s="13">
        <f t="shared" si="78"/>
        <v>1</v>
      </c>
      <c r="L191" s="13">
        <f t="shared" si="78"/>
        <v>1</v>
      </c>
      <c r="M191" s="13">
        <f t="shared" si="78"/>
        <v>1</v>
      </c>
      <c r="N191" s="13">
        <f t="shared" si="78"/>
        <v>1</v>
      </c>
      <c r="O191" s="13">
        <f t="shared" si="78"/>
        <v>1</v>
      </c>
      <c r="P191" s="13">
        <f t="shared" si="78"/>
        <v>1</v>
      </c>
      <c r="Q191" s="13">
        <f t="shared" si="78"/>
        <v>1</v>
      </c>
      <c r="R191" s="13">
        <f t="shared" si="78"/>
        <v>1</v>
      </c>
      <c r="S191" s="13">
        <f t="shared" si="78"/>
        <v>1</v>
      </c>
      <c r="T191" s="13">
        <f t="shared" si="78"/>
        <v>1</v>
      </c>
      <c r="U191" s="13">
        <f t="shared" si="78"/>
        <v>1</v>
      </c>
      <c r="V191" s="13">
        <f t="shared" si="78"/>
        <v>1</v>
      </c>
      <c r="W191" s="13" t="str">
        <f t="shared" si="78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T191" s="10">
        <v>201812</v>
      </c>
      <c r="AU191" s="13">
        <f t="shared" si="81"/>
        <v>0</v>
      </c>
      <c r="AV191" s="13">
        <f t="shared" si="81"/>
        <v>1.14634515467867</v>
      </c>
      <c r="AW191" s="13">
        <f t="shared" si="81"/>
        <v>1.28850729002545</v>
      </c>
      <c r="AX191" s="13">
        <f t="shared" si="81"/>
        <v>0.891100566587344</v>
      </c>
      <c r="AY191" s="13">
        <f t="shared" si="79"/>
        <v>1.19484119318049</v>
      </c>
      <c r="AZ191" s="13">
        <f t="shared" si="79"/>
        <v>1.03674142187312</v>
      </c>
      <c r="BA191" s="13">
        <f t="shared" si="79"/>
        <v>0.93595381116751</v>
      </c>
      <c r="BB191" s="13">
        <f t="shared" si="79"/>
        <v>0.948500008593315</v>
      </c>
      <c r="BC191" s="13">
        <f t="shared" si="79"/>
        <v>1</v>
      </c>
      <c r="BD191" s="13">
        <f t="shared" si="79"/>
        <v>1</v>
      </c>
      <c r="BE191" s="13">
        <f t="shared" si="79"/>
        <v>1</v>
      </c>
      <c r="BF191" s="13">
        <f t="shared" si="79"/>
        <v>1</v>
      </c>
      <c r="BG191" s="13">
        <f t="shared" si="79"/>
        <v>1</v>
      </c>
      <c r="BH191" s="13">
        <f t="shared" si="79"/>
        <v>1</v>
      </c>
      <c r="BI191" s="13">
        <f t="shared" si="79"/>
        <v>1</v>
      </c>
      <c r="BJ191" s="13">
        <f t="shared" si="79"/>
        <v>1</v>
      </c>
      <c r="BK191" s="13">
        <f t="shared" si="79"/>
        <v>1</v>
      </c>
      <c r="BL191" s="13">
        <f t="shared" si="79"/>
        <v>1</v>
      </c>
      <c r="BM191" s="13">
        <f t="shared" si="79"/>
        <v>1</v>
      </c>
      <c r="BN191" s="13">
        <f t="shared" si="79"/>
        <v>1</v>
      </c>
      <c r="BO191" s="13" t="str">
        <f t="shared" si="79"/>
        <v/>
      </c>
      <c r="BP191" s="13" t="s">
        <v>25</v>
      </c>
      <c r="BQ191" s="13" t="s">
        <v>25</v>
      </c>
      <c r="BR191" s="13" t="s">
        <v>25</v>
      </c>
      <c r="BS191" s="13" t="s">
        <v>25</v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</row>
    <row r="192" ht="15" customHeight="1" outlineLevel="1" spans="2:81">
      <c r="B192" s="10">
        <v>201903</v>
      </c>
      <c r="C192" s="13">
        <f t="shared" si="80"/>
        <v>0</v>
      </c>
      <c r="D192" s="13">
        <f t="shared" si="80"/>
        <v>0</v>
      </c>
      <c r="E192" s="13">
        <f t="shared" si="80"/>
        <v>1.73107182101245</v>
      </c>
      <c r="F192" s="13">
        <f t="shared" si="80"/>
        <v>1.52385262773594</v>
      </c>
      <c r="G192" s="13">
        <f t="shared" si="78"/>
        <v>1.09687433165961</v>
      </c>
      <c r="H192" s="13">
        <f t="shared" si="78"/>
        <v>0.935603378367387</v>
      </c>
      <c r="I192" s="13">
        <f t="shared" si="78"/>
        <v>0.895451397491727</v>
      </c>
      <c r="J192" s="13">
        <f t="shared" si="78"/>
        <v>0.973472900633243</v>
      </c>
      <c r="K192" s="13">
        <f t="shared" si="78"/>
        <v>1</v>
      </c>
      <c r="L192" s="13">
        <f t="shared" si="78"/>
        <v>1.25715580519088</v>
      </c>
      <c r="M192" s="13">
        <f t="shared" si="78"/>
        <v>0.931114012541655</v>
      </c>
      <c r="N192" s="13">
        <f t="shared" si="78"/>
        <v>1</v>
      </c>
      <c r="O192" s="13">
        <f t="shared" si="78"/>
        <v>1</v>
      </c>
      <c r="P192" s="13">
        <f t="shared" si="78"/>
        <v>1</v>
      </c>
      <c r="Q192" s="13">
        <f t="shared" si="78"/>
        <v>0.999820113839929</v>
      </c>
      <c r="R192" s="13">
        <f t="shared" si="78"/>
        <v>1</v>
      </c>
      <c r="S192" s="13">
        <f t="shared" si="78"/>
        <v>1</v>
      </c>
      <c r="T192" s="13">
        <f t="shared" si="78"/>
        <v>1</v>
      </c>
      <c r="U192" s="13">
        <f t="shared" si="78"/>
        <v>1</v>
      </c>
      <c r="V192" s="13" t="str">
        <f t="shared" si="78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T192" s="10">
        <v>201903</v>
      </c>
      <c r="AU192" s="13">
        <f t="shared" si="81"/>
        <v>0</v>
      </c>
      <c r="AV192" s="13">
        <f t="shared" si="81"/>
        <v>0</v>
      </c>
      <c r="AW192" s="13">
        <f t="shared" si="81"/>
        <v>1.73107182101245</v>
      </c>
      <c r="AX192" s="13">
        <f t="shared" si="81"/>
        <v>1.52385262773594</v>
      </c>
      <c r="AY192" s="13">
        <f t="shared" si="79"/>
        <v>1.09687433165961</v>
      </c>
      <c r="AZ192" s="13">
        <f t="shared" si="79"/>
        <v>0.935603378367387</v>
      </c>
      <c r="BA192" s="13">
        <f t="shared" si="79"/>
        <v>0.895451397491727</v>
      </c>
      <c r="BB192" s="13">
        <f t="shared" si="79"/>
        <v>0.973472900633243</v>
      </c>
      <c r="BC192" s="13">
        <f t="shared" si="79"/>
        <v>1</v>
      </c>
      <c r="BD192" s="13">
        <f t="shared" si="79"/>
        <v>1.25715580519088</v>
      </c>
      <c r="BE192" s="13">
        <f t="shared" si="79"/>
        <v>0.931114012541655</v>
      </c>
      <c r="BF192" s="13">
        <f t="shared" si="79"/>
        <v>1</v>
      </c>
      <c r="BG192" s="13">
        <f t="shared" si="79"/>
        <v>1</v>
      </c>
      <c r="BH192" s="13">
        <f t="shared" si="79"/>
        <v>1</v>
      </c>
      <c r="BI192" s="13">
        <f t="shared" si="79"/>
        <v>0.999820113839929</v>
      </c>
      <c r="BJ192" s="13">
        <f t="shared" si="79"/>
        <v>1</v>
      </c>
      <c r="BK192" s="13">
        <f t="shared" si="79"/>
        <v>1</v>
      </c>
      <c r="BL192" s="13">
        <f t="shared" si="79"/>
        <v>1</v>
      </c>
      <c r="BM192" s="13">
        <f t="shared" si="79"/>
        <v>1</v>
      </c>
      <c r="BN192" s="13" t="str">
        <f t="shared" si="79"/>
        <v/>
      </c>
      <c r="BO192" s="13" t="s">
        <v>25</v>
      </c>
      <c r="BP192" s="13" t="s">
        <v>25</v>
      </c>
      <c r="BQ192" s="13" t="s">
        <v>25</v>
      </c>
      <c r="BR192" s="13" t="s">
        <v>25</v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</row>
    <row r="193" ht="15" customHeight="1" outlineLevel="1" spans="2:81">
      <c r="B193" s="10">
        <v>201906</v>
      </c>
      <c r="C193" s="13">
        <f t="shared" si="80"/>
        <v>0</v>
      </c>
      <c r="D193" s="13">
        <f t="shared" si="80"/>
        <v>0</v>
      </c>
      <c r="E193" s="13">
        <f t="shared" si="80"/>
        <v>0</v>
      </c>
      <c r="F193" s="13">
        <f t="shared" si="80"/>
        <v>0</v>
      </c>
      <c r="G193" s="13">
        <f t="shared" si="78"/>
        <v>0</v>
      </c>
      <c r="H193" s="13">
        <f t="shared" si="78"/>
        <v>0</v>
      </c>
      <c r="I193" s="13">
        <f t="shared" si="78"/>
        <v>0</v>
      </c>
      <c r="J193" s="13">
        <f t="shared" si="78"/>
        <v>0</v>
      </c>
      <c r="K193" s="13">
        <f t="shared" si="78"/>
        <v>0</v>
      </c>
      <c r="L193" s="13">
        <f t="shared" si="78"/>
        <v>0</v>
      </c>
      <c r="M193" s="13">
        <f t="shared" si="78"/>
        <v>0</v>
      </c>
      <c r="N193" s="13">
        <f t="shared" si="78"/>
        <v>0</v>
      </c>
      <c r="O193" s="13">
        <f t="shared" si="78"/>
        <v>0</v>
      </c>
      <c r="P193" s="13">
        <f t="shared" si="78"/>
        <v>0</v>
      </c>
      <c r="Q193" s="13">
        <f t="shared" si="78"/>
        <v>0</v>
      </c>
      <c r="R193" s="13">
        <f t="shared" si="78"/>
        <v>0</v>
      </c>
      <c r="S193" s="13">
        <f t="shared" si="78"/>
        <v>0</v>
      </c>
      <c r="T193" s="13">
        <f t="shared" si="78"/>
        <v>0</v>
      </c>
      <c r="U193" s="13" t="str">
        <f t="shared" si="78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T193" s="10">
        <v>201906</v>
      </c>
      <c r="AU193" s="13">
        <f t="shared" si="81"/>
        <v>0</v>
      </c>
      <c r="AV193" s="13">
        <f t="shared" si="81"/>
        <v>0</v>
      </c>
      <c r="AW193" s="13">
        <f t="shared" si="81"/>
        <v>0</v>
      </c>
      <c r="AX193" s="13">
        <f t="shared" si="81"/>
        <v>0</v>
      </c>
      <c r="AY193" s="13">
        <f t="shared" si="79"/>
        <v>0</v>
      </c>
      <c r="AZ193" s="13">
        <f t="shared" si="79"/>
        <v>0</v>
      </c>
      <c r="BA193" s="13">
        <f t="shared" si="79"/>
        <v>0</v>
      </c>
      <c r="BB193" s="13">
        <f t="shared" si="79"/>
        <v>0</v>
      </c>
      <c r="BC193" s="13">
        <f t="shared" si="79"/>
        <v>0</v>
      </c>
      <c r="BD193" s="13">
        <f t="shared" si="79"/>
        <v>0</v>
      </c>
      <c r="BE193" s="13">
        <f t="shared" si="79"/>
        <v>0</v>
      </c>
      <c r="BF193" s="13">
        <f t="shared" si="79"/>
        <v>0</v>
      </c>
      <c r="BG193" s="13">
        <f t="shared" si="79"/>
        <v>0</v>
      </c>
      <c r="BH193" s="13">
        <f t="shared" si="79"/>
        <v>0</v>
      </c>
      <c r="BI193" s="13">
        <f t="shared" si="79"/>
        <v>0</v>
      </c>
      <c r="BJ193" s="13">
        <f t="shared" si="79"/>
        <v>0</v>
      </c>
      <c r="BK193" s="13">
        <f t="shared" si="79"/>
        <v>0</v>
      </c>
      <c r="BL193" s="13">
        <f t="shared" si="79"/>
        <v>0</v>
      </c>
      <c r="BM193" s="13" t="str">
        <f t="shared" si="79"/>
        <v/>
      </c>
      <c r="BN193" s="13" t="s">
        <v>25</v>
      </c>
      <c r="BO193" s="13" t="s">
        <v>25</v>
      </c>
      <c r="BP193" s="13" t="s">
        <v>25</v>
      </c>
      <c r="BQ193" s="13" t="s">
        <v>25</v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</row>
    <row r="194" ht="15" customHeight="1" outlineLevel="1" spans="2:81">
      <c r="B194" s="10">
        <v>201909</v>
      </c>
      <c r="C194" s="13">
        <f t="shared" si="80"/>
        <v>0</v>
      </c>
      <c r="D194" s="13">
        <f t="shared" si="80"/>
        <v>1</v>
      </c>
      <c r="E194" s="13">
        <f t="shared" si="80"/>
        <v>1</v>
      </c>
      <c r="F194" s="13">
        <f t="shared" si="80"/>
        <v>1</v>
      </c>
      <c r="G194" s="13">
        <f t="shared" si="78"/>
        <v>0.781345198737025</v>
      </c>
      <c r="H194" s="13">
        <f t="shared" si="78"/>
        <v>1</v>
      </c>
      <c r="I194" s="13">
        <f t="shared" si="78"/>
        <v>0.994215940888268</v>
      </c>
      <c r="J194" s="13">
        <f t="shared" si="78"/>
        <v>1</v>
      </c>
      <c r="K194" s="13">
        <f t="shared" si="78"/>
        <v>1</v>
      </c>
      <c r="L194" s="13">
        <f t="shared" si="78"/>
        <v>1</v>
      </c>
      <c r="M194" s="13">
        <f t="shared" si="78"/>
        <v>1</v>
      </c>
      <c r="N194" s="13">
        <f t="shared" si="78"/>
        <v>1</v>
      </c>
      <c r="O194" s="13">
        <f t="shared" si="78"/>
        <v>1</v>
      </c>
      <c r="P194" s="13">
        <f t="shared" si="78"/>
        <v>1</v>
      </c>
      <c r="Q194" s="13">
        <f t="shared" si="78"/>
        <v>1</v>
      </c>
      <c r="R194" s="13">
        <f t="shared" si="78"/>
        <v>1</v>
      </c>
      <c r="S194" s="13">
        <f t="shared" si="78"/>
        <v>1</v>
      </c>
      <c r="T194" s="13" t="str">
        <f t="shared" si="78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T194" s="10">
        <v>201909</v>
      </c>
      <c r="AU194" s="13">
        <f t="shared" si="81"/>
        <v>0</v>
      </c>
      <c r="AV194" s="13">
        <f t="shared" si="81"/>
        <v>1</v>
      </c>
      <c r="AW194" s="13">
        <f t="shared" si="81"/>
        <v>1</v>
      </c>
      <c r="AX194" s="13">
        <f t="shared" si="81"/>
        <v>1</v>
      </c>
      <c r="AY194" s="13">
        <f t="shared" si="79"/>
        <v>0.781345198737025</v>
      </c>
      <c r="AZ194" s="13">
        <f t="shared" si="79"/>
        <v>1</v>
      </c>
      <c r="BA194" s="13">
        <f t="shared" si="79"/>
        <v>0.994215940888268</v>
      </c>
      <c r="BB194" s="13">
        <f t="shared" si="79"/>
        <v>1</v>
      </c>
      <c r="BC194" s="13">
        <f t="shared" si="79"/>
        <v>1</v>
      </c>
      <c r="BD194" s="13">
        <f t="shared" si="79"/>
        <v>1</v>
      </c>
      <c r="BE194" s="13">
        <f t="shared" si="79"/>
        <v>1</v>
      </c>
      <c r="BF194" s="13">
        <f t="shared" si="79"/>
        <v>1</v>
      </c>
      <c r="BG194" s="13">
        <f t="shared" si="79"/>
        <v>1</v>
      </c>
      <c r="BH194" s="13">
        <f t="shared" si="79"/>
        <v>1</v>
      </c>
      <c r="BI194" s="13">
        <f t="shared" si="79"/>
        <v>1</v>
      </c>
      <c r="BJ194" s="13">
        <f t="shared" si="79"/>
        <v>1</v>
      </c>
      <c r="BK194" s="13">
        <f t="shared" si="79"/>
        <v>1</v>
      </c>
      <c r="BL194" s="13" t="str">
        <f t="shared" si="79"/>
        <v/>
      </c>
      <c r="BM194" s="13" t="s">
        <v>25</v>
      </c>
      <c r="BN194" s="13" t="s">
        <v>25</v>
      </c>
      <c r="BO194" s="13" t="s">
        <v>25</v>
      </c>
      <c r="BP194" s="13" t="s">
        <v>25</v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</row>
    <row r="195" ht="15" customHeight="1" outlineLevel="1" spans="2:81">
      <c r="B195" s="10">
        <v>201912</v>
      </c>
      <c r="C195" s="13">
        <f t="shared" si="80"/>
        <v>0</v>
      </c>
      <c r="D195" s="13">
        <f t="shared" si="80"/>
        <v>0</v>
      </c>
      <c r="E195" s="13">
        <f t="shared" si="80"/>
        <v>0</v>
      </c>
      <c r="F195" s="13">
        <f t="shared" si="80"/>
        <v>0</v>
      </c>
      <c r="G195" s="13">
        <f t="shared" si="78"/>
        <v>0</v>
      </c>
      <c r="H195" s="13">
        <f t="shared" si="78"/>
        <v>0</v>
      </c>
      <c r="I195" s="13">
        <f t="shared" si="78"/>
        <v>0</v>
      </c>
      <c r="J195" s="13">
        <f t="shared" si="78"/>
        <v>0</v>
      </c>
      <c r="K195" s="13">
        <f t="shared" si="78"/>
        <v>0</v>
      </c>
      <c r="L195" s="13">
        <f t="shared" si="78"/>
        <v>0</v>
      </c>
      <c r="M195" s="13">
        <f t="shared" si="78"/>
        <v>0</v>
      </c>
      <c r="N195" s="13">
        <f t="shared" si="78"/>
        <v>0</v>
      </c>
      <c r="O195" s="13">
        <f t="shared" si="78"/>
        <v>0</v>
      </c>
      <c r="P195" s="13">
        <f t="shared" si="78"/>
        <v>0</v>
      </c>
      <c r="Q195" s="13">
        <f t="shared" si="78"/>
        <v>0</v>
      </c>
      <c r="R195" s="13">
        <f t="shared" si="78"/>
        <v>0</v>
      </c>
      <c r="S195" s="13" t="str">
        <f t="shared" si="78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T195" s="10">
        <v>201912</v>
      </c>
      <c r="AU195" s="13">
        <f t="shared" si="81"/>
        <v>0</v>
      </c>
      <c r="AV195" s="13">
        <f t="shared" si="81"/>
        <v>0</v>
      </c>
      <c r="AW195" s="13">
        <f t="shared" si="81"/>
        <v>0</v>
      </c>
      <c r="AX195" s="13">
        <f t="shared" si="81"/>
        <v>0</v>
      </c>
      <c r="AY195" s="13">
        <f t="shared" si="79"/>
        <v>0</v>
      </c>
      <c r="AZ195" s="13">
        <f t="shared" si="79"/>
        <v>0</v>
      </c>
      <c r="BA195" s="13">
        <f t="shared" si="79"/>
        <v>0</v>
      </c>
      <c r="BB195" s="13">
        <f t="shared" si="79"/>
        <v>0</v>
      </c>
      <c r="BC195" s="13">
        <f t="shared" si="79"/>
        <v>0</v>
      </c>
      <c r="BD195" s="13">
        <f t="shared" si="79"/>
        <v>0</v>
      </c>
      <c r="BE195" s="13">
        <f t="shared" si="79"/>
        <v>0</v>
      </c>
      <c r="BF195" s="13">
        <f t="shared" si="79"/>
        <v>0</v>
      </c>
      <c r="BG195" s="13">
        <f t="shared" si="79"/>
        <v>0</v>
      </c>
      <c r="BH195" s="13">
        <f t="shared" si="79"/>
        <v>0</v>
      </c>
      <c r="BI195" s="13">
        <f t="shared" si="79"/>
        <v>0</v>
      </c>
      <c r="BJ195" s="13">
        <f t="shared" si="79"/>
        <v>0</v>
      </c>
      <c r="BK195" s="13" t="str">
        <f t="shared" si="79"/>
        <v/>
      </c>
      <c r="BL195" s="13" t="s">
        <v>25</v>
      </c>
      <c r="BM195" s="13" t="s">
        <v>25</v>
      </c>
      <c r="BN195" s="13" t="s">
        <v>25</v>
      </c>
      <c r="BO195" s="13" t="s">
        <v>25</v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</row>
    <row r="196" ht="15" customHeight="1" outlineLevel="1" spans="2:81">
      <c r="B196" s="10">
        <v>202003</v>
      </c>
      <c r="C196" s="13">
        <f t="shared" si="80"/>
        <v>0</v>
      </c>
      <c r="D196" s="13">
        <f t="shared" si="80"/>
        <v>0</v>
      </c>
      <c r="E196" s="13">
        <f t="shared" si="80"/>
        <v>0</v>
      </c>
      <c r="F196" s="13">
        <f t="shared" si="80"/>
        <v>0</v>
      </c>
      <c r="G196" s="13">
        <f t="shared" si="78"/>
        <v>0</v>
      </c>
      <c r="H196" s="13">
        <f t="shared" si="78"/>
        <v>0</v>
      </c>
      <c r="I196" s="13">
        <f t="shared" si="78"/>
        <v>0</v>
      </c>
      <c r="J196" s="13">
        <f t="shared" si="78"/>
        <v>1</v>
      </c>
      <c r="K196" s="13">
        <f t="shared" si="78"/>
        <v>1</v>
      </c>
      <c r="L196" s="13">
        <f t="shared" si="78"/>
        <v>1</v>
      </c>
      <c r="M196" s="13">
        <f t="shared" si="78"/>
        <v>1</v>
      </c>
      <c r="N196" s="13">
        <f t="shared" si="78"/>
        <v>1</v>
      </c>
      <c r="O196" s="13">
        <f t="shared" si="78"/>
        <v>1</v>
      </c>
      <c r="P196" s="13">
        <f t="shared" si="78"/>
        <v>1</v>
      </c>
      <c r="Q196" s="13">
        <f t="shared" si="78"/>
        <v>1</v>
      </c>
      <c r="R196" s="13" t="str">
        <f t="shared" si="78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T196" s="10">
        <v>202003</v>
      </c>
      <c r="AU196" s="13">
        <f t="shared" si="81"/>
        <v>0</v>
      </c>
      <c r="AV196" s="13">
        <f t="shared" si="81"/>
        <v>0</v>
      </c>
      <c r="AW196" s="13">
        <f t="shared" si="81"/>
        <v>0</v>
      </c>
      <c r="AX196" s="13">
        <f t="shared" si="81"/>
        <v>0</v>
      </c>
      <c r="AY196" s="13">
        <f t="shared" si="79"/>
        <v>0</v>
      </c>
      <c r="AZ196" s="13">
        <f t="shared" si="79"/>
        <v>0</v>
      </c>
      <c r="BA196" s="13">
        <f t="shared" si="79"/>
        <v>0</v>
      </c>
      <c r="BB196" s="13">
        <f t="shared" si="79"/>
        <v>1</v>
      </c>
      <c r="BC196" s="13">
        <f t="shared" si="79"/>
        <v>1</v>
      </c>
      <c r="BD196" s="13">
        <f t="shared" si="79"/>
        <v>1</v>
      </c>
      <c r="BE196" s="13">
        <f t="shared" si="79"/>
        <v>1</v>
      </c>
      <c r="BF196" s="13">
        <f t="shared" si="79"/>
        <v>1</v>
      </c>
      <c r="BG196" s="13">
        <f t="shared" si="79"/>
        <v>1</v>
      </c>
      <c r="BH196" s="13">
        <f t="shared" si="79"/>
        <v>1</v>
      </c>
      <c r="BI196" s="13">
        <f t="shared" si="79"/>
        <v>1</v>
      </c>
      <c r="BJ196" s="13" t="str">
        <f t="shared" si="79"/>
        <v/>
      </c>
      <c r="BK196" s="13" t="s">
        <v>25</v>
      </c>
      <c r="BL196" s="13" t="s">
        <v>25</v>
      </c>
      <c r="BM196" s="13" t="s">
        <v>25</v>
      </c>
      <c r="BN196" s="13" t="s">
        <v>25</v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</row>
    <row r="197" ht="15" customHeight="1" outlineLevel="1" spans="2:81">
      <c r="B197" s="10">
        <v>202006</v>
      </c>
      <c r="C197" s="13">
        <f t="shared" si="80"/>
        <v>0</v>
      </c>
      <c r="D197" s="13">
        <f t="shared" si="80"/>
        <v>0</v>
      </c>
      <c r="E197" s="13">
        <f t="shared" si="80"/>
        <v>0</v>
      </c>
      <c r="F197" s="13">
        <f t="shared" si="80"/>
        <v>0</v>
      </c>
      <c r="G197" s="13">
        <f t="shared" si="78"/>
        <v>0</v>
      </c>
      <c r="H197" s="13">
        <f t="shared" si="78"/>
        <v>0</v>
      </c>
      <c r="I197" s="13">
        <f t="shared" si="78"/>
        <v>0</v>
      </c>
      <c r="J197" s="13">
        <f t="shared" si="78"/>
        <v>0</v>
      </c>
      <c r="K197" s="13">
        <f t="shared" si="78"/>
        <v>0</v>
      </c>
      <c r="L197" s="13">
        <f t="shared" si="78"/>
        <v>0</v>
      </c>
      <c r="M197" s="13">
        <f t="shared" si="78"/>
        <v>0</v>
      </c>
      <c r="N197" s="13">
        <f t="shared" si="78"/>
        <v>0</v>
      </c>
      <c r="O197" s="13">
        <f t="shared" si="78"/>
        <v>0</v>
      </c>
      <c r="P197" s="13">
        <f t="shared" si="78"/>
        <v>0</v>
      </c>
      <c r="Q197" s="13" t="str">
        <f t="shared" si="78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T197" s="10">
        <v>202006</v>
      </c>
      <c r="AU197" s="13">
        <f t="shared" si="81"/>
        <v>0</v>
      </c>
      <c r="AV197" s="13">
        <f t="shared" si="81"/>
        <v>0</v>
      </c>
      <c r="AW197" s="13">
        <f t="shared" si="81"/>
        <v>0</v>
      </c>
      <c r="AX197" s="13">
        <f t="shared" si="81"/>
        <v>0</v>
      </c>
      <c r="AY197" s="13">
        <f t="shared" si="79"/>
        <v>0</v>
      </c>
      <c r="AZ197" s="13">
        <f t="shared" si="79"/>
        <v>0</v>
      </c>
      <c r="BA197" s="13">
        <f t="shared" si="79"/>
        <v>0</v>
      </c>
      <c r="BB197" s="13">
        <f t="shared" si="79"/>
        <v>0</v>
      </c>
      <c r="BC197" s="13">
        <f t="shared" si="79"/>
        <v>0</v>
      </c>
      <c r="BD197" s="13">
        <f t="shared" si="79"/>
        <v>0</v>
      </c>
      <c r="BE197" s="13">
        <f t="shared" si="79"/>
        <v>0</v>
      </c>
      <c r="BF197" s="13">
        <f t="shared" si="79"/>
        <v>0</v>
      </c>
      <c r="BG197" s="13">
        <f t="shared" si="79"/>
        <v>0</v>
      </c>
      <c r="BH197" s="13">
        <f t="shared" si="79"/>
        <v>0</v>
      </c>
      <c r="BI197" s="13" t="str">
        <f t="shared" si="79"/>
        <v/>
      </c>
      <c r="BJ197" s="13" t="s">
        <v>25</v>
      </c>
      <c r="BK197" s="13" t="s">
        <v>25</v>
      </c>
      <c r="BL197" s="13" t="s">
        <v>25</v>
      </c>
      <c r="BM197" s="13" t="s">
        <v>25</v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</row>
    <row r="198" ht="15" customHeight="1" outlineLevel="1" spans="2:81">
      <c r="B198" s="10">
        <v>202009</v>
      </c>
      <c r="C198" s="13">
        <f t="shared" si="80"/>
        <v>0</v>
      </c>
      <c r="D198" s="13">
        <f t="shared" si="80"/>
        <v>0</v>
      </c>
      <c r="E198" s="13">
        <f t="shared" si="80"/>
        <v>0</v>
      </c>
      <c r="F198" s="13">
        <f t="shared" si="80"/>
        <v>0</v>
      </c>
      <c r="G198" s="13">
        <f t="shared" si="78"/>
        <v>0</v>
      </c>
      <c r="H198" s="13">
        <f t="shared" si="78"/>
        <v>1</v>
      </c>
      <c r="I198" s="13">
        <f t="shared" si="78"/>
        <v>1</v>
      </c>
      <c r="J198" s="13">
        <f t="shared" si="78"/>
        <v>1</v>
      </c>
      <c r="K198" s="13">
        <f t="shared" si="78"/>
        <v>1</v>
      </c>
      <c r="L198" s="13">
        <f t="shared" si="78"/>
        <v>0.5</v>
      </c>
      <c r="M198" s="13">
        <f t="shared" si="78"/>
        <v>1</v>
      </c>
      <c r="N198" s="13">
        <f t="shared" si="78"/>
        <v>1</v>
      </c>
      <c r="O198" s="13">
        <f t="shared" si="78"/>
        <v>1</v>
      </c>
      <c r="P198" s="13" t="str">
        <f t="shared" si="78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T198" s="10">
        <v>202009</v>
      </c>
      <c r="AU198" s="13">
        <f t="shared" si="81"/>
        <v>0</v>
      </c>
      <c r="AV198" s="13">
        <f t="shared" si="81"/>
        <v>0</v>
      </c>
      <c r="AW198" s="13">
        <f t="shared" si="81"/>
        <v>0</v>
      </c>
      <c r="AX198" s="13">
        <f t="shared" si="81"/>
        <v>0</v>
      </c>
      <c r="AY198" s="13">
        <f t="shared" si="79"/>
        <v>0</v>
      </c>
      <c r="AZ198" s="13">
        <f t="shared" si="79"/>
        <v>1</v>
      </c>
      <c r="BA198" s="13">
        <f t="shared" si="79"/>
        <v>1</v>
      </c>
      <c r="BB198" s="13">
        <f t="shared" si="79"/>
        <v>1</v>
      </c>
      <c r="BC198" s="13">
        <f t="shared" si="79"/>
        <v>1</v>
      </c>
      <c r="BD198" s="13">
        <f t="shared" si="79"/>
        <v>0.5</v>
      </c>
      <c r="BE198" s="13">
        <f t="shared" si="79"/>
        <v>1</v>
      </c>
      <c r="BF198" s="13">
        <f t="shared" si="79"/>
        <v>1</v>
      </c>
      <c r="BG198" s="13">
        <f t="shared" si="79"/>
        <v>1</v>
      </c>
      <c r="BH198" s="13" t="str">
        <f t="shared" si="79"/>
        <v/>
      </c>
      <c r="BI198" s="13" t="s">
        <v>25</v>
      </c>
      <c r="BJ198" s="13" t="s">
        <v>25</v>
      </c>
      <c r="BK198" s="13" t="s">
        <v>25</v>
      </c>
      <c r="BL198" s="13" t="s">
        <v>25</v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</row>
    <row r="199" ht="15" customHeight="1" outlineLevel="1" spans="2:81">
      <c r="B199" s="10">
        <v>202012</v>
      </c>
      <c r="C199" s="13">
        <f t="shared" si="80"/>
        <v>0</v>
      </c>
      <c r="D199" s="13">
        <f t="shared" si="80"/>
        <v>0</v>
      </c>
      <c r="E199" s="13">
        <f t="shared" si="80"/>
        <v>1</v>
      </c>
      <c r="F199" s="13">
        <f t="shared" si="80"/>
        <v>1</v>
      </c>
      <c r="G199" s="13">
        <f t="shared" si="78"/>
        <v>1</v>
      </c>
      <c r="H199" s="13">
        <f t="shared" si="78"/>
        <v>1</v>
      </c>
      <c r="I199" s="13">
        <f t="shared" si="78"/>
        <v>1</v>
      </c>
      <c r="J199" s="13">
        <f t="shared" si="78"/>
        <v>0.936284557614469</v>
      </c>
      <c r="K199" s="13">
        <f t="shared" si="78"/>
        <v>1</v>
      </c>
      <c r="L199" s="13">
        <f t="shared" si="78"/>
        <v>0.685532823553214</v>
      </c>
      <c r="M199" s="13">
        <f t="shared" si="78"/>
        <v>0.541280642381414</v>
      </c>
      <c r="N199" s="13">
        <f t="shared" si="78"/>
        <v>0.470330959462627</v>
      </c>
      <c r="O199" s="13" t="str">
        <f t="shared" si="78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T199" s="10">
        <v>202012</v>
      </c>
      <c r="AU199" s="13">
        <f t="shared" si="81"/>
        <v>0</v>
      </c>
      <c r="AV199" s="13">
        <f t="shared" si="81"/>
        <v>0</v>
      </c>
      <c r="AW199" s="13">
        <f t="shared" si="81"/>
        <v>1</v>
      </c>
      <c r="AX199" s="13">
        <f t="shared" si="81"/>
        <v>1</v>
      </c>
      <c r="AY199" s="13">
        <f t="shared" si="79"/>
        <v>1</v>
      </c>
      <c r="AZ199" s="13">
        <f t="shared" si="79"/>
        <v>1</v>
      </c>
      <c r="BA199" s="13">
        <f t="shared" si="79"/>
        <v>1</v>
      </c>
      <c r="BB199" s="13">
        <f t="shared" si="79"/>
        <v>0.936284557614469</v>
      </c>
      <c r="BC199" s="13">
        <f t="shared" si="79"/>
        <v>1</v>
      </c>
      <c r="BD199" s="13">
        <f t="shared" si="79"/>
        <v>0.685532823553214</v>
      </c>
      <c r="BE199" s="13">
        <f t="shared" si="79"/>
        <v>0.541280642381414</v>
      </c>
      <c r="BF199" s="13">
        <f t="shared" si="79"/>
        <v>0.470330959462627</v>
      </c>
      <c r="BG199" s="13" t="str">
        <f t="shared" si="79"/>
        <v/>
      </c>
      <c r="BH199" s="13" t="s">
        <v>25</v>
      </c>
      <c r="BI199" s="13" t="s">
        <v>25</v>
      </c>
      <c r="BJ199" s="13" t="s">
        <v>25</v>
      </c>
      <c r="BK199" s="13" t="s">
        <v>25</v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</row>
    <row r="200" ht="15" customHeight="1" outlineLevel="1" spans="2:81">
      <c r="B200" s="10">
        <v>202103</v>
      </c>
      <c r="C200" s="13">
        <f t="shared" si="80"/>
        <v>0</v>
      </c>
      <c r="D200" s="13">
        <f t="shared" si="80"/>
        <v>0</v>
      </c>
      <c r="E200" s="13">
        <f t="shared" si="80"/>
        <v>0</v>
      </c>
      <c r="F200" s="13">
        <f t="shared" si="80"/>
        <v>1</v>
      </c>
      <c r="G200" s="13">
        <f t="shared" si="78"/>
        <v>1</v>
      </c>
      <c r="H200" s="13">
        <f t="shared" si="78"/>
        <v>1</v>
      </c>
      <c r="I200" s="13">
        <f t="shared" si="78"/>
        <v>1</v>
      </c>
      <c r="J200" s="13">
        <f t="shared" si="78"/>
        <v>1</v>
      </c>
      <c r="K200" s="13">
        <f t="shared" si="78"/>
        <v>1</v>
      </c>
      <c r="L200" s="13">
        <f t="shared" si="78"/>
        <v>1</v>
      </c>
      <c r="M200" s="13">
        <f t="shared" si="78"/>
        <v>1</v>
      </c>
      <c r="N200" s="13" t="str">
        <f t="shared" si="78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T200" s="10">
        <v>202103</v>
      </c>
      <c r="AU200" s="13">
        <f t="shared" si="81"/>
        <v>0</v>
      </c>
      <c r="AV200" s="13">
        <f t="shared" si="81"/>
        <v>0</v>
      </c>
      <c r="AW200" s="13">
        <f t="shared" si="81"/>
        <v>0</v>
      </c>
      <c r="AX200" s="13">
        <f t="shared" si="81"/>
        <v>1</v>
      </c>
      <c r="AY200" s="13">
        <f t="shared" si="79"/>
        <v>1</v>
      </c>
      <c r="AZ200" s="13">
        <f t="shared" si="79"/>
        <v>1</v>
      </c>
      <c r="BA200" s="13">
        <f t="shared" si="79"/>
        <v>1</v>
      </c>
      <c r="BB200" s="13">
        <f t="shared" si="79"/>
        <v>1</v>
      </c>
      <c r="BC200" s="13">
        <f t="shared" si="79"/>
        <v>1</v>
      </c>
      <c r="BD200" s="13">
        <f t="shared" si="79"/>
        <v>1</v>
      </c>
      <c r="BE200" s="13">
        <f t="shared" si="79"/>
        <v>1</v>
      </c>
      <c r="BF200" s="13" t="str">
        <f t="shared" si="79"/>
        <v/>
      </c>
      <c r="BG200" s="13" t="s">
        <v>25</v>
      </c>
      <c r="BH200" s="13" t="s">
        <v>25</v>
      </c>
      <c r="BI200" s="13" t="s">
        <v>25</v>
      </c>
      <c r="BJ200" s="13" t="s">
        <v>25</v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</row>
    <row r="201" ht="15" customHeight="1" outlineLevel="1" spans="2:81">
      <c r="B201" s="10">
        <v>202106</v>
      </c>
      <c r="C201" s="13">
        <f t="shared" si="80"/>
        <v>0</v>
      </c>
      <c r="D201" s="13">
        <f t="shared" si="80"/>
        <v>0</v>
      </c>
      <c r="E201" s="13">
        <f t="shared" si="80"/>
        <v>0</v>
      </c>
      <c r="F201" s="13">
        <f t="shared" si="80"/>
        <v>0</v>
      </c>
      <c r="G201" s="13">
        <f t="shared" si="80"/>
        <v>0</v>
      </c>
      <c r="H201" s="13">
        <f t="shared" si="80"/>
        <v>0</v>
      </c>
      <c r="I201" s="13">
        <f t="shared" si="80"/>
        <v>0</v>
      </c>
      <c r="J201" s="13">
        <f t="shared" si="80"/>
        <v>0</v>
      </c>
      <c r="K201" s="13">
        <f t="shared" si="80"/>
        <v>0</v>
      </c>
      <c r="L201" s="13">
        <f t="shared" si="80"/>
        <v>0</v>
      </c>
      <c r="M201" s="13" t="str">
        <f t="shared" si="80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T201" s="10">
        <v>202106</v>
      </c>
      <c r="AU201" s="13">
        <f t="shared" si="81"/>
        <v>0</v>
      </c>
      <c r="AV201" s="13">
        <f t="shared" si="81"/>
        <v>0</v>
      </c>
      <c r="AW201" s="13">
        <f t="shared" si="81"/>
        <v>0</v>
      </c>
      <c r="AX201" s="13">
        <f t="shared" si="81"/>
        <v>0</v>
      </c>
      <c r="AY201" s="13">
        <f t="shared" si="81"/>
        <v>0</v>
      </c>
      <c r="AZ201" s="13">
        <f t="shared" si="81"/>
        <v>0</v>
      </c>
      <c r="BA201" s="13">
        <f t="shared" si="81"/>
        <v>0</v>
      </c>
      <c r="BB201" s="13">
        <f t="shared" si="81"/>
        <v>0</v>
      </c>
      <c r="BC201" s="13">
        <f t="shared" si="81"/>
        <v>0</v>
      </c>
      <c r="BD201" s="13">
        <f t="shared" si="81"/>
        <v>0</v>
      </c>
      <c r="BE201" s="13" t="str">
        <f t="shared" si="81"/>
        <v/>
      </c>
      <c r="BF201" s="13" t="s">
        <v>25</v>
      </c>
      <c r="BG201" s="13" t="s">
        <v>25</v>
      </c>
      <c r="BH201" s="13" t="s">
        <v>25</v>
      </c>
      <c r="BI201" s="13" t="s">
        <v>25</v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</row>
    <row r="202" ht="15" customHeight="1" outlineLevel="1" spans="2:81">
      <c r="B202" s="10">
        <v>202109</v>
      </c>
      <c r="C202" s="13">
        <f t="shared" ref="C202:L211" si="82">IFERROR(IF(D163="","",D163/C163),0)</f>
        <v>0</v>
      </c>
      <c r="D202" s="13">
        <f t="shared" si="82"/>
        <v>0</v>
      </c>
      <c r="E202" s="13">
        <f t="shared" si="82"/>
        <v>0</v>
      </c>
      <c r="F202" s="13">
        <f t="shared" si="82"/>
        <v>0</v>
      </c>
      <c r="G202" s="13">
        <f t="shared" si="82"/>
        <v>0</v>
      </c>
      <c r="H202" s="13">
        <f t="shared" si="82"/>
        <v>0</v>
      </c>
      <c r="I202" s="13">
        <f t="shared" si="82"/>
        <v>0</v>
      </c>
      <c r="J202" s="13">
        <f t="shared" si="82"/>
        <v>0</v>
      </c>
      <c r="K202" s="13">
        <f t="shared" si="82"/>
        <v>0</v>
      </c>
      <c r="L202" s="13" t="str">
        <f t="shared" si="82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T202" s="10">
        <v>202109</v>
      </c>
      <c r="AU202" s="13">
        <f t="shared" ref="AU202:BD211" si="83">IFERROR(IF(AV163="","",AV163/AU163),0)</f>
        <v>0</v>
      </c>
      <c r="AV202" s="13">
        <f t="shared" si="83"/>
        <v>0</v>
      </c>
      <c r="AW202" s="13">
        <f t="shared" si="83"/>
        <v>0</v>
      </c>
      <c r="AX202" s="13">
        <f t="shared" si="83"/>
        <v>0</v>
      </c>
      <c r="AY202" s="13">
        <f t="shared" si="83"/>
        <v>0</v>
      </c>
      <c r="AZ202" s="13">
        <f t="shared" si="83"/>
        <v>0</v>
      </c>
      <c r="BA202" s="13">
        <f t="shared" si="83"/>
        <v>0</v>
      </c>
      <c r="BB202" s="13">
        <f t="shared" si="83"/>
        <v>0</v>
      </c>
      <c r="BC202" s="13">
        <f t="shared" si="83"/>
        <v>0</v>
      </c>
      <c r="BD202" s="13" t="str">
        <f t="shared" si="83"/>
        <v/>
      </c>
      <c r="BE202" s="13" t="s">
        <v>25</v>
      </c>
      <c r="BF202" s="13" t="s">
        <v>25</v>
      </c>
      <c r="BG202" s="13" t="s">
        <v>25</v>
      </c>
      <c r="BH202" s="13" t="s">
        <v>25</v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</row>
    <row r="203" ht="15" customHeight="1" outlineLevel="1" spans="2:81">
      <c r="B203" s="10">
        <v>202112</v>
      </c>
      <c r="C203" s="13">
        <f t="shared" si="82"/>
        <v>0</v>
      </c>
      <c r="D203" s="13">
        <f t="shared" si="82"/>
        <v>1</v>
      </c>
      <c r="E203" s="13">
        <f t="shared" si="82"/>
        <v>1</v>
      </c>
      <c r="F203" s="13">
        <f t="shared" si="82"/>
        <v>1</v>
      </c>
      <c r="G203" s="13">
        <f t="shared" si="82"/>
        <v>1</v>
      </c>
      <c r="H203" s="13">
        <f t="shared" si="82"/>
        <v>1</v>
      </c>
      <c r="I203" s="13">
        <f t="shared" si="82"/>
        <v>1</v>
      </c>
      <c r="J203" s="13">
        <f t="shared" si="82"/>
        <v>50.2648587684454</v>
      </c>
      <c r="K203" s="13" t="str">
        <f t="shared" si="82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T203" s="10">
        <v>202112</v>
      </c>
      <c r="AU203" s="13">
        <f t="shared" si="83"/>
        <v>0</v>
      </c>
      <c r="AV203" s="13">
        <f t="shared" si="83"/>
        <v>1</v>
      </c>
      <c r="AW203" s="13">
        <f t="shared" si="83"/>
        <v>1</v>
      </c>
      <c r="AX203" s="13">
        <f t="shared" si="83"/>
        <v>1</v>
      </c>
      <c r="AY203" s="13">
        <f t="shared" si="83"/>
        <v>1</v>
      </c>
      <c r="AZ203" s="13">
        <f t="shared" si="83"/>
        <v>1</v>
      </c>
      <c r="BA203" s="13">
        <f t="shared" si="83"/>
        <v>1</v>
      </c>
      <c r="BB203" s="13">
        <f t="shared" si="83"/>
        <v>50.2648587684454</v>
      </c>
      <c r="BC203" s="13" t="str">
        <f t="shared" si="83"/>
        <v/>
      </c>
      <c r="BD203" s="13" t="s">
        <v>25</v>
      </c>
      <c r="BE203" s="13" t="s">
        <v>25</v>
      </c>
      <c r="BF203" s="13" t="s">
        <v>25</v>
      </c>
      <c r="BG203" s="13" t="s">
        <v>25</v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</row>
    <row r="204" ht="15" customHeight="1" outlineLevel="1" spans="2:81">
      <c r="B204" s="10">
        <v>202203</v>
      </c>
      <c r="C204" s="13">
        <f t="shared" si="82"/>
        <v>0</v>
      </c>
      <c r="D204" s="13">
        <f t="shared" si="82"/>
        <v>0</v>
      </c>
      <c r="E204" s="13">
        <f t="shared" si="82"/>
        <v>0</v>
      </c>
      <c r="F204" s="13">
        <f t="shared" si="82"/>
        <v>0</v>
      </c>
      <c r="G204" s="13">
        <f t="shared" si="82"/>
        <v>0</v>
      </c>
      <c r="H204" s="13">
        <f t="shared" si="82"/>
        <v>0</v>
      </c>
      <c r="I204" s="13">
        <f t="shared" si="82"/>
        <v>0</v>
      </c>
      <c r="J204" s="13" t="str">
        <f t="shared" si="82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T204" s="10">
        <v>202203</v>
      </c>
      <c r="AU204" s="13">
        <f t="shared" si="83"/>
        <v>0</v>
      </c>
      <c r="AV204" s="13">
        <f t="shared" si="83"/>
        <v>0</v>
      </c>
      <c r="AW204" s="13">
        <f t="shared" si="83"/>
        <v>0</v>
      </c>
      <c r="AX204" s="13">
        <f t="shared" si="83"/>
        <v>0</v>
      </c>
      <c r="AY204" s="13">
        <f t="shared" si="83"/>
        <v>0</v>
      </c>
      <c r="AZ204" s="13">
        <f t="shared" si="83"/>
        <v>0</v>
      </c>
      <c r="BA204" s="13">
        <f t="shared" si="83"/>
        <v>0</v>
      </c>
      <c r="BB204" s="13" t="str">
        <f t="shared" si="83"/>
        <v/>
      </c>
      <c r="BC204" s="13" t="s">
        <v>25</v>
      </c>
      <c r="BD204" s="13" t="s">
        <v>25</v>
      </c>
      <c r="BE204" s="13" t="s">
        <v>25</v>
      </c>
      <c r="BF204" s="13" t="s">
        <v>25</v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</row>
    <row r="205" ht="15" customHeight="1" outlineLevel="1" spans="2:81">
      <c r="B205" s="10">
        <v>202206</v>
      </c>
      <c r="C205" s="13">
        <f t="shared" si="82"/>
        <v>0</v>
      </c>
      <c r="D205" s="13">
        <f t="shared" si="82"/>
        <v>0</v>
      </c>
      <c r="E205" s="13">
        <f t="shared" si="82"/>
        <v>0</v>
      </c>
      <c r="F205" s="13">
        <f t="shared" si="82"/>
        <v>0</v>
      </c>
      <c r="G205" s="13">
        <f t="shared" si="82"/>
        <v>0</v>
      </c>
      <c r="H205" s="13">
        <f t="shared" si="82"/>
        <v>0</v>
      </c>
      <c r="I205" s="13" t="str">
        <f t="shared" si="82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T205" s="10">
        <v>202206</v>
      </c>
      <c r="AU205" s="13">
        <f t="shared" si="83"/>
        <v>0</v>
      </c>
      <c r="AV205" s="13">
        <f t="shared" si="83"/>
        <v>0</v>
      </c>
      <c r="AW205" s="13">
        <f t="shared" si="83"/>
        <v>0</v>
      </c>
      <c r="AX205" s="13">
        <f t="shared" si="83"/>
        <v>0</v>
      </c>
      <c r="AY205" s="13">
        <f t="shared" si="83"/>
        <v>0</v>
      </c>
      <c r="AZ205" s="13">
        <f t="shared" si="83"/>
        <v>0</v>
      </c>
      <c r="BA205" s="13" t="str">
        <f t="shared" si="83"/>
        <v/>
      </c>
      <c r="BB205" s="13" t="s">
        <v>25</v>
      </c>
      <c r="BC205" s="13" t="s">
        <v>25</v>
      </c>
      <c r="BD205" s="13" t="s">
        <v>25</v>
      </c>
      <c r="BE205" s="13" t="s">
        <v>25</v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</row>
    <row r="206" ht="15" customHeight="1" outlineLevel="1" spans="2:81">
      <c r="B206" s="10">
        <v>202209</v>
      </c>
      <c r="C206" s="13">
        <f t="shared" si="82"/>
        <v>0</v>
      </c>
      <c r="D206" s="13">
        <f t="shared" si="82"/>
        <v>0</v>
      </c>
      <c r="E206" s="13">
        <f t="shared" si="82"/>
        <v>0</v>
      </c>
      <c r="F206" s="13">
        <f t="shared" si="82"/>
        <v>0</v>
      </c>
      <c r="G206" s="13">
        <f t="shared" si="82"/>
        <v>0</v>
      </c>
      <c r="H206" s="13" t="str">
        <f t="shared" si="82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T206" s="10">
        <v>202209</v>
      </c>
      <c r="AU206" s="13">
        <f t="shared" si="83"/>
        <v>0</v>
      </c>
      <c r="AV206" s="13">
        <f t="shared" si="83"/>
        <v>0</v>
      </c>
      <c r="AW206" s="13">
        <f t="shared" si="83"/>
        <v>0</v>
      </c>
      <c r="AX206" s="13">
        <f t="shared" si="83"/>
        <v>0</v>
      </c>
      <c r="AY206" s="13">
        <f t="shared" si="83"/>
        <v>0</v>
      </c>
      <c r="AZ206" s="13" t="str">
        <f t="shared" si="83"/>
        <v/>
      </c>
      <c r="BA206" s="13" t="s">
        <v>25</v>
      </c>
      <c r="BB206" s="13" t="s">
        <v>25</v>
      </c>
      <c r="BC206" s="13" t="s">
        <v>25</v>
      </c>
      <c r="BD206" s="13" t="s">
        <v>25</v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</row>
    <row r="207" ht="15" customHeight="1" outlineLevel="1" spans="2:81">
      <c r="B207" s="10">
        <v>202212</v>
      </c>
      <c r="C207" s="13">
        <f t="shared" si="82"/>
        <v>0</v>
      </c>
      <c r="D207" s="13">
        <f t="shared" si="82"/>
        <v>0</v>
      </c>
      <c r="E207" s="13">
        <f t="shared" si="82"/>
        <v>0</v>
      </c>
      <c r="F207" s="13">
        <f t="shared" si="82"/>
        <v>0</v>
      </c>
      <c r="G207" s="13" t="str">
        <f t="shared" si="82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T207" s="10">
        <v>202212</v>
      </c>
      <c r="AU207" s="13">
        <f t="shared" si="83"/>
        <v>0</v>
      </c>
      <c r="AV207" s="13">
        <f t="shared" si="83"/>
        <v>0</v>
      </c>
      <c r="AW207" s="13">
        <f t="shared" si="83"/>
        <v>0</v>
      </c>
      <c r="AX207" s="13">
        <f t="shared" si="83"/>
        <v>0</v>
      </c>
      <c r="AY207" s="13" t="str">
        <f t="shared" si="83"/>
        <v/>
      </c>
      <c r="AZ207" s="13" t="s">
        <v>25</v>
      </c>
      <c r="BA207" s="13" t="s">
        <v>25</v>
      </c>
      <c r="BB207" s="13" t="s">
        <v>25</v>
      </c>
      <c r="BC207" s="13" t="s">
        <v>25</v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</row>
    <row r="208" ht="15" customHeight="1" outlineLevel="1" spans="2:81">
      <c r="B208" s="10">
        <v>202303</v>
      </c>
      <c r="C208" s="13">
        <f t="shared" si="82"/>
        <v>0</v>
      </c>
      <c r="D208" s="13">
        <f t="shared" si="82"/>
        <v>0</v>
      </c>
      <c r="E208" s="13">
        <f t="shared" si="82"/>
        <v>0</v>
      </c>
      <c r="F208" s="13" t="str">
        <f t="shared" si="82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T208" s="10">
        <v>202303</v>
      </c>
      <c r="AU208" s="13">
        <f t="shared" si="83"/>
        <v>0</v>
      </c>
      <c r="AV208" s="13">
        <f t="shared" si="83"/>
        <v>0</v>
      </c>
      <c r="AW208" s="13">
        <f t="shared" si="83"/>
        <v>0</v>
      </c>
      <c r="AX208" s="13" t="str">
        <f t="shared" si="83"/>
        <v/>
      </c>
      <c r="AY208" s="13" t="s">
        <v>25</v>
      </c>
      <c r="AZ208" s="13" t="s">
        <v>25</v>
      </c>
      <c r="BA208" s="13" t="s">
        <v>25</v>
      </c>
      <c r="BB208" s="13" t="s">
        <v>25</v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</row>
    <row r="209" ht="15" customHeight="1" outlineLevel="1" spans="2:81">
      <c r="B209" s="10">
        <v>202306</v>
      </c>
      <c r="C209" s="13">
        <f t="shared" si="82"/>
        <v>0</v>
      </c>
      <c r="D209" s="13">
        <f t="shared" si="82"/>
        <v>0</v>
      </c>
      <c r="E209" s="13" t="str">
        <f t="shared" si="82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T209" s="10">
        <v>202306</v>
      </c>
      <c r="AU209" s="13">
        <f t="shared" si="83"/>
        <v>0</v>
      </c>
      <c r="AV209" s="13">
        <f t="shared" si="83"/>
        <v>0</v>
      </c>
      <c r="AW209" s="13" t="str">
        <f t="shared" si="83"/>
        <v/>
      </c>
      <c r="AX209" s="13" t="s">
        <v>25</v>
      </c>
      <c r="AY209" s="13" t="s">
        <v>25</v>
      </c>
      <c r="AZ209" s="13" t="s">
        <v>25</v>
      </c>
      <c r="BA209" s="13" t="s">
        <v>25</v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</row>
    <row r="210" ht="15" customHeight="1" outlineLevel="1" spans="2:81">
      <c r="B210" s="10">
        <v>202309</v>
      </c>
      <c r="C210" s="13">
        <f t="shared" si="82"/>
        <v>0</v>
      </c>
      <c r="D210" s="13" t="str">
        <f t="shared" si="82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T210" s="10">
        <v>202309</v>
      </c>
      <c r="AU210" s="13">
        <f t="shared" si="83"/>
        <v>0</v>
      </c>
      <c r="AV210" s="13" t="str">
        <f t="shared" si="83"/>
        <v/>
      </c>
      <c r="AW210" s="13" t="s">
        <v>25</v>
      </c>
      <c r="AX210" s="13" t="s">
        <v>25</v>
      </c>
      <c r="AY210" s="13" t="s">
        <v>25</v>
      </c>
      <c r="AZ210" s="13" t="s">
        <v>25</v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</row>
    <row r="211" ht="15" customHeight="1" outlineLevel="1" spans="2:81">
      <c r="B211" s="10">
        <v>202312</v>
      </c>
      <c r="C211" s="13" t="str">
        <f t="shared" si="82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T211" s="10">
        <v>202312</v>
      </c>
      <c r="AU211" s="13" t="str">
        <f t="shared" si="83"/>
        <v/>
      </c>
      <c r="AV211" s="13" t="s">
        <v>25</v>
      </c>
      <c r="AW211" s="13" t="s">
        <v>25</v>
      </c>
      <c r="AX211" s="13" t="s">
        <v>25</v>
      </c>
      <c r="AY211" s="13" t="s">
        <v>25</v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</row>
    <row r="212" ht="15" customHeight="1" outlineLevel="1" spans="2:81">
      <c r="B212" s="6" t="s">
        <v>27</v>
      </c>
      <c r="C212" s="13">
        <f>IFERROR(IF(COUNT(C177:C210)-2&lt;=0,0,(SUM(C177:C210)-MAX(C177:C210)-MIN(C177:C210))/(COUNT(C177:C210)-2)),0)</f>
        <v>0.160054575276243</v>
      </c>
      <c r="D212" s="13">
        <f>IFERROR(IF(COUNT(D177:D209)-2&lt;=0,0,(SUM(D177:D209)-MAX(D177:D209)-MIN(D177:D209))/(COUNT(D177:D209)-2)),0)</f>
        <v>0.278836731562039</v>
      </c>
      <c r="E212" s="13">
        <f>IFERROR(IF(COUNT(E177:E208)-2&lt;=0,0,(SUM(E177:E208)-MAX(E177:E208)-MIN(E177:E208))/(COUNT(E177:E208)-2)),0)</f>
        <v>0.406212246301757</v>
      </c>
      <c r="F212" s="13">
        <f>IFERROR(IF(COUNT(F177:F207)-2&lt;=0,0,(SUM(F177:F207)-MAX(F177:F207)-MIN(F177:F207))/(COUNT(F177:F207)-2)),0)</f>
        <v>0.449855404652439</v>
      </c>
      <c r="G212" s="13">
        <f>IFERROR(IF(COUNT(G177:G206)-2&lt;=0,0,(SUM(G177:G206)-MAX(G177:G206)-MIN(G177:G206))/(COUNT(G177:G206)-2)),0)</f>
        <v>0.476640025930053</v>
      </c>
      <c r="H212" s="13">
        <f>IFERROR(IF(COUNT(H177:H205)-2&lt;=0,0,(SUM(H177:H205)-MAX(H177:H205)-MIN(H177:H205))/(COUNT(H177:H205)-2)),0)</f>
        <v>0.456662417630161</v>
      </c>
      <c r="I212" s="13">
        <f>IFERROR(IF(COUNT(I177:I204)-2&lt;=0,0,(SUM(I177:I204)-MAX(I177:I204)-MIN(I177:I204))/(COUNT(I177:I204)-2)),0)</f>
        <v>0.485284885687808</v>
      </c>
      <c r="J212" s="13">
        <f>IFERROR(IF(COUNT(J177:J203)-2&lt;=0,0,(SUM(J177:J203)-MAX(J177:J203)-MIN(J177:J203))/(COUNT(J177:J203)-2)),0)</f>
        <v>0.562554535896877</v>
      </c>
      <c r="K212" s="13">
        <f>IFERROR(IF(COUNT(K177:K202)-2&lt;=0,0,(SUM(K177:K202)-MAX(K177:K202)-MIN(K177:K202))/(COUNT(K177:K202)-2)),0)</f>
        <v>0.538764330160717</v>
      </c>
      <c r="L212" s="13">
        <f>IFERROR(IF(COUNT(L177:L201)-2&lt;=0,0,(SUM(L177:L201)-MAX(L177:L201)-MIN(L177:L201))/(COUNT(L177:L201)-2)),0)</f>
        <v>0.51226672459544</v>
      </c>
      <c r="M212" s="13">
        <f>IFERROR(IF(COUNT(M177:M200)-2&lt;=0,0,(SUM(M177:M200)-MAX(M177:M200)-MIN(M177:M200))/(COUNT(M177:M200)-2)),0)</f>
        <v>0.564358850730297</v>
      </c>
      <c r="N212" s="13">
        <f>IFERROR(IF(COUNT(N177:N199)-2&lt;=0,0,(SUM(N177:N199)-MAX(N177:N199)-MIN(N177:N199))/(COUNT(N177:N199)-2)),0)</f>
        <v>0.545933425822919</v>
      </c>
      <c r="O212" s="13">
        <f>IFERROR(IF(COUNT(O177:O198)-2&lt;=0,0,(SUM(O177:O198)-MAX(O177:O198)-MIN(O177:O198))/(COUNT(O177:O198)-2)),0)</f>
        <v>0.545891272997255</v>
      </c>
      <c r="P212" s="13">
        <f>IFERROR(IF(COUNT(P177:P197)-2&lt;=0,0,(SUM(P177:P197)-MAX(P177:P197)-MIN(P177:P197))/(COUNT(P177:P197)-2)),0)</f>
        <v>0.526170694312294</v>
      </c>
      <c r="Q212" s="13">
        <f>IFERROR(IF(COUNT(Q177:Q196)-2&lt;=0,0,(SUM(Q177:Q196)-MAX(Q177:Q196)-MIN(Q177:Q196))/(COUNT(Q177:Q196)-2)),0)</f>
        <v>0.555442375725594</v>
      </c>
      <c r="R212" s="13">
        <f>IFERROR(IF(COUNT(R177:R195)-2&lt;=0,0,(SUM(R177:R195)-MAX(R177:R195)-MIN(R177:R195))/(COUNT(R177:R195)-2)),0)</f>
        <v>0.527098468987447</v>
      </c>
      <c r="S212" s="13">
        <f>IFERROR(IF(COUNT(S177:S194)-2&lt;=0,0,(SUM(S177:S194)-MAX(S177:S194)-MIN(S177:S194))/(COUNT(S177:S194)-2)),0)</f>
        <v>0.546938501666794</v>
      </c>
      <c r="T212" s="13">
        <f>IFERROR(IF(COUNT(T177:T193)-2&lt;=0,0,(SUM(T177:T193)-MAX(T177:T193)-MIN(T177:T193))/(COUNT(T177:T193)-2)),0)</f>
        <v>0.532138175279455</v>
      </c>
      <c r="U212" s="13">
        <f>IFERROR(IF(COUNT(U177:U192)-2&lt;=0,0,(SUM(U177:U192)-MAX(U177:U192)-MIN(U177:U192))/(COUNT(U177:U192)-2)),0)</f>
        <v>0.570858114294239</v>
      </c>
      <c r="V212" s="13">
        <f>IFERROR(IF(COUNT(V177:V191)-2&lt;=0,0,(SUM(V177:V191)-MAX(V177:V191)-MIN(V177:V191))/(COUNT(V177:V191)-2)),0)</f>
        <v>0.538461538461538</v>
      </c>
      <c r="W212" s="13">
        <f>IFERROR(IF(COUNT(W177:W190)-2&lt;=0,0,(SUM(W177:W190)-MAX(W177:W190)-MIN(W177:W190))/(COUNT(W177:W190)-2)),0)</f>
        <v>0.498583711021657</v>
      </c>
      <c r="X212" s="13">
        <f>IFERROR(IF(COUNT(X177:X189)-2&lt;=0,0,(SUM(X177:X189)-MAX(X177:X189)-MIN(X177:X189))/(COUNT(X177:X189)-2)),0)</f>
        <v>0.416666428670697</v>
      </c>
      <c r="Y212" s="13">
        <f>IFERROR(IF(COUNT(Y177:Y188)-2&lt;=0,0,(SUM(Y177:Y188)-MAX(Y177:Y188)-MIN(Y177:Y188))/(COUNT(Y177:Y188)-2)),0)</f>
        <v>0.396344145872571</v>
      </c>
      <c r="Z212" s="13">
        <f>IFERROR(IF(COUNT(Z177:Z187)-2&lt;=0,0,(SUM(Z177:Z187)-MAX(Z177:Z187)-MIN(Z177:Z187))/(COUNT(Z177:Z187)-2)),0)</f>
        <v>0.331245174596908</v>
      </c>
      <c r="AA212" s="13">
        <f>IFERROR(IF(COUNT(AA177:AA186)-2&lt;=0,0,(SUM(AA177:AA186)-MAX(AA177:AA186)-MIN(AA177:AA186))/(COUNT(AA177:AA186)-2)),0)</f>
        <v>0.249889497354461</v>
      </c>
      <c r="AB212" s="13">
        <f>IFERROR(IF(COUNT(AB177:AB185)-2&lt;=0,0,(SUM(AB177:AB185)-MAX(AB177:AB185)-MIN(AB177:AB185))/(COUNT(AB177:AB185)-2)),0)</f>
        <v>0.285714285714286</v>
      </c>
      <c r="AC212" s="13">
        <f>IFERROR(IF(COUNT(AC177:AC184)-2&lt;=0,0,(SUM(AC177:AC184)-MAX(AC177:AC184)-MIN(AC177:AC184))/(COUNT(AC177:AC184)-2)),0)</f>
        <v>0.16665191994418</v>
      </c>
      <c r="AD212" s="13">
        <f>IFERROR(IF(COUNT(AD177:AD183)-2&lt;=0,0,(SUM(AD177:AD183)-MAX(AD177:AD183)-MIN(AD177:AD183))/(COUNT(AD177:AD183)-2)),0)</f>
        <v>0</v>
      </c>
      <c r="AE212" s="13">
        <f>IFERROR(IF(COUNT(AE177:AE182)-2&lt;=0,0,(SUM(AE177:AE182)-MAX(AE177:AE182)-MIN(AE177:AE182))/(COUNT(AE177:AE182)-2)),0)</f>
        <v>0</v>
      </c>
      <c r="AF212" s="13">
        <f>IFERROR(IF(COUNT(AF177:AF181)-2&lt;=0,0,(SUM(AF177:AF181)-MAX(AF177:AF181)-MIN(AF177:AF181))/(COUNT(AF177:AF181)-2)),0)</f>
        <v>0</v>
      </c>
      <c r="AG212" s="13">
        <f>IFERROR(IF(COUNT(AG177:AG180)-2&lt;=0,0,(SUM(AG177:AG180)-MAX(AG177:AG180)-MIN(AG177:AG180))/(COUNT(AG177:AG180)-2)),0)</f>
        <v>0</v>
      </c>
      <c r="AH212" s="13">
        <f>IFERROR(IF(COUNT(AH177:AH179)-2&lt;=0,0,(SUM(AH177:AH179)-MAX(AH177:AH179)-MIN(AH177:AH179))/(COUNT(AH177:AH179)-2)),0)</f>
        <v>0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T212" s="6" t="s">
        <v>27</v>
      </c>
      <c r="AU212" s="13">
        <f>IFERROR(IF(COUNT(AU177:AU210)-2&lt;=0,0,(SUM(AU177:AU210)-MAX(AU177:AU210)-MIN(AU177:AU210))/(COUNT(AU177:AU210)-2)),0)</f>
        <v>0.160054575276243</v>
      </c>
      <c r="AV212" s="13">
        <f>IFERROR(IF(COUNT(AV177:AV209)-2&lt;=0,0,(SUM(AV177:AV209)-MAX(AV177:AV209)-MIN(AV177:AV209))/(COUNT(AV177:AV209)-2)),0)</f>
        <v>0.278836731562039</v>
      </c>
      <c r="AW212" s="13">
        <f>IFERROR(IF(COUNT(AW177:AW208)-2&lt;=0,0,(SUM(AW177:AW208)-MAX(AW177:AW208)-MIN(AW177:AW208))/(COUNT(AW177:AW208)-2)),0)</f>
        <v>0.406212246301757</v>
      </c>
      <c r="AX212" s="13">
        <f>IFERROR(IF(COUNT(AX177:AX207)-2&lt;=0,0,(SUM(AX177:AX207)-MAX(AX177:AX207)-MIN(AX177:AX207))/(COUNT(AX177:AX207)-2)),0)</f>
        <v>0.449855404652439</v>
      </c>
      <c r="AY212" s="13">
        <f>IFERROR(IF(COUNT(AY177:AY206)-2&lt;=0,0,(SUM(AY177:AY206)-MAX(AY177:AY206)-MIN(AY177:AY206))/(COUNT(AY177:AY206)-2)),0)</f>
        <v>0.476640025930053</v>
      </c>
      <c r="AZ212" s="13">
        <f>IFERROR(IF(COUNT(AZ177:AZ205)-2&lt;=0,0,(SUM(AZ177:AZ205)-MAX(AZ177:AZ205)-MIN(AZ177:AZ205))/(COUNT(AZ177:AZ205)-2)),0)</f>
        <v>0.456662417630161</v>
      </c>
      <c r="BA212" s="13">
        <f>IFERROR(IF(COUNT(BA177:BA204)-2&lt;=0,0,(SUM(BA177:BA204)-MAX(BA177:BA204)-MIN(BA177:BA204))/(COUNT(BA177:BA204)-2)),0)</f>
        <v>0.485284885687808</v>
      </c>
      <c r="BB212" s="13">
        <f>IFERROR(IF(COUNT(BB177:BB203)-2&lt;=0,0,(SUM(BB177:BB203)-MAX(BB177:BB203)-MIN(BB177:BB203))/(COUNT(BB177:BB203)-2)),0)</f>
        <v>0.562554535896877</v>
      </c>
      <c r="BC212" s="13">
        <f>IFERROR(IF(COUNT(BC177:BC202)-2&lt;=0,0,(SUM(BC177:BC202)-MAX(BC177:BC202)-MIN(BC177:BC202))/(COUNT(BC177:BC202)-2)),0)</f>
        <v>0.538764330160717</v>
      </c>
      <c r="BD212" s="13">
        <f>IFERROR(IF(COUNT(BD177:BD201)-2&lt;=0,0,(SUM(BD177:BD201)-MAX(BD177:BD201)-MIN(BD177:BD201))/(COUNT(BD177:BD201)-2)),0)</f>
        <v>0.51226672459544</v>
      </c>
      <c r="BE212" s="13">
        <f>IFERROR(IF(COUNT(BE177:BE200)-2&lt;=0,0,(SUM(BE177:BE200)-MAX(BE177:BE200)-MIN(BE177:BE200))/(COUNT(BE177:BE200)-2)),0)</f>
        <v>0.564358850730297</v>
      </c>
      <c r="BF212" s="13">
        <f>IFERROR(IF(COUNT(BF177:BF199)-2&lt;=0,0,(SUM(BF177:BF199)-MAX(BF177:BF199)-MIN(BF177:BF199))/(COUNT(BF177:BF199)-2)),0)</f>
        <v>0.545933425822919</v>
      </c>
      <c r="BG212" s="13">
        <f>IFERROR(IF(COUNT(BG177:BG198)-2&lt;=0,0,(SUM(BG177:BG198)-MAX(BG177:BG198)-MIN(BG177:BG198))/(COUNT(BG177:BG198)-2)),0)</f>
        <v>0.545891272997255</v>
      </c>
      <c r="BH212" s="13">
        <f>IFERROR(IF(COUNT(BH177:BH197)-2&lt;=0,0,(SUM(BH177:BH197)-MAX(BH177:BH197)-MIN(BH177:BH197))/(COUNT(BH177:BH197)-2)),0)</f>
        <v>0.526170694312294</v>
      </c>
      <c r="BI212" s="13">
        <f>IFERROR(IF(COUNT(BI177:BI196)-2&lt;=0,0,(SUM(BI177:BI196)-MAX(BI177:BI196)-MIN(BI177:BI196))/(COUNT(BI177:BI196)-2)),0)</f>
        <v>0.555442375725594</v>
      </c>
      <c r="BJ212" s="13">
        <f>IFERROR(IF(COUNT(BJ177:BJ195)-2&lt;=0,0,(SUM(BJ177:BJ195)-MAX(BJ177:BJ195)-MIN(BJ177:BJ195))/(COUNT(BJ177:BJ195)-2)),0)</f>
        <v>0.527098468987447</v>
      </c>
      <c r="BK212" s="13">
        <f>IFERROR(IF(COUNT(BK177:BK194)-2&lt;=0,0,(SUM(BK177:BK194)-MAX(BK177:BK194)-MIN(BK177:BK194))/(COUNT(BK177:BK194)-2)),0)</f>
        <v>0.546938501666794</v>
      </c>
      <c r="BL212" s="13">
        <f>IFERROR(IF(COUNT(BL177:BL193)-2&lt;=0,0,(SUM(BL177:BL193)-MAX(BL177:BL193)-MIN(BL177:BL193))/(COUNT(BL177:BL193)-2)),0)</f>
        <v>0.532138175279455</v>
      </c>
      <c r="BM212" s="13">
        <f>IFERROR(IF(COUNT(BM177:BM192)-2&lt;=0,0,(SUM(BM177:BM192)-MAX(BM177:BM192)-MIN(BM177:BM192))/(COUNT(BM177:BM192)-2)),0)</f>
        <v>0.570858114294239</v>
      </c>
      <c r="BN212" s="13">
        <f>IFERROR(IF(COUNT(BN177:BN191)-2&lt;=0,0,(SUM(BN177:BN191)-MAX(BN177:BN191)-MIN(BN177:BN191))/(COUNT(BN177:BN191)-2)),0)</f>
        <v>0.538461538461538</v>
      </c>
      <c r="BO212" s="13">
        <f>IFERROR(IF(COUNT(BO177:BO190)-2&lt;=0,0,(SUM(BO177:BO190)-MAX(BO177:BO190)-MIN(BO177:BO190))/(COUNT(BO177:BO190)-2)),0)</f>
        <v>0.498583711021657</v>
      </c>
      <c r="BP212" s="13">
        <f>IFERROR(IF(COUNT(BP177:BP189)-2&lt;=0,0,(SUM(BP177:BP189)-MAX(BP177:BP189)-MIN(BP177:BP189))/(COUNT(BP177:BP189)-2)),0)</f>
        <v>0.416666428670697</v>
      </c>
      <c r="BQ212" s="13">
        <f>IFERROR(IF(COUNT(BQ177:BQ188)-2&lt;=0,0,(SUM(BQ177:BQ188)-MAX(BQ177:BQ188)-MIN(BQ177:BQ188))/(COUNT(BQ177:BQ188)-2)),0)</f>
        <v>0.396344145872571</v>
      </c>
      <c r="BR212" s="13">
        <f>IFERROR(IF(COUNT(BR177:BR187)-2&lt;=0,0,(SUM(BR177:BR187)-MAX(BR177:BR187)-MIN(BR177:BR187))/(COUNT(BR177:BR187)-2)),0)</f>
        <v>0.331245174596908</v>
      </c>
      <c r="BS212" s="13">
        <f>IFERROR(IF(COUNT(BS177:BS186)-2&lt;=0,0,(SUM(BS177:BS186)-MAX(BS177:BS186)-MIN(BS177:BS186))/(COUNT(BS177:BS186)-2)),0)</f>
        <v>0.249889497354461</v>
      </c>
      <c r="BT212" s="13">
        <f>IFERROR(IF(COUNT(BT177:BT185)-2&lt;=0,0,(SUM(BT177:BT185)-MAX(BT177:BT185)-MIN(BT177:BT185))/(COUNT(BT177:BT185)-2)),0)</f>
        <v>0.285714285714286</v>
      </c>
      <c r="BU212" s="13">
        <f>IFERROR(IF(COUNT(BU177:BU184)-2&lt;=0,0,(SUM(BU177:BU184)-MAX(BU177:BU184)-MIN(BU177:BU184))/(COUNT(BU177:BU184)-2)),0)</f>
        <v>0.16665191994418</v>
      </c>
      <c r="BV212" s="13">
        <f>IFERROR(IF(COUNT(BV177:BV183)-2&lt;=0,0,(SUM(BV177:BV183)-MAX(BV177:BV183)-MIN(BV177:BV183))/(COUNT(BV177:BV183)-2)),0)</f>
        <v>0</v>
      </c>
      <c r="BW212" s="13">
        <f>IFERROR(IF(COUNT(BW177:BW182)-2&lt;=0,0,(SUM(BW177:BW182)-MAX(BW177:BW182)-MIN(BW177:BW182))/(COUNT(BW177:BW182)-2)),0)</f>
        <v>0</v>
      </c>
      <c r="BX212" s="13">
        <f>IFERROR(IF(COUNT(BX177:BX181)-2&lt;=0,0,(SUM(BX177:BX181)-MAX(BX177:BX181)-MIN(BX177:BX181))/(COUNT(BX177:BX181)-2)),0)</f>
        <v>0</v>
      </c>
      <c r="BY212" s="13">
        <f>IFERROR(IF(COUNT(BY177:BY180)-2&lt;=0,0,(SUM(BY177:BY180)-MAX(BY177:BY180)-MIN(BY177:BY180))/(COUNT(BY177:BY180)-2)),0)</f>
        <v>0</v>
      </c>
      <c r="BZ212" s="13">
        <f>IFERROR(IF(COUNT(BZ177:BZ179)-2&lt;=0,0,(SUM(BZ177:BZ179)-MAX(BZ177:BZ179)-MIN(BZ177:BZ179))/(COUNT(BZ177:BZ179)-2)),0)</f>
        <v>0</v>
      </c>
      <c r="CA212" s="13">
        <f>IFERROR(IF(COUNT(CA177:CA178)-2&lt;=0,0,(SUM(CA177:CA178)-MAX(CA177:CA178)-MIN(CA177:CA178))/(COUNT(CA177:CA178)-2)),0)</f>
        <v>0</v>
      </c>
      <c r="CB212" s="13">
        <f>IFERROR(IF(COUNT(CB177:CB177)-2&lt;=0,0,(SUM(CB177:CB177)-MAX(CB177:CB177)-MIN(CB177:CB177))/(COUNT(CB177:CB177)-2)),0)</f>
        <v>0</v>
      </c>
      <c r="CC212" s="13" t="s">
        <v>25</v>
      </c>
    </row>
    <row r="213" ht="15" customHeight="1" outlineLevel="1" spans="2:81">
      <c r="B213" s="6" t="s">
        <v>28</v>
      </c>
      <c r="C213" s="13">
        <f>IFERROR(SUM(D138:D171)/SUM(C138:C171),0)</f>
        <v>5.24205703823972</v>
      </c>
      <c r="D213" s="13">
        <f>IFERROR(SUM(E138:E170)/SUM(D138:D170),0)</f>
        <v>3.15603732858206</v>
      </c>
      <c r="E213" s="13">
        <f>IFERROR(SUM(F138:F169)/SUM(E138:E169),0)</f>
        <v>1.50639597304792</v>
      </c>
      <c r="F213" s="13">
        <f>IFERROR(SUM(G138:G168)/SUM(F138:F168),0)</f>
        <v>1.06923990251923</v>
      </c>
      <c r="G213" s="13">
        <f>IFERROR(SUM(H138:H167)/SUM(G138:G167),0)</f>
        <v>1.11196581393631</v>
      </c>
      <c r="H213" s="13">
        <f>IFERROR(SUM(I138:I166)/SUM(H138:H166),0)</f>
        <v>0.940461491705055</v>
      </c>
      <c r="I213" s="13">
        <f>IFERROR(SUM(J138:J165)/SUM(I138:I165),0)</f>
        <v>1.00441840259064</v>
      </c>
      <c r="J213" s="13">
        <f>IFERROR(SUM(K138:K164)/SUM(J138:J164),0)</f>
        <v>1.14549129505474</v>
      </c>
      <c r="K213" s="13">
        <f>IFERROR(SUM(L138:L163)/SUM(K138:K163),0)</f>
        <v>0.99680737915173</v>
      </c>
      <c r="L213" s="13">
        <f>IFERROR(SUM(M138:M162)/SUM(L138:L162),0)</f>
        <v>0.991396717078126</v>
      </c>
      <c r="M213" s="13">
        <f>IFERROR(SUM(N138:N161)/SUM(M138:M161),0)</f>
        <v>0.976832719479617</v>
      </c>
      <c r="N213" s="13">
        <f>IFERROR(SUM(O138:O160)/SUM(N138:N160),0)</f>
        <v>0.997233718600185</v>
      </c>
      <c r="O213" s="13">
        <f>IFERROR(SUM(P138:P159)/SUM(O138:O159),0)</f>
        <v>0.99744876443713</v>
      </c>
      <c r="P213" s="13">
        <f>IFERROR(SUM(Q138:Q158)/SUM(P138:P158),0)</f>
        <v>0.999286504726504</v>
      </c>
      <c r="Q213" s="13">
        <f>IFERROR(SUM(R138:R157)/SUM(Q138:Q157),0)</f>
        <v>0.999496249079053</v>
      </c>
      <c r="R213" s="13">
        <f>IFERROR(SUM(S138:S156)/SUM(R138:R156),0)</f>
        <v>0.994853696108072</v>
      </c>
      <c r="S213" s="13">
        <f>IFERROR(SUM(T138:T155)/SUM(S138:S155),0)</f>
        <v>0.968227496642486</v>
      </c>
      <c r="T213" s="13">
        <f>IFERROR(SUM(U138:U154)/SUM(T138:T154),0)</f>
        <v>0.996103190492326</v>
      </c>
      <c r="U213" s="13">
        <f>IFERROR(SUM(V138:V153)/SUM(U138:U153),0)</f>
        <v>1.00144821231179</v>
      </c>
      <c r="V213" s="13">
        <f>IFERROR(SUM(W138:W152)/SUM(V138:V152),0)</f>
        <v>1</v>
      </c>
      <c r="W213" s="13">
        <f>IFERROR(SUM(X138:X151)/SUM(W138:W151),0)</f>
        <v>0.995863584884592</v>
      </c>
      <c r="X213" s="13">
        <f>IFERROR(SUM(Y138:Y150)/SUM(X138:X150),0)</f>
        <v>1.03961928747147</v>
      </c>
      <c r="Y213" s="13">
        <f>IFERROR(SUM(Z138:Z149)/SUM(Y138:Y149),0)</f>
        <v>0.994392214576169</v>
      </c>
      <c r="Z213" s="13">
        <f>IFERROR(SUM(AA138:AA148)/SUM(Z138:Z148),0)</f>
        <v>0.994428948953323</v>
      </c>
      <c r="AA213" s="13">
        <f>IFERROR(SUM(AB138:AB147)/SUM(AA138:AA147),0)</f>
        <v>0.999501503722457</v>
      </c>
      <c r="AB213" s="13">
        <f>IFERROR(SUM(AC138:AC146)/SUM(AB138:AB146),0)</f>
        <v>1</v>
      </c>
      <c r="AC213" s="13">
        <f>IFERROR(SUM(AD138:AD145)/SUM(AC138:AC145),0)</f>
        <v>0.999949542977523</v>
      </c>
      <c r="AD213" s="13">
        <f>IFERROR(SUM(AE138:AE144)/SUM(AD138:AD144),0)</f>
        <v>1</v>
      </c>
      <c r="AE213" s="13">
        <f>IFERROR(SUM(AF138:AF143)/SUM(AE138:AE143),0)</f>
        <v>0</v>
      </c>
      <c r="AF213" s="13">
        <f>IFERROR(SUM(AG138:AG142)/SUM(AF138:AF142),0)</f>
        <v>0</v>
      </c>
      <c r="AG213" s="13">
        <f>IFERROR(SUM(AH138:AH141)/SUM(AG138:AG141),0)</f>
        <v>0</v>
      </c>
      <c r="AH213" s="13">
        <f>IFERROR(SUM(AI138:AI140)/SUM(AH138:AH140),0)</f>
        <v>0</v>
      </c>
      <c r="AI213" s="13">
        <f>IFERROR(SUM(AJ138:AJ139)/SUM(AI138:AI139),0)</f>
        <v>0</v>
      </c>
      <c r="AJ213" s="13">
        <f>IFERROR(SUM(AK138:AK138)/SUM(AJ138:AJ138),0)</f>
        <v>0</v>
      </c>
      <c r="AK213" s="13" t="s">
        <v>25</v>
      </c>
      <c r="AT213" s="6" t="s">
        <v>28</v>
      </c>
      <c r="AU213" s="13">
        <f>IFERROR(SUM(AV138:AV171)/SUM(AU138:AU171),0)</f>
        <v>5.24205703823972</v>
      </c>
      <c r="AV213" s="13">
        <f>IFERROR(SUM(AW138:AW170)/SUM(AV138:AV170),0)</f>
        <v>3.15603732858206</v>
      </c>
      <c r="AW213" s="13">
        <f>IFERROR(SUM(AX138:AX169)/SUM(AW138:AW169),0)</f>
        <v>1.50639597304792</v>
      </c>
      <c r="AX213" s="13">
        <f>IFERROR(SUM(AY138:AY168)/SUM(AX138:AX168),0)</f>
        <v>1.06923990251923</v>
      </c>
      <c r="AY213" s="13">
        <f>IFERROR(SUM(AZ138:AZ167)/SUM(AY138:AY167),0)</f>
        <v>1.11196581393631</v>
      </c>
      <c r="AZ213" s="13">
        <f>IFERROR(SUM(BA138:BA166)/SUM(AZ138:AZ166),0)</f>
        <v>0.940461491705055</v>
      </c>
      <c r="BA213" s="13">
        <f>IFERROR(SUM(BB138:BB165)/SUM(BA138:BA165),0)</f>
        <v>1.00441840259064</v>
      </c>
      <c r="BB213" s="13">
        <f>IFERROR(SUM(BC138:BC164)/SUM(BB138:BB164),0)</f>
        <v>1.14549129505474</v>
      </c>
      <c r="BC213" s="13">
        <f>IFERROR(SUM(BD138:BD163)/SUM(BC138:BC163),0)</f>
        <v>0.99680737915173</v>
      </c>
      <c r="BD213" s="13">
        <f>IFERROR(SUM(BE138:BE162)/SUM(BD138:BD162),0)</f>
        <v>0.991396717078126</v>
      </c>
      <c r="BE213" s="13">
        <f>IFERROR(SUM(BF138:BF161)/SUM(BE138:BE161),0)</f>
        <v>0.976832719479617</v>
      </c>
      <c r="BF213" s="13">
        <f>IFERROR(SUM(BG138:BG160)/SUM(BF138:BF160),0)</f>
        <v>0.997233718600185</v>
      </c>
      <c r="BG213" s="13">
        <f>IFERROR(SUM(BH138:BH159)/SUM(BG138:BG159),0)</f>
        <v>0.99744876443713</v>
      </c>
      <c r="BH213" s="13">
        <f>IFERROR(SUM(BI138:BI158)/SUM(BH138:BH158),0)</f>
        <v>0.999286504726504</v>
      </c>
      <c r="BI213" s="13">
        <f>IFERROR(SUM(BJ138:BJ157)/SUM(BI138:BI157),0)</f>
        <v>0.999496249079053</v>
      </c>
      <c r="BJ213" s="13">
        <f>IFERROR(SUM(BK138:BK156)/SUM(BJ138:BJ156),0)</f>
        <v>0.994853696108072</v>
      </c>
      <c r="BK213" s="13">
        <f>IFERROR(SUM(BL138:BL155)/SUM(BK138:BK155),0)</f>
        <v>0.968227496642486</v>
      </c>
      <c r="BL213" s="13">
        <f>IFERROR(SUM(BM138:BM154)/SUM(BL138:BL154),0)</f>
        <v>0.996103190492326</v>
      </c>
      <c r="BM213" s="13">
        <f>IFERROR(SUM(BN138:BN153)/SUM(BM138:BM153),0)</f>
        <v>1.00144821231179</v>
      </c>
      <c r="BN213" s="13">
        <f>IFERROR(SUM(BO138:BO152)/SUM(BN138:BN152),0)</f>
        <v>1</v>
      </c>
      <c r="BO213" s="13">
        <f>IFERROR(SUM(BP138:BP151)/SUM(BO138:BO151),0)</f>
        <v>0.995863584884592</v>
      </c>
      <c r="BP213" s="13">
        <f>IFERROR(SUM(BQ138:BQ150)/SUM(BP138:BP150),0)</f>
        <v>1.03961928747147</v>
      </c>
      <c r="BQ213" s="13">
        <f>IFERROR(SUM(BR138:BR149)/SUM(BQ138:BQ149),0)</f>
        <v>0.994392214576169</v>
      </c>
      <c r="BR213" s="13">
        <f>IFERROR(SUM(BS138:BS148)/SUM(BR138:BR148),0)</f>
        <v>0.994428948953323</v>
      </c>
      <c r="BS213" s="13">
        <f>IFERROR(SUM(BT138:BT147)/SUM(BS138:BS147),0)</f>
        <v>0.999501503722457</v>
      </c>
      <c r="BT213" s="13">
        <f>IFERROR(SUM(BU138:BU146)/SUM(BT138:BT146),0)</f>
        <v>1</v>
      </c>
      <c r="BU213" s="13">
        <f>IFERROR(SUM(BV138:BV145)/SUM(BU138:BU145),0)</f>
        <v>0.999949542977523</v>
      </c>
      <c r="BV213" s="13">
        <f>IFERROR(SUM(BW138:BW144)/SUM(BV138:BV144),0)</f>
        <v>1</v>
      </c>
      <c r="BW213" s="13">
        <f>IFERROR(SUM(BX138:BX143)/SUM(BW138:BW143),0)</f>
        <v>0</v>
      </c>
      <c r="BX213" s="13">
        <f>IFERROR(SUM(BY138:BY142)/SUM(BX138:BX142),0)</f>
        <v>0</v>
      </c>
      <c r="BY213" s="13">
        <f>IFERROR(SUM(BZ138:BZ141)/SUM(BY138:BY141),0)</f>
        <v>0</v>
      </c>
      <c r="BZ213" s="13">
        <f>IFERROR(SUM(CA138:CA140)/SUM(BZ138:BZ140),0)</f>
        <v>0</v>
      </c>
      <c r="CA213" s="13">
        <f>IFERROR(SUM(CB138:CB139)/SUM(CA138:CA139),0)</f>
        <v>0</v>
      </c>
      <c r="CB213" s="13">
        <f>IFERROR(SUM(CC138:CC138)/SUM(CB138:CB138),0)</f>
        <v>0</v>
      </c>
      <c r="CC213" s="13" t="s">
        <v>25</v>
      </c>
    </row>
    <row r="214" ht="15" customHeight="1" outlineLevel="1" spans="2:81">
      <c r="B214" s="6" t="s">
        <v>29</v>
      </c>
      <c r="C214" s="13">
        <f>IFERROR(SUM(D170:D171)/SUM(C170:C171),0)</f>
        <v>0</v>
      </c>
      <c r="D214" s="13">
        <f>IFERROR(SUM(E169:E170)/SUM(D169:D170),0)</f>
        <v>0</v>
      </c>
      <c r="E214" s="13">
        <f>IFERROR(SUM(F168:F169)/SUM(E168:E169),0)</f>
        <v>0</v>
      </c>
      <c r="F214" s="13">
        <f>IFERROR(SUM(G167:G168)/SUM(F167:F168),0)</f>
        <v>0</v>
      </c>
      <c r="G214" s="13">
        <f>IFERROR(SUM(H166:H167)/SUM(G166:G167),0)</f>
        <v>0</v>
      </c>
      <c r="H214" s="13">
        <f>IFERROR(SUM(I165:I166)/SUM(H165:H166),0)</f>
        <v>0</v>
      </c>
      <c r="I214" s="13">
        <f>IFERROR(SUM(J164:J165)/SUM(I164:I165),0)</f>
        <v>1</v>
      </c>
      <c r="J214" s="13">
        <f>IFERROR(SUM(K163:K164)/SUM(J163:J164),0)</f>
        <v>50.2648587684454</v>
      </c>
      <c r="K214" s="13">
        <f>IFERROR(SUM(L162:L163)/SUM(K162:K163),0)</f>
        <v>0</v>
      </c>
      <c r="L214" s="13">
        <f>IFERROR(SUM(M161:M162)/SUM(L161:L162),0)</f>
        <v>1</v>
      </c>
      <c r="M214" s="13">
        <f>IFERROR(SUM(N160:N161)/SUM(M160:M161),0)</f>
        <v>0.958607758290667</v>
      </c>
      <c r="N214" s="13">
        <f>IFERROR(SUM(O159:O160)/SUM(N159:N160),0)</f>
        <v>0.949718350862069</v>
      </c>
      <c r="O214" s="13">
        <f>IFERROR(SUM(P158:P159)/SUM(O158:O159),0)</f>
        <v>1</v>
      </c>
      <c r="P214" s="13">
        <f>IFERROR(SUM(Q157:Q158)/SUM(P157:P158),0)</f>
        <v>1</v>
      </c>
      <c r="Q214" s="13">
        <f>IFERROR(SUM(R156:R157)/SUM(Q156:Q157),0)</f>
        <v>1</v>
      </c>
      <c r="R214" s="13">
        <f>IFERROR(SUM(S155:S156)/SUM(R155:R156),0)</f>
        <v>1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0.999345463202831</v>
      </c>
      <c r="X214" s="13">
        <f>IFERROR(SUM(Y149:Y150)/SUM(X149:X150),0)</f>
        <v>0.977769215175076</v>
      </c>
      <c r="Y214" s="13">
        <f>IFERROR(SUM(Z148:Z149)/SUM(Y148:Y149),0)</f>
        <v>0.989506783859643</v>
      </c>
      <c r="Z214" s="13">
        <f>IFERROR(SUM(AA147:AA148)/SUM(Z147:Z148),0)</f>
        <v>0.99033446447634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0.999949542977523</v>
      </c>
      <c r="AD214" s="13">
        <f>IFERROR(SUM(AE143:AE144)/SUM(AD143:AD144),0)</f>
        <v>1</v>
      </c>
      <c r="AE214" s="13">
        <f>IFERROR(SUM(AF142:AF143)/SUM(AE142:AE143),0)</f>
        <v>0</v>
      </c>
      <c r="AF214" s="13">
        <f>IFERROR(SUM(AG141:AG142)/SUM(AF141:AF142),0)</f>
        <v>0</v>
      </c>
      <c r="AG214" s="13">
        <f>IFERROR(SUM(AH140:AH141)/SUM(AG140:AG141),0)</f>
        <v>0</v>
      </c>
      <c r="AH214" s="13">
        <f>IFERROR(SUM(AI139:AI140)/SUM(AH139:AH140),0)</f>
        <v>0</v>
      </c>
      <c r="AI214" s="13">
        <f>IFERROR(SUM(AJ138:AJ139)/SUM(AI138:AI139),0)</f>
        <v>0</v>
      </c>
      <c r="AJ214" s="13">
        <f>IFERROR(SUM(AK138:AK138)/SUM(AJ138:AJ138),0)</f>
        <v>0</v>
      </c>
      <c r="AK214" s="13" t="s">
        <v>25</v>
      </c>
      <c r="AT214" s="6" t="s">
        <v>29</v>
      </c>
      <c r="AU214" s="13">
        <f>IFERROR(SUM(AV170:AV171)/SUM(AU170:AU171),0)</f>
        <v>0</v>
      </c>
      <c r="AV214" s="13">
        <f>IFERROR(SUM(AW169:AW170)/SUM(AV169:AV170),0)</f>
        <v>0</v>
      </c>
      <c r="AW214" s="13">
        <f>IFERROR(SUM(AX168:AX169)/SUM(AW168:AW169),0)</f>
        <v>0</v>
      </c>
      <c r="AX214" s="13">
        <f>IFERROR(SUM(AY167:AY168)/SUM(AX167:AX168),0)</f>
        <v>0</v>
      </c>
      <c r="AY214" s="13">
        <f>IFERROR(SUM(AZ166:AZ167)/SUM(AY166:AY167),0)</f>
        <v>0</v>
      </c>
      <c r="AZ214" s="13">
        <f>IFERROR(SUM(BA165:BA166)/SUM(AZ165:AZ166),0)</f>
        <v>0</v>
      </c>
      <c r="BA214" s="13">
        <f>IFERROR(SUM(BB164:BB165)/SUM(BA164:BA165),0)</f>
        <v>1</v>
      </c>
      <c r="BB214" s="13">
        <f>IFERROR(SUM(BC163:BC164)/SUM(BB163:BB164),0)</f>
        <v>50.2648587684454</v>
      </c>
      <c r="BC214" s="13">
        <f>IFERROR(SUM(BD162:BD163)/SUM(BC162:BC163),0)</f>
        <v>0</v>
      </c>
      <c r="BD214" s="13">
        <f>IFERROR(SUM(BE161:BE162)/SUM(BD161:BD162),0)</f>
        <v>1</v>
      </c>
      <c r="BE214" s="13">
        <f>IFERROR(SUM(BF160:BF161)/SUM(BE160:BE161),0)</f>
        <v>0.958607758290667</v>
      </c>
      <c r="BF214" s="13">
        <f>IFERROR(SUM(BG159:BG160)/SUM(BF159:BF160),0)</f>
        <v>0.949718350862069</v>
      </c>
      <c r="BG214" s="13">
        <f>IFERROR(SUM(BH158:BH159)/SUM(BG158:BG159),0)</f>
        <v>1</v>
      </c>
      <c r="BH214" s="13">
        <f>IFERROR(SUM(BI157:BI158)/SUM(BH157:BH158),0)</f>
        <v>1</v>
      </c>
      <c r="BI214" s="13">
        <f>IFERROR(SUM(BJ156:BJ157)/SUM(BI156:BI157),0)</f>
        <v>1</v>
      </c>
      <c r="BJ214" s="13">
        <f>IFERROR(SUM(BK155:BK156)/SUM(BJ155:BJ156),0)</f>
        <v>1</v>
      </c>
      <c r="BK214" s="13">
        <f>IFERROR(SUM(BL154:BL155)/SUM(BK154:BK155),0)</f>
        <v>1</v>
      </c>
      <c r="BL214" s="13">
        <f>IFERROR(SUM(BM153:BM154)/SUM(BL153:BL154),0)</f>
        <v>1</v>
      </c>
      <c r="BM214" s="13">
        <f>IFERROR(SUM(BN152:BN153)/SUM(BM152:BM153),0)</f>
        <v>1</v>
      </c>
      <c r="BN214" s="13">
        <f>IFERROR(SUM(BO151:BO152)/SUM(BN151:BN152),0)</f>
        <v>1</v>
      </c>
      <c r="BO214" s="13">
        <f>IFERROR(SUM(BP150:BP151)/SUM(BO150:BO151),0)</f>
        <v>0.999345463202831</v>
      </c>
      <c r="BP214" s="13">
        <f>IFERROR(SUM(BQ149:BQ150)/SUM(BP149:BP150),0)</f>
        <v>0.977769215175076</v>
      </c>
      <c r="BQ214" s="13">
        <f>IFERROR(SUM(BR148:BR149)/SUM(BQ148:BQ149),0)</f>
        <v>0.989506783859643</v>
      </c>
      <c r="BR214" s="13">
        <f>IFERROR(SUM(BS147:BS148)/SUM(BR147:BR148),0)</f>
        <v>0.99033446447634</v>
      </c>
      <c r="BS214" s="13">
        <f>IFERROR(SUM(BT146:BT147)/SUM(BS146:BS147),0)</f>
        <v>1</v>
      </c>
      <c r="BT214" s="13">
        <f>IFERROR(SUM(BU145:BU146)/SUM(BT145:BT146),0)</f>
        <v>1</v>
      </c>
      <c r="BU214" s="13">
        <f>IFERROR(SUM(BV144:BV145)/SUM(BU144:BU145),0)</f>
        <v>0.999949542977523</v>
      </c>
      <c r="BV214" s="13">
        <f>IFERROR(SUM(BW143:BW144)/SUM(BV143:BV144),0)</f>
        <v>1</v>
      </c>
      <c r="BW214" s="13">
        <f>IFERROR(SUM(BX142:BX143)/SUM(BW142:BW143),0)</f>
        <v>0</v>
      </c>
      <c r="BX214" s="13">
        <f>IFERROR(SUM(BY141:BY142)/SUM(BX141:BX142),0)</f>
        <v>0</v>
      </c>
      <c r="BY214" s="13">
        <f>IFERROR(SUM(BZ140:BZ141)/SUM(BY140:BY141),0)</f>
        <v>0</v>
      </c>
      <c r="BZ214" s="13">
        <f>IFERROR(SUM(CA139:CA140)/SUM(BZ139:BZ140),0)</f>
        <v>0</v>
      </c>
      <c r="CA214" s="13">
        <f>IFERROR(SUM(CB138:CB139)/SUM(CA138:CA139),0)</f>
        <v>0</v>
      </c>
      <c r="CB214" s="13">
        <f>IFERROR(SUM(CC138:CC138)/SUM(CB138:CB138),0)</f>
        <v>0</v>
      </c>
      <c r="CC214" s="13" t="s">
        <v>25</v>
      </c>
    </row>
    <row r="215" ht="15" customHeight="1" outlineLevel="1" spans="2:81">
      <c r="B215" s="6" t="s">
        <v>30</v>
      </c>
      <c r="C215" s="13">
        <f>IFERROR(AVERAGE(C208:C210),0)</f>
        <v>0</v>
      </c>
      <c r="D215" s="13">
        <f>IFERROR(AVERAGE(D207:D209),0)</f>
        <v>0</v>
      </c>
      <c r="E215" s="13">
        <f>IFERROR(AVERAGE(E206:E208),0)</f>
        <v>0</v>
      </c>
      <c r="F215" s="13">
        <f>IFERROR(AVERAGE(F205:F207),0)</f>
        <v>0</v>
      </c>
      <c r="G215" s="13">
        <f>IFERROR(AVERAGE(G204:G206),0)</f>
        <v>0</v>
      </c>
      <c r="H215" s="13">
        <f>IFERROR(AVERAGE(H203:H205),0)</f>
        <v>0.333333333333333</v>
      </c>
      <c r="I215" s="13">
        <f>IFERROR(AVERAGE(I202:I204),0)</f>
        <v>0.333333333333333</v>
      </c>
      <c r="J215" s="13">
        <f>IFERROR(AVERAGE(J201:J203),0)</f>
        <v>16.7549529228151</v>
      </c>
      <c r="K215" s="13">
        <f>IFERROR(AVERAGE(K200:K202),0)</f>
        <v>0.333333333333333</v>
      </c>
      <c r="L215" s="13">
        <f>IFERROR(AVERAGE(L199:L201),0)</f>
        <v>0.561844274517738</v>
      </c>
      <c r="M215" s="13">
        <f>IFERROR(AVERAGE(M198:M200),0)</f>
        <v>0.847093547460471</v>
      </c>
      <c r="N215" s="13">
        <f>IFERROR(AVERAGE(N197:N199),0)</f>
        <v>0.490110319820876</v>
      </c>
      <c r="O215" s="13">
        <f>IFERROR(AVERAGE(O196:O198),0)</f>
        <v>0.666666666666667</v>
      </c>
      <c r="P215" s="13">
        <f>IFERROR(AVERAGE(P195:P197),0)</f>
        <v>0.333333333333333</v>
      </c>
      <c r="Q215" s="13">
        <f>IFERROR(AVERAGE(Q194:Q196),0)</f>
        <v>0.666666666666667</v>
      </c>
      <c r="R215" s="13">
        <f>IFERROR(AVERAGE(R193:R195),0)</f>
        <v>0.333333333333333</v>
      </c>
      <c r="S215" s="13">
        <f>IFERROR(AVERAGE(S192:S194),0)</f>
        <v>0.666666666666667</v>
      </c>
      <c r="T215" s="13">
        <f>IFERROR(AVERAGE(T191:T193),0)</f>
        <v>0.666666666666667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0.99931860825104</v>
      </c>
      <c r="X215" s="13">
        <f>IFERROR(AVERAGE(X187:X189),0)</f>
        <v>1.10762806835132</v>
      </c>
      <c r="Y215" s="13">
        <f>IFERROR(AVERAGE(Y186:Y188),0)</f>
        <v>0.656502045400951</v>
      </c>
      <c r="Z215" s="13">
        <f>IFERROR(AVERAGE(Z185:Z187),0)</f>
        <v>0.663444821492113</v>
      </c>
      <c r="AA215" s="13">
        <f>IFERROR(AVERAGE(AA184:AA186),0)</f>
        <v>0.666371992945228</v>
      </c>
      <c r="AB215" s="13">
        <f>IFERROR(AVERAGE(AB183:AB185),0)</f>
        <v>1</v>
      </c>
      <c r="AC215" s="13">
        <f>IFERROR(AVERAGE(AC182:AC184),0)</f>
        <v>0.666637173221693</v>
      </c>
      <c r="AD215" s="13">
        <f>IFERROR(AVERAGE(AD181:AD183),0)</f>
        <v>0.333333333333333</v>
      </c>
      <c r="AE215" s="13">
        <f>IFERROR(AVERAGE(AE180:AE182),0)</f>
        <v>0</v>
      </c>
      <c r="AF215" s="13">
        <f>IFERROR(AVERAGE(AF179:AF181),0)</f>
        <v>0</v>
      </c>
      <c r="AG215" s="13">
        <f>IFERROR(AVERAGE(AG178:AG180),0)</f>
        <v>0</v>
      </c>
      <c r="AH215" s="13">
        <f>IFERROR(AVERAGE(AH177:AH179),0)</f>
        <v>0</v>
      </c>
      <c r="AI215" s="13">
        <f>IFERROR(AVERAGE(AI177:AI178),0)</f>
        <v>0</v>
      </c>
      <c r="AJ215" s="13">
        <f>IFERROR(AVERAGE(AJ177:AJ177),0)</f>
        <v>0</v>
      </c>
      <c r="AK215" s="13" t="s">
        <v>25</v>
      </c>
      <c r="AT215" s="6" t="s">
        <v>30</v>
      </c>
      <c r="AU215" s="13">
        <f>IFERROR(AVERAGE(AU208:AU210),0)</f>
        <v>0</v>
      </c>
      <c r="AV215" s="13">
        <f>IFERROR(AVERAGE(AV207:AV209),0)</f>
        <v>0</v>
      </c>
      <c r="AW215" s="13">
        <f>IFERROR(AVERAGE(AW206:AW208),0)</f>
        <v>0</v>
      </c>
      <c r="AX215" s="13">
        <f>IFERROR(AVERAGE(AX205:AX207),0)</f>
        <v>0</v>
      </c>
      <c r="AY215" s="13">
        <f>IFERROR(AVERAGE(AY204:AY206),0)</f>
        <v>0</v>
      </c>
      <c r="AZ215" s="13">
        <f>IFERROR(AVERAGE(AZ203:AZ205),0)</f>
        <v>0.333333333333333</v>
      </c>
      <c r="BA215" s="13">
        <f>IFERROR(AVERAGE(BA202:BA204),0)</f>
        <v>0.333333333333333</v>
      </c>
      <c r="BB215" s="13">
        <f>IFERROR(AVERAGE(BB201:BB203),0)</f>
        <v>16.7549529228151</v>
      </c>
      <c r="BC215" s="13">
        <f>IFERROR(AVERAGE(BC200:BC202),0)</f>
        <v>0.333333333333333</v>
      </c>
      <c r="BD215" s="13">
        <f>IFERROR(AVERAGE(BD199:BD201),0)</f>
        <v>0.561844274517738</v>
      </c>
      <c r="BE215" s="13">
        <f>IFERROR(AVERAGE(BE198:BE200),0)</f>
        <v>0.847093547460471</v>
      </c>
      <c r="BF215" s="13">
        <f>IFERROR(AVERAGE(BF197:BF199),0)</f>
        <v>0.490110319820876</v>
      </c>
      <c r="BG215" s="13">
        <f>IFERROR(AVERAGE(BG196:BG198),0)</f>
        <v>0.666666666666667</v>
      </c>
      <c r="BH215" s="13">
        <f>IFERROR(AVERAGE(BH195:BH197),0)</f>
        <v>0.333333333333333</v>
      </c>
      <c r="BI215" s="13">
        <f>IFERROR(AVERAGE(BI194:BI196),0)</f>
        <v>0.666666666666667</v>
      </c>
      <c r="BJ215" s="13">
        <f>IFERROR(AVERAGE(BJ193:BJ195),0)</f>
        <v>0.333333333333333</v>
      </c>
      <c r="BK215" s="13">
        <f>IFERROR(AVERAGE(BK192:BK194),0)</f>
        <v>0.666666666666667</v>
      </c>
      <c r="BL215" s="13">
        <f>IFERROR(AVERAGE(BL191:BL193),0)</f>
        <v>0.666666666666667</v>
      </c>
      <c r="BM215" s="13">
        <f>IFERROR(AVERAGE(BM190:BM192),0)</f>
        <v>1</v>
      </c>
      <c r="BN215" s="13">
        <f>IFERROR(AVERAGE(BN189:BN191),0)</f>
        <v>1</v>
      </c>
      <c r="BO215" s="13">
        <f>IFERROR(AVERAGE(BO188:BO190),0)</f>
        <v>0.99931860825104</v>
      </c>
      <c r="BP215" s="13">
        <f>IFERROR(AVERAGE(BP187:BP189),0)</f>
        <v>1.10762806835132</v>
      </c>
      <c r="BQ215" s="13">
        <f>IFERROR(AVERAGE(BQ186:BQ188),0)</f>
        <v>0.656502045400951</v>
      </c>
      <c r="BR215" s="13">
        <f>IFERROR(AVERAGE(BR185:BR187),0)</f>
        <v>0.663444821492113</v>
      </c>
      <c r="BS215" s="13">
        <f>IFERROR(AVERAGE(BS184:BS186),0)</f>
        <v>0.666371992945228</v>
      </c>
      <c r="BT215" s="13">
        <f>IFERROR(AVERAGE(BT183:BT185),0)</f>
        <v>1</v>
      </c>
      <c r="BU215" s="13">
        <f>IFERROR(AVERAGE(BU182:BU184),0)</f>
        <v>0.666637173221693</v>
      </c>
      <c r="BV215" s="13">
        <f>IFERROR(AVERAGE(BV181:BV183),0)</f>
        <v>0.333333333333333</v>
      </c>
      <c r="BW215" s="13">
        <f>IFERROR(AVERAGE(BW180:BW182),0)</f>
        <v>0</v>
      </c>
      <c r="BX215" s="13">
        <f>IFERROR(AVERAGE(BX179:BX181),0)</f>
        <v>0</v>
      </c>
      <c r="BY215" s="13">
        <f>IFERROR(AVERAGE(BY178:BY180),0)</f>
        <v>0</v>
      </c>
      <c r="BZ215" s="13">
        <f>IFERROR(AVERAGE(BZ177:BZ179),0)</f>
        <v>0</v>
      </c>
      <c r="CA215" s="13">
        <f>IFERROR(AVERAGE(CA177:CA178),0)</f>
        <v>0</v>
      </c>
      <c r="CB215" s="13">
        <f>IFERROR(AVERAGE(CB177:CB177),0)</f>
        <v>0</v>
      </c>
      <c r="CC215" s="13" t="s">
        <v>25</v>
      </c>
    </row>
    <row r="216" ht="15" customHeight="1" outlineLevel="1" spans="2:81">
      <c r="B216" s="6" t="s">
        <v>31</v>
      </c>
      <c r="C216" s="13">
        <f>IFERROR(SUM(D169:D171)/SUM(C169:C171),0)</f>
        <v>0</v>
      </c>
      <c r="D216" s="13">
        <f>IFERROR(SUM(E168:E170)/SUM(D168:D170),0)</f>
        <v>0</v>
      </c>
      <c r="E216" s="13">
        <f>IFERROR(SUM(F167:F169)/SUM(E167:E169),0)</f>
        <v>0</v>
      </c>
      <c r="F216" s="13">
        <f>IFERROR(SUM(G166:G168)/SUM(F166:F168),0)</f>
        <v>0</v>
      </c>
      <c r="G216" s="13">
        <f>IFERROR(SUM(H165:H167)/SUM(G165:G167),0)</f>
        <v>0</v>
      </c>
      <c r="H216" s="13">
        <f>IFERROR(SUM(I164:I166)/SUM(H164:H166),0)</f>
        <v>1</v>
      </c>
      <c r="I216" s="13">
        <f>IFERROR(SUM(J163:J165)/SUM(I163:I165),0)</f>
        <v>1</v>
      </c>
      <c r="J216" s="13">
        <f>IFERROR(SUM(K162:K164)/SUM(J162:J164),0)</f>
        <v>50.2648587684454</v>
      </c>
      <c r="K216" s="13">
        <f>IFERROR(SUM(L161:L163)/SUM(K161:K163),0)</f>
        <v>1</v>
      </c>
      <c r="L216" s="13">
        <f>IFERROR(SUM(M160:M162)/SUM(L160:L162),0)</f>
        <v>0.96025297668687</v>
      </c>
      <c r="M216" s="13">
        <f>IFERROR(SUM(N159:N161)/SUM(M159:M161),0)</f>
        <v>0.971758685565067</v>
      </c>
      <c r="N216" s="13">
        <f>IFERROR(SUM(O158:O160)/SUM(N158:N160),0)</f>
        <v>0.949718350862069</v>
      </c>
      <c r="O216" s="13">
        <f>IFERROR(SUM(P157:P159)/SUM(O157:O159),0)</f>
        <v>1</v>
      </c>
      <c r="P216" s="13">
        <f>IFERROR(SUM(Q156:Q158)/SUM(P156:P158),0)</f>
        <v>1</v>
      </c>
      <c r="Q216" s="13">
        <f>IFERROR(SUM(R155:R157)/SUM(Q155:Q157),0)</f>
        <v>1</v>
      </c>
      <c r="R216" s="13">
        <f>IFERROR(SUM(S154:S156)/SUM(R154:R156),0)</f>
        <v>1</v>
      </c>
      <c r="S216" s="13">
        <f>IFERROR(SUM(T153:T155)/SUM(S153:S155),0)</f>
        <v>1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0.999630234242824</v>
      </c>
      <c r="X216" s="13">
        <f>IFERROR(SUM(Y148:Y150)/SUM(X148:X150),0)</f>
        <v>1.14455431873762</v>
      </c>
      <c r="Y216" s="13">
        <f>IFERROR(SUM(Z147:Z149)/SUM(Y147:Y149),0)</f>
        <v>0.989506783859643</v>
      </c>
      <c r="Z216" s="13">
        <f>IFERROR(SUM(AA146:AA148)/SUM(Z146:Z148),0)</f>
        <v>0.990698067676839</v>
      </c>
      <c r="AA216" s="13">
        <f>IFERROR(SUM(AB145:AB147)/SUM(AA145:AA147),0)</f>
        <v>0.999133706350139</v>
      </c>
      <c r="AB216" s="13">
        <f>IFERROR(SUM(AC144:AC146)/SUM(AB144:AB146),0)</f>
        <v>1</v>
      </c>
      <c r="AC216" s="13">
        <f>IFERROR(SUM(AD143:AD145)/SUM(AC143:AC145),0)</f>
        <v>0.999949542977523</v>
      </c>
      <c r="AD216" s="13">
        <f>IFERROR(SUM(AE142:AE144)/SUM(AD142:AD144),0)</f>
        <v>1</v>
      </c>
      <c r="AE216" s="13">
        <f>IFERROR(SUM(AF141:AF143)/SUM(AE141:AE143),0)</f>
        <v>0</v>
      </c>
      <c r="AF216" s="13">
        <f>IFERROR(SUM(AG140:AG142)/SUM(AF140:AF142),0)</f>
        <v>0</v>
      </c>
      <c r="AG216" s="13">
        <f>IFERROR(SUM(AH139:AH141)/SUM(AG139:AG141),0)</f>
        <v>0</v>
      </c>
      <c r="AH216" s="13">
        <f>IFERROR(SUM(AI138:AI140)/SUM(AH138:AH140),0)</f>
        <v>0</v>
      </c>
      <c r="AI216" s="13">
        <f>IFERROR(SUM(AJ138:AJ139)/SUM(AI138:AI139),0)</f>
        <v>0</v>
      </c>
      <c r="AJ216" s="13">
        <f>IFERROR(SUM(AK138:AK138)/SUM(AJ138:AJ138),0)</f>
        <v>0</v>
      </c>
      <c r="AK216" s="13" t="s">
        <v>25</v>
      </c>
      <c r="AT216" s="6" t="s">
        <v>31</v>
      </c>
      <c r="AU216" s="13">
        <f>IFERROR(SUM(AV169:AV171)/SUM(AU169:AU171),0)</f>
        <v>0</v>
      </c>
      <c r="AV216" s="13">
        <f>IFERROR(SUM(AW168:AW170)/SUM(AV168:AV170),0)</f>
        <v>0</v>
      </c>
      <c r="AW216" s="13">
        <f>IFERROR(SUM(AX167:AX169)/SUM(AW167:AW169),0)</f>
        <v>0</v>
      </c>
      <c r="AX216" s="13">
        <f>IFERROR(SUM(AY166:AY168)/SUM(AX166:AX168),0)</f>
        <v>0</v>
      </c>
      <c r="AY216" s="13">
        <f>IFERROR(SUM(AZ165:AZ167)/SUM(AY165:AY167),0)</f>
        <v>0</v>
      </c>
      <c r="AZ216" s="13">
        <f>IFERROR(SUM(BA164:BA166)/SUM(AZ164:AZ166),0)</f>
        <v>1</v>
      </c>
      <c r="BA216" s="13">
        <f>IFERROR(SUM(BB163:BB165)/SUM(BA163:BA165),0)</f>
        <v>1</v>
      </c>
      <c r="BB216" s="13">
        <f>IFERROR(SUM(BC162:BC164)/SUM(BB162:BB164),0)</f>
        <v>50.2648587684454</v>
      </c>
      <c r="BC216" s="13">
        <f>IFERROR(SUM(BD161:BD163)/SUM(BC161:BC163),0)</f>
        <v>1</v>
      </c>
      <c r="BD216" s="13">
        <f>IFERROR(SUM(BE160:BE162)/SUM(BD160:BD162),0)</f>
        <v>0.96025297668687</v>
      </c>
      <c r="BE216" s="13">
        <f>IFERROR(SUM(BF159:BF161)/SUM(BE159:BE161),0)</f>
        <v>0.971758685565067</v>
      </c>
      <c r="BF216" s="13">
        <f>IFERROR(SUM(BG158:BG160)/SUM(BF158:BF160),0)</f>
        <v>0.949718350862069</v>
      </c>
      <c r="BG216" s="13">
        <f>IFERROR(SUM(BH157:BH159)/SUM(BG157:BG159),0)</f>
        <v>1</v>
      </c>
      <c r="BH216" s="13">
        <f>IFERROR(SUM(BI156:BI158)/SUM(BH156:BH158),0)</f>
        <v>1</v>
      </c>
      <c r="BI216" s="13">
        <f>IFERROR(SUM(BJ155:BJ157)/SUM(BI155:BI157),0)</f>
        <v>1</v>
      </c>
      <c r="BJ216" s="13">
        <f>IFERROR(SUM(BK154:BK156)/SUM(BJ154:BJ156),0)</f>
        <v>1</v>
      </c>
      <c r="BK216" s="13">
        <f>IFERROR(SUM(BL153:BL155)/SUM(BK153:BK155),0)</f>
        <v>1</v>
      </c>
      <c r="BL216" s="13">
        <f>IFERROR(SUM(BM152:BM154)/SUM(BL152:BL154),0)</f>
        <v>1</v>
      </c>
      <c r="BM216" s="13">
        <f>IFERROR(SUM(BN151:BN153)/SUM(BM151:BM153),0)</f>
        <v>1</v>
      </c>
      <c r="BN216" s="13">
        <f>IFERROR(SUM(BO150:BO152)/SUM(BN150:BN152),0)</f>
        <v>1</v>
      </c>
      <c r="BO216" s="13">
        <f>IFERROR(SUM(BP149:BP151)/SUM(BO149:BO151),0)</f>
        <v>0.999630234242824</v>
      </c>
      <c r="BP216" s="13">
        <f>IFERROR(SUM(BQ148:BQ150)/SUM(BP148:BP150),0)</f>
        <v>1.14455431873762</v>
      </c>
      <c r="BQ216" s="13">
        <f>IFERROR(SUM(BR147:BR149)/SUM(BQ147:BQ149),0)</f>
        <v>0.989506783859643</v>
      </c>
      <c r="BR216" s="13">
        <f>IFERROR(SUM(BS146:BS148)/SUM(BR146:BR148),0)</f>
        <v>0.990698067676839</v>
      </c>
      <c r="BS216" s="13">
        <f>IFERROR(SUM(BT145:BT147)/SUM(BS145:BS147),0)</f>
        <v>0.999133706350139</v>
      </c>
      <c r="BT216" s="13">
        <f>IFERROR(SUM(BU144:BU146)/SUM(BT144:BT146),0)</f>
        <v>1</v>
      </c>
      <c r="BU216" s="13">
        <f>IFERROR(SUM(BV143:BV145)/SUM(BU143:BU145),0)</f>
        <v>0.999949542977523</v>
      </c>
      <c r="BV216" s="13">
        <f>IFERROR(SUM(BW142:BW144)/SUM(BV142:BV144),0)</f>
        <v>1</v>
      </c>
      <c r="BW216" s="13">
        <f>IFERROR(SUM(BX141:BX143)/SUM(BW141:BW143),0)</f>
        <v>0</v>
      </c>
      <c r="BX216" s="13">
        <f>IFERROR(SUM(BY140:BY142)/SUM(BX140:BX142),0)</f>
        <v>0</v>
      </c>
      <c r="BY216" s="13">
        <f>IFERROR(SUM(BZ139:BZ141)/SUM(BY139:BY141),0)</f>
        <v>0</v>
      </c>
      <c r="BZ216" s="13">
        <f>IFERROR(SUM(CA138:CA140)/SUM(BZ138:BZ140),0)</f>
        <v>0</v>
      </c>
      <c r="CA216" s="13">
        <f>IFERROR(SUM(CB138:CB139)/SUM(CA138:CA139),0)</f>
        <v>0</v>
      </c>
      <c r="CB216" s="13">
        <f>IFERROR(SUM(CC138:CC138)/SUM(CB138:CB138),0)</f>
        <v>0</v>
      </c>
      <c r="CC216" s="13" t="s">
        <v>25</v>
      </c>
    </row>
    <row r="217" ht="15" customHeight="1" outlineLevel="1" spans="2:81">
      <c r="B217" s="6" t="s">
        <v>32</v>
      </c>
      <c r="C217" s="13">
        <f>IFERROR(SUM(D168:D171)/SUM(C168:C171),0)</f>
        <v>0</v>
      </c>
      <c r="D217" s="13">
        <f>IFERROR(SUM(E167:E170)/SUM(D167:D170),0)</f>
        <v>0</v>
      </c>
      <c r="E217" s="13">
        <f>IFERROR(SUM(F166:F169)/SUM(E166:E169),0)</f>
        <v>0</v>
      </c>
      <c r="F217" s="13">
        <f>IFERROR(SUM(G165:G168)/SUM(F165:F168),0)</f>
        <v>0</v>
      </c>
      <c r="G217" s="13">
        <f>IFERROR(SUM(H164:H167)/SUM(G164:G167),0)</f>
        <v>1</v>
      </c>
      <c r="H217" s="13">
        <f>IFERROR(SUM(I163:I166)/SUM(H163:H166),0)</f>
        <v>1</v>
      </c>
      <c r="I217" s="13">
        <f>IFERROR(SUM(J162:J165)/SUM(I162:I165),0)</f>
        <v>1</v>
      </c>
      <c r="J217" s="13">
        <f>IFERROR(SUM(K161:K164)/SUM(J161:J164),0)</f>
        <v>3.51264287743498</v>
      </c>
      <c r="K217" s="13">
        <f>IFERROR(SUM(L160:L163)/SUM(K160:K163),0)</f>
        <v>1</v>
      </c>
      <c r="L217" s="13">
        <f>IFERROR(SUM(M159:M162)/SUM(L159:L162),0)</f>
        <v>0.742966281472264</v>
      </c>
      <c r="M217" s="13">
        <f>IFERROR(SUM(N158:N161)/SUM(M158:M161),0)</f>
        <v>0.971758685565067</v>
      </c>
      <c r="N217" s="13">
        <f>IFERROR(SUM(O157:O160)/SUM(N157:N160),0)</f>
        <v>0.959819947398365</v>
      </c>
      <c r="O217" s="13">
        <f>IFERROR(SUM(P156:P159)/SUM(O156:O159),0)</f>
        <v>1</v>
      </c>
      <c r="P217" s="13">
        <f>IFERROR(SUM(Q155:Q158)/SUM(P155:P158),0)</f>
        <v>1</v>
      </c>
      <c r="Q217" s="13">
        <f>IFERROR(SUM(R154:R157)/SUM(Q154:Q157),0)</f>
        <v>1</v>
      </c>
      <c r="R217" s="13">
        <f>IFERROR(SUM(S153:S156)/SUM(R153:R156),0)</f>
        <v>1</v>
      </c>
      <c r="S217" s="13">
        <f>IFERROR(SUM(T152:T155)/SUM(S152:S155),0)</f>
        <v>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0.99976964158626</v>
      </c>
      <c r="X217" s="13">
        <f>IFERROR(SUM(Y147:Y150)/SUM(X147:X150),0)</f>
        <v>1.14455431873762</v>
      </c>
      <c r="Y217" s="13">
        <f>IFERROR(SUM(Z146:Z149)/SUM(Y146:Y149),0)</f>
        <v>0.989769085248869</v>
      </c>
      <c r="Z217" s="13">
        <f>IFERROR(SUM(AA145:AA148)/SUM(Z145:Z148),0)</f>
        <v>0.994445201222314</v>
      </c>
      <c r="AA217" s="13">
        <f>IFERROR(SUM(AB144:AB147)/SUM(AA144:AA147),0)</f>
        <v>0.999501503722457</v>
      </c>
      <c r="AB217" s="13">
        <f>IFERROR(SUM(AC143:AC146)/SUM(AB143:AB146),0)</f>
        <v>1</v>
      </c>
      <c r="AC217" s="13">
        <f>IFERROR(SUM(AD142:AD145)/SUM(AC142:AC145),0)</f>
        <v>0.999949542977523</v>
      </c>
      <c r="AD217" s="13">
        <f>IFERROR(SUM(AE141:AE144)/SUM(AD141:AD144),0)</f>
        <v>1</v>
      </c>
      <c r="AE217" s="13">
        <f>IFERROR(SUM(AF140:AF143)/SUM(AE140:AE143),0)</f>
        <v>0</v>
      </c>
      <c r="AF217" s="13">
        <f>IFERROR(SUM(AG139:AG142)/SUM(AF139:AF142),0)</f>
        <v>0</v>
      </c>
      <c r="AG217" s="13">
        <f>IFERROR(SUM(AH138:AH141)/SUM(AG138:AG141),0)</f>
        <v>0</v>
      </c>
      <c r="AH217" s="13">
        <f>IFERROR(SUM(AI138:AI140)/SUM(AH138:AH140),0)</f>
        <v>0</v>
      </c>
      <c r="AI217" s="13">
        <f>IFERROR(SUM(AJ138:AJ139)/SUM(AI138:AI139),0)</f>
        <v>0</v>
      </c>
      <c r="AJ217" s="13">
        <f>IFERROR(SUM(AK138:AK138)/SUM(AJ138:AJ138),0)</f>
        <v>0</v>
      </c>
      <c r="AK217" s="13" t="s">
        <v>25</v>
      </c>
      <c r="AT217" s="6" t="s">
        <v>32</v>
      </c>
      <c r="AU217" s="13">
        <f>IFERROR(SUM(AV168:AV171)/SUM(AU168:AU171),0)</f>
        <v>0</v>
      </c>
      <c r="AV217" s="13">
        <f>IFERROR(SUM(AW167:AW170)/SUM(AV167:AV170),0)</f>
        <v>0</v>
      </c>
      <c r="AW217" s="13">
        <f>IFERROR(SUM(AX166:AX169)/SUM(AW166:AW169),0)</f>
        <v>0</v>
      </c>
      <c r="AX217" s="13">
        <f>IFERROR(SUM(AY165:AY168)/SUM(AX165:AX168),0)</f>
        <v>0</v>
      </c>
      <c r="AY217" s="13">
        <f>IFERROR(SUM(AZ164:AZ167)/SUM(AY164:AY167),0)</f>
        <v>1</v>
      </c>
      <c r="AZ217" s="13">
        <f>IFERROR(SUM(BA163:BA166)/SUM(AZ163:AZ166),0)</f>
        <v>1</v>
      </c>
      <c r="BA217" s="13">
        <f>IFERROR(SUM(BB162:BB165)/SUM(BA162:BA165),0)</f>
        <v>1</v>
      </c>
      <c r="BB217" s="13">
        <f>IFERROR(SUM(BC161:BC164)/SUM(BB161:BB164),0)</f>
        <v>3.51264287743498</v>
      </c>
      <c r="BC217" s="13">
        <f>IFERROR(SUM(BD160:BD163)/SUM(BC160:BC163),0)</f>
        <v>1</v>
      </c>
      <c r="BD217" s="13">
        <f>IFERROR(SUM(BE159:BE162)/SUM(BD159:BD162),0)</f>
        <v>0.742966281472264</v>
      </c>
      <c r="BE217" s="13">
        <f>IFERROR(SUM(BF158:BF161)/SUM(BE158:BE161),0)</f>
        <v>0.971758685565067</v>
      </c>
      <c r="BF217" s="13">
        <f>IFERROR(SUM(BG157:BG160)/SUM(BF157:BF160),0)</f>
        <v>0.959819947398365</v>
      </c>
      <c r="BG217" s="13">
        <f>IFERROR(SUM(BH156:BH159)/SUM(BG156:BG159),0)</f>
        <v>1</v>
      </c>
      <c r="BH217" s="13">
        <f>IFERROR(SUM(BI155:BI158)/SUM(BH155:BH158),0)</f>
        <v>1</v>
      </c>
      <c r="BI217" s="13">
        <f>IFERROR(SUM(BJ154:BJ157)/SUM(BI154:BI157),0)</f>
        <v>1</v>
      </c>
      <c r="BJ217" s="13">
        <f>IFERROR(SUM(BK153:BK156)/SUM(BJ153:BJ156),0)</f>
        <v>1</v>
      </c>
      <c r="BK217" s="13">
        <f>IFERROR(SUM(BL152:BL155)/SUM(BK152:BK155),0)</f>
        <v>1</v>
      </c>
      <c r="BL217" s="13">
        <f>IFERROR(SUM(BM151:BM154)/SUM(BL151:BL154),0)</f>
        <v>1</v>
      </c>
      <c r="BM217" s="13">
        <f>IFERROR(SUM(BN150:BN153)/SUM(BM150:BM153),0)</f>
        <v>1</v>
      </c>
      <c r="BN217" s="13">
        <f>IFERROR(SUM(BO149:BO152)/SUM(BN149:BN152),0)</f>
        <v>1</v>
      </c>
      <c r="BO217" s="13">
        <f>IFERROR(SUM(BP148:BP151)/SUM(BO148:BO151),0)</f>
        <v>0.99976964158626</v>
      </c>
      <c r="BP217" s="13">
        <f>IFERROR(SUM(BQ147:BQ150)/SUM(BP147:BP150),0)</f>
        <v>1.14455431873762</v>
      </c>
      <c r="BQ217" s="13">
        <f>IFERROR(SUM(BR146:BR149)/SUM(BQ146:BQ149),0)</f>
        <v>0.989769085248869</v>
      </c>
      <c r="BR217" s="13">
        <f>IFERROR(SUM(BS145:BS148)/SUM(BR145:BR148),0)</f>
        <v>0.994445201222314</v>
      </c>
      <c r="BS217" s="13">
        <f>IFERROR(SUM(BT144:BT147)/SUM(BS144:BS147),0)</f>
        <v>0.999501503722457</v>
      </c>
      <c r="BT217" s="13">
        <f>IFERROR(SUM(BU143:BU146)/SUM(BT143:BT146),0)</f>
        <v>1</v>
      </c>
      <c r="BU217" s="13">
        <f>IFERROR(SUM(BV142:BV145)/SUM(BU142:BU145),0)</f>
        <v>0.999949542977523</v>
      </c>
      <c r="BV217" s="13">
        <f>IFERROR(SUM(BW141:BW144)/SUM(BV141:BV144),0)</f>
        <v>1</v>
      </c>
      <c r="BW217" s="13">
        <f>IFERROR(SUM(BX140:BX143)/SUM(BW140:BW143),0)</f>
        <v>0</v>
      </c>
      <c r="BX217" s="13">
        <f>IFERROR(SUM(BY139:BY142)/SUM(BX139:BX142),0)</f>
        <v>0</v>
      </c>
      <c r="BY217" s="13">
        <f>IFERROR(SUM(BZ138:BZ141)/SUM(BY138:BY141),0)</f>
        <v>0</v>
      </c>
      <c r="BZ217" s="13">
        <f>IFERROR(SUM(CA138:CA140)/SUM(BZ138:BZ140),0)</f>
        <v>0</v>
      </c>
      <c r="CA217" s="13">
        <f>IFERROR(SUM(CB138:CB139)/SUM(CA138:CA139),0)</f>
        <v>0</v>
      </c>
      <c r="CB217" s="13">
        <f>IFERROR(SUM(CC138:CC138)/SUM(CB138:CB138),0)</f>
        <v>0</v>
      </c>
      <c r="CC217" s="13" t="s">
        <v>25</v>
      </c>
    </row>
    <row r="218" ht="15" customHeight="1" outlineLevel="1" spans="2:81">
      <c r="B218" s="6" t="s">
        <v>33</v>
      </c>
      <c r="C218" s="13">
        <f>IFERROR(SUM(D167:D171)/SUM(C167:C171),0)</f>
        <v>0</v>
      </c>
      <c r="D218" s="13">
        <f>IFERROR(SUM(E166:E170)/SUM(D166:D170),0)</f>
        <v>0</v>
      </c>
      <c r="E218" s="13">
        <f>IFERROR(SUM(F165:F169)/SUM(E165:E169),0)</f>
        <v>0</v>
      </c>
      <c r="F218" s="13">
        <f>IFERROR(SUM(G164:G168)/SUM(F164:F168),0)</f>
        <v>1</v>
      </c>
      <c r="G218" s="13">
        <f>IFERROR(SUM(H163:H167)/SUM(G163:G167),0)</f>
        <v>1</v>
      </c>
      <c r="H218" s="13">
        <f>IFERROR(SUM(I162:I166)/SUM(H162:H166),0)</f>
        <v>1</v>
      </c>
      <c r="I218" s="13">
        <f>IFERROR(SUM(J161:J165)/SUM(I161:I165),0)</f>
        <v>1</v>
      </c>
      <c r="J218" s="13">
        <f>IFERROR(SUM(K160:K164)/SUM(J160:J164),0)</f>
        <v>3.18314853082167</v>
      </c>
      <c r="K218" s="13">
        <f>IFERROR(SUM(L159:L163)/SUM(K159:K163),0)</f>
        <v>1</v>
      </c>
      <c r="L218" s="13">
        <f>IFERROR(SUM(M158:M162)/SUM(L158:L162),0)</f>
        <v>0.742966281472264</v>
      </c>
      <c r="M218" s="13">
        <f>IFERROR(SUM(N157:N161)/SUM(M157:M161),0)</f>
        <v>0.974048970513902</v>
      </c>
      <c r="N218" s="13">
        <f>IFERROR(SUM(O156:O160)/SUM(N156:N160),0)</f>
        <v>0.959819947398365</v>
      </c>
      <c r="O218" s="13">
        <f>IFERROR(SUM(P155:P159)/SUM(O155:O159),0)</f>
        <v>1</v>
      </c>
      <c r="P218" s="13">
        <f>IFERROR(SUM(Q154:Q158)/SUM(P154:P158),0)</f>
        <v>1</v>
      </c>
      <c r="Q218" s="13">
        <f>IFERROR(SUM(R153:R157)/SUM(Q153:Q157),0)</f>
        <v>0.999866885436775</v>
      </c>
      <c r="R218" s="13">
        <f>IFERROR(SUM(S152:S156)/SUM(R152:R156),0)</f>
        <v>1</v>
      </c>
      <c r="S218" s="13">
        <f>IFERROR(SUM(T151:T155)/SUM(S151:S155),0)</f>
        <v>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0.99976964158626</v>
      </c>
      <c r="X218" s="13">
        <f>IFERROR(SUM(Y146:Y150)/SUM(X146:X150),0)</f>
        <v>1.12733276074425</v>
      </c>
      <c r="Y218" s="13">
        <f>IFERROR(SUM(Z145:Z149)/SUM(Y145:Y149),0)</f>
        <v>0.992069851814067</v>
      </c>
      <c r="Z218" s="13">
        <f>IFERROR(SUM(AA144:AA148)/SUM(Z144:Z148),0)</f>
        <v>0.994428948953323</v>
      </c>
      <c r="AA218" s="13">
        <f>IFERROR(SUM(AB143:AB147)/SUM(AA143:AA147),0)</f>
        <v>0.999501503722457</v>
      </c>
      <c r="AB218" s="13">
        <f>IFERROR(SUM(AC142:AC146)/SUM(AB142:AB146),0)</f>
        <v>1</v>
      </c>
      <c r="AC218" s="13">
        <f>IFERROR(SUM(AD141:AD145)/SUM(AC141:AC145),0)</f>
        <v>0.999949542977523</v>
      </c>
      <c r="AD218" s="13">
        <f>IFERROR(SUM(AE140:AE144)/SUM(AD140:AD144),0)</f>
        <v>1</v>
      </c>
      <c r="AE218" s="13">
        <f>IFERROR(SUM(AF139:AF143)/SUM(AE139:AE143),0)</f>
        <v>0</v>
      </c>
      <c r="AF218" s="13">
        <f>IFERROR(SUM(AG138:AG142)/SUM(AF138:AF142),0)</f>
        <v>0</v>
      </c>
      <c r="AG218" s="13">
        <f>IFERROR(SUM(AH138:AH141)/SUM(AG138:AG141),0)</f>
        <v>0</v>
      </c>
      <c r="AH218" s="13">
        <f>IFERROR(SUM(AI138:AI140)/SUM(AH138:AH140),0)</f>
        <v>0</v>
      </c>
      <c r="AI218" s="13">
        <f>IFERROR(SUM(AJ138:AJ139)/SUM(AI138:AI139),0)</f>
        <v>0</v>
      </c>
      <c r="AJ218" s="13">
        <f>IFERROR(SUM(AK138:AK138)/SUM(AJ138:AJ138),0)</f>
        <v>0</v>
      </c>
      <c r="AK218" s="13" t="s">
        <v>25</v>
      </c>
      <c r="AT218" s="6" t="s">
        <v>33</v>
      </c>
      <c r="AU218" s="13">
        <f>IFERROR(SUM(AV167:AV171)/SUM(AU167:AU171),0)</f>
        <v>0</v>
      </c>
      <c r="AV218" s="13">
        <f>IFERROR(SUM(AW166:AW170)/SUM(AV166:AV170),0)</f>
        <v>0</v>
      </c>
      <c r="AW218" s="13">
        <f>IFERROR(SUM(AX165:AX169)/SUM(AW165:AW169),0)</f>
        <v>0</v>
      </c>
      <c r="AX218" s="13">
        <f>IFERROR(SUM(AY164:AY168)/SUM(AX164:AX168),0)</f>
        <v>1</v>
      </c>
      <c r="AY218" s="13">
        <f>IFERROR(SUM(AZ163:AZ167)/SUM(AY163:AY167),0)</f>
        <v>1</v>
      </c>
      <c r="AZ218" s="13">
        <f>IFERROR(SUM(BA162:BA166)/SUM(AZ162:AZ166),0)</f>
        <v>1</v>
      </c>
      <c r="BA218" s="13">
        <f>IFERROR(SUM(BB161:BB165)/SUM(BA161:BA165),0)</f>
        <v>1</v>
      </c>
      <c r="BB218" s="13">
        <f>IFERROR(SUM(BC160:BC164)/SUM(BB160:BB164),0)</f>
        <v>3.18314853082167</v>
      </c>
      <c r="BC218" s="13">
        <f>IFERROR(SUM(BD159:BD163)/SUM(BC159:BC163),0)</f>
        <v>1</v>
      </c>
      <c r="BD218" s="13">
        <f>IFERROR(SUM(BE158:BE162)/SUM(BD158:BD162),0)</f>
        <v>0.742966281472264</v>
      </c>
      <c r="BE218" s="13">
        <f>IFERROR(SUM(BF157:BF161)/SUM(BE157:BE161),0)</f>
        <v>0.974048970513902</v>
      </c>
      <c r="BF218" s="13">
        <f>IFERROR(SUM(BG156:BG160)/SUM(BF156:BF160),0)</f>
        <v>0.959819947398365</v>
      </c>
      <c r="BG218" s="13">
        <f>IFERROR(SUM(BH155:BH159)/SUM(BG155:BG159),0)</f>
        <v>1</v>
      </c>
      <c r="BH218" s="13">
        <f>IFERROR(SUM(BI154:BI158)/SUM(BH154:BH158),0)</f>
        <v>1</v>
      </c>
      <c r="BI218" s="13">
        <f>IFERROR(SUM(BJ153:BJ157)/SUM(BI153:BI157),0)</f>
        <v>0.999866885436775</v>
      </c>
      <c r="BJ218" s="13">
        <f>IFERROR(SUM(BK152:BK156)/SUM(BJ152:BJ156),0)</f>
        <v>1</v>
      </c>
      <c r="BK218" s="13">
        <f>IFERROR(SUM(BL151:BL155)/SUM(BK151:BK155),0)</f>
        <v>1</v>
      </c>
      <c r="BL218" s="13">
        <f>IFERROR(SUM(BM150:BM154)/SUM(BL150:BL154),0)</f>
        <v>1</v>
      </c>
      <c r="BM218" s="13">
        <f>IFERROR(SUM(BN149:BN153)/SUM(BM149:BM153),0)</f>
        <v>1</v>
      </c>
      <c r="BN218" s="13">
        <f>IFERROR(SUM(BO148:BO152)/SUM(BN148:BN152),0)</f>
        <v>1</v>
      </c>
      <c r="BO218" s="13">
        <f>IFERROR(SUM(BP147:BP151)/SUM(BO147:BO151),0)</f>
        <v>0.99976964158626</v>
      </c>
      <c r="BP218" s="13">
        <f>IFERROR(SUM(BQ146:BQ150)/SUM(BP146:BP150),0)</f>
        <v>1.12733276074425</v>
      </c>
      <c r="BQ218" s="13">
        <f>IFERROR(SUM(BR145:BR149)/SUM(BQ145:BQ149),0)</f>
        <v>0.992069851814067</v>
      </c>
      <c r="BR218" s="13">
        <f>IFERROR(SUM(BS144:BS148)/SUM(BR144:BR148),0)</f>
        <v>0.994428948953323</v>
      </c>
      <c r="BS218" s="13">
        <f>IFERROR(SUM(BT143:BT147)/SUM(BS143:BS147),0)</f>
        <v>0.999501503722457</v>
      </c>
      <c r="BT218" s="13">
        <f>IFERROR(SUM(BU142:BU146)/SUM(BT142:BT146),0)</f>
        <v>1</v>
      </c>
      <c r="BU218" s="13">
        <f>IFERROR(SUM(BV141:BV145)/SUM(BU141:BU145),0)</f>
        <v>0.999949542977523</v>
      </c>
      <c r="BV218" s="13">
        <f>IFERROR(SUM(BW140:BW144)/SUM(BV140:BV144),0)</f>
        <v>1</v>
      </c>
      <c r="BW218" s="13">
        <f>IFERROR(SUM(BX139:BX143)/SUM(BW139:BW143),0)</f>
        <v>0</v>
      </c>
      <c r="BX218" s="13">
        <f>IFERROR(SUM(BY138:BY142)/SUM(BX138:BX142),0)</f>
        <v>0</v>
      </c>
      <c r="BY218" s="13">
        <f>IFERROR(SUM(BZ138:BZ141)/SUM(BY138:BY141),0)</f>
        <v>0</v>
      </c>
      <c r="BZ218" s="13">
        <f>IFERROR(SUM(CA138:CA140)/SUM(BZ138:BZ140),0)</f>
        <v>0</v>
      </c>
      <c r="CA218" s="13">
        <f>IFERROR(SUM(CB138:CB139)/SUM(CA138:CA139),0)</f>
        <v>0</v>
      </c>
      <c r="CB218" s="13">
        <f>IFERROR(SUM(CC138:CC138)/SUM(CB138:CB138),0)</f>
        <v>0</v>
      </c>
      <c r="CC218" s="13" t="s">
        <v>25</v>
      </c>
    </row>
    <row r="219" ht="15" customHeight="1" outlineLevel="1" spans="2:81">
      <c r="B219" s="6" t="s">
        <v>34</v>
      </c>
      <c r="C219" s="13">
        <f>IFERROR(SUM(D166:D171)/SUM(C166:C171),0)</f>
        <v>0</v>
      </c>
      <c r="D219" s="13">
        <f>IFERROR(SUM(E165:E170)/SUM(D165:D170),0)</f>
        <v>0</v>
      </c>
      <c r="E219" s="13">
        <f>IFERROR(SUM(F164:F169)/SUM(E164:E169),0)</f>
        <v>1</v>
      </c>
      <c r="F219" s="13">
        <f>IFERROR(SUM(G163:G168)/SUM(F163:F168),0)</f>
        <v>1</v>
      </c>
      <c r="G219" s="13">
        <f>IFERROR(SUM(H162:H167)/SUM(G162:G167),0)</f>
        <v>1</v>
      </c>
      <c r="H219" s="13">
        <f>IFERROR(SUM(I161:I166)/SUM(H161:H166),0)</f>
        <v>1</v>
      </c>
      <c r="I219" s="13">
        <f>IFERROR(SUM(J160:J165)/SUM(I160:I165),0)</f>
        <v>1</v>
      </c>
      <c r="J219" s="13">
        <f>IFERROR(SUM(K159:K164)/SUM(J159:J164),0)</f>
        <v>2.18184228237874</v>
      </c>
      <c r="K219" s="13">
        <f>IFERROR(SUM(L158:L163)/SUM(K158:K163),0)</f>
        <v>1</v>
      </c>
      <c r="L219" s="13">
        <f>IFERROR(SUM(M157:M162)/SUM(L157:L162),0)</f>
        <v>0.758782848182547</v>
      </c>
      <c r="M219" s="13">
        <f>IFERROR(SUM(N156:N161)/SUM(M156:M161),0)</f>
        <v>0.974048970513902</v>
      </c>
      <c r="N219" s="13">
        <f>IFERROR(SUM(O155:O160)/SUM(N155:N160),0)</f>
        <v>0.978828602228116</v>
      </c>
      <c r="O219" s="13">
        <f>IFERROR(SUM(P154:P159)/SUM(O154:O159),0)</f>
        <v>1</v>
      </c>
      <c r="P219" s="13">
        <f>IFERROR(SUM(Q153:Q158)/SUM(P153:P158),0)</f>
        <v>1</v>
      </c>
      <c r="Q219" s="13">
        <f>IFERROR(SUM(R152:R157)/SUM(Q152:Q157),0)</f>
        <v>0.99990206669959</v>
      </c>
      <c r="R219" s="13">
        <f>IFERROR(SUM(S151:S156)/SUM(R151:R156),0)</f>
        <v>1</v>
      </c>
      <c r="S219" s="13">
        <f>IFERROR(SUM(T150:T155)/SUM(S150:S155),0)</f>
        <v>1</v>
      </c>
      <c r="T219" s="13">
        <f>IFERROR(SUM(U149:U154)/SUM(T149:T154),0)</f>
        <v>1</v>
      </c>
      <c r="U219" s="13">
        <f>IFERROR(SUM(V148:V153)/SUM(U148:U153),0)</f>
        <v>1.0063895004467</v>
      </c>
      <c r="V219" s="13">
        <f>IFERROR(SUM(W147:W152)/SUM(V147:V152),0)</f>
        <v>1</v>
      </c>
      <c r="W219" s="13">
        <f>IFERROR(SUM(X146:X151)/SUM(W146:W151),0)</f>
        <v>0.999776669405853</v>
      </c>
      <c r="X219" s="13">
        <f>IFERROR(SUM(Y145:Y150)/SUM(X145:X150),0)</f>
        <v>1.05498779999822</v>
      </c>
      <c r="Y219" s="13">
        <f>IFERROR(SUM(Z144:Z149)/SUM(Y144:Y149),0)</f>
        <v>0.994392214576169</v>
      </c>
      <c r="Z219" s="13">
        <f>IFERROR(SUM(AA143:AA148)/SUM(Z143:Z148),0)</f>
        <v>0.994428948953323</v>
      </c>
      <c r="AA219" s="13">
        <f>IFERROR(SUM(AB142:AB147)/SUM(AA142:AA147),0)</f>
        <v>0.999501503722457</v>
      </c>
      <c r="AB219" s="13">
        <f>IFERROR(SUM(AC141:AC146)/SUM(AB141:AB146),0)</f>
        <v>1</v>
      </c>
      <c r="AC219" s="13">
        <f>IFERROR(SUM(AD140:AD145)/SUM(AC140:AC145),0)</f>
        <v>0.999949542977523</v>
      </c>
      <c r="AD219" s="13">
        <f>IFERROR(SUM(AE139:AE144)/SUM(AD139:AD144),0)</f>
        <v>1</v>
      </c>
      <c r="AE219" s="13">
        <f>IFERROR(SUM(AF138:AF143)/SUM(AE138:AE143),0)</f>
        <v>0</v>
      </c>
      <c r="AF219" s="13">
        <f>IFERROR(SUM(AG138:AG142)/SUM(AF138:AF142),0)</f>
        <v>0</v>
      </c>
      <c r="AG219" s="13">
        <f>IFERROR(SUM(AH138:AH141)/SUM(AG138:AG141),0)</f>
        <v>0</v>
      </c>
      <c r="AH219" s="13">
        <f>IFERROR(SUM(AI138:AI140)/SUM(AH138:AH140),0)</f>
        <v>0</v>
      </c>
      <c r="AI219" s="13">
        <f>IFERROR(SUM(AJ138:AJ139)/SUM(AI138:AI139),0)</f>
        <v>0</v>
      </c>
      <c r="AJ219" s="13">
        <f>IFERROR(SUM(AK138:AK138)/SUM(AJ138:AJ138),0)</f>
        <v>0</v>
      </c>
      <c r="AK219" s="13" t="s">
        <v>25</v>
      </c>
      <c r="AT219" s="6" t="s">
        <v>34</v>
      </c>
      <c r="AU219" s="13">
        <f>IFERROR(SUM(AV166:AV171)/SUM(AU166:AU171),0)</f>
        <v>0</v>
      </c>
      <c r="AV219" s="13">
        <f>IFERROR(SUM(AW165:AW170)/SUM(AV165:AV170),0)</f>
        <v>0</v>
      </c>
      <c r="AW219" s="13">
        <f>IFERROR(SUM(AX164:AX169)/SUM(AW164:AW169),0)</f>
        <v>1</v>
      </c>
      <c r="AX219" s="13">
        <f>IFERROR(SUM(AY163:AY168)/SUM(AX163:AX168),0)</f>
        <v>1</v>
      </c>
      <c r="AY219" s="13">
        <f>IFERROR(SUM(AZ162:AZ167)/SUM(AY162:AY167),0)</f>
        <v>1</v>
      </c>
      <c r="AZ219" s="13">
        <f>IFERROR(SUM(BA161:BA166)/SUM(AZ161:AZ166),0)</f>
        <v>1</v>
      </c>
      <c r="BA219" s="13">
        <f>IFERROR(SUM(BB160:BB165)/SUM(BA160:BA165),0)</f>
        <v>1</v>
      </c>
      <c r="BB219" s="13">
        <f>IFERROR(SUM(BC159:BC164)/SUM(BB159:BB164),0)</f>
        <v>2.18184228237874</v>
      </c>
      <c r="BC219" s="13">
        <f>IFERROR(SUM(BD158:BD163)/SUM(BC158:BC163),0)</f>
        <v>1</v>
      </c>
      <c r="BD219" s="13">
        <f>IFERROR(SUM(BE157:BE162)/SUM(BD157:BD162),0)</f>
        <v>0.758782848182547</v>
      </c>
      <c r="BE219" s="13">
        <f>IFERROR(SUM(BF156:BF161)/SUM(BE156:BE161),0)</f>
        <v>0.974048970513902</v>
      </c>
      <c r="BF219" s="13">
        <f>IFERROR(SUM(BG155:BG160)/SUM(BF155:BF160),0)</f>
        <v>0.978828602228116</v>
      </c>
      <c r="BG219" s="13">
        <f>IFERROR(SUM(BH154:BH159)/SUM(BG154:BG159),0)</f>
        <v>1</v>
      </c>
      <c r="BH219" s="13">
        <f>IFERROR(SUM(BI153:BI158)/SUM(BH153:BH158),0)</f>
        <v>1</v>
      </c>
      <c r="BI219" s="13">
        <f>IFERROR(SUM(BJ152:BJ157)/SUM(BI152:BI157),0)</f>
        <v>0.99990206669959</v>
      </c>
      <c r="BJ219" s="13">
        <f>IFERROR(SUM(BK151:BK156)/SUM(BJ151:BJ156),0)</f>
        <v>1</v>
      </c>
      <c r="BK219" s="13">
        <f>IFERROR(SUM(BL150:BL155)/SUM(BK150:BK155),0)</f>
        <v>1</v>
      </c>
      <c r="BL219" s="13">
        <f>IFERROR(SUM(BM149:BM154)/SUM(BL149:BL154),0)</f>
        <v>1</v>
      </c>
      <c r="BM219" s="13">
        <f>IFERROR(SUM(BN148:BN153)/SUM(BM148:BM153),0)</f>
        <v>1.0063895004467</v>
      </c>
      <c r="BN219" s="13">
        <f>IFERROR(SUM(BO147:BO152)/SUM(BN147:BN152),0)</f>
        <v>1</v>
      </c>
      <c r="BO219" s="13">
        <f>IFERROR(SUM(BP146:BP151)/SUM(BO146:BO151),0)</f>
        <v>0.999776669405853</v>
      </c>
      <c r="BP219" s="13">
        <f>IFERROR(SUM(BQ145:BQ150)/SUM(BP145:BP150),0)</f>
        <v>1.05498779999822</v>
      </c>
      <c r="BQ219" s="13">
        <f>IFERROR(SUM(BR144:BR149)/SUM(BQ144:BQ149),0)</f>
        <v>0.994392214576169</v>
      </c>
      <c r="BR219" s="13">
        <f>IFERROR(SUM(BS143:BS148)/SUM(BR143:BR148),0)</f>
        <v>0.994428948953323</v>
      </c>
      <c r="BS219" s="13">
        <f>IFERROR(SUM(BT142:BT147)/SUM(BS142:BS147),0)</f>
        <v>0.999501503722457</v>
      </c>
      <c r="BT219" s="13">
        <f>IFERROR(SUM(BU141:BU146)/SUM(BT141:BT146),0)</f>
        <v>1</v>
      </c>
      <c r="BU219" s="13">
        <f>IFERROR(SUM(BV140:BV145)/SUM(BU140:BU145),0)</f>
        <v>0.999949542977523</v>
      </c>
      <c r="BV219" s="13">
        <f>IFERROR(SUM(BW139:BW144)/SUM(BV139:BV144),0)</f>
        <v>1</v>
      </c>
      <c r="BW219" s="13">
        <f>IFERROR(SUM(BX138:BX143)/SUM(BW138:BW143),0)</f>
        <v>0</v>
      </c>
      <c r="BX219" s="13">
        <f>IFERROR(SUM(BY138:BY142)/SUM(BX138:BX142),0)</f>
        <v>0</v>
      </c>
      <c r="BY219" s="13">
        <f>IFERROR(SUM(BZ138:BZ141)/SUM(BY138:BY141),0)</f>
        <v>0</v>
      </c>
      <c r="BZ219" s="13">
        <f>IFERROR(SUM(CA138:CA140)/SUM(BZ138:BZ140),0)</f>
        <v>0</v>
      </c>
      <c r="CA219" s="13">
        <f>IFERROR(SUM(CB138:CB139)/SUM(CA138:CA139),0)</f>
        <v>0</v>
      </c>
      <c r="CB219" s="13">
        <f>IFERROR(SUM(CC138:CC138)/SUM(CB138:CB138),0)</f>
        <v>0</v>
      </c>
      <c r="CC219" s="13" t="s">
        <v>25</v>
      </c>
    </row>
    <row r="220" ht="15" customHeight="1" outlineLevel="1" spans="2:81">
      <c r="B220" s="15" t="s">
        <v>35</v>
      </c>
      <c r="C220" s="16">
        <f t="shared" ref="C220" si="84">IFERROR(C219,0)</f>
        <v>0</v>
      </c>
      <c r="D220" s="16">
        <v>1</v>
      </c>
      <c r="E220" s="16">
        <f t="shared" ref="E220:G220" si="85">IFERROR(E219,0)</f>
        <v>1</v>
      </c>
      <c r="F220" s="16">
        <f t="shared" si="85"/>
        <v>1</v>
      </c>
      <c r="G220" s="16">
        <f t="shared" si="85"/>
        <v>1</v>
      </c>
      <c r="H220" s="16">
        <v>0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T220" s="15" t="s">
        <v>35</v>
      </c>
      <c r="AU220" s="16">
        <f t="shared" ref="AU220" si="86">IFERROR(AU219,0)</f>
        <v>0</v>
      </c>
      <c r="AV220" s="16">
        <v>1</v>
      </c>
      <c r="AW220" s="16">
        <f t="shared" ref="AW220:AY220" si="87">IFERROR(AW219,0)</f>
        <v>1</v>
      </c>
      <c r="AX220" s="16">
        <f t="shared" si="87"/>
        <v>1</v>
      </c>
      <c r="AY220" s="16">
        <f t="shared" si="87"/>
        <v>1</v>
      </c>
      <c r="AZ220" s="16">
        <v>0</v>
      </c>
      <c r="BA220" s="16">
        <v>1</v>
      </c>
      <c r="BB220" s="16">
        <v>1</v>
      </c>
      <c r="BC220" s="16">
        <v>1</v>
      </c>
      <c r="BD220" s="16">
        <v>1</v>
      </c>
      <c r="BE220" s="16">
        <v>1</v>
      </c>
      <c r="BF220" s="16">
        <v>1</v>
      </c>
      <c r="BG220" s="16">
        <v>1</v>
      </c>
      <c r="BH220" s="16">
        <v>1</v>
      </c>
      <c r="BI220" s="16">
        <v>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</row>
    <row r="221" ht="15" customHeight="1" outlineLevel="1" spans="2:81">
      <c r="B221" s="6" t="s">
        <v>36</v>
      </c>
      <c r="C221" s="13">
        <f t="shared" ref="C221:AJ221" si="88">IFERROR(C220*D221,0)</f>
        <v>0</v>
      </c>
      <c r="D221" s="13">
        <f t="shared" si="88"/>
        <v>0</v>
      </c>
      <c r="E221" s="13">
        <f t="shared" si="88"/>
        <v>0</v>
      </c>
      <c r="F221" s="13">
        <f t="shared" si="88"/>
        <v>0</v>
      </c>
      <c r="G221" s="13">
        <f t="shared" si="88"/>
        <v>0</v>
      </c>
      <c r="H221" s="13">
        <f t="shared" si="88"/>
        <v>0</v>
      </c>
      <c r="I221" s="13">
        <f t="shared" si="88"/>
        <v>1</v>
      </c>
      <c r="J221" s="13">
        <f t="shared" si="88"/>
        <v>1</v>
      </c>
      <c r="K221" s="13">
        <f t="shared" si="88"/>
        <v>1</v>
      </c>
      <c r="L221" s="13">
        <f t="shared" si="88"/>
        <v>1</v>
      </c>
      <c r="M221" s="13">
        <f t="shared" si="88"/>
        <v>1</v>
      </c>
      <c r="N221" s="13">
        <f t="shared" si="88"/>
        <v>1</v>
      </c>
      <c r="O221" s="13">
        <f t="shared" si="88"/>
        <v>1</v>
      </c>
      <c r="P221" s="13">
        <f t="shared" si="88"/>
        <v>1</v>
      </c>
      <c r="Q221" s="13">
        <f t="shared" si="88"/>
        <v>1</v>
      </c>
      <c r="R221" s="13">
        <f t="shared" si="88"/>
        <v>1</v>
      </c>
      <c r="S221" s="13">
        <f t="shared" si="88"/>
        <v>1</v>
      </c>
      <c r="T221" s="13">
        <f t="shared" si="88"/>
        <v>1</v>
      </c>
      <c r="U221" s="13">
        <f t="shared" si="88"/>
        <v>1</v>
      </c>
      <c r="V221" s="13">
        <f t="shared" si="88"/>
        <v>1</v>
      </c>
      <c r="W221" s="13">
        <f t="shared" si="88"/>
        <v>1</v>
      </c>
      <c r="X221" s="13">
        <f t="shared" si="88"/>
        <v>1</v>
      </c>
      <c r="Y221" s="13">
        <f t="shared" si="88"/>
        <v>1</v>
      </c>
      <c r="Z221" s="13">
        <f t="shared" si="88"/>
        <v>1</v>
      </c>
      <c r="AA221" s="13">
        <f t="shared" si="88"/>
        <v>1</v>
      </c>
      <c r="AB221" s="13">
        <f t="shared" si="88"/>
        <v>1</v>
      </c>
      <c r="AC221" s="13">
        <f t="shared" si="88"/>
        <v>1</v>
      </c>
      <c r="AD221" s="13">
        <f t="shared" si="88"/>
        <v>1</v>
      </c>
      <c r="AE221" s="13">
        <f t="shared" si="88"/>
        <v>1</v>
      </c>
      <c r="AF221" s="13">
        <f t="shared" si="88"/>
        <v>1</v>
      </c>
      <c r="AG221" s="13">
        <f t="shared" si="88"/>
        <v>1</v>
      </c>
      <c r="AH221" s="13">
        <f t="shared" si="88"/>
        <v>1</v>
      </c>
      <c r="AI221" s="13">
        <f t="shared" si="88"/>
        <v>1</v>
      </c>
      <c r="AJ221" s="13">
        <f t="shared" si="88"/>
        <v>1</v>
      </c>
      <c r="AK221" s="13">
        <f>AK220</f>
        <v>1</v>
      </c>
      <c r="AT221" s="6" t="s">
        <v>36</v>
      </c>
      <c r="AU221" s="13">
        <f t="shared" ref="AU221:CB221" si="89">IFERROR(AU220*AV221,0)</f>
        <v>0</v>
      </c>
      <c r="AV221" s="13">
        <f t="shared" si="89"/>
        <v>0</v>
      </c>
      <c r="AW221" s="13">
        <f t="shared" si="89"/>
        <v>0</v>
      </c>
      <c r="AX221" s="13">
        <f t="shared" si="89"/>
        <v>0</v>
      </c>
      <c r="AY221" s="13">
        <f t="shared" si="89"/>
        <v>0</v>
      </c>
      <c r="AZ221" s="13">
        <f t="shared" si="89"/>
        <v>0</v>
      </c>
      <c r="BA221" s="13">
        <f t="shared" si="89"/>
        <v>1</v>
      </c>
      <c r="BB221" s="13">
        <f t="shared" si="89"/>
        <v>1</v>
      </c>
      <c r="BC221" s="13">
        <f t="shared" si="89"/>
        <v>1</v>
      </c>
      <c r="BD221" s="13">
        <f t="shared" si="89"/>
        <v>1</v>
      </c>
      <c r="BE221" s="13">
        <f t="shared" si="89"/>
        <v>1</v>
      </c>
      <c r="BF221" s="13">
        <f t="shared" si="89"/>
        <v>1</v>
      </c>
      <c r="BG221" s="13">
        <f t="shared" si="89"/>
        <v>1</v>
      </c>
      <c r="BH221" s="13">
        <f t="shared" si="89"/>
        <v>1</v>
      </c>
      <c r="BI221" s="13">
        <f t="shared" si="89"/>
        <v>1</v>
      </c>
      <c r="BJ221" s="13">
        <f t="shared" si="89"/>
        <v>1</v>
      </c>
      <c r="BK221" s="13">
        <f t="shared" si="89"/>
        <v>1</v>
      </c>
      <c r="BL221" s="13">
        <f t="shared" si="89"/>
        <v>1</v>
      </c>
      <c r="BM221" s="13">
        <f t="shared" si="89"/>
        <v>1</v>
      </c>
      <c r="BN221" s="13">
        <f t="shared" si="89"/>
        <v>1</v>
      </c>
      <c r="BO221" s="13">
        <f t="shared" si="89"/>
        <v>1</v>
      </c>
      <c r="BP221" s="13">
        <f t="shared" si="89"/>
        <v>1</v>
      </c>
      <c r="BQ221" s="13">
        <f t="shared" si="89"/>
        <v>1</v>
      </c>
      <c r="BR221" s="13">
        <f t="shared" si="89"/>
        <v>1</v>
      </c>
      <c r="BS221" s="13">
        <f t="shared" si="89"/>
        <v>1</v>
      </c>
      <c r="BT221" s="13">
        <f t="shared" si="89"/>
        <v>1</v>
      </c>
      <c r="BU221" s="13">
        <f t="shared" si="89"/>
        <v>1</v>
      </c>
      <c r="BV221" s="13">
        <f t="shared" si="89"/>
        <v>1</v>
      </c>
      <c r="BW221" s="13">
        <f t="shared" si="89"/>
        <v>1</v>
      </c>
      <c r="BX221" s="13">
        <f t="shared" si="89"/>
        <v>1</v>
      </c>
      <c r="BY221" s="13">
        <f t="shared" si="89"/>
        <v>1</v>
      </c>
      <c r="BZ221" s="13">
        <f t="shared" si="89"/>
        <v>1</v>
      </c>
      <c r="CA221" s="13">
        <f t="shared" si="89"/>
        <v>1</v>
      </c>
      <c r="CB221" s="13">
        <f t="shared" si="89"/>
        <v>1</v>
      </c>
      <c r="CC221" s="13">
        <f>CC220</f>
        <v>1</v>
      </c>
    </row>
    <row r="222" ht="15" customHeight="1" outlineLevel="1" spans="2:81">
      <c r="B222" s="6" t="s">
        <v>37</v>
      </c>
      <c r="C222" s="13">
        <f t="shared" ref="C222:AK222" si="90">IFERROR(ROUND(1-1/C221,4),0)</f>
        <v>0</v>
      </c>
      <c r="D222" s="13">
        <f t="shared" si="90"/>
        <v>0</v>
      </c>
      <c r="E222" s="13">
        <f t="shared" si="90"/>
        <v>0</v>
      </c>
      <c r="F222" s="13">
        <f t="shared" si="90"/>
        <v>0</v>
      </c>
      <c r="G222" s="13">
        <f t="shared" si="90"/>
        <v>0</v>
      </c>
      <c r="H222" s="13">
        <f t="shared" si="90"/>
        <v>0</v>
      </c>
      <c r="I222" s="13">
        <f t="shared" si="90"/>
        <v>0</v>
      </c>
      <c r="J222" s="13">
        <f t="shared" si="90"/>
        <v>0</v>
      </c>
      <c r="K222" s="13">
        <f t="shared" si="90"/>
        <v>0</v>
      </c>
      <c r="L222" s="13">
        <f t="shared" si="90"/>
        <v>0</v>
      </c>
      <c r="M222" s="13">
        <f t="shared" si="90"/>
        <v>0</v>
      </c>
      <c r="N222" s="13">
        <f t="shared" si="90"/>
        <v>0</v>
      </c>
      <c r="O222" s="13">
        <f t="shared" si="90"/>
        <v>0</v>
      </c>
      <c r="P222" s="13">
        <f t="shared" si="90"/>
        <v>0</v>
      </c>
      <c r="Q222" s="13">
        <f t="shared" si="90"/>
        <v>0</v>
      </c>
      <c r="R222" s="13">
        <f t="shared" si="90"/>
        <v>0</v>
      </c>
      <c r="S222" s="13">
        <f t="shared" si="90"/>
        <v>0</v>
      </c>
      <c r="T222" s="13">
        <f t="shared" si="90"/>
        <v>0</v>
      </c>
      <c r="U222" s="13">
        <f t="shared" si="90"/>
        <v>0</v>
      </c>
      <c r="V222" s="13">
        <f t="shared" si="90"/>
        <v>0</v>
      </c>
      <c r="W222" s="13">
        <f t="shared" si="90"/>
        <v>0</v>
      </c>
      <c r="X222" s="13">
        <f t="shared" si="90"/>
        <v>0</v>
      </c>
      <c r="Y222" s="13">
        <f t="shared" si="90"/>
        <v>0</v>
      </c>
      <c r="Z222" s="13">
        <f t="shared" si="90"/>
        <v>0</v>
      </c>
      <c r="AA222" s="13">
        <f t="shared" si="90"/>
        <v>0</v>
      </c>
      <c r="AB222" s="13">
        <f t="shared" si="90"/>
        <v>0</v>
      </c>
      <c r="AC222" s="13">
        <f t="shared" si="90"/>
        <v>0</v>
      </c>
      <c r="AD222" s="13">
        <f t="shared" si="90"/>
        <v>0</v>
      </c>
      <c r="AE222" s="13">
        <f t="shared" si="90"/>
        <v>0</v>
      </c>
      <c r="AF222" s="13">
        <f t="shared" si="90"/>
        <v>0</v>
      </c>
      <c r="AG222" s="13">
        <f t="shared" si="90"/>
        <v>0</v>
      </c>
      <c r="AH222" s="13">
        <f t="shared" si="90"/>
        <v>0</v>
      </c>
      <c r="AI222" s="13">
        <f t="shared" si="90"/>
        <v>0</v>
      </c>
      <c r="AJ222" s="13">
        <f t="shared" si="90"/>
        <v>0</v>
      </c>
      <c r="AK222" s="13">
        <f t="shared" si="90"/>
        <v>0</v>
      </c>
      <c r="AT222" s="6" t="s">
        <v>37</v>
      </c>
      <c r="AU222" s="13">
        <f t="shared" ref="AU222:CC222" si="91">IFERROR(ROUND(1-1/AU221,4),0)</f>
        <v>0</v>
      </c>
      <c r="AV222" s="13">
        <f t="shared" si="91"/>
        <v>0</v>
      </c>
      <c r="AW222" s="13">
        <f t="shared" si="91"/>
        <v>0</v>
      </c>
      <c r="AX222" s="13">
        <f t="shared" si="91"/>
        <v>0</v>
      </c>
      <c r="AY222" s="13">
        <f t="shared" si="91"/>
        <v>0</v>
      </c>
      <c r="AZ222" s="13">
        <f t="shared" si="91"/>
        <v>0</v>
      </c>
      <c r="BA222" s="13">
        <f t="shared" si="91"/>
        <v>0</v>
      </c>
      <c r="BB222" s="13">
        <f t="shared" si="91"/>
        <v>0</v>
      </c>
      <c r="BC222" s="13">
        <f t="shared" si="91"/>
        <v>0</v>
      </c>
      <c r="BD222" s="13">
        <f t="shared" si="91"/>
        <v>0</v>
      </c>
      <c r="BE222" s="13">
        <f t="shared" si="91"/>
        <v>0</v>
      </c>
      <c r="BF222" s="13">
        <f t="shared" si="91"/>
        <v>0</v>
      </c>
      <c r="BG222" s="13">
        <f t="shared" si="91"/>
        <v>0</v>
      </c>
      <c r="BH222" s="13">
        <f t="shared" si="91"/>
        <v>0</v>
      </c>
      <c r="BI222" s="13">
        <f t="shared" si="91"/>
        <v>0</v>
      </c>
      <c r="BJ222" s="13">
        <f t="shared" si="91"/>
        <v>0</v>
      </c>
      <c r="BK222" s="13">
        <f t="shared" si="91"/>
        <v>0</v>
      </c>
      <c r="BL222" s="13">
        <f t="shared" si="91"/>
        <v>0</v>
      </c>
      <c r="BM222" s="13">
        <f t="shared" si="91"/>
        <v>0</v>
      </c>
      <c r="BN222" s="13">
        <f t="shared" si="91"/>
        <v>0</v>
      </c>
      <c r="BO222" s="13">
        <f t="shared" si="91"/>
        <v>0</v>
      </c>
      <c r="BP222" s="13">
        <f t="shared" si="91"/>
        <v>0</v>
      </c>
      <c r="BQ222" s="13">
        <f t="shared" si="91"/>
        <v>0</v>
      </c>
      <c r="BR222" s="13">
        <f t="shared" si="91"/>
        <v>0</v>
      </c>
      <c r="BS222" s="13">
        <f t="shared" si="91"/>
        <v>0</v>
      </c>
      <c r="BT222" s="13">
        <f t="shared" si="91"/>
        <v>0</v>
      </c>
      <c r="BU222" s="13">
        <f t="shared" si="91"/>
        <v>0</v>
      </c>
      <c r="BV222" s="13">
        <f t="shared" si="91"/>
        <v>0</v>
      </c>
      <c r="BW222" s="13">
        <f t="shared" si="91"/>
        <v>0</v>
      </c>
      <c r="BX222" s="13">
        <f t="shared" si="91"/>
        <v>0</v>
      </c>
      <c r="BY222" s="13">
        <f t="shared" si="91"/>
        <v>0</v>
      </c>
      <c r="BZ222" s="13">
        <f t="shared" si="91"/>
        <v>0</v>
      </c>
      <c r="CA222" s="13">
        <f t="shared" si="91"/>
        <v>0</v>
      </c>
      <c r="CB222" s="13">
        <f t="shared" si="91"/>
        <v>0</v>
      </c>
      <c r="CC222" s="13">
        <f t="shared" si="91"/>
        <v>0</v>
      </c>
    </row>
    <row r="223" ht="15" customHeight="1"/>
    <row r="224" ht="15" customHeight="1"/>
    <row r="225" ht="15" customHeight="1" spans="2:61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T225" s="5" t="s">
        <v>42</v>
      </c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</row>
    <row r="226" ht="15" customHeight="1" outlineLevel="1" spans="2:61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T226" s="24" t="s">
        <v>23</v>
      </c>
      <c r="AU226" s="25" t="s">
        <v>43</v>
      </c>
      <c r="AV226" s="26" t="s">
        <v>44</v>
      </c>
      <c r="AW226" s="26" t="s">
        <v>45</v>
      </c>
      <c r="AX226" s="26" t="s">
        <v>46</v>
      </c>
      <c r="AY226" s="26" t="s">
        <v>47</v>
      </c>
      <c r="AZ226" s="27" t="s">
        <v>48</v>
      </c>
      <c r="BA226" s="26" t="s">
        <v>25</v>
      </c>
      <c r="BB226" s="27" t="s">
        <v>49</v>
      </c>
      <c r="BC226" s="26" t="s">
        <v>50</v>
      </c>
      <c r="BD226" s="27" t="s">
        <v>51</v>
      </c>
      <c r="BE226" s="26" t="s">
        <v>52</v>
      </c>
      <c r="BF226" s="26" t="s">
        <v>53</v>
      </c>
      <c r="BG226" s="27" t="s">
        <v>54</v>
      </c>
      <c r="BH226" s="26" t="s">
        <v>55</v>
      </c>
      <c r="BI226" s="40" t="s">
        <v>56</v>
      </c>
    </row>
    <row r="227" ht="15" customHeight="1" outlineLevel="1" spans="2:61">
      <c r="B227" s="24"/>
      <c r="H227" s="27" t="s">
        <v>57</v>
      </c>
      <c r="I227" s="26" t="s">
        <v>58</v>
      </c>
      <c r="J227" s="27"/>
      <c r="L227" s="27"/>
      <c r="O227" s="27"/>
      <c r="Q227" s="41"/>
      <c r="AT227" s="24"/>
      <c r="AZ227" s="27" t="s">
        <v>57</v>
      </c>
      <c r="BA227" s="26" t="s">
        <v>58</v>
      </c>
      <c r="BB227" s="27"/>
      <c r="BD227" s="27"/>
      <c r="BG227" s="27"/>
      <c r="BI227" s="41"/>
    </row>
    <row r="228" ht="15" customHeight="1" outlineLevel="1" spans="2:61">
      <c r="B228" s="28">
        <v>201506</v>
      </c>
      <c r="C228" s="29">
        <v>0</v>
      </c>
      <c r="D228" s="30">
        <f>IFERROR(AK7,0)</f>
        <v>0</v>
      </c>
      <c r="E228" s="30">
        <f>IFERROR(AK99,0)</f>
        <v>0</v>
      </c>
      <c r="F228" s="30">
        <f>IFERROR([3]融资性保证险015大赔案!AK8,0)</f>
        <v>0</v>
      </c>
      <c r="G228" s="30">
        <f>IFERROR([3]融资性保证险015大赔案!AK47,0)</f>
        <v>0</v>
      </c>
      <c r="H228" s="29">
        <f>ROUND(IFERROR(AK90*D228,0),2)</f>
        <v>0</v>
      </c>
      <c r="I228" s="30">
        <f>ROUND(IFERROR(AK221*(SUM(D228:E228)),0),2)</f>
        <v>0</v>
      </c>
      <c r="J228" s="34">
        <f>ROUND((I228),2)</f>
        <v>0</v>
      </c>
      <c r="K228" s="30">
        <f t="shared" ref="K228:K262" si="92">ROUND(IFERROR(J228-(SUM(D228:E228)),0),2)</f>
        <v>0</v>
      </c>
      <c r="L228" s="35">
        <f t="shared" ref="L228:L262" si="93">0</f>
        <v>0</v>
      </c>
      <c r="M228" s="30">
        <f t="shared" ref="M228:M262" si="94">ROUND(IFERROR(C251*L228,0),2)</f>
        <v>0</v>
      </c>
      <c r="N228" s="36">
        <f t="shared" ref="N228:N262" si="95">ROUND(IFERROR(M228-F228-G228,0),2)</f>
        <v>0</v>
      </c>
      <c r="O228" s="29">
        <f t="shared" ref="O228:P262" si="96">ROUND(IFERROR(J228+M228,0),2)</f>
        <v>0</v>
      </c>
      <c r="P228" s="30">
        <f t="shared" si="96"/>
        <v>0</v>
      </c>
      <c r="Q228" s="42">
        <f t="shared" ref="Q228:Q262" si="97">IFERROR(O228/C228,0)</f>
        <v>0</v>
      </c>
      <c r="AT228" s="28">
        <v>201506</v>
      </c>
      <c r="AU228" s="29">
        <v>0</v>
      </c>
      <c r="AV228" s="30">
        <f>IFERROR(CC7,0)</f>
        <v>0</v>
      </c>
      <c r="AW228" s="30">
        <f>IFERROR(CC99,0)</f>
        <v>0</v>
      </c>
      <c r="AX228" s="30">
        <f>IFERROR([3]融资性保证险015大赔案!BY8,0)</f>
        <v>0</v>
      </c>
      <c r="AY228" s="30">
        <f>IFERROR([3]融资性保证险015大赔案!BY47,0)</f>
        <v>0</v>
      </c>
      <c r="AZ228" s="29">
        <f>ROUND(IFERROR(CC90*AV228,0),2)</f>
        <v>0</v>
      </c>
      <c r="BA228" s="30">
        <f>ROUND(IFERROR(CC221*(SUM(AV228:AW228)),0),2)</f>
        <v>0</v>
      </c>
      <c r="BB228" s="34">
        <f>ROUND((BA228),2)</f>
        <v>0</v>
      </c>
      <c r="BC228" s="30">
        <f t="shared" ref="BC228:BC262" si="98">ROUND(IFERROR(BB228-(SUM(AV228:AW228)),0),2)</f>
        <v>0</v>
      </c>
      <c r="BD228" s="35">
        <f t="shared" ref="BD228:BD262" si="99">0</f>
        <v>0</v>
      </c>
      <c r="BE228" s="30">
        <f t="shared" ref="BE228:BE262" si="100">ROUND(IFERROR(AU251*BD228,0),2)</f>
        <v>0</v>
      </c>
      <c r="BF228" s="30">
        <f t="shared" ref="BF228:BF262" si="101">ROUND(IFERROR(BE228-AX228-AY228,0),2)</f>
        <v>0</v>
      </c>
      <c r="BG228" s="29">
        <f t="shared" ref="BG228:BH262" si="102">ROUND(IFERROR(BB228+BE228,0),2)</f>
        <v>0</v>
      </c>
      <c r="BH228" s="30">
        <f t="shared" si="102"/>
        <v>0</v>
      </c>
      <c r="BI228" s="42">
        <f t="shared" ref="BI228:BI262" si="103">IFERROR(BG228/AU228,0)</f>
        <v>0</v>
      </c>
    </row>
    <row r="229" ht="15" customHeight="1" outlineLevel="1" spans="2:61">
      <c r="B229" s="31">
        <v>201509</v>
      </c>
      <c r="C229" s="32">
        <v>8279.51</v>
      </c>
      <c r="D229" s="33">
        <f>IFERROR(AJ8,0)</f>
        <v>0</v>
      </c>
      <c r="E229" s="33">
        <f>IFERROR(AJ100,0)</f>
        <v>0</v>
      </c>
      <c r="F229" s="33">
        <f>IFERROR([3]融资性保证险015大赔案!AJ9,0)</f>
        <v>0</v>
      </c>
      <c r="G229" s="33">
        <f>IFERROR([3]融资性保证险015大赔案!AJ48,0)</f>
        <v>0</v>
      </c>
      <c r="H229" s="32">
        <f>ROUND(IFERROR(AJ90*D229,0),2)</f>
        <v>0</v>
      </c>
      <c r="I229" s="33">
        <f>ROUND(IFERROR(AJ221*(SUM(D229:E229)),0),2)</f>
        <v>0</v>
      </c>
      <c r="J229" s="34">
        <f t="shared" ref="J229:J255" si="104">ROUND((I229),2)</f>
        <v>0</v>
      </c>
      <c r="K229" s="33">
        <f t="shared" si="92"/>
        <v>0</v>
      </c>
      <c r="L229" s="38">
        <f t="shared" si="93"/>
        <v>0</v>
      </c>
      <c r="M229" s="33">
        <f t="shared" si="94"/>
        <v>0</v>
      </c>
      <c r="N229" s="39">
        <f t="shared" si="95"/>
        <v>0</v>
      </c>
      <c r="O229" s="32">
        <f t="shared" si="96"/>
        <v>0</v>
      </c>
      <c r="P229" s="33">
        <f t="shared" si="96"/>
        <v>0</v>
      </c>
      <c r="Q229" s="43">
        <f t="shared" si="97"/>
        <v>0</v>
      </c>
      <c r="AT229" s="31">
        <v>201509</v>
      </c>
      <c r="AU229" s="32">
        <v>8279.51</v>
      </c>
      <c r="AV229" s="33">
        <f>IFERROR(CB8,0)</f>
        <v>0</v>
      </c>
      <c r="AW229" s="33">
        <f>IFERROR(CB100,0)</f>
        <v>0</v>
      </c>
      <c r="AX229" s="33">
        <f>IFERROR([3]融资性保证险015大赔案!BX9,0)</f>
        <v>0</v>
      </c>
      <c r="AY229" s="33">
        <f>IFERROR([3]融资性保证险015大赔案!BX48,0)</f>
        <v>0</v>
      </c>
      <c r="AZ229" s="32">
        <f>ROUND(IFERROR(CB90*AV229,0),2)</f>
        <v>0</v>
      </c>
      <c r="BA229" s="33">
        <f>ROUND(IFERROR(CB221*(SUM(AV229:AW229)),0),2)</f>
        <v>0</v>
      </c>
      <c r="BB229" s="34">
        <f t="shared" ref="BB229:BB255" si="105">ROUND((BA229),2)</f>
        <v>0</v>
      </c>
      <c r="BC229" s="33">
        <f t="shared" si="98"/>
        <v>0</v>
      </c>
      <c r="BD229" s="38">
        <f t="shared" si="99"/>
        <v>0</v>
      </c>
      <c r="BE229" s="33">
        <f t="shared" si="100"/>
        <v>0</v>
      </c>
      <c r="BF229" s="33">
        <f t="shared" si="101"/>
        <v>0</v>
      </c>
      <c r="BG229" s="32">
        <f t="shared" si="102"/>
        <v>0</v>
      </c>
      <c r="BH229" s="33">
        <f t="shared" si="102"/>
        <v>0</v>
      </c>
      <c r="BI229" s="43">
        <f t="shared" si="103"/>
        <v>0</v>
      </c>
    </row>
    <row r="230" ht="15" customHeight="1" outlineLevel="1" spans="2:61">
      <c r="B230" s="31">
        <v>201512</v>
      </c>
      <c r="C230" s="32">
        <v>296750.41</v>
      </c>
      <c r="D230" s="33">
        <f>IFERROR(AI9,0)</f>
        <v>0</v>
      </c>
      <c r="E230" s="33">
        <f>IFERROR(AI101,0)</f>
        <v>0</v>
      </c>
      <c r="F230" s="33">
        <f>IFERROR([3]融资性保证险015大赔案!AI10,0)</f>
        <v>0</v>
      </c>
      <c r="G230" s="33">
        <f>IFERROR([3]融资性保证险015大赔案!AI49,0)</f>
        <v>0</v>
      </c>
      <c r="H230" s="32">
        <f>ROUND(IFERROR(AI90*D230,0),2)</f>
        <v>0</v>
      </c>
      <c r="I230" s="33">
        <f>ROUND(IFERROR(AI221*(SUM(D230:E230)),0),2)</f>
        <v>0</v>
      </c>
      <c r="J230" s="34">
        <f t="shared" si="104"/>
        <v>0</v>
      </c>
      <c r="K230" s="33">
        <f t="shared" si="92"/>
        <v>0</v>
      </c>
      <c r="L230" s="38">
        <f t="shared" si="93"/>
        <v>0</v>
      </c>
      <c r="M230" s="33">
        <f t="shared" si="94"/>
        <v>0</v>
      </c>
      <c r="N230" s="39">
        <f t="shared" si="95"/>
        <v>0</v>
      </c>
      <c r="O230" s="32">
        <f t="shared" si="96"/>
        <v>0</v>
      </c>
      <c r="P230" s="33">
        <f t="shared" si="96"/>
        <v>0</v>
      </c>
      <c r="Q230" s="43">
        <f t="shared" si="97"/>
        <v>0</v>
      </c>
      <c r="AT230" s="31">
        <v>201512</v>
      </c>
      <c r="AU230" s="32">
        <v>296750.41</v>
      </c>
      <c r="AV230" s="33">
        <f>IFERROR(CA9,0)</f>
        <v>0</v>
      </c>
      <c r="AW230" s="33">
        <f>IFERROR(CA101,0)</f>
        <v>0</v>
      </c>
      <c r="AX230" s="33">
        <f>IFERROR([3]融资性保证险015大赔案!BW10,0)</f>
        <v>0</v>
      </c>
      <c r="AY230" s="33">
        <f>IFERROR([3]融资性保证险015大赔案!BW49,0)</f>
        <v>0</v>
      </c>
      <c r="AZ230" s="32">
        <f>ROUND(IFERROR(CA90*AV230,0),2)</f>
        <v>0</v>
      </c>
      <c r="BA230" s="33">
        <f>ROUND(IFERROR(CA221*(SUM(AV230:AW230)),0),2)</f>
        <v>0</v>
      </c>
      <c r="BB230" s="34">
        <f t="shared" si="105"/>
        <v>0</v>
      </c>
      <c r="BC230" s="33">
        <f t="shared" si="98"/>
        <v>0</v>
      </c>
      <c r="BD230" s="38">
        <f t="shared" si="99"/>
        <v>0</v>
      </c>
      <c r="BE230" s="33">
        <f t="shared" si="100"/>
        <v>0</v>
      </c>
      <c r="BF230" s="33">
        <f t="shared" si="101"/>
        <v>0</v>
      </c>
      <c r="BG230" s="32">
        <f t="shared" si="102"/>
        <v>0</v>
      </c>
      <c r="BH230" s="33">
        <f t="shared" si="102"/>
        <v>0</v>
      </c>
      <c r="BI230" s="43">
        <f t="shared" si="103"/>
        <v>0</v>
      </c>
    </row>
    <row r="231" ht="15" customHeight="1" outlineLevel="1" spans="2:61">
      <c r="B231" s="31">
        <v>201603</v>
      </c>
      <c r="C231" s="32">
        <v>1568200.85</v>
      </c>
      <c r="D231" s="33">
        <f>IFERROR(AH10,0)</f>
        <v>0</v>
      </c>
      <c r="E231" s="33">
        <f>IFERROR(AH102,0)</f>
        <v>0</v>
      </c>
      <c r="F231" s="33">
        <f>IFERROR([3]融资性保证险015大赔案!AH11,0)</f>
        <v>0</v>
      </c>
      <c r="G231" s="33">
        <f>IFERROR([3]融资性保证险015大赔案!AH50,0)</f>
        <v>0</v>
      </c>
      <c r="H231" s="32">
        <f>ROUND(IFERROR(AH90*D231,0),2)</f>
        <v>0</v>
      </c>
      <c r="I231" s="33">
        <f>ROUND(IFERROR(AH221*(SUM(D231:E231)),0),2)</f>
        <v>0</v>
      </c>
      <c r="J231" s="34">
        <f t="shared" si="104"/>
        <v>0</v>
      </c>
      <c r="K231" s="33">
        <f t="shared" si="92"/>
        <v>0</v>
      </c>
      <c r="L231" s="38">
        <f t="shared" si="93"/>
        <v>0</v>
      </c>
      <c r="M231" s="33">
        <f t="shared" si="94"/>
        <v>0</v>
      </c>
      <c r="N231" s="39">
        <f t="shared" si="95"/>
        <v>0</v>
      </c>
      <c r="O231" s="32">
        <f t="shared" si="96"/>
        <v>0</v>
      </c>
      <c r="P231" s="33">
        <f t="shared" si="96"/>
        <v>0</v>
      </c>
      <c r="Q231" s="43">
        <f t="shared" si="97"/>
        <v>0</v>
      </c>
      <c r="AT231" s="31">
        <v>201603</v>
      </c>
      <c r="AU231" s="32">
        <v>1568200.85</v>
      </c>
      <c r="AV231" s="33">
        <f>IFERROR(BZ10,0)</f>
        <v>0</v>
      </c>
      <c r="AW231" s="33">
        <f>IFERROR(BZ102,0)</f>
        <v>0</v>
      </c>
      <c r="AX231" s="33">
        <f>IFERROR([3]融资性保证险015大赔案!BV11,0)</f>
        <v>0</v>
      </c>
      <c r="AY231" s="33">
        <f>IFERROR([3]融资性保证险015大赔案!BV50,0)</f>
        <v>0</v>
      </c>
      <c r="AZ231" s="32">
        <f>ROUND(IFERROR(BZ90*AV231,0),2)</f>
        <v>0</v>
      </c>
      <c r="BA231" s="33">
        <f>ROUND(IFERROR(BZ221*(SUM(AV231:AW231)),0),2)</f>
        <v>0</v>
      </c>
      <c r="BB231" s="34">
        <f t="shared" si="105"/>
        <v>0</v>
      </c>
      <c r="BC231" s="33">
        <f t="shared" si="98"/>
        <v>0</v>
      </c>
      <c r="BD231" s="38">
        <f t="shared" si="99"/>
        <v>0</v>
      </c>
      <c r="BE231" s="33">
        <f t="shared" si="100"/>
        <v>0</v>
      </c>
      <c r="BF231" s="33">
        <f t="shared" si="101"/>
        <v>0</v>
      </c>
      <c r="BG231" s="32">
        <f t="shared" si="102"/>
        <v>0</v>
      </c>
      <c r="BH231" s="33">
        <f t="shared" si="102"/>
        <v>0</v>
      </c>
      <c r="BI231" s="43">
        <f t="shared" si="103"/>
        <v>0</v>
      </c>
    </row>
    <row r="232" ht="15" customHeight="1" outlineLevel="1" spans="2:61">
      <c r="B232" s="31">
        <v>201606</v>
      </c>
      <c r="C232" s="32">
        <v>2710733.53</v>
      </c>
      <c r="D232" s="33">
        <f>IFERROR(AG11,0)</f>
        <v>0</v>
      </c>
      <c r="E232" s="33">
        <f>IFERROR(AG103,0)</f>
        <v>0</v>
      </c>
      <c r="F232" s="33">
        <f>IFERROR([3]融资性保证险015大赔案!AG12,0)</f>
        <v>0</v>
      </c>
      <c r="G232" s="33">
        <f>IFERROR([3]融资性保证险015大赔案!AG51,0)</f>
        <v>0</v>
      </c>
      <c r="H232" s="32">
        <f>ROUND(IFERROR(AG90*D232,0),2)</f>
        <v>0</v>
      </c>
      <c r="I232" s="33">
        <f>ROUND(IFERROR(AG221*(SUM(D232:E232)),0),2)</f>
        <v>0</v>
      </c>
      <c r="J232" s="34">
        <f t="shared" si="104"/>
        <v>0</v>
      </c>
      <c r="K232" s="33">
        <f t="shared" si="92"/>
        <v>0</v>
      </c>
      <c r="L232" s="38">
        <f t="shared" si="93"/>
        <v>0</v>
      </c>
      <c r="M232" s="33">
        <f t="shared" si="94"/>
        <v>0</v>
      </c>
      <c r="N232" s="39">
        <f t="shared" si="95"/>
        <v>0</v>
      </c>
      <c r="O232" s="32">
        <f t="shared" si="96"/>
        <v>0</v>
      </c>
      <c r="P232" s="33">
        <f t="shared" si="96"/>
        <v>0</v>
      </c>
      <c r="Q232" s="43">
        <f t="shared" si="97"/>
        <v>0</v>
      </c>
      <c r="AT232" s="31">
        <v>201606</v>
      </c>
      <c r="AU232" s="32">
        <v>2710733.53</v>
      </c>
      <c r="AV232" s="33">
        <f>IFERROR(BY11,0)</f>
        <v>0</v>
      </c>
      <c r="AW232" s="33">
        <f>IFERROR(BY103,0)</f>
        <v>0</v>
      </c>
      <c r="AX232" s="33">
        <f>IFERROR([3]融资性保证险015大赔案!BU12,0)</f>
        <v>0</v>
      </c>
      <c r="AY232" s="33">
        <f>IFERROR([3]融资性保证险015大赔案!BU51,0)</f>
        <v>0</v>
      </c>
      <c r="AZ232" s="32">
        <f>ROUND(IFERROR(BY90*AV232,0),2)</f>
        <v>0</v>
      </c>
      <c r="BA232" s="33">
        <f>ROUND(IFERROR(BY221*(SUM(AV232:AW232)),0),2)</f>
        <v>0</v>
      </c>
      <c r="BB232" s="34">
        <f t="shared" si="105"/>
        <v>0</v>
      </c>
      <c r="BC232" s="33">
        <f t="shared" si="98"/>
        <v>0</v>
      </c>
      <c r="BD232" s="38">
        <f t="shared" si="99"/>
        <v>0</v>
      </c>
      <c r="BE232" s="33">
        <f t="shared" si="100"/>
        <v>0</v>
      </c>
      <c r="BF232" s="33">
        <f t="shared" si="101"/>
        <v>0</v>
      </c>
      <c r="BG232" s="32">
        <f t="shared" si="102"/>
        <v>0</v>
      </c>
      <c r="BH232" s="33">
        <f t="shared" si="102"/>
        <v>0</v>
      </c>
      <c r="BI232" s="43">
        <f t="shared" si="103"/>
        <v>0</v>
      </c>
    </row>
    <row r="233" ht="15" customHeight="1" outlineLevel="1" spans="2:61">
      <c r="B233" s="31">
        <v>201609</v>
      </c>
      <c r="C233" s="32">
        <v>3355226.63</v>
      </c>
      <c r="D233" s="33">
        <f>IFERROR(AF12,0)</f>
        <v>0</v>
      </c>
      <c r="E233" s="33">
        <f>IFERROR(AF104,0)</f>
        <v>0</v>
      </c>
      <c r="F233" s="33">
        <f>IFERROR([3]融资性保证险015大赔案!AF13,0)</f>
        <v>0</v>
      </c>
      <c r="G233" s="33">
        <f>IFERROR([3]融资性保证险015大赔案!AF52,0)</f>
        <v>0</v>
      </c>
      <c r="H233" s="32">
        <f>ROUND(IFERROR(AF90*D233,0),2)</f>
        <v>0</v>
      </c>
      <c r="I233" s="33">
        <f>ROUND(IFERROR(AF221*(SUM(D233:E233)),0),2)</f>
        <v>0</v>
      </c>
      <c r="J233" s="34">
        <f t="shared" si="104"/>
        <v>0</v>
      </c>
      <c r="K233" s="33">
        <f t="shared" si="92"/>
        <v>0</v>
      </c>
      <c r="L233" s="38">
        <f t="shared" si="93"/>
        <v>0</v>
      </c>
      <c r="M233" s="33">
        <f t="shared" si="94"/>
        <v>0</v>
      </c>
      <c r="N233" s="39">
        <f t="shared" si="95"/>
        <v>0</v>
      </c>
      <c r="O233" s="32">
        <f t="shared" si="96"/>
        <v>0</v>
      </c>
      <c r="P233" s="33">
        <f t="shared" si="96"/>
        <v>0</v>
      </c>
      <c r="Q233" s="43">
        <f t="shared" si="97"/>
        <v>0</v>
      </c>
      <c r="AT233" s="31">
        <v>201609</v>
      </c>
      <c r="AU233" s="32">
        <v>3355226.63</v>
      </c>
      <c r="AV233" s="33">
        <f>IFERROR(BX12,0)</f>
        <v>0</v>
      </c>
      <c r="AW233" s="33">
        <f>IFERROR(BX104,0)</f>
        <v>0</v>
      </c>
      <c r="AX233" s="33">
        <f>IFERROR([3]融资性保证险015大赔案!BT13,0)</f>
        <v>0</v>
      </c>
      <c r="AY233" s="33">
        <f>IFERROR([3]融资性保证险015大赔案!BT52,0)</f>
        <v>0</v>
      </c>
      <c r="AZ233" s="32">
        <f>ROUND(IFERROR(BX90*AV233,0),2)</f>
        <v>0</v>
      </c>
      <c r="BA233" s="33">
        <f>ROUND(IFERROR(BX221*(SUM(AV233:AW233)),0),2)</f>
        <v>0</v>
      </c>
      <c r="BB233" s="34">
        <f t="shared" si="105"/>
        <v>0</v>
      </c>
      <c r="BC233" s="33">
        <f t="shared" si="98"/>
        <v>0</v>
      </c>
      <c r="BD233" s="38">
        <f t="shared" si="99"/>
        <v>0</v>
      </c>
      <c r="BE233" s="33">
        <f t="shared" si="100"/>
        <v>0</v>
      </c>
      <c r="BF233" s="33">
        <f t="shared" si="101"/>
        <v>0</v>
      </c>
      <c r="BG233" s="32">
        <f t="shared" si="102"/>
        <v>0</v>
      </c>
      <c r="BH233" s="33">
        <f t="shared" si="102"/>
        <v>0</v>
      </c>
      <c r="BI233" s="43">
        <f t="shared" si="103"/>
        <v>0</v>
      </c>
    </row>
    <row r="234" ht="15" customHeight="1" outlineLevel="1" spans="2:61">
      <c r="B234" s="31">
        <v>201612</v>
      </c>
      <c r="C234" s="32">
        <v>3051424.25</v>
      </c>
      <c r="D234" s="33">
        <f>IFERROR(AE13,0)</f>
        <v>5535985.3</v>
      </c>
      <c r="E234" s="33">
        <f>IFERROR(AE105,0)</f>
        <v>0</v>
      </c>
      <c r="F234" s="33">
        <f>IFERROR([3]融资性保证险015大赔案!AE14,0)</f>
        <v>0</v>
      </c>
      <c r="G234" s="33">
        <f>IFERROR([3]融资性保证险015大赔案!AE53,0)</f>
        <v>0</v>
      </c>
      <c r="H234" s="32">
        <f>ROUND(IFERROR(AE90*D234,0),2)</f>
        <v>5535985.3</v>
      </c>
      <c r="I234" s="33">
        <f>ROUND(IFERROR(AE221*(SUM(D234:E234)),0),2)</f>
        <v>5535985.3</v>
      </c>
      <c r="J234" s="34">
        <f t="shared" si="104"/>
        <v>5535985.3</v>
      </c>
      <c r="K234" s="33">
        <f t="shared" si="92"/>
        <v>0</v>
      </c>
      <c r="L234" s="38">
        <f t="shared" si="93"/>
        <v>0</v>
      </c>
      <c r="M234" s="33">
        <f t="shared" si="94"/>
        <v>0</v>
      </c>
      <c r="N234" s="39">
        <f t="shared" si="95"/>
        <v>0</v>
      </c>
      <c r="O234" s="32">
        <f t="shared" si="96"/>
        <v>5535985.3</v>
      </c>
      <c r="P234" s="33">
        <f t="shared" si="96"/>
        <v>0</v>
      </c>
      <c r="Q234" s="43">
        <f t="shared" si="97"/>
        <v>1.81422996163185</v>
      </c>
      <c r="AT234" s="31">
        <v>201612</v>
      </c>
      <c r="AU234" s="32">
        <v>3051424.25</v>
      </c>
      <c r="AV234" s="33">
        <f>IFERROR(BW13,0)</f>
        <v>5535985.3</v>
      </c>
      <c r="AW234" s="33">
        <f>IFERROR(BW105,0)</f>
        <v>0</v>
      </c>
      <c r="AX234" s="33">
        <f>IFERROR([3]融资性保证险015大赔案!BS14,0)</f>
        <v>0</v>
      </c>
      <c r="AY234" s="33">
        <f>IFERROR([3]融资性保证险015大赔案!BS53,0)</f>
        <v>0</v>
      </c>
      <c r="AZ234" s="32">
        <f>ROUND(IFERROR(BW90*AV234,0),2)</f>
        <v>5535985.3</v>
      </c>
      <c r="BA234" s="33">
        <f>ROUND(IFERROR(BW221*(SUM(AV234:AW234)),0),2)</f>
        <v>5535985.3</v>
      </c>
      <c r="BB234" s="34">
        <f t="shared" si="105"/>
        <v>5535985.3</v>
      </c>
      <c r="BC234" s="33">
        <f t="shared" si="98"/>
        <v>0</v>
      </c>
      <c r="BD234" s="38">
        <f t="shared" si="99"/>
        <v>0</v>
      </c>
      <c r="BE234" s="33">
        <f t="shared" si="100"/>
        <v>0</v>
      </c>
      <c r="BF234" s="33">
        <f t="shared" si="101"/>
        <v>0</v>
      </c>
      <c r="BG234" s="32">
        <f t="shared" si="102"/>
        <v>5535985.3</v>
      </c>
      <c r="BH234" s="33">
        <f t="shared" si="102"/>
        <v>0</v>
      </c>
      <c r="BI234" s="43">
        <f t="shared" si="103"/>
        <v>1.81422996163185</v>
      </c>
    </row>
    <row r="235" ht="15" customHeight="1" outlineLevel="1" spans="2:61">
      <c r="B235" s="31">
        <v>201703</v>
      </c>
      <c r="C235" s="32">
        <v>2219141.31</v>
      </c>
      <c r="D235" s="33">
        <f>IFERROR(AD14,0)</f>
        <v>7252475.94</v>
      </c>
      <c r="E235" s="33">
        <f>IFERROR(AD106,0)</f>
        <v>93139.2</v>
      </c>
      <c r="F235" s="33">
        <f>IFERROR([3]融资性保证险015大赔案!AD15,0)</f>
        <v>0</v>
      </c>
      <c r="G235" s="33">
        <f>IFERROR([3]融资性保证险015大赔案!AD54,0)</f>
        <v>0</v>
      </c>
      <c r="H235" s="32">
        <f>ROUND(IFERROR(AD90*D235,0),2)</f>
        <v>7252475.94</v>
      </c>
      <c r="I235" s="33">
        <f>ROUND(IFERROR(AD221*(SUM(D235:E235)),0),2)</f>
        <v>7345615.14</v>
      </c>
      <c r="J235" s="34">
        <f t="shared" si="104"/>
        <v>7345615.14</v>
      </c>
      <c r="K235" s="33">
        <f t="shared" si="92"/>
        <v>0</v>
      </c>
      <c r="L235" s="38">
        <f t="shared" si="93"/>
        <v>0</v>
      </c>
      <c r="M235" s="33">
        <f t="shared" si="94"/>
        <v>0</v>
      </c>
      <c r="N235" s="39">
        <f t="shared" si="95"/>
        <v>0</v>
      </c>
      <c r="O235" s="32">
        <f t="shared" si="96"/>
        <v>7345615.14</v>
      </c>
      <c r="P235" s="33">
        <f t="shared" si="96"/>
        <v>0</v>
      </c>
      <c r="Q235" s="43">
        <f t="shared" si="97"/>
        <v>3.31011599256831</v>
      </c>
      <c r="AT235" s="31">
        <v>201703</v>
      </c>
      <c r="AU235" s="32">
        <v>2219141.31</v>
      </c>
      <c r="AV235" s="33">
        <f>IFERROR(BV14,0)</f>
        <v>7252475.94</v>
      </c>
      <c r="AW235" s="33">
        <f>IFERROR(BV106,0)</f>
        <v>93139.2</v>
      </c>
      <c r="AX235" s="33">
        <f>IFERROR([3]融资性保证险015大赔案!BR15,0)</f>
        <v>0</v>
      </c>
      <c r="AY235" s="33">
        <f>IFERROR([3]融资性保证险015大赔案!BR54,0)</f>
        <v>0</v>
      </c>
      <c r="AZ235" s="32">
        <f>ROUND(IFERROR(BV90*AV235,0),2)</f>
        <v>7252475.94</v>
      </c>
      <c r="BA235" s="33">
        <f>ROUND(IFERROR(BV221*(SUM(AV235:AW235)),0),2)</f>
        <v>7345615.14</v>
      </c>
      <c r="BB235" s="34">
        <f t="shared" si="105"/>
        <v>7345615.14</v>
      </c>
      <c r="BC235" s="33">
        <f t="shared" si="98"/>
        <v>0</v>
      </c>
      <c r="BD235" s="38">
        <f t="shared" si="99"/>
        <v>0</v>
      </c>
      <c r="BE235" s="33">
        <f t="shared" si="100"/>
        <v>0</v>
      </c>
      <c r="BF235" s="33">
        <f t="shared" si="101"/>
        <v>0</v>
      </c>
      <c r="BG235" s="32">
        <f t="shared" si="102"/>
        <v>7345615.14</v>
      </c>
      <c r="BH235" s="33">
        <f t="shared" si="102"/>
        <v>0</v>
      </c>
      <c r="BI235" s="43">
        <f t="shared" si="103"/>
        <v>3.31011599256831</v>
      </c>
    </row>
    <row r="236" ht="15" customHeight="1" outlineLevel="1" spans="2:61">
      <c r="B236" s="31">
        <v>201706</v>
      </c>
      <c r="C236" s="32">
        <v>2448134.72</v>
      </c>
      <c r="D236" s="33">
        <f>IFERROR(AC15,0)</f>
        <v>150464.28</v>
      </c>
      <c r="E236" s="33">
        <f>IFERROR(AC107,0)</f>
        <v>0</v>
      </c>
      <c r="F236" s="33">
        <f>IFERROR([3]融资性保证险015大赔案!AC16,0)</f>
        <v>0</v>
      </c>
      <c r="G236" s="33">
        <f>IFERROR([3]融资性保证险015大赔案!AC55,0)</f>
        <v>0</v>
      </c>
      <c r="H236" s="32">
        <f>ROUND(IFERROR(AC90*D236,0),2)</f>
        <v>150464.28</v>
      </c>
      <c r="I236" s="33">
        <f>ROUND(IFERROR(AC221*(SUM(D236:E236)),0),2)</f>
        <v>150464.28</v>
      </c>
      <c r="J236" s="34">
        <f t="shared" si="104"/>
        <v>150464.28</v>
      </c>
      <c r="K236" s="33">
        <f t="shared" si="92"/>
        <v>0</v>
      </c>
      <c r="L236" s="38">
        <f t="shared" si="93"/>
        <v>0</v>
      </c>
      <c r="M236" s="33">
        <f t="shared" si="94"/>
        <v>0</v>
      </c>
      <c r="N236" s="39">
        <f t="shared" si="95"/>
        <v>0</v>
      </c>
      <c r="O236" s="32">
        <f t="shared" si="96"/>
        <v>150464.28</v>
      </c>
      <c r="P236" s="33">
        <f t="shared" si="96"/>
        <v>0</v>
      </c>
      <c r="Q236" s="43">
        <f t="shared" si="97"/>
        <v>0.061460784315007</v>
      </c>
      <c r="AT236" s="31">
        <v>201706</v>
      </c>
      <c r="AU236" s="32">
        <v>2448134.72</v>
      </c>
      <c r="AV236" s="33">
        <f>IFERROR(BU15,0)</f>
        <v>150464.28</v>
      </c>
      <c r="AW236" s="33">
        <f>IFERROR(BU107,0)</f>
        <v>0</v>
      </c>
      <c r="AX236" s="33">
        <f>IFERROR([3]融资性保证险015大赔案!BQ16,0)</f>
        <v>0</v>
      </c>
      <c r="AY236" s="33">
        <f>IFERROR([3]融资性保证险015大赔案!BQ55,0)</f>
        <v>0</v>
      </c>
      <c r="AZ236" s="32">
        <f>ROUND(IFERROR(BU90*AV236,0),2)</f>
        <v>150464.28</v>
      </c>
      <c r="BA236" s="33">
        <f>ROUND(IFERROR(BU221*(SUM(AV236:AW236)),0),2)</f>
        <v>150464.28</v>
      </c>
      <c r="BB236" s="34">
        <f t="shared" si="105"/>
        <v>150464.28</v>
      </c>
      <c r="BC236" s="33">
        <f t="shared" si="98"/>
        <v>0</v>
      </c>
      <c r="BD236" s="38">
        <f t="shared" si="99"/>
        <v>0</v>
      </c>
      <c r="BE236" s="33">
        <f t="shared" si="100"/>
        <v>0</v>
      </c>
      <c r="BF236" s="33">
        <f t="shared" si="101"/>
        <v>0</v>
      </c>
      <c r="BG236" s="32">
        <f t="shared" si="102"/>
        <v>150464.28</v>
      </c>
      <c r="BH236" s="33">
        <f t="shared" si="102"/>
        <v>0</v>
      </c>
      <c r="BI236" s="43">
        <f t="shared" si="103"/>
        <v>0.061460784315007</v>
      </c>
    </row>
    <row r="237" ht="15" customHeight="1" outlineLevel="1" spans="2:61">
      <c r="B237" s="31">
        <v>201709</v>
      </c>
      <c r="C237" s="32">
        <v>3736929.04</v>
      </c>
      <c r="D237" s="33">
        <f>IFERROR(AB16,0)</f>
        <v>0</v>
      </c>
      <c r="E237" s="33">
        <f>IFERROR(AB108,0)</f>
        <v>0</v>
      </c>
      <c r="F237" s="33">
        <f>IFERROR([3]融资性保证险015大赔案!AB17,0)</f>
        <v>0</v>
      </c>
      <c r="G237" s="33">
        <f>IFERROR([3]融资性保证险015大赔案!AB56,0)</f>
        <v>0</v>
      </c>
      <c r="H237" s="32">
        <f>ROUND(IFERROR(AB90*D237,0),2)</f>
        <v>0</v>
      </c>
      <c r="I237" s="33">
        <f>ROUND(IFERROR(AB221*(SUM(D237:E237)),0),2)</f>
        <v>0</v>
      </c>
      <c r="J237" s="34">
        <f t="shared" si="104"/>
        <v>0</v>
      </c>
      <c r="K237" s="33">
        <f t="shared" si="92"/>
        <v>0</v>
      </c>
      <c r="L237" s="38">
        <f t="shared" si="93"/>
        <v>0</v>
      </c>
      <c r="M237" s="33">
        <f t="shared" si="94"/>
        <v>0</v>
      </c>
      <c r="N237" s="39">
        <f t="shared" si="95"/>
        <v>0</v>
      </c>
      <c r="O237" s="32">
        <f t="shared" si="96"/>
        <v>0</v>
      </c>
      <c r="P237" s="33">
        <f t="shared" si="96"/>
        <v>0</v>
      </c>
      <c r="Q237" s="43">
        <f t="shared" si="97"/>
        <v>0</v>
      </c>
      <c r="AT237" s="31">
        <v>201709</v>
      </c>
      <c r="AU237" s="32">
        <v>3736929.04</v>
      </c>
      <c r="AV237" s="33">
        <f>IFERROR(BT16,0)</f>
        <v>0</v>
      </c>
      <c r="AW237" s="33">
        <f>IFERROR(BT108,0)</f>
        <v>0</v>
      </c>
      <c r="AX237" s="33">
        <f>IFERROR([3]融资性保证险015大赔案!BP17,0)</f>
        <v>0</v>
      </c>
      <c r="AY237" s="33">
        <f>IFERROR([3]融资性保证险015大赔案!BP56,0)</f>
        <v>0</v>
      </c>
      <c r="AZ237" s="32">
        <f>ROUND(IFERROR(BT90*AV237,0),2)</f>
        <v>0</v>
      </c>
      <c r="BA237" s="33">
        <f>ROUND(IFERROR(BT221*(SUM(AV237:AW237)),0),2)</f>
        <v>0</v>
      </c>
      <c r="BB237" s="34">
        <f t="shared" si="105"/>
        <v>0</v>
      </c>
      <c r="BC237" s="33">
        <f t="shared" si="98"/>
        <v>0</v>
      </c>
      <c r="BD237" s="38">
        <f t="shared" si="99"/>
        <v>0</v>
      </c>
      <c r="BE237" s="33">
        <f t="shared" si="100"/>
        <v>0</v>
      </c>
      <c r="BF237" s="33">
        <f t="shared" si="101"/>
        <v>0</v>
      </c>
      <c r="BG237" s="32">
        <f t="shared" si="102"/>
        <v>0</v>
      </c>
      <c r="BH237" s="33">
        <f t="shared" si="102"/>
        <v>0</v>
      </c>
      <c r="BI237" s="43">
        <f t="shared" si="103"/>
        <v>0</v>
      </c>
    </row>
    <row r="238" ht="15" customHeight="1" outlineLevel="1" spans="2:61">
      <c r="B238" s="31">
        <v>201712</v>
      </c>
      <c r="C238" s="32">
        <v>4920933.32</v>
      </c>
      <c r="D238" s="33">
        <f>IFERROR(AA17,0)</f>
        <v>3812069.26</v>
      </c>
      <c r="E238" s="33">
        <f>IFERROR(AA109,0)</f>
        <v>0</v>
      </c>
      <c r="F238" s="33">
        <f>IFERROR([3]融资性保证险015大赔案!AA18,0)</f>
        <v>0</v>
      </c>
      <c r="G238" s="33">
        <f>IFERROR([3]融资性保证险015大赔案!AA57,0)</f>
        <v>0</v>
      </c>
      <c r="H238" s="32">
        <f>ROUND(IFERROR(AA90*D238,0),2)</f>
        <v>3812069.26</v>
      </c>
      <c r="I238" s="33">
        <f>ROUND(IFERROR(AA221*(SUM(D238:E238)),0),2)</f>
        <v>3812069.26</v>
      </c>
      <c r="J238" s="34">
        <f t="shared" si="104"/>
        <v>3812069.26</v>
      </c>
      <c r="K238" s="33">
        <f t="shared" si="92"/>
        <v>0</v>
      </c>
      <c r="L238" s="38">
        <f t="shared" si="93"/>
        <v>0</v>
      </c>
      <c r="M238" s="33">
        <f t="shared" si="94"/>
        <v>0</v>
      </c>
      <c r="N238" s="39">
        <f t="shared" si="95"/>
        <v>0</v>
      </c>
      <c r="O238" s="32">
        <f t="shared" si="96"/>
        <v>3812069.26</v>
      </c>
      <c r="P238" s="33">
        <f t="shared" si="96"/>
        <v>0</v>
      </c>
      <c r="Q238" s="43">
        <f t="shared" si="97"/>
        <v>0.774663872096523</v>
      </c>
      <c r="AT238" s="31">
        <v>201712</v>
      </c>
      <c r="AU238" s="32">
        <v>4920933.32</v>
      </c>
      <c r="AV238" s="33">
        <f>IFERROR(BS17,0)</f>
        <v>3812069.26</v>
      </c>
      <c r="AW238" s="33">
        <f>IFERROR(BS109,0)</f>
        <v>0</v>
      </c>
      <c r="AX238" s="33">
        <f>IFERROR([3]融资性保证险015大赔案!BO18,0)</f>
        <v>0</v>
      </c>
      <c r="AY238" s="33">
        <f>IFERROR([3]融资性保证险015大赔案!BO57,0)</f>
        <v>0</v>
      </c>
      <c r="AZ238" s="32">
        <f>ROUND(IFERROR(BS90*AV238,0),2)</f>
        <v>3812069.26</v>
      </c>
      <c r="BA238" s="33">
        <f>ROUND(IFERROR(BS221*(SUM(AV238:AW238)),0),2)</f>
        <v>3812069.26</v>
      </c>
      <c r="BB238" s="34">
        <f t="shared" si="105"/>
        <v>3812069.26</v>
      </c>
      <c r="BC238" s="33">
        <f t="shared" si="98"/>
        <v>0</v>
      </c>
      <c r="BD238" s="38">
        <f t="shared" si="99"/>
        <v>0</v>
      </c>
      <c r="BE238" s="33">
        <f t="shared" si="100"/>
        <v>0</v>
      </c>
      <c r="BF238" s="33">
        <f t="shared" si="101"/>
        <v>0</v>
      </c>
      <c r="BG238" s="32">
        <f t="shared" si="102"/>
        <v>3812069.26</v>
      </c>
      <c r="BH238" s="33">
        <f t="shared" si="102"/>
        <v>0</v>
      </c>
      <c r="BI238" s="43">
        <f t="shared" si="103"/>
        <v>0.774663872096523</v>
      </c>
    </row>
    <row r="239" ht="15" customHeight="1" outlineLevel="1" spans="2:61">
      <c r="B239" s="31">
        <v>201803</v>
      </c>
      <c r="C239" s="32">
        <v>4493808.54</v>
      </c>
      <c r="D239" s="33">
        <f>IFERROR(Z18,0)</f>
        <v>1957915.8</v>
      </c>
      <c r="E239" s="33">
        <f>IFERROR(Z110,0)</f>
        <v>0</v>
      </c>
      <c r="F239" s="33">
        <f>IFERROR([3]融资性保证险015大赔案!Z19,0)</f>
        <v>0</v>
      </c>
      <c r="G239" s="33">
        <f>IFERROR([3]融资性保证险015大赔案!Z58,0)</f>
        <v>0</v>
      </c>
      <c r="H239" s="32">
        <f>ROUND(IFERROR(Z90*D239,0),2)</f>
        <v>1957915.8</v>
      </c>
      <c r="I239" s="33">
        <f>ROUND(IFERROR(Z221*(SUM(D239:E239)),0),2)</f>
        <v>1957915.8</v>
      </c>
      <c r="J239" s="34">
        <f t="shared" si="104"/>
        <v>1957915.8</v>
      </c>
      <c r="K239" s="33">
        <f t="shared" si="92"/>
        <v>0</v>
      </c>
      <c r="L239" s="38">
        <f t="shared" si="93"/>
        <v>0</v>
      </c>
      <c r="M239" s="33">
        <f t="shared" si="94"/>
        <v>0</v>
      </c>
      <c r="N239" s="39">
        <f t="shared" si="95"/>
        <v>0</v>
      </c>
      <c r="O239" s="32">
        <f t="shared" si="96"/>
        <v>1957915.8</v>
      </c>
      <c r="P239" s="33">
        <f t="shared" si="96"/>
        <v>0</v>
      </c>
      <c r="Q239" s="43">
        <f t="shared" si="97"/>
        <v>0.435691859715946</v>
      </c>
      <c r="AT239" s="31">
        <v>201803</v>
      </c>
      <c r="AU239" s="32">
        <v>4493808.54</v>
      </c>
      <c r="AV239" s="33">
        <f>IFERROR(BR18,0)</f>
        <v>1957915.8</v>
      </c>
      <c r="AW239" s="33">
        <f>IFERROR(BR110,0)</f>
        <v>0</v>
      </c>
      <c r="AX239" s="33">
        <f>IFERROR([3]融资性保证险015大赔案!BN19,0)</f>
        <v>0</v>
      </c>
      <c r="AY239" s="33">
        <f>IFERROR([3]融资性保证险015大赔案!BN58,0)</f>
        <v>0</v>
      </c>
      <c r="AZ239" s="32">
        <f>ROUND(IFERROR(BR90*AV239,0),2)</f>
        <v>1957915.8</v>
      </c>
      <c r="BA239" s="33">
        <f>ROUND(IFERROR(BR221*(SUM(AV239:AW239)),0),2)</f>
        <v>1957915.8</v>
      </c>
      <c r="BB239" s="34">
        <f t="shared" si="105"/>
        <v>1957915.8</v>
      </c>
      <c r="BC239" s="33">
        <f t="shared" si="98"/>
        <v>0</v>
      </c>
      <c r="BD239" s="38">
        <f t="shared" si="99"/>
        <v>0</v>
      </c>
      <c r="BE239" s="33">
        <f t="shared" si="100"/>
        <v>0</v>
      </c>
      <c r="BF239" s="33">
        <f t="shared" si="101"/>
        <v>0</v>
      </c>
      <c r="BG239" s="32">
        <f t="shared" si="102"/>
        <v>1957915.8</v>
      </c>
      <c r="BH239" s="33">
        <f t="shared" si="102"/>
        <v>0</v>
      </c>
      <c r="BI239" s="43">
        <f t="shared" si="103"/>
        <v>0.435691859715946</v>
      </c>
    </row>
    <row r="240" ht="15" customHeight="1" outlineLevel="1" spans="2:61">
      <c r="B240" s="31">
        <v>201806</v>
      </c>
      <c r="C240" s="32">
        <v>6523348.95</v>
      </c>
      <c r="D240" s="33">
        <f>IFERROR(Y19,0)</f>
        <v>1698092.88</v>
      </c>
      <c r="E240" s="33">
        <f>IFERROR(Y111,0)</f>
        <v>0</v>
      </c>
      <c r="F240" s="33">
        <f>IFERROR([3]融资性保证险015大赔案!Y20,0)</f>
        <v>0</v>
      </c>
      <c r="G240" s="33">
        <f>IFERROR([3]融资性保证险015大赔案!Y59,0)</f>
        <v>0</v>
      </c>
      <c r="H240" s="32">
        <f>ROUND(IFERROR(Y90*D240,0),2)</f>
        <v>1698092.88</v>
      </c>
      <c r="I240" s="33">
        <f>ROUND(IFERROR(Y221*(SUM(D240:E240)),0),2)</f>
        <v>1698092.88</v>
      </c>
      <c r="J240" s="34">
        <f t="shared" si="104"/>
        <v>1698092.88</v>
      </c>
      <c r="K240" s="33">
        <f t="shared" si="92"/>
        <v>0</v>
      </c>
      <c r="L240" s="38">
        <f t="shared" si="93"/>
        <v>0</v>
      </c>
      <c r="M240" s="33">
        <f t="shared" si="94"/>
        <v>0</v>
      </c>
      <c r="N240" s="39">
        <f t="shared" si="95"/>
        <v>0</v>
      </c>
      <c r="O240" s="32">
        <f t="shared" si="96"/>
        <v>1698092.88</v>
      </c>
      <c r="P240" s="33">
        <f t="shared" si="96"/>
        <v>0</v>
      </c>
      <c r="Q240" s="43">
        <f t="shared" si="97"/>
        <v>0.260309986943133</v>
      </c>
      <c r="AT240" s="31">
        <v>201806</v>
      </c>
      <c r="AU240" s="32">
        <v>6523348.95</v>
      </c>
      <c r="AV240" s="33">
        <f>IFERROR(BQ19,0)</f>
        <v>1698092.88</v>
      </c>
      <c r="AW240" s="33">
        <f>IFERROR(BQ111,0)</f>
        <v>0</v>
      </c>
      <c r="AX240" s="33">
        <f>IFERROR([3]融资性保证险015大赔案!BM20,0)</f>
        <v>0</v>
      </c>
      <c r="AY240" s="33">
        <f>IFERROR([3]融资性保证险015大赔案!BM59,0)</f>
        <v>0</v>
      </c>
      <c r="AZ240" s="32">
        <f>ROUND(IFERROR(BQ90*AV240,0),2)</f>
        <v>1698092.88</v>
      </c>
      <c r="BA240" s="33">
        <f>ROUND(IFERROR(BQ221*(SUM(AV240:AW240)),0),2)</f>
        <v>1698092.88</v>
      </c>
      <c r="BB240" s="34">
        <f t="shared" si="105"/>
        <v>1698092.88</v>
      </c>
      <c r="BC240" s="33">
        <f t="shared" si="98"/>
        <v>0</v>
      </c>
      <c r="BD240" s="38">
        <f t="shared" si="99"/>
        <v>0</v>
      </c>
      <c r="BE240" s="33">
        <f t="shared" si="100"/>
        <v>0</v>
      </c>
      <c r="BF240" s="33">
        <f t="shared" si="101"/>
        <v>0</v>
      </c>
      <c r="BG240" s="32">
        <f t="shared" si="102"/>
        <v>1698092.88</v>
      </c>
      <c r="BH240" s="33">
        <f t="shared" si="102"/>
        <v>0</v>
      </c>
      <c r="BI240" s="43">
        <f t="shared" si="103"/>
        <v>0.260309986943133</v>
      </c>
    </row>
    <row r="241" ht="15" customHeight="1" outlineLevel="1" spans="2:61">
      <c r="B241" s="31">
        <v>201809</v>
      </c>
      <c r="C241" s="32">
        <v>3818331.71</v>
      </c>
      <c r="D241" s="33">
        <f>IFERROR(X20,0)</f>
        <v>837918.11</v>
      </c>
      <c r="E241" s="33">
        <f>IFERROR(X112,0)</f>
        <v>0</v>
      </c>
      <c r="F241" s="33">
        <f>IFERROR([3]融资性保证险015大赔案!X21,0)</f>
        <v>0</v>
      </c>
      <c r="G241" s="33">
        <f>IFERROR([3]融资性保证险015大赔案!X60,0)</f>
        <v>0</v>
      </c>
      <c r="H241" s="32">
        <f>ROUND(IFERROR(X90*D241,0),2)</f>
        <v>837918.11</v>
      </c>
      <c r="I241" s="33">
        <f>ROUND(IFERROR(X221*(SUM(D241:E241)),0),2)</f>
        <v>837918.11</v>
      </c>
      <c r="J241" s="34">
        <f t="shared" si="104"/>
        <v>837918.11</v>
      </c>
      <c r="K241" s="33">
        <f t="shared" si="92"/>
        <v>0</v>
      </c>
      <c r="L241" s="38">
        <f t="shared" si="93"/>
        <v>0</v>
      </c>
      <c r="M241" s="33">
        <f t="shared" si="94"/>
        <v>0</v>
      </c>
      <c r="N241" s="39">
        <f t="shared" si="95"/>
        <v>0</v>
      </c>
      <c r="O241" s="32">
        <f t="shared" si="96"/>
        <v>837918.11</v>
      </c>
      <c r="P241" s="33">
        <f t="shared" si="96"/>
        <v>0</v>
      </c>
      <c r="Q241" s="43">
        <f t="shared" si="97"/>
        <v>0.219446128214984</v>
      </c>
      <c r="AT241" s="31">
        <v>201809</v>
      </c>
      <c r="AU241" s="32">
        <v>3818331.71</v>
      </c>
      <c r="AV241" s="33">
        <f>IFERROR(BP20,0)</f>
        <v>837918.11</v>
      </c>
      <c r="AW241" s="33">
        <f>IFERROR(BP112,0)</f>
        <v>0</v>
      </c>
      <c r="AX241" s="33">
        <f>IFERROR([3]融资性保证险015大赔案!BL21,0)</f>
        <v>0</v>
      </c>
      <c r="AY241" s="33">
        <f>IFERROR([3]融资性保证险015大赔案!BL60,0)</f>
        <v>0</v>
      </c>
      <c r="AZ241" s="32">
        <f>ROUND(IFERROR(BP90*AV241,0),2)</f>
        <v>837918.11</v>
      </c>
      <c r="BA241" s="33">
        <f>ROUND(IFERROR(BP221*(SUM(AV241:AW241)),0),2)</f>
        <v>837918.11</v>
      </c>
      <c r="BB241" s="34">
        <f t="shared" si="105"/>
        <v>837918.11</v>
      </c>
      <c r="BC241" s="33">
        <f t="shared" si="98"/>
        <v>0</v>
      </c>
      <c r="BD241" s="38">
        <f t="shared" si="99"/>
        <v>0</v>
      </c>
      <c r="BE241" s="33">
        <f t="shared" si="100"/>
        <v>0</v>
      </c>
      <c r="BF241" s="33">
        <f t="shared" si="101"/>
        <v>0</v>
      </c>
      <c r="BG241" s="32">
        <f t="shared" si="102"/>
        <v>837918.11</v>
      </c>
      <c r="BH241" s="33">
        <f t="shared" si="102"/>
        <v>0</v>
      </c>
      <c r="BI241" s="43">
        <f t="shared" si="103"/>
        <v>0.219446128214984</v>
      </c>
    </row>
    <row r="242" ht="15" customHeight="1" outlineLevel="1" spans="2:61">
      <c r="B242" s="31">
        <v>201812</v>
      </c>
      <c r="C242" s="32">
        <v>2534198.06</v>
      </c>
      <c r="D242" s="33">
        <f>IFERROR(W21,0)</f>
        <v>1889093.71</v>
      </c>
      <c r="E242" s="33">
        <f>IFERROR(W113,0)</f>
        <v>0</v>
      </c>
      <c r="F242" s="33">
        <f>IFERROR([3]融资性保证险015大赔案!W22,0)</f>
        <v>0</v>
      </c>
      <c r="G242" s="33">
        <f>IFERROR([3]融资性保证险015大赔案!W61,0)</f>
        <v>0</v>
      </c>
      <c r="H242" s="32">
        <f>ROUND(IFERROR(W90*D242,0),2)</f>
        <v>1889093.71</v>
      </c>
      <c r="I242" s="33">
        <f>ROUND(IFERROR(W221*(SUM(D242:E242)),0),2)</f>
        <v>1889093.71</v>
      </c>
      <c r="J242" s="34">
        <f t="shared" si="104"/>
        <v>1889093.71</v>
      </c>
      <c r="K242" s="33">
        <f t="shared" si="92"/>
        <v>0</v>
      </c>
      <c r="L242" s="38">
        <f t="shared" si="93"/>
        <v>0</v>
      </c>
      <c r="M242" s="33">
        <f t="shared" si="94"/>
        <v>0</v>
      </c>
      <c r="N242" s="39">
        <f t="shared" si="95"/>
        <v>0</v>
      </c>
      <c r="O242" s="32">
        <f t="shared" si="96"/>
        <v>1889093.71</v>
      </c>
      <c r="P242" s="33">
        <f t="shared" si="96"/>
        <v>0</v>
      </c>
      <c r="Q242" s="43">
        <f t="shared" si="97"/>
        <v>0.745440437279792</v>
      </c>
      <c r="AT242" s="31">
        <v>201812</v>
      </c>
      <c r="AU242" s="32">
        <v>2534198.06</v>
      </c>
      <c r="AV242" s="33">
        <f>IFERROR(BO21,0)</f>
        <v>1889093.71</v>
      </c>
      <c r="AW242" s="33">
        <f>IFERROR(BO113,0)</f>
        <v>0</v>
      </c>
      <c r="AX242" s="33">
        <f>IFERROR([3]融资性保证险015大赔案!BK22,0)</f>
        <v>0</v>
      </c>
      <c r="AY242" s="33">
        <f>IFERROR([3]融资性保证险015大赔案!BK61,0)</f>
        <v>0</v>
      </c>
      <c r="AZ242" s="32">
        <f>ROUND(IFERROR(BO90*AV242,0),2)</f>
        <v>1889093.71</v>
      </c>
      <c r="BA242" s="33">
        <f>ROUND(IFERROR(BO221*(SUM(AV242:AW242)),0),2)</f>
        <v>1889093.71</v>
      </c>
      <c r="BB242" s="34">
        <f t="shared" si="105"/>
        <v>1889093.71</v>
      </c>
      <c r="BC242" s="33">
        <f t="shared" si="98"/>
        <v>0</v>
      </c>
      <c r="BD242" s="38">
        <f t="shared" si="99"/>
        <v>0</v>
      </c>
      <c r="BE242" s="33">
        <f t="shared" si="100"/>
        <v>0</v>
      </c>
      <c r="BF242" s="33">
        <f t="shared" si="101"/>
        <v>0</v>
      </c>
      <c r="BG242" s="32">
        <f t="shared" si="102"/>
        <v>1889093.71</v>
      </c>
      <c r="BH242" s="33">
        <f t="shared" si="102"/>
        <v>0</v>
      </c>
      <c r="BI242" s="43">
        <f t="shared" si="103"/>
        <v>0.745440437279792</v>
      </c>
    </row>
    <row r="243" ht="15" customHeight="1" outlineLevel="1" spans="2:61">
      <c r="B243" s="31">
        <v>201903</v>
      </c>
      <c r="C243" s="32">
        <v>754920.83</v>
      </c>
      <c r="D243" s="33">
        <f>IFERROR(V22,0)</f>
        <v>3890649.95</v>
      </c>
      <c r="E243" s="33">
        <f>IFERROR(V114,0)</f>
        <v>0</v>
      </c>
      <c r="F243" s="33">
        <f>IFERROR([3]融资性保证险015大赔案!V23,0)</f>
        <v>0</v>
      </c>
      <c r="G243" s="33">
        <f>IFERROR([3]融资性保证险015大赔案!V62,0)</f>
        <v>0</v>
      </c>
      <c r="H243" s="32">
        <f>ROUND(IFERROR(V90*D243,0),2)</f>
        <v>3890649.95</v>
      </c>
      <c r="I243" s="33">
        <f>ROUND(IFERROR(V221*(SUM(D243:E243)),0),2)</f>
        <v>3890649.95</v>
      </c>
      <c r="J243" s="34">
        <f t="shared" si="104"/>
        <v>3890649.95</v>
      </c>
      <c r="K243" s="33">
        <f t="shared" si="92"/>
        <v>0</v>
      </c>
      <c r="L243" s="38">
        <f t="shared" si="93"/>
        <v>0</v>
      </c>
      <c r="M243" s="33">
        <f t="shared" si="94"/>
        <v>0</v>
      </c>
      <c r="N243" s="39">
        <f t="shared" si="95"/>
        <v>0</v>
      </c>
      <c r="O243" s="32">
        <f t="shared" si="96"/>
        <v>3890649.95</v>
      </c>
      <c r="P243" s="33">
        <f t="shared" si="96"/>
        <v>0</v>
      </c>
      <c r="Q243" s="43">
        <f t="shared" si="97"/>
        <v>5.15371916549183</v>
      </c>
      <c r="AT243" s="31">
        <v>201903</v>
      </c>
      <c r="AU243" s="32">
        <v>754920.83</v>
      </c>
      <c r="AV243" s="33">
        <f>IFERROR(BN22,0)</f>
        <v>3890649.95</v>
      </c>
      <c r="AW243" s="33">
        <f>IFERROR(BN114,0)</f>
        <v>0</v>
      </c>
      <c r="AX243" s="33">
        <f>IFERROR([3]融资性保证险015大赔案!BJ23,0)</f>
        <v>0</v>
      </c>
      <c r="AY243" s="33">
        <f>IFERROR([3]融资性保证险015大赔案!BJ62,0)</f>
        <v>0</v>
      </c>
      <c r="AZ243" s="32">
        <f>ROUND(IFERROR(BN90*AV243,0),2)</f>
        <v>3890649.95</v>
      </c>
      <c r="BA243" s="33">
        <f>ROUND(IFERROR(BN221*(SUM(AV243:AW243)),0),2)</f>
        <v>3890649.95</v>
      </c>
      <c r="BB243" s="34">
        <f t="shared" si="105"/>
        <v>3890649.95</v>
      </c>
      <c r="BC243" s="33">
        <f t="shared" si="98"/>
        <v>0</v>
      </c>
      <c r="BD243" s="38">
        <f t="shared" si="99"/>
        <v>0</v>
      </c>
      <c r="BE243" s="33">
        <f t="shared" si="100"/>
        <v>0</v>
      </c>
      <c r="BF243" s="33">
        <f t="shared" si="101"/>
        <v>0</v>
      </c>
      <c r="BG243" s="32">
        <f t="shared" si="102"/>
        <v>3890649.95</v>
      </c>
      <c r="BH243" s="33">
        <f t="shared" si="102"/>
        <v>0</v>
      </c>
      <c r="BI243" s="43">
        <f t="shared" si="103"/>
        <v>5.15371916549183</v>
      </c>
    </row>
    <row r="244" ht="15" customHeight="1" outlineLevel="1" spans="2:61">
      <c r="B244" s="31">
        <v>201906</v>
      </c>
      <c r="C244" s="32">
        <v>370436.3</v>
      </c>
      <c r="D244" s="33">
        <f>IFERROR(U23,0)</f>
        <v>0</v>
      </c>
      <c r="E244" s="33">
        <f>IFERROR(U115,0)</f>
        <v>0</v>
      </c>
      <c r="F244" s="33">
        <f>IFERROR([3]融资性保证险015大赔案!U24,0)</f>
        <v>0</v>
      </c>
      <c r="G244" s="33">
        <f>IFERROR([3]融资性保证险015大赔案!U63,0)</f>
        <v>0</v>
      </c>
      <c r="H244" s="32">
        <f>ROUND(IFERROR(U90*D244,0),2)</f>
        <v>0</v>
      </c>
      <c r="I244" s="33">
        <f>ROUND(IFERROR(U221*(SUM(D244:E244)),0),2)</f>
        <v>0</v>
      </c>
      <c r="J244" s="34">
        <f t="shared" si="104"/>
        <v>0</v>
      </c>
      <c r="K244" s="33">
        <f t="shared" si="92"/>
        <v>0</v>
      </c>
      <c r="L244" s="38">
        <f t="shared" si="93"/>
        <v>0</v>
      </c>
      <c r="M244" s="33">
        <f t="shared" si="94"/>
        <v>0</v>
      </c>
      <c r="N244" s="39">
        <f t="shared" si="95"/>
        <v>0</v>
      </c>
      <c r="O244" s="32">
        <f t="shared" si="96"/>
        <v>0</v>
      </c>
      <c r="P244" s="33">
        <f t="shared" si="96"/>
        <v>0</v>
      </c>
      <c r="Q244" s="43">
        <f t="shared" si="97"/>
        <v>0</v>
      </c>
      <c r="AT244" s="31">
        <v>201906</v>
      </c>
      <c r="AU244" s="32">
        <v>370436.3</v>
      </c>
      <c r="AV244" s="33">
        <f>IFERROR(BM23,0)</f>
        <v>0</v>
      </c>
      <c r="AW244" s="33">
        <f>IFERROR(BM115,0)</f>
        <v>0</v>
      </c>
      <c r="AX244" s="33">
        <f>IFERROR([3]融资性保证险015大赔案!BI24,0)</f>
        <v>0</v>
      </c>
      <c r="AY244" s="33">
        <f>IFERROR([3]融资性保证险015大赔案!BI63,0)</f>
        <v>0</v>
      </c>
      <c r="AZ244" s="32">
        <f>ROUND(IFERROR(BM90*AV244,0),2)</f>
        <v>0</v>
      </c>
      <c r="BA244" s="33">
        <f>ROUND(IFERROR(BM221*(SUM(AV244:AW244)),0),2)</f>
        <v>0</v>
      </c>
      <c r="BB244" s="34">
        <f t="shared" si="105"/>
        <v>0</v>
      </c>
      <c r="BC244" s="33">
        <f t="shared" si="98"/>
        <v>0</v>
      </c>
      <c r="BD244" s="38">
        <f t="shared" si="99"/>
        <v>0</v>
      </c>
      <c r="BE244" s="33">
        <f t="shared" si="100"/>
        <v>0</v>
      </c>
      <c r="BF244" s="33">
        <f t="shared" si="101"/>
        <v>0</v>
      </c>
      <c r="BG244" s="32">
        <f t="shared" si="102"/>
        <v>0</v>
      </c>
      <c r="BH244" s="33">
        <f t="shared" si="102"/>
        <v>0</v>
      </c>
      <c r="BI244" s="43">
        <f t="shared" si="103"/>
        <v>0</v>
      </c>
    </row>
    <row r="245" ht="15" customHeight="1" outlineLevel="1" spans="2:61">
      <c r="B245" s="31">
        <v>201909</v>
      </c>
      <c r="C245" s="32">
        <v>379944.42</v>
      </c>
      <c r="D245" s="33">
        <f>IFERROR(T24,0)</f>
        <v>1117278.28</v>
      </c>
      <c r="E245" s="33">
        <f>IFERROR(T116,0)</f>
        <v>0</v>
      </c>
      <c r="F245" s="33">
        <f>IFERROR([3]融资性保证险015大赔案!T25,0)</f>
        <v>0</v>
      </c>
      <c r="G245" s="33">
        <f>IFERROR([3]融资性保证险015大赔案!T64,0)</f>
        <v>0</v>
      </c>
      <c r="H245" s="32">
        <f>ROUND(IFERROR(T90*D245,0),2)</f>
        <v>1117278.28</v>
      </c>
      <c r="I245" s="33">
        <f>ROUND(IFERROR(T221*(SUM(D245:E245)),0),2)</f>
        <v>1117278.28</v>
      </c>
      <c r="J245" s="34">
        <f t="shared" si="104"/>
        <v>1117278.28</v>
      </c>
      <c r="K245" s="33">
        <f t="shared" si="92"/>
        <v>0</v>
      </c>
      <c r="L245" s="38">
        <f t="shared" si="93"/>
        <v>0</v>
      </c>
      <c r="M245" s="33">
        <f t="shared" si="94"/>
        <v>0</v>
      </c>
      <c r="N245" s="39">
        <f t="shared" si="95"/>
        <v>0</v>
      </c>
      <c r="O245" s="32">
        <f t="shared" si="96"/>
        <v>1117278.28</v>
      </c>
      <c r="P245" s="33">
        <f t="shared" si="96"/>
        <v>0</v>
      </c>
      <c r="Q245" s="43">
        <f t="shared" si="97"/>
        <v>2.94063610672319</v>
      </c>
      <c r="AT245" s="31">
        <v>201909</v>
      </c>
      <c r="AU245" s="32">
        <v>379944.42</v>
      </c>
      <c r="AV245" s="33">
        <f>IFERROR(BL24,0)</f>
        <v>1117278.28</v>
      </c>
      <c r="AW245" s="33">
        <f>IFERROR(BL116,0)</f>
        <v>0</v>
      </c>
      <c r="AX245" s="33">
        <f>IFERROR([3]融资性保证险015大赔案!BH25,0)</f>
        <v>0</v>
      </c>
      <c r="AY245" s="33">
        <f>IFERROR([3]融资性保证险015大赔案!BH64,0)</f>
        <v>0</v>
      </c>
      <c r="AZ245" s="32">
        <f>ROUND(IFERROR(BL90*AV245,0),2)</f>
        <v>1117278.28</v>
      </c>
      <c r="BA245" s="33">
        <f>ROUND(IFERROR(BL221*(SUM(AV245:AW245)),0),2)</f>
        <v>1117278.28</v>
      </c>
      <c r="BB245" s="34">
        <f t="shared" si="105"/>
        <v>1117278.28</v>
      </c>
      <c r="BC245" s="33">
        <f t="shared" si="98"/>
        <v>0</v>
      </c>
      <c r="BD245" s="38">
        <f t="shared" si="99"/>
        <v>0</v>
      </c>
      <c r="BE245" s="33">
        <f t="shared" si="100"/>
        <v>0</v>
      </c>
      <c r="BF245" s="33">
        <f t="shared" si="101"/>
        <v>0</v>
      </c>
      <c r="BG245" s="32">
        <f t="shared" si="102"/>
        <v>1117278.28</v>
      </c>
      <c r="BH245" s="33">
        <f t="shared" si="102"/>
        <v>0</v>
      </c>
      <c r="BI245" s="43">
        <f t="shared" si="103"/>
        <v>2.94063610672319</v>
      </c>
    </row>
    <row r="246" ht="15" customHeight="1" outlineLevel="1" spans="2:61">
      <c r="B246" s="31">
        <v>201912</v>
      </c>
      <c r="C246" s="32">
        <v>245830.83</v>
      </c>
      <c r="D246" s="33">
        <f>IFERROR(S25,0)</f>
        <v>0</v>
      </c>
      <c r="E246" s="33">
        <f>IFERROR(S117,0)</f>
        <v>0</v>
      </c>
      <c r="F246" s="33">
        <f>IFERROR([3]融资性保证险015大赔案!S26,0)</f>
        <v>0</v>
      </c>
      <c r="G246" s="33">
        <f>IFERROR([3]融资性保证险015大赔案!S65,0)</f>
        <v>0</v>
      </c>
      <c r="H246" s="32">
        <f>ROUND(IFERROR(S90*D246,0),2)</f>
        <v>0</v>
      </c>
      <c r="I246" s="33">
        <f>ROUND(IFERROR(S221*(SUM(D246:E246)),0),2)</f>
        <v>0</v>
      </c>
      <c r="J246" s="34">
        <f t="shared" si="104"/>
        <v>0</v>
      </c>
      <c r="K246" s="33">
        <f t="shared" si="92"/>
        <v>0</v>
      </c>
      <c r="L246" s="38">
        <f t="shared" si="93"/>
        <v>0</v>
      </c>
      <c r="M246" s="33">
        <f t="shared" si="94"/>
        <v>0</v>
      </c>
      <c r="N246" s="39">
        <f t="shared" si="95"/>
        <v>0</v>
      </c>
      <c r="O246" s="32">
        <f t="shared" si="96"/>
        <v>0</v>
      </c>
      <c r="P246" s="33">
        <f t="shared" si="96"/>
        <v>0</v>
      </c>
      <c r="Q246" s="43">
        <f t="shared" si="97"/>
        <v>0</v>
      </c>
      <c r="AT246" s="31">
        <v>201912</v>
      </c>
      <c r="AU246" s="32">
        <v>245830.83</v>
      </c>
      <c r="AV246" s="33">
        <f>IFERROR(BK25,0)</f>
        <v>0</v>
      </c>
      <c r="AW246" s="33">
        <f>IFERROR(BK117,0)</f>
        <v>0</v>
      </c>
      <c r="AX246" s="33">
        <f>IFERROR([3]融资性保证险015大赔案!BG26,0)</f>
        <v>0</v>
      </c>
      <c r="AY246" s="33">
        <f>IFERROR([3]融资性保证险015大赔案!BG65,0)</f>
        <v>0</v>
      </c>
      <c r="AZ246" s="32">
        <f>ROUND(IFERROR(BK90*AV246,0),2)</f>
        <v>0</v>
      </c>
      <c r="BA246" s="33">
        <f>ROUND(IFERROR(BK221*(SUM(AV246:AW246)),0),2)</f>
        <v>0</v>
      </c>
      <c r="BB246" s="34">
        <f t="shared" si="105"/>
        <v>0</v>
      </c>
      <c r="BC246" s="33">
        <f t="shared" si="98"/>
        <v>0</v>
      </c>
      <c r="BD246" s="38">
        <f t="shared" si="99"/>
        <v>0</v>
      </c>
      <c r="BE246" s="33">
        <f t="shared" si="100"/>
        <v>0</v>
      </c>
      <c r="BF246" s="33">
        <f t="shared" si="101"/>
        <v>0</v>
      </c>
      <c r="BG246" s="32">
        <f t="shared" si="102"/>
        <v>0</v>
      </c>
      <c r="BH246" s="33">
        <f t="shared" si="102"/>
        <v>0</v>
      </c>
      <c r="BI246" s="43">
        <f t="shared" si="103"/>
        <v>0</v>
      </c>
    </row>
    <row r="247" ht="15" customHeight="1" outlineLevel="1" spans="2:61">
      <c r="B247" s="31">
        <v>202003</v>
      </c>
      <c r="C247" s="32">
        <v>134060.98</v>
      </c>
      <c r="D247" s="33">
        <f>IFERROR(R26,0)</f>
        <v>250000</v>
      </c>
      <c r="E247" s="33">
        <f>IFERROR(R118,0)</f>
        <v>0</v>
      </c>
      <c r="F247" s="33">
        <f>IFERROR([3]融资性保证险015大赔案!R27,0)</f>
        <v>0</v>
      </c>
      <c r="G247" s="33">
        <f>IFERROR([3]融资性保证险015大赔案!R66,0)</f>
        <v>0</v>
      </c>
      <c r="H247" s="32">
        <f>ROUND(IFERROR(R90*D247,0),2)</f>
        <v>250000</v>
      </c>
      <c r="I247" s="33">
        <f>ROUND(IFERROR(R221*(SUM(D247:E247)),0),2)</f>
        <v>250000</v>
      </c>
      <c r="J247" s="34">
        <f t="shared" si="104"/>
        <v>250000</v>
      </c>
      <c r="K247" s="33">
        <f t="shared" si="92"/>
        <v>0</v>
      </c>
      <c r="L247" s="38">
        <f t="shared" si="93"/>
        <v>0</v>
      </c>
      <c r="M247" s="33">
        <f t="shared" si="94"/>
        <v>0</v>
      </c>
      <c r="N247" s="39">
        <f t="shared" si="95"/>
        <v>0</v>
      </c>
      <c r="O247" s="32">
        <f t="shared" si="96"/>
        <v>250000</v>
      </c>
      <c r="P247" s="33">
        <f t="shared" si="96"/>
        <v>0</v>
      </c>
      <c r="Q247" s="43">
        <f t="shared" si="97"/>
        <v>1.86482300815644</v>
      </c>
      <c r="AT247" s="31">
        <v>202003</v>
      </c>
      <c r="AU247" s="32">
        <v>134060.98</v>
      </c>
      <c r="AV247" s="33">
        <f>IFERROR(BJ26,0)</f>
        <v>250000</v>
      </c>
      <c r="AW247" s="33">
        <f>IFERROR(BJ118,0)</f>
        <v>0</v>
      </c>
      <c r="AX247" s="33">
        <f>IFERROR([3]融资性保证险015大赔案!BF27,0)</f>
        <v>0</v>
      </c>
      <c r="AY247" s="33">
        <f>IFERROR([3]融资性保证险015大赔案!BF66,0)</f>
        <v>0</v>
      </c>
      <c r="AZ247" s="32">
        <f>ROUND(IFERROR(BJ90*AV247,0),2)</f>
        <v>250000</v>
      </c>
      <c r="BA247" s="33">
        <f>ROUND(IFERROR(BJ221*(SUM(AV247:AW247)),0),2)</f>
        <v>250000</v>
      </c>
      <c r="BB247" s="34">
        <f t="shared" si="105"/>
        <v>250000</v>
      </c>
      <c r="BC247" s="33">
        <f t="shared" si="98"/>
        <v>0</v>
      </c>
      <c r="BD247" s="38">
        <f t="shared" si="99"/>
        <v>0</v>
      </c>
      <c r="BE247" s="33">
        <f t="shared" si="100"/>
        <v>0</v>
      </c>
      <c r="BF247" s="33">
        <f t="shared" si="101"/>
        <v>0</v>
      </c>
      <c r="BG247" s="32">
        <f t="shared" si="102"/>
        <v>250000</v>
      </c>
      <c r="BH247" s="33">
        <f t="shared" si="102"/>
        <v>0</v>
      </c>
      <c r="BI247" s="43">
        <f t="shared" si="103"/>
        <v>1.86482300815644</v>
      </c>
    </row>
    <row r="248" ht="15" customHeight="1" outlineLevel="1" spans="2:61">
      <c r="B248" s="31">
        <v>202006</v>
      </c>
      <c r="C248" s="32">
        <v>121294.4</v>
      </c>
      <c r="D248" s="33">
        <f>IFERROR(Q27,0)</f>
        <v>0</v>
      </c>
      <c r="E248" s="33">
        <f>IFERROR(Q119,0)</f>
        <v>0</v>
      </c>
      <c r="F248" s="33">
        <f>IFERROR([3]融资性保证险015大赔案!Q28,0)</f>
        <v>0</v>
      </c>
      <c r="G248" s="33">
        <f>IFERROR([3]融资性保证险015大赔案!Q67,0)</f>
        <v>0</v>
      </c>
      <c r="H248" s="32">
        <f>ROUND(IFERROR(Q90*D248,0),2)</f>
        <v>0</v>
      </c>
      <c r="I248" s="33">
        <f>ROUND(IFERROR(Q221*(SUM(D248:E248)),0),2)</f>
        <v>0</v>
      </c>
      <c r="J248" s="34">
        <f t="shared" si="104"/>
        <v>0</v>
      </c>
      <c r="K248" s="33">
        <f t="shared" si="92"/>
        <v>0</v>
      </c>
      <c r="L248" s="38">
        <f t="shared" si="93"/>
        <v>0</v>
      </c>
      <c r="M248" s="33">
        <f t="shared" si="94"/>
        <v>0</v>
      </c>
      <c r="N248" s="39">
        <f t="shared" si="95"/>
        <v>0</v>
      </c>
      <c r="O248" s="32">
        <f t="shared" si="96"/>
        <v>0</v>
      </c>
      <c r="P248" s="33">
        <f t="shared" si="96"/>
        <v>0</v>
      </c>
      <c r="Q248" s="43">
        <f t="shared" si="97"/>
        <v>0</v>
      </c>
      <c r="AT248" s="31">
        <v>202006</v>
      </c>
      <c r="AU248" s="32">
        <v>121294.4</v>
      </c>
      <c r="AV248" s="33">
        <f>IFERROR(BI27,0)</f>
        <v>0</v>
      </c>
      <c r="AW248" s="33">
        <f>IFERROR(BI119,0)</f>
        <v>0</v>
      </c>
      <c r="AX248" s="33">
        <f>IFERROR([3]融资性保证险015大赔案!BE28,0)</f>
        <v>0</v>
      </c>
      <c r="AY248" s="33">
        <f>IFERROR([3]融资性保证险015大赔案!BE67,0)</f>
        <v>0</v>
      </c>
      <c r="AZ248" s="32">
        <f>ROUND(IFERROR(BI90*AV248,0),2)</f>
        <v>0</v>
      </c>
      <c r="BA248" s="33">
        <f>ROUND(IFERROR(BI221*(SUM(AV248:AW248)),0),2)</f>
        <v>0</v>
      </c>
      <c r="BB248" s="34">
        <f t="shared" si="105"/>
        <v>0</v>
      </c>
      <c r="BC248" s="33">
        <f t="shared" si="98"/>
        <v>0</v>
      </c>
      <c r="BD248" s="38">
        <f t="shared" si="99"/>
        <v>0</v>
      </c>
      <c r="BE248" s="33">
        <f t="shared" si="100"/>
        <v>0</v>
      </c>
      <c r="BF248" s="33">
        <f t="shared" si="101"/>
        <v>0</v>
      </c>
      <c r="BG248" s="32">
        <f t="shared" si="102"/>
        <v>0</v>
      </c>
      <c r="BH248" s="33">
        <f t="shared" si="102"/>
        <v>0</v>
      </c>
      <c r="BI248" s="43">
        <f t="shared" si="103"/>
        <v>0</v>
      </c>
    </row>
    <row r="249" ht="15" customHeight="1" outlineLevel="1" spans="2:61">
      <c r="B249" s="31">
        <v>202009</v>
      </c>
      <c r="C249" s="32">
        <v>153491.27</v>
      </c>
      <c r="D249" s="33">
        <f>IFERROR(P28,0)</f>
        <v>900000</v>
      </c>
      <c r="E249" s="33">
        <f>IFERROR(P120,0)</f>
        <v>0</v>
      </c>
      <c r="F249" s="33">
        <f>IFERROR([3]融资性保证险015大赔案!P29,0)</f>
        <v>0</v>
      </c>
      <c r="G249" s="33">
        <f>IFERROR([3]融资性保证险015大赔案!P68,0)</f>
        <v>0</v>
      </c>
      <c r="H249" s="32">
        <f>ROUND(IFERROR(P90*D249,0),2)</f>
        <v>900000</v>
      </c>
      <c r="I249" s="33">
        <f>ROUND(IFERROR(P221*(SUM(D249:E249)),0),2)</f>
        <v>900000</v>
      </c>
      <c r="J249" s="34">
        <f t="shared" si="104"/>
        <v>900000</v>
      </c>
      <c r="K249" s="33">
        <f t="shared" si="92"/>
        <v>0</v>
      </c>
      <c r="L249" s="38">
        <f t="shared" si="93"/>
        <v>0</v>
      </c>
      <c r="M249" s="33">
        <f t="shared" si="94"/>
        <v>0</v>
      </c>
      <c r="N249" s="39">
        <f t="shared" si="95"/>
        <v>0</v>
      </c>
      <c r="O249" s="32">
        <f t="shared" si="96"/>
        <v>900000</v>
      </c>
      <c r="P249" s="33">
        <f t="shared" si="96"/>
        <v>0</v>
      </c>
      <c r="Q249" s="43">
        <f t="shared" si="97"/>
        <v>5.86352565849511</v>
      </c>
      <c r="AT249" s="31">
        <v>202009</v>
      </c>
      <c r="AU249" s="32">
        <v>153491.27</v>
      </c>
      <c r="AV249" s="33">
        <f>IFERROR(BH28,0)</f>
        <v>900000</v>
      </c>
      <c r="AW249" s="33">
        <f>IFERROR(BH120,0)</f>
        <v>0</v>
      </c>
      <c r="AX249" s="33">
        <f>IFERROR([3]融资性保证险015大赔案!BD29,0)</f>
        <v>0</v>
      </c>
      <c r="AY249" s="33">
        <f>IFERROR([3]融资性保证险015大赔案!BD68,0)</f>
        <v>0</v>
      </c>
      <c r="AZ249" s="32">
        <f>ROUND(IFERROR(BH90*AV249,0),2)</f>
        <v>900000</v>
      </c>
      <c r="BA249" s="33">
        <f>ROUND(IFERROR(BH221*(SUM(AV249:AW249)),0),2)</f>
        <v>900000</v>
      </c>
      <c r="BB249" s="34">
        <f t="shared" si="105"/>
        <v>900000</v>
      </c>
      <c r="BC249" s="33">
        <f t="shared" si="98"/>
        <v>0</v>
      </c>
      <c r="BD249" s="38">
        <f t="shared" si="99"/>
        <v>0</v>
      </c>
      <c r="BE249" s="33">
        <f t="shared" si="100"/>
        <v>0</v>
      </c>
      <c r="BF249" s="33">
        <f t="shared" si="101"/>
        <v>0</v>
      </c>
      <c r="BG249" s="32">
        <f t="shared" si="102"/>
        <v>900000</v>
      </c>
      <c r="BH249" s="33">
        <f t="shared" si="102"/>
        <v>0</v>
      </c>
      <c r="BI249" s="43">
        <f t="shared" si="103"/>
        <v>5.86352565849511</v>
      </c>
    </row>
    <row r="250" ht="15" customHeight="1" outlineLevel="1" spans="2:61">
      <c r="B250" s="31">
        <v>202012</v>
      </c>
      <c r="C250" s="32">
        <v>135910.49</v>
      </c>
      <c r="D250" s="33">
        <f>IFERROR(O29,0)</f>
        <v>44398.57</v>
      </c>
      <c r="E250" s="33">
        <f>IFERROR(O121,0)</f>
        <v>0</v>
      </c>
      <c r="F250" s="33">
        <f>IFERROR([3]融资性保证险015大赔案!O30,0)</f>
        <v>0</v>
      </c>
      <c r="G250" s="33">
        <f>IFERROR([3]融资性保证险015大赔案!O69,0)</f>
        <v>0</v>
      </c>
      <c r="H250" s="32">
        <f>ROUND(IFERROR(O90*D250,0),2)</f>
        <v>44398.57</v>
      </c>
      <c r="I250" s="33">
        <f>ROUND(IFERROR(O221*(SUM(D250:E250)),0),2)</f>
        <v>44398.57</v>
      </c>
      <c r="J250" s="34">
        <f t="shared" si="104"/>
        <v>44398.57</v>
      </c>
      <c r="K250" s="33">
        <f t="shared" si="92"/>
        <v>0</v>
      </c>
      <c r="L250" s="38">
        <f t="shared" si="93"/>
        <v>0</v>
      </c>
      <c r="M250" s="33">
        <f t="shared" si="94"/>
        <v>0</v>
      </c>
      <c r="N250" s="39">
        <f t="shared" si="95"/>
        <v>0</v>
      </c>
      <c r="O250" s="32">
        <f t="shared" si="96"/>
        <v>44398.57</v>
      </c>
      <c r="P250" s="33">
        <f t="shared" si="96"/>
        <v>0</v>
      </c>
      <c r="Q250" s="43">
        <f t="shared" si="97"/>
        <v>0.326675078575613</v>
      </c>
      <c r="AT250" s="31">
        <v>202012</v>
      </c>
      <c r="AU250" s="32">
        <v>135910.49</v>
      </c>
      <c r="AV250" s="33">
        <f>IFERROR(BG29,0)</f>
        <v>44398.57</v>
      </c>
      <c r="AW250" s="33">
        <f>IFERROR(BG121,0)</f>
        <v>0</v>
      </c>
      <c r="AX250" s="33">
        <f>IFERROR([3]融资性保证险015大赔案!BC30,0)</f>
        <v>0</v>
      </c>
      <c r="AY250" s="33">
        <f>IFERROR([3]融资性保证险015大赔案!BC69,0)</f>
        <v>0</v>
      </c>
      <c r="AZ250" s="32">
        <f>ROUND(IFERROR(BG90*AV250,0),2)</f>
        <v>44398.57</v>
      </c>
      <c r="BA250" s="33">
        <f>ROUND(IFERROR(BG221*(SUM(AV250:AW250)),0),2)</f>
        <v>44398.57</v>
      </c>
      <c r="BB250" s="34">
        <f t="shared" si="105"/>
        <v>44398.57</v>
      </c>
      <c r="BC250" s="33">
        <f t="shared" si="98"/>
        <v>0</v>
      </c>
      <c r="BD250" s="38">
        <f t="shared" si="99"/>
        <v>0</v>
      </c>
      <c r="BE250" s="33">
        <f t="shared" si="100"/>
        <v>0</v>
      </c>
      <c r="BF250" s="33">
        <f t="shared" si="101"/>
        <v>0</v>
      </c>
      <c r="BG250" s="32">
        <f t="shared" si="102"/>
        <v>44398.57</v>
      </c>
      <c r="BH250" s="33">
        <f t="shared" si="102"/>
        <v>0</v>
      </c>
      <c r="BI250" s="43">
        <f t="shared" si="103"/>
        <v>0.326675078575613</v>
      </c>
    </row>
    <row r="251" ht="15" customHeight="1" outlineLevel="1" spans="2:61">
      <c r="B251" s="31">
        <v>202103</v>
      </c>
      <c r="C251" s="32">
        <v>105675.68</v>
      </c>
      <c r="D251" s="33">
        <f>IFERROR(N30,0)</f>
        <v>1758330.77</v>
      </c>
      <c r="E251" s="33">
        <f>IFERROR(N122,0)</f>
        <v>0</v>
      </c>
      <c r="F251" s="33">
        <f>IFERROR([3]融资性保证险015大赔案!N31,0)</f>
        <v>0</v>
      </c>
      <c r="G251" s="33">
        <f>IFERROR([3]融资性保证险015大赔案!N70,0)</f>
        <v>0</v>
      </c>
      <c r="H251" s="32">
        <f>ROUND(IFERROR(N90*D251,0),2)</f>
        <v>1758330.77</v>
      </c>
      <c r="I251" s="33">
        <f>ROUND(IFERROR(N221*(SUM(D251:E251)),0),2)</f>
        <v>1758330.77</v>
      </c>
      <c r="J251" s="34">
        <f t="shared" si="104"/>
        <v>1758330.77</v>
      </c>
      <c r="K251" s="33">
        <f t="shared" si="92"/>
        <v>0</v>
      </c>
      <c r="L251" s="38">
        <f t="shared" si="93"/>
        <v>0</v>
      </c>
      <c r="M251" s="33">
        <f t="shared" si="94"/>
        <v>0</v>
      </c>
      <c r="N251" s="39">
        <f t="shared" si="95"/>
        <v>0</v>
      </c>
      <c r="O251" s="32">
        <f t="shared" si="96"/>
        <v>1758330.77</v>
      </c>
      <c r="P251" s="33">
        <f t="shared" si="96"/>
        <v>0</v>
      </c>
      <c r="Q251" s="43">
        <f t="shared" si="97"/>
        <v>16.6389349943147</v>
      </c>
      <c r="AT251" s="31">
        <v>202103</v>
      </c>
      <c r="AU251" s="32">
        <v>105675.68</v>
      </c>
      <c r="AV251" s="33">
        <f>IFERROR(BF30,0)</f>
        <v>1758330.77</v>
      </c>
      <c r="AW251" s="33">
        <f>IFERROR(BF122,0)</f>
        <v>0</v>
      </c>
      <c r="AX251" s="33">
        <f>IFERROR([3]融资性保证险015大赔案!BB31,0)</f>
        <v>0</v>
      </c>
      <c r="AY251" s="33">
        <f>IFERROR([3]融资性保证险015大赔案!BB70,0)</f>
        <v>0</v>
      </c>
      <c r="AZ251" s="32">
        <f>ROUND(IFERROR(BF90*AV251,0),2)</f>
        <v>1758330.77</v>
      </c>
      <c r="BA251" s="33">
        <f>ROUND(IFERROR(BF221*(SUM(AV251:AW251)),0),2)</f>
        <v>1758330.77</v>
      </c>
      <c r="BB251" s="34">
        <f t="shared" si="105"/>
        <v>1758330.77</v>
      </c>
      <c r="BC251" s="33">
        <f t="shared" si="98"/>
        <v>0</v>
      </c>
      <c r="BD251" s="38">
        <f t="shared" si="99"/>
        <v>0</v>
      </c>
      <c r="BE251" s="33">
        <f t="shared" si="100"/>
        <v>0</v>
      </c>
      <c r="BF251" s="33">
        <f t="shared" si="101"/>
        <v>0</v>
      </c>
      <c r="BG251" s="32">
        <f t="shared" si="102"/>
        <v>1758330.77</v>
      </c>
      <c r="BH251" s="33">
        <f t="shared" si="102"/>
        <v>0</v>
      </c>
      <c r="BI251" s="43">
        <f t="shared" si="103"/>
        <v>16.6389349943147</v>
      </c>
    </row>
    <row r="252" ht="15" customHeight="1" outlineLevel="1" spans="2:61">
      <c r="B252" s="31">
        <v>202106</v>
      </c>
      <c r="C252" s="32">
        <v>133286.78</v>
      </c>
      <c r="D252" s="33">
        <f>IFERROR(M31,0)</f>
        <v>0</v>
      </c>
      <c r="E252" s="33">
        <f>IFERROR(M123,0)</f>
        <v>0</v>
      </c>
      <c r="F252" s="33">
        <f>IFERROR([3]融资性保证险015大赔案!M32,0)</f>
        <v>0</v>
      </c>
      <c r="G252" s="33">
        <f>IFERROR([3]融资性保证险015大赔案!M71,0)</f>
        <v>0</v>
      </c>
      <c r="H252" s="32">
        <f>ROUND(IFERROR(M90*D252,0),2)</f>
        <v>0</v>
      </c>
      <c r="I252" s="33">
        <f>ROUND(IFERROR(M221*(SUM(D252:E252)),0),2)</f>
        <v>0</v>
      </c>
      <c r="J252" s="34">
        <f t="shared" si="104"/>
        <v>0</v>
      </c>
      <c r="K252" s="33">
        <f t="shared" si="92"/>
        <v>0</v>
      </c>
      <c r="L252" s="38">
        <f t="shared" si="93"/>
        <v>0</v>
      </c>
      <c r="M252" s="33">
        <f t="shared" si="94"/>
        <v>0</v>
      </c>
      <c r="N252" s="39">
        <f t="shared" si="95"/>
        <v>0</v>
      </c>
      <c r="O252" s="32">
        <f t="shared" si="96"/>
        <v>0</v>
      </c>
      <c r="P252" s="33">
        <f t="shared" si="96"/>
        <v>0</v>
      </c>
      <c r="Q252" s="43">
        <f t="shared" si="97"/>
        <v>0</v>
      </c>
      <c r="AT252" s="31">
        <v>202106</v>
      </c>
      <c r="AU252" s="32">
        <v>133286.78</v>
      </c>
      <c r="AV252" s="33">
        <f>IFERROR(BE31,0)</f>
        <v>0</v>
      </c>
      <c r="AW252" s="33">
        <f>IFERROR(BE123,0)</f>
        <v>0</v>
      </c>
      <c r="AX252" s="33">
        <f>IFERROR([3]融资性保证险015大赔案!BA32,0)</f>
        <v>0</v>
      </c>
      <c r="AY252" s="33">
        <f>IFERROR([3]融资性保证险015大赔案!BA71,0)</f>
        <v>0</v>
      </c>
      <c r="AZ252" s="32">
        <f>ROUND(IFERROR(BE90*AV252,0),2)</f>
        <v>0</v>
      </c>
      <c r="BA252" s="33">
        <f>ROUND(IFERROR(BE221*(SUM(AV252:AW252)),0),2)</f>
        <v>0</v>
      </c>
      <c r="BB252" s="34">
        <f t="shared" si="105"/>
        <v>0</v>
      </c>
      <c r="BC252" s="33">
        <f t="shared" si="98"/>
        <v>0</v>
      </c>
      <c r="BD252" s="38">
        <f t="shared" si="99"/>
        <v>0</v>
      </c>
      <c r="BE252" s="33">
        <f t="shared" si="100"/>
        <v>0</v>
      </c>
      <c r="BF252" s="33">
        <f t="shared" si="101"/>
        <v>0</v>
      </c>
      <c r="BG252" s="32">
        <f t="shared" si="102"/>
        <v>0</v>
      </c>
      <c r="BH252" s="33">
        <f t="shared" si="102"/>
        <v>0</v>
      </c>
      <c r="BI252" s="43">
        <f t="shared" si="103"/>
        <v>0</v>
      </c>
    </row>
    <row r="253" ht="15" customHeight="1" outlineLevel="1" spans="2:61">
      <c r="B253" s="31">
        <v>202109</v>
      </c>
      <c r="C253" s="32">
        <v>115907.49</v>
      </c>
      <c r="D253" s="33">
        <f>IFERROR(L32,0)</f>
        <v>0</v>
      </c>
      <c r="E253" s="33">
        <f>IFERROR(L124,0)</f>
        <v>0</v>
      </c>
      <c r="F253" s="33">
        <f>IFERROR([3]融资性保证险015大赔案!L33,0)</f>
        <v>0</v>
      </c>
      <c r="G253" s="33">
        <f>IFERROR([3]融资性保证险015大赔案!L72,0)</f>
        <v>0</v>
      </c>
      <c r="H253" s="32">
        <f>ROUND(IFERROR(L90*D253,0),2)</f>
        <v>0</v>
      </c>
      <c r="I253" s="33">
        <f>ROUND(IFERROR(L221*(SUM(D253:E253)),0),2)</f>
        <v>0</v>
      </c>
      <c r="J253" s="34">
        <f t="shared" si="104"/>
        <v>0</v>
      </c>
      <c r="K253" s="33">
        <f t="shared" si="92"/>
        <v>0</v>
      </c>
      <c r="L253" s="38">
        <f t="shared" si="93"/>
        <v>0</v>
      </c>
      <c r="M253" s="33">
        <f t="shared" si="94"/>
        <v>0</v>
      </c>
      <c r="N253" s="39">
        <f t="shared" si="95"/>
        <v>0</v>
      </c>
      <c r="O253" s="32">
        <f t="shared" si="96"/>
        <v>0</v>
      </c>
      <c r="P253" s="33">
        <f t="shared" si="96"/>
        <v>0</v>
      </c>
      <c r="Q253" s="43">
        <f t="shared" si="97"/>
        <v>0</v>
      </c>
      <c r="AT253" s="31">
        <v>202109</v>
      </c>
      <c r="AU253" s="32">
        <v>115907.49</v>
      </c>
      <c r="AV253" s="33">
        <f>IFERROR(BD32,0)</f>
        <v>0</v>
      </c>
      <c r="AW253" s="33">
        <f>IFERROR(BD124,0)</f>
        <v>0</v>
      </c>
      <c r="AX253" s="33">
        <f>IFERROR([3]融资性保证险015大赔案!AZ33,0)</f>
        <v>0</v>
      </c>
      <c r="AY253" s="33">
        <f>IFERROR([3]融资性保证险015大赔案!AZ72,0)</f>
        <v>0</v>
      </c>
      <c r="AZ253" s="32">
        <f>ROUND(IFERROR(BD90*AV253,0),2)</f>
        <v>0</v>
      </c>
      <c r="BA253" s="33">
        <f>ROUND(IFERROR(BD221*(SUM(AV253:AW253)),0),2)</f>
        <v>0</v>
      </c>
      <c r="BB253" s="34">
        <f t="shared" si="105"/>
        <v>0</v>
      </c>
      <c r="BC253" s="33">
        <f t="shared" si="98"/>
        <v>0</v>
      </c>
      <c r="BD253" s="38">
        <f t="shared" si="99"/>
        <v>0</v>
      </c>
      <c r="BE253" s="33">
        <f t="shared" si="100"/>
        <v>0</v>
      </c>
      <c r="BF253" s="33">
        <f t="shared" si="101"/>
        <v>0</v>
      </c>
      <c r="BG253" s="32">
        <f t="shared" si="102"/>
        <v>0</v>
      </c>
      <c r="BH253" s="33">
        <f t="shared" si="102"/>
        <v>0</v>
      </c>
      <c r="BI253" s="43">
        <f t="shared" si="103"/>
        <v>0</v>
      </c>
    </row>
    <row r="254" ht="15" customHeight="1" outlineLevel="1" spans="2:61">
      <c r="B254" s="31">
        <v>202112</v>
      </c>
      <c r="C254" s="32">
        <v>146704.66</v>
      </c>
      <c r="D254" s="33">
        <f>IFERROR(K33,0)</f>
        <v>0</v>
      </c>
      <c r="E254" s="33">
        <f>IFERROR(K125,0)</f>
        <v>4750000</v>
      </c>
      <c r="F254" s="33">
        <f>IFERROR([3]融资性保证险015大赔案!K34,0)</f>
        <v>0</v>
      </c>
      <c r="G254" s="33">
        <f>IFERROR([3]融资性保证险015大赔案!K73,0)</f>
        <v>0</v>
      </c>
      <c r="H254" s="32">
        <f>ROUND(IFERROR(K90*D254,0),2)</f>
        <v>0</v>
      </c>
      <c r="I254" s="33">
        <f>ROUND(IFERROR(K221*(SUM(D254:E254)),0),2)</f>
        <v>4750000</v>
      </c>
      <c r="J254" s="34">
        <f t="shared" si="104"/>
        <v>4750000</v>
      </c>
      <c r="K254" s="33">
        <f t="shared" si="92"/>
        <v>0</v>
      </c>
      <c r="L254" s="38">
        <f t="shared" si="93"/>
        <v>0</v>
      </c>
      <c r="M254" s="33">
        <f t="shared" si="94"/>
        <v>0</v>
      </c>
      <c r="N254" s="39">
        <f t="shared" si="95"/>
        <v>0</v>
      </c>
      <c r="O254" s="32">
        <f t="shared" si="96"/>
        <v>4750000</v>
      </c>
      <c r="P254" s="33">
        <f t="shared" si="96"/>
        <v>0</v>
      </c>
      <c r="Q254" s="43">
        <f t="shared" si="97"/>
        <v>32.3779762687838</v>
      </c>
      <c r="AT254" s="31">
        <v>202112</v>
      </c>
      <c r="AU254" s="32">
        <v>146704.66</v>
      </c>
      <c r="AV254" s="33">
        <f>IFERROR(BC33,0)</f>
        <v>0</v>
      </c>
      <c r="AW254" s="33">
        <f>IFERROR(BC125,0)</f>
        <v>4750000</v>
      </c>
      <c r="AX254" s="33">
        <f>IFERROR([3]融资性保证险015大赔案!AY34,0)</f>
        <v>0</v>
      </c>
      <c r="AY254" s="33">
        <f>IFERROR([3]融资性保证险015大赔案!AY73,0)</f>
        <v>0</v>
      </c>
      <c r="AZ254" s="32">
        <f>ROUND(IFERROR(BC90*AV254,0),2)</f>
        <v>0</v>
      </c>
      <c r="BA254" s="33">
        <f>ROUND(IFERROR(BC221*(SUM(AV254:AW254)),0),2)</f>
        <v>4750000</v>
      </c>
      <c r="BB254" s="34">
        <f t="shared" si="105"/>
        <v>4750000</v>
      </c>
      <c r="BC254" s="33">
        <f t="shared" si="98"/>
        <v>0</v>
      </c>
      <c r="BD254" s="38">
        <f t="shared" si="99"/>
        <v>0</v>
      </c>
      <c r="BE254" s="33">
        <f t="shared" si="100"/>
        <v>0</v>
      </c>
      <c r="BF254" s="33">
        <f t="shared" si="101"/>
        <v>0</v>
      </c>
      <c r="BG254" s="32">
        <f t="shared" si="102"/>
        <v>4750000</v>
      </c>
      <c r="BH254" s="33">
        <f t="shared" si="102"/>
        <v>0</v>
      </c>
      <c r="BI254" s="43">
        <f t="shared" si="103"/>
        <v>32.3779762687838</v>
      </c>
    </row>
    <row r="255" ht="15" customHeight="1" outlineLevel="1" spans="2:61">
      <c r="B255" s="31">
        <v>202203</v>
      </c>
      <c r="C255" s="32">
        <v>133161.1</v>
      </c>
      <c r="D255" s="33">
        <f>IFERROR(J34,0)</f>
        <v>0</v>
      </c>
      <c r="E255" s="33">
        <f>IFERROR(J126,0)</f>
        <v>0</v>
      </c>
      <c r="F255" s="33">
        <f>IFERROR([3]融资性保证险015大赔案!J35,0)</f>
        <v>0</v>
      </c>
      <c r="G255" s="33">
        <f>IFERROR([3]融资性保证险015大赔案!J74,0)</f>
        <v>0</v>
      </c>
      <c r="H255" s="32">
        <f>ROUND(IFERROR(J90*D255,0),2)</f>
        <v>0</v>
      </c>
      <c r="I255" s="33">
        <f>ROUND(IFERROR(J221*(SUM(D255:E255)),0),2)</f>
        <v>0</v>
      </c>
      <c r="J255" s="34">
        <f t="shared" si="104"/>
        <v>0</v>
      </c>
      <c r="K255" s="33">
        <f t="shared" si="92"/>
        <v>0</v>
      </c>
      <c r="L255" s="38">
        <f t="shared" si="93"/>
        <v>0</v>
      </c>
      <c r="M255" s="33">
        <f t="shared" si="94"/>
        <v>0</v>
      </c>
      <c r="N255" s="39">
        <f t="shared" si="95"/>
        <v>0</v>
      </c>
      <c r="O255" s="32">
        <f t="shared" si="96"/>
        <v>0</v>
      </c>
      <c r="P255" s="33">
        <f t="shared" si="96"/>
        <v>0</v>
      </c>
      <c r="Q255" s="43">
        <f t="shared" si="97"/>
        <v>0</v>
      </c>
      <c r="AT255" s="31">
        <v>202203</v>
      </c>
      <c r="AU255" s="32">
        <v>133161.1</v>
      </c>
      <c r="AV255" s="33">
        <f>IFERROR(BB34,0)</f>
        <v>0</v>
      </c>
      <c r="AW255" s="33">
        <f>IFERROR(BB126,0)</f>
        <v>0</v>
      </c>
      <c r="AX255" s="33">
        <f>IFERROR([3]融资性保证险015大赔案!AX35,0)</f>
        <v>0</v>
      </c>
      <c r="AY255" s="33">
        <f>IFERROR([3]融资性保证险015大赔案!AX74,0)</f>
        <v>0</v>
      </c>
      <c r="AZ255" s="32">
        <f>ROUND(IFERROR(BB90*AV255,0),2)</f>
        <v>0</v>
      </c>
      <c r="BA255" s="33">
        <f>ROUND(IFERROR(BB221*(SUM(AV255:AW255)),0),2)</f>
        <v>0</v>
      </c>
      <c r="BB255" s="34">
        <f t="shared" si="105"/>
        <v>0</v>
      </c>
      <c r="BC255" s="33">
        <f t="shared" si="98"/>
        <v>0</v>
      </c>
      <c r="BD255" s="38">
        <f t="shared" si="99"/>
        <v>0</v>
      </c>
      <c r="BE255" s="33">
        <f t="shared" si="100"/>
        <v>0</v>
      </c>
      <c r="BF255" s="33">
        <f t="shared" si="101"/>
        <v>0</v>
      </c>
      <c r="BG255" s="32">
        <f t="shared" si="102"/>
        <v>0</v>
      </c>
      <c r="BH255" s="33">
        <f t="shared" si="102"/>
        <v>0</v>
      </c>
      <c r="BI255" s="43">
        <f t="shared" si="103"/>
        <v>0</v>
      </c>
    </row>
    <row r="256" ht="15" customHeight="1" outlineLevel="1" spans="2:61">
      <c r="B256" s="31">
        <v>202206</v>
      </c>
      <c r="C256" s="32">
        <v>60202.93</v>
      </c>
      <c r="D256" s="33">
        <f>IFERROR(I35,0)</f>
        <v>0</v>
      </c>
      <c r="E256" s="33">
        <f>IFERROR(I127,0)</f>
        <v>0</v>
      </c>
      <c r="F256" s="33">
        <f>IFERROR([3]融资性保证险015大赔案!I36,0)</f>
        <v>0</v>
      </c>
      <c r="G256" s="33">
        <f>IFERROR([3]融资性保证险015大赔案!I75,0)</f>
        <v>0</v>
      </c>
      <c r="H256" s="32">
        <f>ROUND(IFERROR(I90*D256,0),2)</f>
        <v>0</v>
      </c>
      <c r="I256" s="33">
        <f>ROUND(IFERROR(I221*(SUM(D256:E256)),0),2)</f>
        <v>0</v>
      </c>
      <c r="J256" s="86">
        <f t="shared" ref="J256:J257" si="106">ROUND(AVERAGE(H256,I256),2)</f>
        <v>0</v>
      </c>
      <c r="K256" s="33">
        <f t="shared" si="92"/>
        <v>0</v>
      </c>
      <c r="L256" s="38">
        <f t="shared" si="93"/>
        <v>0</v>
      </c>
      <c r="M256" s="33">
        <f t="shared" si="94"/>
        <v>0</v>
      </c>
      <c r="N256" s="39">
        <f t="shared" si="95"/>
        <v>0</v>
      </c>
      <c r="O256" s="32">
        <f t="shared" si="96"/>
        <v>0</v>
      </c>
      <c r="P256" s="33">
        <f t="shared" si="96"/>
        <v>0</v>
      </c>
      <c r="Q256" s="43">
        <f t="shared" si="97"/>
        <v>0</v>
      </c>
      <c r="AT256" s="31">
        <v>202206</v>
      </c>
      <c r="AU256" s="32">
        <v>60202.93</v>
      </c>
      <c r="AV256" s="33">
        <f>IFERROR(BA35,0)</f>
        <v>0</v>
      </c>
      <c r="AW256" s="33">
        <f>IFERROR(BA127,0)</f>
        <v>0</v>
      </c>
      <c r="AX256" s="33">
        <f>IFERROR([3]融资性保证险015大赔案!AW36,0)</f>
        <v>0</v>
      </c>
      <c r="AY256" s="33">
        <f>IFERROR([3]融资性保证险015大赔案!AW75,0)</f>
        <v>0</v>
      </c>
      <c r="AZ256" s="32">
        <f>ROUND(IFERROR(BA90*AV256,0),2)</f>
        <v>0</v>
      </c>
      <c r="BA256" s="33">
        <f>ROUND(IFERROR(BA221*(SUM(AV256:AW256)),0),2)</f>
        <v>0</v>
      </c>
      <c r="BB256" s="86">
        <f t="shared" ref="BB256:BB257" si="107">ROUND(AVERAGE(AZ256,BA256),2)</f>
        <v>0</v>
      </c>
      <c r="BC256" s="33">
        <f t="shared" si="98"/>
        <v>0</v>
      </c>
      <c r="BD256" s="38">
        <f t="shared" si="99"/>
        <v>0</v>
      </c>
      <c r="BE256" s="33">
        <f t="shared" si="100"/>
        <v>0</v>
      </c>
      <c r="BF256" s="33">
        <f t="shared" si="101"/>
        <v>0</v>
      </c>
      <c r="BG256" s="32">
        <f t="shared" si="102"/>
        <v>0</v>
      </c>
      <c r="BH256" s="33">
        <f t="shared" si="102"/>
        <v>0</v>
      </c>
      <c r="BI256" s="43">
        <f t="shared" si="103"/>
        <v>0</v>
      </c>
    </row>
    <row r="257" ht="15" customHeight="1" outlineLevel="1" spans="2:61">
      <c r="B257" s="31">
        <v>202209</v>
      </c>
      <c r="C257" s="32">
        <v>49324.87</v>
      </c>
      <c r="D257" s="33">
        <f>IFERROR(H36,0)</f>
        <v>0</v>
      </c>
      <c r="E257" s="33">
        <f>IFERROR(H128,0)</f>
        <v>0</v>
      </c>
      <c r="F257" s="33">
        <f>IFERROR([3]融资性保证险015大赔案!H37,0)</f>
        <v>0</v>
      </c>
      <c r="G257" s="33">
        <f>IFERROR([3]融资性保证险015大赔案!H76,0)</f>
        <v>0</v>
      </c>
      <c r="H257" s="32">
        <f>ROUND(IFERROR(H90*D257,0),2)</f>
        <v>0</v>
      </c>
      <c r="I257" s="33">
        <f>ROUND(IFERROR(H221*(SUM(D257:E257)),0),2)</f>
        <v>0</v>
      </c>
      <c r="J257" s="86">
        <f t="shared" si="106"/>
        <v>0</v>
      </c>
      <c r="K257" s="33">
        <f t="shared" si="92"/>
        <v>0</v>
      </c>
      <c r="L257" s="38">
        <f t="shared" si="93"/>
        <v>0</v>
      </c>
      <c r="M257" s="33">
        <f t="shared" si="94"/>
        <v>0</v>
      </c>
      <c r="N257" s="39">
        <f t="shared" si="95"/>
        <v>0</v>
      </c>
      <c r="O257" s="32">
        <f t="shared" si="96"/>
        <v>0</v>
      </c>
      <c r="P257" s="33">
        <f t="shared" si="96"/>
        <v>0</v>
      </c>
      <c r="Q257" s="43">
        <f t="shared" si="97"/>
        <v>0</v>
      </c>
      <c r="AT257" s="31">
        <v>202209</v>
      </c>
      <c r="AU257" s="32">
        <v>49324.87</v>
      </c>
      <c r="AV257" s="33">
        <f>IFERROR(AZ36,0)</f>
        <v>0</v>
      </c>
      <c r="AW257" s="33">
        <f>IFERROR(AZ128,0)</f>
        <v>0</v>
      </c>
      <c r="AX257" s="33">
        <f>IFERROR([3]融资性保证险015大赔案!AV37,0)</f>
        <v>0</v>
      </c>
      <c r="AY257" s="33">
        <f>IFERROR([3]融资性保证险015大赔案!AV76,0)</f>
        <v>0</v>
      </c>
      <c r="AZ257" s="32">
        <f>ROUND(IFERROR(AZ90*AV257,0),2)</f>
        <v>0</v>
      </c>
      <c r="BA257" s="33">
        <f>ROUND(IFERROR(AZ221*(SUM(AV257:AW257)),0),2)</f>
        <v>0</v>
      </c>
      <c r="BB257" s="86">
        <f t="shared" si="107"/>
        <v>0</v>
      </c>
      <c r="BC257" s="33">
        <f t="shared" si="98"/>
        <v>0</v>
      </c>
      <c r="BD257" s="38">
        <f t="shared" si="99"/>
        <v>0</v>
      </c>
      <c r="BE257" s="33">
        <f t="shared" si="100"/>
        <v>0</v>
      </c>
      <c r="BF257" s="33">
        <f t="shared" si="101"/>
        <v>0</v>
      </c>
      <c r="BG257" s="32">
        <f t="shared" si="102"/>
        <v>0</v>
      </c>
      <c r="BH257" s="33">
        <f t="shared" si="102"/>
        <v>0</v>
      </c>
      <c r="BI257" s="43">
        <f t="shared" si="103"/>
        <v>0</v>
      </c>
    </row>
    <row r="258" ht="15" customHeight="1" outlineLevel="1" spans="2:61">
      <c r="B258" s="31">
        <v>202212</v>
      </c>
      <c r="C258" s="32">
        <v>-18425512.58</v>
      </c>
      <c r="D258" s="33">
        <f>IFERROR(G37,0)</f>
        <v>0</v>
      </c>
      <c r="E258" s="33">
        <f>IFERROR(G129,0)</f>
        <v>0</v>
      </c>
      <c r="F258" s="33">
        <f>IFERROR([3]融资性保证险015大赔案!G38,0)</f>
        <v>0</v>
      </c>
      <c r="G258" s="33">
        <f>IFERROR([3]融资性保证险015大赔案!G77,0)</f>
        <v>0</v>
      </c>
      <c r="H258" s="32">
        <f>ROUND(IFERROR(G90*D258,0),2)</f>
        <v>0</v>
      </c>
      <c r="I258" s="33">
        <f>ROUND(IFERROR(G221*(SUM(D258:E258)),0),2)</f>
        <v>0</v>
      </c>
      <c r="J258" s="34">
        <f>ROUND((I258),2)</f>
        <v>0</v>
      </c>
      <c r="K258" s="33">
        <f t="shared" si="92"/>
        <v>0</v>
      </c>
      <c r="L258" s="38">
        <f t="shared" si="93"/>
        <v>0</v>
      </c>
      <c r="M258" s="33">
        <f t="shared" si="94"/>
        <v>0</v>
      </c>
      <c r="N258" s="39">
        <f t="shared" si="95"/>
        <v>0</v>
      </c>
      <c r="O258" s="32">
        <f t="shared" si="96"/>
        <v>0</v>
      </c>
      <c r="P258" s="33">
        <f t="shared" si="96"/>
        <v>0</v>
      </c>
      <c r="Q258" s="43">
        <f t="shared" si="97"/>
        <v>0</v>
      </c>
      <c r="AT258" s="31">
        <v>202212</v>
      </c>
      <c r="AU258" s="32">
        <v>-18425512.58</v>
      </c>
      <c r="AV258" s="33">
        <f>IFERROR(AY37,0)</f>
        <v>0</v>
      </c>
      <c r="AW258" s="33">
        <f>IFERROR(AY129,0)</f>
        <v>0</v>
      </c>
      <c r="AX258" s="33">
        <f>IFERROR([3]融资性保证险015大赔案!AU38,0)</f>
        <v>0</v>
      </c>
      <c r="AY258" s="33">
        <f>IFERROR([3]融资性保证险015大赔案!AU77,0)</f>
        <v>0</v>
      </c>
      <c r="AZ258" s="32">
        <f>ROUND(IFERROR(AY90*AV258,0),2)</f>
        <v>0</v>
      </c>
      <c r="BA258" s="33">
        <f>ROUND(IFERROR(AY221*(SUM(AV258:AW258)),0),2)</f>
        <v>0</v>
      </c>
      <c r="BB258" s="34">
        <f>ROUND((BA258),2)</f>
        <v>0</v>
      </c>
      <c r="BC258" s="33">
        <f t="shared" si="98"/>
        <v>0</v>
      </c>
      <c r="BD258" s="38">
        <f t="shared" si="99"/>
        <v>0</v>
      </c>
      <c r="BE258" s="33">
        <f t="shared" si="100"/>
        <v>0</v>
      </c>
      <c r="BF258" s="33">
        <f t="shared" si="101"/>
        <v>0</v>
      </c>
      <c r="BG258" s="32">
        <f t="shared" si="102"/>
        <v>0</v>
      </c>
      <c r="BH258" s="33">
        <f t="shared" si="102"/>
        <v>0</v>
      </c>
      <c r="BI258" s="43">
        <f t="shared" si="103"/>
        <v>0</v>
      </c>
    </row>
    <row r="259" ht="15" customHeight="1" outlineLevel="1" spans="2:61">
      <c r="B259" s="31">
        <v>202303</v>
      </c>
      <c r="C259" s="32">
        <v>735.62</v>
      </c>
      <c r="D259" s="33">
        <f>IFERROR(F38,0)</f>
        <v>0</v>
      </c>
      <c r="E259" s="33">
        <f>IFERROR(F130,0)</f>
        <v>0</v>
      </c>
      <c r="F259" s="33">
        <f>IFERROR([3]融资性保证险015大赔案!F39,0)</f>
        <v>0</v>
      </c>
      <c r="G259" s="33">
        <f>IFERROR([3]融资性保证险015大赔案!F78,0)</f>
        <v>0</v>
      </c>
      <c r="H259" s="32">
        <f>ROUND(IFERROR(F90*D259,0),2)</f>
        <v>0</v>
      </c>
      <c r="I259" s="33">
        <f>ROUND(IFERROR(F221*(SUM(D259:E259)),0),2)</f>
        <v>0</v>
      </c>
      <c r="J259" s="34">
        <f>ROUND((I259),2)</f>
        <v>0</v>
      </c>
      <c r="K259" s="33">
        <f t="shared" si="92"/>
        <v>0</v>
      </c>
      <c r="L259" s="38">
        <f t="shared" si="93"/>
        <v>0</v>
      </c>
      <c r="M259" s="33">
        <f t="shared" si="94"/>
        <v>0</v>
      </c>
      <c r="N259" s="39">
        <f t="shared" si="95"/>
        <v>0</v>
      </c>
      <c r="O259" s="32">
        <f t="shared" si="96"/>
        <v>0</v>
      </c>
      <c r="P259" s="33">
        <f t="shared" si="96"/>
        <v>0</v>
      </c>
      <c r="Q259" s="43">
        <f t="shared" si="97"/>
        <v>0</v>
      </c>
      <c r="AT259" s="31">
        <v>202303</v>
      </c>
      <c r="AU259" s="32">
        <v>735.62</v>
      </c>
      <c r="AV259" s="33">
        <f>IFERROR(AX38,0)</f>
        <v>0</v>
      </c>
      <c r="AW259" s="33">
        <f>IFERROR(AX130,0)</f>
        <v>0</v>
      </c>
      <c r="AX259" s="33">
        <f>IFERROR([3]融资性保证险015大赔案!AT39,0)</f>
        <v>0</v>
      </c>
      <c r="AY259" s="33">
        <f>IFERROR([3]融资性保证险015大赔案!AT78,0)</f>
        <v>0</v>
      </c>
      <c r="AZ259" s="32">
        <f>ROUND(IFERROR(AX90*AV259,0),2)</f>
        <v>0</v>
      </c>
      <c r="BA259" s="33">
        <f>ROUND(IFERROR(AX221*(SUM(AV259:AW259)),0),2)</f>
        <v>0</v>
      </c>
      <c r="BB259" s="34">
        <f>ROUND((BA259),2)</f>
        <v>0</v>
      </c>
      <c r="BC259" s="33">
        <f t="shared" si="98"/>
        <v>0</v>
      </c>
      <c r="BD259" s="38">
        <f t="shared" si="99"/>
        <v>0</v>
      </c>
      <c r="BE259" s="33">
        <f t="shared" si="100"/>
        <v>0</v>
      </c>
      <c r="BF259" s="33">
        <f t="shared" si="101"/>
        <v>0</v>
      </c>
      <c r="BG259" s="32">
        <f t="shared" si="102"/>
        <v>0</v>
      </c>
      <c r="BH259" s="33">
        <f t="shared" si="102"/>
        <v>0</v>
      </c>
      <c r="BI259" s="43">
        <f t="shared" si="103"/>
        <v>0</v>
      </c>
    </row>
    <row r="260" ht="15" customHeight="1" outlineLevel="1" spans="2:61">
      <c r="B260" s="31">
        <v>202306</v>
      </c>
      <c r="C260" s="32">
        <v>1489.69</v>
      </c>
      <c r="D260" s="33">
        <f>IFERROR(E39,0)</f>
        <v>0</v>
      </c>
      <c r="E260" s="33">
        <f>IFERROR(E131,0)</f>
        <v>0</v>
      </c>
      <c r="F260" s="33">
        <f>IFERROR([3]融资性保证险015大赔案!E40,0)</f>
        <v>0</v>
      </c>
      <c r="G260" s="33">
        <f>IFERROR([3]融资性保证险015大赔案!E79,0)</f>
        <v>0</v>
      </c>
      <c r="H260" s="32">
        <f>ROUND(IFERROR(E90*D260,0),2)</f>
        <v>0</v>
      </c>
      <c r="I260" s="33">
        <f>ROUND(IFERROR(E221*(SUM(D260:E260)),0),2)</f>
        <v>0</v>
      </c>
      <c r="J260" s="34">
        <f>ROUND((I260),2)</f>
        <v>0</v>
      </c>
      <c r="K260" s="33">
        <f t="shared" si="92"/>
        <v>0</v>
      </c>
      <c r="L260" s="38">
        <f t="shared" si="93"/>
        <v>0</v>
      </c>
      <c r="M260" s="33">
        <f t="shared" si="94"/>
        <v>0</v>
      </c>
      <c r="N260" s="39">
        <f t="shared" si="95"/>
        <v>0</v>
      </c>
      <c r="O260" s="32">
        <f t="shared" si="96"/>
        <v>0</v>
      </c>
      <c r="P260" s="33">
        <f t="shared" si="96"/>
        <v>0</v>
      </c>
      <c r="Q260" s="43">
        <f t="shared" si="97"/>
        <v>0</v>
      </c>
      <c r="AT260" s="31">
        <v>202306</v>
      </c>
      <c r="AU260" s="32">
        <v>1489.69</v>
      </c>
      <c r="AV260" s="33">
        <f>IFERROR(AW39,0)</f>
        <v>0</v>
      </c>
      <c r="AW260" s="33">
        <f>IFERROR(AW131,0)</f>
        <v>0</v>
      </c>
      <c r="AX260" s="33">
        <f>IFERROR([3]融资性保证险015大赔案!AS40,0)</f>
        <v>0</v>
      </c>
      <c r="AY260" s="33">
        <f>IFERROR([3]融资性保证险015大赔案!AS79,0)</f>
        <v>0</v>
      </c>
      <c r="AZ260" s="32">
        <f>ROUND(IFERROR(AW90*AV260,0),2)</f>
        <v>0</v>
      </c>
      <c r="BA260" s="33">
        <f>ROUND(IFERROR(AW221*(SUM(AV260:AW260)),0),2)</f>
        <v>0</v>
      </c>
      <c r="BB260" s="34">
        <f>ROUND((BA260),2)</f>
        <v>0</v>
      </c>
      <c r="BC260" s="33">
        <f t="shared" si="98"/>
        <v>0</v>
      </c>
      <c r="BD260" s="38">
        <f t="shared" si="99"/>
        <v>0</v>
      </c>
      <c r="BE260" s="33">
        <f t="shared" si="100"/>
        <v>0</v>
      </c>
      <c r="BF260" s="33">
        <f t="shared" si="101"/>
        <v>0</v>
      </c>
      <c r="BG260" s="32">
        <f t="shared" si="102"/>
        <v>0</v>
      </c>
      <c r="BH260" s="33">
        <f t="shared" si="102"/>
        <v>0</v>
      </c>
      <c r="BI260" s="43">
        <f t="shared" si="103"/>
        <v>0</v>
      </c>
    </row>
    <row r="261" ht="15" customHeight="1" outlineLevel="1" spans="2:61">
      <c r="B261" s="31">
        <v>202309</v>
      </c>
      <c r="C261" s="32">
        <v>1506.06</v>
      </c>
      <c r="D261" s="33">
        <f>IFERROR(D40,0)</f>
        <v>0</v>
      </c>
      <c r="E261" s="33">
        <f>IFERROR(D132,0)</f>
        <v>0</v>
      </c>
      <c r="F261" s="33">
        <f>IFERROR([3]融资性保证险015大赔案!D41,0)</f>
        <v>0</v>
      </c>
      <c r="G261" s="33">
        <f>IFERROR([3]融资性保证险015大赔案!D80,0)</f>
        <v>0</v>
      </c>
      <c r="H261" s="32">
        <f>ROUND(IFERROR(D90*D261,0),2)</f>
        <v>0</v>
      </c>
      <c r="I261" s="33">
        <f>ROUND(IFERROR(D221*(SUM(D261:E261)),0),2)</f>
        <v>0</v>
      </c>
      <c r="J261" s="34">
        <f>ROUND((I261),2)</f>
        <v>0</v>
      </c>
      <c r="K261" s="33">
        <f t="shared" si="92"/>
        <v>0</v>
      </c>
      <c r="L261" s="38">
        <f t="shared" si="93"/>
        <v>0</v>
      </c>
      <c r="M261" s="33">
        <f t="shared" si="94"/>
        <v>0</v>
      </c>
      <c r="N261" s="39">
        <f t="shared" si="95"/>
        <v>0</v>
      </c>
      <c r="O261" s="32">
        <f t="shared" si="96"/>
        <v>0</v>
      </c>
      <c r="P261" s="33">
        <f t="shared" si="96"/>
        <v>0</v>
      </c>
      <c r="Q261" s="43">
        <f t="shared" si="97"/>
        <v>0</v>
      </c>
      <c r="AT261" s="31">
        <v>202309</v>
      </c>
      <c r="AU261" s="32">
        <v>1506.06</v>
      </c>
      <c r="AV261" s="33">
        <f>IFERROR(AV40,0)</f>
        <v>0</v>
      </c>
      <c r="AW261" s="33">
        <f>IFERROR(AV132,0)</f>
        <v>0</v>
      </c>
      <c r="AX261" s="33">
        <f>IFERROR([3]融资性保证险015大赔案!AR41,0)</f>
        <v>0</v>
      </c>
      <c r="AY261" s="33">
        <f>IFERROR([3]融资性保证险015大赔案!AR80,0)</f>
        <v>0</v>
      </c>
      <c r="AZ261" s="32">
        <f>ROUND(IFERROR(AV90*AV261,0),2)</f>
        <v>0</v>
      </c>
      <c r="BA261" s="33">
        <f>ROUND(IFERROR(AV221*(SUM(AV261:AW261)),0),2)</f>
        <v>0</v>
      </c>
      <c r="BB261" s="34">
        <f>ROUND((BA261),2)</f>
        <v>0</v>
      </c>
      <c r="BC261" s="33">
        <f t="shared" si="98"/>
        <v>0</v>
      </c>
      <c r="BD261" s="38">
        <f t="shared" si="99"/>
        <v>0</v>
      </c>
      <c r="BE261" s="33">
        <f t="shared" si="100"/>
        <v>0</v>
      </c>
      <c r="BF261" s="33">
        <f t="shared" si="101"/>
        <v>0</v>
      </c>
      <c r="BG261" s="32">
        <f t="shared" si="102"/>
        <v>0</v>
      </c>
      <c r="BH261" s="33">
        <f t="shared" si="102"/>
        <v>0</v>
      </c>
      <c r="BI261" s="43">
        <f t="shared" si="103"/>
        <v>0</v>
      </c>
    </row>
    <row r="262" ht="15" customHeight="1" outlineLevel="1" spans="2:61">
      <c r="B262" s="44">
        <v>202312</v>
      </c>
      <c r="C262" s="45">
        <v>8172.96</v>
      </c>
      <c r="D262" s="46">
        <f>IFERROR(C41,0)</f>
        <v>0</v>
      </c>
      <c r="E262" s="46">
        <f>IFERROR(C133,0)</f>
        <v>0</v>
      </c>
      <c r="F262" s="46">
        <f>IFERROR([3]融资性保证险015大赔案!C42,0)</f>
        <v>0</v>
      </c>
      <c r="G262" s="46">
        <f>IFERROR([3]融资性保证险015大赔案!C81,0)</f>
        <v>0</v>
      </c>
      <c r="H262" s="45">
        <f>ROUND(IFERROR(C90*D262,0),2)</f>
        <v>0</v>
      </c>
      <c r="I262" s="46">
        <f>ROUND(IFERROR(C221*(SUM(D262:E262)),0),2)</f>
        <v>0</v>
      </c>
      <c r="J262" s="34">
        <f>ROUND((I262),2)</f>
        <v>0</v>
      </c>
      <c r="K262" s="46">
        <f t="shared" si="92"/>
        <v>0</v>
      </c>
      <c r="L262" s="63">
        <f t="shared" si="93"/>
        <v>0</v>
      </c>
      <c r="M262" s="46">
        <f t="shared" si="94"/>
        <v>0</v>
      </c>
      <c r="N262" s="64">
        <f t="shared" si="95"/>
        <v>0</v>
      </c>
      <c r="O262" s="45">
        <f t="shared" si="96"/>
        <v>0</v>
      </c>
      <c r="P262" s="46">
        <f t="shared" si="96"/>
        <v>0</v>
      </c>
      <c r="Q262" s="68">
        <f t="shared" si="97"/>
        <v>0</v>
      </c>
      <c r="AT262" s="44">
        <v>202312</v>
      </c>
      <c r="AU262" s="45">
        <v>8172.96</v>
      </c>
      <c r="AV262" s="46">
        <f>IFERROR(AU41,0)</f>
        <v>0</v>
      </c>
      <c r="AW262" s="46">
        <f>IFERROR(AU133,0)</f>
        <v>0</v>
      </c>
      <c r="AX262" s="46">
        <f>IFERROR([3]融资性保证险015大赔案!AQ42,0)</f>
        <v>0</v>
      </c>
      <c r="AY262" s="46">
        <f>IFERROR([3]融资性保证险015大赔案!AQ81,0)</f>
        <v>0</v>
      </c>
      <c r="AZ262" s="45">
        <f>ROUND(IFERROR(AU90*AV262,0),2)</f>
        <v>0</v>
      </c>
      <c r="BA262" s="46">
        <f>ROUND(IFERROR(AU221*(SUM(AV262:AW262)),0),2)</f>
        <v>0</v>
      </c>
      <c r="BB262" s="34">
        <f>ROUND((BA262),2)</f>
        <v>0</v>
      </c>
      <c r="BC262" s="46">
        <f t="shared" si="98"/>
        <v>0</v>
      </c>
      <c r="BD262" s="63">
        <f t="shared" si="99"/>
        <v>0</v>
      </c>
      <c r="BE262" s="46">
        <f t="shared" si="100"/>
        <v>0</v>
      </c>
      <c r="BF262" s="46">
        <f t="shared" si="101"/>
        <v>0</v>
      </c>
      <c r="BG262" s="45">
        <f t="shared" si="102"/>
        <v>0</v>
      </c>
      <c r="BH262" s="46">
        <f t="shared" si="102"/>
        <v>0</v>
      </c>
      <c r="BI262" s="68">
        <f t="shared" si="103"/>
        <v>0</v>
      </c>
    </row>
    <row r="263" ht="15" customHeight="1" outlineLevel="1" spans="2:61">
      <c r="B263" s="47" t="s">
        <v>59</v>
      </c>
      <c r="C263" s="48">
        <f t="shared" ref="C263:G263" si="108">IFERROR(SUM(C228:C262),0)</f>
        <v>26311985.61</v>
      </c>
      <c r="D263" s="48">
        <f t="shared" si="108"/>
        <v>31094672.85</v>
      </c>
      <c r="E263" s="48">
        <f t="shared" si="108"/>
        <v>4843139.2</v>
      </c>
      <c r="F263" s="48">
        <f t="shared" si="108"/>
        <v>0</v>
      </c>
      <c r="G263" s="48">
        <f t="shared" si="108"/>
        <v>0</v>
      </c>
      <c r="H263" s="48">
        <f t="shared" ref="H263:K263" si="109">ROUND(IFERROR(SUM(H228:H262),0),2)</f>
        <v>31094672.85</v>
      </c>
      <c r="I263" s="48">
        <f t="shared" si="109"/>
        <v>35937812.05</v>
      </c>
      <c r="J263" s="48">
        <f t="shared" si="109"/>
        <v>35937812.05</v>
      </c>
      <c r="K263" s="48">
        <f t="shared" si="109"/>
        <v>0</v>
      </c>
      <c r="L263" s="48"/>
      <c r="M263" s="48">
        <f t="shared" ref="M263:P263" si="110">ROUND(IFERROR(SUM(M228:M262),0),2)</f>
        <v>0</v>
      </c>
      <c r="N263" s="48">
        <f t="shared" si="110"/>
        <v>0</v>
      </c>
      <c r="O263" s="48">
        <f t="shared" si="110"/>
        <v>35937812.05</v>
      </c>
      <c r="P263" s="48">
        <f t="shared" si="110"/>
        <v>0</v>
      </c>
      <c r="Q263" s="69"/>
      <c r="AT263" s="47" t="s">
        <v>59</v>
      </c>
      <c r="AU263" s="48">
        <f t="shared" ref="AU263:AY263" si="111">IFERROR(SUM(AU228:AU262),0)</f>
        <v>26311985.61</v>
      </c>
      <c r="AV263" s="48">
        <f t="shared" si="111"/>
        <v>31094672.85</v>
      </c>
      <c r="AW263" s="48">
        <f t="shared" si="111"/>
        <v>4843139.2</v>
      </c>
      <c r="AX263" s="48">
        <f t="shared" si="111"/>
        <v>0</v>
      </c>
      <c r="AY263" s="48">
        <f t="shared" si="111"/>
        <v>0</v>
      </c>
      <c r="AZ263" s="48">
        <f t="shared" ref="AZ263:BC263" si="112">ROUND(IFERROR(SUM(AZ228:AZ262),0),2)</f>
        <v>31094672.85</v>
      </c>
      <c r="BA263" s="48">
        <f t="shared" si="112"/>
        <v>35937812.05</v>
      </c>
      <c r="BB263" s="48">
        <f t="shared" si="112"/>
        <v>35937812.05</v>
      </c>
      <c r="BC263" s="48">
        <f t="shared" si="112"/>
        <v>0</v>
      </c>
      <c r="BD263" s="48"/>
      <c r="BE263" s="48">
        <f t="shared" ref="BE263:BH263" si="113">ROUND(IFERROR(SUM(BE228:BE262),0),2)</f>
        <v>0</v>
      </c>
      <c r="BF263" s="48">
        <f t="shared" si="113"/>
        <v>0</v>
      </c>
      <c r="BG263" s="48">
        <f t="shared" si="113"/>
        <v>35937812.05</v>
      </c>
      <c r="BH263" s="48">
        <f t="shared" si="113"/>
        <v>0</v>
      </c>
      <c r="BI263" s="69"/>
    </row>
    <row r="264" ht="15" customHeight="1"/>
    <row r="265" ht="15" customHeight="1"/>
    <row r="266" ht="15" customHeight="1" spans="2:82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T266" s="8" t="s">
        <v>23</v>
      </c>
      <c r="AU266" s="49" t="s">
        <v>24</v>
      </c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70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2"/>
    </row>
    <row r="267" ht="15" customHeight="1" spans="2:82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T267" s="50"/>
      <c r="AU267" s="9">
        <v>1</v>
      </c>
      <c r="AV267" s="9">
        <v>2</v>
      </c>
      <c r="AW267" s="9">
        <v>3</v>
      </c>
      <c r="AX267" s="9">
        <v>4</v>
      </c>
      <c r="AY267" s="9">
        <v>5</v>
      </c>
      <c r="AZ267" s="9">
        <v>6</v>
      </c>
      <c r="BA267" s="9">
        <v>7</v>
      </c>
      <c r="BB267" s="9">
        <v>8</v>
      </c>
      <c r="BC267" s="9">
        <v>9</v>
      </c>
      <c r="BD267" s="9">
        <v>10</v>
      </c>
      <c r="BE267" s="9">
        <v>11</v>
      </c>
      <c r="BF267" s="9">
        <v>12</v>
      </c>
      <c r="BG267" s="9">
        <v>13</v>
      </c>
      <c r="BH267" s="9">
        <v>14</v>
      </c>
      <c r="BI267" s="9">
        <v>15</v>
      </c>
      <c r="BJ267" s="9">
        <v>16</v>
      </c>
      <c r="BK267" s="71">
        <v>17</v>
      </c>
      <c r="BL267" s="9">
        <v>18</v>
      </c>
      <c r="BM267" s="9">
        <v>19</v>
      </c>
      <c r="BN267" s="9">
        <v>20</v>
      </c>
      <c r="BO267" s="9">
        <v>21</v>
      </c>
      <c r="BP267" s="9">
        <v>22</v>
      </c>
      <c r="BQ267" s="9">
        <v>23</v>
      </c>
      <c r="BR267" s="9">
        <v>24</v>
      </c>
      <c r="BS267" s="9">
        <v>25</v>
      </c>
      <c r="BT267" s="9">
        <v>26</v>
      </c>
      <c r="BU267" s="9">
        <v>27</v>
      </c>
      <c r="BV267" s="9">
        <v>28</v>
      </c>
      <c r="BW267" s="9">
        <v>29</v>
      </c>
      <c r="BX267" s="9">
        <v>30</v>
      </c>
      <c r="BY267" s="9">
        <v>31</v>
      </c>
      <c r="BZ267" s="9">
        <v>32</v>
      </c>
      <c r="CA267" s="9">
        <v>33</v>
      </c>
      <c r="CB267" s="9">
        <v>34</v>
      </c>
      <c r="CC267" s="9">
        <v>35</v>
      </c>
      <c r="CD267" s="2"/>
    </row>
    <row r="268" ht="15" customHeight="1" spans="2:82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T268" s="10">
        <v>201506</v>
      </c>
      <c r="AU268" s="11">
        <f>SUM(BB228,-AV228)</f>
        <v>0</v>
      </c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72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2"/>
    </row>
    <row r="269" ht="15" customHeight="1" spans="2:82">
      <c r="B269" s="10">
        <v>201509</v>
      </c>
      <c r="C269" s="11">
        <f t="shared" ref="C269:C302" si="114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T269" s="10">
        <v>201509</v>
      </c>
      <c r="AU269" s="11">
        <f t="shared" ref="AU269:AU287" si="115">SUM(BB229,-AV229)</f>
        <v>0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72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2"/>
    </row>
    <row r="270" ht="15" customHeight="1" spans="2:82">
      <c r="B270" s="10">
        <v>201512</v>
      </c>
      <c r="C270" s="11">
        <f t="shared" si="114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T270" s="10">
        <v>201512</v>
      </c>
      <c r="AU270" s="11">
        <f t="shared" si="115"/>
        <v>0</v>
      </c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72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2"/>
    </row>
    <row r="271" ht="15" customHeight="1" spans="2:82">
      <c r="B271" s="10">
        <v>201603</v>
      </c>
      <c r="C271" s="11">
        <f t="shared" si="114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T271" s="10">
        <v>201603</v>
      </c>
      <c r="AU271" s="11">
        <f t="shared" si="115"/>
        <v>0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72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>
        <f>IFERROR($AU271*BY$93/SUM($AG$93:$CC$93),0)</f>
        <v>0</v>
      </c>
      <c r="BZ271" s="11">
        <f>IFERROR($AU271*BZ$93/SUM($AG$93:$CC$93),0)</f>
        <v>0</v>
      </c>
      <c r="CA271" s="11">
        <f>IFERROR($AU271*CA$93/SUM($AG$93:$CC$93),0)</f>
        <v>0</v>
      </c>
      <c r="CB271" s="11">
        <f>IFERROR($AU271*CB$93/SUM($AG$93:$CC$93),0)</f>
        <v>0</v>
      </c>
      <c r="CC271" s="11">
        <f>IFERROR($AU271*CC$93/SUM($AG$93:$CC$93),0)</f>
        <v>0</v>
      </c>
      <c r="CD271" s="2"/>
    </row>
    <row r="272" ht="15" customHeight="1" spans="2:82">
      <c r="B272" s="10">
        <v>201606</v>
      </c>
      <c r="C272" s="11">
        <f t="shared" si="114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6">IFERROR($C272*AF$93/SUM($AF$93:$AK$93),0)</f>
        <v>0</v>
      </c>
      <c r="AG272" s="11">
        <f t="shared" si="116"/>
        <v>0</v>
      </c>
      <c r="AH272" s="11">
        <f t="shared" si="116"/>
        <v>0</v>
      </c>
      <c r="AI272" s="11">
        <f t="shared" si="116"/>
        <v>0</v>
      </c>
      <c r="AJ272" s="11">
        <f t="shared" si="116"/>
        <v>0</v>
      </c>
      <c r="AK272" s="11">
        <f t="shared" si="116"/>
        <v>0</v>
      </c>
      <c r="AT272" s="10">
        <v>201606</v>
      </c>
      <c r="AU272" s="11">
        <f t="shared" si="115"/>
        <v>0</v>
      </c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72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>
        <f t="shared" ref="BX272:CC272" si="117">IFERROR($AU272*BX$93/SUM($AF$93:$CC$93),0)</f>
        <v>0</v>
      </c>
      <c r="BY272" s="11">
        <f t="shared" si="117"/>
        <v>0</v>
      </c>
      <c r="BZ272" s="11">
        <f t="shared" si="117"/>
        <v>0</v>
      </c>
      <c r="CA272" s="11">
        <f t="shared" si="117"/>
        <v>0</v>
      </c>
      <c r="CB272" s="11">
        <f t="shared" si="117"/>
        <v>0</v>
      </c>
      <c r="CC272" s="11">
        <f t="shared" si="117"/>
        <v>0</v>
      </c>
      <c r="CD272" s="2"/>
    </row>
    <row r="273" ht="15" customHeight="1" spans="2:82">
      <c r="B273" s="10">
        <v>201609</v>
      </c>
      <c r="C273" s="11">
        <f t="shared" si="114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8">IFERROR($C273*AE$93/SUM($AE$93:$AK$93),0)</f>
        <v>0</v>
      </c>
      <c r="AF273" s="11">
        <f t="shared" si="118"/>
        <v>0</v>
      </c>
      <c r="AG273" s="11">
        <f t="shared" si="118"/>
        <v>0</v>
      </c>
      <c r="AH273" s="11">
        <f t="shared" si="118"/>
        <v>0</v>
      </c>
      <c r="AI273" s="11">
        <f t="shared" si="118"/>
        <v>0</v>
      </c>
      <c r="AJ273" s="11">
        <f t="shared" si="118"/>
        <v>0</v>
      </c>
      <c r="AK273" s="11">
        <f t="shared" si="118"/>
        <v>0</v>
      </c>
      <c r="AT273" s="10">
        <v>201609</v>
      </c>
      <c r="AU273" s="11">
        <f t="shared" si="115"/>
        <v>0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72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>
        <f t="shared" ref="BW273:CC273" si="119">IFERROR($AU273*BW$93/SUM($AE$93:$CC$93),0)</f>
        <v>0</v>
      </c>
      <c r="BX273" s="11">
        <f t="shared" si="119"/>
        <v>0</v>
      </c>
      <c r="BY273" s="11">
        <f t="shared" si="119"/>
        <v>0</v>
      </c>
      <c r="BZ273" s="11">
        <f t="shared" si="119"/>
        <v>0</v>
      </c>
      <c r="CA273" s="11">
        <f t="shared" si="119"/>
        <v>0</v>
      </c>
      <c r="CB273" s="11">
        <f t="shared" si="119"/>
        <v>0</v>
      </c>
      <c r="CC273" s="11">
        <f t="shared" si="119"/>
        <v>0</v>
      </c>
      <c r="CD273" s="2"/>
    </row>
    <row r="274" ht="15" customHeight="1" spans="2:82">
      <c r="B274" s="10">
        <v>201612</v>
      </c>
      <c r="C274" s="11">
        <f t="shared" si="114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20">IFERROR($C274*AD$93/SUM($AD$93:$AK$93),0)</f>
        <v>0</v>
      </c>
      <c r="AE274" s="11">
        <f t="shared" si="120"/>
        <v>0</v>
      </c>
      <c r="AF274" s="11">
        <f t="shared" si="120"/>
        <v>0</v>
      </c>
      <c r="AG274" s="11">
        <f t="shared" si="120"/>
        <v>0</v>
      </c>
      <c r="AH274" s="11">
        <f t="shared" si="120"/>
        <v>0</v>
      </c>
      <c r="AI274" s="11">
        <f t="shared" si="120"/>
        <v>0</v>
      </c>
      <c r="AJ274" s="11">
        <f t="shared" si="120"/>
        <v>0</v>
      </c>
      <c r="AK274" s="11">
        <f t="shared" si="120"/>
        <v>0</v>
      </c>
      <c r="AT274" s="10">
        <v>201612</v>
      </c>
      <c r="AU274" s="11">
        <f t="shared" si="115"/>
        <v>0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72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>
        <f t="shared" ref="BV274:CC274" si="121">IFERROR($AU274*BV$93/SUM($AD$93:$CC$93),0)</f>
        <v>0</v>
      </c>
      <c r="BW274" s="11">
        <f t="shared" si="121"/>
        <v>0</v>
      </c>
      <c r="BX274" s="11">
        <f t="shared" si="121"/>
        <v>0</v>
      </c>
      <c r="BY274" s="11">
        <f t="shared" si="121"/>
        <v>0</v>
      </c>
      <c r="BZ274" s="11">
        <f t="shared" si="121"/>
        <v>0</v>
      </c>
      <c r="CA274" s="11">
        <f t="shared" si="121"/>
        <v>0</v>
      </c>
      <c r="CB274" s="11">
        <f t="shared" si="121"/>
        <v>0</v>
      </c>
      <c r="CC274" s="11">
        <f t="shared" si="121"/>
        <v>0</v>
      </c>
      <c r="CD274" s="2"/>
    </row>
    <row r="275" ht="15" customHeight="1" spans="2:82">
      <c r="B275" s="10">
        <v>201703</v>
      </c>
      <c r="C275" s="11">
        <f t="shared" si="114"/>
        <v>93139.1999999993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22">IFERROR($C275*AC$93/SUM($AC$93:$AK$93),0)</f>
        <v>0</v>
      </c>
      <c r="AD275" s="11">
        <f t="shared" si="122"/>
        <v>0</v>
      </c>
      <c r="AE275" s="11">
        <f t="shared" si="122"/>
        <v>0</v>
      </c>
      <c r="AF275" s="11">
        <f t="shared" si="122"/>
        <v>0</v>
      </c>
      <c r="AG275" s="11">
        <f t="shared" si="122"/>
        <v>0</v>
      </c>
      <c r="AH275" s="11">
        <f t="shared" si="122"/>
        <v>0</v>
      </c>
      <c r="AI275" s="11">
        <f t="shared" si="122"/>
        <v>0</v>
      </c>
      <c r="AJ275" s="11">
        <f t="shared" si="122"/>
        <v>0</v>
      </c>
      <c r="AK275" s="11">
        <f t="shared" si="122"/>
        <v>0</v>
      </c>
      <c r="AT275" s="10">
        <v>201703</v>
      </c>
      <c r="AU275" s="11">
        <f t="shared" si="115"/>
        <v>93139.1999999993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72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>
        <f t="shared" ref="BU275:CC275" si="123">IFERROR($AU275*BU$93/SUM($AC$93:$CC$93),0)</f>
        <v>0</v>
      </c>
      <c r="BV275" s="11">
        <f t="shared" si="123"/>
        <v>0</v>
      </c>
      <c r="BW275" s="11">
        <f t="shared" si="123"/>
        <v>0</v>
      </c>
      <c r="BX275" s="11">
        <f t="shared" si="123"/>
        <v>0</v>
      </c>
      <c r="BY275" s="11">
        <f t="shared" si="123"/>
        <v>0</v>
      </c>
      <c r="BZ275" s="11">
        <f t="shared" si="123"/>
        <v>0</v>
      </c>
      <c r="CA275" s="11">
        <f t="shared" si="123"/>
        <v>0</v>
      </c>
      <c r="CB275" s="11">
        <f t="shared" si="123"/>
        <v>0</v>
      </c>
      <c r="CC275" s="11">
        <f t="shared" si="123"/>
        <v>0</v>
      </c>
      <c r="CD275" s="2"/>
    </row>
    <row r="276" ht="15" customHeight="1" spans="2:82">
      <c r="B276" s="10">
        <v>201706</v>
      </c>
      <c r="C276" s="11">
        <f t="shared" si="114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24">IFERROR($C276*AB$93/SUM($AB$93:$AK$93),0)</f>
        <v>0</v>
      </c>
      <c r="AC276" s="11">
        <f t="shared" si="124"/>
        <v>0</v>
      </c>
      <c r="AD276" s="11">
        <f t="shared" si="124"/>
        <v>0</v>
      </c>
      <c r="AE276" s="11">
        <f t="shared" si="124"/>
        <v>0</v>
      </c>
      <c r="AF276" s="11">
        <f t="shared" si="124"/>
        <v>0</v>
      </c>
      <c r="AG276" s="11">
        <f t="shared" si="124"/>
        <v>0</v>
      </c>
      <c r="AH276" s="11">
        <f t="shared" si="124"/>
        <v>0</v>
      </c>
      <c r="AI276" s="11">
        <f t="shared" si="124"/>
        <v>0</v>
      </c>
      <c r="AJ276" s="11">
        <f t="shared" si="124"/>
        <v>0</v>
      </c>
      <c r="AK276" s="11">
        <f t="shared" si="124"/>
        <v>0</v>
      </c>
      <c r="AT276" s="10">
        <v>201706</v>
      </c>
      <c r="AU276" s="11">
        <f t="shared" si="115"/>
        <v>0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72"/>
      <c r="BL276" s="11"/>
      <c r="BM276" s="11"/>
      <c r="BN276" s="11"/>
      <c r="BO276" s="11"/>
      <c r="BP276" s="11"/>
      <c r="BQ276" s="11"/>
      <c r="BR276" s="11"/>
      <c r="BS276" s="11"/>
      <c r="BT276" s="11">
        <f t="shared" ref="BT276:CC276" si="125">IFERROR($AU276*BT$93/SUM($AB$93:$CC$93),0)</f>
        <v>0</v>
      </c>
      <c r="BU276" s="11">
        <f t="shared" si="125"/>
        <v>0</v>
      </c>
      <c r="BV276" s="11">
        <f t="shared" si="125"/>
        <v>0</v>
      </c>
      <c r="BW276" s="11">
        <f t="shared" si="125"/>
        <v>0</v>
      </c>
      <c r="BX276" s="11">
        <f t="shared" si="125"/>
        <v>0</v>
      </c>
      <c r="BY276" s="11">
        <f t="shared" si="125"/>
        <v>0</v>
      </c>
      <c r="BZ276" s="11">
        <f t="shared" si="125"/>
        <v>0</v>
      </c>
      <c r="CA276" s="11">
        <f t="shared" si="125"/>
        <v>0</v>
      </c>
      <c r="CB276" s="11">
        <f t="shared" si="125"/>
        <v>0</v>
      </c>
      <c r="CC276" s="11">
        <f t="shared" si="125"/>
        <v>0</v>
      </c>
      <c r="CD276" s="2"/>
    </row>
    <row r="277" ht="15" customHeight="1" spans="2:82">
      <c r="B277" s="10">
        <v>201709</v>
      </c>
      <c r="C277" s="11">
        <f t="shared" si="114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6">IFERROR($C277*AA$93/SUM($AA$93:$AK$93),0)</f>
        <v>0</v>
      </c>
      <c r="AB277" s="11">
        <f t="shared" si="126"/>
        <v>0</v>
      </c>
      <c r="AC277" s="11">
        <f t="shared" si="126"/>
        <v>0</v>
      </c>
      <c r="AD277" s="11">
        <f t="shared" si="126"/>
        <v>0</v>
      </c>
      <c r="AE277" s="11">
        <f t="shared" si="126"/>
        <v>0</v>
      </c>
      <c r="AF277" s="11">
        <f t="shared" si="126"/>
        <v>0</v>
      </c>
      <c r="AG277" s="11">
        <f t="shared" si="126"/>
        <v>0</v>
      </c>
      <c r="AH277" s="11">
        <f t="shared" si="126"/>
        <v>0</v>
      </c>
      <c r="AI277" s="11">
        <f t="shared" si="126"/>
        <v>0</v>
      </c>
      <c r="AJ277" s="11">
        <f t="shared" si="126"/>
        <v>0</v>
      </c>
      <c r="AK277" s="11">
        <f t="shared" si="126"/>
        <v>0</v>
      </c>
      <c r="AT277" s="10">
        <v>201709</v>
      </c>
      <c r="AU277" s="11">
        <f t="shared" si="115"/>
        <v>0</v>
      </c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72"/>
      <c r="BL277" s="11"/>
      <c r="BM277" s="11"/>
      <c r="BN277" s="11"/>
      <c r="BO277" s="11"/>
      <c r="BP277" s="11"/>
      <c r="BQ277" s="11"/>
      <c r="BR277" s="11"/>
      <c r="BS277" s="11">
        <f t="shared" ref="BS277:CC277" si="127">IFERROR($AU277*BS$93/SUM($AA$93:$CC$93),0)</f>
        <v>0</v>
      </c>
      <c r="BT277" s="11">
        <f t="shared" si="127"/>
        <v>0</v>
      </c>
      <c r="BU277" s="11">
        <f t="shared" si="127"/>
        <v>0</v>
      </c>
      <c r="BV277" s="11">
        <f t="shared" si="127"/>
        <v>0</v>
      </c>
      <c r="BW277" s="11">
        <f t="shared" si="127"/>
        <v>0</v>
      </c>
      <c r="BX277" s="11">
        <f t="shared" si="127"/>
        <v>0</v>
      </c>
      <c r="BY277" s="11">
        <f t="shared" si="127"/>
        <v>0</v>
      </c>
      <c r="BZ277" s="11">
        <f t="shared" si="127"/>
        <v>0</v>
      </c>
      <c r="CA277" s="11">
        <f t="shared" si="127"/>
        <v>0</v>
      </c>
      <c r="CB277" s="11">
        <f t="shared" si="127"/>
        <v>0</v>
      </c>
      <c r="CC277" s="11">
        <f t="shared" si="127"/>
        <v>0</v>
      </c>
      <c r="CD277" s="2"/>
    </row>
    <row r="278" ht="15" customHeight="1" spans="2:82">
      <c r="B278" s="10">
        <v>201712</v>
      </c>
      <c r="C278" s="11">
        <f t="shared" si="114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8">IFERROR($C278*Z$93/SUM($Z$93:$AK$93),0)</f>
        <v>0</v>
      </c>
      <c r="AA278" s="11">
        <f t="shared" si="128"/>
        <v>0</v>
      </c>
      <c r="AB278" s="11">
        <f t="shared" si="128"/>
        <v>0</v>
      </c>
      <c r="AC278" s="11">
        <f t="shared" si="128"/>
        <v>0</v>
      </c>
      <c r="AD278" s="11">
        <f t="shared" si="128"/>
        <v>0</v>
      </c>
      <c r="AE278" s="11">
        <f t="shared" si="128"/>
        <v>0</v>
      </c>
      <c r="AF278" s="11">
        <f t="shared" si="128"/>
        <v>0</v>
      </c>
      <c r="AG278" s="11">
        <f t="shared" si="128"/>
        <v>0</v>
      </c>
      <c r="AH278" s="11">
        <f t="shared" si="128"/>
        <v>0</v>
      </c>
      <c r="AI278" s="11">
        <f t="shared" si="128"/>
        <v>0</v>
      </c>
      <c r="AJ278" s="11">
        <f t="shared" si="128"/>
        <v>0</v>
      </c>
      <c r="AK278" s="11">
        <f t="shared" si="128"/>
        <v>0</v>
      </c>
      <c r="AT278" s="10">
        <v>201712</v>
      </c>
      <c r="AU278" s="11">
        <f t="shared" si="115"/>
        <v>0</v>
      </c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72"/>
      <c r="BL278" s="11"/>
      <c r="BM278" s="11"/>
      <c r="BN278" s="11"/>
      <c r="BO278" s="11"/>
      <c r="BP278" s="11"/>
      <c r="BQ278" s="11"/>
      <c r="BR278" s="11">
        <f t="shared" ref="BR278:CC278" si="129">IFERROR($AU278*BR$93/SUM($Z$93:$CC$93),0)</f>
        <v>0</v>
      </c>
      <c r="BS278" s="11">
        <f t="shared" si="129"/>
        <v>0</v>
      </c>
      <c r="BT278" s="11">
        <f t="shared" si="129"/>
        <v>0</v>
      </c>
      <c r="BU278" s="11">
        <f t="shared" si="129"/>
        <v>0</v>
      </c>
      <c r="BV278" s="11">
        <f t="shared" si="129"/>
        <v>0</v>
      </c>
      <c r="BW278" s="11">
        <f t="shared" si="129"/>
        <v>0</v>
      </c>
      <c r="BX278" s="11">
        <f t="shared" si="129"/>
        <v>0</v>
      </c>
      <c r="BY278" s="11">
        <f t="shared" si="129"/>
        <v>0</v>
      </c>
      <c r="BZ278" s="11">
        <f t="shared" si="129"/>
        <v>0</v>
      </c>
      <c r="CA278" s="11">
        <f t="shared" si="129"/>
        <v>0</v>
      </c>
      <c r="CB278" s="11">
        <f t="shared" si="129"/>
        <v>0</v>
      </c>
      <c r="CC278" s="11">
        <f t="shared" si="129"/>
        <v>0</v>
      </c>
      <c r="CD278" s="2"/>
    </row>
    <row r="279" ht="15" customHeight="1" spans="2:82">
      <c r="B279" s="10">
        <v>201803</v>
      </c>
      <c r="C279" s="11">
        <f t="shared" si="114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30">IFERROR($C279*Y$93/SUM($Y$93:$AK$93),0)</f>
        <v>0</v>
      </c>
      <c r="Z279" s="11">
        <f t="shared" si="130"/>
        <v>0</v>
      </c>
      <c r="AA279" s="11">
        <f t="shared" si="130"/>
        <v>0</v>
      </c>
      <c r="AB279" s="11">
        <f t="shared" si="130"/>
        <v>0</v>
      </c>
      <c r="AC279" s="11">
        <f t="shared" si="130"/>
        <v>0</v>
      </c>
      <c r="AD279" s="11">
        <f t="shared" si="130"/>
        <v>0</v>
      </c>
      <c r="AE279" s="11">
        <f t="shared" si="130"/>
        <v>0</v>
      </c>
      <c r="AF279" s="11">
        <f t="shared" si="130"/>
        <v>0</v>
      </c>
      <c r="AG279" s="11">
        <f t="shared" si="130"/>
        <v>0</v>
      </c>
      <c r="AH279" s="11">
        <f t="shared" si="130"/>
        <v>0</v>
      </c>
      <c r="AI279" s="11">
        <f t="shared" si="130"/>
        <v>0</v>
      </c>
      <c r="AJ279" s="11">
        <f t="shared" si="130"/>
        <v>0</v>
      </c>
      <c r="AK279" s="11">
        <f t="shared" si="130"/>
        <v>0</v>
      </c>
      <c r="AT279" s="10">
        <v>201803</v>
      </c>
      <c r="AU279" s="11">
        <f t="shared" si="115"/>
        <v>0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72"/>
      <c r="BL279" s="11"/>
      <c r="BM279" s="11"/>
      <c r="BN279" s="11"/>
      <c r="BO279" s="11"/>
      <c r="BP279" s="11"/>
      <c r="BQ279" s="11">
        <f t="shared" ref="BQ279:CC279" si="131">IFERROR($AU279*BQ$93/SUM($Y$93:$CC$93),0)</f>
        <v>0</v>
      </c>
      <c r="BR279" s="11">
        <f t="shared" si="131"/>
        <v>0</v>
      </c>
      <c r="BS279" s="11">
        <f t="shared" si="131"/>
        <v>0</v>
      </c>
      <c r="BT279" s="11">
        <f t="shared" si="131"/>
        <v>0</v>
      </c>
      <c r="BU279" s="11">
        <f t="shared" si="131"/>
        <v>0</v>
      </c>
      <c r="BV279" s="11">
        <f t="shared" si="131"/>
        <v>0</v>
      </c>
      <c r="BW279" s="11">
        <f t="shared" si="131"/>
        <v>0</v>
      </c>
      <c r="BX279" s="11">
        <f t="shared" si="131"/>
        <v>0</v>
      </c>
      <c r="BY279" s="11">
        <f t="shared" si="131"/>
        <v>0</v>
      </c>
      <c r="BZ279" s="11">
        <f t="shared" si="131"/>
        <v>0</v>
      </c>
      <c r="CA279" s="11">
        <f t="shared" si="131"/>
        <v>0</v>
      </c>
      <c r="CB279" s="11">
        <f t="shared" si="131"/>
        <v>0</v>
      </c>
      <c r="CC279" s="11">
        <f t="shared" si="131"/>
        <v>0</v>
      </c>
      <c r="CD279" s="2"/>
    </row>
    <row r="280" ht="15" customHeight="1" spans="2:82">
      <c r="B280" s="10">
        <v>201806</v>
      </c>
      <c r="C280" s="11">
        <f t="shared" si="114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32">IFERROR($C280*Y$93/SUM($X$93:$AK$93),0)</f>
        <v>0</v>
      </c>
      <c r="Z280" s="11">
        <f t="shared" si="132"/>
        <v>0</v>
      </c>
      <c r="AA280" s="11">
        <f t="shared" si="132"/>
        <v>0</v>
      </c>
      <c r="AB280" s="11">
        <f t="shared" si="132"/>
        <v>0</v>
      </c>
      <c r="AC280" s="11">
        <f t="shared" si="132"/>
        <v>0</v>
      </c>
      <c r="AD280" s="11">
        <f t="shared" si="132"/>
        <v>0</v>
      </c>
      <c r="AE280" s="11">
        <f t="shared" si="132"/>
        <v>0</v>
      </c>
      <c r="AF280" s="11">
        <f t="shared" si="132"/>
        <v>0</v>
      </c>
      <c r="AG280" s="11">
        <f t="shared" si="132"/>
        <v>0</v>
      </c>
      <c r="AH280" s="11">
        <f t="shared" si="132"/>
        <v>0</v>
      </c>
      <c r="AI280" s="11">
        <f t="shared" si="132"/>
        <v>0</v>
      </c>
      <c r="AJ280" s="11">
        <f t="shared" si="132"/>
        <v>0</v>
      </c>
      <c r="AK280" s="11">
        <f t="shared" si="132"/>
        <v>0</v>
      </c>
      <c r="AT280" s="10">
        <v>201806</v>
      </c>
      <c r="AU280" s="11">
        <f t="shared" si="115"/>
        <v>0</v>
      </c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72"/>
      <c r="BL280" s="11"/>
      <c r="BM280" s="11"/>
      <c r="BN280" s="11"/>
      <c r="BO280" s="11"/>
      <c r="BP280" s="11"/>
      <c r="BQ280" s="11">
        <f t="shared" ref="BQ280:CC280" si="133">IFERROR($AU280*BQ$93/SUM($X$93:$CC$93),0)</f>
        <v>0</v>
      </c>
      <c r="BR280" s="11">
        <f t="shared" si="133"/>
        <v>0</v>
      </c>
      <c r="BS280" s="11">
        <f t="shared" si="133"/>
        <v>0</v>
      </c>
      <c r="BT280" s="11">
        <f t="shared" si="133"/>
        <v>0</v>
      </c>
      <c r="BU280" s="11">
        <f t="shared" si="133"/>
        <v>0</v>
      </c>
      <c r="BV280" s="11">
        <f t="shared" si="133"/>
        <v>0</v>
      </c>
      <c r="BW280" s="11">
        <f t="shared" si="133"/>
        <v>0</v>
      </c>
      <c r="BX280" s="11">
        <f t="shared" si="133"/>
        <v>0</v>
      </c>
      <c r="BY280" s="11">
        <f t="shared" si="133"/>
        <v>0</v>
      </c>
      <c r="BZ280" s="11">
        <f t="shared" si="133"/>
        <v>0</v>
      </c>
      <c r="CA280" s="11">
        <f t="shared" si="133"/>
        <v>0</v>
      </c>
      <c r="CB280" s="11">
        <f t="shared" si="133"/>
        <v>0</v>
      </c>
      <c r="CC280" s="11">
        <f t="shared" si="133"/>
        <v>0</v>
      </c>
      <c r="CD280" s="2"/>
    </row>
    <row r="281" ht="15" customHeight="1" spans="2:82">
      <c r="B281" s="10">
        <v>201809</v>
      </c>
      <c r="C281" s="11">
        <f t="shared" si="114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34">IFERROR($C281*Z$93/SUM($W$93:$AK$93),0)</f>
        <v>0</v>
      </c>
      <c r="AA281" s="11">
        <f t="shared" si="134"/>
        <v>0</v>
      </c>
      <c r="AB281" s="11">
        <f t="shared" si="134"/>
        <v>0</v>
      </c>
      <c r="AC281" s="11">
        <f t="shared" si="134"/>
        <v>0</v>
      </c>
      <c r="AD281" s="11">
        <f t="shared" si="134"/>
        <v>0</v>
      </c>
      <c r="AE281" s="11">
        <f t="shared" si="134"/>
        <v>0</v>
      </c>
      <c r="AF281" s="11">
        <f t="shared" si="134"/>
        <v>0</v>
      </c>
      <c r="AG281" s="11">
        <f t="shared" si="134"/>
        <v>0</v>
      </c>
      <c r="AH281" s="11">
        <f t="shared" si="134"/>
        <v>0</v>
      </c>
      <c r="AI281" s="11">
        <f t="shared" si="134"/>
        <v>0</v>
      </c>
      <c r="AJ281" s="11">
        <f t="shared" si="134"/>
        <v>0</v>
      </c>
      <c r="AK281" s="11">
        <f t="shared" si="134"/>
        <v>0</v>
      </c>
      <c r="AT281" s="10">
        <v>201809</v>
      </c>
      <c r="AU281" s="11">
        <f t="shared" si="115"/>
        <v>0</v>
      </c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72"/>
      <c r="BL281" s="11"/>
      <c r="BM281" s="11"/>
      <c r="BN281" s="11"/>
      <c r="BO281" s="11"/>
      <c r="BP281" s="11"/>
      <c r="BQ281" s="73">
        <f>IFERROR($AU281*BQ$93/SUM($Y$93:$CC$93),0)</f>
        <v>0</v>
      </c>
      <c r="BR281" s="11">
        <f t="shared" ref="BR281:CC281" si="135">IFERROR($AU281*BR$93/SUM($W$93:$CC$93),0)</f>
        <v>0</v>
      </c>
      <c r="BS281" s="11">
        <f t="shared" si="135"/>
        <v>0</v>
      </c>
      <c r="BT281" s="11">
        <f t="shared" si="135"/>
        <v>0</v>
      </c>
      <c r="BU281" s="11">
        <f t="shared" si="135"/>
        <v>0</v>
      </c>
      <c r="BV281" s="11">
        <f t="shared" si="135"/>
        <v>0</v>
      </c>
      <c r="BW281" s="11">
        <f t="shared" si="135"/>
        <v>0</v>
      </c>
      <c r="BX281" s="11">
        <f t="shared" si="135"/>
        <v>0</v>
      </c>
      <c r="BY281" s="11">
        <f t="shared" si="135"/>
        <v>0</v>
      </c>
      <c r="BZ281" s="11">
        <f t="shared" si="135"/>
        <v>0</v>
      </c>
      <c r="CA281" s="11">
        <f t="shared" si="135"/>
        <v>0</v>
      </c>
      <c r="CB281" s="11">
        <f t="shared" si="135"/>
        <v>0</v>
      </c>
      <c r="CC281" s="11">
        <f t="shared" si="135"/>
        <v>0</v>
      </c>
      <c r="CD281" s="2"/>
    </row>
    <row r="282" ht="15" customHeight="1" spans="2:82">
      <c r="B282" s="10">
        <v>201812</v>
      </c>
      <c r="C282" s="11">
        <f t="shared" si="114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6">IFERROR($C282*Y$93/SUM($V$93:$AK$93),0)</f>
        <v>0</v>
      </c>
      <c r="Z282" s="73">
        <f t="shared" si="136"/>
        <v>0</v>
      </c>
      <c r="AA282" s="73">
        <f t="shared" si="136"/>
        <v>0</v>
      </c>
      <c r="AB282" s="73">
        <f t="shared" si="136"/>
        <v>0</v>
      </c>
      <c r="AC282" s="73">
        <f t="shared" si="136"/>
        <v>0</v>
      </c>
      <c r="AD282" s="73">
        <f t="shared" si="136"/>
        <v>0</v>
      </c>
      <c r="AE282" s="73">
        <f t="shared" si="136"/>
        <v>0</v>
      </c>
      <c r="AF282" s="73">
        <f t="shared" si="136"/>
        <v>0</v>
      </c>
      <c r="AG282" s="73">
        <f t="shared" si="136"/>
        <v>0</v>
      </c>
      <c r="AH282" s="73">
        <f t="shared" si="136"/>
        <v>0</v>
      </c>
      <c r="AI282" s="73">
        <f t="shared" si="136"/>
        <v>0</v>
      </c>
      <c r="AJ282" s="73">
        <f t="shared" si="136"/>
        <v>0</v>
      </c>
      <c r="AK282" s="73">
        <f t="shared" si="136"/>
        <v>0</v>
      </c>
      <c r="AT282" s="10">
        <v>201812</v>
      </c>
      <c r="AU282" s="11">
        <f t="shared" si="115"/>
        <v>0</v>
      </c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72"/>
      <c r="BL282" s="11"/>
      <c r="BM282" s="11"/>
      <c r="BN282" s="11"/>
      <c r="BO282" s="11"/>
      <c r="BP282" s="73">
        <f t="shared" ref="BP282:CC282" si="137">IFERROR($AU282*BP$93/SUM($V$93:$CC$93),0)</f>
        <v>0</v>
      </c>
      <c r="BQ282" s="73">
        <f t="shared" si="137"/>
        <v>0</v>
      </c>
      <c r="BR282" s="73">
        <f t="shared" si="137"/>
        <v>0</v>
      </c>
      <c r="BS282" s="73">
        <f t="shared" si="137"/>
        <v>0</v>
      </c>
      <c r="BT282" s="73">
        <f t="shared" si="137"/>
        <v>0</v>
      </c>
      <c r="BU282" s="73">
        <f t="shared" si="137"/>
        <v>0</v>
      </c>
      <c r="BV282" s="73">
        <f t="shared" si="137"/>
        <v>0</v>
      </c>
      <c r="BW282" s="73">
        <f t="shared" si="137"/>
        <v>0</v>
      </c>
      <c r="BX282" s="73">
        <f t="shared" si="137"/>
        <v>0</v>
      </c>
      <c r="BY282" s="73">
        <f t="shared" si="137"/>
        <v>0</v>
      </c>
      <c r="BZ282" s="73">
        <f t="shared" si="137"/>
        <v>0</v>
      </c>
      <c r="CA282" s="73">
        <f t="shared" si="137"/>
        <v>0</v>
      </c>
      <c r="CB282" s="73">
        <f t="shared" si="137"/>
        <v>0</v>
      </c>
      <c r="CC282" s="73">
        <f t="shared" si="137"/>
        <v>0</v>
      </c>
      <c r="CD282" s="2"/>
    </row>
    <row r="283" ht="15" customHeight="1" spans="2:82">
      <c r="B283" s="10">
        <v>201903</v>
      </c>
      <c r="C283" s="11">
        <f t="shared" si="114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8">IFERROR($C283*X$93/SUM($W$93:$AK$93),0)</f>
        <v>0</v>
      </c>
      <c r="Y283" s="73">
        <f t="shared" si="138"/>
        <v>0</v>
      </c>
      <c r="Z283" s="73">
        <f t="shared" si="138"/>
        <v>0</v>
      </c>
      <c r="AA283" s="73">
        <f t="shared" si="138"/>
        <v>0</v>
      </c>
      <c r="AB283" s="73">
        <f t="shared" si="138"/>
        <v>0</v>
      </c>
      <c r="AC283" s="73">
        <f t="shared" si="138"/>
        <v>0</v>
      </c>
      <c r="AD283" s="73">
        <f t="shared" si="138"/>
        <v>0</v>
      </c>
      <c r="AE283" s="73">
        <f t="shared" si="138"/>
        <v>0</v>
      </c>
      <c r="AF283" s="73">
        <f t="shared" si="138"/>
        <v>0</v>
      </c>
      <c r="AG283" s="73">
        <f t="shared" si="138"/>
        <v>0</v>
      </c>
      <c r="AH283" s="73">
        <f t="shared" si="138"/>
        <v>0</v>
      </c>
      <c r="AI283" s="73">
        <f t="shared" si="138"/>
        <v>0</v>
      </c>
      <c r="AJ283" s="73">
        <f t="shared" si="138"/>
        <v>0</v>
      </c>
      <c r="AK283" s="73">
        <f t="shared" si="138"/>
        <v>0</v>
      </c>
      <c r="AT283" s="10">
        <v>201903</v>
      </c>
      <c r="AU283" s="11">
        <f t="shared" si="115"/>
        <v>0</v>
      </c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72"/>
      <c r="BL283" s="11"/>
      <c r="BM283" s="11"/>
      <c r="BN283" s="11"/>
      <c r="BO283" s="73">
        <f t="shared" ref="BO283:CC283" si="139">IFERROR($AU283*BO$93/SUM($W$93:$CC$93),0)</f>
        <v>0</v>
      </c>
      <c r="BP283" s="73">
        <f t="shared" si="139"/>
        <v>0</v>
      </c>
      <c r="BQ283" s="73">
        <f t="shared" si="139"/>
        <v>0</v>
      </c>
      <c r="BR283" s="73">
        <f t="shared" si="139"/>
        <v>0</v>
      </c>
      <c r="BS283" s="73">
        <f t="shared" si="139"/>
        <v>0</v>
      </c>
      <c r="BT283" s="73">
        <f t="shared" si="139"/>
        <v>0</v>
      </c>
      <c r="BU283" s="73">
        <f t="shared" si="139"/>
        <v>0</v>
      </c>
      <c r="BV283" s="73">
        <f t="shared" si="139"/>
        <v>0</v>
      </c>
      <c r="BW283" s="73">
        <f t="shared" si="139"/>
        <v>0</v>
      </c>
      <c r="BX283" s="73">
        <f t="shared" si="139"/>
        <v>0</v>
      </c>
      <c r="BY283" s="73">
        <f t="shared" si="139"/>
        <v>0</v>
      </c>
      <c r="BZ283" s="73">
        <f t="shared" si="139"/>
        <v>0</v>
      </c>
      <c r="CA283" s="73">
        <f t="shared" si="139"/>
        <v>0</v>
      </c>
      <c r="CB283" s="73">
        <f t="shared" si="139"/>
        <v>0</v>
      </c>
      <c r="CC283" s="73">
        <f t="shared" si="139"/>
        <v>0</v>
      </c>
      <c r="CD283" s="2"/>
    </row>
    <row r="284" ht="15" customHeight="1" spans="2:82">
      <c r="B284" s="10">
        <v>201906</v>
      </c>
      <c r="C284" s="11">
        <f t="shared" si="114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40">IFERROR($C284*W$93/SUM($V$93:$AK$93),0)</f>
        <v>0</v>
      </c>
      <c r="X284" s="73">
        <f t="shared" si="140"/>
        <v>0</v>
      </c>
      <c r="Y284" s="73">
        <f t="shared" si="140"/>
        <v>0</v>
      </c>
      <c r="Z284" s="73">
        <f t="shared" si="140"/>
        <v>0</v>
      </c>
      <c r="AA284" s="73">
        <f t="shared" si="140"/>
        <v>0</v>
      </c>
      <c r="AB284" s="73">
        <f t="shared" si="140"/>
        <v>0</v>
      </c>
      <c r="AC284" s="73">
        <f t="shared" si="140"/>
        <v>0</v>
      </c>
      <c r="AD284" s="73">
        <f t="shared" si="140"/>
        <v>0</v>
      </c>
      <c r="AE284" s="73">
        <f t="shared" si="140"/>
        <v>0</v>
      </c>
      <c r="AF284" s="73">
        <f t="shared" si="140"/>
        <v>0</v>
      </c>
      <c r="AG284" s="73">
        <f t="shared" si="140"/>
        <v>0</v>
      </c>
      <c r="AH284" s="73">
        <f t="shared" si="140"/>
        <v>0</v>
      </c>
      <c r="AI284" s="73">
        <f t="shared" si="140"/>
        <v>0</v>
      </c>
      <c r="AJ284" s="73">
        <f t="shared" si="140"/>
        <v>0</v>
      </c>
      <c r="AK284" s="73">
        <f t="shared" si="140"/>
        <v>0</v>
      </c>
      <c r="AT284" s="10">
        <v>201906</v>
      </c>
      <c r="AU284" s="11">
        <f t="shared" si="115"/>
        <v>0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72"/>
      <c r="BL284" s="11"/>
      <c r="BM284" s="11"/>
      <c r="BN284" s="73">
        <f t="shared" ref="BN284:CC284" si="141">IFERROR($AU284*BN$93/SUM($V$93:$CC$93),0)</f>
        <v>0</v>
      </c>
      <c r="BO284" s="73">
        <f t="shared" si="141"/>
        <v>0</v>
      </c>
      <c r="BP284" s="73">
        <f t="shared" si="141"/>
        <v>0</v>
      </c>
      <c r="BQ284" s="73">
        <f t="shared" si="141"/>
        <v>0</v>
      </c>
      <c r="BR284" s="73">
        <f t="shared" si="141"/>
        <v>0</v>
      </c>
      <c r="BS284" s="73">
        <f t="shared" si="141"/>
        <v>0</v>
      </c>
      <c r="BT284" s="73">
        <f t="shared" si="141"/>
        <v>0</v>
      </c>
      <c r="BU284" s="73">
        <f t="shared" si="141"/>
        <v>0</v>
      </c>
      <c r="BV284" s="73">
        <f t="shared" si="141"/>
        <v>0</v>
      </c>
      <c r="BW284" s="73">
        <f t="shared" si="141"/>
        <v>0</v>
      </c>
      <c r="BX284" s="73">
        <f t="shared" si="141"/>
        <v>0</v>
      </c>
      <c r="BY284" s="73">
        <f t="shared" si="141"/>
        <v>0</v>
      </c>
      <c r="BZ284" s="73">
        <f t="shared" si="141"/>
        <v>0</v>
      </c>
      <c r="CA284" s="73">
        <f t="shared" si="141"/>
        <v>0</v>
      </c>
      <c r="CB284" s="73">
        <f t="shared" si="141"/>
        <v>0</v>
      </c>
      <c r="CC284" s="73">
        <f t="shared" si="141"/>
        <v>0</v>
      </c>
      <c r="CD284" s="2"/>
    </row>
    <row r="285" ht="15" customHeight="1" spans="2:82">
      <c r="B285" s="10">
        <v>201909</v>
      </c>
      <c r="C285" s="11">
        <f t="shared" si="114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42">IFERROR($C285*V$93/SUM($U$93:$AK$93),0)</f>
        <v>0</v>
      </c>
      <c r="W285" s="73">
        <f t="shared" si="142"/>
        <v>0</v>
      </c>
      <c r="X285" s="73">
        <f t="shared" si="142"/>
        <v>0</v>
      </c>
      <c r="Y285" s="73">
        <f t="shared" si="142"/>
        <v>0</v>
      </c>
      <c r="Z285" s="73">
        <f t="shared" si="142"/>
        <v>0</v>
      </c>
      <c r="AA285" s="73">
        <f t="shared" si="142"/>
        <v>0</v>
      </c>
      <c r="AB285" s="73">
        <f t="shared" si="142"/>
        <v>0</v>
      </c>
      <c r="AC285" s="73">
        <f t="shared" si="142"/>
        <v>0</v>
      </c>
      <c r="AD285" s="73">
        <f t="shared" si="142"/>
        <v>0</v>
      </c>
      <c r="AE285" s="73">
        <f t="shared" si="142"/>
        <v>0</v>
      </c>
      <c r="AF285" s="73">
        <f t="shared" si="142"/>
        <v>0</v>
      </c>
      <c r="AG285" s="73">
        <f t="shared" si="142"/>
        <v>0</v>
      </c>
      <c r="AH285" s="73">
        <f t="shared" si="142"/>
        <v>0</v>
      </c>
      <c r="AI285" s="73">
        <f t="shared" si="142"/>
        <v>0</v>
      </c>
      <c r="AJ285" s="73">
        <f t="shared" si="142"/>
        <v>0</v>
      </c>
      <c r="AK285" s="73">
        <f t="shared" si="142"/>
        <v>0</v>
      </c>
      <c r="AT285" s="10">
        <v>201909</v>
      </c>
      <c r="AU285" s="11">
        <f t="shared" si="115"/>
        <v>0</v>
      </c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72"/>
      <c r="BL285" s="11"/>
      <c r="BM285" s="73">
        <f t="shared" ref="BM285:CC285" si="143">IFERROR($AU285*BM$93/SUM($U$93:$CC$93),0)</f>
        <v>0</v>
      </c>
      <c r="BN285" s="73">
        <f t="shared" si="143"/>
        <v>0</v>
      </c>
      <c r="BO285" s="73">
        <f t="shared" si="143"/>
        <v>0</v>
      </c>
      <c r="BP285" s="73">
        <f t="shared" si="143"/>
        <v>0</v>
      </c>
      <c r="BQ285" s="73">
        <f t="shared" si="143"/>
        <v>0</v>
      </c>
      <c r="BR285" s="73">
        <f t="shared" si="143"/>
        <v>0</v>
      </c>
      <c r="BS285" s="73">
        <f t="shared" si="143"/>
        <v>0</v>
      </c>
      <c r="BT285" s="73">
        <f t="shared" si="143"/>
        <v>0</v>
      </c>
      <c r="BU285" s="73">
        <f t="shared" si="143"/>
        <v>0</v>
      </c>
      <c r="BV285" s="73">
        <f t="shared" si="143"/>
        <v>0</v>
      </c>
      <c r="BW285" s="73">
        <f t="shared" si="143"/>
        <v>0</v>
      </c>
      <c r="BX285" s="73">
        <f t="shared" si="143"/>
        <v>0</v>
      </c>
      <c r="BY285" s="73">
        <f t="shared" si="143"/>
        <v>0</v>
      </c>
      <c r="BZ285" s="73">
        <f t="shared" si="143"/>
        <v>0</v>
      </c>
      <c r="CA285" s="73">
        <f t="shared" si="143"/>
        <v>0</v>
      </c>
      <c r="CB285" s="73">
        <f t="shared" si="143"/>
        <v>0</v>
      </c>
      <c r="CC285" s="73">
        <f t="shared" si="143"/>
        <v>0</v>
      </c>
      <c r="CD285" s="2"/>
    </row>
    <row r="286" ht="15" customHeight="1" spans="2:82">
      <c r="B286" s="10">
        <v>201912</v>
      </c>
      <c r="C286" s="11">
        <f t="shared" si="114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44">IFERROR($C286*U$93/SUM($T$93:$AK$93),0)</f>
        <v>0</v>
      </c>
      <c r="V286" s="73">
        <f t="shared" si="144"/>
        <v>0</v>
      </c>
      <c r="W286" s="73">
        <f t="shared" si="144"/>
        <v>0</v>
      </c>
      <c r="X286" s="73">
        <f t="shared" si="144"/>
        <v>0</v>
      </c>
      <c r="Y286" s="73">
        <f t="shared" si="144"/>
        <v>0</v>
      </c>
      <c r="Z286" s="73">
        <f t="shared" si="144"/>
        <v>0</v>
      </c>
      <c r="AA286" s="73">
        <f t="shared" si="144"/>
        <v>0</v>
      </c>
      <c r="AB286" s="73">
        <f t="shared" si="144"/>
        <v>0</v>
      </c>
      <c r="AC286" s="73">
        <f t="shared" si="144"/>
        <v>0</v>
      </c>
      <c r="AD286" s="73">
        <f t="shared" si="144"/>
        <v>0</v>
      </c>
      <c r="AE286" s="73">
        <f t="shared" si="144"/>
        <v>0</v>
      </c>
      <c r="AF286" s="73">
        <f t="shared" si="144"/>
        <v>0</v>
      </c>
      <c r="AG286" s="73">
        <f t="shared" si="144"/>
        <v>0</v>
      </c>
      <c r="AH286" s="73">
        <f t="shared" si="144"/>
        <v>0</v>
      </c>
      <c r="AI286" s="73">
        <f t="shared" si="144"/>
        <v>0</v>
      </c>
      <c r="AJ286" s="73">
        <f t="shared" si="144"/>
        <v>0</v>
      </c>
      <c r="AK286" s="73">
        <f t="shared" si="144"/>
        <v>0</v>
      </c>
      <c r="AT286" s="10">
        <v>201912</v>
      </c>
      <c r="AU286" s="11">
        <f t="shared" si="115"/>
        <v>0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72"/>
      <c r="BL286" s="73">
        <f t="shared" ref="BL286:CC286" si="145">IFERROR($AU286*BL$93/SUM($T$93:$CC$93),0)</f>
        <v>0</v>
      </c>
      <c r="BM286" s="73">
        <f t="shared" si="145"/>
        <v>0</v>
      </c>
      <c r="BN286" s="73">
        <f t="shared" si="145"/>
        <v>0</v>
      </c>
      <c r="BO286" s="73">
        <f t="shared" si="145"/>
        <v>0</v>
      </c>
      <c r="BP286" s="73">
        <f t="shared" si="145"/>
        <v>0</v>
      </c>
      <c r="BQ286" s="73">
        <f t="shared" si="145"/>
        <v>0</v>
      </c>
      <c r="BR286" s="73">
        <f t="shared" si="145"/>
        <v>0</v>
      </c>
      <c r="BS286" s="73">
        <f t="shared" si="145"/>
        <v>0</v>
      </c>
      <c r="BT286" s="73">
        <f t="shared" si="145"/>
        <v>0</v>
      </c>
      <c r="BU286" s="73">
        <f t="shared" si="145"/>
        <v>0</v>
      </c>
      <c r="BV286" s="73">
        <f t="shared" si="145"/>
        <v>0</v>
      </c>
      <c r="BW286" s="73">
        <f t="shared" si="145"/>
        <v>0</v>
      </c>
      <c r="BX286" s="73">
        <f t="shared" si="145"/>
        <v>0</v>
      </c>
      <c r="BY286" s="73">
        <f t="shared" si="145"/>
        <v>0</v>
      </c>
      <c r="BZ286" s="73">
        <f t="shared" si="145"/>
        <v>0</v>
      </c>
      <c r="CA286" s="73">
        <f t="shared" si="145"/>
        <v>0</v>
      </c>
      <c r="CB286" s="73">
        <f t="shared" si="145"/>
        <v>0</v>
      </c>
      <c r="CC286" s="73">
        <f t="shared" si="145"/>
        <v>0</v>
      </c>
      <c r="CD286" s="2"/>
    </row>
    <row r="287" ht="15" customHeight="1" spans="2:82">
      <c r="B287" s="10">
        <v>202003</v>
      </c>
      <c r="C287" s="11">
        <f t="shared" si="114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6">IFERROR($C287*T$93/SUM($S$93:$AK$93),0)</f>
        <v>0</v>
      </c>
      <c r="U287" s="73">
        <f t="shared" si="146"/>
        <v>0</v>
      </c>
      <c r="V287" s="73">
        <f t="shared" si="146"/>
        <v>0</v>
      </c>
      <c r="W287" s="73">
        <f t="shared" si="146"/>
        <v>0</v>
      </c>
      <c r="X287" s="73">
        <f t="shared" si="146"/>
        <v>0</v>
      </c>
      <c r="Y287" s="73">
        <f t="shared" si="146"/>
        <v>0</v>
      </c>
      <c r="Z287" s="73">
        <f t="shared" si="146"/>
        <v>0</v>
      </c>
      <c r="AA287" s="73">
        <f t="shared" si="146"/>
        <v>0</v>
      </c>
      <c r="AB287" s="73">
        <f t="shared" si="146"/>
        <v>0</v>
      </c>
      <c r="AC287" s="73">
        <f t="shared" si="146"/>
        <v>0</v>
      </c>
      <c r="AD287" s="73">
        <f t="shared" si="146"/>
        <v>0</v>
      </c>
      <c r="AE287" s="73">
        <f t="shared" si="146"/>
        <v>0</v>
      </c>
      <c r="AF287" s="73">
        <f t="shared" si="146"/>
        <v>0</v>
      </c>
      <c r="AG287" s="73">
        <f t="shared" si="146"/>
        <v>0</v>
      </c>
      <c r="AH287" s="73">
        <f t="shared" si="146"/>
        <v>0</v>
      </c>
      <c r="AI287" s="73">
        <f t="shared" si="146"/>
        <v>0</v>
      </c>
      <c r="AJ287" s="73">
        <f t="shared" si="146"/>
        <v>0</v>
      </c>
      <c r="AK287" s="73">
        <f t="shared" si="146"/>
        <v>0</v>
      </c>
      <c r="AT287" s="10">
        <v>202003</v>
      </c>
      <c r="AU287" s="11">
        <f t="shared" si="115"/>
        <v>0</v>
      </c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73">
        <f t="shared" ref="BK287:CC287" si="147">IFERROR($AU287*BK$93/SUM($S$93:$CC$93),0)</f>
        <v>0</v>
      </c>
      <c r="BL287" s="73">
        <f t="shared" si="147"/>
        <v>0</v>
      </c>
      <c r="BM287" s="73">
        <f t="shared" si="147"/>
        <v>0</v>
      </c>
      <c r="BN287" s="73">
        <f t="shared" si="147"/>
        <v>0</v>
      </c>
      <c r="BO287" s="73">
        <f t="shared" si="147"/>
        <v>0</v>
      </c>
      <c r="BP287" s="73">
        <f t="shared" si="147"/>
        <v>0</v>
      </c>
      <c r="BQ287" s="73">
        <f t="shared" si="147"/>
        <v>0</v>
      </c>
      <c r="BR287" s="73">
        <f t="shared" si="147"/>
        <v>0</v>
      </c>
      <c r="BS287" s="73">
        <f t="shared" si="147"/>
        <v>0</v>
      </c>
      <c r="BT287" s="73">
        <f t="shared" si="147"/>
        <v>0</v>
      </c>
      <c r="BU287" s="73">
        <f t="shared" si="147"/>
        <v>0</v>
      </c>
      <c r="BV287" s="73">
        <f t="shared" si="147"/>
        <v>0</v>
      </c>
      <c r="BW287" s="73">
        <f t="shared" si="147"/>
        <v>0</v>
      </c>
      <c r="BX287" s="73">
        <f t="shared" si="147"/>
        <v>0</v>
      </c>
      <c r="BY287" s="73">
        <f t="shared" si="147"/>
        <v>0</v>
      </c>
      <c r="BZ287" s="73">
        <f t="shared" si="147"/>
        <v>0</v>
      </c>
      <c r="CA287" s="73">
        <f t="shared" si="147"/>
        <v>0</v>
      </c>
      <c r="CB287" s="73">
        <f t="shared" si="147"/>
        <v>0</v>
      </c>
      <c r="CC287" s="73">
        <f t="shared" si="147"/>
        <v>0</v>
      </c>
      <c r="CD287" s="2"/>
    </row>
    <row r="288" ht="15" customHeight="1" spans="2:82">
      <c r="B288" s="10">
        <v>202006</v>
      </c>
      <c r="C288" s="11">
        <f t="shared" si="114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8">IFERROR($C288*S$93/SUM($R$93:$AK$93),0)</f>
        <v>0</v>
      </c>
      <c r="T288" s="73">
        <f t="shared" si="148"/>
        <v>0</v>
      </c>
      <c r="U288" s="73">
        <f t="shared" si="148"/>
        <v>0</v>
      </c>
      <c r="V288" s="73">
        <f t="shared" si="148"/>
        <v>0</v>
      </c>
      <c r="W288" s="73">
        <f t="shared" si="148"/>
        <v>0</v>
      </c>
      <c r="X288" s="73">
        <f t="shared" si="148"/>
        <v>0</v>
      </c>
      <c r="Y288" s="73">
        <f t="shared" si="148"/>
        <v>0</v>
      </c>
      <c r="Z288" s="73">
        <f t="shared" si="148"/>
        <v>0</v>
      </c>
      <c r="AA288" s="73">
        <f t="shared" si="148"/>
        <v>0</v>
      </c>
      <c r="AB288" s="73">
        <f t="shared" si="148"/>
        <v>0</v>
      </c>
      <c r="AC288" s="73">
        <f t="shared" si="148"/>
        <v>0</v>
      </c>
      <c r="AD288" s="73">
        <f t="shared" si="148"/>
        <v>0</v>
      </c>
      <c r="AE288" s="73">
        <f t="shared" si="148"/>
        <v>0</v>
      </c>
      <c r="AF288" s="73">
        <f t="shared" si="148"/>
        <v>0</v>
      </c>
      <c r="AG288" s="73">
        <f t="shared" si="148"/>
        <v>0</v>
      </c>
      <c r="AH288" s="73">
        <f t="shared" si="148"/>
        <v>0</v>
      </c>
      <c r="AI288" s="73">
        <f t="shared" si="148"/>
        <v>0</v>
      </c>
      <c r="AJ288" s="73">
        <f t="shared" si="148"/>
        <v>0</v>
      </c>
      <c r="AK288" s="73">
        <f t="shared" si="148"/>
        <v>0</v>
      </c>
      <c r="AT288" s="10">
        <v>202006</v>
      </c>
      <c r="AU288" s="11">
        <f t="shared" ref="AU288:AU302" si="149">SUM(BB248,-AV248)</f>
        <v>0</v>
      </c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73">
        <f t="shared" ref="BJ288:CC288" si="150">IFERROR($AU288*BJ$93/SUM($BJ$93:$CC$93),0)</f>
        <v>0</v>
      </c>
      <c r="BK288" s="73">
        <f t="shared" si="150"/>
        <v>0</v>
      </c>
      <c r="BL288" s="73">
        <f t="shared" si="150"/>
        <v>0</v>
      </c>
      <c r="BM288" s="73">
        <f t="shared" si="150"/>
        <v>0</v>
      </c>
      <c r="BN288" s="73">
        <f t="shared" si="150"/>
        <v>0</v>
      </c>
      <c r="BO288" s="73">
        <f t="shared" si="150"/>
        <v>0</v>
      </c>
      <c r="BP288" s="73">
        <f t="shared" si="150"/>
        <v>0</v>
      </c>
      <c r="BQ288" s="73">
        <f t="shared" si="150"/>
        <v>0</v>
      </c>
      <c r="BR288" s="73">
        <f t="shared" si="150"/>
        <v>0</v>
      </c>
      <c r="BS288" s="73">
        <f t="shared" si="150"/>
        <v>0</v>
      </c>
      <c r="BT288" s="73">
        <f t="shared" si="150"/>
        <v>0</v>
      </c>
      <c r="BU288" s="73">
        <f t="shared" si="150"/>
        <v>0</v>
      </c>
      <c r="BV288" s="73">
        <f t="shared" si="150"/>
        <v>0</v>
      </c>
      <c r="BW288" s="73">
        <f t="shared" si="150"/>
        <v>0</v>
      </c>
      <c r="BX288" s="73">
        <f t="shared" si="150"/>
        <v>0</v>
      </c>
      <c r="BY288" s="73">
        <f t="shared" si="150"/>
        <v>0</v>
      </c>
      <c r="BZ288" s="73">
        <f t="shared" si="150"/>
        <v>0</v>
      </c>
      <c r="CA288" s="73">
        <f t="shared" si="150"/>
        <v>0</v>
      </c>
      <c r="CB288" s="73">
        <f t="shared" si="150"/>
        <v>0</v>
      </c>
      <c r="CC288" s="73">
        <f t="shared" si="150"/>
        <v>0</v>
      </c>
      <c r="CD288" s="2"/>
    </row>
    <row r="289" ht="15" customHeight="1" spans="2:82">
      <c r="B289" s="10">
        <v>202009</v>
      </c>
      <c r="C289" s="11">
        <f t="shared" si="114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51">IFERROR($C289*R$93/SUM($Q$93:$AK$93),0)</f>
        <v>0</v>
      </c>
      <c r="S289" s="66">
        <f t="shared" si="151"/>
        <v>0</v>
      </c>
      <c r="T289" s="66">
        <f t="shared" si="151"/>
        <v>0</v>
      </c>
      <c r="U289" s="66">
        <f t="shared" si="151"/>
        <v>0</v>
      </c>
      <c r="V289" s="66">
        <f t="shared" si="151"/>
        <v>0</v>
      </c>
      <c r="W289" s="66">
        <f t="shared" si="151"/>
        <v>0</v>
      </c>
      <c r="X289" s="66">
        <f t="shared" si="151"/>
        <v>0</v>
      </c>
      <c r="Y289" s="66">
        <f t="shared" si="151"/>
        <v>0</v>
      </c>
      <c r="Z289" s="66">
        <f t="shared" si="151"/>
        <v>0</v>
      </c>
      <c r="AA289" s="66">
        <f t="shared" si="151"/>
        <v>0</v>
      </c>
      <c r="AB289" s="66">
        <f t="shared" si="151"/>
        <v>0</v>
      </c>
      <c r="AC289" s="66">
        <f t="shared" si="151"/>
        <v>0</v>
      </c>
      <c r="AD289" s="66">
        <f t="shared" si="151"/>
        <v>0</v>
      </c>
      <c r="AE289" s="66">
        <f t="shared" si="151"/>
        <v>0</v>
      </c>
      <c r="AF289" s="66">
        <f t="shared" si="151"/>
        <v>0</v>
      </c>
      <c r="AG289" s="66">
        <f t="shared" si="151"/>
        <v>0</v>
      </c>
      <c r="AH289" s="66">
        <f t="shared" si="151"/>
        <v>0</v>
      </c>
      <c r="AI289" s="66">
        <f t="shared" si="151"/>
        <v>0</v>
      </c>
      <c r="AJ289" s="66">
        <f t="shared" si="151"/>
        <v>0</v>
      </c>
      <c r="AK289" s="66">
        <f t="shared" si="151"/>
        <v>0</v>
      </c>
      <c r="AT289" s="10">
        <v>202009</v>
      </c>
      <c r="AU289" s="11">
        <f t="shared" si="149"/>
        <v>0</v>
      </c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66">
        <f t="shared" ref="BI289:CC289" si="152">IFERROR($AU289*BI$93/SUM($BI$93:$CC$93),0)</f>
        <v>0</v>
      </c>
      <c r="BJ289" s="66">
        <f t="shared" si="152"/>
        <v>0</v>
      </c>
      <c r="BK289" s="66">
        <f t="shared" si="152"/>
        <v>0</v>
      </c>
      <c r="BL289" s="66">
        <f t="shared" si="152"/>
        <v>0</v>
      </c>
      <c r="BM289" s="66">
        <f t="shared" si="152"/>
        <v>0</v>
      </c>
      <c r="BN289" s="66">
        <f t="shared" si="152"/>
        <v>0</v>
      </c>
      <c r="BO289" s="66">
        <f t="shared" si="152"/>
        <v>0</v>
      </c>
      <c r="BP289" s="66">
        <f t="shared" si="152"/>
        <v>0</v>
      </c>
      <c r="BQ289" s="66">
        <f t="shared" si="152"/>
        <v>0</v>
      </c>
      <c r="BR289" s="66">
        <f t="shared" si="152"/>
        <v>0</v>
      </c>
      <c r="BS289" s="66">
        <f t="shared" si="152"/>
        <v>0</v>
      </c>
      <c r="BT289" s="66">
        <f t="shared" si="152"/>
        <v>0</v>
      </c>
      <c r="BU289" s="66">
        <f t="shared" si="152"/>
        <v>0</v>
      </c>
      <c r="BV289" s="66">
        <f t="shared" si="152"/>
        <v>0</v>
      </c>
      <c r="BW289" s="66">
        <f t="shared" si="152"/>
        <v>0</v>
      </c>
      <c r="BX289" s="66">
        <f t="shared" si="152"/>
        <v>0</v>
      </c>
      <c r="BY289" s="66">
        <f t="shared" si="152"/>
        <v>0</v>
      </c>
      <c r="BZ289" s="66">
        <f t="shared" si="152"/>
        <v>0</v>
      </c>
      <c r="CA289" s="66">
        <f t="shared" si="152"/>
        <v>0</v>
      </c>
      <c r="CB289" s="66">
        <f t="shared" si="152"/>
        <v>0</v>
      </c>
      <c r="CC289" s="66">
        <f t="shared" si="152"/>
        <v>0</v>
      </c>
      <c r="CD289" s="2"/>
    </row>
    <row r="290" ht="15" customHeight="1" spans="2:82">
      <c r="B290" s="10">
        <v>202012</v>
      </c>
      <c r="C290" s="11">
        <f t="shared" si="114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53">IFERROR($C290*Q$93/SUM($P$93:$AK$93),0)</f>
        <v>0</v>
      </c>
      <c r="R290" s="66">
        <f t="shared" si="153"/>
        <v>0</v>
      </c>
      <c r="S290" s="66">
        <f t="shared" si="153"/>
        <v>0</v>
      </c>
      <c r="T290" s="66">
        <f t="shared" si="153"/>
        <v>0</v>
      </c>
      <c r="U290" s="66">
        <f t="shared" si="153"/>
        <v>0</v>
      </c>
      <c r="V290" s="66">
        <f t="shared" si="153"/>
        <v>0</v>
      </c>
      <c r="W290" s="66">
        <f t="shared" si="153"/>
        <v>0</v>
      </c>
      <c r="X290" s="66">
        <f t="shared" si="153"/>
        <v>0</v>
      </c>
      <c r="Y290" s="66">
        <f t="shared" si="153"/>
        <v>0</v>
      </c>
      <c r="Z290" s="66">
        <f t="shared" si="153"/>
        <v>0</v>
      </c>
      <c r="AA290" s="66">
        <f t="shared" si="153"/>
        <v>0</v>
      </c>
      <c r="AB290" s="66">
        <f t="shared" si="153"/>
        <v>0</v>
      </c>
      <c r="AC290" s="66">
        <f t="shared" si="153"/>
        <v>0</v>
      </c>
      <c r="AD290" s="66">
        <f t="shared" si="153"/>
        <v>0</v>
      </c>
      <c r="AE290" s="66">
        <f t="shared" si="153"/>
        <v>0</v>
      </c>
      <c r="AF290" s="66">
        <f t="shared" si="153"/>
        <v>0</v>
      </c>
      <c r="AG290" s="66">
        <f t="shared" si="153"/>
        <v>0</v>
      </c>
      <c r="AH290" s="66">
        <f t="shared" si="153"/>
        <v>0</v>
      </c>
      <c r="AI290" s="66">
        <f t="shared" si="153"/>
        <v>0</v>
      </c>
      <c r="AJ290" s="66">
        <f t="shared" si="153"/>
        <v>0</v>
      </c>
      <c r="AK290" s="66">
        <f t="shared" si="153"/>
        <v>0</v>
      </c>
      <c r="AT290" s="10">
        <v>202012</v>
      </c>
      <c r="AU290" s="11">
        <f t="shared" si="149"/>
        <v>0</v>
      </c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66">
        <f t="shared" ref="BH290:CC290" si="154">IFERROR($AU290*BH$93/SUM($BH$93:$CC$93),0)</f>
        <v>0</v>
      </c>
      <c r="BI290" s="66">
        <f t="shared" si="154"/>
        <v>0</v>
      </c>
      <c r="BJ290" s="66">
        <f t="shared" si="154"/>
        <v>0</v>
      </c>
      <c r="BK290" s="66">
        <f t="shared" si="154"/>
        <v>0</v>
      </c>
      <c r="BL290" s="66">
        <f t="shared" si="154"/>
        <v>0</v>
      </c>
      <c r="BM290" s="66">
        <f t="shared" si="154"/>
        <v>0</v>
      </c>
      <c r="BN290" s="66">
        <f t="shared" si="154"/>
        <v>0</v>
      </c>
      <c r="BO290" s="66">
        <f t="shared" si="154"/>
        <v>0</v>
      </c>
      <c r="BP290" s="66">
        <f t="shared" si="154"/>
        <v>0</v>
      </c>
      <c r="BQ290" s="66">
        <f t="shared" si="154"/>
        <v>0</v>
      </c>
      <c r="BR290" s="66">
        <f t="shared" si="154"/>
        <v>0</v>
      </c>
      <c r="BS290" s="66">
        <f t="shared" si="154"/>
        <v>0</v>
      </c>
      <c r="BT290" s="66">
        <f t="shared" si="154"/>
        <v>0</v>
      </c>
      <c r="BU290" s="66">
        <f t="shared" si="154"/>
        <v>0</v>
      </c>
      <c r="BV290" s="66">
        <f t="shared" si="154"/>
        <v>0</v>
      </c>
      <c r="BW290" s="66">
        <f t="shared" si="154"/>
        <v>0</v>
      </c>
      <c r="BX290" s="66">
        <f t="shared" si="154"/>
        <v>0</v>
      </c>
      <c r="BY290" s="66">
        <f t="shared" si="154"/>
        <v>0</v>
      </c>
      <c r="BZ290" s="66">
        <f t="shared" si="154"/>
        <v>0</v>
      </c>
      <c r="CA290" s="66">
        <f t="shared" si="154"/>
        <v>0</v>
      </c>
      <c r="CB290" s="66">
        <f t="shared" si="154"/>
        <v>0</v>
      </c>
      <c r="CC290" s="66">
        <f t="shared" si="154"/>
        <v>0</v>
      </c>
      <c r="CD290" s="2"/>
    </row>
    <row r="291" ht="15" customHeight="1" spans="2:82">
      <c r="B291" s="10">
        <v>202103</v>
      </c>
      <c r="C291" s="11">
        <f t="shared" si="114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55">IFERROR($C291*P$93/SUM($O$93:$AK$93),0)</f>
        <v>0</v>
      </c>
      <c r="Q291" s="66">
        <f t="shared" si="155"/>
        <v>0</v>
      </c>
      <c r="R291" s="66">
        <f t="shared" si="155"/>
        <v>0</v>
      </c>
      <c r="S291" s="66">
        <f t="shared" si="155"/>
        <v>0</v>
      </c>
      <c r="T291" s="66">
        <f t="shared" si="155"/>
        <v>0</v>
      </c>
      <c r="U291" s="66">
        <f t="shared" si="155"/>
        <v>0</v>
      </c>
      <c r="V291" s="66">
        <f t="shared" si="155"/>
        <v>0</v>
      </c>
      <c r="W291" s="66">
        <f t="shared" si="155"/>
        <v>0</v>
      </c>
      <c r="X291" s="66">
        <f t="shared" si="155"/>
        <v>0</v>
      </c>
      <c r="Y291" s="66">
        <f t="shared" si="155"/>
        <v>0</v>
      </c>
      <c r="Z291" s="66">
        <f t="shared" si="155"/>
        <v>0</v>
      </c>
      <c r="AA291" s="66">
        <f t="shared" si="155"/>
        <v>0</v>
      </c>
      <c r="AB291" s="66">
        <f t="shared" si="155"/>
        <v>0</v>
      </c>
      <c r="AC291" s="66">
        <f t="shared" si="155"/>
        <v>0</v>
      </c>
      <c r="AD291" s="66">
        <f t="shared" si="155"/>
        <v>0</v>
      </c>
      <c r="AE291" s="66">
        <f t="shared" si="155"/>
        <v>0</v>
      </c>
      <c r="AF291" s="66">
        <f t="shared" si="155"/>
        <v>0</v>
      </c>
      <c r="AG291" s="66">
        <f t="shared" si="155"/>
        <v>0</v>
      </c>
      <c r="AH291" s="66">
        <f t="shared" si="155"/>
        <v>0</v>
      </c>
      <c r="AI291" s="66">
        <f t="shared" si="155"/>
        <v>0</v>
      </c>
      <c r="AJ291" s="66">
        <f t="shared" si="155"/>
        <v>0</v>
      </c>
      <c r="AK291" s="66">
        <f t="shared" si="155"/>
        <v>0</v>
      </c>
      <c r="AT291" s="10">
        <v>202103</v>
      </c>
      <c r="AU291" s="11">
        <f t="shared" si="149"/>
        <v>0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66">
        <f t="shared" ref="BG291:CC291" si="156">IFERROR($AU291*BG$93/SUM($BG$93:$CC$93),0)</f>
        <v>0</v>
      </c>
      <c r="BH291" s="66">
        <f t="shared" si="156"/>
        <v>0</v>
      </c>
      <c r="BI291" s="66">
        <f t="shared" si="156"/>
        <v>0</v>
      </c>
      <c r="BJ291" s="66">
        <f t="shared" si="156"/>
        <v>0</v>
      </c>
      <c r="BK291" s="66">
        <f t="shared" si="156"/>
        <v>0</v>
      </c>
      <c r="BL291" s="66">
        <f t="shared" si="156"/>
        <v>0</v>
      </c>
      <c r="BM291" s="66">
        <f t="shared" si="156"/>
        <v>0</v>
      </c>
      <c r="BN291" s="66">
        <f t="shared" si="156"/>
        <v>0</v>
      </c>
      <c r="BO291" s="66">
        <f t="shared" si="156"/>
        <v>0</v>
      </c>
      <c r="BP291" s="66">
        <f t="shared" si="156"/>
        <v>0</v>
      </c>
      <c r="BQ291" s="66">
        <f t="shared" si="156"/>
        <v>0</v>
      </c>
      <c r="BR291" s="66">
        <f t="shared" si="156"/>
        <v>0</v>
      </c>
      <c r="BS291" s="66">
        <f t="shared" si="156"/>
        <v>0</v>
      </c>
      <c r="BT291" s="66">
        <f t="shared" si="156"/>
        <v>0</v>
      </c>
      <c r="BU291" s="66">
        <f t="shared" si="156"/>
        <v>0</v>
      </c>
      <c r="BV291" s="66">
        <f t="shared" si="156"/>
        <v>0</v>
      </c>
      <c r="BW291" s="66">
        <f t="shared" si="156"/>
        <v>0</v>
      </c>
      <c r="BX291" s="66">
        <f t="shared" si="156"/>
        <v>0</v>
      </c>
      <c r="BY291" s="66">
        <f t="shared" si="156"/>
        <v>0</v>
      </c>
      <c r="BZ291" s="66">
        <f t="shared" si="156"/>
        <v>0</v>
      </c>
      <c r="CA291" s="66">
        <f t="shared" si="156"/>
        <v>0</v>
      </c>
      <c r="CB291" s="66">
        <f t="shared" si="156"/>
        <v>0</v>
      </c>
      <c r="CC291" s="66">
        <f t="shared" si="156"/>
        <v>0</v>
      </c>
      <c r="CD291" s="2"/>
    </row>
    <row r="292" ht="15" customHeight="1" spans="2:82">
      <c r="B292" s="10">
        <v>202106</v>
      </c>
      <c r="C292" s="11">
        <f t="shared" si="114"/>
        <v>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7">IFERROR($C292*O$93/SUM($N$93:$AK$93),0)</f>
        <v>0</v>
      </c>
      <c r="P292" s="66">
        <f t="shared" si="157"/>
        <v>0</v>
      </c>
      <c r="Q292" s="66">
        <f t="shared" si="157"/>
        <v>0</v>
      </c>
      <c r="R292" s="66">
        <f t="shared" si="157"/>
        <v>0</v>
      </c>
      <c r="S292" s="66">
        <f t="shared" si="157"/>
        <v>0</v>
      </c>
      <c r="T292" s="66">
        <f t="shared" si="157"/>
        <v>0</v>
      </c>
      <c r="U292" s="66">
        <f t="shared" si="157"/>
        <v>0</v>
      </c>
      <c r="V292" s="66">
        <f t="shared" si="157"/>
        <v>0</v>
      </c>
      <c r="W292" s="66">
        <f t="shared" si="157"/>
        <v>0</v>
      </c>
      <c r="X292" s="66">
        <f t="shared" si="157"/>
        <v>0</v>
      </c>
      <c r="Y292" s="66">
        <f t="shared" si="157"/>
        <v>0</v>
      </c>
      <c r="Z292" s="66">
        <f t="shared" si="157"/>
        <v>0</v>
      </c>
      <c r="AA292" s="66">
        <f t="shared" si="157"/>
        <v>0</v>
      </c>
      <c r="AB292" s="66">
        <f t="shared" si="157"/>
        <v>0</v>
      </c>
      <c r="AC292" s="66">
        <f t="shared" si="157"/>
        <v>0</v>
      </c>
      <c r="AD292" s="66">
        <f t="shared" si="157"/>
        <v>0</v>
      </c>
      <c r="AE292" s="66">
        <f t="shared" si="157"/>
        <v>0</v>
      </c>
      <c r="AF292" s="66">
        <f t="shared" si="157"/>
        <v>0</v>
      </c>
      <c r="AG292" s="66">
        <f t="shared" si="157"/>
        <v>0</v>
      </c>
      <c r="AH292" s="66">
        <f t="shared" si="157"/>
        <v>0</v>
      </c>
      <c r="AI292" s="66">
        <f t="shared" si="157"/>
        <v>0</v>
      </c>
      <c r="AJ292" s="66">
        <f t="shared" si="157"/>
        <v>0</v>
      </c>
      <c r="AK292" s="66">
        <f t="shared" si="157"/>
        <v>0</v>
      </c>
      <c r="AT292" s="10">
        <v>202106</v>
      </c>
      <c r="AU292" s="11">
        <f t="shared" si="149"/>
        <v>0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66">
        <f t="shared" ref="BF292:CC292" si="158">IFERROR($AU292*BF$93/SUM($BF$93:$CC$93),0)</f>
        <v>0</v>
      </c>
      <c r="BG292" s="66">
        <f t="shared" si="158"/>
        <v>0</v>
      </c>
      <c r="BH292" s="66">
        <f t="shared" si="158"/>
        <v>0</v>
      </c>
      <c r="BI292" s="66">
        <f t="shared" si="158"/>
        <v>0</v>
      </c>
      <c r="BJ292" s="66">
        <f t="shared" si="158"/>
        <v>0</v>
      </c>
      <c r="BK292" s="66">
        <f t="shared" si="158"/>
        <v>0</v>
      </c>
      <c r="BL292" s="66">
        <f t="shared" si="158"/>
        <v>0</v>
      </c>
      <c r="BM292" s="66">
        <f t="shared" si="158"/>
        <v>0</v>
      </c>
      <c r="BN292" s="66">
        <f t="shared" si="158"/>
        <v>0</v>
      </c>
      <c r="BO292" s="66">
        <f t="shared" si="158"/>
        <v>0</v>
      </c>
      <c r="BP292" s="66">
        <f t="shared" si="158"/>
        <v>0</v>
      </c>
      <c r="BQ292" s="66">
        <f t="shared" si="158"/>
        <v>0</v>
      </c>
      <c r="BR292" s="66">
        <f t="shared" si="158"/>
        <v>0</v>
      </c>
      <c r="BS292" s="66">
        <f t="shared" si="158"/>
        <v>0</v>
      </c>
      <c r="BT292" s="66">
        <f t="shared" si="158"/>
        <v>0</v>
      </c>
      <c r="BU292" s="66">
        <f t="shared" si="158"/>
        <v>0</v>
      </c>
      <c r="BV292" s="66">
        <f t="shared" si="158"/>
        <v>0</v>
      </c>
      <c r="BW292" s="66">
        <f t="shared" si="158"/>
        <v>0</v>
      </c>
      <c r="BX292" s="66">
        <f t="shared" si="158"/>
        <v>0</v>
      </c>
      <c r="BY292" s="66">
        <f t="shared" si="158"/>
        <v>0</v>
      </c>
      <c r="BZ292" s="66">
        <f t="shared" si="158"/>
        <v>0</v>
      </c>
      <c r="CA292" s="66">
        <f t="shared" si="158"/>
        <v>0</v>
      </c>
      <c r="CB292" s="66">
        <f t="shared" si="158"/>
        <v>0</v>
      </c>
      <c r="CC292" s="66">
        <f t="shared" si="158"/>
        <v>0</v>
      </c>
      <c r="CD292" s="2"/>
    </row>
    <row r="293" ht="15" customHeight="1" spans="2:82">
      <c r="B293" s="10">
        <v>202109</v>
      </c>
      <c r="C293" s="11">
        <f t="shared" si="114"/>
        <v>0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9">IFERROR($C293*N$93/SUM($M$93:$AK$93),0)</f>
        <v>0</v>
      </c>
      <c r="O293" s="66">
        <f t="shared" si="159"/>
        <v>0</v>
      </c>
      <c r="P293" s="66">
        <f t="shared" si="159"/>
        <v>0</v>
      </c>
      <c r="Q293" s="66">
        <f t="shared" si="159"/>
        <v>0</v>
      </c>
      <c r="R293" s="66">
        <f t="shared" si="159"/>
        <v>0</v>
      </c>
      <c r="S293" s="66">
        <f t="shared" si="159"/>
        <v>0</v>
      </c>
      <c r="T293" s="66">
        <f t="shared" si="159"/>
        <v>0</v>
      </c>
      <c r="U293" s="66">
        <f t="shared" si="159"/>
        <v>0</v>
      </c>
      <c r="V293" s="66">
        <f t="shared" si="159"/>
        <v>0</v>
      </c>
      <c r="W293" s="66">
        <f t="shared" si="159"/>
        <v>0</v>
      </c>
      <c r="X293" s="66">
        <f t="shared" si="159"/>
        <v>0</v>
      </c>
      <c r="Y293" s="66">
        <f t="shared" si="159"/>
        <v>0</v>
      </c>
      <c r="Z293" s="66">
        <f t="shared" si="159"/>
        <v>0</v>
      </c>
      <c r="AA293" s="66">
        <f t="shared" si="159"/>
        <v>0</v>
      </c>
      <c r="AB293" s="66">
        <f t="shared" si="159"/>
        <v>0</v>
      </c>
      <c r="AC293" s="66">
        <f t="shared" si="159"/>
        <v>0</v>
      </c>
      <c r="AD293" s="66">
        <f t="shared" si="159"/>
        <v>0</v>
      </c>
      <c r="AE293" s="66">
        <f t="shared" si="159"/>
        <v>0</v>
      </c>
      <c r="AF293" s="66">
        <f t="shared" si="159"/>
        <v>0</v>
      </c>
      <c r="AG293" s="66">
        <f t="shared" si="159"/>
        <v>0</v>
      </c>
      <c r="AH293" s="66">
        <f t="shared" si="159"/>
        <v>0</v>
      </c>
      <c r="AI293" s="66">
        <f t="shared" si="159"/>
        <v>0</v>
      </c>
      <c r="AJ293" s="66">
        <f t="shared" si="159"/>
        <v>0</v>
      </c>
      <c r="AK293" s="66">
        <f t="shared" si="159"/>
        <v>0</v>
      </c>
      <c r="AT293" s="10">
        <v>202109</v>
      </c>
      <c r="AU293" s="11">
        <f t="shared" si="149"/>
        <v>0</v>
      </c>
      <c r="AV293" s="11"/>
      <c r="AW293" s="11"/>
      <c r="AX293" s="11"/>
      <c r="AY293" s="11"/>
      <c r="AZ293" s="11"/>
      <c r="BA293" s="11"/>
      <c r="BB293" s="11"/>
      <c r="BC293" s="11"/>
      <c r="BD293" s="11"/>
      <c r="BE293" s="66">
        <f t="shared" ref="BE293:CC293" si="160">IFERROR($AU293*BE$93/SUM($BE$93:$CC$93),0)</f>
        <v>0</v>
      </c>
      <c r="BF293" s="66">
        <f t="shared" si="160"/>
        <v>0</v>
      </c>
      <c r="BG293" s="66">
        <f t="shared" si="160"/>
        <v>0</v>
      </c>
      <c r="BH293" s="66">
        <f t="shared" si="160"/>
        <v>0</v>
      </c>
      <c r="BI293" s="66">
        <f t="shared" si="160"/>
        <v>0</v>
      </c>
      <c r="BJ293" s="66">
        <f t="shared" si="160"/>
        <v>0</v>
      </c>
      <c r="BK293" s="66">
        <f t="shared" si="160"/>
        <v>0</v>
      </c>
      <c r="BL293" s="66">
        <f t="shared" si="160"/>
        <v>0</v>
      </c>
      <c r="BM293" s="66">
        <f t="shared" si="160"/>
        <v>0</v>
      </c>
      <c r="BN293" s="66">
        <f t="shared" si="160"/>
        <v>0</v>
      </c>
      <c r="BO293" s="66">
        <f t="shared" si="160"/>
        <v>0</v>
      </c>
      <c r="BP293" s="66">
        <f t="shared" si="160"/>
        <v>0</v>
      </c>
      <c r="BQ293" s="66">
        <f t="shared" si="160"/>
        <v>0</v>
      </c>
      <c r="BR293" s="66">
        <f t="shared" si="160"/>
        <v>0</v>
      </c>
      <c r="BS293" s="66">
        <f t="shared" si="160"/>
        <v>0</v>
      </c>
      <c r="BT293" s="66">
        <f t="shared" si="160"/>
        <v>0</v>
      </c>
      <c r="BU293" s="66">
        <f t="shared" si="160"/>
        <v>0</v>
      </c>
      <c r="BV293" s="66">
        <f t="shared" si="160"/>
        <v>0</v>
      </c>
      <c r="BW293" s="66">
        <f t="shared" si="160"/>
        <v>0</v>
      </c>
      <c r="BX293" s="66">
        <f t="shared" si="160"/>
        <v>0</v>
      </c>
      <c r="BY293" s="66">
        <f t="shared" si="160"/>
        <v>0</v>
      </c>
      <c r="BZ293" s="66">
        <f t="shared" si="160"/>
        <v>0</v>
      </c>
      <c r="CA293" s="66">
        <f t="shared" si="160"/>
        <v>0</v>
      </c>
      <c r="CB293" s="66">
        <f t="shared" si="160"/>
        <v>0</v>
      </c>
      <c r="CC293" s="66">
        <f t="shared" si="160"/>
        <v>0</v>
      </c>
      <c r="CD293" s="2"/>
    </row>
    <row r="294" ht="15" customHeight="1" spans="2:82">
      <c r="B294" s="10">
        <v>202112</v>
      </c>
      <c r="C294" s="11">
        <f t="shared" si="114"/>
        <v>4750000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61">IFERROR($C294*M$93/SUM($L$93:$AK$93),0)</f>
        <v>0</v>
      </c>
      <c r="N294" s="66">
        <f t="shared" si="161"/>
        <v>0</v>
      </c>
      <c r="O294" s="66">
        <f t="shared" si="161"/>
        <v>0</v>
      </c>
      <c r="P294" s="66">
        <f t="shared" si="161"/>
        <v>0</v>
      </c>
      <c r="Q294" s="66">
        <f t="shared" si="161"/>
        <v>0</v>
      </c>
      <c r="R294" s="66">
        <f t="shared" si="161"/>
        <v>0</v>
      </c>
      <c r="S294" s="66">
        <f t="shared" si="161"/>
        <v>0</v>
      </c>
      <c r="T294" s="66">
        <f t="shared" si="161"/>
        <v>0</v>
      </c>
      <c r="U294" s="66">
        <f t="shared" si="161"/>
        <v>0</v>
      </c>
      <c r="V294" s="66">
        <f t="shared" si="161"/>
        <v>0</v>
      </c>
      <c r="W294" s="66">
        <f t="shared" si="161"/>
        <v>0</v>
      </c>
      <c r="X294" s="66">
        <f t="shared" si="161"/>
        <v>0</v>
      </c>
      <c r="Y294" s="66">
        <f t="shared" si="161"/>
        <v>0</v>
      </c>
      <c r="Z294" s="66">
        <f t="shared" si="161"/>
        <v>0</v>
      </c>
      <c r="AA294" s="66">
        <f t="shared" si="161"/>
        <v>0</v>
      </c>
      <c r="AB294" s="66">
        <f t="shared" si="161"/>
        <v>0</v>
      </c>
      <c r="AC294" s="66">
        <f t="shared" si="161"/>
        <v>0</v>
      </c>
      <c r="AD294" s="66">
        <f t="shared" si="161"/>
        <v>0</v>
      </c>
      <c r="AE294" s="66">
        <f t="shared" si="161"/>
        <v>0</v>
      </c>
      <c r="AF294" s="66">
        <f t="shared" si="161"/>
        <v>0</v>
      </c>
      <c r="AG294" s="66">
        <f t="shared" si="161"/>
        <v>0</v>
      </c>
      <c r="AH294" s="66">
        <f t="shared" si="161"/>
        <v>0</v>
      </c>
      <c r="AI294" s="66">
        <f t="shared" si="161"/>
        <v>0</v>
      </c>
      <c r="AJ294" s="66">
        <f t="shared" si="161"/>
        <v>0</v>
      </c>
      <c r="AK294" s="66">
        <f t="shared" si="161"/>
        <v>0</v>
      </c>
      <c r="AT294" s="10">
        <v>202112</v>
      </c>
      <c r="AU294" s="11">
        <f t="shared" si="149"/>
        <v>4750000</v>
      </c>
      <c r="AV294" s="11"/>
      <c r="AW294" s="11"/>
      <c r="AX294" s="11"/>
      <c r="AY294" s="11"/>
      <c r="AZ294" s="11"/>
      <c r="BA294" s="11"/>
      <c r="BB294" s="11"/>
      <c r="BC294" s="11"/>
      <c r="BD294" s="66">
        <f t="shared" ref="BD294:CC294" si="162">IFERROR($AU294*BD$93/SUM($BD$93:$CC$93),0)</f>
        <v>0</v>
      </c>
      <c r="BE294" s="66">
        <f t="shared" si="162"/>
        <v>0</v>
      </c>
      <c r="BF294" s="66">
        <f t="shared" si="162"/>
        <v>0</v>
      </c>
      <c r="BG294" s="66">
        <f t="shared" si="162"/>
        <v>0</v>
      </c>
      <c r="BH294" s="66">
        <f t="shared" si="162"/>
        <v>0</v>
      </c>
      <c r="BI294" s="66">
        <f t="shared" si="162"/>
        <v>0</v>
      </c>
      <c r="BJ294" s="66">
        <f t="shared" si="162"/>
        <v>0</v>
      </c>
      <c r="BK294" s="66">
        <f t="shared" si="162"/>
        <v>0</v>
      </c>
      <c r="BL294" s="66">
        <f t="shared" si="162"/>
        <v>0</v>
      </c>
      <c r="BM294" s="66">
        <f t="shared" si="162"/>
        <v>0</v>
      </c>
      <c r="BN294" s="66">
        <f t="shared" si="162"/>
        <v>0</v>
      </c>
      <c r="BO294" s="66">
        <f t="shared" si="162"/>
        <v>0</v>
      </c>
      <c r="BP294" s="66">
        <f t="shared" si="162"/>
        <v>0</v>
      </c>
      <c r="BQ294" s="66">
        <f t="shared" si="162"/>
        <v>0</v>
      </c>
      <c r="BR294" s="66">
        <f t="shared" si="162"/>
        <v>0</v>
      </c>
      <c r="BS294" s="66">
        <f t="shared" si="162"/>
        <v>0</v>
      </c>
      <c r="BT294" s="66">
        <f t="shared" si="162"/>
        <v>0</v>
      </c>
      <c r="BU294" s="66">
        <f t="shared" si="162"/>
        <v>0</v>
      </c>
      <c r="BV294" s="66">
        <f t="shared" si="162"/>
        <v>0</v>
      </c>
      <c r="BW294" s="66">
        <f t="shared" si="162"/>
        <v>0</v>
      </c>
      <c r="BX294" s="66">
        <f t="shared" si="162"/>
        <v>0</v>
      </c>
      <c r="BY294" s="66">
        <f t="shared" si="162"/>
        <v>0</v>
      </c>
      <c r="BZ294" s="66">
        <f t="shared" si="162"/>
        <v>0</v>
      </c>
      <c r="CA294" s="66">
        <f t="shared" si="162"/>
        <v>0</v>
      </c>
      <c r="CB294" s="66">
        <f t="shared" si="162"/>
        <v>0</v>
      </c>
      <c r="CC294" s="66">
        <f t="shared" si="162"/>
        <v>0</v>
      </c>
      <c r="CD294" s="2"/>
    </row>
    <row r="295" ht="15" customHeight="1" spans="2:82">
      <c r="B295" s="10">
        <v>202203</v>
      </c>
      <c r="C295" s="11">
        <f t="shared" si="114"/>
        <v>0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163">IFERROR($C295*L$93/SUM($K$93:$AK$93),0)</f>
        <v>0</v>
      </c>
      <c r="M295" s="66">
        <f t="shared" si="163"/>
        <v>0</v>
      </c>
      <c r="N295" s="66">
        <f t="shared" si="163"/>
        <v>0</v>
      </c>
      <c r="O295" s="66">
        <f t="shared" si="163"/>
        <v>0</v>
      </c>
      <c r="P295" s="66">
        <f t="shared" si="163"/>
        <v>0</v>
      </c>
      <c r="Q295" s="66">
        <f t="shared" si="163"/>
        <v>0</v>
      </c>
      <c r="R295" s="66">
        <f t="shared" si="163"/>
        <v>0</v>
      </c>
      <c r="S295" s="66">
        <f t="shared" si="163"/>
        <v>0</v>
      </c>
      <c r="T295" s="66">
        <f t="shared" si="163"/>
        <v>0</v>
      </c>
      <c r="U295" s="66">
        <f t="shared" si="163"/>
        <v>0</v>
      </c>
      <c r="V295" s="66">
        <f t="shared" si="163"/>
        <v>0</v>
      </c>
      <c r="W295" s="66">
        <f t="shared" si="163"/>
        <v>0</v>
      </c>
      <c r="X295" s="66">
        <f t="shared" si="163"/>
        <v>0</v>
      </c>
      <c r="Y295" s="66">
        <f t="shared" si="163"/>
        <v>0</v>
      </c>
      <c r="Z295" s="66">
        <f t="shared" si="163"/>
        <v>0</v>
      </c>
      <c r="AA295" s="66">
        <f t="shared" si="163"/>
        <v>0</v>
      </c>
      <c r="AB295" s="66">
        <f t="shared" si="163"/>
        <v>0</v>
      </c>
      <c r="AC295" s="66">
        <f t="shared" si="163"/>
        <v>0</v>
      </c>
      <c r="AD295" s="66">
        <f t="shared" si="163"/>
        <v>0</v>
      </c>
      <c r="AE295" s="66">
        <f t="shared" si="163"/>
        <v>0</v>
      </c>
      <c r="AF295" s="66">
        <f t="shared" si="163"/>
        <v>0</v>
      </c>
      <c r="AG295" s="66">
        <f t="shared" si="163"/>
        <v>0</v>
      </c>
      <c r="AH295" s="66">
        <f t="shared" si="163"/>
        <v>0</v>
      </c>
      <c r="AI295" s="66">
        <f t="shared" si="163"/>
        <v>0</v>
      </c>
      <c r="AJ295" s="66">
        <f t="shared" si="163"/>
        <v>0</v>
      </c>
      <c r="AK295" s="66">
        <f t="shared" si="163"/>
        <v>0</v>
      </c>
      <c r="AT295" s="10">
        <v>202203</v>
      </c>
      <c r="AU295" s="11">
        <f t="shared" si="149"/>
        <v>0</v>
      </c>
      <c r="AV295" s="11"/>
      <c r="AW295" s="11"/>
      <c r="AX295" s="11"/>
      <c r="AY295" s="11"/>
      <c r="AZ295" s="11"/>
      <c r="BA295" s="11"/>
      <c r="BB295" s="11"/>
      <c r="BC295" s="66">
        <f t="shared" ref="BC295:CC295" si="164">IFERROR($AU295*BC$93/SUM($BC$93:$CC$93),0)</f>
        <v>0</v>
      </c>
      <c r="BD295" s="66">
        <f t="shared" si="164"/>
        <v>0</v>
      </c>
      <c r="BE295" s="66">
        <f t="shared" si="164"/>
        <v>0</v>
      </c>
      <c r="BF295" s="66">
        <f t="shared" si="164"/>
        <v>0</v>
      </c>
      <c r="BG295" s="66">
        <f t="shared" si="164"/>
        <v>0</v>
      </c>
      <c r="BH295" s="66">
        <f t="shared" si="164"/>
        <v>0</v>
      </c>
      <c r="BI295" s="66">
        <f t="shared" si="164"/>
        <v>0</v>
      </c>
      <c r="BJ295" s="66">
        <f t="shared" si="164"/>
        <v>0</v>
      </c>
      <c r="BK295" s="66">
        <f t="shared" si="164"/>
        <v>0</v>
      </c>
      <c r="BL295" s="66">
        <f t="shared" si="164"/>
        <v>0</v>
      </c>
      <c r="BM295" s="66">
        <f t="shared" si="164"/>
        <v>0</v>
      </c>
      <c r="BN295" s="66">
        <f t="shared" si="164"/>
        <v>0</v>
      </c>
      <c r="BO295" s="66">
        <f t="shared" si="164"/>
        <v>0</v>
      </c>
      <c r="BP295" s="66">
        <f t="shared" si="164"/>
        <v>0</v>
      </c>
      <c r="BQ295" s="66">
        <f t="shared" si="164"/>
        <v>0</v>
      </c>
      <c r="BR295" s="66">
        <f t="shared" si="164"/>
        <v>0</v>
      </c>
      <c r="BS295" s="66">
        <f t="shared" si="164"/>
        <v>0</v>
      </c>
      <c r="BT295" s="66">
        <f t="shared" si="164"/>
        <v>0</v>
      </c>
      <c r="BU295" s="66">
        <f t="shared" si="164"/>
        <v>0</v>
      </c>
      <c r="BV295" s="66">
        <f t="shared" si="164"/>
        <v>0</v>
      </c>
      <c r="BW295" s="66">
        <f t="shared" si="164"/>
        <v>0</v>
      </c>
      <c r="BX295" s="66">
        <f t="shared" si="164"/>
        <v>0</v>
      </c>
      <c r="BY295" s="66">
        <f t="shared" si="164"/>
        <v>0</v>
      </c>
      <c r="BZ295" s="66">
        <f t="shared" si="164"/>
        <v>0</v>
      </c>
      <c r="CA295" s="66">
        <f t="shared" si="164"/>
        <v>0</v>
      </c>
      <c r="CB295" s="66">
        <f t="shared" si="164"/>
        <v>0</v>
      </c>
      <c r="CC295" s="66">
        <f t="shared" si="164"/>
        <v>0</v>
      </c>
      <c r="CD295" s="2"/>
    </row>
    <row r="296" ht="15" customHeight="1" spans="2:82">
      <c r="B296" s="10">
        <v>202206</v>
      </c>
      <c r="C296" s="11">
        <f t="shared" si="114"/>
        <v>0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165">IFERROR($C296*K$93/SUM($J$93:$AK$93),0)</f>
        <v>0</v>
      </c>
      <c r="L296" s="66">
        <f t="shared" si="165"/>
        <v>0</v>
      </c>
      <c r="M296" s="66">
        <f t="shared" si="165"/>
        <v>0</v>
      </c>
      <c r="N296" s="66">
        <f t="shared" si="165"/>
        <v>0</v>
      </c>
      <c r="O296" s="66">
        <f t="shared" si="165"/>
        <v>0</v>
      </c>
      <c r="P296" s="66">
        <f t="shared" si="165"/>
        <v>0</v>
      </c>
      <c r="Q296" s="66">
        <f t="shared" si="165"/>
        <v>0</v>
      </c>
      <c r="R296" s="66">
        <f t="shared" si="165"/>
        <v>0</v>
      </c>
      <c r="S296" s="66">
        <f t="shared" si="165"/>
        <v>0</v>
      </c>
      <c r="T296" s="66">
        <f t="shared" si="165"/>
        <v>0</v>
      </c>
      <c r="U296" s="66">
        <f t="shared" si="165"/>
        <v>0</v>
      </c>
      <c r="V296" s="66">
        <f t="shared" si="165"/>
        <v>0</v>
      </c>
      <c r="W296" s="66">
        <f t="shared" si="165"/>
        <v>0</v>
      </c>
      <c r="X296" s="66">
        <f t="shared" si="165"/>
        <v>0</v>
      </c>
      <c r="Y296" s="66">
        <f t="shared" si="165"/>
        <v>0</v>
      </c>
      <c r="Z296" s="66">
        <f t="shared" si="165"/>
        <v>0</v>
      </c>
      <c r="AA296" s="66">
        <f t="shared" si="165"/>
        <v>0</v>
      </c>
      <c r="AB296" s="66">
        <f t="shared" si="165"/>
        <v>0</v>
      </c>
      <c r="AC296" s="66">
        <f t="shared" si="165"/>
        <v>0</v>
      </c>
      <c r="AD296" s="66">
        <f t="shared" si="165"/>
        <v>0</v>
      </c>
      <c r="AE296" s="66">
        <f t="shared" si="165"/>
        <v>0</v>
      </c>
      <c r="AF296" s="66">
        <f t="shared" si="165"/>
        <v>0</v>
      </c>
      <c r="AG296" s="66">
        <f t="shared" si="165"/>
        <v>0</v>
      </c>
      <c r="AH296" s="66">
        <f t="shared" si="165"/>
        <v>0</v>
      </c>
      <c r="AI296" s="66">
        <f t="shared" si="165"/>
        <v>0</v>
      </c>
      <c r="AJ296" s="66">
        <f t="shared" si="165"/>
        <v>0</v>
      </c>
      <c r="AK296" s="66">
        <f t="shared" si="165"/>
        <v>0</v>
      </c>
      <c r="AT296" s="10">
        <v>202206</v>
      </c>
      <c r="AU296" s="11">
        <f t="shared" si="149"/>
        <v>0</v>
      </c>
      <c r="AV296" s="11"/>
      <c r="AW296" s="11"/>
      <c r="AX296" s="11"/>
      <c r="AY296" s="11"/>
      <c r="AZ296" s="11"/>
      <c r="BA296" s="11"/>
      <c r="BB296" s="66">
        <f t="shared" ref="BB296:CC296" si="166">IFERROR($AU296*BB$93/SUM($BB$93:$CC$93),0)</f>
        <v>0</v>
      </c>
      <c r="BC296" s="66">
        <f t="shared" si="166"/>
        <v>0</v>
      </c>
      <c r="BD296" s="66">
        <f t="shared" si="166"/>
        <v>0</v>
      </c>
      <c r="BE296" s="66">
        <f t="shared" si="166"/>
        <v>0</v>
      </c>
      <c r="BF296" s="66">
        <f t="shared" si="166"/>
        <v>0</v>
      </c>
      <c r="BG296" s="66">
        <f t="shared" si="166"/>
        <v>0</v>
      </c>
      <c r="BH296" s="66">
        <f t="shared" si="166"/>
        <v>0</v>
      </c>
      <c r="BI296" s="66">
        <f t="shared" si="166"/>
        <v>0</v>
      </c>
      <c r="BJ296" s="66">
        <f t="shared" si="166"/>
        <v>0</v>
      </c>
      <c r="BK296" s="66">
        <f t="shared" si="166"/>
        <v>0</v>
      </c>
      <c r="BL296" s="66">
        <f t="shared" si="166"/>
        <v>0</v>
      </c>
      <c r="BM296" s="66">
        <f t="shared" si="166"/>
        <v>0</v>
      </c>
      <c r="BN296" s="66">
        <f t="shared" si="166"/>
        <v>0</v>
      </c>
      <c r="BO296" s="66">
        <f t="shared" si="166"/>
        <v>0</v>
      </c>
      <c r="BP296" s="66">
        <f t="shared" si="166"/>
        <v>0</v>
      </c>
      <c r="BQ296" s="66">
        <f t="shared" si="166"/>
        <v>0</v>
      </c>
      <c r="BR296" s="66">
        <f t="shared" si="166"/>
        <v>0</v>
      </c>
      <c r="BS296" s="66">
        <f t="shared" si="166"/>
        <v>0</v>
      </c>
      <c r="BT296" s="66">
        <f t="shared" si="166"/>
        <v>0</v>
      </c>
      <c r="BU296" s="66">
        <f t="shared" si="166"/>
        <v>0</v>
      </c>
      <c r="BV296" s="66">
        <f t="shared" si="166"/>
        <v>0</v>
      </c>
      <c r="BW296" s="66">
        <f t="shared" si="166"/>
        <v>0</v>
      </c>
      <c r="BX296" s="66">
        <f t="shared" si="166"/>
        <v>0</v>
      </c>
      <c r="BY296" s="66">
        <f t="shared" si="166"/>
        <v>0</v>
      </c>
      <c r="BZ296" s="66">
        <f t="shared" si="166"/>
        <v>0</v>
      </c>
      <c r="CA296" s="66">
        <f t="shared" si="166"/>
        <v>0</v>
      </c>
      <c r="CB296" s="66">
        <f t="shared" si="166"/>
        <v>0</v>
      </c>
      <c r="CC296" s="66">
        <f t="shared" si="166"/>
        <v>0</v>
      </c>
      <c r="CD296" s="2"/>
    </row>
    <row r="297" ht="15" customHeight="1" spans="2:82">
      <c r="B297" s="10">
        <v>202209</v>
      </c>
      <c r="C297" s="11">
        <f t="shared" si="114"/>
        <v>0</v>
      </c>
      <c r="D297" s="11"/>
      <c r="E297" s="11"/>
      <c r="F297" s="11"/>
      <c r="G297" s="11"/>
      <c r="H297" s="11"/>
      <c r="I297" s="66">
        <f>IFERROR($C297*I$93/SUM($I$93:$AK$93),0)</f>
        <v>0</v>
      </c>
      <c r="J297" s="66">
        <f t="shared" ref="J297:AK297" si="167">IFERROR($C297*J$93/SUM($I$93:$AK$93),0)</f>
        <v>0</v>
      </c>
      <c r="K297" s="66">
        <f t="shared" si="167"/>
        <v>0</v>
      </c>
      <c r="L297" s="66">
        <f t="shared" si="167"/>
        <v>0</v>
      </c>
      <c r="M297" s="66">
        <f t="shared" si="167"/>
        <v>0</v>
      </c>
      <c r="N297" s="66">
        <f t="shared" si="167"/>
        <v>0</v>
      </c>
      <c r="O297" s="66">
        <f t="shared" si="167"/>
        <v>0</v>
      </c>
      <c r="P297" s="66">
        <f t="shared" si="167"/>
        <v>0</v>
      </c>
      <c r="Q297" s="66">
        <f t="shared" si="167"/>
        <v>0</v>
      </c>
      <c r="R297" s="66">
        <f t="shared" si="167"/>
        <v>0</v>
      </c>
      <c r="S297" s="66">
        <f t="shared" si="167"/>
        <v>0</v>
      </c>
      <c r="T297" s="66">
        <f t="shared" si="167"/>
        <v>0</v>
      </c>
      <c r="U297" s="66">
        <f t="shared" si="167"/>
        <v>0</v>
      </c>
      <c r="V297" s="66">
        <f t="shared" si="167"/>
        <v>0</v>
      </c>
      <c r="W297" s="66">
        <f t="shared" si="167"/>
        <v>0</v>
      </c>
      <c r="X297" s="66">
        <f t="shared" si="167"/>
        <v>0</v>
      </c>
      <c r="Y297" s="66">
        <f t="shared" si="167"/>
        <v>0</v>
      </c>
      <c r="Z297" s="66">
        <f t="shared" si="167"/>
        <v>0</v>
      </c>
      <c r="AA297" s="66">
        <f t="shared" si="167"/>
        <v>0</v>
      </c>
      <c r="AB297" s="66">
        <f t="shared" si="167"/>
        <v>0</v>
      </c>
      <c r="AC297" s="66">
        <f t="shared" si="167"/>
        <v>0</v>
      </c>
      <c r="AD297" s="66">
        <f t="shared" si="167"/>
        <v>0</v>
      </c>
      <c r="AE297" s="66">
        <f t="shared" si="167"/>
        <v>0</v>
      </c>
      <c r="AF297" s="66">
        <f t="shared" si="167"/>
        <v>0</v>
      </c>
      <c r="AG297" s="66">
        <f t="shared" si="167"/>
        <v>0</v>
      </c>
      <c r="AH297" s="66">
        <f t="shared" si="167"/>
        <v>0</v>
      </c>
      <c r="AI297" s="66">
        <f t="shared" si="167"/>
        <v>0</v>
      </c>
      <c r="AJ297" s="66">
        <f t="shared" si="167"/>
        <v>0</v>
      </c>
      <c r="AK297" s="66">
        <f t="shared" si="167"/>
        <v>0</v>
      </c>
      <c r="AT297" s="10">
        <v>202209</v>
      </c>
      <c r="AU297" s="11">
        <f t="shared" si="149"/>
        <v>0</v>
      </c>
      <c r="AV297" s="11"/>
      <c r="AW297" s="11"/>
      <c r="AX297" s="11"/>
      <c r="AY297" s="11"/>
      <c r="AZ297" s="11"/>
      <c r="BA297" s="66">
        <f t="shared" ref="BA297:CC297" si="168">IFERROR($AU297*BA$93/SUM($BA$93:$CC$93),0)</f>
        <v>0</v>
      </c>
      <c r="BB297" s="66">
        <f t="shared" si="168"/>
        <v>0</v>
      </c>
      <c r="BC297" s="66">
        <f t="shared" si="168"/>
        <v>0</v>
      </c>
      <c r="BD297" s="66">
        <f t="shared" si="168"/>
        <v>0</v>
      </c>
      <c r="BE297" s="66">
        <f t="shared" si="168"/>
        <v>0</v>
      </c>
      <c r="BF297" s="66">
        <f t="shared" si="168"/>
        <v>0</v>
      </c>
      <c r="BG297" s="66">
        <f t="shared" si="168"/>
        <v>0</v>
      </c>
      <c r="BH297" s="66">
        <f t="shared" si="168"/>
        <v>0</v>
      </c>
      <c r="BI297" s="66">
        <f t="shared" si="168"/>
        <v>0</v>
      </c>
      <c r="BJ297" s="66">
        <f t="shared" si="168"/>
        <v>0</v>
      </c>
      <c r="BK297" s="66">
        <f t="shared" si="168"/>
        <v>0</v>
      </c>
      <c r="BL297" s="66">
        <f t="shared" si="168"/>
        <v>0</v>
      </c>
      <c r="BM297" s="66">
        <f t="shared" si="168"/>
        <v>0</v>
      </c>
      <c r="BN297" s="66">
        <f t="shared" si="168"/>
        <v>0</v>
      </c>
      <c r="BO297" s="66">
        <f t="shared" si="168"/>
        <v>0</v>
      </c>
      <c r="BP297" s="66">
        <f t="shared" si="168"/>
        <v>0</v>
      </c>
      <c r="BQ297" s="66">
        <f t="shared" si="168"/>
        <v>0</v>
      </c>
      <c r="BR297" s="66">
        <f t="shared" si="168"/>
        <v>0</v>
      </c>
      <c r="BS297" s="66">
        <f t="shared" si="168"/>
        <v>0</v>
      </c>
      <c r="BT297" s="66">
        <f t="shared" si="168"/>
        <v>0</v>
      </c>
      <c r="BU297" s="66">
        <f t="shared" si="168"/>
        <v>0</v>
      </c>
      <c r="BV297" s="66">
        <f t="shared" si="168"/>
        <v>0</v>
      </c>
      <c r="BW297" s="66">
        <f t="shared" si="168"/>
        <v>0</v>
      </c>
      <c r="BX297" s="66">
        <f t="shared" si="168"/>
        <v>0</v>
      </c>
      <c r="BY297" s="66">
        <f t="shared" si="168"/>
        <v>0</v>
      </c>
      <c r="BZ297" s="66">
        <f t="shared" si="168"/>
        <v>0</v>
      </c>
      <c r="CA297" s="66">
        <f t="shared" si="168"/>
        <v>0</v>
      </c>
      <c r="CB297" s="66">
        <f t="shared" si="168"/>
        <v>0</v>
      </c>
      <c r="CC297" s="66">
        <f t="shared" si="168"/>
        <v>0</v>
      </c>
      <c r="CD297" s="2"/>
    </row>
    <row r="298" ht="15" customHeight="1" spans="2:82">
      <c r="B298" s="10">
        <v>202212</v>
      </c>
      <c r="C298" s="11">
        <f t="shared" si="114"/>
        <v>0</v>
      </c>
      <c r="D298" s="11"/>
      <c r="E298" s="11"/>
      <c r="F298" s="11"/>
      <c r="G298" s="11"/>
      <c r="H298" s="11">
        <f>IFERROR($C298*H$93/SUM($H$93:$AK$93),0)</f>
        <v>0</v>
      </c>
      <c r="I298" s="11">
        <f t="shared" ref="I298:AK298" si="169">IFERROR($C298*I$93/SUM($H$93:$AK$93),0)</f>
        <v>0</v>
      </c>
      <c r="J298" s="11">
        <f t="shared" si="169"/>
        <v>0</v>
      </c>
      <c r="K298" s="11">
        <f t="shared" si="169"/>
        <v>0</v>
      </c>
      <c r="L298" s="11">
        <f t="shared" si="169"/>
        <v>0</v>
      </c>
      <c r="M298" s="11">
        <f t="shared" si="169"/>
        <v>0</v>
      </c>
      <c r="N298" s="11">
        <f t="shared" si="169"/>
        <v>0</v>
      </c>
      <c r="O298" s="11">
        <f t="shared" si="169"/>
        <v>0</v>
      </c>
      <c r="P298" s="11">
        <f t="shared" si="169"/>
        <v>0</v>
      </c>
      <c r="Q298" s="11">
        <f t="shared" si="169"/>
        <v>0</v>
      </c>
      <c r="R298" s="11">
        <f t="shared" si="169"/>
        <v>0</v>
      </c>
      <c r="S298" s="11">
        <f t="shared" si="169"/>
        <v>0</v>
      </c>
      <c r="T298" s="11">
        <f t="shared" si="169"/>
        <v>0</v>
      </c>
      <c r="U298" s="11">
        <f t="shared" si="169"/>
        <v>0</v>
      </c>
      <c r="V298" s="11">
        <f t="shared" si="169"/>
        <v>0</v>
      </c>
      <c r="W298" s="11">
        <f t="shared" si="169"/>
        <v>0</v>
      </c>
      <c r="X298" s="11">
        <f t="shared" si="169"/>
        <v>0</v>
      </c>
      <c r="Y298" s="11">
        <f t="shared" si="169"/>
        <v>0</v>
      </c>
      <c r="Z298" s="11">
        <f t="shared" si="169"/>
        <v>0</v>
      </c>
      <c r="AA298" s="11">
        <f t="shared" si="169"/>
        <v>0</v>
      </c>
      <c r="AB298" s="11">
        <f t="shared" si="169"/>
        <v>0</v>
      </c>
      <c r="AC298" s="11">
        <f t="shared" si="169"/>
        <v>0</v>
      </c>
      <c r="AD298" s="11">
        <f t="shared" si="169"/>
        <v>0</v>
      </c>
      <c r="AE298" s="11">
        <f t="shared" si="169"/>
        <v>0</v>
      </c>
      <c r="AF298" s="11">
        <f t="shared" si="169"/>
        <v>0</v>
      </c>
      <c r="AG298" s="11">
        <f t="shared" si="169"/>
        <v>0</v>
      </c>
      <c r="AH298" s="11">
        <f t="shared" si="169"/>
        <v>0</v>
      </c>
      <c r="AI298" s="11">
        <f t="shared" si="169"/>
        <v>0</v>
      </c>
      <c r="AJ298" s="11">
        <f t="shared" si="169"/>
        <v>0</v>
      </c>
      <c r="AK298" s="11">
        <f t="shared" si="169"/>
        <v>0</v>
      </c>
      <c r="AT298" s="10">
        <v>202212</v>
      </c>
      <c r="AU298" s="11">
        <f t="shared" si="149"/>
        <v>0</v>
      </c>
      <c r="AV298" s="11"/>
      <c r="AW298" s="11"/>
      <c r="AX298" s="11"/>
      <c r="AY298" s="11"/>
      <c r="AZ298" s="11">
        <f t="shared" ref="AZ298:CC298" si="170">IFERROR($AU298*AZ$93/SUM($AZ$93:$CC$93),0)</f>
        <v>0</v>
      </c>
      <c r="BA298" s="11">
        <f t="shared" si="170"/>
        <v>0</v>
      </c>
      <c r="BB298" s="11">
        <f t="shared" si="170"/>
        <v>0</v>
      </c>
      <c r="BC298" s="11">
        <f t="shared" si="170"/>
        <v>0</v>
      </c>
      <c r="BD298" s="11">
        <f t="shared" si="170"/>
        <v>0</v>
      </c>
      <c r="BE298" s="11">
        <f t="shared" si="170"/>
        <v>0</v>
      </c>
      <c r="BF298" s="11">
        <f t="shared" si="170"/>
        <v>0</v>
      </c>
      <c r="BG298" s="11">
        <f t="shared" si="170"/>
        <v>0</v>
      </c>
      <c r="BH298" s="11">
        <f t="shared" si="170"/>
        <v>0</v>
      </c>
      <c r="BI298" s="11">
        <f t="shared" si="170"/>
        <v>0</v>
      </c>
      <c r="BJ298" s="11">
        <f t="shared" si="170"/>
        <v>0</v>
      </c>
      <c r="BK298" s="11">
        <f t="shared" si="170"/>
        <v>0</v>
      </c>
      <c r="BL298" s="11">
        <f t="shared" si="170"/>
        <v>0</v>
      </c>
      <c r="BM298" s="11">
        <f t="shared" si="170"/>
        <v>0</v>
      </c>
      <c r="BN298" s="11">
        <f t="shared" si="170"/>
        <v>0</v>
      </c>
      <c r="BO298" s="11">
        <f t="shared" si="170"/>
        <v>0</v>
      </c>
      <c r="BP298" s="11">
        <f t="shared" si="170"/>
        <v>0</v>
      </c>
      <c r="BQ298" s="11">
        <f t="shared" si="170"/>
        <v>0</v>
      </c>
      <c r="BR298" s="11">
        <f t="shared" si="170"/>
        <v>0</v>
      </c>
      <c r="BS298" s="11">
        <f t="shared" si="170"/>
        <v>0</v>
      </c>
      <c r="BT298" s="11">
        <f t="shared" si="170"/>
        <v>0</v>
      </c>
      <c r="BU298" s="11">
        <f t="shared" si="170"/>
        <v>0</v>
      </c>
      <c r="BV298" s="11">
        <f t="shared" si="170"/>
        <v>0</v>
      </c>
      <c r="BW298" s="11">
        <f t="shared" si="170"/>
        <v>0</v>
      </c>
      <c r="BX298" s="11">
        <f t="shared" si="170"/>
        <v>0</v>
      </c>
      <c r="BY298" s="11">
        <f t="shared" si="170"/>
        <v>0</v>
      </c>
      <c r="BZ298" s="11">
        <f t="shared" si="170"/>
        <v>0</v>
      </c>
      <c r="CA298" s="11">
        <f t="shared" si="170"/>
        <v>0</v>
      </c>
      <c r="CB298" s="11">
        <f t="shared" si="170"/>
        <v>0</v>
      </c>
      <c r="CC298" s="11">
        <f t="shared" si="170"/>
        <v>0</v>
      </c>
      <c r="CD298" s="2"/>
    </row>
    <row r="299" ht="15" customHeight="1" spans="2:82">
      <c r="B299" s="10">
        <v>202303</v>
      </c>
      <c r="C299" s="11">
        <f t="shared" si="114"/>
        <v>0</v>
      </c>
      <c r="D299" s="11"/>
      <c r="E299" s="11"/>
      <c r="F299" s="11"/>
      <c r="G299" s="11">
        <f>IFERROR($C299*G$93/SUM($G$93:$AK$93),0)</f>
        <v>0</v>
      </c>
      <c r="H299" s="11">
        <f t="shared" ref="H299:AK299" si="171">IFERROR($C299*H$93/SUM($G$93:$AK$93),0)</f>
        <v>0</v>
      </c>
      <c r="I299" s="11">
        <f t="shared" si="171"/>
        <v>0</v>
      </c>
      <c r="J299" s="11">
        <f t="shared" si="171"/>
        <v>0</v>
      </c>
      <c r="K299" s="11">
        <f t="shared" si="171"/>
        <v>0</v>
      </c>
      <c r="L299" s="11">
        <f t="shared" si="171"/>
        <v>0</v>
      </c>
      <c r="M299" s="11">
        <f t="shared" si="171"/>
        <v>0</v>
      </c>
      <c r="N299" s="11">
        <f t="shared" si="171"/>
        <v>0</v>
      </c>
      <c r="O299" s="11">
        <f t="shared" si="171"/>
        <v>0</v>
      </c>
      <c r="P299" s="11">
        <f t="shared" si="171"/>
        <v>0</v>
      </c>
      <c r="Q299" s="11">
        <f t="shared" si="171"/>
        <v>0</v>
      </c>
      <c r="R299" s="11">
        <f t="shared" si="171"/>
        <v>0</v>
      </c>
      <c r="S299" s="11">
        <f t="shared" si="171"/>
        <v>0</v>
      </c>
      <c r="T299" s="11">
        <f t="shared" si="171"/>
        <v>0</v>
      </c>
      <c r="U299" s="11">
        <f t="shared" si="171"/>
        <v>0</v>
      </c>
      <c r="V299" s="11">
        <f t="shared" si="171"/>
        <v>0</v>
      </c>
      <c r="W299" s="11">
        <f t="shared" si="171"/>
        <v>0</v>
      </c>
      <c r="X299" s="11">
        <f t="shared" si="171"/>
        <v>0</v>
      </c>
      <c r="Y299" s="11">
        <f t="shared" si="171"/>
        <v>0</v>
      </c>
      <c r="Z299" s="11">
        <f t="shared" si="171"/>
        <v>0</v>
      </c>
      <c r="AA299" s="11">
        <f t="shared" si="171"/>
        <v>0</v>
      </c>
      <c r="AB299" s="11">
        <f t="shared" si="171"/>
        <v>0</v>
      </c>
      <c r="AC299" s="11">
        <f t="shared" si="171"/>
        <v>0</v>
      </c>
      <c r="AD299" s="11">
        <f t="shared" si="171"/>
        <v>0</v>
      </c>
      <c r="AE299" s="11">
        <f t="shared" si="171"/>
        <v>0</v>
      </c>
      <c r="AF299" s="11">
        <f t="shared" si="171"/>
        <v>0</v>
      </c>
      <c r="AG299" s="11">
        <f t="shared" si="171"/>
        <v>0</v>
      </c>
      <c r="AH299" s="11">
        <f t="shared" si="171"/>
        <v>0</v>
      </c>
      <c r="AI299" s="11">
        <f t="shared" si="171"/>
        <v>0</v>
      </c>
      <c r="AJ299" s="11">
        <f t="shared" si="171"/>
        <v>0</v>
      </c>
      <c r="AK299" s="11">
        <f t="shared" si="171"/>
        <v>0</v>
      </c>
      <c r="AT299" s="10">
        <v>202303</v>
      </c>
      <c r="AU299" s="11">
        <f t="shared" si="149"/>
        <v>0</v>
      </c>
      <c r="AV299" s="11"/>
      <c r="AW299" s="11"/>
      <c r="AX299" s="11"/>
      <c r="AY299" s="11">
        <f t="shared" ref="AY299:CC299" si="172">IFERROR($AU299*AY$93/SUM($AY$93:$CC$93),0)</f>
        <v>0</v>
      </c>
      <c r="AZ299" s="11">
        <f t="shared" si="172"/>
        <v>0</v>
      </c>
      <c r="BA299" s="11">
        <f t="shared" si="172"/>
        <v>0</v>
      </c>
      <c r="BB299" s="11">
        <f t="shared" si="172"/>
        <v>0</v>
      </c>
      <c r="BC299" s="11">
        <f t="shared" si="172"/>
        <v>0</v>
      </c>
      <c r="BD299" s="11">
        <f t="shared" si="172"/>
        <v>0</v>
      </c>
      <c r="BE299" s="11">
        <f t="shared" si="172"/>
        <v>0</v>
      </c>
      <c r="BF299" s="11">
        <f t="shared" si="172"/>
        <v>0</v>
      </c>
      <c r="BG299" s="11">
        <f t="shared" si="172"/>
        <v>0</v>
      </c>
      <c r="BH299" s="11">
        <f t="shared" si="172"/>
        <v>0</v>
      </c>
      <c r="BI299" s="11">
        <f t="shared" si="172"/>
        <v>0</v>
      </c>
      <c r="BJ299" s="11">
        <f t="shared" si="172"/>
        <v>0</v>
      </c>
      <c r="BK299" s="11">
        <f t="shared" si="172"/>
        <v>0</v>
      </c>
      <c r="BL299" s="11">
        <f t="shared" si="172"/>
        <v>0</v>
      </c>
      <c r="BM299" s="11">
        <f t="shared" si="172"/>
        <v>0</v>
      </c>
      <c r="BN299" s="11">
        <f t="shared" si="172"/>
        <v>0</v>
      </c>
      <c r="BO299" s="11">
        <f t="shared" si="172"/>
        <v>0</v>
      </c>
      <c r="BP299" s="11">
        <f t="shared" si="172"/>
        <v>0</v>
      </c>
      <c r="BQ299" s="11">
        <f t="shared" si="172"/>
        <v>0</v>
      </c>
      <c r="BR299" s="11">
        <f t="shared" si="172"/>
        <v>0</v>
      </c>
      <c r="BS299" s="11">
        <f t="shared" si="172"/>
        <v>0</v>
      </c>
      <c r="BT299" s="11">
        <f t="shared" si="172"/>
        <v>0</v>
      </c>
      <c r="BU299" s="11">
        <f t="shared" si="172"/>
        <v>0</v>
      </c>
      <c r="BV299" s="11">
        <f t="shared" si="172"/>
        <v>0</v>
      </c>
      <c r="BW299" s="11">
        <f t="shared" si="172"/>
        <v>0</v>
      </c>
      <c r="BX299" s="11">
        <f t="shared" si="172"/>
        <v>0</v>
      </c>
      <c r="BY299" s="11">
        <f t="shared" si="172"/>
        <v>0</v>
      </c>
      <c r="BZ299" s="11">
        <f t="shared" si="172"/>
        <v>0</v>
      </c>
      <c r="CA299" s="11">
        <f t="shared" si="172"/>
        <v>0</v>
      </c>
      <c r="CB299" s="11">
        <f t="shared" si="172"/>
        <v>0</v>
      </c>
      <c r="CC299" s="11">
        <f t="shared" si="172"/>
        <v>0</v>
      </c>
      <c r="CD299" s="2"/>
    </row>
    <row r="300" ht="15" customHeight="1" spans="2:82">
      <c r="B300" s="10">
        <v>202306</v>
      </c>
      <c r="C300" s="11">
        <f t="shared" si="114"/>
        <v>0</v>
      </c>
      <c r="D300" s="11"/>
      <c r="E300" s="11"/>
      <c r="F300" s="11">
        <f>IFERROR($C300*F$93/SUM($F$93:$AK$93),0)</f>
        <v>0</v>
      </c>
      <c r="G300" s="11">
        <f t="shared" ref="G300:AK300" si="173">IFERROR($C300*G$93/SUM($F$93:$AK$93),0)</f>
        <v>0</v>
      </c>
      <c r="H300" s="11">
        <f t="shared" si="173"/>
        <v>0</v>
      </c>
      <c r="I300" s="11">
        <f t="shared" si="173"/>
        <v>0</v>
      </c>
      <c r="J300" s="11">
        <f t="shared" si="173"/>
        <v>0</v>
      </c>
      <c r="K300" s="11">
        <f t="shared" si="173"/>
        <v>0</v>
      </c>
      <c r="L300" s="11">
        <f t="shared" si="173"/>
        <v>0</v>
      </c>
      <c r="M300" s="11">
        <f t="shared" si="173"/>
        <v>0</v>
      </c>
      <c r="N300" s="11">
        <f t="shared" si="173"/>
        <v>0</v>
      </c>
      <c r="O300" s="11">
        <f t="shared" si="173"/>
        <v>0</v>
      </c>
      <c r="P300" s="11">
        <f t="shared" si="173"/>
        <v>0</v>
      </c>
      <c r="Q300" s="11">
        <f t="shared" si="173"/>
        <v>0</v>
      </c>
      <c r="R300" s="11">
        <f t="shared" si="173"/>
        <v>0</v>
      </c>
      <c r="S300" s="11">
        <f t="shared" si="173"/>
        <v>0</v>
      </c>
      <c r="T300" s="11">
        <f t="shared" si="173"/>
        <v>0</v>
      </c>
      <c r="U300" s="11">
        <f t="shared" si="173"/>
        <v>0</v>
      </c>
      <c r="V300" s="11">
        <f t="shared" si="173"/>
        <v>0</v>
      </c>
      <c r="W300" s="11">
        <f t="shared" si="173"/>
        <v>0</v>
      </c>
      <c r="X300" s="11">
        <f t="shared" si="173"/>
        <v>0</v>
      </c>
      <c r="Y300" s="11">
        <f t="shared" si="173"/>
        <v>0</v>
      </c>
      <c r="Z300" s="11">
        <f t="shared" si="173"/>
        <v>0</v>
      </c>
      <c r="AA300" s="11">
        <f t="shared" si="173"/>
        <v>0</v>
      </c>
      <c r="AB300" s="11">
        <f t="shared" si="173"/>
        <v>0</v>
      </c>
      <c r="AC300" s="11">
        <f t="shared" si="173"/>
        <v>0</v>
      </c>
      <c r="AD300" s="11">
        <f t="shared" si="173"/>
        <v>0</v>
      </c>
      <c r="AE300" s="11">
        <f t="shared" si="173"/>
        <v>0</v>
      </c>
      <c r="AF300" s="11">
        <f t="shared" si="173"/>
        <v>0</v>
      </c>
      <c r="AG300" s="11">
        <f t="shared" si="173"/>
        <v>0</v>
      </c>
      <c r="AH300" s="11">
        <f t="shared" si="173"/>
        <v>0</v>
      </c>
      <c r="AI300" s="11">
        <f t="shared" si="173"/>
        <v>0</v>
      </c>
      <c r="AJ300" s="11">
        <f t="shared" si="173"/>
        <v>0</v>
      </c>
      <c r="AK300" s="11">
        <f t="shared" si="173"/>
        <v>0</v>
      </c>
      <c r="AT300" s="10">
        <v>202306</v>
      </c>
      <c r="AU300" s="11">
        <f t="shared" si="149"/>
        <v>0</v>
      </c>
      <c r="AV300" s="11"/>
      <c r="AW300" s="11"/>
      <c r="AX300" s="11">
        <f t="shared" ref="AX300:CC300" si="174">IFERROR($AU300*AX$93/SUM($AX$93:$CC$93),0)</f>
        <v>0</v>
      </c>
      <c r="AY300" s="11">
        <f t="shared" si="174"/>
        <v>0</v>
      </c>
      <c r="AZ300" s="11">
        <f t="shared" si="174"/>
        <v>0</v>
      </c>
      <c r="BA300" s="11">
        <f t="shared" si="174"/>
        <v>0</v>
      </c>
      <c r="BB300" s="11">
        <f t="shared" si="174"/>
        <v>0</v>
      </c>
      <c r="BC300" s="11">
        <f t="shared" si="174"/>
        <v>0</v>
      </c>
      <c r="BD300" s="11">
        <f t="shared" si="174"/>
        <v>0</v>
      </c>
      <c r="BE300" s="11">
        <f t="shared" si="174"/>
        <v>0</v>
      </c>
      <c r="BF300" s="11">
        <f t="shared" si="174"/>
        <v>0</v>
      </c>
      <c r="BG300" s="11">
        <f t="shared" si="174"/>
        <v>0</v>
      </c>
      <c r="BH300" s="11">
        <f t="shared" si="174"/>
        <v>0</v>
      </c>
      <c r="BI300" s="11">
        <f t="shared" si="174"/>
        <v>0</v>
      </c>
      <c r="BJ300" s="11">
        <f t="shared" si="174"/>
        <v>0</v>
      </c>
      <c r="BK300" s="11">
        <f t="shared" si="174"/>
        <v>0</v>
      </c>
      <c r="BL300" s="11">
        <f t="shared" si="174"/>
        <v>0</v>
      </c>
      <c r="BM300" s="11">
        <f t="shared" si="174"/>
        <v>0</v>
      </c>
      <c r="BN300" s="11">
        <f t="shared" si="174"/>
        <v>0</v>
      </c>
      <c r="BO300" s="11">
        <f t="shared" si="174"/>
        <v>0</v>
      </c>
      <c r="BP300" s="11">
        <f t="shared" si="174"/>
        <v>0</v>
      </c>
      <c r="BQ300" s="11">
        <f t="shared" si="174"/>
        <v>0</v>
      </c>
      <c r="BR300" s="11">
        <f t="shared" si="174"/>
        <v>0</v>
      </c>
      <c r="BS300" s="11">
        <f t="shared" si="174"/>
        <v>0</v>
      </c>
      <c r="BT300" s="11">
        <f t="shared" si="174"/>
        <v>0</v>
      </c>
      <c r="BU300" s="11">
        <f t="shared" si="174"/>
        <v>0</v>
      </c>
      <c r="BV300" s="11">
        <f t="shared" si="174"/>
        <v>0</v>
      </c>
      <c r="BW300" s="11">
        <f t="shared" si="174"/>
        <v>0</v>
      </c>
      <c r="BX300" s="11">
        <f t="shared" si="174"/>
        <v>0</v>
      </c>
      <c r="BY300" s="11">
        <f t="shared" si="174"/>
        <v>0</v>
      </c>
      <c r="BZ300" s="11">
        <f t="shared" si="174"/>
        <v>0</v>
      </c>
      <c r="CA300" s="11">
        <f t="shared" si="174"/>
        <v>0</v>
      </c>
      <c r="CB300" s="11">
        <f t="shared" si="174"/>
        <v>0</v>
      </c>
      <c r="CC300" s="11">
        <f t="shared" si="174"/>
        <v>0</v>
      </c>
      <c r="CD300" s="2"/>
    </row>
    <row r="301" ht="15" customHeight="1" spans="2:82">
      <c r="B301" s="10">
        <v>202309</v>
      </c>
      <c r="C301" s="11">
        <f t="shared" si="114"/>
        <v>0</v>
      </c>
      <c r="D301" s="11"/>
      <c r="E301" s="11">
        <f>IFERROR($C301*E$93/SUM($E$93:$AK$93),0)</f>
        <v>0</v>
      </c>
      <c r="F301" s="11">
        <f t="shared" ref="F301:AK301" si="175">IFERROR($C301*F$93/SUM($E$93:$AK$93),0)</f>
        <v>0</v>
      </c>
      <c r="G301" s="11">
        <f t="shared" si="175"/>
        <v>0</v>
      </c>
      <c r="H301" s="11">
        <f t="shared" si="175"/>
        <v>0</v>
      </c>
      <c r="I301" s="11">
        <f t="shared" si="175"/>
        <v>0</v>
      </c>
      <c r="J301" s="11">
        <f t="shared" si="175"/>
        <v>0</v>
      </c>
      <c r="K301" s="11">
        <f t="shared" si="175"/>
        <v>0</v>
      </c>
      <c r="L301" s="11">
        <f t="shared" si="175"/>
        <v>0</v>
      </c>
      <c r="M301" s="11">
        <f t="shared" si="175"/>
        <v>0</v>
      </c>
      <c r="N301" s="11">
        <f t="shared" si="175"/>
        <v>0</v>
      </c>
      <c r="O301" s="11">
        <f t="shared" si="175"/>
        <v>0</v>
      </c>
      <c r="P301" s="11">
        <f t="shared" si="175"/>
        <v>0</v>
      </c>
      <c r="Q301" s="11">
        <f t="shared" si="175"/>
        <v>0</v>
      </c>
      <c r="R301" s="11">
        <f t="shared" si="175"/>
        <v>0</v>
      </c>
      <c r="S301" s="11">
        <f t="shared" si="175"/>
        <v>0</v>
      </c>
      <c r="T301" s="11">
        <f t="shared" si="175"/>
        <v>0</v>
      </c>
      <c r="U301" s="11">
        <f t="shared" si="175"/>
        <v>0</v>
      </c>
      <c r="V301" s="11">
        <f t="shared" si="175"/>
        <v>0</v>
      </c>
      <c r="W301" s="11">
        <f t="shared" si="175"/>
        <v>0</v>
      </c>
      <c r="X301" s="11">
        <f t="shared" si="175"/>
        <v>0</v>
      </c>
      <c r="Y301" s="11">
        <f t="shared" si="175"/>
        <v>0</v>
      </c>
      <c r="Z301" s="11">
        <f t="shared" si="175"/>
        <v>0</v>
      </c>
      <c r="AA301" s="11">
        <f t="shared" si="175"/>
        <v>0</v>
      </c>
      <c r="AB301" s="11">
        <f t="shared" si="175"/>
        <v>0</v>
      </c>
      <c r="AC301" s="11">
        <f t="shared" si="175"/>
        <v>0</v>
      </c>
      <c r="AD301" s="11">
        <f t="shared" si="175"/>
        <v>0</v>
      </c>
      <c r="AE301" s="11">
        <f t="shared" si="175"/>
        <v>0</v>
      </c>
      <c r="AF301" s="11">
        <f t="shared" si="175"/>
        <v>0</v>
      </c>
      <c r="AG301" s="11">
        <f t="shared" si="175"/>
        <v>0</v>
      </c>
      <c r="AH301" s="11">
        <f t="shared" si="175"/>
        <v>0</v>
      </c>
      <c r="AI301" s="11">
        <f t="shared" si="175"/>
        <v>0</v>
      </c>
      <c r="AJ301" s="11">
        <f t="shared" si="175"/>
        <v>0</v>
      </c>
      <c r="AK301" s="11">
        <f t="shared" si="175"/>
        <v>0</v>
      </c>
      <c r="AT301" s="10">
        <v>202309</v>
      </c>
      <c r="AU301" s="11">
        <f t="shared" si="149"/>
        <v>0</v>
      </c>
      <c r="AV301" s="11"/>
      <c r="AW301" s="11">
        <f t="shared" ref="AW301:CC301" si="176">IFERROR($AU301*AW$93/SUM($AW$93:$CC$93),0)</f>
        <v>0</v>
      </c>
      <c r="AX301" s="11">
        <f t="shared" si="176"/>
        <v>0</v>
      </c>
      <c r="AY301" s="11">
        <f t="shared" si="176"/>
        <v>0</v>
      </c>
      <c r="AZ301" s="11">
        <f t="shared" si="176"/>
        <v>0</v>
      </c>
      <c r="BA301" s="11">
        <f t="shared" si="176"/>
        <v>0</v>
      </c>
      <c r="BB301" s="11">
        <f t="shared" si="176"/>
        <v>0</v>
      </c>
      <c r="BC301" s="11">
        <f t="shared" si="176"/>
        <v>0</v>
      </c>
      <c r="BD301" s="11">
        <f t="shared" si="176"/>
        <v>0</v>
      </c>
      <c r="BE301" s="11">
        <f t="shared" si="176"/>
        <v>0</v>
      </c>
      <c r="BF301" s="11">
        <f t="shared" si="176"/>
        <v>0</v>
      </c>
      <c r="BG301" s="11">
        <f t="shared" si="176"/>
        <v>0</v>
      </c>
      <c r="BH301" s="11">
        <f t="shared" si="176"/>
        <v>0</v>
      </c>
      <c r="BI301" s="11">
        <f t="shared" si="176"/>
        <v>0</v>
      </c>
      <c r="BJ301" s="11">
        <f t="shared" si="176"/>
        <v>0</v>
      </c>
      <c r="BK301" s="11">
        <f t="shared" si="176"/>
        <v>0</v>
      </c>
      <c r="BL301" s="11">
        <f t="shared" si="176"/>
        <v>0</v>
      </c>
      <c r="BM301" s="11">
        <f t="shared" si="176"/>
        <v>0</v>
      </c>
      <c r="BN301" s="11">
        <f t="shared" si="176"/>
        <v>0</v>
      </c>
      <c r="BO301" s="11">
        <f t="shared" si="176"/>
        <v>0</v>
      </c>
      <c r="BP301" s="11">
        <f t="shared" si="176"/>
        <v>0</v>
      </c>
      <c r="BQ301" s="11">
        <f t="shared" si="176"/>
        <v>0</v>
      </c>
      <c r="BR301" s="11">
        <f t="shared" si="176"/>
        <v>0</v>
      </c>
      <c r="BS301" s="11">
        <f t="shared" si="176"/>
        <v>0</v>
      </c>
      <c r="BT301" s="11">
        <f t="shared" si="176"/>
        <v>0</v>
      </c>
      <c r="BU301" s="11">
        <f t="shared" si="176"/>
        <v>0</v>
      </c>
      <c r="BV301" s="11">
        <f t="shared" si="176"/>
        <v>0</v>
      </c>
      <c r="BW301" s="11">
        <f t="shared" si="176"/>
        <v>0</v>
      </c>
      <c r="BX301" s="11">
        <f t="shared" si="176"/>
        <v>0</v>
      </c>
      <c r="BY301" s="11">
        <f t="shared" si="176"/>
        <v>0</v>
      </c>
      <c r="BZ301" s="11">
        <f t="shared" si="176"/>
        <v>0</v>
      </c>
      <c r="CA301" s="11">
        <f t="shared" si="176"/>
        <v>0</v>
      </c>
      <c r="CB301" s="11">
        <f t="shared" si="176"/>
        <v>0</v>
      </c>
      <c r="CC301" s="11">
        <f t="shared" si="176"/>
        <v>0</v>
      </c>
      <c r="CD301" s="2"/>
    </row>
    <row r="302" ht="15" customHeight="1" spans="2:82">
      <c r="B302" s="10">
        <v>202312</v>
      </c>
      <c r="C302" s="11">
        <f t="shared" si="114"/>
        <v>0</v>
      </c>
      <c r="D302" s="11">
        <f t="shared" ref="D302:S302" si="177">IFERROR($C302*D$93/SUM($D$93:$AK$93),0)</f>
        <v>0</v>
      </c>
      <c r="E302" s="11">
        <f t="shared" si="177"/>
        <v>0</v>
      </c>
      <c r="F302" s="11">
        <f t="shared" si="177"/>
        <v>0</v>
      </c>
      <c r="G302" s="11">
        <f t="shared" si="177"/>
        <v>0</v>
      </c>
      <c r="H302" s="11">
        <f t="shared" si="177"/>
        <v>0</v>
      </c>
      <c r="I302" s="11">
        <f t="shared" si="177"/>
        <v>0</v>
      </c>
      <c r="J302" s="11">
        <f t="shared" si="177"/>
        <v>0</v>
      </c>
      <c r="K302" s="11">
        <f t="shared" si="177"/>
        <v>0</v>
      </c>
      <c r="L302" s="11">
        <f t="shared" si="177"/>
        <v>0</v>
      </c>
      <c r="M302" s="11">
        <f t="shared" si="177"/>
        <v>0</v>
      </c>
      <c r="N302" s="11">
        <f t="shared" si="177"/>
        <v>0</v>
      </c>
      <c r="O302" s="11">
        <f t="shared" si="177"/>
        <v>0</v>
      </c>
      <c r="P302" s="11">
        <f t="shared" si="177"/>
        <v>0</v>
      </c>
      <c r="Q302" s="11">
        <f t="shared" si="177"/>
        <v>0</v>
      </c>
      <c r="R302" s="11">
        <f t="shared" si="177"/>
        <v>0</v>
      </c>
      <c r="S302" s="11">
        <f t="shared" si="177"/>
        <v>0</v>
      </c>
      <c r="T302" s="11">
        <f t="shared" ref="T302:AK302" si="178">IFERROR($C302*T$93/SUM($D$93:$AK$93),0)</f>
        <v>0</v>
      </c>
      <c r="U302" s="11">
        <f t="shared" si="178"/>
        <v>0</v>
      </c>
      <c r="V302" s="11">
        <f t="shared" si="178"/>
        <v>0</v>
      </c>
      <c r="W302" s="11">
        <f t="shared" si="178"/>
        <v>0</v>
      </c>
      <c r="X302" s="11">
        <f t="shared" si="178"/>
        <v>0</v>
      </c>
      <c r="Y302" s="11">
        <f t="shared" si="178"/>
        <v>0</v>
      </c>
      <c r="Z302" s="11">
        <f t="shared" si="178"/>
        <v>0</v>
      </c>
      <c r="AA302" s="11">
        <f t="shared" si="178"/>
        <v>0</v>
      </c>
      <c r="AB302" s="11">
        <f t="shared" si="178"/>
        <v>0</v>
      </c>
      <c r="AC302" s="11">
        <f t="shared" si="178"/>
        <v>0</v>
      </c>
      <c r="AD302" s="11">
        <f t="shared" si="178"/>
        <v>0</v>
      </c>
      <c r="AE302" s="11">
        <f t="shared" si="178"/>
        <v>0</v>
      </c>
      <c r="AF302" s="11">
        <f t="shared" si="178"/>
        <v>0</v>
      </c>
      <c r="AG302" s="11">
        <f t="shared" si="178"/>
        <v>0</v>
      </c>
      <c r="AH302" s="11">
        <f t="shared" si="178"/>
        <v>0</v>
      </c>
      <c r="AI302" s="11">
        <f t="shared" si="178"/>
        <v>0</v>
      </c>
      <c r="AJ302" s="11">
        <f t="shared" si="178"/>
        <v>0</v>
      </c>
      <c r="AK302" s="11">
        <f t="shared" si="178"/>
        <v>0</v>
      </c>
      <c r="AT302" s="10">
        <v>202312</v>
      </c>
      <c r="AU302" s="11">
        <f t="shared" si="149"/>
        <v>0</v>
      </c>
      <c r="AV302" s="11">
        <f t="shared" ref="AV302:CC302" si="179">IFERROR($AU302*AV$93/SUM($AV$93:$CC$93),0)</f>
        <v>0</v>
      </c>
      <c r="AW302" s="11">
        <f t="shared" si="179"/>
        <v>0</v>
      </c>
      <c r="AX302" s="11">
        <f t="shared" si="179"/>
        <v>0</v>
      </c>
      <c r="AY302" s="11">
        <f t="shared" si="179"/>
        <v>0</v>
      </c>
      <c r="AZ302" s="11">
        <f t="shared" si="179"/>
        <v>0</v>
      </c>
      <c r="BA302" s="11">
        <f t="shared" si="179"/>
        <v>0</v>
      </c>
      <c r="BB302" s="11">
        <f t="shared" si="179"/>
        <v>0</v>
      </c>
      <c r="BC302" s="11">
        <f t="shared" si="179"/>
        <v>0</v>
      </c>
      <c r="BD302" s="11">
        <f t="shared" si="179"/>
        <v>0</v>
      </c>
      <c r="BE302" s="11">
        <f t="shared" si="179"/>
        <v>0</v>
      </c>
      <c r="BF302" s="11">
        <f t="shared" si="179"/>
        <v>0</v>
      </c>
      <c r="BG302" s="11">
        <f t="shared" si="179"/>
        <v>0</v>
      </c>
      <c r="BH302" s="11">
        <f t="shared" si="179"/>
        <v>0</v>
      </c>
      <c r="BI302" s="11">
        <f t="shared" si="179"/>
        <v>0</v>
      </c>
      <c r="BJ302" s="11">
        <f t="shared" si="179"/>
        <v>0</v>
      </c>
      <c r="BK302" s="11">
        <f t="shared" si="179"/>
        <v>0</v>
      </c>
      <c r="BL302" s="11">
        <f t="shared" si="179"/>
        <v>0</v>
      </c>
      <c r="BM302" s="11">
        <f t="shared" si="179"/>
        <v>0</v>
      </c>
      <c r="BN302" s="11">
        <f t="shared" si="179"/>
        <v>0</v>
      </c>
      <c r="BO302" s="11">
        <f t="shared" si="179"/>
        <v>0</v>
      </c>
      <c r="BP302" s="11">
        <f t="shared" si="179"/>
        <v>0</v>
      </c>
      <c r="BQ302" s="11">
        <f t="shared" si="179"/>
        <v>0</v>
      </c>
      <c r="BR302" s="11">
        <f t="shared" si="179"/>
        <v>0</v>
      </c>
      <c r="BS302" s="11">
        <f t="shared" si="179"/>
        <v>0</v>
      </c>
      <c r="BT302" s="11">
        <f t="shared" si="179"/>
        <v>0</v>
      </c>
      <c r="BU302" s="11">
        <f t="shared" si="179"/>
        <v>0</v>
      </c>
      <c r="BV302" s="11">
        <f t="shared" si="179"/>
        <v>0</v>
      </c>
      <c r="BW302" s="11">
        <f t="shared" si="179"/>
        <v>0</v>
      </c>
      <c r="BX302" s="11">
        <f t="shared" si="179"/>
        <v>0</v>
      </c>
      <c r="BY302" s="11">
        <f t="shared" si="179"/>
        <v>0</v>
      </c>
      <c r="BZ302" s="11">
        <f t="shared" si="179"/>
        <v>0</v>
      </c>
      <c r="CA302" s="11">
        <f t="shared" si="179"/>
        <v>0</v>
      </c>
      <c r="CB302" s="11">
        <f t="shared" si="179"/>
        <v>0</v>
      </c>
      <c r="CC302" s="11">
        <f t="shared" si="179"/>
        <v>0</v>
      </c>
      <c r="CD302" s="2"/>
    </row>
    <row r="303" ht="15" customHeight="1" spans="19:82">
      <c r="S303" s="74"/>
      <c r="BK303" s="74"/>
      <c r="CD303" s="2"/>
    </row>
    <row r="304" ht="15" customHeight="1" spans="19:82">
      <c r="S304" s="74"/>
      <c r="BK304" s="74"/>
      <c r="CD304" s="2"/>
    </row>
    <row r="305" ht="15" customHeight="1" spans="2:82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T305" s="51">
        <v>0.5</v>
      </c>
      <c r="AU305" s="9">
        <v>1</v>
      </c>
      <c r="AV305" s="9">
        <v>2</v>
      </c>
      <c r="AW305" s="9">
        <v>3</v>
      </c>
      <c r="AX305" s="9">
        <v>4</v>
      </c>
      <c r="AY305" s="9">
        <v>5</v>
      </c>
      <c r="AZ305" s="9">
        <v>6</v>
      </c>
      <c r="BA305" s="9">
        <v>7</v>
      </c>
      <c r="BB305" s="9">
        <v>8</v>
      </c>
      <c r="BC305" s="9">
        <v>9</v>
      </c>
      <c r="BD305" s="9">
        <v>10</v>
      </c>
      <c r="BE305" s="9">
        <v>11</v>
      </c>
      <c r="BF305" s="9">
        <v>12</v>
      </c>
      <c r="BG305" s="9">
        <v>13</v>
      </c>
      <c r="BH305" s="9">
        <v>14</v>
      </c>
      <c r="BI305" s="9">
        <v>15</v>
      </c>
      <c r="BJ305" s="9">
        <v>16</v>
      </c>
      <c r="BK305" s="71">
        <v>17</v>
      </c>
      <c r="BL305" s="9">
        <v>18</v>
      </c>
      <c r="BM305" s="9">
        <v>19</v>
      </c>
      <c r="BN305" s="9">
        <v>20</v>
      </c>
      <c r="BO305" s="9">
        <v>21</v>
      </c>
      <c r="BP305" s="9">
        <v>22</v>
      </c>
      <c r="BQ305" s="9">
        <v>23</v>
      </c>
      <c r="BR305" s="9">
        <v>24</v>
      </c>
      <c r="BS305" s="9">
        <v>25</v>
      </c>
      <c r="BT305" s="9">
        <v>26</v>
      </c>
      <c r="BU305" s="9">
        <v>27</v>
      </c>
      <c r="BV305" s="9">
        <v>28</v>
      </c>
      <c r="BW305" s="9">
        <v>29</v>
      </c>
      <c r="BX305" s="9">
        <v>30</v>
      </c>
      <c r="BY305" s="9">
        <v>31</v>
      </c>
      <c r="BZ305" s="9">
        <v>32</v>
      </c>
      <c r="CA305" s="9">
        <v>33</v>
      </c>
      <c r="CB305" s="9">
        <v>34</v>
      </c>
      <c r="CC305" s="9">
        <v>35</v>
      </c>
      <c r="CD305" s="2"/>
    </row>
    <row r="306" ht="15" customHeight="1" spans="2:82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80">E305-$B$305</f>
        <v>2.5</v>
      </c>
      <c r="F306" s="9">
        <f t="shared" si="180"/>
        <v>3.5</v>
      </c>
      <c r="G306" s="9">
        <f t="shared" si="180"/>
        <v>4.5</v>
      </c>
      <c r="H306" s="9">
        <f t="shared" si="180"/>
        <v>5.5</v>
      </c>
      <c r="I306" s="9">
        <f t="shared" si="180"/>
        <v>6.5</v>
      </c>
      <c r="J306" s="9">
        <f t="shared" si="180"/>
        <v>7.5</v>
      </c>
      <c r="K306" s="9">
        <f t="shared" si="180"/>
        <v>8.5</v>
      </c>
      <c r="L306" s="9">
        <f t="shared" si="180"/>
        <v>9.5</v>
      </c>
      <c r="M306" s="9">
        <f t="shared" si="180"/>
        <v>10.5</v>
      </c>
      <c r="N306" s="9">
        <f t="shared" si="180"/>
        <v>11.5</v>
      </c>
      <c r="O306" s="9">
        <f t="shared" si="180"/>
        <v>12.5</v>
      </c>
      <c r="P306" s="9">
        <f t="shared" si="180"/>
        <v>13.5</v>
      </c>
      <c r="Q306" s="9">
        <f t="shared" si="180"/>
        <v>14.5</v>
      </c>
      <c r="R306" s="9">
        <f t="shared" si="180"/>
        <v>15.5</v>
      </c>
      <c r="S306" s="71">
        <f t="shared" si="180"/>
        <v>16.5</v>
      </c>
      <c r="T306" s="9">
        <f t="shared" si="180"/>
        <v>17.5</v>
      </c>
      <c r="U306" s="9">
        <f t="shared" si="180"/>
        <v>18.5</v>
      </c>
      <c r="V306" s="9">
        <f t="shared" si="180"/>
        <v>19.5</v>
      </c>
      <c r="W306" s="9">
        <f t="shared" si="180"/>
        <v>20.5</v>
      </c>
      <c r="X306" s="9">
        <f t="shared" si="180"/>
        <v>21.5</v>
      </c>
      <c r="Y306" s="9">
        <f t="shared" si="180"/>
        <v>22.5</v>
      </c>
      <c r="Z306" s="9">
        <f t="shared" si="180"/>
        <v>23.5</v>
      </c>
      <c r="AA306" s="9">
        <f t="shared" si="180"/>
        <v>24.5</v>
      </c>
      <c r="AB306" s="9">
        <f t="shared" si="180"/>
        <v>25.5</v>
      </c>
      <c r="AC306" s="9">
        <f t="shared" si="180"/>
        <v>26.5</v>
      </c>
      <c r="AD306" s="9">
        <f t="shared" si="180"/>
        <v>27.5</v>
      </c>
      <c r="AE306" s="9">
        <f t="shared" si="180"/>
        <v>28.5</v>
      </c>
      <c r="AF306" s="9">
        <f t="shared" si="180"/>
        <v>29.5</v>
      </c>
      <c r="AG306" s="9">
        <f t="shared" si="180"/>
        <v>30.5</v>
      </c>
      <c r="AH306" s="9">
        <f t="shared" si="180"/>
        <v>31.5</v>
      </c>
      <c r="AI306" s="9">
        <f t="shared" si="180"/>
        <v>32.5</v>
      </c>
      <c r="AJ306" s="9">
        <f t="shared" si="180"/>
        <v>33.5</v>
      </c>
      <c r="AK306" s="9">
        <f t="shared" si="180"/>
        <v>34.5</v>
      </c>
      <c r="AT306" s="52" t="s">
        <v>62</v>
      </c>
      <c r="AU306" s="53">
        <f>AU305-$B$305</f>
        <v>0.5</v>
      </c>
      <c r="AV306" s="9">
        <f>AV305-$B$305</f>
        <v>1.5</v>
      </c>
      <c r="AW306" s="9">
        <f t="shared" ref="AW306:CC306" si="181">AW305-$B$305</f>
        <v>2.5</v>
      </c>
      <c r="AX306" s="9">
        <f t="shared" si="181"/>
        <v>3.5</v>
      </c>
      <c r="AY306" s="9">
        <f t="shared" si="181"/>
        <v>4.5</v>
      </c>
      <c r="AZ306" s="9">
        <f t="shared" si="181"/>
        <v>5.5</v>
      </c>
      <c r="BA306" s="9">
        <f t="shared" si="181"/>
        <v>6.5</v>
      </c>
      <c r="BB306" s="9">
        <f t="shared" si="181"/>
        <v>7.5</v>
      </c>
      <c r="BC306" s="9">
        <f t="shared" si="181"/>
        <v>8.5</v>
      </c>
      <c r="BD306" s="9">
        <f t="shared" si="181"/>
        <v>9.5</v>
      </c>
      <c r="BE306" s="9">
        <f t="shared" si="181"/>
        <v>10.5</v>
      </c>
      <c r="BF306" s="9">
        <f t="shared" si="181"/>
        <v>11.5</v>
      </c>
      <c r="BG306" s="9">
        <f t="shared" si="181"/>
        <v>12.5</v>
      </c>
      <c r="BH306" s="9">
        <f t="shared" si="181"/>
        <v>13.5</v>
      </c>
      <c r="BI306" s="9">
        <f t="shared" si="181"/>
        <v>14.5</v>
      </c>
      <c r="BJ306" s="9">
        <f t="shared" si="181"/>
        <v>15.5</v>
      </c>
      <c r="BK306" s="71">
        <f t="shared" si="181"/>
        <v>16.5</v>
      </c>
      <c r="BL306" s="9">
        <f t="shared" si="181"/>
        <v>17.5</v>
      </c>
      <c r="BM306" s="9">
        <f t="shared" si="181"/>
        <v>18.5</v>
      </c>
      <c r="BN306" s="9">
        <f t="shared" si="181"/>
        <v>19.5</v>
      </c>
      <c r="BO306" s="9">
        <f t="shared" si="181"/>
        <v>20.5</v>
      </c>
      <c r="BP306" s="9">
        <f t="shared" si="181"/>
        <v>21.5</v>
      </c>
      <c r="BQ306" s="9">
        <f t="shared" si="181"/>
        <v>22.5</v>
      </c>
      <c r="BR306" s="9">
        <f t="shared" si="181"/>
        <v>23.5</v>
      </c>
      <c r="BS306" s="9">
        <f t="shared" si="181"/>
        <v>24.5</v>
      </c>
      <c r="BT306" s="9">
        <f t="shared" si="181"/>
        <v>25.5</v>
      </c>
      <c r="BU306" s="9">
        <f t="shared" si="181"/>
        <v>26.5</v>
      </c>
      <c r="BV306" s="9">
        <f t="shared" si="181"/>
        <v>27.5</v>
      </c>
      <c r="BW306" s="9">
        <f t="shared" si="181"/>
        <v>28.5</v>
      </c>
      <c r="BX306" s="9">
        <f t="shared" si="181"/>
        <v>29.5</v>
      </c>
      <c r="BY306" s="9">
        <f t="shared" si="181"/>
        <v>30.5</v>
      </c>
      <c r="BZ306" s="9">
        <f t="shared" si="181"/>
        <v>31.5</v>
      </c>
      <c r="CA306" s="9">
        <f t="shared" si="181"/>
        <v>32.5</v>
      </c>
      <c r="CB306" s="9">
        <f t="shared" si="181"/>
        <v>33.5</v>
      </c>
      <c r="CC306" s="9">
        <f t="shared" si="181"/>
        <v>34.5</v>
      </c>
      <c r="CD306" s="2"/>
    </row>
    <row r="307" ht="15" customHeight="1" spans="2:82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T307" s="54" t="s">
        <v>63</v>
      </c>
      <c r="AU307" s="55"/>
      <c r="AV307" s="55"/>
      <c r="AW307" s="55"/>
      <c r="AX307" s="55"/>
      <c r="AY307" s="55"/>
      <c r="AZ307" s="55"/>
      <c r="BA307" s="55"/>
      <c r="BB307" s="55"/>
      <c r="BC307" s="55"/>
      <c r="BD307" s="67"/>
      <c r="BE307" s="67"/>
      <c r="BF307" s="55"/>
      <c r="BG307" s="55"/>
      <c r="BH307" s="55"/>
      <c r="BI307" s="55"/>
      <c r="BJ307" s="55"/>
      <c r="BK307" s="75"/>
      <c r="BL307" s="55"/>
      <c r="BM307" s="55"/>
      <c r="BN307" s="55"/>
      <c r="BO307" s="55"/>
      <c r="BP307" s="55"/>
      <c r="BQ307" s="55"/>
      <c r="BR307" s="55"/>
      <c r="BS307" s="55"/>
      <c r="BT307" s="55"/>
      <c r="BU307" s="55"/>
      <c r="BV307" s="55"/>
      <c r="BW307" s="55"/>
      <c r="BX307" s="55"/>
      <c r="BY307" s="79"/>
      <c r="CD307" s="2"/>
    </row>
    <row r="308" ht="15" customHeight="1" spans="2:82">
      <c r="B308" s="56" t="s">
        <v>64</v>
      </c>
      <c r="C308" s="57">
        <f>D302+E301+F300+G299+H298+I297+J296+K295+L294+M293+N292+O291+P290+Q289+R288+S287+T286+U285+V284+W283+X282+Y281+Z280+AA279+AB278+AC277+AD276</f>
        <v>0</v>
      </c>
      <c r="D308" s="57">
        <f t="shared" ref="D308:K308" si="182">E302+F301+G300+H299+I298+J297+K296+L295+M294+N293+O292+P291+Q290+R289+S288+T287+U286+V285+W284+X283+Y282+Z281+AA280+AB279+AC278+AD277+AE276</f>
        <v>0</v>
      </c>
      <c r="E308" s="57">
        <f t="shared" si="182"/>
        <v>0</v>
      </c>
      <c r="F308" s="57">
        <f t="shared" si="182"/>
        <v>0</v>
      </c>
      <c r="G308" s="57">
        <f t="shared" si="182"/>
        <v>0</v>
      </c>
      <c r="H308" s="57">
        <f t="shared" si="182"/>
        <v>0</v>
      </c>
      <c r="I308" s="57">
        <f t="shared" si="182"/>
        <v>0</v>
      </c>
      <c r="J308" s="57">
        <f t="shared" si="182"/>
        <v>0</v>
      </c>
      <c r="K308" s="57">
        <f t="shared" si="182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:R308" si="183">O302+P301+Q300+R299+S298+T297+U296+V295+W294+X293+Y292+Z291+AA290+AB289+AC288+AD287+AE286+AF285+AG284+AH283+AI282+AJ281+AK280+AL279+AM278+AN277+AO276</f>
        <v>0</v>
      </c>
      <c r="O308" s="57">
        <f t="shared" si="183"/>
        <v>0</v>
      </c>
      <c r="P308" s="57">
        <f t="shared" si="183"/>
        <v>0</v>
      </c>
      <c r="Q308" s="57">
        <f t="shared" si="183"/>
        <v>0</v>
      </c>
      <c r="R308" s="57">
        <f t="shared" si="183"/>
        <v>0</v>
      </c>
      <c r="S308" s="57">
        <f>T302+U301+V300+W299+X298+Y297+Z296+AA295+AB294+AC293+AD292+AE291+AF290+AG289+AH288+AI287+AJ286+AK285</f>
        <v>0</v>
      </c>
      <c r="T308" s="57">
        <f t="shared" ref="T308:AA308" si="184">U302+V301+W300+X299+Y298+Z297+AA296+AB295+AC294+AD293+AE292+AF291+AG290+AH289+AI288+AJ287+AK286+AL285</f>
        <v>0</v>
      </c>
      <c r="U308" s="57">
        <f t="shared" si="184"/>
        <v>0</v>
      </c>
      <c r="V308" s="57">
        <f t="shared" si="184"/>
        <v>0</v>
      </c>
      <c r="W308" s="57">
        <f t="shared" si="184"/>
        <v>0</v>
      </c>
      <c r="X308" s="57">
        <f t="shared" si="184"/>
        <v>0</v>
      </c>
      <c r="Y308" s="57">
        <f t="shared" si="184"/>
        <v>0</v>
      </c>
      <c r="Z308" s="57">
        <f t="shared" si="184"/>
        <v>0</v>
      </c>
      <c r="AA308" s="57">
        <f t="shared" si="184"/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T308" s="56" t="s">
        <v>64</v>
      </c>
      <c r="AU308" s="57">
        <f>AV302+AW301+AX300+AY299+AZ298+BA297+BB296+BC295+BD294+BE293+BF292+BG291+BH290+BI289+BJ288+BK287+BL286+BM285+BN284+BO283+BP282+BQ281+BR280+BS279+BT278+BU277+BV276</f>
        <v>0</v>
      </c>
      <c r="AV308" s="57">
        <f t="shared" ref="AV308:BC308" si="185">AW302+AX301+AY300+AZ299+BA298+BB297+BC296+BD295+BE294+BF293+BG292+BH291+BI290+BJ289+BK288+BL287+BM286+BN285+BO284+BP283+BQ282+BR281+BS280+BT279+BU278+BV277+BW276</f>
        <v>0</v>
      </c>
      <c r="AW308" s="57">
        <f t="shared" si="185"/>
        <v>0</v>
      </c>
      <c r="AX308" s="57">
        <f t="shared" si="185"/>
        <v>0</v>
      </c>
      <c r="AY308" s="57">
        <f t="shared" si="185"/>
        <v>0</v>
      </c>
      <c r="AZ308" s="57">
        <f t="shared" si="185"/>
        <v>0</v>
      </c>
      <c r="BA308" s="57">
        <f t="shared" si="185"/>
        <v>0</v>
      </c>
      <c r="BB308" s="57">
        <f t="shared" si="185"/>
        <v>0</v>
      </c>
      <c r="BC308" s="57">
        <f t="shared" si="185"/>
        <v>0</v>
      </c>
      <c r="BD308" s="57">
        <f>BE302+BF301+BG300+BH299+BI298+BJ297+BK296+BL295+BM294+BN293+BO292+BP291+BQ290+BR289+BS288+BT287+BU286+BV285+BW284+BX283+BY282+BZ281+CA280+CB279+CC278</f>
        <v>0</v>
      </c>
      <c r="BE308" s="57">
        <f>BF302+BG301+BH300+BI299+BJ298+BK297+BL296+BM295+BN294+BO293+BP292+BQ291+BR290+BS289+BT288+BU287+BV286+BW285+BX284+BY283+BZ282+CA281+CB280+CC279</f>
        <v>0</v>
      </c>
      <c r="BF308" s="57">
        <f t="shared" ref="BF308:BJ308" si="186">BG302+BH301+BI300+BJ299+BK298+BL297+BM296+BN295+BO294+BP293+BQ292+BR291+BS290+BT289+BU288+BV287+BW286+BX285+BY284+BZ283+CA282+CB281+CC280+CD279+CE278+CF277+CG276</f>
        <v>0</v>
      </c>
      <c r="BG308" s="57">
        <f t="shared" si="186"/>
        <v>0</v>
      </c>
      <c r="BH308" s="57">
        <f t="shared" si="186"/>
        <v>0</v>
      </c>
      <c r="BI308" s="57">
        <f t="shared" si="186"/>
        <v>0</v>
      </c>
      <c r="BJ308" s="57">
        <f t="shared" si="186"/>
        <v>0</v>
      </c>
      <c r="BK308" s="57">
        <f>BL302+BM301+BN300+BO299+BP298+BQ297+BR296+BS295+BT294+BU293+BV292+BW291+BX290+BY289+BZ288+CA287+CB286+CC285</f>
        <v>0</v>
      </c>
      <c r="BL308" s="57">
        <f t="shared" ref="BL308:BS308" si="187">BM302+BN301+BO300+BP299+BQ298+BR297+BS296+BT295+BU294+BV293+BW292+BX291+BY290+BZ289+CA288+CB287+CC286+CD285</f>
        <v>0</v>
      </c>
      <c r="BM308" s="57">
        <f t="shared" si="187"/>
        <v>0</v>
      </c>
      <c r="BN308" s="57">
        <f t="shared" si="187"/>
        <v>0</v>
      </c>
      <c r="BO308" s="57">
        <f t="shared" si="187"/>
        <v>0</v>
      </c>
      <c r="BP308" s="57">
        <f t="shared" si="187"/>
        <v>0</v>
      </c>
      <c r="BQ308" s="57">
        <f t="shared" si="187"/>
        <v>0</v>
      </c>
      <c r="BR308" s="57">
        <f t="shared" si="187"/>
        <v>0</v>
      </c>
      <c r="BS308" s="57">
        <f t="shared" si="187"/>
        <v>0</v>
      </c>
      <c r="BT308" s="57">
        <f>BU302+BV301+BW300+BX299+BY298+BZ297+CA296+CB295+CC294</f>
        <v>0</v>
      </c>
      <c r="BU308" s="57">
        <f>BV302+BW301+BX300+BY299+BZ298+CA297+CB296+CC295</f>
        <v>0</v>
      </c>
      <c r="BV308" s="57">
        <f>BW302+BX301+BY300+BZ299+CA298+CB297+CC296</f>
        <v>0</v>
      </c>
      <c r="BW308" s="57">
        <f>BX302+BY301+BZ300+CA299+CB298+CC297</f>
        <v>0</v>
      </c>
      <c r="BX308" s="57">
        <f>BY302+BZ301+CA300+CB299+CC298</f>
        <v>0</v>
      </c>
      <c r="BY308" s="57">
        <f>BZ302+CA301+CB300+CC299</f>
        <v>0</v>
      </c>
      <c r="BZ308" s="57">
        <f>CA302+CB301+CC300</f>
        <v>0</v>
      </c>
      <c r="CA308" s="57">
        <f>CB302+CC301</f>
        <v>0</v>
      </c>
      <c r="CB308" s="57">
        <f>CC302</f>
        <v>0</v>
      </c>
      <c r="CC308" s="57">
        <v>0</v>
      </c>
      <c r="CD308" s="2"/>
    </row>
    <row r="309" ht="15" customHeight="1" spans="2:82">
      <c r="B309" s="56" t="s">
        <v>65</v>
      </c>
      <c r="C309" s="57">
        <f>C308*C306</f>
        <v>0</v>
      </c>
      <c r="D309" s="58">
        <f t="shared" ref="D309:AK309" si="188">D308*D306</f>
        <v>0</v>
      </c>
      <c r="E309" s="58">
        <f t="shared" si="188"/>
        <v>0</v>
      </c>
      <c r="F309" s="58">
        <f t="shared" si="188"/>
        <v>0</v>
      </c>
      <c r="G309" s="58">
        <f t="shared" si="188"/>
        <v>0</v>
      </c>
      <c r="H309" s="58">
        <f t="shared" si="188"/>
        <v>0</v>
      </c>
      <c r="I309" s="58">
        <f t="shared" si="188"/>
        <v>0</v>
      </c>
      <c r="J309" s="58">
        <f t="shared" si="188"/>
        <v>0</v>
      </c>
      <c r="K309" s="58">
        <f t="shared" si="188"/>
        <v>0</v>
      </c>
      <c r="L309" s="58">
        <f t="shared" si="188"/>
        <v>0</v>
      </c>
      <c r="M309" s="58">
        <f t="shared" si="188"/>
        <v>0</v>
      </c>
      <c r="N309" s="58">
        <f t="shared" si="188"/>
        <v>0</v>
      </c>
      <c r="O309" s="58">
        <f t="shared" si="188"/>
        <v>0</v>
      </c>
      <c r="P309" s="58">
        <f t="shared" si="188"/>
        <v>0</v>
      </c>
      <c r="Q309" s="58">
        <f t="shared" si="188"/>
        <v>0</v>
      </c>
      <c r="R309" s="58">
        <f t="shared" si="188"/>
        <v>0</v>
      </c>
      <c r="S309" s="76">
        <f t="shared" si="188"/>
        <v>0</v>
      </c>
      <c r="T309" s="58">
        <f t="shared" si="188"/>
        <v>0</v>
      </c>
      <c r="U309" s="58">
        <f t="shared" si="188"/>
        <v>0</v>
      </c>
      <c r="V309" s="58">
        <f t="shared" si="188"/>
        <v>0</v>
      </c>
      <c r="W309" s="58">
        <f t="shared" si="188"/>
        <v>0</v>
      </c>
      <c r="X309" s="58">
        <f t="shared" si="188"/>
        <v>0</v>
      </c>
      <c r="Y309" s="58">
        <f t="shared" si="188"/>
        <v>0</v>
      </c>
      <c r="Z309" s="58">
        <f t="shared" si="188"/>
        <v>0</v>
      </c>
      <c r="AA309" s="58">
        <f t="shared" si="188"/>
        <v>0</v>
      </c>
      <c r="AB309" s="58">
        <f t="shared" si="188"/>
        <v>0</v>
      </c>
      <c r="AC309" s="58">
        <f t="shared" si="188"/>
        <v>0</v>
      </c>
      <c r="AD309" s="58">
        <f t="shared" si="188"/>
        <v>0</v>
      </c>
      <c r="AE309" s="58">
        <f t="shared" si="188"/>
        <v>0</v>
      </c>
      <c r="AF309" s="58">
        <f t="shared" si="188"/>
        <v>0</v>
      </c>
      <c r="AG309" s="58">
        <f t="shared" si="188"/>
        <v>0</v>
      </c>
      <c r="AH309" s="58">
        <f t="shared" si="188"/>
        <v>0</v>
      </c>
      <c r="AI309" s="58">
        <f t="shared" si="188"/>
        <v>0</v>
      </c>
      <c r="AJ309" s="58">
        <f t="shared" si="188"/>
        <v>0</v>
      </c>
      <c r="AK309" s="58">
        <f t="shared" si="188"/>
        <v>0</v>
      </c>
      <c r="AT309" s="56" t="s">
        <v>65</v>
      </c>
      <c r="AU309" s="57">
        <f>AU308*AU306</f>
        <v>0</v>
      </c>
      <c r="AV309" s="58">
        <f t="shared" ref="AV309:CC309" si="189">AV308*AV306</f>
        <v>0</v>
      </c>
      <c r="AW309" s="58">
        <f t="shared" si="189"/>
        <v>0</v>
      </c>
      <c r="AX309" s="58">
        <f t="shared" si="189"/>
        <v>0</v>
      </c>
      <c r="AY309" s="58">
        <f t="shared" si="189"/>
        <v>0</v>
      </c>
      <c r="AZ309" s="58">
        <f t="shared" si="189"/>
        <v>0</v>
      </c>
      <c r="BA309" s="58">
        <f t="shared" si="189"/>
        <v>0</v>
      </c>
      <c r="BB309" s="58">
        <f t="shared" si="189"/>
        <v>0</v>
      </c>
      <c r="BC309" s="58">
        <f t="shared" si="189"/>
        <v>0</v>
      </c>
      <c r="BD309" s="58">
        <f t="shared" si="189"/>
        <v>0</v>
      </c>
      <c r="BE309" s="58">
        <f t="shared" si="189"/>
        <v>0</v>
      </c>
      <c r="BF309" s="58">
        <f t="shared" si="189"/>
        <v>0</v>
      </c>
      <c r="BG309" s="58">
        <f t="shared" si="189"/>
        <v>0</v>
      </c>
      <c r="BH309" s="58">
        <f t="shared" si="189"/>
        <v>0</v>
      </c>
      <c r="BI309" s="58">
        <f t="shared" si="189"/>
        <v>0</v>
      </c>
      <c r="BJ309" s="58">
        <f t="shared" si="189"/>
        <v>0</v>
      </c>
      <c r="BK309" s="76">
        <f t="shared" si="189"/>
        <v>0</v>
      </c>
      <c r="BL309" s="58">
        <f t="shared" si="189"/>
        <v>0</v>
      </c>
      <c r="BM309" s="58">
        <f t="shared" si="189"/>
        <v>0</v>
      </c>
      <c r="BN309" s="58">
        <f t="shared" si="189"/>
        <v>0</v>
      </c>
      <c r="BO309" s="58">
        <f t="shared" si="189"/>
        <v>0</v>
      </c>
      <c r="BP309" s="58">
        <f t="shared" si="189"/>
        <v>0</v>
      </c>
      <c r="BQ309" s="58">
        <f t="shared" si="189"/>
        <v>0</v>
      </c>
      <c r="BR309" s="58">
        <f t="shared" si="189"/>
        <v>0</v>
      </c>
      <c r="BS309" s="58">
        <f t="shared" si="189"/>
        <v>0</v>
      </c>
      <c r="BT309" s="58">
        <f t="shared" si="189"/>
        <v>0</v>
      </c>
      <c r="BU309" s="58">
        <f t="shared" si="189"/>
        <v>0</v>
      </c>
      <c r="BV309" s="58">
        <f t="shared" si="189"/>
        <v>0</v>
      </c>
      <c r="BW309" s="58">
        <f t="shared" si="189"/>
        <v>0</v>
      </c>
      <c r="BX309" s="58">
        <f t="shared" si="189"/>
        <v>0</v>
      </c>
      <c r="BY309" s="58">
        <f t="shared" si="189"/>
        <v>0</v>
      </c>
      <c r="BZ309" s="58">
        <f t="shared" si="189"/>
        <v>0</v>
      </c>
      <c r="CA309" s="58">
        <f t="shared" si="189"/>
        <v>0</v>
      </c>
      <c r="CB309" s="58">
        <f t="shared" si="189"/>
        <v>0</v>
      </c>
      <c r="CC309" s="58">
        <f t="shared" si="189"/>
        <v>0</v>
      </c>
      <c r="CD309" s="2"/>
    </row>
    <row r="310" ht="15" customHeight="1" spans="2:82">
      <c r="B310" s="56" t="s">
        <v>66</v>
      </c>
      <c r="C310" s="59" t="e">
        <f>SUM(C309:AG309)/SUM(C308:AG308)/4</f>
        <v>#DIV/0!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T310" s="56" t="s">
        <v>66</v>
      </c>
      <c r="AU310" s="59" t="e">
        <f>SUM(AU309:BY309)/SUM(AU308:BY308)/4</f>
        <v>#DIV/0!</v>
      </c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77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80"/>
      <c r="CD310" s="2"/>
    </row>
    <row r="311" ht="15" customHeight="1" spans="2:82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T311" s="61" t="s">
        <v>67</v>
      </c>
      <c r="AU311" s="55"/>
      <c r="AV311" s="55"/>
      <c r="AW311" s="55"/>
      <c r="AX311" s="55"/>
      <c r="AY311" s="55"/>
      <c r="AZ311" s="55"/>
      <c r="BA311" s="55"/>
      <c r="BB311" s="55"/>
      <c r="BC311" s="55"/>
      <c r="BD311" s="67"/>
      <c r="BE311" s="67"/>
      <c r="BF311" s="55"/>
      <c r="BG311" s="55"/>
      <c r="BH311" s="55"/>
      <c r="BI311" s="55"/>
      <c r="BJ311" s="55"/>
      <c r="BK311" s="7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79"/>
      <c r="CD311" s="2"/>
    </row>
    <row r="312" ht="15" customHeight="1" spans="2:82">
      <c r="B312" s="56" t="s">
        <v>64</v>
      </c>
      <c r="C312" s="57">
        <f>C302</f>
        <v>0</v>
      </c>
      <c r="D312" s="57">
        <f t="shared" ref="D312:AK312" si="190">D302</f>
        <v>0</v>
      </c>
      <c r="E312" s="57">
        <f t="shared" si="190"/>
        <v>0</v>
      </c>
      <c r="F312" s="57">
        <f t="shared" si="190"/>
        <v>0</v>
      </c>
      <c r="G312" s="57">
        <f t="shared" si="190"/>
        <v>0</v>
      </c>
      <c r="H312" s="57">
        <f t="shared" si="190"/>
        <v>0</v>
      </c>
      <c r="I312" s="57">
        <f t="shared" si="190"/>
        <v>0</v>
      </c>
      <c r="J312" s="57">
        <f t="shared" si="190"/>
        <v>0</v>
      </c>
      <c r="K312" s="57">
        <f t="shared" si="190"/>
        <v>0</v>
      </c>
      <c r="L312" s="57">
        <f t="shared" si="190"/>
        <v>0</v>
      </c>
      <c r="M312" s="57">
        <f t="shared" si="190"/>
        <v>0</v>
      </c>
      <c r="N312" s="57">
        <f t="shared" si="190"/>
        <v>0</v>
      </c>
      <c r="O312" s="57">
        <f t="shared" si="190"/>
        <v>0</v>
      </c>
      <c r="P312" s="57">
        <f t="shared" si="190"/>
        <v>0</v>
      </c>
      <c r="Q312" s="57">
        <f t="shared" si="190"/>
        <v>0</v>
      </c>
      <c r="R312" s="57">
        <f t="shared" si="190"/>
        <v>0</v>
      </c>
      <c r="S312" s="57">
        <f t="shared" si="190"/>
        <v>0</v>
      </c>
      <c r="T312" s="57">
        <f t="shared" si="190"/>
        <v>0</v>
      </c>
      <c r="U312" s="57">
        <f t="shared" si="190"/>
        <v>0</v>
      </c>
      <c r="V312" s="57">
        <f t="shared" si="190"/>
        <v>0</v>
      </c>
      <c r="W312" s="57">
        <f t="shared" si="190"/>
        <v>0</v>
      </c>
      <c r="X312" s="57">
        <f t="shared" si="190"/>
        <v>0</v>
      </c>
      <c r="Y312" s="57">
        <f t="shared" si="190"/>
        <v>0</v>
      </c>
      <c r="Z312" s="57">
        <f t="shared" si="190"/>
        <v>0</v>
      </c>
      <c r="AA312" s="57">
        <f t="shared" si="190"/>
        <v>0</v>
      </c>
      <c r="AB312" s="57">
        <f t="shared" si="190"/>
        <v>0</v>
      </c>
      <c r="AC312" s="57">
        <f t="shared" si="190"/>
        <v>0</v>
      </c>
      <c r="AD312" s="57">
        <f t="shared" si="190"/>
        <v>0</v>
      </c>
      <c r="AE312" s="57">
        <f t="shared" si="190"/>
        <v>0</v>
      </c>
      <c r="AF312" s="57">
        <f t="shared" si="190"/>
        <v>0</v>
      </c>
      <c r="AG312" s="57">
        <f t="shared" si="190"/>
        <v>0</v>
      </c>
      <c r="AH312" s="57">
        <f t="shared" si="190"/>
        <v>0</v>
      </c>
      <c r="AI312" s="57">
        <f t="shared" si="190"/>
        <v>0</v>
      </c>
      <c r="AJ312" s="57">
        <f t="shared" si="190"/>
        <v>0</v>
      </c>
      <c r="AK312" s="57">
        <f t="shared" si="190"/>
        <v>0</v>
      </c>
      <c r="AT312" s="56" t="s">
        <v>64</v>
      </c>
      <c r="AU312" s="57">
        <f>AU302</f>
        <v>0</v>
      </c>
      <c r="AV312" s="57">
        <f t="shared" ref="AV312:CC312" si="191">AV302</f>
        <v>0</v>
      </c>
      <c r="AW312" s="57">
        <f t="shared" si="191"/>
        <v>0</v>
      </c>
      <c r="AX312" s="57">
        <f t="shared" si="191"/>
        <v>0</v>
      </c>
      <c r="AY312" s="57">
        <f t="shared" si="191"/>
        <v>0</v>
      </c>
      <c r="AZ312" s="57">
        <f t="shared" si="191"/>
        <v>0</v>
      </c>
      <c r="BA312" s="57">
        <f t="shared" si="191"/>
        <v>0</v>
      </c>
      <c r="BB312" s="57">
        <f t="shared" si="191"/>
        <v>0</v>
      </c>
      <c r="BC312" s="57">
        <f t="shared" si="191"/>
        <v>0</v>
      </c>
      <c r="BD312" s="57">
        <f t="shared" si="191"/>
        <v>0</v>
      </c>
      <c r="BE312" s="57">
        <f t="shared" si="191"/>
        <v>0</v>
      </c>
      <c r="BF312" s="57">
        <f t="shared" si="191"/>
        <v>0</v>
      </c>
      <c r="BG312" s="57">
        <f t="shared" si="191"/>
        <v>0</v>
      </c>
      <c r="BH312" s="57">
        <f t="shared" si="191"/>
        <v>0</v>
      </c>
      <c r="BI312" s="57">
        <f t="shared" si="191"/>
        <v>0</v>
      </c>
      <c r="BJ312" s="57">
        <f t="shared" si="191"/>
        <v>0</v>
      </c>
      <c r="BK312" s="57">
        <f t="shared" si="191"/>
        <v>0</v>
      </c>
      <c r="BL312" s="57">
        <f t="shared" si="191"/>
        <v>0</v>
      </c>
      <c r="BM312" s="57">
        <f t="shared" si="191"/>
        <v>0</v>
      </c>
      <c r="BN312" s="57">
        <f t="shared" si="191"/>
        <v>0</v>
      </c>
      <c r="BO312" s="57">
        <f t="shared" si="191"/>
        <v>0</v>
      </c>
      <c r="BP312" s="57">
        <f t="shared" si="191"/>
        <v>0</v>
      </c>
      <c r="BQ312" s="57">
        <f t="shared" si="191"/>
        <v>0</v>
      </c>
      <c r="BR312" s="57">
        <f t="shared" si="191"/>
        <v>0</v>
      </c>
      <c r="BS312" s="57">
        <f t="shared" si="191"/>
        <v>0</v>
      </c>
      <c r="BT312" s="57">
        <f t="shared" si="191"/>
        <v>0</v>
      </c>
      <c r="BU312" s="57">
        <f t="shared" si="191"/>
        <v>0</v>
      </c>
      <c r="BV312" s="57">
        <f t="shared" si="191"/>
        <v>0</v>
      </c>
      <c r="BW312" s="57">
        <f t="shared" si="191"/>
        <v>0</v>
      </c>
      <c r="BX312" s="57">
        <f t="shared" si="191"/>
        <v>0</v>
      </c>
      <c r="BY312" s="57">
        <f t="shared" si="191"/>
        <v>0</v>
      </c>
      <c r="BZ312" s="57">
        <f t="shared" si="191"/>
        <v>0</v>
      </c>
      <c r="CA312" s="57">
        <f t="shared" si="191"/>
        <v>0</v>
      </c>
      <c r="CB312" s="57">
        <f t="shared" si="191"/>
        <v>0</v>
      </c>
      <c r="CC312" s="57">
        <f t="shared" si="191"/>
        <v>0</v>
      </c>
      <c r="CD312" s="2"/>
    </row>
    <row r="313" ht="15" customHeight="1" spans="2:82">
      <c r="B313" s="56" t="s">
        <v>65</v>
      </c>
      <c r="C313" s="57">
        <f>C312*C306</f>
        <v>0</v>
      </c>
      <c r="D313" s="57">
        <f t="shared" ref="D313:AK313" si="192">D312*D306</f>
        <v>0</v>
      </c>
      <c r="E313" s="57">
        <f t="shared" si="192"/>
        <v>0</v>
      </c>
      <c r="F313" s="57">
        <f t="shared" si="192"/>
        <v>0</v>
      </c>
      <c r="G313" s="57">
        <f t="shared" si="192"/>
        <v>0</v>
      </c>
      <c r="H313" s="57">
        <f t="shared" si="192"/>
        <v>0</v>
      </c>
      <c r="I313" s="57">
        <f t="shared" si="192"/>
        <v>0</v>
      </c>
      <c r="J313" s="57">
        <f t="shared" si="192"/>
        <v>0</v>
      </c>
      <c r="K313" s="57">
        <f t="shared" si="192"/>
        <v>0</v>
      </c>
      <c r="L313" s="57">
        <f t="shared" si="192"/>
        <v>0</v>
      </c>
      <c r="M313" s="57">
        <f t="shared" si="192"/>
        <v>0</v>
      </c>
      <c r="N313" s="57">
        <f t="shared" si="192"/>
        <v>0</v>
      </c>
      <c r="O313" s="57">
        <f t="shared" si="192"/>
        <v>0</v>
      </c>
      <c r="P313" s="57">
        <f t="shared" si="192"/>
        <v>0</v>
      </c>
      <c r="Q313" s="57">
        <f t="shared" si="192"/>
        <v>0</v>
      </c>
      <c r="R313" s="57">
        <f t="shared" si="192"/>
        <v>0</v>
      </c>
      <c r="S313" s="78">
        <f t="shared" si="192"/>
        <v>0</v>
      </c>
      <c r="T313" s="57">
        <f t="shared" si="192"/>
        <v>0</v>
      </c>
      <c r="U313" s="57">
        <f t="shared" si="192"/>
        <v>0</v>
      </c>
      <c r="V313" s="57">
        <f t="shared" si="192"/>
        <v>0</v>
      </c>
      <c r="W313" s="57">
        <f t="shared" si="192"/>
        <v>0</v>
      </c>
      <c r="X313" s="57">
        <f t="shared" si="192"/>
        <v>0</v>
      </c>
      <c r="Y313" s="57">
        <f t="shared" si="192"/>
        <v>0</v>
      </c>
      <c r="Z313" s="57">
        <f t="shared" si="192"/>
        <v>0</v>
      </c>
      <c r="AA313" s="57">
        <f t="shared" si="192"/>
        <v>0</v>
      </c>
      <c r="AB313" s="57">
        <f t="shared" si="192"/>
        <v>0</v>
      </c>
      <c r="AC313" s="57">
        <f t="shared" si="192"/>
        <v>0</v>
      </c>
      <c r="AD313" s="57">
        <f t="shared" si="192"/>
        <v>0</v>
      </c>
      <c r="AE313" s="57">
        <f t="shared" si="192"/>
        <v>0</v>
      </c>
      <c r="AF313" s="57">
        <f t="shared" si="192"/>
        <v>0</v>
      </c>
      <c r="AG313" s="81">
        <f t="shared" si="192"/>
        <v>0</v>
      </c>
      <c r="AH313" s="57">
        <f t="shared" si="192"/>
        <v>0</v>
      </c>
      <c r="AI313" s="81">
        <f t="shared" si="192"/>
        <v>0</v>
      </c>
      <c r="AJ313" s="57">
        <f t="shared" si="192"/>
        <v>0</v>
      </c>
      <c r="AK313" s="81">
        <f t="shared" si="192"/>
        <v>0</v>
      </c>
      <c r="AT313" s="56" t="s">
        <v>65</v>
      </c>
      <c r="AU313" s="57">
        <f>AU312*AU306</f>
        <v>0</v>
      </c>
      <c r="AV313" s="57">
        <f t="shared" ref="AV313:CC313" si="193">AV312*AV306</f>
        <v>0</v>
      </c>
      <c r="AW313" s="57">
        <f t="shared" si="193"/>
        <v>0</v>
      </c>
      <c r="AX313" s="57">
        <f t="shared" si="193"/>
        <v>0</v>
      </c>
      <c r="AY313" s="57">
        <f t="shared" si="193"/>
        <v>0</v>
      </c>
      <c r="AZ313" s="57">
        <f t="shared" si="193"/>
        <v>0</v>
      </c>
      <c r="BA313" s="57">
        <f t="shared" si="193"/>
        <v>0</v>
      </c>
      <c r="BB313" s="57">
        <f t="shared" si="193"/>
        <v>0</v>
      </c>
      <c r="BC313" s="57">
        <f t="shared" si="193"/>
        <v>0</v>
      </c>
      <c r="BD313" s="57">
        <f t="shared" si="193"/>
        <v>0</v>
      </c>
      <c r="BE313" s="57">
        <f t="shared" si="193"/>
        <v>0</v>
      </c>
      <c r="BF313" s="57">
        <f t="shared" si="193"/>
        <v>0</v>
      </c>
      <c r="BG313" s="57">
        <f t="shared" si="193"/>
        <v>0</v>
      </c>
      <c r="BH313" s="57">
        <f t="shared" si="193"/>
        <v>0</v>
      </c>
      <c r="BI313" s="57">
        <f t="shared" si="193"/>
        <v>0</v>
      </c>
      <c r="BJ313" s="57">
        <f t="shared" si="193"/>
        <v>0</v>
      </c>
      <c r="BK313" s="78">
        <f t="shared" si="193"/>
        <v>0</v>
      </c>
      <c r="BL313" s="57">
        <f t="shared" si="193"/>
        <v>0</v>
      </c>
      <c r="BM313" s="57">
        <f t="shared" si="193"/>
        <v>0</v>
      </c>
      <c r="BN313" s="57">
        <f t="shared" si="193"/>
        <v>0</v>
      </c>
      <c r="BO313" s="57">
        <f t="shared" si="193"/>
        <v>0</v>
      </c>
      <c r="BP313" s="57">
        <f t="shared" si="193"/>
        <v>0</v>
      </c>
      <c r="BQ313" s="57">
        <f t="shared" si="193"/>
        <v>0</v>
      </c>
      <c r="BR313" s="57">
        <f t="shared" si="193"/>
        <v>0</v>
      </c>
      <c r="BS313" s="57">
        <f t="shared" si="193"/>
        <v>0</v>
      </c>
      <c r="BT313" s="57">
        <f t="shared" si="193"/>
        <v>0</v>
      </c>
      <c r="BU313" s="57">
        <f t="shared" si="193"/>
        <v>0</v>
      </c>
      <c r="BV313" s="57">
        <f t="shared" si="193"/>
        <v>0</v>
      </c>
      <c r="BW313" s="57">
        <f t="shared" si="193"/>
        <v>0</v>
      </c>
      <c r="BX313" s="57">
        <f t="shared" si="193"/>
        <v>0</v>
      </c>
      <c r="BY313" s="81">
        <f t="shared" si="193"/>
        <v>0</v>
      </c>
      <c r="BZ313" s="57">
        <f t="shared" si="193"/>
        <v>0</v>
      </c>
      <c r="CA313" s="81">
        <f t="shared" si="193"/>
        <v>0</v>
      </c>
      <c r="CB313" s="57">
        <f t="shared" si="193"/>
        <v>0</v>
      </c>
      <c r="CC313" s="81">
        <f t="shared" si="193"/>
        <v>0</v>
      </c>
      <c r="CD313" s="2"/>
    </row>
    <row r="314" ht="15" customHeight="1" spans="2:82">
      <c r="B314" s="62" t="s">
        <v>68</v>
      </c>
      <c r="C314" s="59" t="e">
        <f>SUM(C313:AG313)/SUM(C312:AG312)/4+0.125</f>
        <v>#DIV/0!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T314" s="62" t="s">
        <v>68</v>
      </c>
      <c r="AU314" s="59" t="e">
        <f>SUM(AU313:BY313)/SUM(AU312:BY312)/4+0.125</f>
        <v>#DIV/0!</v>
      </c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77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80"/>
      <c r="CD314" s="2"/>
    </row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T2:CC2"/>
    <mergeCell ref="B3:AK3"/>
    <mergeCell ref="AT3:CC3"/>
    <mergeCell ref="B4:AH4"/>
    <mergeCell ref="AJ4:AK4"/>
    <mergeCell ref="AT4:BZ4"/>
    <mergeCell ref="CB4:CC4"/>
    <mergeCell ref="C5:AK5"/>
    <mergeCell ref="AU5:CC5"/>
    <mergeCell ref="B43:AK43"/>
    <mergeCell ref="AT43:CC43"/>
    <mergeCell ref="C44:AK44"/>
    <mergeCell ref="AU44:CC44"/>
    <mergeCell ref="B96:AK96"/>
    <mergeCell ref="AT96:CC96"/>
    <mergeCell ref="C97:AK97"/>
    <mergeCell ref="AU97:CC97"/>
    <mergeCell ref="B135:AK135"/>
    <mergeCell ref="AT135:CC135"/>
    <mergeCell ref="C136:AK136"/>
    <mergeCell ref="AU136:CC136"/>
    <mergeCell ref="B174:AK174"/>
    <mergeCell ref="AT174:CC174"/>
    <mergeCell ref="C175:AK175"/>
    <mergeCell ref="AU175:CC175"/>
    <mergeCell ref="B225:Q225"/>
    <mergeCell ref="AT225:BI225"/>
    <mergeCell ref="H226:I226"/>
    <mergeCell ref="AZ226:BA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T5:AT6"/>
    <mergeCell ref="AT44:AT45"/>
    <mergeCell ref="AT97:AT98"/>
    <mergeCell ref="AT136:AT137"/>
    <mergeCell ref="AT175:AT176"/>
    <mergeCell ref="AT226:AT227"/>
    <mergeCell ref="AT266:AT267"/>
    <mergeCell ref="AU226:AU227"/>
    <mergeCell ref="AV226:AV227"/>
    <mergeCell ref="AW226:AW227"/>
    <mergeCell ref="AX226:AX227"/>
    <mergeCell ref="AY226:AY227"/>
    <mergeCell ref="BB226:BB227"/>
    <mergeCell ref="BC226:BC227"/>
    <mergeCell ref="BD226:BD227"/>
    <mergeCell ref="BE226:BE227"/>
    <mergeCell ref="BF226:BF227"/>
    <mergeCell ref="BG226:BG227"/>
    <mergeCell ref="BH226:BH227"/>
    <mergeCell ref="BI226:BI227"/>
  </mergeCell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Y461"/>
  <sheetViews>
    <sheetView topLeftCell="W1" workbookViewId="0">
      <selection activeCell="B3" sqref="B3:AK3"/>
    </sheetView>
  </sheetViews>
  <sheetFormatPr defaultColWidth="14.3333333333333" defaultRowHeight="15.75"/>
  <cols>
    <col min="1" max="1" width="14.3333333333333" style="1"/>
    <col min="2" max="2" width="17" style="1" customWidth="1" outlineLevel="1"/>
    <col min="3" max="6" width="14.3333333333333" style="1" outlineLevel="1"/>
    <col min="7" max="7" width="14.3333333333333" style="1" customWidth="1" outlineLevel="1"/>
    <col min="8" max="18" width="14.3333333333333" style="1" outlineLevel="1"/>
    <col min="19" max="19" width="14.3333333333333" style="74" outlineLevel="1"/>
    <col min="20" max="45" width="14.3333333333333" style="1" outlineLevel="1"/>
    <col min="46" max="49" width="14.3333333333333" style="1"/>
    <col min="50" max="65" width="14.3333333333333" style="1" outlineLevel="1"/>
    <col min="66" max="86" width="14.3333333333333" style="2" outlineLevel="1"/>
    <col min="87" max="89" width="14.3333333333333" style="1" outlineLevel="1"/>
    <col min="90" max="93" width="14.3333333333333" style="1"/>
    <col min="94" max="109" width="14.3333333333333" style="1" outlineLevel="1"/>
    <col min="110" max="133" width="14.3333333333333" style="2" outlineLevel="1"/>
    <col min="134" max="16384" width="14.3333333333333" style="2"/>
  </cols>
  <sheetData>
    <row r="1" ht="15" customHeight="1"/>
    <row r="2" ht="15" customHeight="1" spans="2:129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P2" s="3" t="s">
        <v>20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</row>
    <row r="3" ht="15" customHeight="1" spans="2:129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2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P3" s="4" t="s">
        <v>2</v>
      </c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</row>
    <row r="4" ht="15" customHeight="1" spans="2:129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  <c r="CP4" s="6" t="s">
        <v>21</v>
      </c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14" t="s">
        <v>22</v>
      </c>
      <c r="DY4" s="12"/>
    </row>
    <row r="5" ht="15" customHeight="1" outlineLevel="1" spans="2:129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P5" s="8" t="s">
        <v>23</v>
      </c>
      <c r="CQ5" s="9" t="s">
        <v>24</v>
      </c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</row>
    <row r="6" ht="15" customHeight="1" outlineLevel="1" spans="2:129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71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  <c r="CP6" s="9"/>
      <c r="CQ6" s="9">
        <v>1</v>
      </c>
      <c r="CR6" s="9">
        <v>2</v>
      </c>
      <c r="CS6" s="9">
        <v>3</v>
      </c>
      <c r="CT6" s="9">
        <v>4</v>
      </c>
      <c r="CU6" s="9">
        <v>5</v>
      </c>
      <c r="CV6" s="9">
        <v>6</v>
      </c>
      <c r="CW6" s="9">
        <v>7</v>
      </c>
      <c r="CX6" s="9">
        <v>8</v>
      </c>
      <c r="CY6" s="9">
        <v>9</v>
      </c>
      <c r="CZ6" s="9">
        <v>10</v>
      </c>
      <c r="DA6" s="9">
        <v>11</v>
      </c>
      <c r="DB6" s="9">
        <v>12</v>
      </c>
      <c r="DC6" s="9">
        <v>13</v>
      </c>
      <c r="DD6" s="9">
        <v>14</v>
      </c>
      <c r="DE6" s="9">
        <v>15</v>
      </c>
      <c r="DF6" s="9">
        <v>16</v>
      </c>
      <c r="DG6" s="9">
        <v>17</v>
      </c>
      <c r="DH6" s="9">
        <v>18</v>
      </c>
      <c r="DI6" s="9">
        <v>19</v>
      </c>
      <c r="DJ6" s="9">
        <v>20</v>
      </c>
      <c r="DK6" s="9">
        <v>21</v>
      </c>
      <c r="DL6" s="9">
        <v>22</v>
      </c>
      <c r="DM6" s="9">
        <v>23</v>
      </c>
      <c r="DN6" s="9">
        <v>24</v>
      </c>
      <c r="DO6" s="9">
        <v>25</v>
      </c>
      <c r="DP6" s="9">
        <v>26</v>
      </c>
      <c r="DQ6" s="9">
        <v>27</v>
      </c>
      <c r="DR6" s="9">
        <v>28</v>
      </c>
      <c r="DS6" s="9">
        <v>29</v>
      </c>
      <c r="DT6" s="9">
        <v>30</v>
      </c>
      <c r="DU6" s="9">
        <v>31</v>
      </c>
      <c r="DV6" s="9">
        <v>32</v>
      </c>
      <c r="DW6" s="9">
        <v>33</v>
      </c>
      <c r="DX6" s="9">
        <v>34</v>
      </c>
      <c r="DY6" s="9">
        <v>35</v>
      </c>
    </row>
    <row r="7" ht="15" customHeight="1" outlineLevel="1" spans="2:129">
      <c r="B7" s="10">
        <v>201606</v>
      </c>
      <c r="C7" s="11">
        <v>73450</v>
      </c>
      <c r="D7" s="11">
        <v>506213</v>
      </c>
      <c r="E7" s="11">
        <v>513613</v>
      </c>
      <c r="F7" s="11">
        <v>514288</v>
      </c>
      <c r="G7" s="11">
        <v>514888</v>
      </c>
      <c r="H7" s="11">
        <v>514888</v>
      </c>
      <c r="I7" s="11">
        <v>514888</v>
      </c>
      <c r="J7" s="11">
        <v>514888</v>
      </c>
      <c r="K7" s="11">
        <v>514888</v>
      </c>
      <c r="L7" s="11">
        <v>514888</v>
      </c>
      <c r="M7" s="11">
        <v>514888</v>
      </c>
      <c r="N7" s="11">
        <v>514888</v>
      </c>
      <c r="O7" s="11">
        <v>514888</v>
      </c>
      <c r="P7" s="11">
        <v>514888</v>
      </c>
      <c r="Q7" s="11">
        <v>514888</v>
      </c>
      <c r="R7" s="11">
        <v>514888</v>
      </c>
      <c r="S7" s="11">
        <v>514888</v>
      </c>
      <c r="T7" s="11">
        <v>514888</v>
      </c>
      <c r="U7" s="11">
        <v>514888</v>
      </c>
      <c r="V7" s="11">
        <v>514888</v>
      </c>
      <c r="W7" s="11">
        <v>514888</v>
      </c>
      <c r="X7" s="11">
        <v>514888</v>
      </c>
      <c r="Y7" s="11">
        <v>514888</v>
      </c>
      <c r="Z7" s="11">
        <v>514888</v>
      </c>
      <c r="AA7" s="11">
        <v>514888</v>
      </c>
      <c r="AB7" s="11">
        <v>514888</v>
      </c>
      <c r="AC7" s="11">
        <v>514888</v>
      </c>
      <c r="AD7" s="11">
        <v>514888</v>
      </c>
      <c r="AE7" s="11">
        <v>514888</v>
      </c>
      <c r="AF7" s="11">
        <v>514888</v>
      </c>
      <c r="AG7" s="11">
        <v>514888</v>
      </c>
      <c r="AH7" s="11">
        <v>514888</v>
      </c>
      <c r="AI7" s="11">
        <v>514888</v>
      </c>
      <c r="AJ7" s="11">
        <v>514888</v>
      </c>
      <c r="AK7" s="11">
        <v>514888</v>
      </c>
      <c r="AX7" s="10">
        <v>201606</v>
      </c>
      <c r="AY7" s="11">
        <v>73450</v>
      </c>
      <c r="AZ7" s="11">
        <v>506213</v>
      </c>
      <c r="BA7" s="11">
        <v>513613</v>
      </c>
      <c r="BB7" s="11">
        <v>514288</v>
      </c>
      <c r="BC7" s="11">
        <v>514888</v>
      </c>
      <c r="BD7" s="11">
        <v>514888</v>
      </c>
      <c r="BE7" s="11">
        <v>514888</v>
      </c>
      <c r="BF7" s="11">
        <v>514888</v>
      </c>
      <c r="BG7" s="11">
        <v>514888</v>
      </c>
      <c r="BH7" s="11">
        <v>514888</v>
      </c>
      <c r="BI7" s="11">
        <v>514888</v>
      </c>
      <c r="BJ7" s="11">
        <v>514888</v>
      </c>
      <c r="BK7" s="11">
        <v>514888</v>
      </c>
      <c r="BL7" s="11">
        <v>514888</v>
      </c>
      <c r="BM7" s="11">
        <v>514888</v>
      </c>
      <c r="BN7" s="11">
        <v>514888</v>
      </c>
      <c r="BO7" s="11">
        <v>514888</v>
      </c>
      <c r="BP7" s="11">
        <v>514888</v>
      </c>
      <c r="BQ7" s="11">
        <v>514888</v>
      </c>
      <c r="BR7" s="11">
        <v>514888</v>
      </c>
      <c r="BS7" s="11">
        <v>514888</v>
      </c>
      <c r="BT7" s="11">
        <v>514888</v>
      </c>
      <c r="BU7" s="11">
        <v>514888</v>
      </c>
      <c r="BV7" s="11">
        <v>514888</v>
      </c>
      <c r="BW7" s="11">
        <v>514888</v>
      </c>
      <c r="BX7" s="11">
        <v>514888</v>
      </c>
      <c r="BY7" s="11">
        <v>514888</v>
      </c>
      <c r="BZ7" s="11">
        <v>514888</v>
      </c>
      <c r="CA7" s="11">
        <v>514888</v>
      </c>
      <c r="CB7" s="11">
        <v>514888</v>
      </c>
      <c r="CC7" s="11">
        <v>514888</v>
      </c>
      <c r="CD7" s="11">
        <v>514888</v>
      </c>
      <c r="CE7" s="11">
        <v>514888</v>
      </c>
      <c r="CF7" s="11">
        <v>514888</v>
      </c>
      <c r="CG7" s="11">
        <v>514888</v>
      </c>
      <c r="CP7" s="10">
        <v>201506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0</v>
      </c>
      <c r="DF7" s="11">
        <v>0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0</v>
      </c>
      <c r="DO7" s="11">
        <v>0</v>
      </c>
      <c r="DP7" s="11">
        <v>0</v>
      </c>
      <c r="DQ7" s="11">
        <v>0</v>
      </c>
      <c r="DR7" s="11">
        <v>0</v>
      </c>
      <c r="DS7" s="11">
        <v>0</v>
      </c>
      <c r="DT7" s="11">
        <v>0</v>
      </c>
      <c r="DU7" s="11">
        <v>0</v>
      </c>
      <c r="DV7" s="11">
        <v>0</v>
      </c>
      <c r="DW7" s="11">
        <v>0</v>
      </c>
      <c r="DX7" s="11">
        <v>0</v>
      </c>
      <c r="DY7" s="11">
        <v>0</v>
      </c>
    </row>
    <row r="8" ht="15" customHeight="1" outlineLevel="1" spans="2:129">
      <c r="B8" s="10">
        <v>201609</v>
      </c>
      <c r="C8" s="11">
        <v>90324</v>
      </c>
      <c r="D8" s="11">
        <v>95204</v>
      </c>
      <c r="E8" s="11">
        <v>95204</v>
      </c>
      <c r="F8" s="11">
        <v>106004</v>
      </c>
      <c r="G8" s="11">
        <v>155104</v>
      </c>
      <c r="H8" s="11">
        <v>164564</v>
      </c>
      <c r="I8" s="11">
        <v>164564</v>
      </c>
      <c r="J8" s="11">
        <v>168364</v>
      </c>
      <c r="K8" s="11">
        <v>168364</v>
      </c>
      <c r="L8" s="11">
        <v>168364</v>
      </c>
      <c r="M8" s="11">
        <v>168364</v>
      </c>
      <c r="N8" s="11">
        <v>168364</v>
      </c>
      <c r="O8" s="11">
        <v>168364</v>
      </c>
      <c r="P8" s="11">
        <v>168364</v>
      </c>
      <c r="Q8" s="11">
        <v>168364</v>
      </c>
      <c r="R8" s="11">
        <v>168364</v>
      </c>
      <c r="S8" s="11">
        <v>168364</v>
      </c>
      <c r="T8" s="11">
        <v>168364</v>
      </c>
      <c r="U8" s="11">
        <v>168364</v>
      </c>
      <c r="V8" s="11">
        <v>168364</v>
      </c>
      <c r="W8" s="11">
        <v>168364</v>
      </c>
      <c r="X8" s="11">
        <v>168364</v>
      </c>
      <c r="Y8" s="11">
        <v>168364</v>
      </c>
      <c r="Z8" s="11">
        <v>168364</v>
      </c>
      <c r="AA8" s="11">
        <v>168364</v>
      </c>
      <c r="AB8" s="11">
        <v>168364</v>
      </c>
      <c r="AC8" s="11">
        <v>168364</v>
      </c>
      <c r="AD8" s="11">
        <v>168364</v>
      </c>
      <c r="AE8" s="11">
        <v>168364</v>
      </c>
      <c r="AF8" s="11">
        <v>168364</v>
      </c>
      <c r="AG8" s="11">
        <v>168364</v>
      </c>
      <c r="AH8" s="11">
        <v>168364</v>
      </c>
      <c r="AI8" s="11">
        <v>168364</v>
      </c>
      <c r="AJ8" s="11">
        <v>168364</v>
      </c>
      <c r="AK8" s="11" t="s">
        <v>25</v>
      </c>
      <c r="AX8" s="10">
        <v>201609</v>
      </c>
      <c r="AY8" s="11">
        <v>90324</v>
      </c>
      <c r="AZ8" s="11">
        <v>95204</v>
      </c>
      <c r="BA8" s="11">
        <v>95204</v>
      </c>
      <c r="BB8" s="11">
        <v>106004</v>
      </c>
      <c r="BC8" s="11">
        <v>155104</v>
      </c>
      <c r="BD8" s="11">
        <v>164564</v>
      </c>
      <c r="BE8" s="11">
        <v>164564</v>
      </c>
      <c r="BF8" s="11">
        <v>168364</v>
      </c>
      <c r="BG8" s="11">
        <v>168364</v>
      </c>
      <c r="BH8" s="11">
        <v>168364</v>
      </c>
      <c r="BI8" s="11">
        <v>168364</v>
      </c>
      <c r="BJ8" s="11">
        <v>168364</v>
      </c>
      <c r="BK8" s="11">
        <v>168364</v>
      </c>
      <c r="BL8" s="11">
        <v>168364</v>
      </c>
      <c r="BM8" s="11">
        <v>168364</v>
      </c>
      <c r="BN8" s="11">
        <v>168364</v>
      </c>
      <c r="BO8" s="11">
        <v>168364</v>
      </c>
      <c r="BP8" s="11">
        <v>168364</v>
      </c>
      <c r="BQ8" s="11">
        <v>168364</v>
      </c>
      <c r="BR8" s="11">
        <v>168364</v>
      </c>
      <c r="BS8" s="11">
        <v>168364</v>
      </c>
      <c r="BT8" s="11">
        <v>168364</v>
      </c>
      <c r="BU8" s="11">
        <v>168364</v>
      </c>
      <c r="BV8" s="11">
        <v>168364</v>
      </c>
      <c r="BW8" s="11">
        <v>168364</v>
      </c>
      <c r="BX8" s="11">
        <v>168364</v>
      </c>
      <c r="BY8" s="11">
        <v>168364</v>
      </c>
      <c r="BZ8" s="11">
        <v>168364</v>
      </c>
      <c r="CA8" s="11">
        <v>168364</v>
      </c>
      <c r="CB8" s="11">
        <v>168364</v>
      </c>
      <c r="CC8" s="11">
        <v>168364</v>
      </c>
      <c r="CD8" s="11">
        <v>168364</v>
      </c>
      <c r="CE8" s="11">
        <v>168364</v>
      </c>
      <c r="CF8" s="11">
        <v>168364</v>
      </c>
      <c r="CG8" s="11" t="s">
        <v>25</v>
      </c>
      <c r="CP8" s="10">
        <v>201509</v>
      </c>
      <c r="CQ8" s="11">
        <v>0</v>
      </c>
      <c r="CR8" s="11">
        <v>0</v>
      </c>
      <c r="CS8" s="11">
        <v>0</v>
      </c>
      <c r="CT8" s="11">
        <v>0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1">
        <v>0</v>
      </c>
      <c r="DO8" s="11">
        <v>0</v>
      </c>
      <c r="DP8" s="11">
        <v>0</v>
      </c>
      <c r="DQ8" s="11">
        <v>0</v>
      </c>
      <c r="DR8" s="11">
        <v>0</v>
      </c>
      <c r="DS8" s="11">
        <v>0</v>
      </c>
      <c r="DT8" s="11">
        <v>0</v>
      </c>
      <c r="DU8" s="11">
        <v>0</v>
      </c>
      <c r="DV8" s="11">
        <v>0</v>
      </c>
      <c r="DW8" s="11">
        <v>0</v>
      </c>
      <c r="DX8" s="11">
        <v>0</v>
      </c>
      <c r="DY8" s="11" t="s">
        <v>25</v>
      </c>
    </row>
    <row r="9" ht="15" customHeight="1" outlineLevel="1" spans="2:129">
      <c r="B9" s="10">
        <v>201612</v>
      </c>
      <c r="C9" s="11">
        <v>1650</v>
      </c>
      <c r="D9" s="11">
        <v>77050</v>
      </c>
      <c r="E9" s="11">
        <v>187823.18</v>
      </c>
      <c r="F9" s="11">
        <v>205103.18</v>
      </c>
      <c r="G9" s="11">
        <v>205103.18</v>
      </c>
      <c r="H9" s="11">
        <v>211903.18</v>
      </c>
      <c r="I9" s="11">
        <v>211903.18</v>
      </c>
      <c r="J9" s="11">
        <v>211903.18</v>
      </c>
      <c r="K9" s="11">
        <v>211903.18</v>
      </c>
      <c r="L9" s="11">
        <v>211903.18</v>
      </c>
      <c r="M9" s="11">
        <v>211903.18</v>
      </c>
      <c r="N9" s="11">
        <v>211903.18</v>
      </c>
      <c r="O9" s="11">
        <v>211903.18</v>
      </c>
      <c r="P9" s="11">
        <v>211903.18</v>
      </c>
      <c r="Q9" s="11">
        <v>211903.18</v>
      </c>
      <c r="R9" s="11">
        <v>211903.18</v>
      </c>
      <c r="S9" s="11">
        <v>211903.18</v>
      </c>
      <c r="T9" s="11">
        <v>211903.18</v>
      </c>
      <c r="U9" s="11">
        <v>211903.18</v>
      </c>
      <c r="V9" s="11">
        <v>211903.18</v>
      </c>
      <c r="W9" s="11">
        <v>211903.18</v>
      </c>
      <c r="X9" s="11">
        <v>211903.18</v>
      </c>
      <c r="Y9" s="11">
        <v>211903.18</v>
      </c>
      <c r="Z9" s="11">
        <v>211903.18</v>
      </c>
      <c r="AA9" s="11">
        <v>211903.18</v>
      </c>
      <c r="AB9" s="11">
        <v>211903.18</v>
      </c>
      <c r="AC9" s="11">
        <v>211903.18</v>
      </c>
      <c r="AD9" s="11">
        <v>211903.18</v>
      </c>
      <c r="AE9" s="11">
        <v>211903.18</v>
      </c>
      <c r="AF9" s="11">
        <v>211903.18</v>
      </c>
      <c r="AG9" s="11">
        <v>211903.18</v>
      </c>
      <c r="AH9" s="11">
        <v>211903.18</v>
      </c>
      <c r="AI9" s="11">
        <v>211903.18</v>
      </c>
      <c r="AJ9" s="11" t="s">
        <v>25</v>
      </c>
      <c r="AK9" s="11" t="s">
        <v>25</v>
      </c>
      <c r="AX9" s="10">
        <v>201612</v>
      </c>
      <c r="AY9" s="11">
        <v>1650</v>
      </c>
      <c r="AZ9" s="11">
        <v>77050</v>
      </c>
      <c r="BA9" s="11">
        <v>187823.18</v>
      </c>
      <c r="BB9" s="11">
        <v>205103.18</v>
      </c>
      <c r="BC9" s="11">
        <v>205103.18</v>
      </c>
      <c r="BD9" s="11">
        <v>211903.18</v>
      </c>
      <c r="BE9" s="11">
        <v>211903.18</v>
      </c>
      <c r="BF9" s="11">
        <v>211903.18</v>
      </c>
      <c r="BG9" s="11">
        <v>211903.18</v>
      </c>
      <c r="BH9" s="11">
        <v>211903.18</v>
      </c>
      <c r="BI9" s="11">
        <v>211903.18</v>
      </c>
      <c r="BJ9" s="11">
        <v>211903.18</v>
      </c>
      <c r="BK9" s="11">
        <v>211903.18</v>
      </c>
      <c r="BL9" s="11">
        <v>211903.18</v>
      </c>
      <c r="BM9" s="11">
        <v>211903.18</v>
      </c>
      <c r="BN9" s="11">
        <v>211903.18</v>
      </c>
      <c r="BO9" s="11">
        <v>211903.18</v>
      </c>
      <c r="BP9" s="11">
        <v>211903.18</v>
      </c>
      <c r="BQ9" s="11">
        <v>211903.18</v>
      </c>
      <c r="BR9" s="11">
        <v>211903.18</v>
      </c>
      <c r="BS9" s="11">
        <v>211903.18</v>
      </c>
      <c r="BT9" s="11">
        <v>211903.18</v>
      </c>
      <c r="BU9" s="11">
        <v>211903.18</v>
      </c>
      <c r="BV9" s="11">
        <v>211903.18</v>
      </c>
      <c r="BW9" s="11">
        <v>211903.18</v>
      </c>
      <c r="BX9" s="11">
        <v>211903.18</v>
      </c>
      <c r="BY9" s="11">
        <v>211903.18</v>
      </c>
      <c r="BZ9" s="11">
        <v>211903.18</v>
      </c>
      <c r="CA9" s="11">
        <v>211903.18</v>
      </c>
      <c r="CB9" s="11">
        <v>211903.18</v>
      </c>
      <c r="CC9" s="11">
        <v>211903.18</v>
      </c>
      <c r="CD9" s="11">
        <v>211903.18</v>
      </c>
      <c r="CE9" s="11">
        <v>211903.18</v>
      </c>
      <c r="CF9" s="11" t="s">
        <v>25</v>
      </c>
      <c r="CG9" s="11" t="s">
        <v>25</v>
      </c>
      <c r="CP9" s="10">
        <v>201512</v>
      </c>
      <c r="CQ9" s="11">
        <v>0</v>
      </c>
      <c r="CR9" s="11">
        <v>0</v>
      </c>
      <c r="CS9" s="11">
        <v>0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0</v>
      </c>
      <c r="DO9" s="11">
        <v>0</v>
      </c>
      <c r="DP9" s="11">
        <v>0</v>
      </c>
      <c r="DQ9" s="11">
        <v>0</v>
      </c>
      <c r="DR9" s="11">
        <v>0</v>
      </c>
      <c r="DS9" s="11">
        <v>0</v>
      </c>
      <c r="DT9" s="11">
        <v>0</v>
      </c>
      <c r="DU9" s="11">
        <v>0</v>
      </c>
      <c r="DV9" s="11">
        <v>0</v>
      </c>
      <c r="DW9" s="11">
        <v>0</v>
      </c>
      <c r="DX9" s="11" t="s">
        <v>25</v>
      </c>
      <c r="DY9" s="11" t="s">
        <v>25</v>
      </c>
    </row>
    <row r="10" ht="15" customHeight="1" outlineLevel="1" spans="2:129">
      <c r="B10" s="10">
        <v>201703</v>
      </c>
      <c r="C10" s="11">
        <v>171306</v>
      </c>
      <c r="D10" s="11">
        <v>441166</v>
      </c>
      <c r="E10" s="11">
        <v>450166</v>
      </c>
      <c r="F10" s="11">
        <v>450166</v>
      </c>
      <c r="G10" s="11">
        <v>450166</v>
      </c>
      <c r="H10" s="11">
        <v>450166</v>
      </c>
      <c r="I10" s="11">
        <v>450166</v>
      </c>
      <c r="J10" s="11">
        <v>450166</v>
      </c>
      <c r="K10" s="11">
        <v>450902.2</v>
      </c>
      <c r="L10" s="11">
        <v>456072.49</v>
      </c>
      <c r="M10" s="11">
        <v>456072.49</v>
      </c>
      <c r="N10" s="11">
        <v>456072.49</v>
      </c>
      <c r="O10" s="11">
        <v>456072.49</v>
      </c>
      <c r="P10" s="11">
        <v>456072.49</v>
      </c>
      <c r="Q10" s="11">
        <v>456072.49</v>
      </c>
      <c r="R10" s="11">
        <v>456072.49</v>
      </c>
      <c r="S10" s="11">
        <v>456072.49</v>
      </c>
      <c r="T10" s="11">
        <v>456072.49</v>
      </c>
      <c r="U10" s="11">
        <v>456072.49</v>
      </c>
      <c r="V10" s="11">
        <v>456072.49</v>
      </c>
      <c r="W10" s="11">
        <v>456072.49</v>
      </c>
      <c r="X10" s="11">
        <v>456072.49</v>
      </c>
      <c r="Y10" s="11">
        <v>456072.49</v>
      </c>
      <c r="Z10" s="11">
        <v>456072.49</v>
      </c>
      <c r="AA10" s="11">
        <v>456072.49</v>
      </c>
      <c r="AB10" s="11">
        <v>456072.49</v>
      </c>
      <c r="AC10" s="11">
        <v>456072.49</v>
      </c>
      <c r="AD10" s="11">
        <v>456072.49</v>
      </c>
      <c r="AE10" s="11">
        <v>456072.49</v>
      </c>
      <c r="AF10" s="11">
        <v>456072.49</v>
      </c>
      <c r="AG10" s="11">
        <v>456072.49</v>
      </c>
      <c r="AH10" s="11">
        <v>456072.49</v>
      </c>
      <c r="AI10" s="11" t="s">
        <v>25</v>
      </c>
      <c r="AJ10" s="11" t="s">
        <v>25</v>
      </c>
      <c r="AK10" s="11" t="s">
        <v>25</v>
      </c>
      <c r="AX10" s="10">
        <v>201703</v>
      </c>
      <c r="AY10" s="11">
        <v>171306</v>
      </c>
      <c r="AZ10" s="11">
        <v>441166</v>
      </c>
      <c r="BA10" s="11">
        <v>450166</v>
      </c>
      <c r="BB10" s="11">
        <v>450166</v>
      </c>
      <c r="BC10" s="11">
        <v>450166</v>
      </c>
      <c r="BD10" s="11">
        <v>450166</v>
      </c>
      <c r="BE10" s="11">
        <v>450166</v>
      </c>
      <c r="BF10" s="11">
        <v>450166</v>
      </c>
      <c r="BG10" s="11">
        <v>450902.2</v>
      </c>
      <c r="BH10" s="11">
        <v>456072.49</v>
      </c>
      <c r="BI10" s="11">
        <v>456072.49</v>
      </c>
      <c r="BJ10" s="11">
        <v>456072.49</v>
      </c>
      <c r="BK10" s="11">
        <v>456072.49</v>
      </c>
      <c r="BL10" s="11">
        <v>456072.49</v>
      </c>
      <c r="BM10" s="11">
        <v>456072.49</v>
      </c>
      <c r="BN10" s="11">
        <v>456072.49</v>
      </c>
      <c r="BO10" s="11">
        <v>456072.49</v>
      </c>
      <c r="BP10" s="11">
        <v>456072.49</v>
      </c>
      <c r="BQ10" s="11">
        <v>456072.49</v>
      </c>
      <c r="BR10" s="11">
        <v>456072.49</v>
      </c>
      <c r="BS10" s="11">
        <v>456072.49</v>
      </c>
      <c r="BT10" s="11">
        <v>456072.49</v>
      </c>
      <c r="BU10" s="11">
        <v>456072.49</v>
      </c>
      <c r="BV10" s="11">
        <v>456072.49</v>
      </c>
      <c r="BW10" s="11">
        <v>456072.49</v>
      </c>
      <c r="BX10" s="11">
        <v>456072.49</v>
      </c>
      <c r="BY10" s="11">
        <v>456072.49</v>
      </c>
      <c r="BZ10" s="11">
        <v>456072.49</v>
      </c>
      <c r="CA10" s="11">
        <v>456072.49</v>
      </c>
      <c r="CB10" s="11">
        <v>456072.49</v>
      </c>
      <c r="CC10" s="11">
        <v>456072.49</v>
      </c>
      <c r="CD10" s="11">
        <v>456072.49</v>
      </c>
      <c r="CE10" s="11" t="s">
        <v>25</v>
      </c>
      <c r="CF10" s="11" t="s">
        <v>25</v>
      </c>
      <c r="CG10" s="11" t="s">
        <v>25</v>
      </c>
      <c r="CP10" s="10">
        <v>201603</v>
      </c>
      <c r="CQ10" s="11">
        <v>0</v>
      </c>
      <c r="CR10" s="11">
        <v>0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>
        <v>0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0</v>
      </c>
      <c r="DO10" s="11">
        <v>0</v>
      </c>
      <c r="DP10" s="11">
        <v>0</v>
      </c>
      <c r="DQ10" s="11">
        <v>0</v>
      </c>
      <c r="DR10" s="11">
        <v>0</v>
      </c>
      <c r="DS10" s="11">
        <v>0</v>
      </c>
      <c r="DT10" s="11">
        <v>0</v>
      </c>
      <c r="DU10" s="11">
        <v>0</v>
      </c>
      <c r="DV10" s="11">
        <v>0</v>
      </c>
      <c r="DW10" s="11" t="s">
        <v>25</v>
      </c>
      <c r="DX10" s="11" t="s">
        <v>25</v>
      </c>
      <c r="DY10" s="11" t="s">
        <v>25</v>
      </c>
    </row>
    <row r="11" ht="15" customHeight="1" outlineLevel="1" spans="2:129">
      <c r="B11" s="10">
        <v>201706</v>
      </c>
      <c r="C11" s="11">
        <v>437596.4</v>
      </c>
      <c r="D11" s="11">
        <v>1098565.27</v>
      </c>
      <c r="E11" s="11">
        <v>1382869.04</v>
      </c>
      <c r="F11" s="11">
        <v>1486179.44</v>
      </c>
      <c r="G11" s="11">
        <v>1486179.44</v>
      </c>
      <c r="H11" s="11">
        <v>1486179.44</v>
      </c>
      <c r="I11" s="11">
        <v>1486179.44</v>
      </c>
      <c r="J11" s="11">
        <v>1486179.44</v>
      </c>
      <c r="K11" s="11">
        <v>1486179.44</v>
      </c>
      <c r="L11" s="11">
        <v>1486179.44</v>
      </c>
      <c r="M11" s="11">
        <v>1486179.44</v>
      </c>
      <c r="N11" s="11">
        <v>1486179.44</v>
      </c>
      <c r="O11" s="11">
        <v>1486179.44</v>
      </c>
      <c r="P11" s="11">
        <v>1486179.44</v>
      </c>
      <c r="Q11" s="11">
        <v>1486179.44</v>
      </c>
      <c r="R11" s="11">
        <v>1486179.44</v>
      </c>
      <c r="S11" s="11">
        <v>1486179.44</v>
      </c>
      <c r="T11" s="11">
        <v>1486179.44</v>
      </c>
      <c r="U11" s="11">
        <v>1486179.44</v>
      </c>
      <c r="V11" s="11">
        <v>1486179.44</v>
      </c>
      <c r="W11" s="11">
        <v>1486179.44</v>
      </c>
      <c r="X11" s="11">
        <v>1486179.44</v>
      </c>
      <c r="Y11" s="11">
        <v>1486179.44</v>
      </c>
      <c r="Z11" s="11">
        <v>1486179.44</v>
      </c>
      <c r="AA11" s="11">
        <v>1486179.44</v>
      </c>
      <c r="AB11" s="11">
        <v>1486179.44</v>
      </c>
      <c r="AC11" s="11">
        <v>1486179.44</v>
      </c>
      <c r="AD11" s="11">
        <v>1486179.44</v>
      </c>
      <c r="AE11" s="11">
        <v>1486179.44</v>
      </c>
      <c r="AF11" s="11">
        <v>1486179.44</v>
      </c>
      <c r="AG11" s="11">
        <v>1486179.44</v>
      </c>
      <c r="AH11" s="11" t="s">
        <v>25</v>
      </c>
      <c r="AI11" s="11" t="s">
        <v>25</v>
      </c>
      <c r="AJ11" s="11" t="s">
        <v>25</v>
      </c>
      <c r="AK11" s="11" t="s">
        <v>25</v>
      </c>
      <c r="AX11" s="10">
        <v>201706</v>
      </c>
      <c r="AY11" s="11">
        <v>437596.4</v>
      </c>
      <c r="AZ11" s="11">
        <v>1098565.27</v>
      </c>
      <c r="BA11" s="11">
        <v>1382869.04</v>
      </c>
      <c r="BB11" s="11">
        <v>1486179.44</v>
      </c>
      <c r="BC11" s="11">
        <v>1486179.44</v>
      </c>
      <c r="BD11" s="11">
        <v>1486179.44</v>
      </c>
      <c r="BE11" s="11">
        <v>1486179.44</v>
      </c>
      <c r="BF11" s="11">
        <v>1486179.44</v>
      </c>
      <c r="BG11" s="11">
        <v>1486179.44</v>
      </c>
      <c r="BH11" s="11">
        <v>1486179.44</v>
      </c>
      <c r="BI11" s="11">
        <v>1486179.44</v>
      </c>
      <c r="BJ11" s="11">
        <v>1486179.44</v>
      </c>
      <c r="BK11" s="11">
        <v>1486179.44</v>
      </c>
      <c r="BL11" s="11">
        <v>1486179.44</v>
      </c>
      <c r="BM11" s="11">
        <v>1486179.44</v>
      </c>
      <c r="BN11" s="11">
        <v>1486179.44</v>
      </c>
      <c r="BO11" s="11">
        <v>1486179.44</v>
      </c>
      <c r="BP11" s="11">
        <v>1486179.44</v>
      </c>
      <c r="BQ11" s="11">
        <v>1486179.44</v>
      </c>
      <c r="BR11" s="11">
        <v>1486179.44</v>
      </c>
      <c r="BS11" s="11">
        <v>1486179.44</v>
      </c>
      <c r="BT11" s="11">
        <v>1486179.44</v>
      </c>
      <c r="BU11" s="11">
        <v>1486179.44</v>
      </c>
      <c r="BV11" s="11">
        <v>1486179.44</v>
      </c>
      <c r="BW11" s="11">
        <v>1486179.44</v>
      </c>
      <c r="BX11" s="11">
        <v>1486179.44</v>
      </c>
      <c r="BY11" s="11">
        <v>1486179.44</v>
      </c>
      <c r="BZ11" s="11">
        <v>1486179.44</v>
      </c>
      <c r="CA11" s="11">
        <v>1486179.44</v>
      </c>
      <c r="CB11" s="11">
        <v>1486179.44</v>
      </c>
      <c r="CC11" s="11">
        <v>1486179.44</v>
      </c>
      <c r="CD11" s="11" t="s">
        <v>25</v>
      </c>
      <c r="CE11" s="11" t="s">
        <v>25</v>
      </c>
      <c r="CF11" s="11" t="s">
        <v>25</v>
      </c>
      <c r="CG11" s="11" t="s">
        <v>25</v>
      </c>
      <c r="CP11" s="10">
        <v>201606</v>
      </c>
      <c r="CQ11" s="11">
        <v>73450</v>
      </c>
      <c r="CR11" s="11">
        <v>506213</v>
      </c>
      <c r="CS11" s="11">
        <v>513613</v>
      </c>
      <c r="CT11" s="11">
        <v>514288</v>
      </c>
      <c r="CU11" s="11">
        <v>514888</v>
      </c>
      <c r="CV11" s="11">
        <v>514888</v>
      </c>
      <c r="CW11" s="11">
        <v>514888</v>
      </c>
      <c r="CX11" s="11">
        <v>514888</v>
      </c>
      <c r="CY11" s="11">
        <v>514888</v>
      </c>
      <c r="CZ11" s="11">
        <v>514888</v>
      </c>
      <c r="DA11" s="11">
        <v>514888</v>
      </c>
      <c r="DB11" s="11">
        <v>514888</v>
      </c>
      <c r="DC11" s="11">
        <v>514888</v>
      </c>
      <c r="DD11" s="11">
        <v>514888</v>
      </c>
      <c r="DE11" s="11">
        <v>514888</v>
      </c>
      <c r="DF11" s="11">
        <v>514888</v>
      </c>
      <c r="DG11" s="11">
        <v>514888</v>
      </c>
      <c r="DH11" s="11">
        <v>514888</v>
      </c>
      <c r="DI11" s="11">
        <v>514888</v>
      </c>
      <c r="DJ11" s="11">
        <v>514888</v>
      </c>
      <c r="DK11" s="11">
        <v>514888</v>
      </c>
      <c r="DL11" s="11">
        <v>514888</v>
      </c>
      <c r="DM11" s="11">
        <v>514888</v>
      </c>
      <c r="DN11" s="11">
        <v>514888</v>
      </c>
      <c r="DO11" s="11">
        <v>514888</v>
      </c>
      <c r="DP11" s="11">
        <v>514888</v>
      </c>
      <c r="DQ11" s="11">
        <v>514888</v>
      </c>
      <c r="DR11" s="11">
        <v>514888</v>
      </c>
      <c r="DS11" s="11">
        <v>514888</v>
      </c>
      <c r="DT11" s="11">
        <v>514888</v>
      </c>
      <c r="DU11" s="11">
        <v>514888</v>
      </c>
      <c r="DV11" s="11" t="s">
        <v>25</v>
      </c>
      <c r="DW11" s="11" t="s">
        <v>25</v>
      </c>
      <c r="DX11" s="11" t="s">
        <v>25</v>
      </c>
      <c r="DY11" s="11" t="s">
        <v>25</v>
      </c>
    </row>
    <row r="12" ht="15" customHeight="1" outlineLevel="1" spans="2:129">
      <c r="B12" s="10">
        <v>201709</v>
      </c>
      <c r="C12" s="11">
        <v>898347.3</v>
      </c>
      <c r="D12" s="11">
        <v>2079771.96</v>
      </c>
      <c r="E12" s="11">
        <v>2189337.06</v>
      </c>
      <c r="F12" s="11">
        <v>2189337.06</v>
      </c>
      <c r="G12" s="11">
        <v>2189337.06</v>
      </c>
      <c r="H12" s="11">
        <v>2189337.06</v>
      </c>
      <c r="I12" s="11">
        <v>2189337.06</v>
      </c>
      <c r="J12" s="11">
        <v>2189337.06</v>
      </c>
      <c r="K12" s="11">
        <v>2189337.06</v>
      </c>
      <c r="L12" s="11">
        <v>2189337.06</v>
      </c>
      <c r="M12" s="11">
        <v>2189337.06</v>
      </c>
      <c r="N12" s="11">
        <v>2189337.06</v>
      </c>
      <c r="O12" s="11">
        <v>2189337.06</v>
      </c>
      <c r="P12" s="11">
        <v>2189337.06</v>
      </c>
      <c r="Q12" s="11">
        <v>2189337.06</v>
      </c>
      <c r="R12" s="11">
        <v>2189337.06</v>
      </c>
      <c r="S12" s="11">
        <v>2189337.06</v>
      </c>
      <c r="T12" s="11">
        <v>2189337.06</v>
      </c>
      <c r="U12" s="11">
        <v>2189337.06</v>
      </c>
      <c r="V12" s="11">
        <v>2189337.06</v>
      </c>
      <c r="W12" s="11">
        <v>2189337.06</v>
      </c>
      <c r="X12" s="11">
        <v>2189337.06</v>
      </c>
      <c r="Y12" s="11">
        <v>2189337.06</v>
      </c>
      <c r="Z12" s="11">
        <v>2189337.06</v>
      </c>
      <c r="AA12" s="11">
        <v>2189337.06</v>
      </c>
      <c r="AB12" s="11">
        <v>2189337.06</v>
      </c>
      <c r="AC12" s="11">
        <v>2189337.06</v>
      </c>
      <c r="AD12" s="11">
        <v>2189337.06</v>
      </c>
      <c r="AE12" s="11">
        <v>2189337.06</v>
      </c>
      <c r="AF12" s="11">
        <v>2189337.06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X12" s="10">
        <v>201709</v>
      </c>
      <c r="AY12" s="11">
        <v>898347.3</v>
      </c>
      <c r="AZ12" s="11">
        <v>2079771.96</v>
      </c>
      <c r="BA12" s="11">
        <v>2189337.06</v>
      </c>
      <c r="BB12" s="11">
        <v>2189337.06</v>
      </c>
      <c r="BC12" s="11">
        <v>2189337.06</v>
      </c>
      <c r="BD12" s="11">
        <v>2189337.06</v>
      </c>
      <c r="BE12" s="11">
        <v>2189337.06</v>
      </c>
      <c r="BF12" s="11">
        <v>2189337.06</v>
      </c>
      <c r="BG12" s="11">
        <v>2189337.06</v>
      </c>
      <c r="BH12" s="11">
        <v>2189337.06</v>
      </c>
      <c r="BI12" s="11">
        <v>2189337.06</v>
      </c>
      <c r="BJ12" s="11">
        <v>2189337.06</v>
      </c>
      <c r="BK12" s="11">
        <v>2189337.06</v>
      </c>
      <c r="BL12" s="11">
        <v>2189337.06</v>
      </c>
      <c r="BM12" s="11">
        <v>2189337.06</v>
      </c>
      <c r="BN12" s="11">
        <v>2189337.06</v>
      </c>
      <c r="BO12" s="11">
        <v>2189337.06</v>
      </c>
      <c r="BP12" s="11">
        <v>2189337.06</v>
      </c>
      <c r="BQ12" s="11">
        <v>2189337.06</v>
      </c>
      <c r="BR12" s="11">
        <v>2189337.06</v>
      </c>
      <c r="BS12" s="11">
        <v>2189337.06</v>
      </c>
      <c r="BT12" s="11">
        <v>2189337.06</v>
      </c>
      <c r="BU12" s="11">
        <v>2189337.06</v>
      </c>
      <c r="BV12" s="11">
        <v>2189337.06</v>
      </c>
      <c r="BW12" s="11">
        <v>2189337.06</v>
      </c>
      <c r="BX12" s="11">
        <v>2189337.06</v>
      </c>
      <c r="BY12" s="11">
        <v>2189337.06</v>
      </c>
      <c r="BZ12" s="11">
        <v>2189337.06</v>
      </c>
      <c r="CA12" s="11">
        <v>2189337.06</v>
      </c>
      <c r="CB12" s="11">
        <v>2189337.06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P12" s="10">
        <v>201609</v>
      </c>
      <c r="CQ12" s="11">
        <v>90324</v>
      </c>
      <c r="CR12" s="11">
        <v>95204</v>
      </c>
      <c r="CS12" s="11">
        <v>95204</v>
      </c>
      <c r="CT12" s="11">
        <v>106004</v>
      </c>
      <c r="CU12" s="11">
        <v>155104</v>
      </c>
      <c r="CV12" s="11">
        <v>164564</v>
      </c>
      <c r="CW12" s="11">
        <v>164564</v>
      </c>
      <c r="CX12" s="11">
        <v>168364</v>
      </c>
      <c r="CY12" s="11">
        <v>168364</v>
      </c>
      <c r="CZ12" s="11">
        <v>168364</v>
      </c>
      <c r="DA12" s="11">
        <v>168364</v>
      </c>
      <c r="DB12" s="11">
        <v>168364</v>
      </c>
      <c r="DC12" s="11">
        <v>168364</v>
      </c>
      <c r="DD12" s="11">
        <v>168364</v>
      </c>
      <c r="DE12" s="11">
        <v>168364</v>
      </c>
      <c r="DF12" s="11">
        <v>168364</v>
      </c>
      <c r="DG12" s="11">
        <v>168364</v>
      </c>
      <c r="DH12" s="11">
        <v>168364</v>
      </c>
      <c r="DI12" s="11">
        <v>168364</v>
      </c>
      <c r="DJ12" s="11">
        <v>168364</v>
      </c>
      <c r="DK12" s="11">
        <v>168364</v>
      </c>
      <c r="DL12" s="11">
        <v>168364</v>
      </c>
      <c r="DM12" s="11">
        <v>168364</v>
      </c>
      <c r="DN12" s="11">
        <v>168364</v>
      </c>
      <c r="DO12" s="11">
        <v>168364</v>
      </c>
      <c r="DP12" s="11">
        <v>168364</v>
      </c>
      <c r="DQ12" s="11">
        <v>168364</v>
      </c>
      <c r="DR12" s="11">
        <v>168364</v>
      </c>
      <c r="DS12" s="11">
        <v>168364</v>
      </c>
      <c r="DT12" s="11">
        <v>168364</v>
      </c>
      <c r="DU12" s="11" t="s">
        <v>25</v>
      </c>
      <c r="DV12" s="11" t="s">
        <v>25</v>
      </c>
      <c r="DW12" s="11" t="s">
        <v>25</v>
      </c>
      <c r="DX12" s="11" t="s">
        <v>25</v>
      </c>
      <c r="DY12" s="11" t="s">
        <v>25</v>
      </c>
    </row>
    <row r="13" ht="15" customHeight="1" outlineLevel="1" spans="2:129">
      <c r="B13" s="10">
        <v>201712</v>
      </c>
      <c r="C13" s="11">
        <v>608349.87</v>
      </c>
      <c r="D13" s="11">
        <v>962919.52</v>
      </c>
      <c r="E13" s="11">
        <v>1017800.52</v>
      </c>
      <c r="F13" s="11">
        <v>1074284.82</v>
      </c>
      <c r="G13" s="11">
        <v>1079397.12</v>
      </c>
      <c r="H13" s="11">
        <v>1079397.12</v>
      </c>
      <c r="I13" s="11">
        <v>1079397.12</v>
      </c>
      <c r="J13" s="11">
        <v>1081997.12</v>
      </c>
      <c r="K13" s="11">
        <v>1081997.12</v>
      </c>
      <c r="L13" s="11">
        <v>1081997.12</v>
      </c>
      <c r="M13" s="11">
        <v>1087740.84</v>
      </c>
      <c r="N13" s="11">
        <v>1087740.84</v>
      </c>
      <c r="O13" s="11">
        <v>1087740.84</v>
      </c>
      <c r="P13" s="11">
        <v>1087740.84</v>
      </c>
      <c r="Q13" s="11">
        <v>1087740.84</v>
      </c>
      <c r="R13" s="11">
        <v>1087740.84</v>
      </c>
      <c r="S13" s="11">
        <v>1087740.84</v>
      </c>
      <c r="T13" s="11">
        <v>1087740.84</v>
      </c>
      <c r="U13" s="11">
        <v>1087740.84</v>
      </c>
      <c r="V13" s="11">
        <v>1087740.84</v>
      </c>
      <c r="W13" s="11">
        <v>1087740.84</v>
      </c>
      <c r="X13" s="11">
        <v>1087740.84</v>
      </c>
      <c r="Y13" s="11">
        <v>1087740.84</v>
      </c>
      <c r="Z13" s="11">
        <v>1087740.84</v>
      </c>
      <c r="AA13" s="11">
        <v>1087740.84</v>
      </c>
      <c r="AB13" s="11">
        <v>1087740.84</v>
      </c>
      <c r="AC13" s="11">
        <v>1087740.84</v>
      </c>
      <c r="AD13" s="11">
        <v>1087740.84</v>
      </c>
      <c r="AE13" s="11">
        <v>1087740.84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X13" s="10">
        <v>201712</v>
      </c>
      <c r="AY13" s="11">
        <v>608349.87</v>
      </c>
      <c r="AZ13" s="11">
        <v>962919.52</v>
      </c>
      <c r="BA13" s="11">
        <v>1017800.52</v>
      </c>
      <c r="BB13" s="11">
        <v>1074284.82</v>
      </c>
      <c r="BC13" s="11">
        <v>1079397.12</v>
      </c>
      <c r="BD13" s="11">
        <v>1079397.12</v>
      </c>
      <c r="BE13" s="11">
        <v>1079397.12</v>
      </c>
      <c r="BF13" s="11">
        <v>1081997.12</v>
      </c>
      <c r="BG13" s="11">
        <v>1081997.12</v>
      </c>
      <c r="BH13" s="11">
        <v>1081997.12</v>
      </c>
      <c r="BI13" s="11">
        <v>1087740.84</v>
      </c>
      <c r="BJ13" s="11">
        <v>1087740.84</v>
      </c>
      <c r="BK13" s="11">
        <v>1087740.84</v>
      </c>
      <c r="BL13" s="11">
        <v>1087740.84</v>
      </c>
      <c r="BM13" s="11">
        <v>1087740.84</v>
      </c>
      <c r="BN13" s="11">
        <v>1087740.84</v>
      </c>
      <c r="BO13" s="11">
        <v>1087740.84</v>
      </c>
      <c r="BP13" s="11">
        <v>1087740.84</v>
      </c>
      <c r="BQ13" s="11">
        <v>1087740.84</v>
      </c>
      <c r="BR13" s="11">
        <v>1087740.84</v>
      </c>
      <c r="BS13" s="11">
        <v>1087740.84</v>
      </c>
      <c r="BT13" s="11">
        <v>1087740.84</v>
      </c>
      <c r="BU13" s="11">
        <v>1087740.84</v>
      </c>
      <c r="BV13" s="11">
        <v>1087740.84</v>
      </c>
      <c r="BW13" s="11">
        <v>1087740.84</v>
      </c>
      <c r="BX13" s="11">
        <v>1087740.84</v>
      </c>
      <c r="BY13" s="11">
        <v>1087740.84</v>
      </c>
      <c r="BZ13" s="11">
        <v>1087740.84</v>
      </c>
      <c r="CA13" s="11">
        <v>1087740.84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P13" s="10">
        <v>201612</v>
      </c>
      <c r="CQ13" s="11">
        <v>1650</v>
      </c>
      <c r="CR13" s="11">
        <v>77050</v>
      </c>
      <c r="CS13" s="11">
        <v>187823.18</v>
      </c>
      <c r="CT13" s="11">
        <v>205103.18</v>
      </c>
      <c r="CU13" s="11">
        <v>205103.18</v>
      </c>
      <c r="CV13" s="11">
        <v>211903.18</v>
      </c>
      <c r="CW13" s="11">
        <v>211903.18</v>
      </c>
      <c r="CX13" s="11">
        <v>211903.18</v>
      </c>
      <c r="CY13" s="11">
        <v>211903.18</v>
      </c>
      <c r="CZ13" s="11">
        <v>211903.18</v>
      </c>
      <c r="DA13" s="11">
        <v>211903.18</v>
      </c>
      <c r="DB13" s="11">
        <v>211903.18</v>
      </c>
      <c r="DC13" s="11">
        <v>211903.18</v>
      </c>
      <c r="DD13" s="11">
        <v>211903.18</v>
      </c>
      <c r="DE13" s="11">
        <v>211903.18</v>
      </c>
      <c r="DF13" s="11">
        <v>211903.18</v>
      </c>
      <c r="DG13" s="11">
        <v>211903.18</v>
      </c>
      <c r="DH13" s="11">
        <v>211903.18</v>
      </c>
      <c r="DI13" s="11">
        <v>211903.18</v>
      </c>
      <c r="DJ13" s="11">
        <v>211903.18</v>
      </c>
      <c r="DK13" s="11">
        <v>211903.18</v>
      </c>
      <c r="DL13" s="11">
        <v>211903.18</v>
      </c>
      <c r="DM13" s="11">
        <v>211903.18</v>
      </c>
      <c r="DN13" s="11">
        <v>211903.18</v>
      </c>
      <c r="DO13" s="11">
        <v>211903.18</v>
      </c>
      <c r="DP13" s="11">
        <v>211903.18</v>
      </c>
      <c r="DQ13" s="11">
        <v>211903.18</v>
      </c>
      <c r="DR13" s="11">
        <v>211903.18</v>
      </c>
      <c r="DS13" s="11">
        <v>211903.18</v>
      </c>
      <c r="DT13" s="11" t="s">
        <v>25</v>
      </c>
      <c r="DU13" s="11" t="s">
        <v>25</v>
      </c>
      <c r="DV13" s="11" t="s">
        <v>25</v>
      </c>
      <c r="DW13" s="11" t="s">
        <v>25</v>
      </c>
      <c r="DX13" s="11" t="s">
        <v>25</v>
      </c>
      <c r="DY13" s="11" t="s">
        <v>25</v>
      </c>
    </row>
    <row r="14" ht="15" customHeight="1" outlineLevel="1" spans="2:129">
      <c r="B14" s="10">
        <v>201803</v>
      </c>
      <c r="C14" s="11">
        <v>3027103.74</v>
      </c>
      <c r="D14" s="11">
        <v>3553883.85</v>
      </c>
      <c r="E14" s="11">
        <v>3710037.23</v>
      </c>
      <c r="F14" s="11">
        <v>3799919.6</v>
      </c>
      <c r="G14" s="11">
        <v>3799919.6</v>
      </c>
      <c r="H14" s="11">
        <v>3815193.3</v>
      </c>
      <c r="I14" s="11">
        <v>3834993.3</v>
      </c>
      <c r="J14" s="11">
        <v>3838812.3</v>
      </c>
      <c r="K14" s="11">
        <v>3841762.3</v>
      </c>
      <c r="L14" s="11">
        <v>3841762.3</v>
      </c>
      <c r="M14" s="11">
        <v>3841762.3</v>
      </c>
      <c r="N14" s="11">
        <v>3841762.3</v>
      </c>
      <c r="O14" s="11">
        <v>3841762.3</v>
      </c>
      <c r="P14" s="11">
        <v>3841762.3</v>
      </c>
      <c r="Q14" s="11">
        <v>3841762.3</v>
      </c>
      <c r="R14" s="11">
        <v>3841762.3</v>
      </c>
      <c r="S14" s="11">
        <v>3841762.3</v>
      </c>
      <c r="T14" s="11">
        <v>3841762.3</v>
      </c>
      <c r="U14" s="11">
        <v>3841762.3</v>
      </c>
      <c r="V14" s="11">
        <v>3841762.3</v>
      </c>
      <c r="W14" s="11">
        <v>3841762.3</v>
      </c>
      <c r="X14" s="11">
        <v>3841762.3</v>
      </c>
      <c r="Y14" s="11">
        <v>3841762.3</v>
      </c>
      <c r="Z14" s="11">
        <v>3841762.3</v>
      </c>
      <c r="AA14" s="11">
        <v>3841762.3</v>
      </c>
      <c r="AB14" s="11">
        <v>3841762.3</v>
      </c>
      <c r="AC14" s="11">
        <v>3841762.3</v>
      </c>
      <c r="AD14" s="11">
        <v>3841762.3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X14" s="10">
        <v>201803</v>
      </c>
      <c r="AY14" s="11">
        <v>3027103.74</v>
      </c>
      <c r="AZ14" s="11">
        <v>3553883.85</v>
      </c>
      <c r="BA14" s="11">
        <v>3710037.23</v>
      </c>
      <c r="BB14" s="11">
        <v>3799919.6</v>
      </c>
      <c r="BC14" s="11">
        <v>3799919.6</v>
      </c>
      <c r="BD14" s="11">
        <v>3815193.3</v>
      </c>
      <c r="BE14" s="11">
        <v>3834993.3</v>
      </c>
      <c r="BF14" s="11">
        <v>3838812.3</v>
      </c>
      <c r="BG14" s="11">
        <v>3841762.3</v>
      </c>
      <c r="BH14" s="11">
        <v>3841762.3</v>
      </c>
      <c r="BI14" s="11">
        <v>3841762.3</v>
      </c>
      <c r="BJ14" s="11">
        <v>3841762.3</v>
      </c>
      <c r="BK14" s="11">
        <v>3841762.3</v>
      </c>
      <c r="BL14" s="11">
        <v>3841762.3</v>
      </c>
      <c r="BM14" s="11">
        <v>3841762.3</v>
      </c>
      <c r="BN14" s="11">
        <v>3841762.3</v>
      </c>
      <c r="BO14" s="11">
        <v>3841762.3</v>
      </c>
      <c r="BP14" s="11">
        <v>3841762.3</v>
      </c>
      <c r="BQ14" s="11">
        <v>3841762.3</v>
      </c>
      <c r="BR14" s="11">
        <v>3841762.3</v>
      </c>
      <c r="BS14" s="11">
        <v>3841762.3</v>
      </c>
      <c r="BT14" s="11">
        <v>3841762.3</v>
      </c>
      <c r="BU14" s="11">
        <v>3841762.3</v>
      </c>
      <c r="BV14" s="11">
        <v>3841762.3</v>
      </c>
      <c r="BW14" s="11">
        <v>3841762.3</v>
      </c>
      <c r="BX14" s="11">
        <v>3841762.3</v>
      </c>
      <c r="BY14" s="11">
        <v>3841762.3</v>
      </c>
      <c r="BZ14" s="11">
        <v>3841762.3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P14" s="10">
        <v>201703</v>
      </c>
      <c r="CQ14" s="11">
        <v>171306</v>
      </c>
      <c r="CR14" s="11">
        <v>441166</v>
      </c>
      <c r="CS14" s="11">
        <v>450166</v>
      </c>
      <c r="CT14" s="11">
        <v>450166</v>
      </c>
      <c r="CU14" s="11">
        <v>450166</v>
      </c>
      <c r="CV14" s="11">
        <v>450166</v>
      </c>
      <c r="CW14" s="11">
        <v>450166</v>
      </c>
      <c r="CX14" s="11">
        <v>450166</v>
      </c>
      <c r="CY14" s="11">
        <v>450902.2</v>
      </c>
      <c r="CZ14" s="11">
        <v>456072.49</v>
      </c>
      <c r="DA14" s="11">
        <v>456072.49</v>
      </c>
      <c r="DB14" s="11">
        <v>456072.49</v>
      </c>
      <c r="DC14" s="11">
        <v>456072.49</v>
      </c>
      <c r="DD14" s="11">
        <v>456072.49</v>
      </c>
      <c r="DE14" s="11">
        <v>456072.49</v>
      </c>
      <c r="DF14" s="11">
        <v>456072.49</v>
      </c>
      <c r="DG14" s="11">
        <v>456072.49</v>
      </c>
      <c r="DH14" s="11">
        <v>456072.49</v>
      </c>
      <c r="DI14" s="11">
        <v>456072.49</v>
      </c>
      <c r="DJ14" s="11">
        <v>456072.49</v>
      </c>
      <c r="DK14" s="11">
        <v>456072.49</v>
      </c>
      <c r="DL14" s="11">
        <v>456072.49</v>
      </c>
      <c r="DM14" s="11">
        <v>456072.49</v>
      </c>
      <c r="DN14" s="11">
        <v>456072.49</v>
      </c>
      <c r="DO14" s="11">
        <v>456072.49</v>
      </c>
      <c r="DP14" s="11">
        <v>456072.49</v>
      </c>
      <c r="DQ14" s="11">
        <v>456072.49</v>
      </c>
      <c r="DR14" s="11">
        <v>456072.49</v>
      </c>
      <c r="DS14" s="11" t="s">
        <v>25</v>
      </c>
      <c r="DT14" s="11" t="s">
        <v>25</v>
      </c>
      <c r="DU14" s="11" t="s">
        <v>25</v>
      </c>
      <c r="DV14" s="11" t="s">
        <v>25</v>
      </c>
      <c r="DW14" s="11" t="s">
        <v>25</v>
      </c>
      <c r="DX14" s="11" t="s">
        <v>25</v>
      </c>
      <c r="DY14" s="11" t="s">
        <v>25</v>
      </c>
    </row>
    <row r="15" ht="15" customHeight="1" outlineLevel="1" spans="2:129">
      <c r="B15" s="10">
        <v>201806</v>
      </c>
      <c r="C15" s="11">
        <v>1919334.03</v>
      </c>
      <c r="D15" s="11">
        <v>3124563.98</v>
      </c>
      <c r="E15" s="11">
        <v>3471147.94</v>
      </c>
      <c r="F15" s="11">
        <v>3488098.94</v>
      </c>
      <c r="G15" s="11">
        <v>3488498.94</v>
      </c>
      <c r="H15" s="11">
        <v>3488498.94</v>
      </c>
      <c r="I15" s="11">
        <v>3488498.94</v>
      </c>
      <c r="J15" s="11">
        <v>3488498.94</v>
      </c>
      <c r="K15" s="11">
        <v>3488498.94</v>
      </c>
      <c r="L15" s="11">
        <v>3488498.94</v>
      </c>
      <c r="M15" s="11">
        <v>3488498.94</v>
      </c>
      <c r="N15" s="11">
        <v>3488498.94</v>
      </c>
      <c r="O15" s="11">
        <v>3488498.94</v>
      </c>
      <c r="P15" s="11">
        <v>3488498.94</v>
      </c>
      <c r="Q15" s="11">
        <v>3488498.94</v>
      </c>
      <c r="R15" s="11">
        <v>3488498.94</v>
      </c>
      <c r="S15" s="11">
        <v>3488498.94</v>
      </c>
      <c r="T15" s="11">
        <v>3488498.94</v>
      </c>
      <c r="U15" s="11">
        <v>3488498.94</v>
      </c>
      <c r="V15" s="11">
        <v>3488498.94</v>
      </c>
      <c r="W15" s="11">
        <v>3488498.94</v>
      </c>
      <c r="X15" s="11">
        <v>3488498.94</v>
      </c>
      <c r="Y15" s="11">
        <v>3488498.94</v>
      </c>
      <c r="Z15" s="11">
        <v>3488498.94</v>
      </c>
      <c r="AA15" s="11">
        <v>3488498.94</v>
      </c>
      <c r="AB15" s="11">
        <v>3488498.94</v>
      </c>
      <c r="AC15" s="11">
        <v>3488498.94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X15" s="10">
        <v>201806</v>
      </c>
      <c r="AY15" s="11">
        <v>1919334.03</v>
      </c>
      <c r="AZ15" s="11">
        <v>3124563.98</v>
      </c>
      <c r="BA15" s="11">
        <v>3471147.94</v>
      </c>
      <c r="BB15" s="11">
        <v>3488098.94</v>
      </c>
      <c r="BC15" s="11">
        <v>3488498.94</v>
      </c>
      <c r="BD15" s="11">
        <v>3488498.94</v>
      </c>
      <c r="BE15" s="11">
        <v>3488498.94</v>
      </c>
      <c r="BF15" s="11">
        <v>3488498.94</v>
      </c>
      <c r="BG15" s="11">
        <v>3488498.94</v>
      </c>
      <c r="BH15" s="11">
        <v>3488498.94</v>
      </c>
      <c r="BI15" s="11">
        <v>3488498.94</v>
      </c>
      <c r="BJ15" s="11">
        <v>3488498.94</v>
      </c>
      <c r="BK15" s="11">
        <v>3488498.94</v>
      </c>
      <c r="BL15" s="11">
        <v>3488498.94</v>
      </c>
      <c r="BM15" s="11">
        <v>3488498.94</v>
      </c>
      <c r="BN15" s="11">
        <v>3488498.94</v>
      </c>
      <c r="BO15" s="11">
        <v>3488498.94</v>
      </c>
      <c r="BP15" s="11">
        <v>3488498.94</v>
      </c>
      <c r="BQ15" s="11">
        <v>3488498.94</v>
      </c>
      <c r="BR15" s="11">
        <v>3488498.94</v>
      </c>
      <c r="BS15" s="11">
        <v>3488498.94</v>
      </c>
      <c r="BT15" s="11">
        <v>3488498.94</v>
      </c>
      <c r="BU15" s="11">
        <v>3488498.94</v>
      </c>
      <c r="BV15" s="11">
        <v>3488498.94</v>
      </c>
      <c r="BW15" s="11">
        <v>3488498.94</v>
      </c>
      <c r="BX15" s="11">
        <v>3488498.94</v>
      </c>
      <c r="BY15" s="11">
        <v>3488498.94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P15" s="10">
        <v>201706</v>
      </c>
      <c r="CQ15" s="11">
        <v>437596.4</v>
      </c>
      <c r="CR15" s="11">
        <v>1098565.27</v>
      </c>
      <c r="CS15" s="11">
        <v>1382869.04</v>
      </c>
      <c r="CT15" s="11">
        <v>1486179.44</v>
      </c>
      <c r="CU15" s="11">
        <v>1486179.44</v>
      </c>
      <c r="CV15" s="11">
        <v>1486179.44</v>
      </c>
      <c r="CW15" s="11">
        <v>1486179.44</v>
      </c>
      <c r="CX15" s="11">
        <v>1486179.44</v>
      </c>
      <c r="CY15" s="11">
        <v>1486179.44</v>
      </c>
      <c r="CZ15" s="11">
        <v>1486179.44</v>
      </c>
      <c r="DA15" s="11">
        <v>1486179.44</v>
      </c>
      <c r="DB15" s="11">
        <v>1486179.44</v>
      </c>
      <c r="DC15" s="11">
        <v>1486179.44</v>
      </c>
      <c r="DD15" s="11">
        <v>1486179.44</v>
      </c>
      <c r="DE15" s="11">
        <v>1486179.44</v>
      </c>
      <c r="DF15" s="11">
        <v>1486179.44</v>
      </c>
      <c r="DG15" s="11">
        <v>1486179.44</v>
      </c>
      <c r="DH15" s="11">
        <v>1486179.44</v>
      </c>
      <c r="DI15" s="11">
        <v>1486179.44</v>
      </c>
      <c r="DJ15" s="11">
        <v>1486179.44</v>
      </c>
      <c r="DK15" s="11">
        <v>1486179.44</v>
      </c>
      <c r="DL15" s="11">
        <v>1486179.44</v>
      </c>
      <c r="DM15" s="11">
        <v>1486179.44</v>
      </c>
      <c r="DN15" s="11">
        <v>1486179.44</v>
      </c>
      <c r="DO15" s="11">
        <v>1486179.44</v>
      </c>
      <c r="DP15" s="11">
        <v>1486179.44</v>
      </c>
      <c r="DQ15" s="11">
        <v>1486179.44</v>
      </c>
      <c r="DR15" s="11" t="s">
        <v>25</v>
      </c>
      <c r="DS15" s="11" t="s">
        <v>25</v>
      </c>
      <c r="DT15" s="11" t="s">
        <v>25</v>
      </c>
      <c r="DU15" s="11" t="s">
        <v>25</v>
      </c>
      <c r="DV15" s="11" t="s">
        <v>25</v>
      </c>
      <c r="DW15" s="11" t="s">
        <v>25</v>
      </c>
      <c r="DX15" s="11" t="s">
        <v>25</v>
      </c>
      <c r="DY15" s="11" t="s">
        <v>25</v>
      </c>
    </row>
    <row r="16" ht="15" customHeight="1" outlineLevel="1" spans="2:129">
      <c r="B16" s="10">
        <v>201809</v>
      </c>
      <c r="C16" s="11">
        <v>946217.44</v>
      </c>
      <c r="D16" s="11">
        <v>1628916.89</v>
      </c>
      <c r="E16" s="11">
        <v>1688796.13</v>
      </c>
      <c r="F16" s="11">
        <v>1693016.13</v>
      </c>
      <c r="G16" s="11">
        <v>1693016.13</v>
      </c>
      <c r="H16" s="11">
        <v>1752043</v>
      </c>
      <c r="I16" s="11">
        <v>1752043</v>
      </c>
      <c r="J16" s="11">
        <v>1755212.12</v>
      </c>
      <c r="K16" s="11">
        <v>1755212.12</v>
      </c>
      <c r="L16" s="11">
        <v>1755212.12</v>
      </c>
      <c r="M16" s="11">
        <v>1755212.12</v>
      </c>
      <c r="N16" s="11">
        <v>1755212.12</v>
      </c>
      <c r="O16" s="11">
        <v>1755212.12</v>
      </c>
      <c r="P16" s="11">
        <v>1755212.12</v>
      </c>
      <c r="Q16" s="11">
        <v>1755212.12</v>
      </c>
      <c r="R16" s="11">
        <v>1755212.12</v>
      </c>
      <c r="S16" s="11">
        <v>1755212.12</v>
      </c>
      <c r="T16" s="11">
        <v>1755212.12</v>
      </c>
      <c r="U16" s="11">
        <v>1755212.12</v>
      </c>
      <c r="V16" s="11">
        <v>1755212.12</v>
      </c>
      <c r="W16" s="11">
        <v>1755212.12</v>
      </c>
      <c r="X16" s="11">
        <v>1755212.12</v>
      </c>
      <c r="Y16" s="11">
        <v>1755212.12</v>
      </c>
      <c r="Z16" s="11">
        <v>1755212.12</v>
      </c>
      <c r="AA16" s="11">
        <v>1755212.12</v>
      </c>
      <c r="AB16" s="11">
        <v>1755212.12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X16" s="10">
        <v>201809</v>
      </c>
      <c r="AY16" s="11">
        <v>946217.44</v>
      </c>
      <c r="AZ16" s="11">
        <v>1628916.89</v>
      </c>
      <c r="BA16" s="11">
        <v>1688796.13</v>
      </c>
      <c r="BB16" s="11">
        <v>1693016.13</v>
      </c>
      <c r="BC16" s="11">
        <v>1693016.13</v>
      </c>
      <c r="BD16" s="11">
        <v>1752043</v>
      </c>
      <c r="BE16" s="11">
        <v>1752043</v>
      </c>
      <c r="BF16" s="11">
        <v>1755212.12</v>
      </c>
      <c r="BG16" s="11">
        <v>1755212.12</v>
      </c>
      <c r="BH16" s="11">
        <v>1755212.12</v>
      </c>
      <c r="BI16" s="11">
        <v>1755212.12</v>
      </c>
      <c r="BJ16" s="11">
        <v>1755212.12</v>
      </c>
      <c r="BK16" s="11">
        <v>1755212.12</v>
      </c>
      <c r="BL16" s="11">
        <v>1755212.12</v>
      </c>
      <c r="BM16" s="11">
        <v>1755212.12</v>
      </c>
      <c r="BN16" s="11">
        <v>1755212.12</v>
      </c>
      <c r="BO16" s="11">
        <v>1755212.12</v>
      </c>
      <c r="BP16" s="11">
        <v>1755212.12</v>
      </c>
      <c r="BQ16" s="11">
        <v>1755212.12</v>
      </c>
      <c r="BR16" s="11">
        <v>1755212.12</v>
      </c>
      <c r="BS16" s="11">
        <v>1755212.12</v>
      </c>
      <c r="BT16" s="11">
        <v>1755212.12</v>
      </c>
      <c r="BU16" s="11">
        <v>1755212.12</v>
      </c>
      <c r="BV16" s="11">
        <v>1755212.12</v>
      </c>
      <c r="BW16" s="11">
        <v>1755212.12</v>
      </c>
      <c r="BX16" s="11">
        <v>1755212.12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P16" s="10">
        <v>201709</v>
      </c>
      <c r="CQ16" s="11">
        <v>898347.3</v>
      </c>
      <c r="CR16" s="11">
        <v>2079771.96</v>
      </c>
      <c r="CS16" s="11">
        <v>2189337.06</v>
      </c>
      <c r="CT16" s="11">
        <v>2189337.06</v>
      </c>
      <c r="CU16" s="11">
        <v>2189337.06</v>
      </c>
      <c r="CV16" s="11">
        <v>2189337.06</v>
      </c>
      <c r="CW16" s="11">
        <v>2189337.06</v>
      </c>
      <c r="CX16" s="11">
        <v>2189337.06</v>
      </c>
      <c r="CY16" s="11">
        <v>2189337.06</v>
      </c>
      <c r="CZ16" s="11">
        <v>2189337.06</v>
      </c>
      <c r="DA16" s="11">
        <v>2189337.06</v>
      </c>
      <c r="DB16" s="11">
        <v>2189337.06</v>
      </c>
      <c r="DC16" s="11">
        <v>2189337.06</v>
      </c>
      <c r="DD16" s="11">
        <v>2189337.06</v>
      </c>
      <c r="DE16" s="11">
        <v>2189337.06</v>
      </c>
      <c r="DF16" s="11">
        <v>2189337.06</v>
      </c>
      <c r="DG16" s="11">
        <v>2189337.06</v>
      </c>
      <c r="DH16" s="11">
        <v>2189337.06</v>
      </c>
      <c r="DI16" s="11">
        <v>2189337.06</v>
      </c>
      <c r="DJ16" s="11">
        <v>2189337.06</v>
      </c>
      <c r="DK16" s="11">
        <v>2189337.06</v>
      </c>
      <c r="DL16" s="11">
        <v>2189337.06</v>
      </c>
      <c r="DM16" s="11">
        <v>2189337.06</v>
      </c>
      <c r="DN16" s="11">
        <v>2189337.06</v>
      </c>
      <c r="DO16" s="11">
        <v>2189337.06</v>
      </c>
      <c r="DP16" s="11">
        <v>2189337.06</v>
      </c>
      <c r="DQ16" s="11" t="s">
        <v>25</v>
      </c>
      <c r="DR16" s="11" t="s">
        <v>25</v>
      </c>
      <c r="DS16" s="11" t="s">
        <v>25</v>
      </c>
      <c r="DT16" s="11" t="s">
        <v>25</v>
      </c>
      <c r="DU16" s="11" t="s">
        <v>25</v>
      </c>
      <c r="DV16" s="11" t="s">
        <v>25</v>
      </c>
      <c r="DW16" s="11" t="s">
        <v>25</v>
      </c>
      <c r="DX16" s="11" t="s">
        <v>25</v>
      </c>
      <c r="DY16" s="11" t="s">
        <v>25</v>
      </c>
    </row>
    <row r="17" ht="15" customHeight="1" outlineLevel="1" spans="2:129">
      <c r="B17" s="10">
        <v>201812</v>
      </c>
      <c r="C17" s="11">
        <v>529616.65</v>
      </c>
      <c r="D17" s="11">
        <v>712153.52</v>
      </c>
      <c r="E17" s="11">
        <v>844102.08</v>
      </c>
      <c r="F17" s="11">
        <v>896725.08</v>
      </c>
      <c r="G17" s="11">
        <v>909925.08</v>
      </c>
      <c r="H17" s="11">
        <v>1037929.92</v>
      </c>
      <c r="I17" s="11">
        <v>1043229.92</v>
      </c>
      <c r="J17" s="11">
        <v>1043229.92</v>
      </c>
      <c r="K17" s="11">
        <v>1046299.57</v>
      </c>
      <c r="L17" s="11">
        <v>1046299.57</v>
      </c>
      <c r="M17" s="11">
        <v>1046299.57</v>
      </c>
      <c r="N17" s="11">
        <v>1046299.57</v>
      </c>
      <c r="O17" s="11">
        <v>1046299.57</v>
      </c>
      <c r="P17" s="11">
        <v>1046299.57</v>
      </c>
      <c r="Q17" s="11">
        <v>1046299.57</v>
      </c>
      <c r="R17" s="11">
        <v>1046299.57</v>
      </c>
      <c r="S17" s="11">
        <v>1046299.57</v>
      </c>
      <c r="T17" s="11">
        <v>1046299.57</v>
      </c>
      <c r="U17" s="11">
        <v>1046299.57</v>
      </c>
      <c r="V17" s="11">
        <v>1046299.57</v>
      </c>
      <c r="W17" s="11">
        <v>1046299.57</v>
      </c>
      <c r="X17" s="11">
        <v>1046299.57</v>
      </c>
      <c r="Y17" s="11">
        <v>1046299.57</v>
      </c>
      <c r="Z17" s="11">
        <v>1046299.57</v>
      </c>
      <c r="AA17" s="11">
        <v>1046299.57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X17" s="10">
        <v>201812</v>
      </c>
      <c r="AY17" s="11">
        <v>529616.65</v>
      </c>
      <c r="AZ17" s="11">
        <v>712153.52</v>
      </c>
      <c r="BA17" s="11">
        <v>844102.08</v>
      </c>
      <c r="BB17" s="11">
        <v>896725.08</v>
      </c>
      <c r="BC17" s="11">
        <v>909925.08</v>
      </c>
      <c r="BD17" s="11">
        <v>1037929.92</v>
      </c>
      <c r="BE17" s="11">
        <v>1043229.92</v>
      </c>
      <c r="BF17" s="11">
        <v>1043229.92</v>
      </c>
      <c r="BG17" s="11">
        <v>1046299.57</v>
      </c>
      <c r="BH17" s="11">
        <v>1046299.57</v>
      </c>
      <c r="BI17" s="11">
        <v>1046299.57</v>
      </c>
      <c r="BJ17" s="11">
        <v>1046299.57</v>
      </c>
      <c r="BK17" s="11">
        <v>1046299.57</v>
      </c>
      <c r="BL17" s="11">
        <v>1046299.57</v>
      </c>
      <c r="BM17" s="11">
        <v>1046299.57</v>
      </c>
      <c r="BN17" s="11">
        <v>1046299.57</v>
      </c>
      <c r="BO17" s="11">
        <v>1046299.57</v>
      </c>
      <c r="BP17" s="11">
        <v>1046299.57</v>
      </c>
      <c r="BQ17" s="11">
        <v>1046299.57</v>
      </c>
      <c r="BR17" s="11">
        <v>1046299.57</v>
      </c>
      <c r="BS17" s="11">
        <v>1046299.57</v>
      </c>
      <c r="BT17" s="11">
        <v>1046299.57</v>
      </c>
      <c r="BU17" s="11">
        <v>1046299.57</v>
      </c>
      <c r="BV17" s="11">
        <v>1046299.57</v>
      </c>
      <c r="BW17" s="11">
        <v>1046299.57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P17" s="10">
        <v>201712</v>
      </c>
      <c r="CQ17" s="11">
        <v>608349.87</v>
      </c>
      <c r="CR17" s="11">
        <v>962919.52</v>
      </c>
      <c r="CS17" s="11">
        <v>1017800.52</v>
      </c>
      <c r="CT17" s="11">
        <v>1074284.82</v>
      </c>
      <c r="CU17" s="11">
        <v>1079397.12</v>
      </c>
      <c r="CV17" s="11">
        <v>1079397.12</v>
      </c>
      <c r="CW17" s="11">
        <v>1079397.12</v>
      </c>
      <c r="CX17" s="11">
        <v>1081997.12</v>
      </c>
      <c r="CY17" s="11">
        <v>1081997.12</v>
      </c>
      <c r="CZ17" s="11">
        <v>1081997.12</v>
      </c>
      <c r="DA17" s="11">
        <v>1087740.84</v>
      </c>
      <c r="DB17" s="11">
        <v>1087740.84</v>
      </c>
      <c r="DC17" s="11">
        <v>1087740.84</v>
      </c>
      <c r="DD17" s="11">
        <v>1087740.84</v>
      </c>
      <c r="DE17" s="11">
        <v>1087740.84</v>
      </c>
      <c r="DF17" s="11">
        <v>1087740.84</v>
      </c>
      <c r="DG17" s="11">
        <v>1087740.84</v>
      </c>
      <c r="DH17" s="11">
        <v>1087740.84</v>
      </c>
      <c r="DI17" s="11">
        <v>1087740.84</v>
      </c>
      <c r="DJ17" s="11">
        <v>1087740.84</v>
      </c>
      <c r="DK17" s="11">
        <v>1087740.84</v>
      </c>
      <c r="DL17" s="11">
        <v>1087740.84</v>
      </c>
      <c r="DM17" s="11">
        <v>1087740.84</v>
      </c>
      <c r="DN17" s="11">
        <v>1087740.84</v>
      </c>
      <c r="DO17" s="11">
        <v>1087740.84</v>
      </c>
      <c r="DP17" s="11" t="s">
        <v>25</v>
      </c>
      <c r="DQ17" s="11" t="s">
        <v>25</v>
      </c>
      <c r="DR17" s="11" t="s">
        <v>25</v>
      </c>
      <c r="DS17" s="11" t="s">
        <v>25</v>
      </c>
      <c r="DT17" s="11" t="s">
        <v>25</v>
      </c>
      <c r="DU17" s="11" t="s">
        <v>25</v>
      </c>
      <c r="DV17" s="11" t="s">
        <v>25</v>
      </c>
      <c r="DW17" s="11" t="s">
        <v>25</v>
      </c>
      <c r="DX17" s="11" t="s">
        <v>25</v>
      </c>
      <c r="DY17" s="11" t="s">
        <v>25</v>
      </c>
    </row>
    <row r="18" ht="15" customHeight="1" outlineLevel="1" spans="2:129">
      <c r="B18" s="10">
        <v>201903</v>
      </c>
      <c r="C18" s="11">
        <v>181772.45</v>
      </c>
      <c r="D18" s="11">
        <v>1161251.28</v>
      </c>
      <c r="E18" s="11">
        <v>1542040.3</v>
      </c>
      <c r="F18" s="11">
        <v>1567720.3</v>
      </c>
      <c r="G18" s="11">
        <v>1752410.93</v>
      </c>
      <c r="H18" s="11">
        <v>1755410.93</v>
      </c>
      <c r="I18" s="11">
        <v>1755410.93</v>
      </c>
      <c r="J18" s="11">
        <v>1755410.93</v>
      </c>
      <c r="K18" s="11">
        <v>1755410.93</v>
      </c>
      <c r="L18" s="11">
        <v>1755410.93</v>
      </c>
      <c r="M18" s="11">
        <v>1755410.93</v>
      </c>
      <c r="N18" s="11">
        <v>1755410.93</v>
      </c>
      <c r="O18" s="11">
        <v>1755410.93</v>
      </c>
      <c r="P18" s="11">
        <v>1755410.93</v>
      </c>
      <c r="Q18" s="11">
        <v>1755410.93</v>
      </c>
      <c r="R18" s="11">
        <v>1825410.93</v>
      </c>
      <c r="S18" s="11">
        <v>1825410.93</v>
      </c>
      <c r="T18" s="11">
        <v>1825410.93</v>
      </c>
      <c r="U18" s="11">
        <v>1825410.93</v>
      </c>
      <c r="V18" s="11">
        <v>1825410.93</v>
      </c>
      <c r="W18" s="11">
        <v>1825410.93</v>
      </c>
      <c r="X18" s="11">
        <v>1825410.93</v>
      </c>
      <c r="Y18" s="11">
        <v>1825410.93</v>
      </c>
      <c r="Z18" s="11">
        <v>1985932.22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X18" s="10">
        <v>201903</v>
      </c>
      <c r="AY18" s="11">
        <v>181541.33</v>
      </c>
      <c r="AZ18" s="11">
        <v>1131975.05</v>
      </c>
      <c r="BA18" s="11">
        <v>1416931.71</v>
      </c>
      <c r="BB18" s="11">
        <v>1439406.01</v>
      </c>
      <c r="BC18" s="11">
        <v>1624096.64</v>
      </c>
      <c r="BD18" s="11">
        <v>1627096.64</v>
      </c>
      <c r="BE18" s="11">
        <v>1627096.64</v>
      </c>
      <c r="BF18" s="11">
        <v>1627096.64</v>
      </c>
      <c r="BG18" s="11">
        <v>1627096.64</v>
      </c>
      <c r="BH18" s="11">
        <v>1627096.64</v>
      </c>
      <c r="BI18" s="11">
        <v>1627096.64</v>
      </c>
      <c r="BJ18" s="11">
        <v>1627096.64</v>
      </c>
      <c r="BK18" s="11">
        <v>1627096.64</v>
      </c>
      <c r="BL18" s="11">
        <v>1627096.64</v>
      </c>
      <c r="BM18" s="11">
        <v>1627096.64</v>
      </c>
      <c r="BN18" s="11">
        <v>1697096.64</v>
      </c>
      <c r="BO18" s="11">
        <v>1697096.64</v>
      </c>
      <c r="BP18" s="11">
        <v>1697096.64</v>
      </c>
      <c r="BQ18" s="11">
        <v>1697096.64</v>
      </c>
      <c r="BR18" s="11">
        <v>1697096.64</v>
      </c>
      <c r="BS18" s="11">
        <v>1697096.64</v>
      </c>
      <c r="BT18" s="11">
        <v>1697096.64</v>
      </c>
      <c r="BU18" s="11">
        <v>1697096.64</v>
      </c>
      <c r="BV18" s="11">
        <v>1857617.93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P18" s="10">
        <v>201803</v>
      </c>
      <c r="CQ18" s="11">
        <v>3027103.74</v>
      </c>
      <c r="CR18" s="11">
        <v>3553883.85</v>
      </c>
      <c r="CS18" s="11">
        <v>3710037.23</v>
      </c>
      <c r="CT18" s="11">
        <v>3799919.6</v>
      </c>
      <c r="CU18" s="11">
        <v>3799919.6</v>
      </c>
      <c r="CV18" s="11">
        <v>3815193.3</v>
      </c>
      <c r="CW18" s="11">
        <v>3834993.3</v>
      </c>
      <c r="CX18" s="11">
        <v>3838812.3</v>
      </c>
      <c r="CY18" s="11">
        <v>3841762.3</v>
      </c>
      <c r="CZ18" s="11">
        <v>3841762.3</v>
      </c>
      <c r="DA18" s="11">
        <v>3841762.3</v>
      </c>
      <c r="DB18" s="11">
        <v>3841762.3</v>
      </c>
      <c r="DC18" s="11">
        <v>3841762.3</v>
      </c>
      <c r="DD18" s="11">
        <v>3841762.3</v>
      </c>
      <c r="DE18" s="11">
        <v>3841762.3</v>
      </c>
      <c r="DF18" s="11">
        <v>3841762.3</v>
      </c>
      <c r="DG18" s="11">
        <v>3841762.3</v>
      </c>
      <c r="DH18" s="11">
        <v>3841762.3</v>
      </c>
      <c r="DI18" s="11">
        <v>3841762.3</v>
      </c>
      <c r="DJ18" s="11">
        <v>3841762.3</v>
      </c>
      <c r="DK18" s="11">
        <v>3841762.3</v>
      </c>
      <c r="DL18" s="11">
        <v>3841762.3</v>
      </c>
      <c r="DM18" s="11">
        <v>3841762.3</v>
      </c>
      <c r="DN18" s="11">
        <v>3841762.3</v>
      </c>
      <c r="DO18" s="11" t="s">
        <v>25</v>
      </c>
      <c r="DP18" s="11" t="s">
        <v>25</v>
      </c>
      <c r="DQ18" s="11" t="s">
        <v>25</v>
      </c>
      <c r="DR18" s="11" t="s">
        <v>25</v>
      </c>
      <c r="DS18" s="11" t="s">
        <v>25</v>
      </c>
      <c r="DT18" s="11" t="s">
        <v>25</v>
      </c>
      <c r="DU18" s="11" t="s">
        <v>25</v>
      </c>
      <c r="DV18" s="11" t="s">
        <v>25</v>
      </c>
      <c r="DW18" s="11" t="s">
        <v>25</v>
      </c>
      <c r="DX18" s="11" t="s">
        <v>25</v>
      </c>
      <c r="DY18" s="11" t="s">
        <v>25</v>
      </c>
    </row>
    <row r="19" ht="15" customHeight="1" outlineLevel="1" spans="2:129">
      <c r="B19" s="10">
        <v>201906</v>
      </c>
      <c r="C19" s="11">
        <v>380622</v>
      </c>
      <c r="D19" s="11">
        <v>955347.32</v>
      </c>
      <c r="E19" s="11">
        <v>1154492.62</v>
      </c>
      <c r="F19" s="11">
        <v>1155722.62</v>
      </c>
      <c r="G19" s="11">
        <v>1391217.44</v>
      </c>
      <c r="H19" s="11">
        <v>1410066.83</v>
      </c>
      <c r="I19" s="11">
        <v>1413035.61</v>
      </c>
      <c r="J19" s="11">
        <v>1413035.61</v>
      </c>
      <c r="K19" s="11">
        <v>1413035.61</v>
      </c>
      <c r="L19" s="11">
        <v>1413035.61</v>
      </c>
      <c r="M19" s="11">
        <v>1413035.61</v>
      </c>
      <c r="N19" s="11">
        <v>1413035.61</v>
      </c>
      <c r="O19" s="11">
        <v>1413035.61</v>
      </c>
      <c r="P19" s="11">
        <v>1413035.61</v>
      </c>
      <c r="Q19" s="11">
        <v>1413035.61</v>
      </c>
      <c r="R19" s="11">
        <v>1413035.61</v>
      </c>
      <c r="S19" s="11">
        <v>1413035.61</v>
      </c>
      <c r="T19" s="11">
        <v>1413035.61</v>
      </c>
      <c r="U19" s="11">
        <v>1413035.61</v>
      </c>
      <c r="V19" s="11">
        <v>1413035.61</v>
      </c>
      <c r="W19" s="11">
        <v>1413035.61</v>
      </c>
      <c r="X19" s="11">
        <v>1413035.61</v>
      </c>
      <c r="Y19" s="11">
        <v>1413035.61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X19" s="10">
        <v>201906</v>
      </c>
      <c r="AY19" s="11">
        <v>313171.21</v>
      </c>
      <c r="AZ19" s="11">
        <v>823395.75</v>
      </c>
      <c r="BA19" s="11">
        <v>988082.56</v>
      </c>
      <c r="BB19" s="11">
        <v>989312.56</v>
      </c>
      <c r="BC19" s="11">
        <v>1158382.18</v>
      </c>
      <c r="BD19" s="11">
        <v>1172926.75</v>
      </c>
      <c r="BE19" s="11">
        <v>1175004.9</v>
      </c>
      <c r="BF19" s="11">
        <v>1175004.9</v>
      </c>
      <c r="BG19" s="11">
        <v>1175004.9</v>
      </c>
      <c r="BH19" s="11">
        <v>1175004.9</v>
      </c>
      <c r="BI19" s="11">
        <v>1175004.9</v>
      </c>
      <c r="BJ19" s="11">
        <v>1175004.9</v>
      </c>
      <c r="BK19" s="11">
        <v>1175004.9</v>
      </c>
      <c r="BL19" s="11">
        <v>1175004.9</v>
      </c>
      <c r="BM19" s="11">
        <v>1175004.9</v>
      </c>
      <c r="BN19" s="11">
        <v>1175004.9</v>
      </c>
      <c r="BO19" s="11">
        <v>1175004.9</v>
      </c>
      <c r="BP19" s="11">
        <v>1175004.9</v>
      </c>
      <c r="BQ19" s="11">
        <v>1175004.9</v>
      </c>
      <c r="BR19" s="11">
        <v>1175004.9</v>
      </c>
      <c r="BS19" s="11">
        <v>1175004.9</v>
      </c>
      <c r="BT19" s="11">
        <v>1175004.9</v>
      </c>
      <c r="BU19" s="11">
        <v>1175004.9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P19" s="10">
        <v>201806</v>
      </c>
      <c r="CQ19" s="11">
        <v>1919334.03</v>
      </c>
      <c r="CR19" s="11">
        <v>3124563.98</v>
      </c>
      <c r="CS19" s="11">
        <v>3471147.94</v>
      </c>
      <c r="CT19" s="11">
        <v>3488098.94</v>
      </c>
      <c r="CU19" s="11">
        <v>3488498.94</v>
      </c>
      <c r="CV19" s="11">
        <v>3488498.94</v>
      </c>
      <c r="CW19" s="11">
        <v>3488498.94</v>
      </c>
      <c r="CX19" s="11">
        <v>3488498.94</v>
      </c>
      <c r="CY19" s="11">
        <v>3488498.94</v>
      </c>
      <c r="CZ19" s="11">
        <v>3488498.94</v>
      </c>
      <c r="DA19" s="11">
        <v>3488498.94</v>
      </c>
      <c r="DB19" s="11">
        <v>3488498.94</v>
      </c>
      <c r="DC19" s="11">
        <v>3488498.94</v>
      </c>
      <c r="DD19" s="11">
        <v>3488498.94</v>
      </c>
      <c r="DE19" s="11">
        <v>3488498.94</v>
      </c>
      <c r="DF19" s="11">
        <v>3488498.94</v>
      </c>
      <c r="DG19" s="11">
        <v>3488498.94</v>
      </c>
      <c r="DH19" s="11">
        <v>3488498.94</v>
      </c>
      <c r="DI19" s="11">
        <v>3488498.94</v>
      </c>
      <c r="DJ19" s="11">
        <v>3488498.94</v>
      </c>
      <c r="DK19" s="11">
        <v>3488498.94</v>
      </c>
      <c r="DL19" s="11">
        <v>3488498.94</v>
      </c>
      <c r="DM19" s="11">
        <v>3488498.94</v>
      </c>
      <c r="DN19" s="11" t="s">
        <v>25</v>
      </c>
      <c r="DO19" s="11" t="s">
        <v>25</v>
      </c>
      <c r="DP19" s="11" t="s">
        <v>25</v>
      </c>
      <c r="DQ19" s="11" t="s">
        <v>25</v>
      </c>
      <c r="DR19" s="11" t="s">
        <v>25</v>
      </c>
      <c r="DS19" s="11" t="s">
        <v>25</v>
      </c>
      <c r="DT19" s="11" t="s">
        <v>25</v>
      </c>
      <c r="DU19" s="11" t="s">
        <v>25</v>
      </c>
      <c r="DV19" s="11" t="s">
        <v>25</v>
      </c>
      <c r="DW19" s="11" t="s">
        <v>25</v>
      </c>
      <c r="DX19" s="11" t="s">
        <v>25</v>
      </c>
      <c r="DY19" s="11" t="s">
        <v>25</v>
      </c>
    </row>
    <row r="20" ht="15" customHeight="1" outlineLevel="1" spans="2:129">
      <c r="B20" s="10">
        <v>201909</v>
      </c>
      <c r="C20" s="11">
        <v>322558.79</v>
      </c>
      <c r="D20" s="11">
        <v>1995013.86</v>
      </c>
      <c r="E20" s="11">
        <v>2052455.7</v>
      </c>
      <c r="F20" s="11">
        <v>2261343.28</v>
      </c>
      <c r="G20" s="11">
        <v>2321343.28</v>
      </c>
      <c r="H20" s="11">
        <v>2324666.77</v>
      </c>
      <c r="I20" s="11">
        <v>2324666.77</v>
      </c>
      <c r="J20" s="11">
        <v>2324666.77</v>
      </c>
      <c r="K20" s="11">
        <v>2324666.77</v>
      </c>
      <c r="L20" s="11">
        <v>2356749.67</v>
      </c>
      <c r="M20" s="11">
        <v>2356749.67</v>
      </c>
      <c r="N20" s="11">
        <v>2356749.67</v>
      </c>
      <c r="O20" s="11">
        <v>2356749.67</v>
      </c>
      <c r="P20" s="11">
        <v>2356749.67</v>
      </c>
      <c r="Q20" s="11">
        <v>2356749.67</v>
      </c>
      <c r="R20" s="11">
        <v>2356749.67</v>
      </c>
      <c r="S20" s="11">
        <v>2356749.67</v>
      </c>
      <c r="T20" s="11">
        <v>2356749.67</v>
      </c>
      <c r="U20" s="11">
        <v>2356749.67</v>
      </c>
      <c r="V20" s="11">
        <v>2356749.67</v>
      </c>
      <c r="W20" s="11">
        <v>2356749.67</v>
      </c>
      <c r="X20" s="11">
        <v>2356749.67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X20" s="10">
        <v>201909</v>
      </c>
      <c r="AY20" s="11">
        <v>258941.4</v>
      </c>
      <c r="AZ20" s="11">
        <v>1390893.33</v>
      </c>
      <c r="BA20" s="11">
        <v>1445192.67</v>
      </c>
      <c r="BB20" s="11">
        <v>1581780.99</v>
      </c>
      <c r="BC20" s="11">
        <v>1624734.18</v>
      </c>
      <c r="BD20" s="11">
        <v>1627060.6</v>
      </c>
      <c r="BE20" s="11">
        <v>1627060.6</v>
      </c>
      <c r="BF20" s="11">
        <v>1627060.6</v>
      </c>
      <c r="BG20" s="11">
        <v>1627060.6</v>
      </c>
      <c r="BH20" s="11">
        <v>1649518.63</v>
      </c>
      <c r="BI20" s="11">
        <v>1649518.63</v>
      </c>
      <c r="BJ20" s="11">
        <v>1649518.63</v>
      </c>
      <c r="BK20" s="11">
        <v>1649518.63</v>
      </c>
      <c r="BL20" s="11">
        <v>1649518.63</v>
      </c>
      <c r="BM20" s="11">
        <v>1649518.63</v>
      </c>
      <c r="BN20" s="11">
        <v>1649518.63</v>
      </c>
      <c r="BO20" s="11">
        <v>1649518.63</v>
      </c>
      <c r="BP20" s="11">
        <v>1649518.63</v>
      </c>
      <c r="BQ20" s="11">
        <v>1649518.63</v>
      </c>
      <c r="BR20" s="11">
        <v>1649518.63</v>
      </c>
      <c r="BS20" s="11">
        <v>1649518.63</v>
      </c>
      <c r="BT20" s="11">
        <v>1649518.63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P20" s="10">
        <v>201809</v>
      </c>
      <c r="CQ20" s="11">
        <v>946217.44</v>
      </c>
      <c r="CR20" s="11">
        <v>1628916.89</v>
      </c>
      <c r="CS20" s="11">
        <v>1688796.13</v>
      </c>
      <c r="CT20" s="11">
        <v>1693016.13</v>
      </c>
      <c r="CU20" s="11">
        <v>1693016.13</v>
      </c>
      <c r="CV20" s="11">
        <v>1752043</v>
      </c>
      <c r="CW20" s="11">
        <v>1752043</v>
      </c>
      <c r="CX20" s="11">
        <v>1755212.12</v>
      </c>
      <c r="CY20" s="11">
        <v>1755212.12</v>
      </c>
      <c r="CZ20" s="11">
        <v>1755212.12</v>
      </c>
      <c r="DA20" s="11">
        <v>1755212.12</v>
      </c>
      <c r="DB20" s="11">
        <v>1755212.12</v>
      </c>
      <c r="DC20" s="11">
        <v>1755212.12</v>
      </c>
      <c r="DD20" s="11">
        <v>1755212.12</v>
      </c>
      <c r="DE20" s="11">
        <v>1755212.12</v>
      </c>
      <c r="DF20" s="11">
        <v>1755212.12</v>
      </c>
      <c r="DG20" s="11">
        <v>1755212.12</v>
      </c>
      <c r="DH20" s="11">
        <v>1755212.12</v>
      </c>
      <c r="DI20" s="11">
        <v>1755212.12</v>
      </c>
      <c r="DJ20" s="11">
        <v>1755212.12</v>
      </c>
      <c r="DK20" s="11">
        <v>1755212.12</v>
      </c>
      <c r="DL20" s="11">
        <v>1755212.12</v>
      </c>
      <c r="DM20" s="11" t="s">
        <v>25</v>
      </c>
      <c r="DN20" s="11" t="s">
        <v>25</v>
      </c>
      <c r="DO20" s="11" t="s">
        <v>25</v>
      </c>
      <c r="DP20" s="11" t="s">
        <v>25</v>
      </c>
      <c r="DQ20" s="11" t="s">
        <v>25</v>
      </c>
      <c r="DR20" s="11" t="s">
        <v>25</v>
      </c>
      <c r="DS20" s="11" t="s">
        <v>25</v>
      </c>
      <c r="DT20" s="11" t="s">
        <v>25</v>
      </c>
      <c r="DU20" s="11" t="s">
        <v>25</v>
      </c>
      <c r="DV20" s="11" t="s">
        <v>25</v>
      </c>
      <c r="DW20" s="11" t="s">
        <v>25</v>
      </c>
      <c r="DX20" s="11" t="s">
        <v>25</v>
      </c>
      <c r="DY20" s="11" t="s">
        <v>25</v>
      </c>
    </row>
    <row r="21" ht="15" customHeight="1" outlineLevel="1" spans="2:129">
      <c r="B21" s="10">
        <v>201912</v>
      </c>
      <c r="C21" s="11">
        <v>465392.41</v>
      </c>
      <c r="D21" s="11">
        <v>3063217.13</v>
      </c>
      <c r="E21" s="11">
        <v>3457316.22</v>
      </c>
      <c r="F21" s="11">
        <v>3492814.73</v>
      </c>
      <c r="G21" s="11">
        <v>3501187.61</v>
      </c>
      <c r="H21" s="11">
        <v>3503551.41</v>
      </c>
      <c r="I21" s="11">
        <v>3753551.41</v>
      </c>
      <c r="J21" s="11">
        <v>3755640.64</v>
      </c>
      <c r="K21" s="11">
        <v>3755640.64</v>
      </c>
      <c r="L21" s="11">
        <v>3755640.64</v>
      </c>
      <c r="M21" s="11">
        <v>3755640.64</v>
      </c>
      <c r="N21" s="11">
        <v>3755640.64</v>
      </c>
      <c r="O21" s="11">
        <v>3755640.64</v>
      </c>
      <c r="P21" s="11">
        <v>3755640.64</v>
      </c>
      <c r="Q21" s="11">
        <v>3755640.64</v>
      </c>
      <c r="R21" s="11">
        <v>3755640.64</v>
      </c>
      <c r="S21" s="11">
        <v>3755640.64</v>
      </c>
      <c r="T21" s="11">
        <v>3755640.64</v>
      </c>
      <c r="U21" s="11">
        <v>3755640.64</v>
      </c>
      <c r="V21" s="11">
        <v>3755640.64</v>
      </c>
      <c r="W21" s="11">
        <v>3755640.64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X21" s="10">
        <v>201912</v>
      </c>
      <c r="AY21" s="11">
        <v>341307.1</v>
      </c>
      <c r="AZ21" s="11">
        <v>2162107.71</v>
      </c>
      <c r="BA21" s="11">
        <v>2438052.15</v>
      </c>
      <c r="BB21" s="11">
        <v>2464398.04</v>
      </c>
      <c r="BC21" s="11">
        <v>2470259.05</v>
      </c>
      <c r="BD21" s="11">
        <v>2471913.71</v>
      </c>
      <c r="BE21" s="11">
        <v>2646913.71</v>
      </c>
      <c r="BF21" s="11">
        <v>2648376.17</v>
      </c>
      <c r="BG21" s="11">
        <v>2648376.17</v>
      </c>
      <c r="BH21" s="11">
        <v>2648376.17</v>
      </c>
      <c r="BI21" s="11">
        <v>2648376.17</v>
      </c>
      <c r="BJ21" s="11">
        <v>2648376.17</v>
      </c>
      <c r="BK21" s="11">
        <v>2648376.17</v>
      </c>
      <c r="BL21" s="11">
        <v>2648376.17</v>
      </c>
      <c r="BM21" s="11">
        <v>2648376.17</v>
      </c>
      <c r="BN21" s="11">
        <v>2648376.17</v>
      </c>
      <c r="BO21" s="11">
        <v>2648376.17</v>
      </c>
      <c r="BP21" s="11">
        <v>2648376.17</v>
      </c>
      <c r="BQ21" s="11">
        <v>2648376.17</v>
      </c>
      <c r="BR21" s="11">
        <v>2648376.17</v>
      </c>
      <c r="BS21" s="11">
        <v>2648376.17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P21" s="10">
        <v>201812</v>
      </c>
      <c r="CQ21" s="11">
        <v>529616.65</v>
      </c>
      <c r="CR21" s="11">
        <v>712153.52</v>
      </c>
      <c r="CS21" s="11">
        <v>844102.08</v>
      </c>
      <c r="CT21" s="11">
        <v>896725.08</v>
      </c>
      <c r="CU21" s="11">
        <v>909925.08</v>
      </c>
      <c r="CV21" s="11">
        <v>1037929.92</v>
      </c>
      <c r="CW21" s="11">
        <v>1043229.92</v>
      </c>
      <c r="CX21" s="11">
        <v>1043229.92</v>
      </c>
      <c r="CY21" s="11">
        <v>1046299.57</v>
      </c>
      <c r="CZ21" s="11">
        <v>1046299.57</v>
      </c>
      <c r="DA21" s="11">
        <v>1046299.57</v>
      </c>
      <c r="DB21" s="11">
        <v>1046299.57</v>
      </c>
      <c r="DC21" s="11">
        <v>1046299.57</v>
      </c>
      <c r="DD21" s="11">
        <v>1046299.57</v>
      </c>
      <c r="DE21" s="11">
        <v>1046299.57</v>
      </c>
      <c r="DF21" s="11">
        <v>1046299.57</v>
      </c>
      <c r="DG21" s="11">
        <v>1046299.57</v>
      </c>
      <c r="DH21" s="11">
        <v>1046299.57</v>
      </c>
      <c r="DI21" s="11">
        <v>1046299.57</v>
      </c>
      <c r="DJ21" s="11">
        <v>1046299.57</v>
      </c>
      <c r="DK21" s="11">
        <v>1046299.57</v>
      </c>
      <c r="DL21" s="11" t="s">
        <v>25</v>
      </c>
      <c r="DM21" s="11" t="s">
        <v>25</v>
      </c>
      <c r="DN21" s="11" t="s">
        <v>25</v>
      </c>
      <c r="DO21" s="11" t="s">
        <v>25</v>
      </c>
      <c r="DP21" s="11" t="s">
        <v>25</v>
      </c>
      <c r="DQ21" s="11" t="s">
        <v>25</v>
      </c>
      <c r="DR21" s="11" t="s">
        <v>25</v>
      </c>
      <c r="DS21" s="11" t="s">
        <v>25</v>
      </c>
      <c r="DT21" s="11" t="s">
        <v>25</v>
      </c>
      <c r="DU21" s="11" t="s">
        <v>25</v>
      </c>
      <c r="DV21" s="11" t="s">
        <v>25</v>
      </c>
      <c r="DW21" s="11" t="s">
        <v>25</v>
      </c>
      <c r="DX21" s="11" t="s">
        <v>25</v>
      </c>
      <c r="DY21" s="11" t="s">
        <v>25</v>
      </c>
    </row>
    <row r="22" ht="15" customHeight="1" outlineLevel="1" spans="2:129">
      <c r="B22" s="10">
        <v>202003</v>
      </c>
      <c r="C22" s="11">
        <v>387751.79</v>
      </c>
      <c r="D22" s="11">
        <v>1593963.8</v>
      </c>
      <c r="E22" s="11">
        <v>1773150.23</v>
      </c>
      <c r="F22" s="11">
        <v>1866806.23</v>
      </c>
      <c r="G22" s="11">
        <v>1883604.66</v>
      </c>
      <c r="H22" s="11">
        <v>2044127.12</v>
      </c>
      <c r="I22" s="11">
        <v>2055290.74</v>
      </c>
      <c r="J22" s="11">
        <v>2055290.74</v>
      </c>
      <c r="K22" s="11">
        <v>2055290.74</v>
      </c>
      <c r="L22" s="11">
        <v>2082847.19</v>
      </c>
      <c r="M22" s="11">
        <v>2092857.19</v>
      </c>
      <c r="N22" s="11">
        <v>2103078.35</v>
      </c>
      <c r="O22" s="11">
        <v>2103078.35</v>
      </c>
      <c r="P22" s="11">
        <v>2103078.35</v>
      </c>
      <c r="Q22" s="11">
        <v>2103078.35</v>
      </c>
      <c r="R22" s="11">
        <v>2103078.35</v>
      </c>
      <c r="S22" s="11">
        <v>2103078.35</v>
      </c>
      <c r="T22" s="11">
        <v>2103078.35</v>
      </c>
      <c r="U22" s="11">
        <v>2103078.35</v>
      </c>
      <c r="V22" s="11">
        <v>2103078.35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X22" s="10">
        <v>202003</v>
      </c>
      <c r="AY22" s="11">
        <v>365722.33</v>
      </c>
      <c r="AZ22" s="11">
        <v>1389022.47</v>
      </c>
      <c r="BA22" s="11">
        <v>1549832.15</v>
      </c>
      <c r="BB22" s="11">
        <v>1635988.15</v>
      </c>
      <c r="BC22" s="11">
        <v>1648046.2</v>
      </c>
      <c r="BD22" s="11">
        <v>1761911.92</v>
      </c>
      <c r="BE22" s="11">
        <v>1769726.42</v>
      </c>
      <c r="BF22" s="11">
        <v>1769726.42</v>
      </c>
      <c r="BG22" s="11">
        <v>1769726.42</v>
      </c>
      <c r="BH22" s="11">
        <v>1789015.93</v>
      </c>
      <c r="BI22" s="11">
        <v>1796022.93</v>
      </c>
      <c r="BJ22" s="11">
        <v>1803177.72</v>
      </c>
      <c r="BK22" s="11">
        <v>1803177.72</v>
      </c>
      <c r="BL22" s="11">
        <v>1803177.72</v>
      </c>
      <c r="BM22" s="11">
        <v>1803177.72</v>
      </c>
      <c r="BN22" s="11">
        <v>1803177.72</v>
      </c>
      <c r="BO22" s="11">
        <v>1803177.72</v>
      </c>
      <c r="BP22" s="11">
        <v>1803177.72</v>
      </c>
      <c r="BQ22" s="11">
        <v>1803177.72</v>
      </c>
      <c r="BR22" s="11">
        <v>1803177.72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P22" s="10">
        <v>201903</v>
      </c>
      <c r="CQ22" s="11">
        <v>181541.33</v>
      </c>
      <c r="CR22" s="11">
        <v>1131975.05</v>
      </c>
      <c r="CS22" s="11">
        <v>1416931.71</v>
      </c>
      <c r="CT22" s="11">
        <v>1439406.01</v>
      </c>
      <c r="CU22" s="11">
        <v>1624096.64</v>
      </c>
      <c r="CV22" s="11">
        <v>1627096.64</v>
      </c>
      <c r="CW22" s="11">
        <v>1627096.64</v>
      </c>
      <c r="CX22" s="11">
        <v>1627096.64</v>
      </c>
      <c r="CY22" s="11">
        <v>1627096.64</v>
      </c>
      <c r="CZ22" s="11">
        <v>1627096.64</v>
      </c>
      <c r="DA22" s="11">
        <v>1627096.64</v>
      </c>
      <c r="DB22" s="11">
        <v>1627096.64</v>
      </c>
      <c r="DC22" s="11">
        <v>1627096.64</v>
      </c>
      <c r="DD22" s="11">
        <v>1627096.64</v>
      </c>
      <c r="DE22" s="11">
        <v>1627096.64</v>
      </c>
      <c r="DF22" s="11">
        <v>1697096.64</v>
      </c>
      <c r="DG22" s="11">
        <v>1697096.64</v>
      </c>
      <c r="DH22" s="11">
        <v>1697096.64</v>
      </c>
      <c r="DI22" s="11">
        <v>1697096.64</v>
      </c>
      <c r="DJ22" s="11">
        <v>1697096.64</v>
      </c>
      <c r="DK22" s="11" t="s">
        <v>25</v>
      </c>
      <c r="DL22" s="11" t="s">
        <v>25</v>
      </c>
      <c r="DM22" s="11" t="s">
        <v>25</v>
      </c>
      <c r="DN22" s="11" t="s">
        <v>25</v>
      </c>
      <c r="DO22" s="11" t="s">
        <v>25</v>
      </c>
      <c r="DP22" s="11" t="s">
        <v>25</v>
      </c>
      <c r="DQ22" s="11" t="s">
        <v>25</v>
      </c>
      <c r="DR22" s="11" t="s">
        <v>25</v>
      </c>
      <c r="DS22" s="11" t="s">
        <v>25</v>
      </c>
      <c r="DT22" s="11" t="s">
        <v>25</v>
      </c>
      <c r="DU22" s="11" t="s">
        <v>25</v>
      </c>
      <c r="DV22" s="11" t="s">
        <v>25</v>
      </c>
      <c r="DW22" s="11" t="s">
        <v>25</v>
      </c>
      <c r="DX22" s="11" t="s">
        <v>25</v>
      </c>
      <c r="DY22" s="11" t="s">
        <v>25</v>
      </c>
    </row>
    <row r="23" ht="15" customHeight="1" outlineLevel="1" spans="2:129">
      <c r="B23" s="10">
        <v>202006</v>
      </c>
      <c r="C23" s="11">
        <v>2006339.72</v>
      </c>
      <c r="D23" s="11">
        <v>3115231.81</v>
      </c>
      <c r="E23" s="11">
        <v>3599802.71</v>
      </c>
      <c r="F23" s="11">
        <v>4001319.65</v>
      </c>
      <c r="G23" s="11">
        <v>4113358.39</v>
      </c>
      <c r="H23" s="11">
        <v>4163358.39</v>
      </c>
      <c r="I23" s="11">
        <v>4206666.99</v>
      </c>
      <c r="J23" s="11">
        <v>4217843.99</v>
      </c>
      <c r="K23" s="11">
        <v>4389054.46</v>
      </c>
      <c r="L23" s="11">
        <v>4389054.46</v>
      </c>
      <c r="M23" s="11">
        <v>4389054.46</v>
      </c>
      <c r="N23" s="11">
        <v>4389754.46</v>
      </c>
      <c r="O23" s="11">
        <v>4389754.46</v>
      </c>
      <c r="P23" s="11">
        <v>4389754.46</v>
      </c>
      <c r="Q23" s="11">
        <v>4389754.46</v>
      </c>
      <c r="R23" s="11">
        <v>4389754.46</v>
      </c>
      <c r="S23" s="11">
        <v>4389754.46</v>
      </c>
      <c r="T23" s="11">
        <v>4388260.11</v>
      </c>
      <c r="U23" s="11">
        <v>4388260.11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X23" s="10">
        <v>202006</v>
      </c>
      <c r="AY23" s="11">
        <v>1573459.36</v>
      </c>
      <c r="AZ23" s="11">
        <v>2218397.76</v>
      </c>
      <c r="BA23" s="11">
        <v>2671436.03</v>
      </c>
      <c r="BB23" s="11">
        <v>2952323.99</v>
      </c>
      <c r="BC23" s="11">
        <v>3069176.52</v>
      </c>
      <c r="BD23" s="11">
        <v>3119176.52</v>
      </c>
      <c r="BE23" s="11">
        <v>3149492.54</v>
      </c>
      <c r="BF23" s="11">
        <v>3160669.54</v>
      </c>
      <c r="BG23" s="11">
        <v>3280516.88</v>
      </c>
      <c r="BH23" s="11">
        <v>3280516.88</v>
      </c>
      <c r="BI23" s="11">
        <v>3280516.88</v>
      </c>
      <c r="BJ23" s="11">
        <v>3281006.88</v>
      </c>
      <c r="BK23" s="11">
        <v>3281006.88</v>
      </c>
      <c r="BL23" s="11">
        <v>3281006.88</v>
      </c>
      <c r="BM23" s="11">
        <v>3281006.88</v>
      </c>
      <c r="BN23" s="11">
        <v>3281006.88</v>
      </c>
      <c r="BO23" s="11">
        <v>3281006.88</v>
      </c>
      <c r="BP23" s="11">
        <v>3279512.53</v>
      </c>
      <c r="BQ23" s="11">
        <v>3279512.53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P23" s="10">
        <v>201906</v>
      </c>
      <c r="CQ23" s="11">
        <v>313171.21</v>
      </c>
      <c r="CR23" s="11">
        <v>823395.75</v>
      </c>
      <c r="CS23" s="11">
        <v>988082.56</v>
      </c>
      <c r="CT23" s="11">
        <v>989312.56</v>
      </c>
      <c r="CU23" s="11">
        <v>1158382.18</v>
      </c>
      <c r="CV23" s="11">
        <v>1172926.75</v>
      </c>
      <c r="CW23" s="11">
        <v>1175004.9</v>
      </c>
      <c r="CX23" s="11">
        <v>1175004.9</v>
      </c>
      <c r="CY23" s="11">
        <v>1175004.9</v>
      </c>
      <c r="CZ23" s="11">
        <v>1175004.9</v>
      </c>
      <c r="DA23" s="11">
        <v>1175004.9</v>
      </c>
      <c r="DB23" s="11">
        <v>1175004.9</v>
      </c>
      <c r="DC23" s="11">
        <v>1175004.9</v>
      </c>
      <c r="DD23" s="11">
        <v>1175004.9</v>
      </c>
      <c r="DE23" s="11">
        <v>1175004.9</v>
      </c>
      <c r="DF23" s="11">
        <v>1175004.9</v>
      </c>
      <c r="DG23" s="11">
        <v>1175004.9</v>
      </c>
      <c r="DH23" s="11">
        <v>1175004.9</v>
      </c>
      <c r="DI23" s="11">
        <v>1175004.9</v>
      </c>
      <c r="DJ23" s="11" t="s">
        <v>25</v>
      </c>
      <c r="DK23" s="11" t="s">
        <v>25</v>
      </c>
      <c r="DL23" s="11" t="s">
        <v>25</v>
      </c>
      <c r="DM23" s="11" t="s">
        <v>25</v>
      </c>
      <c r="DN23" s="11" t="s">
        <v>25</v>
      </c>
      <c r="DO23" s="11" t="s">
        <v>25</v>
      </c>
      <c r="DP23" s="11" t="s">
        <v>25</v>
      </c>
      <c r="DQ23" s="11" t="s">
        <v>25</v>
      </c>
      <c r="DR23" s="11" t="s">
        <v>25</v>
      </c>
      <c r="DS23" s="11" t="s">
        <v>25</v>
      </c>
      <c r="DT23" s="11" t="s">
        <v>25</v>
      </c>
      <c r="DU23" s="11" t="s">
        <v>25</v>
      </c>
      <c r="DV23" s="11" t="s">
        <v>25</v>
      </c>
      <c r="DW23" s="11" t="s">
        <v>25</v>
      </c>
      <c r="DX23" s="11" t="s">
        <v>25</v>
      </c>
      <c r="DY23" s="11" t="s">
        <v>25</v>
      </c>
    </row>
    <row r="24" ht="15" customHeight="1" outlineLevel="1" spans="2:129">
      <c r="B24" s="10">
        <v>202009</v>
      </c>
      <c r="C24" s="11">
        <v>894394.98</v>
      </c>
      <c r="D24" s="11">
        <v>3667144.42</v>
      </c>
      <c r="E24" s="11">
        <v>4222572.42</v>
      </c>
      <c r="F24" s="11">
        <v>4568698.82</v>
      </c>
      <c r="G24" s="11">
        <v>4948078.29</v>
      </c>
      <c r="H24" s="11">
        <v>4980449.28</v>
      </c>
      <c r="I24" s="11">
        <v>5023950.06</v>
      </c>
      <c r="J24" s="11">
        <v>5094424.05</v>
      </c>
      <c r="K24" s="11">
        <v>5094424.05</v>
      </c>
      <c r="L24" s="11">
        <v>5094424.05</v>
      </c>
      <c r="M24" s="11">
        <v>5094424.05</v>
      </c>
      <c r="N24" s="11">
        <v>5196725.79</v>
      </c>
      <c r="O24" s="11">
        <v>5196725.79</v>
      </c>
      <c r="P24" s="11">
        <v>5202352.14</v>
      </c>
      <c r="Q24" s="11">
        <v>5496091.98</v>
      </c>
      <c r="R24" s="11">
        <v>5496641.13</v>
      </c>
      <c r="S24" s="11">
        <v>5496641.13</v>
      </c>
      <c r="T24" s="11">
        <v>5493827.96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X24" s="10">
        <v>202009</v>
      </c>
      <c r="AY24" s="11">
        <v>729912.01</v>
      </c>
      <c r="AZ24" s="11">
        <v>3142240.99</v>
      </c>
      <c r="BA24" s="11">
        <v>3633412.81</v>
      </c>
      <c r="BB24" s="11">
        <v>3967964.09</v>
      </c>
      <c r="BC24" s="11">
        <v>4255409.62</v>
      </c>
      <c r="BD24" s="11">
        <v>4282273.29</v>
      </c>
      <c r="BE24" s="11">
        <v>4323524.07</v>
      </c>
      <c r="BF24" s="11">
        <v>4393998.06</v>
      </c>
      <c r="BG24" s="11">
        <v>4393998.06</v>
      </c>
      <c r="BH24" s="11">
        <v>4393998.06</v>
      </c>
      <c r="BI24" s="11">
        <v>4393998.06</v>
      </c>
      <c r="BJ24" s="11">
        <v>4496299.8</v>
      </c>
      <c r="BK24" s="11">
        <v>4496299.8</v>
      </c>
      <c r="BL24" s="11">
        <v>4501926.15</v>
      </c>
      <c r="BM24" s="11">
        <v>4795665.99</v>
      </c>
      <c r="BN24" s="11">
        <v>4796215.14</v>
      </c>
      <c r="BO24" s="11">
        <v>4796215.14</v>
      </c>
      <c r="BP24" s="11">
        <v>4793401.97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P24" s="10">
        <v>201909</v>
      </c>
      <c r="CQ24" s="11">
        <v>258941.4</v>
      </c>
      <c r="CR24" s="11">
        <v>1390893.33</v>
      </c>
      <c r="CS24" s="11">
        <v>1445192.67</v>
      </c>
      <c r="CT24" s="11">
        <v>1581780.99</v>
      </c>
      <c r="CU24" s="11">
        <v>1624734.18</v>
      </c>
      <c r="CV24" s="11">
        <v>1627060.6</v>
      </c>
      <c r="CW24" s="11">
        <v>1627060.6</v>
      </c>
      <c r="CX24" s="11">
        <v>1627060.6</v>
      </c>
      <c r="CY24" s="11">
        <v>1627060.6</v>
      </c>
      <c r="CZ24" s="11">
        <v>1649518.63</v>
      </c>
      <c r="DA24" s="11">
        <v>1649518.63</v>
      </c>
      <c r="DB24" s="11">
        <v>1649518.63</v>
      </c>
      <c r="DC24" s="11">
        <v>1649518.63</v>
      </c>
      <c r="DD24" s="11">
        <v>1649518.63</v>
      </c>
      <c r="DE24" s="11">
        <v>1649518.63</v>
      </c>
      <c r="DF24" s="11">
        <v>1649518.63</v>
      </c>
      <c r="DG24" s="11">
        <v>1649518.63</v>
      </c>
      <c r="DH24" s="11">
        <v>1649518.63</v>
      </c>
      <c r="DI24" s="11" t="s">
        <v>25</v>
      </c>
      <c r="DJ24" s="11" t="s">
        <v>25</v>
      </c>
      <c r="DK24" s="11" t="s">
        <v>25</v>
      </c>
      <c r="DL24" s="11" t="s">
        <v>25</v>
      </c>
      <c r="DM24" s="11" t="s">
        <v>25</v>
      </c>
      <c r="DN24" s="11" t="s">
        <v>25</v>
      </c>
      <c r="DO24" s="11" t="s">
        <v>25</v>
      </c>
      <c r="DP24" s="11" t="s">
        <v>25</v>
      </c>
      <c r="DQ24" s="11" t="s">
        <v>25</v>
      </c>
      <c r="DR24" s="11" t="s">
        <v>25</v>
      </c>
      <c r="DS24" s="11" t="s">
        <v>25</v>
      </c>
      <c r="DT24" s="11" t="s">
        <v>25</v>
      </c>
      <c r="DU24" s="11" t="s">
        <v>25</v>
      </c>
      <c r="DV24" s="11" t="s">
        <v>25</v>
      </c>
      <c r="DW24" s="11" t="s">
        <v>25</v>
      </c>
      <c r="DX24" s="11" t="s">
        <v>25</v>
      </c>
      <c r="DY24" s="11" t="s">
        <v>25</v>
      </c>
    </row>
    <row r="25" ht="15" customHeight="1" outlineLevel="1" spans="2:129">
      <c r="B25" s="10">
        <v>202012</v>
      </c>
      <c r="C25" s="11">
        <v>944036.16</v>
      </c>
      <c r="D25" s="11">
        <v>1950612.27</v>
      </c>
      <c r="E25" s="11">
        <v>2644711.37</v>
      </c>
      <c r="F25" s="11">
        <v>3428864.64</v>
      </c>
      <c r="G25" s="11">
        <v>3465339.08</v>
      </c>
      <c r="H25" s="11">
        <v>3490044.08</v>
      </c>
      <c r="I25" s="11">
        <v>3523839.8</v>
      </c>
      <c r="J25" s="11">
        <v>3647544.8</v>
      </c>
      <c r="K25" s="11">
        <v>3756814.66</v>
      </c>
      <c r="L25" s="11">
        <v>3765631.41</v>
      </c>
      <c r="M25" s="11">
        <v>3813544.08</v>
      </c>
      <c r="N25" s="11">
        <v>3813544.08</v>
      </c>
      <c r="O25" s="11">
        <v>3813544.08</v>
      </c>
      <c r="P25" s="11">
        <v>3826240.76</v>
      </c>
      <c r="Q25" s="11">
        <v>3825709.76</v>
      </c>
      <c r="R25" s="11">
        <v>3830709.76</v>
      </c>
      <c r="S25" s="11">
        <v>3830709.76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X25" s="10">
        <v>202012</v>
      </c>
      <c r="AY25" s="11">
        <v>811428.05</v>
      </c>
      <c r="AZ25" s="11">
        <v>1724035.54</v>
      </c>
      <c r="BA25" s="11">
        <v>2178119.61</v>
      </c>
      <c r="BB25" s="11">
        <v>2772673.46</v>
      </c>
      <c r="BC25" s="11">
        <v>2821098.57</v>
      </c>
      <c r="BD25" s="11">
        <v>2845803.57</v>
      </c>
      <c r="BE25" s="11">
        <v>2869619.88</v>
      </c>
      <c r="BF25" s="11">
        <v>2993324.88</v>
      </c>
      <c r="BG25" s="11">
        <v>3059810.24</v>
      </c>
      <c r="BH25" s="11">
        <v>3068626.99</v>
      </c>
      <c r="BI25" s="11">
        <v>3116539.66</v>
      </c>
      <c r="BJ25" s="11">
        <v>3116539.66</v>
      </c>
      <c r="BK25" s="11">
        <v>3116539.66</v>
      </c>
      <c r="BL25" s="11">
        <v>3129236.34</v>
      </c>
      <c r="BM25" s="11">
        <v>3128705.34</v>
      </c>
      <c r="BN25" s="11">
        <v>3133705.34</v>
      </c>
      <c r="BO25" s="11">
        <v>3133705.34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P25" s="10">
        <v>201912</v>
      </c>
      <c r="CQ25" s="11">
        <v>341307.1</v>
      </c>
      <c r="CR25" s="11">
        <v>2162107.71</v>
      </c>
      <c r="CS25" s="11">
        <v>2438052.15</v>
      </c>
      <c r="CT25" s="11">
        <v>2464398.04</v>
      </c>
      <c r="CU25" s="11">
        <v>2470259.05</v>
      </c>
      <c r="CV25" s="11">
        <v>2471913.71</v>
      </c>
      <c r="CW25" s="11">
        <v>2646913.71</v>
      </c>
      <c r="CX25" s="11">
        <v>2648376.17</v>
      </c>
      <c r="CY25" s="11">
        <v>2648376.17</v>
      </c>
      <c r="CZ25" s="11">
        <v>2648376.17</v>
      </c>
      <c r="DA25" s="11">
        <v>2648376.17</v>
      </c>
      <c r="DB25" s="11">
        <v>2648376.17</v>
      </c>
      <c r="DC25" s="11">
        <v>2648376.17</v>
      </c>
      <c r="DD25" s="11">
        <v>2648376.17</v>
      </c>
      <c r="DE25" s="11">
        <v>2648376.17</v>
      </c>
      <c r="DF25" s="11">
        <v>2648376.17</v>
      </c>
      <c r="DG25" s="11">
        <v>2648376.17</v>
      </c>
      <c r="DH25" s="11" t="s">
        <v>25</v>
      </c>
      <c r="DI25" s="11" t="s">
        <v>25</v>
      </c>
      <c r="DJ25" s="11" t="s">
        <v>25</v>
      </c>
      <c r="DK25" s="11" t="s">
        <v>25</v>
      </c>
      <c r="DL25" s="11" t="s">
        <v>25</v>
      </c>
      <c r="DM25" s="11" t="s">
        <v>25</v>
      </c>
      <c r="DN25" s="11" t="s">
        <v>25</v>
      </c>
      <c r="DO25" s="11" t="s">
        <v>25</v>
      </c>
      <c r="DP25" s="11" t="s">
        <v>25</v>
      </c>
      <c r="DQ25" s="11" t="s">
        <v>25</v>
      </c>
      <c r="DR25" s="11" t="s">
        <v>25</v>
      </c>
      <c r="DS25" s="11" t="s">
        <v>25</v>
      </c>
      <c r="DT25" s="11" t="s">
        <v>25</v>
      </c>
      <c r="DU25" s="11" t="s">
        <v>25</v>
      </c>
      <c r="DV25" s="11" t="s">
        <v>25</v>
      </c>
      <c r="DW25" s="11" t="s">
        <v>25</v>
      </c>
      <c r="DX25" s="11" t="s">
        <v>25</v>
      </c>
      <c r="DY25" s="11" t="s">
        <v>25</v>
      </c>
    </row>
    <row r="26" ht="15" customHeight="1" outlineLevel="1" spans="2:129">
      <c r="B26" s="10">
        <v>202103</v>
      </c>
      <c r="C26" s="11">
        <v>888556.27</v>
      </c>
      <c r="D26" s="11">
        <v>7036914.48</v>
      </c>
      <c r="E26" s="11">
        <v>7176831.15</v>
      </c>
      <c r="F26" s="11">
        <v>8336186.92</v>
      </c>
      <c r="G26" s="11">
        <v>8478451.09</v>
      </c>
      <c r="H26" s="11">
        <v>8506936.16</v>
      </c>
      <c r="I26" s="11">
        <v>8683721.87</v>
      </c>
      <c r="J26" s="11">
        <v>8848034.88</v>
      </c>
      <c r="K26" s="11">
        <v>8852734.88</v>
      </c>
      <c r="L26" s="11">
        <v>8855171.16</v>
      </c>
      <c r="M26" s="11">
        <v>9032004.81</v>
      </c>
      <c r="N26" s="11">
        <v>9050101.58</v>
      </c>
      <c r="O26" s="11">
        <v>9058155.91</v>
      </c>
      <c r="P26" s="11">
        <v>9058155.91</v>
      </c>
      <c r="Q26" s="11">
        <v>9077297.11</v>
      </c>
      <c r="R26" s="11">
        <v>9033405.22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X26" s="10">
        <v>202103</v>
      </c>
      <c r="AY26" s="11">
        <v>674896.04</v>
      </c>
      <c r="AZ26" s="11">
        <v>4955926.66</v>
      </c>
      <c r="BA26" s="11">
        <v>5077353.21</v>
      </c>
      <c r="BB26" s="11">
        <v>6247039.65</v>
      </c>
      <c r="BC26" s="11">
        <v>6409979.09</v>
      </c>
      <c r="BD26" s="11">
        <v>6437968.34</v>
      </c>
      <c r="BE26" s="11">
        <v>6614072.73</v>
      </c>
      <c r="BF26" s="11">
        <v>6773567.71</v>
      </c>
      <c r="BG26" s="11">
        <v>6776857.71</v>
      </c>
      <c r="BH26" s="11">
        <v>6778631.01</v>
      </c>
      <c r="BI26" s="11">
        <v>6953759.26</v>
      </c>
      <c r="BJ26" s="11">
        <v>6971829.68</v>
      </c>
      <c r="BK26" s="11">
        <v>6979884.01</v>
      </c>
      <c r="BL26" s="11">
        <v>6979884.01</v>
      </c>
      <c r="BM26" s="11">
        <v>6999025.21</v>
      </c>
      <c r="BN26" s="11">
        <v>6917404.86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P26" s="10">
        <v>202003</v>
      </c>
      <c r="CQ26" s="11">
        <v>365722.33</v>
      </c>
      <c r="CR26" s="11">
        <v>1389022.47</v>
      </c>
      <c r="CS26" s="11">
        <v>1549832.15</v>
      </c>
      <c r="CT26" s="11">
        <v>1635988.15</v>
      </c>
      <c r="CU26" s="11">
        <v>1648046.2</v>
      </c>
      <c r="CV26" s="11">
        <v>1761911.92</v>
      </c>
      <c r="CW26" s="11">
        <v>1769726.42</v>
      </c>
      <c r="CX26" s="11">
        <v>1769726.42</v>
      </c>
      <c r="CY26" s="11">
        <v>1769726.42</v>
      </c>
      <c r="CZ26" s="11">
        <v>1789015.93</v>
      </c>
      <c r="DA26" s="11">
        <v>1796022.93</v>
      </c>
      <c r="DB26" s="11">
        <v>1803177.72</v>
      </c>
      <c r="DC26" s="11">
        <v>1803177.72</v>
      </c>
      <c r="DD26" s="11">
        <v>1803177.72</v>
      </c>
      <c r="DE26" s="11">
        <v>1803177.72</v>
      </c>
      <c r="DF26" s="11">
        <v>1803177.72</v>
      </c>
      <c r="DG26" s="11" t="s">
        <v>25</v>
      </c>
      <c r="DH26" s="11" t="s">
        <v>25</v>
      </c>
      <c r="DI26" s="11" t="s">
        <v>25</v>
      </c>
      <c r="DJ26" s="11" t="s">
        <v>25</v>
      </c>
      <c r="DK26" s="11" t="s">
        <v>25</v>
      </c>
      <c r="DL26" s="11" t="s">
        <v>25</v>
      </c>
      <c r="DM26" s="11" t="s">
        <v>25</v>
      </c>
      <c r="DN26" s="11" t="s">
        <v>25</v>
      </c>
      <c r="DO26" s="11" t="s">
        <v>25</v>
      </c>
      <c r="DP26" s="11" t="s">
        <v>25</v>
      </c>
      <c r="DQ26" s="11" t="s">
        <v>25</v>
      </c>
      <c r="DR26" s="11" t="s">
        <v>25</v>
      </c>
      <c r="DS26" s="11" t="s">
        <v>25</v>
      </c>
      <c r="DT26" s="11" t="s">
        <v>25</v>
      </c>
      <c r="DU26" s="11" t="s">
        <v>25</v>
      </c>
      <c r="DV26" s="11" t="s">
        <v>25</v>
      </c>
      <c r="DW26" s="11" t="s">
        <v>25</v>
      </c>
      <c r="DX26" s="11" t="s">
        <v>25</v>
      </c>
      <c r="DY26" s="11" t="s">
        <v>25</v>
      </c>
    </row>
    <row r="27" ht="15" customHeight="1" outlineLevel="1" spans="2:129">
      <c r="B27" s="10">
        <v>202106</v>
      </c>
      <c r="C27" s="11">
        <v>687325.48</v>
      </c>
      <c r="D27" s="11">
        <v>3134563.5</v>
      </c>
      <c r="E27" s="11">
        <v>3419957.9</v>
      </c>
      <c r="F27" s="11">
        <v>4665872.18</v>
      </c>
      <c r="G27" s="11">
        <v>4761925.16</v>
      </c>
      <c r="H27" s="11">
        <v>9333442.54</v>
      </c>
      <c r="I27" s="11">
        <v>9363524.98</v>
      </c>
      <c r="J27" s="11">
        <v>9376330.46</v>
      </c>
      <c r="K27" s="11">
        <v>9441876.01</v>
      </c>
      <c r="L27" s="11">
        <v>9462376.01</v>
      </c>
      <c r="M27" s="11">
        <v>9555157.25</v>
      </c>
      <c r="N27" s="11">
        <v>9555829.25</v>
      </c>
      <c r="O27" s="11">
        <v>9564540.94</v>
      </c>
      <c r="P27" s="11">
        <v>9624132.87</v>
      </c>
      <c r="Q27" s="11">
        <v>9920021.13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X27" s="10">
        <v>202106</v>
      </c>
      <c r="AY27" s="11">
        <v>519032.2</v>
      </c>
      <c r="AZ27" s="11">
        <v>1964356.5</v>
      </c>
      <c r="BA27" s="11">
        <v>2175927.03</v>
      </c>
      <c r="BB27" s="11">
        <v>2540654.79</v>
      </c>
      <c r="BC27" s="11">
        <v>2648592.98</v>
      </c>
      <c r="BD27" s="11">
        <v>3556062.52</v>
      </c>
      <c r="BE27" s="11">
        <v>3584073.57</v>
      </c>
      <c r="BF27" s="11">
        <v>3594448.56</v>
      </c>
      <c r="BG27" s="11">
        <v>3653882.95</v>
      </c>
      <c r="BH27" s="11">
        <v>3644665.71</v>
      </c>
      <c r="BI27" s="11">
        <v>3737005.33</v>
      </c>
      <c r="BJ27" s="11">
        <v>3737494.45</v>
      </c>
      <c r="BK27" s="11">
        <v>3743696.32</v>
      </c>
      <c r="BL27" s="11">
        <v>3803288.25</v>
      </c>
      <c r="BM27" s="11">
        <v>4093992.19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P27" s="10">
        <v>202006</v>
      </c>
      <c r="CQ27" s="11">
        <v>1573459.36</v>
      </c>
      <c r="CR27" s="11">
        <v>2218397.76</v>
      </c>
      <c r="CS27" s="11">
        <v>2671436.03</v>
      </c>
      <c r="CT27" s="11">
        <v>2952323.99</v>
      </c>
      <c r="CU27" s="11">
        <v>3069176.52</v>
      </c>
      <c r="CV27" s="11">
        <v>3119176.52</v>
      </c>
      <c r="CW27" s="11">
        <v>3149492.54</v>
      </c>
      <c r="CX27" s="11">
        <v>3160669.54</v>
      </c>
      <c r="CY27" s="11">
        <v>3280516.88</v>
      </c>
      <c r="CZ27" s="11">
        <v>3280516.88</v>
      </c>
      <c r="DA27" s="11">
        <v>3280516.88</v>
      </c>
      <c r="DB27" s="11">
        <v>3281006.88</v>
      </c>
      <c r="DC27" s="11">
        <v>3281006.88</v>
      </c>
      <c r="DD27" s="11">
        <v>3281006.88</v>
      </c>
      <c r="DE27" s="11">
        <v>3281006.88</v>
      </c>
      <c r="DF27" s="11" t="s">
        <v>25</v>
      </c>
      <c r="DG27" s="11" t="s">
        <v>25</v>
      </c>
      <c r="DH27" s="11" t="s">
        <v>25</v>
      </c>
      <c r="DI27" s="11" t="s">
        <v>25</v>
      </c>
      <c r="DJ27" s="11" t="s">
        <v>25</v>
      </c>
      <c r="DK27" s="11" t="s">
        <v>25</v>
      </c>
      <c r="DL27" s="11" t="s">
        <v>25</v>
      </c>
      <c r="DM27" s="11" t="s">
        <v>25</v>
      </c>
      <c r="DN27" s="11" t="s">
        <v>25</v>
      </c>
      <c r="DO27" s="11" t="s">
        <v>25</v>
      </c>
      <c r="DP27" s="11" t="s">
        <v>25</v>
      </c>
      <c r="DQ27" s="11" t="s">
        <v>25</v>
      </c>
      <c r="DR27" s="11" t="s">
        <v>25</v>
      </c>
      <c r="DS27" s="11" t="s">
        <v>25</v>
      </c>
      <c r="DT27" s="11" t="s">
        <v>25</v>
      </c>
      <c r="DU27" s="11" t="s">
        <v>25</v>
      </c>
      <c r="DV27" s="11" t="s">
        <v>25</v>
      </c>
      <c r="DW27" s="11" t="s">
        <v>25</v>
      </c>
      <c r="DX27" s="11" t="s">
        <v>25</v>
      </c>
      <c r="DY27" s="11" t="s">
        <v>25</v>
      </c>
    </row>
    <row r="28" ht="15" customHeight="1" outlineLevel="1" spans="2:129">
      <c r="B28" s="10">
        <v>202109</v>
      </c>
      <c r="C28" s="11">
        <v>11364227.78</v>
      </c>
      <c r="D28" s="11">
        <v>17518132.9</v>
      </c>
      <c r="E28" s="11">
        <v>18736008.49</v>
      </c>
      <c r="F28" s="11">
        <v>20246125.21</v>
      </c>
      <c r="G28" s="11">
        <v>23731262.48</v>
      </c>
      <c r="H28" s="11">
        <v>24448918.88</v>
      </c>
      <c r="I28" s="11">
        <v>24977038.65</v>
      </c>
      <c r="J28" s="11">
        <v>26102661.55</v>
      </c>
      <c r="K28" s="11">
        <v>26371693.46</v>
      </c>
      <c r="L28" s="11">
        <v>26659001.42</v>
      </c>
      <c r="M28" s="11">
        <v>28244706.96</v>
      </c>
      <c r="N28" s="11">
        <v>28245467.98</v>
      </c>
      <c r="O28" s="11">
        <v>28846060.94</v>
      </c>
      <c r="P28" s="11">
        <v>29001755.54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X28" s="10">
        <v>202109</v>
      </c>
      <c r="AY28" s="11">
        <v>7934257.39</v>
      </c>
      <c r="AZ28" s="11">
        <v>9151760.27</v>
      </c>
      <c r="BA28" s="11">
        <v>9777865.94</v>
      </c>
      <c r="BB28" s="11">
        <v>10653264.8</v>
      </c>
      <c r="BC28" s="11">
        <v>12711461.72</v>
      </c>
      <c r="BD28" s="11">
        <v>13162928.51</v>
      </c>
      <c r="BE28" s="11">
        <v>13609639.08</v>
      </c>
      <c r="BF28" s="11">
        <v>14724945.01</v>
      </c>
      <c r="BG28" s="11">
        <v>14076471.63</v>
      </c>
      <c r="BH28" s="11">
        <v>14363072.88</v>
      </c>
      <c r="BI28" s="11">
        <v>15948673.11</v>
      </c>
      <c r="BJ28" s="11">
        <v>15949227</v>
      </c>
      <c r="BK28" s="11">
        <v>16108718.36</v>
      </c>
      <c r="BL28" s="11">
        <v>16163431.32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P28" s="10">
        <v>202009</v>
      </c>
      <c r="CQ28" s="11">
        <v>729912.01</v>
      </c>
      <c r="CR28" s="11">
        <v>3142240.99</v>
      </c>
      <c r="CS28" s="11">
        <v>3633412.81</v>
      </c>
      <c r="CT28" s="11">
        <v>3967964.09</v>
      </c>
      <c r="CU28" s="11">
        <v>4255409.62</v>
      </c>
      <c r="CV28" s="11">
        <v>4282273.29</v>
      </c>
      <c r="CW28" s="11">
        <v>4323524.07</v>
      </c>
      <c r="CX28" s="11">
        <v>4393998.06</v>
      </c>
      <c r="CY28" s="11">
        <v>4393998.06</v>
      </c>
      <c r="CZ28" s="11">
        <v>4393998.06</v>
      </c>
      <c r="DA28" s="11">
        <v>4393998.06</v>
      </c>
      <c r="DB28" s="11">
        <v>4496299.8</v>
      </c>
      <c r="DC28" s="11">
        <v>4496299.8</v>
      </c>
      <c r="DD28" s="11">
        <v>4501926.15</v>
      </c>
      <c r="DE28" s="11" t="s">
        <v>25</v>
      </c>
      <c r="DF28" s="11" t="s">
        <v>25</v>
      </c>
      <c r="DG28" s="11" t="s">
        <v>25</v>
      </c>
      <c r="DH28" s="11" t="s">
        <v>25</v>
      </c>
      <c r="DI28" s="11" t="s">
        <v>25</v>
      </c>
      <c r="DJ28" s="11" t="s">
        <v>25</v>
      </c>
      <c r="DK28" s="11" t="s">
        <v>25</v>
      </c>
      <c r="DL28" s="11" t="s">
        <v>25</v>
      </c>
      <c r="DM28" s="11" t="s">
        <v>25</v>
      </c>
      <c r="DN28" s="11" t="s">
        <v>25</v>
      </c>
      <c r="DO28" s="11" t="s">
        <v>25</v>
      </c>
      <c r="DP28" s="11" t="s">
        <v>25</v>
      </c>
      <c r="DQ28" s="11" t="s">
        <v>25</v>
      </c>
      <c r="DR28" s="11" t="s">
        <v>25</v>
      </c>
      <c r="DS28" s="11" t="s">
        <v>25</v>
      </c>
      <c r="DT28" s="11" t="s">
        <v>25</v>
      </c>
      <c r="DU28" s="11" t="s">
        <v>25</v>
      </c>
      <c r="DV28" s="11" t="s">
        <v>25</v>
      </c>
      <c r="DW28" s="11" t="s">
        <v>25</v>
      </c>
      <c r="DX28" s="11" t="s">
        <v>25</v>
      </c>
      <c r="DY28" s="11" t="s">
        <v>25</v>
      </c>
    </row>
    <row r="29" ht="15" customHeight="1" outlineLevel="1" spans="2:129">
      <c r="B29" s="10">
        <v>202112</v>
      </c>
      <c r="C29" s="11">
        <v>3729002.09</v>
      </c>
      <c r="D29" s="11">
        <v>5060524.22</v>
      </c>
      <c r="E29" s="11">
        <v>5962840.78</v>
      </c>
      <c r="F29" s="11">
        <v>6771432.32</v>
      </c>
      <c r="G29" s="11">
        <v>8015607</v>
      </c>
      <c r="H29" s="11">
        <v>8217879.5</v>
      </c>
      <c r="I29" s="11">
        <v>8878802.49</v>
      </c>
      <c r="J29" s="11">
        <v>10313597.59</v>
      </c>
      <c r="K29" s="11">
        <v>11012251.04</v>
      </c>
      <c r="L29" s="11">
        <v>11173518.17</v>
      </c>
      <c r="M29" s="11">
        <v>11385936.24</v>
      </c>
      <c r="N29" s="11">
        <v>11422535.18</v>
      </c>
      <c r="O29" s="11">
        <v>11453923.73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X29" s="10">
        <v>202112</v>
      </c>
      <c r="AY29" s="11">
        <v>3224001.87</v>
      </c>
      <c r="AZ29" s="11">
        <v>4500122.87</v>
      </c>
      <c r="BA29" s="11">
        <v>5298163.33</v>
      </c>
      <c r="BB29" s="11">
        <v>6191254.95</v>
      </c>
      <c r="BC29" s="11">
        <v>8179550.94</v>
      </c>
      <c r="BD29" s="11">
        <v>8304706.66</v>
      </c>
      <c r="BE29" s="11">
        <v>8963129.72</v>
      </c>
      <c r="BF29" s="11">
        <v>10394910.66</v>
      </c>
      <c r="BG29" s="11">
        <v>11086679.11</v>
      </c>
      <c r="BH29" s="11">
        <v>11247842.55</v>
      </c>
      <c r="BI29" s="11">
        <v>11459708.18</v>
      </c>
      <c r="BJ29" s="11">
        <v>11496307.12</v>
      </c>
      <c r="BK29" s="11">
        <v>11526007.91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P29" s="10">
        <v>202012</v>
      </c>
      <c r="CQ29" s="11">
        <v>811428.05</v>
      </c>
      <c r="CR29" s="11">
        <v>1724035.54</v>
      </c>
      <c r="CS29" s="11">
        <v>2178119.61</v>
      </c>
      <c r="CT29" s="11">
        <v>2772673.46</v>
      </c>
      <c r="CU29" s="11">
        <v>2821098.57</v>
      </c>
      <c r="CV29" s="11">
        <v>2845803.57</v>
      </c>
      <c r="CW29" s="11">
        <v>2869619.88</v>
      </c>
      <c r="CX29" s="11">
        <v>2993324.88</v>
      </c>
      <c r="CY29" s="11">
        <v>3059810.24</v>
      </c>
      <c r="CZ29" s="11">
        <v>3068626.99</v>
      </c>
      <c r="DA29" s="11">
        <v>3116539.66</v>
      </c>
      <c r="DB29" s="11">
        <v>3116539.66</v>
      </c>
      <c r="DC29" s="11">
        <v>3116539.66</v>
      </c>
      <c r="DD29" s="11" t="s">
        <v>25</v>
      </c>
      <c r="DE29" s="11" t="s">
        <v>25</v>
      </c>
      <c r="DF29" s="11" t="s">
        <v>25</v>
      </c>
      <c r="DG29" s="11" t="s">
        <v>25</v>
      </c>
      <c r="DH29" s="11" t="s">
        <v>25</v>
      </c>
      <c r="DI29" s="11" t="s">
        <v>25</v>
      </c>
      <c r="DJ29" s="11" t="s">
        <v>25</v>
      </c>
      <c r="DK29" s="11" t="s">
        <v>25</v>
      </c>
      <c r="DL29" s="11" t="s">
        <v>25</v>
      </c>
      <c r="DM29" s="11" t="s">
        <v>25</v>
      </c>
      <c r="DN29" s="11" t="s">
        <v>25</v>
      </c>
      <c r="DO29" s="11" t="s">
        <v>25</v>
      </c>
      <c r="DP29" s="11" t="s">
        <v>25</v>
      </c>
      <c r="DQ29" s="11" t="s">
        <v>25</v>
      </c>
      <c r="DR29" s="11" t="s">
        <v>25</v>
      </c>
      <c r="DS29" s="11" t="s">
        <v>25</v>
      </c>
      <c r="DT29" s="11" t="s">
        <v>25</v>
      </c>
      <c r="DU29" s="11" t="s">
        <v>25</v>
      </c>
      <c r="DV29" s="11" t="s">
        <v>25</v>
      </c>
      <c r="DW29" s="11" t="s">
        <v>25</v>
      </c>
      <c r="DX29" s="11" t="s">
        <v>25</v>
      </c>
      <c r="DY29" s="11" t="s">
        <v>25</v>
      </c>
    </row>
    <row r="30" ht="15" customHeight="1" outlineLevel="1" spans="2:129">
      <c r="B30" s="10">
        <v>202203</v>
      </c>
      <c r="C30" s="11">
        <v>267002.64</v>
      </c>
      <c r="D30" s="11">
        <v>1567989.33</v>
      </c>
      <c r="E30" s="11">
        <v>2460608.3</v>
      </c>
      <c r="F30" s="11">
        <v>3975942.4</v>
      </c>
      <c r="G30" s="11">
        <v>4635223.81</v>
      </c>
      <c r="H30" s="11">
        <v>5257853.14</v>
      </c>
      <c r="I30" s="11">
        <v>5871762.29</v>
      </c>
      <c r="J30" s="11">
        <v>6893015.57</v>
      </c>
      <c r="K30" s="11">
        <v>7154088.11</v>
      </c>
      <c r="L30" s="11">
        <v>7448061.33</v>
      </c>
      <c r="M30" s="11">
        <v>7689492.59</v>
      </c>
      <c r="N30" s="11">
        <v>8130534.33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X30" s="10">
        <v>202203</v>
      </c>
      <c r="AY30" s="11">
        <v>218478.47</v>
      </c>
      <c r="AZ30" s="11">
        <v>1259517.04</v>
      </c>
      <c r="BA30" s="11">
        <v>2189704.92</v>
      </c>
      <c r="BB30" s="11">
        <v>4172918.97</v>
      </c>
      <c r="BC30" s="11">
        <v>4333365.54</v>
      </c>
      <c r="BD30" s="11">
        <v>4944647.72</v>
      </c>
      <c r="BE30" s="11">
        <v>5408591.05</v>
      </c>
      <c r="BF30" s="11">
        <v>6429333.62</v>
      </c>
      <c r="BG30" s="11">
        <v>6685730.77</v>
      </c>
      <c r="BH30" s="11">
        <v>6979703.99</v>
      </c>
      <c r="BI30" s="11">
        <v>7221076.51</v>
      </c>
      <c r="BJ30" s="11">
        <v>7661967.11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P30" s="10">
        <v>202103</v>
      </c>
      <c r="CQ30" s="11">
        <v>674896.04</v>
      </c>
      <c r="CR30" s="11">
        <v>4955926.66</v>
      </c>
      <c r="CS30" s="11">
        <v>5077353.21</v>
      </c>
      <c r="CT30" s="11">
        <v>6247039.65</v>
      </c>
      <c r="CU30" s="11">
        <v>6409979.09</v>
      </c>
      <c r="CV30" s="11">
        <v>6437968.34</v>
      </c>
      <c r="CW30" s="11">
        <v>6614072.73</v>
      </c>
      <c r="CX30" s="11">
        <v>6773567.71</v>
      </c>
      <c r="CY30" s="11">
        <v>6776857.71</v>
      </c>
      <c r="CZ30" s="11">
        <v>6778631.01</v>
      </c>
      <c r="DA30" s="11">
        <v>6953759.26</v>
      </c>
      <c r="DB30" s="11">
        <v>6971829.68</v>
      </c>
      <c r="DC30" s="11" t="s">
        <v>25</v>
      </c>
      <c r="DD30" s="11" t="s">
        <v>25</v>
      </c>
      <c r="DE30" s="11" t="s">
        <v>25</v>
      </c>
      <c r="DF30" s="11" t="s">
        <v>25</v>
      </c>
      <c r="DG30" s="11" t="s">
        <v>25</v>
      </c>
      <c r="DH30" s="11" t="s">
        <v>25</v>
      </c>
      <c r="DI30" s="11" t="s">
        <v>25</v>
      </c>
      <c r="DJ30" s="11" t="s">
        <v>25</v>
      </c>
      <c r="DK30" s="11" t="s">
        <v>25</v>
      </c>
      <c r="DL30" s="11" t="s">
        <v>25</v>
      </c>
      <c r="DM30" s="11" t="s">
        <v>25</v>
      </c>
      <c r="DN30" s="11" t="s">
        <v>25</v>
      </c>
      <c r="DO30" s="11" t="s">
        <v>25</v>
      </c>
      <c r="DP30" s="11" t="s">
        <v>25</v>
      </c>
      <c r="DQ30" s="11" t="s">
        <v>25</v>
      </c>
      <c r="DR30" s="11" t="s">
        <v>25</v>
      </c>
      <c r="DS30" s="11" t="s">
        <v>25</v>
      </c>
      <c r="DT30" s="11" t="s">
        <v>25</v>
      </c>
      <c r="DU30" s="11" t="s">
        <v>25</v>
      </c>
      <c r="DV30" s="11" t="s">
        <v>25</v>
      </c>
      <c r="DW30" s="11" t="s">
        <v>25</v>
      </c>
      <c r="DX30" s="11" t="s">
        <v>25</v>
      </c>
      <c r="DY30" s="11" t="s">
        <v>25</v>
      </c>
    </row>
    <row r="31" ht="15" customHeight="1" outlineLevel="1" spans="2:129">
      <c r="B31" s="10">
        <v>202206</v>
      </c>
      <c r="C31" s="11">
        <v>2279126.41</v>
      </c>
      <c r="D31" s="11">
        <v>5741054.93</v>
      </c>
      <c r="E31" s="11">
        <v>7575704.64</v>
      </c>
      <c r="F31" s="11">
        <v>9260700.69</v>
      </c>
      <c r="G31" s="11">
        <v>10571284.54</v>
      </c>
      <c r="H31" s="11">
        <v>11487925.49</v>
      </c>
      <c r="I31" s="11">
        <v>11847399.11</v>
      </c>
      <c r="J31" s="11">
        <v>12311574.43</v>
      </c>
      <c r="K31" s="11">
        <v>12719112.81</v>
      </c>
      <c r="L31" s="11">
        <v>12933251.16</v>
      </c>
      <c r="M31" s="11">
        <v>12948155.16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X31" s="10">
        <v>202206</v>
      </c>
      <c r="AY31" s="11">
        <v>863131.71</v>
      </c>
      <c r="AZ31" s="11">
        <v>3185368.64</v>
      </c>
      <c r="BA31" s="11">
        <v>5078722.93</v>
      </c>
      <c r="BB31" s="11">
        <v>6058505.29</v>
      </c>
      <c r="BC31" s="11">
        <v>7317010.6</v>
      </c>
      <c r="BD31" s="11">
        <v>8183891.9</v>
      </c>
      <c r="BE31" s="11">
        <v>8507874.47</v>
      </c>
      <c r="BF31" s="11">
        <v>8969738.68</v>
      </c>
      <c r="BG31" s="11">
        <v>9376616.77</v>
      </c>
      <c r="BH31" s="11">
        <v>9590755.12</v>
      </c>
      <c r="BI31" s="11">
        <v>9594675.39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P31" s="10">
        <v>202106</v>
      </c>
      <c r="CQ31" s="11">
        <v>519032.2</v>
      </c>
      <c r="CR31" s="11">
        <v>1964356.5</v>
      </c>
      <c r="CS31" s="11">
        <v>2175927.03</v>
      </c>
      <c r="CT31" s="11">
        <v>2540654.79</v>
      </c>
      <c r="CU31" s="11">
        <v>2648592.98</v>
      </c>
      <c r="CV31" s="11">
        <v>3556062.52</v>
      </c>
      <c r="CW31" s="11">
        <v>3584073.57</v>
      </c>
      <c r="CX31" s="11">
        <v>3594448.56</v>
      </c>
      <c r="CY31" s="11">
        <v>3653882.95</v>
      </c>
      <c r="CZ31" s="11">
        <v>3644665.71</v>
      </c>
      <c r="DA31" s="11">
        <v>3737005.33</v>
      </c>
      <c r="DB31" s="11" t="s">
        <v>25</v>
      </c>
      <c r="DC31" s="11" t="s">
        <v>25</v>
      </c>
      <c r="DD31" s="11" t="s">
        <v>25</v>
      </c>
      <c r="DE31" s="11" t="s">
        <v>25</v>
      </c>
      <c r="DF31" s="11" t="s">
        <v>25</v>
      </c>
      <c r="DG31" s="11" t="s">
        <v>25</v>
      </c>
      <c r="DH31" s="11" t="s">
        <v>25</v>
      </c>
      <c r="DI31" s="11" t="s">
        <v>25</v>
      </c>
      <c r="DJ31" s="11" t="s">
        <v>25</v>
      </c>
      <c r="DK31" s="11" t="s">
        <v>25</v>
      </c>
      <c r="DL31" s="11" t="s">
        <v>25</v>
      </c>
      <c r="DM31" s="11" t="s">
        <v>25</v>
      </c>
      <c r="DN31" s="11" t="s">
        <v>25</v>
      </c>
      <c r="DO31" s="11" t="s">
        <v>25</v>
      </c>
      <c r="DP31" s="11" t="s">
        <v>25</v>
      </c>
      <c r="DQ31" s="11" t="s">
        <v>25</v>
      </c>
      <c r="DR31" s="11" t="s">
        <v>25</v>
      </c>
      <c r="DS31" s="11" t="s">
        <v>25</v>
      </c>
      <c r="DT31" s="11" t="s">
        <v>25</v>
      </c>
      <c r="DU31" s="11" t="s">
        <v>25</v>
      </c>
      <c r="DV31" s="11" t="s">
        <v>25</v>
      </c>
      <c r="DW31" s="11" t="s">
        <v>25</v>
      </c>
      <c r="DX31" s="11" t="s">
        <v>25</v>
      </c>
      <c r="DY31" s="11" t="s">
        <v>25</v>
      </c>
    </row>
    <row r="32" ht="15" customHeight="1" outlineLevel="1" spans="2:129">
      <c r="B32" s="10">
        <v>202209</v>
      </c>
      <c r="C32" s="11">
        <v>4364733.41</v>
      </c>
      <c r="D32" s="11">
        <v>7645032.44</v>
      </c>
      <c r="E32" s="11">
        <v>10481076.5</v>
      </c>
      <c r="F32" s="11">
        <v>12767934.22</v>
      </c>
      <c r="G32" s="11">
        <v>13519166.68</v>
      </c>
      <c r="H32" s="11">
        <v>14385234.09</v>
      </c>
      <c r="I32" s="11">
        <v>14941754.62</v>
      </c>
      <c r="J32" s="11">
        <v>15701465.45</v>
      </c>
      <c r="K32" s="11">
        <v>16251763.07</v>
      </c>
      <c r="L32" s="11">
        <v>16321039.1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X32" s="10">
        <v>202209</v>
      </c>
      <c r="AY32" s="11">
        <v>4128573.12</v>
      </c>
      <c r="AZ32" s="11">
        <v>7219816.08</v>
      </c>
      <c r="BA32" s="11">
        <v>9357629.44</v>
      </c>
      <c r="BB32" s="11">
        <v>11599270.02</v>
      </c>
      <c r="BC32" s="11">
        <v>12260900.41</v>
      </c>
      <c r="BD32" s="11">
        <v>12942959.03</v>
      </c>
      <c r="BE32" s="11">
        <v>13468069.19</v>
      </c>
      <c r="BF32" s="11">
        <v>14161857.75</v>
      </c>
      <c r="BG32" s="11">
        <v>14712155.37</v>
      </c>
      <c r="BH32" s="11">
        <v>14780169.82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P32" s="10">
        <v>202109</v>
      </c>
      <c r="CQ32" s="11">
        <v>7934257.39</v>
      </c>
      <c r="CR32" s="11">
        <v>9151760.27</v>
      </c>
      <c r="CS32" s="11">
        <v>9777865.94</v>
      </c>
      <c r="CT32" s="11">
        <v>10653264.8</v>
      </c>
      <c r="CU32" s="11">
        <v>12711461.72</v>
      </c>
      <c r="CV32" s="11">
        <v>13162928.51</v>
      </c>
      <c r="CW32" s="11">
        <v>13609639.08</v>
      </c>
      <c r="CX32" s="11">
        <v>14724945.01</v>
      </c>
      <c r="CY32" s="11">
        <v>14076471.63</v>
      </c>
      <c r="CZ32" s="11">
        <v>14363072.88</v>
      </c>
      <c r="DA32" s="11" t="s">
        <v>25</v>
      </c>
      <c r="DB32" s="11" t="s">
        <v>25</v>
      </c>
      <c r="DC32" s="11" t="s">
        <v>25</v>
      </c>
      <c r="DD32" s="11" t="s">
        <v>25</v>
      </c>
      <c r="DE32" s="11" t="s">
        <v>25</v>
      </c>
      <c r="DF32" s="11" t="s">
        <v>25</v>
      </c>
      <c r="DG32" s="11" t="s">
        <v>25</v>
      </c>
      <c r="DH32" s="11" t="s">
        <v>25</v>
      </c>
      <c r="DI32" s="11" t="s">
        <v>25</v>
      </c>
      <c r="DJ32" s="11" t="s">
        <v>25</v>
      </c>
      <c r="DK32" s="11" t="s">
        <v>25</v>
      </c>
      <c r="DL32" s="11" t="s">
        <v>25</v>
      </c>
      <c r="DM32" s="11" t="s">
        <v>25</v>
      </c>
      <c r="DN32" s="11" t="s">
        <v>25</v>
      </c>
      <c r="DO32" s="11" t="s">
        <v>25</v>
      </c>
      <c r="DP32" s="11" t="s">
        <v>25</v>
      </c>
      <c r="DQ32" s="11" t="s">
        <v>25</v>
      </c>
      <c r="DR32" s="11" t="s">
        <v>25</v>
      </c>
      <c r="DS32" s="11" t="s">
        <v>25</v>
      </c>
      <c r="DT32" s="11" t="s">
        <v>25</v>
      </c>
      <c r="DU32" s="11" t="s">
        <v>25</v>
      </c>
      <c r="DV32" s="11" t="s">
        <v>25</v>
      </c>
      <c r="DW32" s="11" t="s">
        <v>25</v>
      </c>
      <c r="DX32" s="11" t="s">
        <v>25</v>
      </c>
      <c r="DY32" s="11" t="s">
        <v>25</v>
      </c>
    </row>
    <row r="33" ht="15" customHeight="1" outlineLevel="1" spans="2:129">
      <c r="B33" s="10">
        <v>202212</v>
      </c>
      <c r="C33" s="11">
        <v>1749233.47</v>
      </c>
      <c r="D33" s="11">
        <v>4180685.73</v>
      </c>
      <c r="E33" s="11">
        <v>6937239.29</v>
      </c>
      <c r="F33" s="11">
        <v>11839113.19</v>
      </c>
      <c r="G33" s="11">
        <v>13054528.38</v>
      </c>
      <c r="H33" s="11">
        <v>14792188.62</v>
      </c>
      <c r="I33" s="11">
        <v>15281801.73</v>
      </c>
      <c r="J33" s="11">
        <v>15457684.67</v>
      </c>
      <c r="K33" s="11">
        <v>16308509.86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X33" s="10">
        <v>202212</v>
      </c>
      <c r="AY33" s="11">
        <v>1639541.55</v>
      </c>
      <c r="AZ33" s="11">
        <v>3376798.93</v>
      </c>
      <c r="BA33" s="11">
        <v>6108524.64</v>
      </c>
      <c r="BB33" s="11">
        <v>10984752.54</v>
      </c>
      <c r="BC33" s="11">
        <v>16002797.38</v>
      </c>
      <c r="BD33" s="11">
        <v>17713000.12</v>
      </c>
      <c r="BE33" s="11">
        <v>18202543.63</v>
      </c>
      <c r="BF33" s="11">
        <v>18377397.6</v>
      </c>
      <c r="BG33" s="11">
        <v>19228222.79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P33" s="10">
        <v>202112</v>
      </c>
      <c r="CQ33" s="11">
        <v>3224001.87</v>
      </c>
      <c r="CR33" s="11">
        <v>4500122.87</v>
      </c>
      <c r="CS33" s="11">
        <v>5298163.33</v>
      </c>
      <c r="CT33" s="11">
        <v>6191254.95</v>
      </c>
      <c r="CU33" s="11">
        <v>8179550.94</v>
      </c>
      <c r="CV33" s="11">
        <v>8304706.66</v>
      </c>
      <c r="CW33" s="11">
        <v>8963129.72</v>
      </c>
      <c r="CX33" s="11">
        <v>10394910.66</v>
      </c>
      <c r="CY33" s="11">
        <v>11086679.11</v>
      </c>
      <c r="CZ33" s="11" t="s">
        <v>25</v>
      </c>
      <c r="DA33" s="11" t="s">
        <v>25</v>
      </c>
      <c r="DB33" s="11" t="s">
        <v>25</v>
      </c>
      <c r="DC33" s="11" t="s">
        <v>25</v>
      </c>
      <c r="DD33" s="11" t="s">
        <v>25</v>
      </c>
      <c r="DE33" s="11" t="s">
        <v>25</v>
      </c>
      <c r="DF33" s="11" t="s">
        <v>25</v>
      </c>
      <c r="DG33" s="11" t="s">
        <v>25</v>
      </c>
      <c r="DH33" s="11" t="s">
        <v>25</v>
      </c>
      <c r="DI33" s="11" t="s">
        <v>25</v>
      </c>
      <c r="DJ33" s="11" t="s">
        <v>25</v>
      </c>
      <c r="DK33" s="11" t="s">
        <v>25</v>
      </c>
      <c r="DL33" s="11" t="s">
        <v>25</v>
      </c>
      <c r="DM33" s="11" t="s">
        <v>25</v>
      </c>
      <c r="DN33" s="11" t="s">
        <v>25</v>
      </c>
      <c r="DO33" s="11" t="s">
        <v>25</v>
      </c>
      <c r="DP33" s="11" t="s">
        <v>25</v>
      </c>
      <c r="DQ33" s="11" t="s">
        <v>25</v>
      </c>
      <c r="DR33" s="11" t="s">
        <v>25</v>
      </c>
      <c r="DS33" s="11" t="s">
        <v>25</v>
      </c>
      <c r="DT33" s="11" t="s">
        <v>25</v>
      </c>
      <c r="DU33" s="11" t="s">
        <v>25</v>
      </c>
      <c r="DV33" s="11" t="s">
        <v>25</v>
      </c>
      <c r="DW33" s="11" t="s">
        <v>25</v>
      </c>
      <c r="DX33" s="11" t="s">
        <v>25</v>
      </c>
      <c r="DY33" s="11" t="s">
        <v>25</v>
      </c>
    </row>
    <row r="34" ht="15" customHeight="1" outlineLevel="1" spans="2:129">
      <c r="B34" s="10">
        <v>202303</v>
      </c>
      <c r="C34" s="11">
        <v>1221673.56</v>
      </c>
      <c r="D34" s="11">
        <v>3596188.76</v>
      </c>
      <c r="E34" s="11">
        <v>6508186.04</v>
      </c>
      <c r="F34" s="11">
        <v>9387726.86</v>
      </c>
      <c r="G34" s="11">
        <v>10544727.6</v>
      </c>
      <c r="H34" s="11">
        <v>13400351.87</v>
      </c>
      <c r="I34" s="11">
        <v>13625525.7</v>
      </c>
      <c r="J34" s="11">
        <v>13758645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X34" s="10">
        <v>202303</v>
      </c>
      <c r="AY34" s="11">
        <v>1098340.33</v>
      </c>
      <c r="AZ34" s="11">
        <v>3379360.25</v>
      </c>
      <c r="BA34" s="11">
        <v>6120841.23</v>
      </c>
      <c r="BB34" s="11">
        <v>12189056.74</v>
      </c>
      <c r="BC34" s="11">
        <v>11546949.29</v>
      </c>
      <c r="BD34" s="11">
        <v>14089505.91</v>
      </c>
      <c r="BE34" s="11">
        <v>14280592.27</v>
      </c>
      <c r="BF34" s="11">
        <v>14383346.23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P34" s="10">
        <v>202203</v>
      </c>
      <c r="CQ34" s="11">
        <v>218478.47</v>
      </c>
      <c r="CR34" s="11">
        <v>1259517.04</v>
      </c>
      <c r="CS34" s="11">
        <v>2189704.92</v>
      </c>
      <c r="CT34" s="11">
        <v>4172918.97</v>
      </c>
      <c r="CU34" s="11">
        <v>4333365.54</v>
      </c>
      <c r="CV34" s="11">
        <v>4944647.72</v>
      </c>
      <c r="CW34" s="11">
        <v>5408591.05</v>
      </c>
      <c r="CX34" s="11">
        <v>6429333.62</v>
      </c>
      <c r="CY34" s="11" t="s">
        <v>25</v>
      </c>
      <c r="CZ34" s="11" t="s">
        <v>25</v>
      </c>
      <c r="DA34" s="11" t="s">
        <v>25</v>
      </c>
      <c r="DB34" s="11" t="s">
        <v>25</v>
      </c>
      <c r="DC34" s="11" t="s">
        <v>25</v>
      </c>
      <c r="DD34" s="11" t="s">
        <v>25</v>
      </c>
      <c r="DE34" s="11" t="s">
        <v>25</v>
      </c>
      <c r="DF34" s="11" t="s">
        <v>25</v>
      </c>
      <c r="DG34" s="11" t="s">
        <v>25</v>
      </c>
      <c r="DH34" s="11" t="s">
        <v>25</v>
      </c>
      <c r="DI34" s="11" t="s">
        <v>25</v>
      </c>
      <c r="DJ34" s="11" t="s">
        <v>25</v>
      </c>
      <c r="DK34" s="11" t="s">
        <v>25</v>
      </c>
      <c r="DL34" s="11" t="s">
        <v>25</v>
      </c>
      <c r="DM34" s="11" t="s">
        <v>25</v>
      </c>
      <c r="DN34" s="11" t="s">
        <v>25</v>
      </c>
      <c r="DO34" s="11" t="s">
        <v>25</v>
      </c>
      <c r="DP34" s="11" t="s">
        <v>25</v>
      </c>
      <c r="DQ34" s="11" t="s">
        <v>25</v>
      </c>
      <c r="DR34" s="11" t="s">
        <v>25</v>
      </c>
      <c r="DS34" s="11" t="s">
        <v>25</v>
      </c>
      <c r="DT34" s="11" t="s">
        <v>25</v>
      </c>
      <c r="DU34" s="11" t="s">
        <v>25</v>
      </c>
      <c r="DV34" s="11" t="s">
        <v>25</v>
      </c>
      <c r="DW34" s="11" t="s">
        <v>25</v>
      </c>
      <c r="DX34" s="11" t="s">
        <v>25</v>
      </c>
      <c r="DY34" s="11" t="s">
        <v>25</v>
      </c>
    </row>
    <row r="35" ht="15" customHeight="1" outlineLevel="1" spans="2:129">
      <c r="B35" s="10">
        <v>202306</v>
      </c>
      <c r="C35" s="11">
        <v>1686308.45</v>
      </c>
      <c r="D35" s="11">
        <v>5110187.81</v>
      </c>
      <c r="E35" s="11">
        <v>7245795.88</v>
      </c>
      <c r="F35" s="11">
        <v>8676592.59</v>
      </c>
      <c r="G35" s="11">
        <v>10878724.51</v>
      </c>
      <c r="H35" s="11">
        <v>13228092.81</v>
      </c>
      <c r="I35" s="11">
        <v>14156306.59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X35" s="10">
        <v>202306</v>
      </c>
      <c r="AY35" s="11">
        <v>1322040.87</v>
      </c>
      <c r="AZ35" s="11">
        <v>4438628.43</v>
      </c>
      <c r="BA35" s="11">
        <v>9947927.62</v>
      </c>
      <c r="BB35" s="11">
        <v>9530713.21</v>
      </c>
      <c r="BC35" s="11">
        <v>11528535.56</v>
      </c>
      <c r="BD35" s="11">
        <v>13873042.12</v>
      </c>
      <c r="BE35" s="11">
        <v>14782163.04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P35" s="10">
        <v>202206</v>
      </c>
      <c r="CQ35" s="11">
        <v>863131.71</v>
      </c>
      <c r="CR35" s="11">
        <v>3185368.64</v>
      </c>
      <c r="CS35" s="11">
        <v>5078722.93</v>
      </c>
      <c r="CT35" s="11">
        <v>6058505.29</v>
      </c>
      <c r="CU35" s="11">
        <v>7317010.6</v>
      </c>
      <c r="CV35" s="11">
        <v>8183891.9</v>
      </c>
      <c r="CW35" s="11">
        <v>8507874.47</v>
      </c>
      <c r="CX35" s="11" t="s">
        <v>25</v>
      </c>
      <c r="CY35" s="11" t="s">
        <v>25</v>
      </c>
      <c r="CZ35" s="11" t="s">
        <v>25</v>
      </c>
      <c r="DA35" s="11" t="s">
        <v>25</v>
      </c>
      <c r="DB35" s="11" t="s">
        <v>25</v>
      </c>
      <c r="DC35" s="11" t="s">
        <v>25</v>
      </c>
      <c r="DD35" s="11" t="s">
        <v>25</v>
      </c>
      <c r="DE35" s="11" t="s">
        <v>25</v>
      </c>
      <c r="DF35" s="11" t="s">
        <v>25</v>
      </c>
      <c r="DG35" s="11" t="s">
        <v>25</v>
      </c>
      <c r="DH35" s="11" t="s">
        <v>25</v>
      </c>
      <c r="DI35" s="11" t="s">
        <v>25</v>
      </c>
      <c r="DJ35" s="11" t="s">
        <v>25</v>
      </c>
      <c r="DK35" s="11" t="s">
        <v>25</v>
      </c>
      <c r="DL35" s="11" t="s">
        <v>25</v>
      </c>
      <c r="DM35" s="11" t="s">
        <v>25</v>
      </c>
      <c r="DN35" s="11" t="s">
        <v>25</v>
      </c>
      <c r="DO35" s="11" t="s">
        <v>25</v>
      </c>
      <c r="DP35" s="11" t="s">
        <v>25</v>
      </c>
      <c r="DQ35" s="11" t="s">
        <v>25</v>
      </c>
      <c r="DR35" s="11" t="s">
        <v>25</v>
      </c>
      <c r="DS35" s="11" t="s">
        <v>25</v>
      </c>
      <c r="DT35" s="11" t="s">
        <v>25</v>
      </c>
      <c r="DU35" s="11" t="s">
        <v>25</v>
      </c>
      <c r="DV35" s="11" t="s">
        <v>25</v>
      </c>
      <c r="DW35" s="11" t="s">
        <v>25</v>
      </c>
      <c r="DX35" s="11" t="s">
        <v>25</v>
      </c>
      <c r="DY35" s="11" t="s">
        <v>25</v>
      </c>
    </row>
    <row r="36" ht="15" customHeight="1" outlineLevel="1" spans="2:129">
      <c r="B36" s="10">
        <v>202309</v>
      </c>
      <c r="C36" s="11">
        <v>4578524.27</v>
      </c>
      <c r="D36" s="11">
        <v>12093938.25</v>
      </c>
      <c r="E36" s="11">
        <v>15369179.12</v>
      </c>
      <c r="F36" s="11">
        <v>18832360.7</v>
      </c>
      <c r="G36" s="11">
        <v>20382578.67</v>
      </c>
      <c r="H36" s="11">
        <v>21084158.08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X36" s="10">
        <v>202309</v>
      </c>
      <c r="AY36" s="11">
        <v>4081666.27</v>
      </c>
      <c r="AZ36" s="11">
        <v>14674257.81</v>
      </c>
      <c r="BA36" s="11">
        <v>16114051.66</v>
      </c>
      <c r="BB36" s="11">
        <v>19475201.88</v>
      </c>
      <c r="BC36" s="11">
        <v>21533167.27</v>
      </c>
      <c r="BD36" s="11">
        <v>22231037.18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P36" s="10">
        <v>202209</v>
      </c>
      <c r="CQ36" s="11">
        <v>4128573.12</v>
      </c>
      <c r="CR36" s="11">
        <v>7219816.08</v>
      </c>
      <c r="CS36" s="11">
        <v>9357629.44</v>
      </c>
      <c r="CT36" s="11">
        <v>11599270.02</v>
      </c>
      <c r="CU36" s="11">
        <v>12260900.41</v>
      </c>
      <c r="CV36" s="11">
        <v>12942959.03</v>
      </c>
      <c r="CW36" s="11" t="s">
        <v>25</v>
      </c>
      <c r="CX36" s="11" t="s">
        <v>25</v>
      </c>
      <c r="CY36" s="11" t="s">
        <v>25</v>
      </c>
      <c r="CZ36" s="11" t="s">
        <v>25</v>
      </c>
      <c r="DA36" s="11" t="s">
        <v>25</v>
      </c>
      <c r="DB36" s="11" t="s">
        <v>25</v>
      </c>
      <c r="DC36" s="11" t="s">
        <v>25</v>
      </c>
      <c r="DD36" s="11" t="s">
        <v>25</v>
      </c>
      <c r="DE36" s="11" t="s">
        <v>25</v>
      </c>
      <c r="DF36" s="11" t="s">
        <v>25</v>
      </c>
      <c r="DG36" s="11" t="s">
        <v>25</v>
      </c>
      <c r="DH36" s="11" t="s">
        <v>25</v>
      </c>
      <c r="DI36" s="11" t="s">
        <v>25</v>
      </c>
      <c r="DJ36" s="11" t="s">
        <v>25</v>
      </c>
      <c r="DK36" s="11" t="s">
        <v>25</v>
      </c>
      <c r="DL36" s="11" t="s">
        <v>25</v>
      </c>
      <c r="DM36" s="11" t="s">
        <v>25</v>
      </c>
      <c r="DN36" s="11" t="s">
        <v>25</v>
      </c>
      <c r="DO36" s="11" t="s">
        <v>25</v>
      </c>
      <c r="DP36" s="11" t="s">
        <v>25</v>
      </c>
      <c r="DQ36" s="11" t="s">
        <v>25</v>
      </c>
      <c r="DR36" s="11" t="s">
        <v>25</v>
      </c>
      <c r="DS36" s="11" t="s">
        <v>25</v>
      </c>
      <c r="DT36" s="11" t="s">
        <v>25</v>
      </c>
      <c r="DU36" s="11" t="s">
        <v>25</v>
      </c>
      <c r="DV36" s="11" t="s">
        <v>25</v>
      </c>
      <c r="DW36" s="11" t="s">
        <v>25</v>
      </c>
      <c r="DX36" s="11" t="s">
        <v>25</v>
      </c>
      <c r="DY36" s="11" t="s">
        <v>25</v>
      </c>
    </row>
    <row r="37" ht="15" customHeight="1" outlineLevel="1" spans="2:129">
      <c r="B37" s="10">
        <v>202312</v>
      </c>
      <c r="C37" s="11">
        <v>2887214</v>
      </c>
      <c r="D37" s="11">
        <v>7742844.78</v>
      </c>
      <c r="E37" s="11">
        <v>10948255.36</v>
      </c>
      <c r="F37" s="11">
        <v>13944438.75</v>
      </c>
      <c r="G37" s="11">
        <v>14837699.76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X37" s="10">
        <v>202312</v>
      </c>
      <c r="AY37" s="11">
        <v>2306305.7</v>
      </c>
      <c r="AZ37" s="11">
        <v>4983622.35</v>
      </c>
      <c r="BA37" s="11">
        <v>7716900.88</v>
      </c>
      <c r="BB37" s="11">
        <v>11209926.16</v>
      </c>
      <c r="BC37" s="11">
        <v>13070799.8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P37" s="10">
        <v>202212</v>
      </c>
      <c r="CQ37" s="11">
        <v>1639541.55</v>
      </c>
      <c r="CR37" s="11">
        <v>3376798.93</v>
      </c>
      <c r="CS37" s="11">
        <v>6108524.64</v>
      </c>
      <c r="CT37" s="11">
        <v>10984752.54</v>
      </c>
      <c r="CU37" s="11">
        <v>16002797.38</v>
      </c>
      <c r="CV37" s="11" t="s">
        <v>25</v>
      </c>
      <c r="CW37" s="11" t="s">
        <v>25</v>
      </c>
      <c r="CX37" s="11" t="s">
        <v>25</v>
      </c>
      <c r="CY37" s="11" t="s">
        <v>25</v>
      </c>
      <c r="CZ37" s="11" t="s">
        <v>25</v>
      </c>
      <c r="DA37" s="11" t="s">
        <v>25</v>
      </c>
      <c r="DB37" s="11" t="s">
        <v>25</v>
      </c>
      <c r="DC37" s="11" t="s">
        <v>25</v>
      </c>
      <c r="DD37" s="11" t="s">
        <v>25</v>
      </c>
      <c r="DE37" s="11" t="s">
        <v>25</v>
      </c>
      <c r="DF37" s="11" t="s">
        <v>25</v>
      </c>
      <c r="DG37" s="11" t="s">
        <v>25</v>
      </c>
      <c r="DH37" s="11" t="s">
        <v>25</v>
      </c>
      <c r="DI37" s="11" t="s">
        <v>25</v>
      </c>
      <c r="DJ37" s="11" t="s">
        <v>25</v>
      </c>
      <c r="DK37" s="11" t="s">
        <v>25</v>
      </c>
      <c r="DL37" s="11" t="s">
        <v>25</v>
      </c>
      <c r="DM37" s="11" t="s">
        <v>25</v>
      </c>
      <c r="DN37" s="11" t="s">
        <v>25</v>
      </c>
      <c r="DO37" s="11" t="s">
        <v>25</v>
      </c>
      <c r="DP37" s="11" t="s">
        <v>25</v>
      </c>
      <c r="DQ37" s="11" t="s">
        <v>25</v>
      </c>
      <c r="DR37" s="11" t="s">
        <v>25</v>
      </c>
      <c r="DS37" s="11" t="s">
        <v>25</v>
      </c>
      <c r="DT37" s="11" t="s">
        <v>25</v>
      </c>
      <c r="DU37" s="11" t="s">
        <v>25</v>
      </c>
      <c r="DV37" s="11" t="s">
        <v>25</v>
      </c>
      <c r="DW37" s="11" t="s">
        <v>25</v>
      </c>
      <c r="DX37" s="11" t="s">
        <v>25</v>
      </c>
      <c r="DY37" s="11" t="s">
        <v>25</v>
      </c>
    </row>
    <row r="38" ht="15" customHeight="1" outlineLevel="1" spans="2:129">
      <c r="B38" s="10">
        <v>202403</v>
      </c>
      <c r="C38" s="11">
        <v>2997047.12</v>
      </c>
      <c r="D38" s="11">
        <v>5057700.99</v>
      </c>
      <c r="E38" s="11">
        <v>10417794.14</v>
      </c>
      <c r="F38" s="11">
        <v>12424861.6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X38" s="10">
        <v>202403</v>
      </c>
      <c r="AY38" s="11">
        <v>2659604.32</v>
      </c>
      <c r="AZ38" s="11">
        <v>4173622.21</v>
      </c>
      <c r="BA38" s="11">
        <v>8518891.14</v>
      </c>
      <c r="BB38" s="11">
        <v>22292677.48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P38" s="10">
        <v>202303</v>
      </c>
      <c r="CQ38" s="11">
        <v>1098340.33</v>
      </c>
      <c r="CR38" s="11">
        <v>3379360.25</v>
      </c>
      <c r="CS38" s="11">
        <v>6120841.23</v>
      </c>
      <c r="CT38" s="11">
        <v>12189056.74</v>
      </c>
      <c r="CU38" s="11" t="s">
        <v>25</v>
      </c>
      <c r="CV38" s="11" t="s">
        <v>25</v>
      </c>
      <c r="CW38" s="11" t="s">
        <v>25</v>
      </c>
      <c r="CX38" s="11" t="s">
        <v>25</v>
      </c>
      <c r="CY38" s="11" t="s">
        <v>25</v>
      </c>
      <c r="CZ38" s="11" t="s">
        <v>25</v>
      </c>
      <c r="DA38" s="11" t="s">
        <v>25</v>
      </c>
      <c r="DB38" s="11" t="s">
        <v>25</v>
      </c>
      <c r="DC38" s="11" t="s">
        <v>25</v>
      </c>
      <c r="DD38" s="11" t="s">
        <v>25</v>
      </c>
      <c r="DE38" s="11" t="s">
        <v>25</v>
      </c>
      <c r="DF38" s="11" t="s">
        <v>25</v>
      </c>
      <c r="DG38" s="11" t="s">
        <v>25</v>
      </c>
      <c r="DH38" s="11" t="s">
        <v>25</v>
      </c>
      <c r="DI38" s="11" t="s">
        <v>25</v>
      </c>
      <c r="DJ38" s="11" t="s">
        <v>25</v>
      </c>
      <c r="DK38" s="11" t="s">
        <v>25</v>
      </c>
      <c r="DL38" s="11" t="s">
        <v>25</v>
      </c>
      <c r="DM38" s="11" t="s">
        <v>25</v>
      </c>
      <c r="DN38" s="11" t="s">
        <v>25</v>
      </c>
      <c r="DO38" s="11" t="s">
        <v>25</v>
      </c>
      <c r="DP38" s="11" t="s">
        <v>25</v>
      </c>
      <c r="DQ38" s="11" t="s">
        <v>25</v>
      </c>
      <c r="DR38" s="11" t="s">
        <v>25</v>
      </c>
      <c r="DS38" s="11" t="s">
        <v>25</v>
      </c>
      <c r="DT38" s="11" t="s">
        <v>25</v>
      </c>
      <c r="DU38" s="11" t="s">
        <v>25</v>
      </c>
      <c r="DV38" s="11" t="s">
        <v>25</v>
      </c>
      <c r="DW38" s="11" t="s">
        <v>25</v>
      </c>
      <c r="DX38" s="11" t="s">
        <v>25</v>
      </c>
      <c r="DY38" s="11" t="s">
        <v>25</v>
      </c>
    </row>
    <row r="39" ht="15" customHeight="1" outlineLevel="1" spans="2:129">
      <c r="B39" s="10">
        <v>202406</v>
      </c>
      <c r="C39" s="11">
        <v>2208231.26</v>
      </c>
      <c r="D39" s="11">
        <v>6871041.48</v>
      </c>
      <c r="E39" s="11">
        <v>10107442.17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X39" s="10">
        <v>202406</v>
      </c>
      <c r="AY39" s="11">
        <v>1672549.53</v>
      </c>
      <c r="AZ39" s="11">
        <v>5912144.4</v>
      </c>
      <c r="BA39" s="11">
        <v>15007831.58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P39" s="10">
        <v>202306</v>
      </c>
      <c r="CQ39" s="11">
        <v>1322040.87</v>
      </c>
      <c r="CR39" s="11">
        <v>4438628.43</v>
      </c>
      <c r="CS39" s="11">
        <v>9947927.62</v>
      </c>
      <c r="CT39" s="11" t="s">
        <v>25</v>
      </c>
      <c r="CU39" s="11" t="s">
        <v>25</v>
      </c>
      <c r="CV39" s="11" t="s">
        <v>25</v>
      </c>
      <c r="CW39" s="11" t="s">
        <v>25</v>
      </c>
      <c r="CX39" s="11" t="s">
        <v>25</v>
      </c>
      <c r="CY39" s="11" t="s">
        <v>25</v>
      </c>
      <c r="CZ39" s="11" t="s">
        <v>25</v>
      </c>
      <c r="DA39" s="11" t="s">
        <v>25</v>
      </c>
      <c r="DB39" s="11" t="s">
        <v>25</v>
      </c>
      <c r="DC39" s="11" t="s">
        <v>25</v>
      </c>
      <c r="DD39" s="11" t="s">
        <v>25</v>
      </c>
      <c r="DE39" s="11" t="s">
        <v>25</v>
      </c>
      <c r="DF39" s="11" t="s">
        <v>25</v>
      </c>
      <c r="DG39" s="11" t="s">
        <v>25</v>
      </c>
      <c r="DH39" s="11" t="s">
        <v>25</v>
      </c>
      <c r="DI39" s="11" t="s">
        <v>25</v>
      </c>
      <c r="DJ39" s="11" t="s">
        <v>25</v>
      </c>
      <c r="DK39" s="11" t="s">
        <v>25</v>
      </c>
      <c r="DL39" s="11" t="s">
        <v>25</v>
      </c>
      <c r="DM39" s="11" t="s">
        <v>25</v>
      </c>
      <c r="DN39" s="11" t="s">
        <v>25</v>
      </c>
      <c r="DO39" s="11" t="s">
        <v>25</v>
      </c>
      <c r="DP39" s="11" t="s">
        <v>25</v>
      </c>
      <c r="DQ39" s="11" t="s">
        <v>25</v>
      </c>
      <c r="DR39" s="11" t="s">
        <v>25</v>
      </c>
      <c r="DS39" s="11" t="s">
        <v>25</v>
      </c>
      <c r="DT39" s="11" t="s">
        <v>25</v>
      </c>
      <c r="DU39" s="11" t="s">
        <v>25</v>
      </c>
      <c r="DV39" s="11" t="s">
        <v>25</v>
      </c>
      <c r="DW39" s="11" t="s">
        <v>25</v>
      </c>
      <c r="DX39" s="11" t="s">
        <v>25</v>
      </c>
      <c r="DY39" s="11" t="s">
        <v>25</v>
      </c>
    </row>
    <row r="40" ht="15" customHeight="1" outlineLevel="1" spans="2:129">
      <c r="B40" s="10">
        <v>202409</v>
      </c>
      <c r="C40" s="11">
        <v>3968170.28</v>
      </c>
      <c r="D40" s="11">
        <v>13678397.94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X40" s="10">
        <v>202409</v>
      </c>
      <c r="AY40" s="11">
        <v>3759026.93</v>
      </c>
      <c r="AZ40" s="11">
        <v>16729537.47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P40" s="10">
        <v>202309</v>
      </c>
      <c r="CQ40" s="11">
        <v>4081666.27</v>
      </c>
      <c r="CR40" s="11">
        <v>14674257.81</v>
      </c>
      <c r="CS40" s="11" t="s">
        <v>25</v>
      </c>
      <c r="CT40" s="11" t="s">
        <v>25</v>
      </c>
      <c r="CU40" s="11" t="s">
        <v>25</v>
      </c>
      <c r="CV40" s="11" t="s">
        <v>25</v>
      </c>
      <c r="CW40" s="11" t="s">
        <v>25</v>
      </c>
      <c r="CX40" s="11" t="s">
        <v>25</v>
      </c>
      <c r="CY40" s="11" t="s">
        <v>25</v>
      </c>
      <c r="CZ40" s="11" t="s">
        <v>25</v>
      </c>
      <c r="DA40" s="11" t="s">
        <v>25</v>
      </c>
      <c r="DB40" s="11" t="s">
        <v>25</v>
      </c>
      <c r="DC40" s="11" t="s">
        <v>25</v>
      </c>
      <c r="DD40" s="11" t="s">
        <v>25</v>
      </c>
      <c r="DE40" s="11" t="s">
        <v>25</v>
      </c>
      <c r="DF40" s="11" t="s">
        <v>25</v>
      </c>
      <c r="DG40" s="11" t="s">
        <v>25</v>
      </c>
      <c r="DH40" s="11" t="s">
        <v>25</v>
      </c>
      <c r="DI40" s="11" t="s">
        <v>25</v>
      </c>
      <c r="DJ40" s="11" t="s">
        <v>25</v>
      </c>
      <c r="DK40" s="11" t="s">
        <v>25</v>
      </c>
      <c r="DL40" s="11" t="s">
        <v>25</v>
      </c>
      <c r="DM40" s="11" t="s">
        <v>25</v>
      </c>
      <c r="DN40" s="11" t="s">
        <v>25</v>
      </c>
      <c r="DO40" s="11" t="s">
        <v>25</v>
      </c>
      <c r="DP40" s="11" t="s">
        <v>25</v>
      </c>
      <c r="DQ40" s="11" t="s">
        <v>25</v>
      </c>
      <c r="DR40" s="11" t="s">
        <v>25</v>
      </c>
      <c r="DS40" s="11" t="s">
        <v>25</v>
      </c>
      <c r="DT40" s="11" t="s">
        <v>25</v>
      </c>
      <c r="DU40" s="11" t="s">
        <v>25</v>
      </c>
      <c r="DV40" s="11" t="s">
        <v>25</v>
      </c>
      <c r="DW40" s="11" t="s">
        <v>25</v>
      </c>
      <c r="DX40" s="11" t="s">
        <v>25</v>
      </c>
      <c r="DY40" s="11" t="s">
        <v>25</v>
      </c>
    </row>
    <row r="41" ht="15" customHeight="1" outlineLevel="1" spans="2:129">
      <c r="B41" s="10">
        <v>202412</v>
      </c>
      <c r="C41" s="11">
        <v>3317198.09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X41" s="10">
        <v>202412</v>
      </c>
      <c r="AY41" s="11">
        <v>2940434.15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P41" s="10">
        <v>202312</v>
      </c>
      <c r="CQ41" s="11">
        <v>2306305.7</v>
      </c>
      <c r="CR41" s="11" t="s">
        <v>25</v>
      </c>
      <c r="CS41" s="11" t="s">
        <v>25</v>
      </c>
      <c r="CT41" s="11" t="s">
        <v>25</v>
      </c>
      <c r="CU41" s="11" t="s">
        <v>25</v>
      </c>
      <c r="CV41" s="11" t="s">
        <v>25</v>
      </c>
      <c r="CW41" s="11" t="s">
        <v>25</v>
      </c>
      <c r="CX41" s="11" t="s">
        <v>25</v>
      </c>
      <c r="CY41" s="11" t="s">
        <v>25</v>
      </c>
      <c r="CZ41" s="11" t="s">
        <v>25</v>
      </c>
      <c r="DA41" s="11" t="s">
        <v>25</v>
      </c>
      <c r="DB41" s="11" t="s">
        <v>25</v>
      </c>
      <c r="DC41" s="11" t="s">
        <v>25</v>
      </c>
      <c r="DD41" s="11" t="s">
        <v>25</v>
      </c>
      <c r="DE41" s="11" t="s">
        <v>25</v>
      </c>
      <c r="DF41" s="11" t="s">
        <v>25</v>
      </c>
      <c r="DG41" s="11" t="s">
        <v>25</v>
      </c>
      <c r="DH41" s="11" t="s">
        <v>25</v>
      </c>
      <c r="DI41" s="11" t="s">
        <v>25</v>
      </c>
      <c r="DJ41" s="11" t="s">
        <v>25</v>
      </c>
      <c r="DK41" s="11" t="s">
        <v>25</v>
      </c>
      <c r="DL41" s="11" t="s">
        <v>25</v>
      </c>
      <c r="DM41" s="11" t="s">
        <v>25</v>
      </c>
      <c r="DN41" s="11" t="s">
        <v>25</v>
      </c>
      <c r="DO41" s="11" t="s">
        <v>25</v>
      </c>
      <c r="DP41" s="11" t="s">
        <v>25</v>
      </c>
      <c r="DQ41" s="11" t="s">
        <v>25</v>
      </c>
      <c r="DR41" s="11" t="s">
        <v>25</v>
      </c>
      <c r="DS41" s="11" t="s">
        <v>25</v>
      </c>
      <c r="DT41" s="11" t="s">
        <v>25</v>
      </c>
      <c r="DU41" s="11" t="s">
        <v>25</v>
      </c>
      <c r="DV41" s="11" t="s">
        <v>25</v>
      </c>
      <c r="DW41" s="11" t="s">
        <v>25</v>
      </c>
      <c r="DX41" s="11" t="s">
        <v>25</v>
      </c>
      <c r="DY41" s="11" t="s">
        <v>25</v>
      </c>
    </row>
    <row r="42" ht="15" customHeight="1"/>
    <row r="43" ht="15" customHeight="1" spans="2:129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P43" s="6" t="s">
        <v>26</v>
      </c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</row>
    <row r="44" ht="15" customHeight="1" outlineLevel="1" spans="2:129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P44" s="8" t="s">
        <v>23</v>
      </c>
      <c r="CQ44" s="9" t="s">
        <v>24</v>
      </c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</row>
    <row r="45" ht="15" customHeight="1" outlineLevel="1" spans="2:129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71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  <c r="CP45" s="9"/>
      <c r="CQ45" s="9">
        <v>1</v>
      </c>
      <c r="CR45" s="9">
        <v>2</v>
      </c>
      <c r="CS45" s="9">
        <v>3</v>
      </c>
      <c r="CT45" s="9">
        <v>4</v>
      </c>
      <c r="CU45" s="9">
        <v>5</v>
      </c>
      <c r="CV45" s="9">
        <v>6</v>
      </c>
      <c r="CW45" s="9">
        <v>7</v>
      </c>
      <c r="CX45" s="9">
        <v>8</v>
      </c>
      <c r="CY45" s="9">
        <v>9</v>
      </c>
      <c r="CZ45" s="9">
        <v>10</v>
      </c>
      <c r="DA45" s="9">
        <v>11</v>
      </c>
      <c r="DB45" s="9">
        <v>12</v>
      </c>
      <c r="DC45" s="9">
        <v>13</v>
      </c>
      <c r="DD45" s="9">
        <v>14</v>
      </c>
      <c r="DE45" s="9">
        <v>15</v>
      </c>
      <c r="DF45" s="9">
        <v>16</v>
      </c>
      <c r="DG45" s="9">
        <v>17</v>
      </c>
      <c r="DH45" s="9">
        <v>18</v>
      </c>
      <c r="DI45" s="9">
        <v>19</v>
      </c>
      <c r="DJ45" s="9">
        <v>20</v>
      </c>
      <c r="DK45" s="9">
        <v>21</v>
      </c>
      <c r="DL45" s="9">
        <v>22</v>
      </c>
      <c r="DM45" s="9">
        <v>23</v>
      </c>
      <c r="DN45" s="9">
        <v>24</v>
      </c>
      <c r="DO45" s="9">
        <v>25</v>
      </c>
      <c r="DP45" s="9">
        <v>26</v>
      </c>
      <c r="DQ45" s="9">
        <v>27</v>
      </c>
      <c r="DR45" s="9">
        <v>28</v>
      </c>
      <c r="DS45" s="9">
        <v>29</v>
      </c>
      <c r="DT45" s="9">
        <v>30</v>
      </c>
      <c r="DU45" s="9">
        <v>31</v>
      </c>
      <c r="DV45" s="9">
        <v>32</v>
      </c>
      <c r="DW45" s="9">
        <v>33</v>
      </c>
      <c r="DX45" s="9">
        <v>34</v>
      </c>
      <c r="DY45" s="9">
        <v>35</v>
      </c>
    </row>
    <row r="46" ht="15" customHeight="1" outlineLevel="1" spans="2:129">
      <c r="B46" s="10">
        <f>B7</f>
        <v>201606</v>
      </c>
      <c r="C46" s="13">
        <f t="shared" ref="C46:AJ54" si="0">IFERROR(IF(D7="","",D7/C7),0)</f>
        <v>6.89194009530293</v>
      </c>
      <c r="D46" s="13">
        <f t="shared" si="0"/>
        <v>1.01461835235365</v>
      </c>
      <c r="E46" s="13">
        <f t="shared" si="0"/>
        <v>1.00131421907156</v>
      </c>
      <c r="F46" s="13">
        <f t="shared" si="0"/>
        <v>1.0011666614815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22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6.89194009530293</v>
      </c>
      <c r="AZ46" s="13">
        <f t="shared" si="1"/>
        <v>1.01461835235365</v>
      </c>
      <c r="BA46" s="13">
        <f t="shared" si="1"/>
        <v>1.00131421907156</v>
      </c>
      <c r="BB46" s="13">
        <f t="shared" si="1"/>
        <v>1.0011666614815</v>
      </c>
      <c r="BC46" s="13">
        <f t="shared" si="1"/>
        <v>1</v>
      </c>
      <c r="BD46" s="13">
        <f t="shared" si="1"/>
        <v>1</v>
      </c>
      <c r="BE46" s="13">
        <f t="shared" si="1"/>
        <v>1</v>
      </c>
      <c r="BF46" s="13">
        <f t="shared" si="1"/>
        <v>1</v>
      </c>
      <c r="BG46" s="13">
        <f t="shared" si="1"/>
        <v>1</v>
      </c>
      <c r="BH46" s="13">
        <f t="shared" si="1"/>
        <v>1</v>
      </c>
      <c r="BI46" s="13">
        <f t="shared" si="1"/>
        <v>1</v>
      </c>
      <c r="BJ46" s="13">
        <f t="shared" si="1"/>
        <v>1</v>
      </c>
      <c r="BK46" s="13">
        <f t="shared" si="1"/>
        <v>1</v>
      </c>
      <c r="BL46" s="13">
        <f t="shared" si="1"/>
        <v>1</v>
      </c>
      <c r="BM46" s="13">
        <f t="shared" si="1"/>
        <v>1</v>
      </c>
      <c r="BN46" s="13">
        <f t="shared" si="1"/>
        <v>1</v>
      </c>
      <c r="BO46" s="13">
        <f t="shared" si="1"/>
        <v>1</v>
      </c>
      <c r="BP46" s="13">
        <f t="shared" si="1"/>
        <v>1</v>
      </c>
      <c r="BQ46" s="13">
        <f t="shared" si="1"/>
        <v>1</v>
      </c>
      <c r="BR46" s="13">
        <f t="shared" si="1"/>
        <v>1</v>
      </c>
      <c r="BS46" s="13">
        <f t="shared" si="1"/>
        <v>1</v>
      </c>
      <c r="BT46" s="13">
        <f t="shared" si="1"/>
        <v>1</v>
      </c>
      <c r="BU46" s="13">
        <f t="shared" si="1"/>
        <v>1</v>
      </c>
      <c r="BV46" s="13">
        <f t="shared" si="1"/>
        <v>1</v>
      </c>
      <c r="BW46" s="13">
        <f t="shared" si="1"/>
        <v>1</v>
      </c>
      <c r="BX46" s="13">
        <f t="shared" si="1"/>
        <v>1</v>
      </c>
      <c r="BY46" s="13">
        <f t="shared" si="1"/>
        <v>1</v>
      </c>
      <c r="BZ46" s="13">
        <f t="shared" si="1"/>
        <v>1</v>
      </c>
      <c r="CA46" s="13">
        <f t="shared" si="1"/>
        <v>1</v>
      </c>
      <c r="CB46" s="13">
        <f t="shared" si="1"/>
        <v>1</v>
      </c>
      <c r="CC46" s="13">
        <f t="shared" si="1"/>
        <v>1</v>
      </c>
      <c r="CD46" s="13">
        <f t="shared" si="1"/>
        <v>1</v>
      </c>
      <c r="CE46" s="13">
        <f t="shared" si="1"/>
        <v>1</v>
      </c>
      <c r="CF46" s="13">
        <f t="shared" si="1"/>
        <v>1</v>
      </c>
      <c r="CG46" s="13" t="str">
        <f>IFERROR(IF(CH7="","",CH7/CG7),0)</f>
        <v/>
      </c>
      <c r="CP46" s="10">
        <v>201506</v>
      </c>
      <c r="CQ46" s="13">
        <f t="shared" ref="CQ46:DX54" si="2">IFERROR(IF(CR7="","",CR7/CQ7),0)</f>
        <v>0</v>
      </c>
      <c r="CR46" s="13">
        <f t="shared" si="2"/>
        <v>0</v>
      </c>
      <c r="CS46" s="13">
        <f t="shared" si="2"/>
        <v>0</v>
      </c>
      <c r="CT46" s="13">
        <f t="shared" si="2"/>
        <v>0</v>
      </c>
      <c r="CU46" s="13">
        <f t="shared" si="2"/>
        <v>0</v>
      </c>
      <c r="CV46" s="13">
        <f t="shared" si="2"/>
        <v>0</v>
      </c>
      <c r="CW46" s="13">
        <f t="shared" si="2"/>
        <v>0</v>
      </c>
      <c r="CX46" s="13">
        <f t="shared" si="2"/>
        <v>0</v>
      </c>
      <c r="CY46" s="13">
        <f t="shared" si="2"/>
        <v>0</v>
      </c>
      <c r="CZ46" s="13">
        <f t="shared" si="2"/>
        <v>0</v>
      </c>
      <c r="DA46" s="13">
        <f t="shared" si="2"/>
        <v>0</v>
      </c>
      <c r="DB46" s="13">
        <f t="shared" si="2"/>
        <v>0</v>
      </c>
      <c r="DC46" s="13">
        <f t="shared" si="2"/>
        <v>0</v>
      </c>
      <c r="DD46" s="13">
        <f t="shared" si="2"/>
        <v>0</v>
      </c>
      <c r="DE46" s="13">
        <f t="shared" si="2"/>
        <v>0</v>
      </c>
      <c r="DF46" s="13">
        <f t="shared" si="2"/>
        <v>0</v>
      </c>
      <c r="DG46" s="13">
        <f t="shared" si="2"/>
        <v>0</v>
      </c>
      <c r="DH46" s="13">
        <f t="shared" si="2"/>
        <v>0</v>
      </c>
      <c r="DI46" s="13">
        <f t="shared" si="2"/>
        <v>0</v>
      </c>
      <c r="DJ46" s="13">
        <f t="shared" si="2"/>
        <v>0</v>
      </c>
      <c r="DK46" s="13">
        <f t="shared" si="2"/>
        <v>0</v>
      </c>
      <c r="DL46" s="13">
        <f t="shared" si="2"/>
        <v>0</v>
      </c>
      <c r="DM46" s="13">
        <f t="shared" si="2"/>
        <v>0</v>
      </c>
      <c r="DN46" s="13">
        <f t="shared" si="2"/>
        <v>0</v>
      </c>
      <c r="DO46" s="13">
        <f t="shared" si="2"/>
        <v>0</v>
      </c>
      <c r="DP46" s="13">
        <f t="shared" si="2"/>
        <v>0</v>
      </c>
      <c r="DQ46" s="13">
        <f t="shared" si="2"/>
        <v>0</v>
      </c>
      <c r="DR46" s="13">
        <f t="shared" si="2"/>
        <v>0</v>
      </c>
      <c r="DS46" s="13">
        <f t="shared" si="2"/>
        <v>0</v>
      </c>
      <c r="DT46" s="13">
        <f t="shared" si="2"/>
        <v>0</v>
      </c>
      <c r="DU46" s="13">
        <f t="shared" si="2"/>
        <v>0</v>
      </c>
      <c r="DV46" s="13">
        <f t="shared" si="2"/>
        <v>0</v>
      </c>
      <c r="DW46" s="13">
        <f t="shared" si="2"/>
        <v>0</v>
      </c>
      <c r="DX46" s="13">
        <f t="shared" si="2"/>
        <v>0</v>
      </c>
      <c r="DY46" s="13" t="str">
        <f>IFERROR(IF(DZ7="","",DZ7/DY7),0)</f>
        <v/>
      </c>
    </row>
    <row r="47" ht="15" customHeight="1" outlineLevel="1" spans="2:129">
      <c r="B47" s="10">
        <f t="shared" ref="B47:B80" si="3">B8</f>
        <v>201609</v>
      </c>
      <c r="C47" s="13">
        <f t="shared" si="0"/>
        <v>1.0540277224215</v>
      </c>
      <c r="D47" s="13">
        <f t="shared" si="0"/>
        <v>1</v>
      </c>
      <c r="E47" s="13">
        <f t="shared" si="0"/>
        <v>1.113440611739</v>
      </c>
      <c r="F47" s="13">
        <f t="shared" si="0"/>
        <v>1.46319006829931</v>
      </c>
      <c r="G47" s="13">
        <f t="shared" si="0"/>
        <v>1.0609913348463</v>
      </c>
      <c r="H47" s="13">
        <f t="shared" si="0"/>
        <v>1</v>
      </c>
      <c r="I47" s="13">
        <f t="shared" si="0"/>
        <v>1.02309132009431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22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1.0540277224215</v>
      </c>
      <c r="AZ47" s="13">
        <f t="shared" si="1"/>
        <v>1</v>
      </c>
      <c r="BA47" s="13">
        <f t="shared" si="1"/>
        <v>1.113440611739</v>
      </c>
      <c r="BB47" s="13">
        <f t="shared" si="1"/>
        <v>1.46319006829931</v>
      </c>
      <c r="BC47" s="13">
        <f t="shared" si="1"/>
        <v>1.0609913348463</v>
      </c>
      <c r="BD47" s="13">
        <f t="shared" si="1"/>
        <v>1</v>
      </c>
      <c r="BE47" s="13">
        <f t="shared" si="1"/>
        <v>1.02309132009431</v>
      </c>
      <c r="BF47" s="13">
        <f t="shared" si="1"/>
        <v>1</v>
      </c>
      <c r="BG47" s="13">
        <f t="shared" si="1"/>
        <v>1</v>
      </c>
      <c r="BH47" s="13">
        <f t="shared" si="1"/>
        <v>1</v>
      </c>
      <c r="BI47" s="13">
        <f t="shared" si="1"/>
        <v>1</v>
      </c>
      <c r="BJ47" s="13">
        <f t="shared" si="1"/>
        <v>1</v>
      </c>
      <c r="BK47" s="13">
        <f t="shared" si="1"/>
        <v>1</v>
      </c>
      <c r="BL47" s="13">
        <f t="shared" si="1"/>
        <v>1</v>
      </c>
      <c r="BM47" s="13">
        <f t="shared" si="1"/>
        <v>1</v>
      </c>
      <c r="BN47" s="13">
        <f t="shared" si="1"/>
        <v>1</v>
      </c>
      <c r="BO47" s="13">
        <f t="shared" si="1"/>
        <v>1</v>
      </c>
      <c r="BP47" s="13">
        <f t="shared" si="1"/>
        <v>1</v>
      </c>
      <c r="BQ47" s="13">
        <f t="shared" si="1"/>
        <v>1</v>
      </c>
      <c r="BR47" s="13">
        <f t="shared" si="1"/>
        <v>1</v>
      </c>
      <c r="BS47" s="13">
        <f t="shared" si="1"/>
        <v>1</v>
      </c>
      <c r="BT47" s="13">
        <f t="shared" si="1"/>
        <v>1</v>
      </c>
      <c r="BU47" s="13">
        <f t="shared" si="1"/>
        <v>1</v>
      </c>
      <c r="BV47" s="13">
        <f t="shared" si="1"/>
        <v>1</v>
      </c>
      <c r="BW47" s="13">
        <f t="shared" si="1"/>
        <v>1</v>
      </c>
      <c r="BX47" s="13">
        <f t="shared" si="1"/>
        <v>1</v>
      </c>
      <c r="BY47" s="13">
        <f t="shared" si="1"/>
        <v>1</v>
      </c>
      <c r="BZ47" s="13">
        <f t="shared" si="1"/>
        <v>1</v>
      </c>
      <c r="CA47" s="13">
        <f t="shared" si="1"/>
        <v>1</v>
      </c>
      <c r="CB47" s="13">
        <f t="shared" si="1"/>
        <v>1</v>
      </c>
      <c r="CC47" s="13">
        <f t="shared" si="1"/>
        <v>1</v>
      </c>
      <c r="CD47" s="13">
        <f t="shared" si="1"/>
        <v>1</v>
      </c>
      <c r="CE47" s="13">
        <f t="shared" si="1"/>
        <v>1</v>
      </c>
      <c r="CF47" s="13" t="str">
        <f t="shared" si="1"/>
        <v/>
      </c>
      <c r="CG47" s="13" t="s">
        <v>25</v>
      </c>
      <c r="CP47" s="10">
        <v>201509</v>
      </c>
      <c r="CQ47" s="13">
        <f t="shared" si="2"/>
        <v>0</v>
      </c>
      <c r="CR47" s="13">
        <f t="shared" si="2"/>
        <v>0</v>
      </c>
      <c r="CS47" s="13">
        <f t="shared" si="2"/>
        <v>0</v>
      </c>
      <c r="CT47" s="13">
        <f t="shared" si="2"/>
        <v>0</v>
      </c>
      <c r="CU47" s="13">
        <f t="shared" si="2"/>
        <v>0</v>
      </c>
      <c r="CV47" s="13">
        <f t="shared" si="2"/>
        <v>0</v>
      </c>
      <c r="CW47" s="13">
        <f t="shared" si="2"/>
        <v>0</v>
      </c>
      <c r="CX47" s="13">
        <f t="shared" si="2"/>
        <v>0</v>
      </c>
      <c r="CY47" s="13">
        <f t="shared" si="2"/>
        <v>0</v>
      </c>
      <c r="CZ47" s="13">
        <f t="shared" si="2"/>
        <v>0</v>
      </c>
      <c r="DA47" s="13">
        <f t="shared" si="2"/>
        <v>0</v>
      </c>
      <c r="DB47" s="13">
        <f t="shared" si="2"/>
        <v>0</v>
      </c>
      <c r="DC47" s="13">
        <f t="shared" si="2"/>
        <v>0</v>
      </c>
      <c r="DD47" s="13">
        <f t="shared" si="2"/>
        <v>0</v>
      </c>
      <c r="DE47" s="13">
        <f t="shared" si="2"/>
        <v>0</v>
      </c>
      <c r="DF47" s="13">
        <f t="shared" si="2"/>
        <v>0</v>
      </c>
      <c r="DG47" s="13">
        <f t="shared" si="2"/>
        <v>0</v>
      </c>
      <c r="DH47" s="13">
        <f t="shared" si="2"/>
        <v>0</v>
      </c>
      <c r="DI47" s="13">
        <f t="shared" si="2"/>
        <v>0</v>
      </c>
      <c r="DJ47" s="13">
        <f t="shared" si="2"/>
        <v>0</v>
      </c>
      <c r="DK47" s="13">
        <f t="shared" si="2"/>
        <v>0</v>
      </c>
      <c r="DL47" s="13">
        <f t="shared" si="2"/>
        <v>0</v>
      </c>
      <c r="DM47" s="13">
        <f t="shared" si="2"/>
        <v>0</v>
      </c>
      <c r="DN47" s="13">
        <f t="shared" si="2"/>
        <v>0</v>
      </c>
      <c r="DO47" s="13">
        <f t="shared" si="2"/>
        <v>0</v>
      </c>
      <c r="DP47" s="13">
        <f t="shared" si="2"/>
        <v>0</v>
      </c>
      <c r="DQ47" s="13">
        <f t="shared" si="2"/>
        <v>0</v>
      </c>
      <c r="DR47" s="13">
        <f t="shared" si="2"/>
        <v>0</v>
      </c>
      <c r="DS47" s="13">
        <f t="shared" si="2"/>
        <v>0</v>
      </c>
      <c r="DT47" s="13">
        <f t="shared" si="2"/>
        <v>0</v>
      </c>
      <c r="DU47" s="13">
        <f t="shared" si="2"/>
        <v>0</v>
      </c>
      <c r="DV47" s="13">
        <f t="shared" si="2"/>
        <v>0</v>
      </c>
      <c r="DW47" s="13">
        <f t="shared" si="2"/>
        <v>0</v>
      </c>
      <c r="DX47" s="13" t="str">
        <f t="shared" si="2"/>
        <v/>
      </c>
      <c r="DY47" s="13" t="s">
        <v>25</v>
      </c>
    </row>
    <row r="48" ht="15" customHeight="1" outlineLevel="1" spans="2:129">
      <c r="B48" s="10">
        <f t="shared" si="3"/>
        <v>201612</v>
      </c>
      <c r="C48" s="13">
        <f t="shared" si="0"/>
        <v>46.6969696969697</v>
      </c>
      <c r="D48" s="13">
        <f t="shared" si="0"/>
        <v>2.43767916937054</v>
      </c>
      <c r="E48" s="13">
        <f t="shared" si="0"/>
        <v>1.09200142389241</v>
      </c>
      <c r="F48" s="13">
        <f t="shared" si="0"/>
        <v>1</v>
      </c>
      <c r="G48" s="13">
        <f t="shared" si="0"/>
        <v>1.03315404471057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22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46.6969696969697</v>
      </c>
      <c r="AZ48" s="13">
        <f t="shared" si="1"/>
        <v>2.43767916937054</v>
      </c>
      <c r="BA48" s="13">
        <f t="shared" si="1"/>
        <v>1.09200142389241</v>
      </c>
      <c r="BB48" s="13">
        <f t="shared" si="1"/>
        <v>1</v>
      </c>
      <c r="BC48" s="13">
        <f t="shared" si="1"/>
        <v>1.03315404471057</v>
      </c>
      <c r="BD48" s="13">
        <f t="shared" si="1"/>
        <v>1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>
        <f t="shared" si="1"/>
        <v>1</v>
      </c>
      <c r="CB48" s="13">
        <f t="shared" si="1"/>
        <v>1</v>
      </c>
      <c r="CC48" s="13">
        <f t="shared" si="1"/>
        <v>1</v>
      </c>
      <c r="CD48" s="13">
        <f t="shared" si="1"/>
        <v>1</v>
      </c>
      <c r="CE48" s="13" t="str">
        <f t="shared" si="1"/>
        <v/>
      </c>
      <c r="CF48" s="13" t="s">
        <v>25</v>
      </c>
      <c r="CG48" s="13" t="s">
        <v>25</v>
      </c>
      <c r="CP48" s="10">
        <v>201512</v>
      </c>
      <c r="CQ48" s="13">
        <f t="shared" si="2"/>
        <v>0</v>
      </c>
      <c r="CR48" s="13">
        <f t="shared" si="2"/>
        <v>0</v>
      </c>
      <c r="CS48" s="13">
        <f t="shared" si="2"/>
        <v>0</v>
      </c>
      <c r="CT48" s="13">
        <f t="shared" si="2"/>
        <v>0</v>
      </c>
      <c r="CU48" s="13">
        <f t="shared" si="2"/>
        <v>0</v>
      </c>
      <c r="CV48" s="13">
        <f t="shared" si="2"/>
        <v>0</v>
      </c>
      <c r="CW48" s="13">
        <f t="shared" si="2"/>
        <v>0</v>
      </c>
      <c r="CX48" s="13">
        <f t="shared" si="2"/>
        <v>0</v>
      </c>
      <c r="CY48" s="13">
        <f t="shared" si="2"/>
        <v>0</v>
      </c>
      <c r="CZ48" s="13">
        <f t="shared" si="2"/>
        <v>0</v>
      </c>
      <c r="DA48" s="13">
        <f t="shared" si="2"/>
        <v>0</v>
      </c>
      <c r="DB48" s="13">
        <f t="shared" si="2"/>
        <v>0</v>
      </c>
      <c r="DC48" s="13">
        <f t="shared" si="2"/>
        <v>0</v>
      </c>
      <c r="DD48" s="13">
        <f t="shared" si="2"/>
        <v>0</v>
      </c>
      <c r="DE48" s="13">
        <f t="shared" si="2"/>
        <v>0</v>
      </c>
      <c r="DF48" s="13">
        <f t="shared" si="2"/>
        <v>0</v>
      </c>
      <c r="DG48" s="13">
        <f t="shared" si="2"/>
        <v>0</v>
      </c>
      <c r="DH48" s="13">
        <f t="shared" si="2"/>
        <v>0</v>
      </c>
      <c r="DI48" s="13">
        <f t="shared" si="2"/>
        <v>0</v>
      </c>
      <c r="DJ48" s="13">
        <f t="shared" si="2"/>
        <v>0</v>
      </c>
      <c r="DK48" s="13">
        <f t="shared" si="2"/>
        <v>0</v>
      </c>
      <c r="DL48" s="13">
        <f t="shared" si="2"/>
        <v>0</v>
      </c>
      <c r="DM48" s="13">
        <f t="shared" si="2"/>
        <v>0</v>
      </c>
      <c r="DN48" s="13">
        <f t="shared" si="2"/>
        <v>0</v>
      </c>
      <c r="DO48" s="13">
        <f t="shared" si="2"/>
        <v>0</v>
      </c>
      <c r="DP48" s="13">
        <f t="shared" si="2"/>
        <v>0</v>
      </c>
      <c r="DQ48" s="13">
        <f t="shared" si="2"/>
        <v>0</v>
      </c>
      <c r="DR48" s="13">
        <f t="shared" si="2"/>
        <v>0</v>
      </c>
      <c r="DS48" s="13">
        <f t="shared" si="2"/>
        <v>0</v>
      </c>
      <c r="DT48" s="13">
        <f t="shared" si="2"/>
        <v>0</v>
      </c>
      <c r="DU48" s="13">
        <f t="shared" si="2"/>
        <v>0</v>
      </c>
      <c r="DV48" s="13">
        <f t="shared" si="2"/>
        <v>0</v>
      </c>
      <c r="DW48" s="13" t="str">
        <f t="shared" si="2"/>
        <v/>
      </c>
      <c r="DX48" s="13" t="s">
        <v>25</v>
      </c>
      <c r="DY48" s="13" t="s">
        <v>25</v>
      </c>
    </row>
    <row r="49" ht="15" customHeight="1" outlineLevel="1" spans="2:129">
      <c r="B49" s="10">
        <f t="shared" si="3"/>
        <v>201703</v>
      </c>
      <c r="C49" s="13">
        <f t="shared" si="0"/>
        <v>2.57530967975436</v>
      </c>
      <c r="D49" s="13">
        <f t="shared" si="0"/>
        <v>1.02040048417149</v>
      </c>
      <c r="E49" s="13">
        <f t="shared" si="0"/>
        <v>1</v>
      </c>
      <c r="F49" s="13">
        <f t="shared" si="0"/>
        <v>1</v>
      </c>
      <c r="G49" s="13">
        <f t="shared" si="0"/>
        <v>1</v>
      </c>
      <c r="H49" s="13">
        <f t="shared" si="0"/>
        <v>1</v>
      </c>
      <c r="I49" s="13">
        <f t="shared" si="0"/>
        <v>1</v>
      </c>
      <c r="J49" s="13">
        <f t="shared" si="0"/>
        <v>1.00163539672032</v>
      </c>
      <c r="K49" s="13">
        <f t="shared" si="0"/>
        <v>1.0114665441863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22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2.57530967975436</v>
      </c>
      <c r="AZ49" s="13">
        <f t="shared" si="1"/>
        <v>1.02040048417149</v>
      </c>
      <c r="BA49" s="13">
        <f t="shared" si="1"/>
        <v>1</v>
      </c>
      <c r="BB49" s="13">
        <f t="shared" si="1"/>
        <v>1</v>
      </c>
      <c r="BC49" s="13">
        <f t="shared" si="1"/>
        <v>1</v>
      </c>
      <c r="BD49" s="13">
        <f t="shared" si="1"/>
        <v>1</v>
      </c>
      <c r="BE49" s="13">
        <f t="shared" si="1"/>
        <v>1</v>
      </c>
      <c r="BF49" s="13">
        <f t="shared" si="1"/>
        <v>1.00163539672032</v>
      </c>
      <c r="BG49" s="13">
        <f t="shared" si="1"/>
        <v>1.0114665441863</v>
      </c>
      <c r="BH49" s="13">
        <f t="shared" si="1"/>
        <v>1</v>
      </c>
      <c r="BI49" s="13">
        <f t="shared" si="1"/>
        <v>1</v>
      </c>
      <c r="BJ49" s="13">
        <f t="shared" si="1"/>
        <v>1</v>
      </c>
      <c r="BK49" s="13">
        <f t="shared" si="1"/>
        <v>1</v>
      </c>
      <c r="BL49" s="13">
        <f t="shared" si="1"/>
        <v>1</v>
      </c>
      <c r="BM49" s="13">
        <f t="shared" si="1"/>
        <v>1</v>
      </c>
      <c r="BN49" s="13">
        <f t="shared" si="1"/>
        <v>1</v>
      </c>
      <c r="BO49" s="13">
        <f t="shared" si="1"/>
        <v>1</v>
      </c>
      <c r="BP49" s="13">
        <f t="shared" si="1"/>
        <v>1</v>
      </c>
      <c r="BQ49" s="13">
        <f t="shared" si="1"/>
        <v>1</v>
      </c>
      <c r="BR49" s="13">
        <f t="shared" si="1"/>
        <v>1</v>
      </c>
      <c r="BS49" s="13">
        <f t="shared" si="1"/>
        <v>1</v>
      </c>
      <c r="BT49" s="13">
        <f t="shared" si="1"/>
        <v>1</v>
      </c>
      <c r="BU49" s="13">
        <f t="shared" si="1"/>
        <v>1</v>
      </c>
      <c r="BV49" s="13">
        <f t="shared" si="1"/>
        <v>1</v>
      </c>
      <c r="BW49" s="13">
        <f t="shared" si="1"/>
        <v>1</v>
      </c>
      <c r="BX49" s="13">
        <f t="shared" si="1"/>
        <v>1</v>
      </c>
      <c r="BY49" s="13">
        <f t="shared" si="1"/>
        <v>1</v>
      </c>
      <c r="BZ49" s="13">
        <f t="shared" si="1"/>
        <v>1</v>
      </c>
      <c r="CA49" s="13">
        <f t="shared" si="1"/>
        <v>1</v>
      </c>
      <c r="CB49" s="13">
        <f t="shared" si="1"/>
        <v>1</v>
      </c>
      <c r="CC49" s="13">
        <f t="shared" si="1"/>
        <v>1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  <c r="CP49" s="10">
        <v>201603</v>
      </c>
      <c r="CQ49" s="13">
        <f t="shared" si="2"/>
        <v>0</v>
      </c>
      <c r="CR49" s="13">
        <f t="shared" si="2"/>
        <v>0</v>
      </c>
      <c r="CS49" s="13">
        <f t="shared" si="2"/>
        <v>0</v>
      </c>
      <c r="CT49" s="13">
        <f t="shared" si="2"/>
        <v>0</v>
      </c>
      <c r="CU49" s="13">
        <f t="shared" si="2"/>
        <v>0</v>
      </c>
      <c r="CV49" s="13">
        <f t="shared" si="2"/>
        <v>0</v>
      </c>
      <c r="CW49" s="13">
        <f t="shared" si="2"/>
        <v>0</v>
      </c>
      <c r="CX49" s="13">
        <f t="shared" si="2"/>
        <v>0</v>
      </c>
      <c r="CY49" s="13">
        <f t="shared" si="2"/>
        <v>0</v>
      </c>
      <c r="CZ49" s="13">
        <f t="shared" si="2"/>
        <v>0</v>
      </c>
      <c r="DA49" s="13">
        <f t="shared" si="2"/>
        <v>0</v>
      </c>
      <c r="DB49" s="13">
        <f t="shared" si="2"/>
        <v>0</v>
      </c>
      <c r="DC49" s="13">
        <f t="shared" si="2"/>
        <v>0</v>
      </c>
      <c r="DD49" s="13">
        <f t="shared" si="2"/>
        <v>0</v>
      </c>
      <c r="DE49" s="13">
        <f t="shared" si="2"/>
        <v>0</v>
      </c>
      <c r="DF49" s="13">
        <f t="shared" si="2"/>
        <v>0</v>
      </c>
      <c r="DG49" s="13">
        <f t="shared" si="2"/>
        <v>0</v>
      </c>
      <c r="DH49" s="13">
        <f t="shared" si="2"/>
        <v>0</v>
      </c>
      <c r="DI49" s="13">
        <f t="shared" si="2"/>
        <v>0</v>
      </c>
      <c r="DJ49" s="13">
        <f t="shared" si="2"/>
        <v>0</v>
      </c>
      <c r="DK49" s="13">
        <f t="shared" si="2"/>
        <v>0</v>
      </c>
      <c r="DL49" s="13">
        <f t="shared" si="2"/>
        <v>0</v>
      </c>
      <c r="DM49" s="13">
        <f t="shared" si="2"/>
        <v>0</v>
      </c>
      <c r="DN49" s="13">
        <f t="shared" si="2"/>
        <v>0</v>
      </c>
      <c r="DO49" s="13">
        <f t="shared" si="2"/>
        <v>0</v>
      </c>
      <c r="DP49" s="13">
        <f t="shared" si="2"/>
        <v>0</v>
      </c>
      <c r="DQ49" s="13">
        <f t="shared" si="2"/>
        <v>0</v>
      </c>
      <c r="DR49" s="13">
        <f t="shared" si="2"/>
        <v>0</v>
      </c>
      <c r="DS49" s="13">
        <f t="shared" si="2"/>
        <v>0</v>
      </c>
      <c r="DT49" s="13">
        <f t="shared" si="2"/>
        <v>0</v>
      </c>
      <c r="DU49" s="13">
        <f t="shared" si="2"/>
        <v>0</v>
      </c>
      <c r="DV49" s="13" t="str">
        <f t="shared" si="2"/>
        <v/>
      </c>
      <c r="DW49" s="13" t="s">
        <v>25</v>
      </c>
      <c r="DX49" s="13" t="s">
        <v>25</v>
      </c>
      <c r="DY49" s="13" t="s">
        <v>25</v>
      </c>
    </row>
    <row r="50" ht="15" customHeight="1" outlineLevel="1" spans="2:129">
      <c r="B50" s="10">
        <f t="shared" si="3"/>
        <v>201706</v>
      </c>
      <c r="C50" s="13">
        <f t="shared" si="0"/>
        <v>2.51045317100415</v>
      </c>
      <c r="D50" s="13">
        <f t="shared" si="0"/>
        <v>1.25879551972365</v>
      </c>
      <c r="E50" s="13">
        <f t="shared" si="0"/>
        <v>1.07470729115463</v>
      </c>
      <c r="F50" s="13">
        <f t="shared" si="0"/>
        <v>1</v>
      </c>
      <c r="G50" s="13">
        <f t="shared" si="0"/>
        <v>1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22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2.51045317100415</v>
      </c>
      <c r="AZ50" s="13">
        <f t="shared" si="1"/>
        <v>1.25879551972365</v>
      </c>
      <c r="BA50" s="13">
        <f t="shared" si="1"/>
        <v>1.07470729115463</v>
      </c>
      <c r="BB50" s="13">
        <f t="shared" si="1"/>
        <v>1</v>
      </c>
      <c r="BC50" s="13">
        <f t="shared" si="1"/>
        <v>1</v>
      </c>
      <c r="BD50" s="13">
        <f t="shared" si="1"/>
        <v>1</v>
      </c>
      <c r="BE50" s="13">
        <f t="shared" si="1"/>
        <v>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>
        <f t="shared" si="1"/>
        <v>1</v>
      </c>
      <c r="BZ50" s="13">
        <f t="shared" si="1"/>
        <v>1</v>
      </c>
      <c r="CA50" s="13">
        <f t="shared" si="1"/>
        <v>1</v>
      </c>
      <c r="CB50" s="13">
        <f t="shared" si="1"/>
        <v>1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  <c r="CP50" s="10">
        <v>201606</v>
      </c>
      <c r="CQ50" s="13">
        <f t="shared" si="2"/>
        <v>6.89194009530293</v>
      </c>
      <c r="CR50" s="13">
        <f t="shared" si="2"/>
        <v>1.01461835235365</v>
      </c>
      <c r="CS50" s="13">
        <f t="shared" si="2"/>
        <v>1.00131421907156</v>
      </c>
      <c r="CT50" s="13">
        <f t="shared" si="2"/>
        <v>1.0011666614815</v>
      </c>
      <c r="CU50" s="13">
        <f t="shared" si="2"/>
        <v>1</v>
      </c>
      <c r="CV50" s="13">
        <f t="shared" si="2"/>
        <v>1</v>
      </c>
      <c r="CW50" s="13">
        <f t="shared" si="2"/>
        <v>1</v>
      </c>
      <c r="CX50" s="13">
        <f t="shared" si="2"/>
        <v>1</v>
      </c>
      <c r="CY50" s="13">
        <f t="shared" si="2"/>
        <v>1</v>
      </c>
      <c r="CZ50" s="13">
        <f t="shared" si="2"/>
        <v>1</v>
      </c>
      <c r="DA50" s="13">
        <f t="shared" si="2"/>
        <v>1</v>
      </c>
      <c r="DB50" s="13">
        <f t="shared" si="2"/>
        <v>1</v>
      </c>
      <c r="DC50" s="13">
        <f t="shared" si="2"/>
        <v>1</v>
      </c>
      <c r="DD50" s="13">
        <f t="shared" si="2"/>
        <v>1</v>
      </c>
      <c r="DE50" s="13">
        <f t="shared" si="2"/>
        <v>1</v>
      </c>
      <c r="DF50" s="13">
        <f t="shared" si="2"/>
        <v>1</v>
      </c>
      <c r="DG50" s="13">
        <f t="shared" si="2"/>
        <v>1</v>
      </c>
      <c r="DH50" s="13">
        <f t="shared" si="2"/>
        <v>1</v>
      </c>
      <c r="DI50" s="13">
        <f t="shared" si="2"/>
        <v>1</v>
      </c>
      <c r="DJ50" s="13">
        <f t="shared" si="2"/>
        <v>1</v>
      </c>
      <c r="DK50" s="13">
        <f t="shared" si="2"/>
        <v>1</v>
      </c>
      <c r="DL50" s="13">
        <f t="shared" si="2"/>
        <v>1</v>
      </c>
      <c r="DM50" s="13">
        <f t="shared" si="2"/>
        <v>1</v>
      </c>
      <c r="DN50" s="13">
        <f t="shared" si="2"/>
        <v>1</v>
      </c>
      <c r="DO50" s="13">
        <f t="shared" si="2"/>
        <v>1</v>
      </c>
      <c r="DP50" s="13">
        <f t="shared" si="2"/>
        <v>1</v>
      </c>
      <c r="DQ50" s="13">
        <f t="shared" si="2"/>
        <v>1</v>
      </c>
      <c r="DR50" s="13">
        <f t="shared" si="2"/>
        <v>1</v>
      </c>
      <c r="DS50" s="13">
        <f t="shared" si="2"/>
        <v>1</v>
      </c>
      <c r="DT50" s="13">
        <f t="shared" si="2"/>
        <v>1</v>
      </c>
      <c r="DU50" s="13" t="str">
        <f t="shared" si="2"/>
        <v/>
      </c>
      <c r="DV50" s="13" t="s">
        <v>25</v>
      </c>
      <c r="DW50" s="13" t="s">
        <v>25</v>
      </c>
      <c r="DX50" s="13" t="s">
        <v>25</v>
      </c>
      <c r="DY50" s="13" t="s">
        <v>25</v>
      </c>
    </row>
    <row r="51" ht="15" customHeight="1" outlineLevel="1" spans="2:129">
      <c r="B51" s="10">
        <f t="shared" si="3"/>
        <v>201709</v>
      </c>
      <c r="C51" s="13">
        <f t="shared" si="0"/>
        <v>2.31510904524342</v>
      </c>
      <c r="D51" s="13">
        <f t="shared" si="0"/>
        <v>1.05268130454072</v>
      </c>
      <c r="E51" s="13">
        <f t="shared" si="0"/>
        <v>1</v>
      </c>
      <c r="F51" s="13">
        <f t="shared" si="0"/>
        <v>1</v>
      </c>
      <c r="G51" s="13">
        <f t="shared" si="0"/>
        <v>1</v>
      </c>
      <c r="H51" s="13">
        <f t="shared" si="0"/>
        <v>1</v>
      </c>
      <c r="I51" s="13">
        <f t="shared" si="0"/>
        <v>1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22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2.31510904524342</v>
      </c>
      <c r="AZ51" s="13">
        <f t="shared" si="1"/>
        <v>1.05268130454072</v>
      </c>
      <c r="BA51" s="13">
        <f t="shared" si="1"/>
        <v>1</v>
      </c>
      <c r="BB51" s="13">
        <f t="shared" si="1"/>
        <v>1</v>
      </c>
      <c r="BC51" s="13">
        <f t="shared" si="1"/>
        <v>1</v>
      </c>
      <c r="BD51" s="13">
        <f t="shared" si="1"/>
        <v>1</v>
      </c>
      <c r="BE51" s="13">
        <f t="shared" si="1"/>
        <v>1</v>
      </c>
      <c r="BF51" s="13">
        <f t="shared" si="1"/>
        <v>1</v>
      </c>
      <c r="BG51" s="13">
        <f t="shared" si="1"/>
        <v>1</v>
      </c>
      <c r="BH51" s="13">
        <f t="shared" si="1"/>
        <v>1</v>
      </c>
      <c r="BI51" s="13">
        <f t="shared" si="1"/>
        <v>1</v>
      </c>
      <c r="BJ51" s="13">
        <f t="shared" si="1"/>
        <v>1</v>
      </c>
      <c r="BK51" s="13">
        <f t="shared" si="1"/>
        <v>1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>
        <f t="shared" si="1"/>
        <v>1</v>
      </c>
      <c r="BY51" s="13">
        <f t="shared" si="1"/>
        <v>1</v>
      </c>
      <c r="BZ51" s="13">
        <f t="shared" si="1"/>
        <v>1</v>
      </c>
      <c r="CA51" s="13">
        <f t="shared" si="1"/>
        <v>1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  <c r="CP51" s="10">
        <v>201609</v>
      </c>
      <c r="CQ51" s="13">
        <f t="shared" si="2"/>
        <v>1.0540277224215</v>
      </c>
      <c r="CR51" s="13">
        <f t="shared" si="2"/>
        <v>1</v>
      </c>
      <c r="CS51" s="13">
        <f t="shared" si="2"/>
        <v>1.113440611739</v>
      </c>
      <c r="CT51" s="13">
        <f t="shared" si="2"/>
        <v>1.46319006829931</v>
      </c>
      <c r="CU51" s="13">
        <f t="shared" si="2"/>
        <v>1.0609913348463</v>
      </c>
      <c r="CV51" s="13">
        <f t="shared" si="2"/>
        <v>1</v>
      </c>
      <c r="CW51" s="13">
        <f t="shared" si="2"/>
        <v>1.02309132009431</v>
      </c>
      <c r="CX51" s="13">
        <f t="shared" si="2"/>
        <v>1</v>
      </c>
      <c r="CY51" s="13">
        <f t="shared" si="2"/>
        <v>1</v>
      </c>
      <c r="CZ51" s="13">
        <f t="shared" si="2"/>
        <v>1</v>
      </c>
      <c r="DA51" s="13">
        <f t="shared" si="2"/>
        <v>1</v>
      </c>
      <c r="DB51" s="13">
        <f t="shared" si="2"/>
        <v>1</v>
      </c>
      <c r="DC51" s="13">
        <f t="shared" si="2"/>
        <v>1</v>
      </c>
      <c r="DD51" s="13">
        <f t="shared" si="2"/>
        <v>1</v>
      </c>
      <c r="DE51" s="13">
        <f t="shared" si="2"/>
        <v>1</v>
      </c>
      <c r="DF51" s="13">
        <f t="shared" si="2"/>
        <v>1</v>
      </c>
      <c r="DG51" s="13">
        <f t="shared" si="2"/>
        <v>1</v>
      </c>
      <c r="DH51" s="13">
        <f t="shared" si="2"/>
        <v>1</v>
      </c>
      <c r="DI51" s="13">
        <f t="shared" si="2"/>
        <v>1</v>
      </c>
      <c r="DJ51" s="13">
        <f t="shared" si="2"/>
        <v>1</v>
      </c>
      <c r="DK51" s="13">
        <f t="shared" si="2"/>
        <v>1</v>
      </c>
      <c r="DL51" s="13">
        <f t="shared" si="2"/>
        <v>1</v>
      </c>
      <c r="DM51" s="13">
        <f t="shared" si="2"/>
        <v>1</v>
      </c>
      <c r="DN51" s="13">
        <f t="shared" si="2"/>
        <v>1</v>
      </c>
      <c r="DO51" s="13">
        <f t="shared" si="2"/>
        <v>1</v>
      </c>
      <c r="DP51" s="13">
        <f t="shared" si="2"/>
        <v>1</v>
      </c>
      <c r="DQ51" s="13">
        <f t="shared" si="2"/>
        <v>1</v>
      </c>
      <c r="DR51" s="13">
        <f t="shared" si="2"/>
        <v>1</v>
      </c>
      <c r="DS51" s="13">
        <f t="shared" si="2"/>
        <v>1</v>
      </c>
      <c r="DT51" s="13" t="str">
        <f t="shared" si="2"/>
        <v/>
      </c>
      <c r="DU51" s="13" t="s">
        <v>25</v>
      </c>
      <c r="DV51" s="13" t="s">
        <v>25</v>
      </c>
      <c r="DW51" s="13" t="s">
        <v>25</v>
      </c>
      <c r="DX51" s="13" t="s">
        <v>25</v>
      </c>
      <c r="DY51" s="13" t="s">
        <v>25</v>
      </c>
    </row>
    <row r="52" ht="15" customHeight="1" outlineLevel="1" spans="2:129">
      <c r="B52" s="10">
        <f t="shared" si="3"/>
        <v>201712</v>
      </c>
      <c r="C52" s="13">
        <f t="shared" si="0"/>
        <v>1.58283837555517</v>
      </c>
      <c r="D52" s="13">
        <f t="shared" si="0"/>
        <v>1.05699437892795</v>
      </c>
      <c r="E52" s="13">
        <f t="shared" si="0"/>
        <v>1.05549643460587</v>
      </c>
      <c r="F52" s="13">
        <f t="shared" si="0"/>
        <v>1.00475879385506</v>
      </c>
      <c r="G52" s="13">
        <f t="shared" si="0"/>
        <v>1</v>
      </c>
      <c r="H52" s="13">
        <f t="shared" si="0"/>
        <v>1</v>
      </c>
      <c r="I52" s="13">
        <f t="shared" si="0"/>
        <v>1.00240875202632</v>
      </c>
      <c r="J52" s="13">
        <f t="shared" si="0"/>
        <v>1</v>
      </c>
      <c r="K52" s="13">
        <f t="shared" si="0"/>
        <v>1</v>
      </c>
      <c r="L52" s="13">
        <f t="shared" si="0"/>
        <v>1.00530844296517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22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1.58283837555517</v>
      </c>
      <c r="AZ52" s="13">
        <f t="shared" si="1"/>
        <v>1.05699437892795</v>
      </c>
      <c r="BA52" s="13">
        <f t="shared" si="1"/>
        <v>1.05549643460587</v>
      </c>
      <c r="BB52" s="13">
        <f t="shared" si="1"/>
        <v>1.00475879385506</v>
      </c>
      <c r="BC52" s="13">
        <f t="shared" si="1"/>
        <v>1</v>
      </c>
      <c r="BD52" s="13">
        <f t="shared" si="1"/>
        <v>1</v>
      </c>
      <c r="BE52" s="13">
        <f t="shared" si="1"/>
        <v>1.00240875202632</v>
      </c>
      <c r="BF52" s="13">
        <f t="shared" si="1"/>
        <v>1</v>
      </c>
      <c r="BG52" s="13">
        <f t="shared" si="1"/>
        <v>1</v>
      </c>
      <c r="BH52" s="13">
        <f t="shared" si="1"/>
        <v>1.00530844296517</v>
      </c>
      <c r="BI52" s="13">
        <f t="shared" si="1"/>
        <v>1</v>
      </c>
      <c r="BJ52" s="13">
        <f t="shared" si="1"/>
        <v>1</v>
      </c>
      <c r="BK52" s="13">
        <f t="shared" si="1"/>
        <v>1</v>
      </c>
      <c r="BL52" s="13">
        <f t="shared" si="1"/>
        <v>1</v>
      </c>
      <c r="BM52" s="13">
        <f t="shared" si="1"/>
        <v>1</v>
      </c>
      <c r="BN52" s="13">
        <f t="shared" si="1"/>
        <v>1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>
        <f t="shared" si="1"/>
        <v>1</v>
      </c>
      <c r="BX52" s="13">
        <f t="shared" si="1"/>
        <v>1</v>
      </c>
      <c r="BY52" s="13">
        <f t="shared" si="1"/>
        <v>1</v>
      </c>
      <c r="BZ52" s="13">
        <f t="shared" si="1"/>
        <v>1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  <c r="CP52" s="10">
        <v>201612</v>
      </c>
      <c r="CQ52" s="13">
        <f t="shared" si="2"/>
        <v>46.6969696969697</v>
      </c>
      <c r="CR52" s="13">
        <f t="shared" si="2"/>
        <v>2.43767916937054</v>
      </c>
      <c r="CS52" s="13">
        <f t="shared" si="2"/>
        <v>1.09200142389241</v>
      </c>
      <c r="CT52" s="13">
        <f t="shared" si="2"/>
        <v>1</v>
      </c>
      <c r="CU52" s="13">
        <f t="shared" si="2"/>
        <v>1.03315404471057</v>
      </c>
      <c r="CV52" s="13">
        <f t="shared" si="2"/>
        <v>1</v>
      </c>
      <c r="CW52" s="13">
        <f t="shared" si="2"/>
        <v>1</v>
      </c>
      <c r="CX52" s="13">
        <f t="shared" si="2"/>
        <v>1</v>
      </c>
      <c r="CY52" s="13">
        <f t="shared" si="2"/>
        <v>1</v>
      </c>
      <c r="CZ52" s="13">
        <f t="shared" si="2"/>
        <v>1</v>
      </c>
      <c r="DA52" s="13">
        <f t="shared" si="2"/>
        <v>1</v>
      </c>
      <c r="DB52" s="13">
        <f t="shared" si="2"/>
        <v>1</v>
      </c>
      <c r="DC52" s="13">
        <f t="shared" si="2"/>
        <v>1</v>
      </c>
      <c r="DD52" s="13">
        <f t="shared" si="2"/>
        <v>1</v>
      </c>
      <c r="DE52" s="13">
        <f t="shared" si="2"/>
        <v>1</v>
      </c>
      <c r="DF52" s="13">
        <f t="shared" si="2"/>
        <v>1</v>
      </c>
      <c r="DG52" s="13">
        <f t="shared" si="2"/>
        <v>1</v>
      </c>
      <c r="DH52" s="13">
        <f t="shared" si="2"/>
        <v>1</v>
      </c>
      <c r="DI52" s="13">
        <f t="shared" si="2"/>
        <v>1</v>
      </c>
      <c r="DJ52" s="13">
        <f t="shared" si="2"/>
        <v>1</v>
      </c>
      <c r="DK52" s="13">
        <f t="shared" si="2"/>
        <v>1</v>
      </c>
      <c r="DL52" s="13">
        <f t="shared" si="2"/>
        <v>1</v>
      </c>
      <c r="DM52" s="13">
        <f t="shared" si="2"/>
        <v>1</v>
      </c>
      <c r="DN52" s="13">
        <f t="shared" si="2"/>
        <v>1</v>
      </c>
      <c r="DO52" s="13">
        <f t="shared" si="2"/>
        <v>1</v>
      </c>
      <c r="DP52" s="13">
        <f t="shared" si="2"/>
        <v>1</v>
      </c>
      <c r="DQ52" s="13">
        <f t="shared" si="2"/>
        <v>1</v>
      </c>
      <c r="DR52" s="13">
        <f t="shared" si="2"/>
        <v>1</v>
      </c>
      <c r="DS52" s="13" t="str">
        <f t="shared" si="2"/>
        <v/>
      </c>
      <c r="DT52" s="13" t="s">
        <v>25</v>
      </c>
      <c r="DU52" s="13" t="s">
        <v>25</v>
      </c>
      <c r="DV52" s="13" t="s">
        <v>25</v>
      </c>
      <c r="DW52" s="13" t="s">
        <v>25</v>
      </c>
      <c r="DX52" s="13" t="s">
        <v>25</v>
      </c>
      <c r="DY52" s="13" t="s">
        <v>25</v>
      </c>
    </row>
    <row r="53" ht="15" customHeight="1" outlineLevel="1" spans="2:129">
      <c r="B53" s="10">
        <f t="shared" si="3"/>
        <v>201803</v>
      </c>
      <c r="C53" s="13">
        <f t="shared" si="0"/>
        <v>1.1740211618912</v>
      </c>
      <c r="D53" s="13">
        <f t="shared" si="0"/>
        <v>1.04393879670547</v>
      </c>
      <c r="E53" s="13">
        <f t="shared" si="0"/>
        <v>1.02422681079133</v>
      </c>
      <c r="F53" s="13">
        <f t="shared" si="0"/>
        <v>1</v>
      </c>
      <c r="G53" s="13">
        <f t="shared" si="0"/>
        <v>1.00401947978057</v>
      </c>
      <c r="H53" s="13">
        <f t="shared" si="0"/>
        <v>1.00518977636074</v>
      </c>
      <c r="I53" s="13">
        <f t="shared" si="0"/>
        <v>1.00099582964069</v>
      </c>
      <c r="J53" s="13">
        <f t="shared" si="0"/>
        <v>1.00076846685106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22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1.1740211618912</v>
      </c>
      <c r="AZ53" s="13">
        <f t="shared" si="1"/>
        <v>1.04393879670547</v>
      </c>
      <c r="BA53" s="13">
        <f t="shared" si="1"/>
        <v>1.02422681079133</v>
      </c>
      <c r="BB53" s="13">
        <f t="shared" si="1"/>
        <v>1</v>
      </c>
      <c r="BC53" s="13">
        <f t="shared" si="1"/>
        <v>1.00401947978057</v>
      </c>
      <c r="BD53" s="13">
        <f t="shared" si="1"/>
        <v>1.00518977636074</v>
      </c>
      <c r="BE53" s="13">
        <f t="shared" si="1"/>
        <v>1.00099582964069</v>
      </c>
      <c r="BF53" s="13">
        <f t="shared" si="1"/>
        <v>1.00076846685106</v>
      </c>
      <c r="BG53" s="13">
        <f t="shared" si="1"/>
        <v>1</v>
      </c>
      <c r="BH53" s="13">
        <f t="shared" si="1"/>
        <v>1</v>
      </c>
      <c r="BI53" s="13">
        <f t="shared" si="1"/>
        <v>1</v>
      </c>
      <c r="BJ53" s="13">
        <f t="shared" si="1"/>
        <v>1</v>
      </c>
      <c r="BK53" s="13">
        <f t="shared" si="1"/>
        <v>1</v>
      </c>
      <c r="BL53" s="13">
        <f t="shared" si="1"/>
        <v>1</v>
      </c>
      <c r="BM53" s="13">
        <f t="shared" si="1"/>
        <v>1</v>
      </c>
      <c r="BN53" s="13">
        <f t="shared" si="1"/>
        <v>1</v>
      </c>
      <c r="BO53" s="13">
        <f t="shared" si="1"/>
        <v>1</v>
      </c>
      <c r="BP53" s="13">
        <f t="shared" si="1"/>
        <v>1</v>
      </c>
      <c r="BQ53" s="13">
        <f t="shared" si="1"/>
        <v>1</v>
      </c>
      <c r="BR53" s="13">
        <f t="shared" si="1"/>
        <v>1</v>
      </c>
      <c r="BS53" s="13">
        <f t="shared" si="1"/>
        <v>1</v>
      </c>
      <c r="BT53" s="13">
        <f t="shared" si="1"/>
        <v>1</v>
      </c>
      <c r="BU53" s="13">
        <f t="shared" si="1"/>
        <v>1</v>
      </c>
      <c r="BV53" s="13">
        <f t="shared" si="1"/>
        <v>1</v>
      </c>
      <c r="BW53" s="13">
        <f t="shared" si="1"/>
        <v>1</v>
      </c>
      <c r="BX53" s="13">
        <f t="shared" si="1"/>
        <v>1</v>
      </c>
      <c r="BY53" s="13">
        <f t="shared" si="1"/>
        <v>1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  <c r="CP53" s="10">
        <v>201703</v>
      </c>
      <c r="CQ53" s="13">
        <f t="shared" si="2"/>
        <v>2.57530967975436</v>
      </c>
      <c r="CR53" s="13">
        <f t="shared" si="2"/>
        <v>1.02040048417149</v>
      </c>
      <c r="CS53" s="13">
        <f t="shared" si="2"/>
        <v>1</v>
      </c>
      <c r="CT53" s="13">
        <f t="shared" si="2"/>
        <v>1</v>
      </c>
      <c r="CU53" s="13">
        <f t="shared" si="2"/>
        <v>1</v>
      </c>
      <c r="CV53" s="13">
        <f t="shared" si="2"/>
        <v>1</v>
      </c>
      <c r="CW53" s="13">
        <f t="shared" si="2"/>
        <v>1</v>
      </c>
      <c r="CX53" s="13">
        <f t="shared" si="2"/>
        <v>1.00163539672032</v>
      </c>
      <c r="CY53" s="13">
        <f t="shared" si="2"/>
        <v>1.0114665441863</v>
      </c>
      <c r="CZ53" s="13">
        <f t="shared" si="2"/>
        <v>1</v>
      </c>
      <c r="DA53" s="13">
        <f t="shared" si="2"/>
        <v>1</v>
      </c>
      <c r="DB53" s="13">
        <f t="shared" si="2"/>
        <v>1</v>
      </c>
      <c r="DC53" s="13">
        <f t="shared" si="2"/>
        <v>1</v>
      </c>
      <c r="DD53" s="13">
        <f t="shared" si="2"/>
        <v>1</v>
      </c>
      <c r="DE53" s="13">
        <f t="shared" si="2"/>
        <v>1</v>
      </c>
      <c r="DF53" s="13">
        <f t="shared" si="2"/>
        <v>1</v>
      </c>
      <c r="DG53" s="13">
        <f t="shared" si="2"/>
        <v>1</v>
      </c>
      <c r="DH53" s="13">
        <f t="shared" si="2"/>
        <v>1</v>
      </c>
      <c r="DI53" s="13">
        <f t="shared" si="2"/>
        <v>1</v>
      </c>
      <c r="DJ53" s="13">
        <f t="shared" si="2"/>
        <v>1</v>
      </c>
      <c r="DK53" s="13">
        <f t="shared" si="2"/>
        <v>1</v>
      </c>
      <c r="DL53" s="13">
        <f t="shared" si="2"/>
        <v>1</v>
      </c>
      <c r="DM53" s="13">
        <f t="shared" si="2"/>
        <v>1</v>
      </c>
      <c r="DN53" s="13">
        <f t="shared" si="2"/>
        <v>1</v>
      </c>
      <c r="DO53" s="13">
        <f t="shared" si="2"/>
        <v>1</v>
      </c>
      <c r="DP53" s="13">
        <f t="shared" si="2"/>
        <v>1</v>
      </c>
      <c r="DQ53" s="13">
        <f t="shared" si="2"/>
        <v>1</v>
      </c>
      <c r="DR53" s="13" t="str">
        <f t="shared" si="2"/>
        <v/>
      </c>
      <c r="DS53" s="13" t="s">
        <v>25</v>
      </c>
      <c r="DT53" s="13" t="s">
        <v>25</v>
      </c>
      <c r="DU53" s="13" t="s">
        <v>25</v>
      </c>
      <c r="DV53" s="13" t="s">
        <v>25</v>
      </c>
      <c r="DW53" s="13" t="s">
        <v>25</v>
      </c>
      <c r="DX53" s="13" t="s">
        <v>25</v>
      </c>
      <c r="DY53" s="13" t="s">
        <v>25</v>
      </c>
    </row>
    <row r="54" ht="15" customHeight="1" outlineLevel="1" spans="2:129">
      <c r="B54" s="10">
        <f t="shared" si="3"/>
        <v>201806</v>
      </c>
      <c r="C54" s="13">
        <f t="shared" si="0"/>
        <v>1.62794173977106</v>
      </c>
      <c r="D54" s="13">
        <f t="shared" si="0"/>
        <v>1.11092234379531</v>
      </c>
      <c r="E54" s="13">
        <f t="shared" si="0"/>
        <v>1.0048833988908</v>
      </c>
      <c r="F54" s="13">
        <f t="shared" si="0"/>
        <v>1.00011467564621</v>
      </c>
      <c r="G54" s="13">
        <f t="shared" ref="G54:AC69" si="4">IFERROR(IF(H15="","",H15/G15),0)</f>
        <v>1</v>
      </c>
      <c r="H54" s="13">
        <f t="shared" si="4"/>
        <v>1</v>
      </c>
      <c r="I54" s="13">
        <f t="shared" si="4"/>
        <v>1</v>
      </c>
      <c r="J54" s="13">
        <f t="shared" si="4"/>
        <v>1</v>
      </c>
      <c r="K54" s="13">
        <f t="shared" si="4"/>
        <v>1</v>
      </c>
      <c r="L54" s="13">
        <f t="shared" si="4"/>
        <v>1</v>
      </c>
      <c r="M54" s="13">
        <f t="shared" si="4"/>
        <v>1</v>
      </c>
      <c r="N54" s="13">
        <f t="shared" si="4"/>
        <v>1</v>
      </c>
      <c r="O54" s="13">
        <f t="shared" si="4"/>
        <v>1</v>
      </c>
      <c r="P54" s="13">
        <f t="shared" si="4"/>
        <v>1</v>
      </c>
      <c r="Q54" s="13">
        <f t="shared" si="4"/>
        <v>1</v>
      </c>
      <c r="R54" s="13">
        <f t="shared" si="4"/>
        <v>1</v>
      </c>
      <c r="S54" s="22">
        <f t="shared" si="4"/>
        <v>1</v>
      </c>
      <c r="T54" s="13">
        <f t="shared" si="4"/>
        <v>1</v>
      </c>
      <c r="U54" s="13">
        <f t="shared" si="4"/>
        <v>1</v>
      </c>
      <c r="V54" s="13">
        <f t="shared" si="4"/>
        <v>1</v>
      </c>
      <c r="W54" s="13">
        <f t="shared" si="4"/>
        <v>1</v>
      </c>
      <c r="X54" s="13">
        <f t="shared" si="4"/>
        <v>1</v>
      </c>
      <c r="Y54" s="13">
        <f t="shared" si="4"/>
        <v>1</v>
      </c>
      <c r="Z54" s="13">
        <f t="shared" si="4"/>
        <v>1</v>
      </c>
      <c r="AA54" s="13">
        <f t="shared" si="4"/>
        <v>1</v>
      </c>
      <c r="AB54" s="13">
        <f t="shared" si="4"/>
        <v>1</v>
      </c>
      <c r="AC54" s="13" t="str">
        <f t="shared" si="4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1.62794173977106</v>
      </c>
      <c r="AZ54" s="13">
        <f t="shared" si="1"/>
        <v>1.11092234379531</v>
      </c>
      <c r="BA54" s="13">
        <f t="shared" si="1"/>
        <v>1.0048833988908</v>
      </c>
      <c r="BB54" s="13">
        <f t="shared" si="1"/>
        <v>1.00011467564621</v>
      </c>
      <c r="BC54" s="13">
        <f t="shared" ref="BC54:BC76" si="5">IFERROR(IF(BD15="","",BD15/BC15),0)</f>
        <v>1</v>
      </c>
      <c r="BD54" s="13">
        <f t="shared" ref="BD54:BD75" si="6">IFERROR(IF(BE15="","",BE15/BD15),0)</f>
        <v>1</v>
      </c>
      <c r="BE54" s="13">
        <f t="shared" ref="BE54:BE74" si="7">IFERROR(IF(BF15="","",BF15/BE15),0)</f>
        <v>1</v>
      </c>
      <c r="BF54" s="13">
        <f t="shared" ref="BF54:BF73" si="8">IFERROR(IF(BG15="","",BG15/BF15),0)</f>
        <v>1</v>
      </c>
      <c r="BG54" s="13">
        <f t="shared" ref="BG54:BG72" si="9">IFERROR(IF(BH15="","",BH15/BG15),0)</f>
        <v>1</v>
      </c>
      <c r="BH54" s="13">
        <f t="shared" ref="BH54:BH71" si="10">IFERROR(IF(BI15="","",BI15/BH15),0)</f>
        <v>1</v>
      </c>
      <c r="BI54" s="13">
        <f t="shared" ref="BI54:BI70" si="11">IFERROR(IF(BJ15="","",BJ15/BI15),0)</f>
        <v>1</v>
      </c>
      <c r="BJ54" s="13">
        <f t="shared" ref="BJ54:BJ69" si="12">IFERROR(IF(BK15="","",BK15/BJ15),0)</f>
        <v>1</v>
      </c>
      <c r="BK54" s="13">
        <f t="shared" ref="BK54:BK68" si="13">IFERROR(IF(BL15="","",BL15/BK15),0)</f>
        <v>1</v>
      </c>
      <c r="BL54" s="13">
        <f t="shared" ref="BL54:BL67" si="14">IFERROR(IF(BM15="","",BM15/BL15),0)</f>
        <v>1</v>
      </c>
      <c r="BM54" s="13">
        <f t="shared" ref="BM54:BM66" si="15">IFERROR(IF(BN15="","",BN15/BM15),0)</f>
        <v>1</v>
      </c>
      <c r="BN54" s="13">
        <f t="shared" ref="BN54:BN65" si="16">IFERROR(IF(BO15="","",BO15/BN15),0)</f>
        <v>1</v>
      </c>
      <c r="BO54" s="13">
        <f t="shared" ref="BO54:BO64" si="17">IFERROR(IF(BP15="","",BP15/BO15),0)</f>
        <v>1</v>
      </c>
      <c r="BP54" s="13">
        <f t="shared" ref="BP54:BP63" si="18">IFERROR(IF(BQ15="","",BQ15/BP15),0)</f>
        <v>1</v>
      </c>
      <c r="BQ54" s="13">
        <f t="shared" ref="BQ54:BQ62" si="19">IFERROR(IF(BR15="","",BR15/BQ15),0)</f>
        <v>1</v>
      </c>
      <c r="BR54" s="13">
        <f t="shared" ref="BR54:BR61" si="20">IFERROR(IF(BS15="","",BS15/BR15),0)</f>
        <v>1</v>
      </c>
      <c r="BS54" s="13">
        <f t="shared" ref="BS54:BS60" si="21">IFERROR(IF(BT15="","",BT15/BS15),0)</f>
        <v>1</v>
      </c>
      <c r="BT54" s="13">
        <f t="shared" ref="BT54:BT59" si="22">IFERROR(IF(BU15="","",BU15/BT15),0)</f>
        <v>1</v>
      </c>
      <c r="BU54" s="13">
        <f t="shared" ref="BU54:BU58" si="23">IFERROR(IF(BV15="","",BV15/BU15),0)</f>
        <v>1</v>
      </c>
      <c r="BV54" s="13">
        <f t="shared" ref="BV54:BV57" si="24">IFERROR(IF(BW15="","",BW15/BV15),0)</f>
        <v>1</v>
      </c>
      <c r="BW54" s="13">
        <f t="shared" ref="BW54:BW56" si="25">IFERROR(IF(BX15="","",BX15/BW15),0)</f>
        <v>1</v>
      </c>
      <c r="BX54" s="13">
        <f t="shared" ref="BX54:BX55" si="26">IFERROR(IF(BY15="","",BY15/BX15),0)</f>
        <v>1</v>
      </c>
      <c r="BY54" s="13" t="str">
        <f t="shared" ref="BY54" si="27">IFERROR(IF(BZ15="","",BZ15/BY15),0)</f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  <c r="CP54" s="10">
        <v>201706</v>
      </c>
      <c r="CQ54" s="13">
        <f t="shared" si="2"/>
        <v>2.51045317100415</v>
      </c>
      <c r="CR54" s="13">
        <f t="shared" si="2"/>
        <v>1.25879551972365</v>
      </c>
      <c r="CS54" s="13">
        <f t="shared" si="2"/>
        <v>1.07470729115463</v>
      </c>
      <c r="CT54" s="13">
        <f t="shared" si="2"/>
        <v>1</v>
      </c>
      <c r="CU54" s="13">
        <f t="shared" ref="CU54:DQ69" si="28">IFERROR(IF(CV15="","",CV15/CU15),0)</f>
        <v>1</v>
      </c>
      <c r="CV54" s="13">
        <f t="shared" si="28"/>
        <v>1</v>
      </c>
      <c r="CW54" s="13">
        <f t="shared" si="28"/>
        <v>1</v>
      </c>
      <c r="CX54" s="13">
        <f t="shared" si="28"/>
        <v>1</v>
      </c>
      <c r="CY54" s="13">
        <f t="shared" si="28"/>
        <v>1</v>
      </c>
      <c r="CZ54" s="13">
        <f t="shared" si="28"/>
        <v>1</v>
      </c>
      <c r="DA54" s="13">
        <f t="shared" si="28"/>
        <v>1</v>
      </c>
      <c r="DB54" s="13">
        <f t="shared" si="28"/>
        <v>1</v>
      </c>
      <c r="DC54" s="13">
        <f t="shared" si="28"/>
        <v>1</v>
      </c>
      <c r="DD54" s="13">
        <f t="shared" si="28"/>
        <v>1</v>
      </c>
      <c r="DE54" s="13">
        <f t="shared" si="28"/>
        <v>1</v>
      </c>
      <c r="DF54" s="13">
        <f t="shared" si="28"/>
        <v>1</v>
      </c>
      <c r="DG54" s="13">
        <f t="shared" si="28"/>
        <v>1</v>
      </c>
      <c r="DH54" s="13">
        <f t="shared" si="28"/>
        <v>1</v>
      </c>
      <c r="DI54" s="13">
        <f t="shared" si="28"/>
        <v>1</v>
      </c>
      <c r="DJ54" s="13">
        <f t="shared" si="28"/>
        <v>1</v>
      </c>
      <c r="DK54" s="13">
        <f t="shared" si="28"/>
        <v>1</v>
      </c>
      <c r="DL54" s="13">
        <f t="shared" si="28"/>
        <v>1</v>
      </c>
      <c r="DM54" s="13">
        <f t="shared" si="28"/>
        <v>1</v>
      </c>
      <c r="DN54" s="13">
        <f t="shared" si="28"/>
        <v>1</v>
      </c>
      <c r="DO54" s="13">
        <f t="shared" si="28"/>
        <v>1</v>
      </c>
      <c r="DP54" s="13">
        <f t="shared" si="28"/>
        <v>1</v>
      </c>
      <c r="DQ54" s="13" t="str">
        <f t="shared" si="28"/>
        <v/>
      </c>
      <c r="DR54" s="13" t="s">
        <v>25</v>
      </c>
      <c r="DS54" s="13" t="s">
        <v>25</v>
      </c>
      <c r="DT54" s="13" t="s">
        <v>25</v>
      </c>
      <c r="DU54" s="13" t="s">
        <v>25</v>
      </c>
      <c r="DV54" s="13" t="s">
        <v>25</v>
      </c>
      <c r="DW54" s="13" t="s">
        <v>25</v>
      </c>
      <c r="DX54" s="13" t="s">
        <v>25</v>
      </c>
      <c r="DY54" s="13" t="s">
        <v>25</v>
      </c>
    </row>
    <row r="55" ht="15" customHeight="1" outlineLevel="1" spans="2:129">
      <c r="B55" s="10">
        <f t="shared" si="3"/>
        <v>201809</v>
      </c>
      <c r="C55" s="13">
        <f t="shared" ref="C55:M70" si="29">IFERROR(IF(D16="","",D16/C16),0)</f>
        <v>1.7215037697889</v>
      </c>
      <c r="D55" s="13">
        <f t="shared" si="29"/>
        <v>1.03676015662162</v>
      </c>
      <c r="E55" s="13">
        <f t="shared" si="29"/>
        <v>1.00249882145336</v>
      </c>
      <c r="F55" s="13">
        <f t="shared" si="29"/>
        <v>1</v>
      </c>
      <c r="G55" s="13">
        <f t="shared" si="4"/>
        <v>1.03486491885934</v>
      </c>
      <c r="H55" s="13">
        <f t="shared" si="4"/>
        <v>1</v>
      </c>
      <c r="I55" s="13">
        <f t="shared" si="4"/>
        <v>1.00180881405308</v>
      </c>
      <c r="J55" s="13">
        <f t="shared" si="4"/>
        <v>1</v>
      </c>
      <c r="K55" s="13">
        <f t="shared" si="4"/>
        <v>1</v>
      </c>
      <c r="L55" s="13">
        <f t="shared" si="4"/>
        <v>1</v>
      </c>
      <c r="M55" s="13">
        <f t="shared" si="4"/>
        <v>1</v>
      </c>
      <c r="N55" s="13">
        <f t="shared" si="4"/>
        <v>1</v>
      </c>
      <c r="O55" s="13">
        <f t="shared" si="4"/>
        <v>1</v>
      </c>
      <c r="P55" s="13">
        <f t="shared" si="4"/>
        <v>1</v>
      </c>
      <c r="Q55" s="13">
        <f t="shared" si="4"/>
        <v>1</v>
      </c>
      <c r="R55" s="13">
        <f t="shared" si="4"/>
        <v>1</v>
      </c>
      <c r="S55" s="22">
        <f t="shared" si="4"/>
        <v>1</v>
      </c>
      <c r="T55" s="13">
        <f t="shared" si="4"/>
        <v>1</v>
      </c>
      <c r="U55" s="13">
        <f t="shared" si="4"/>
        <v>1</v>
      </c>
      <c r="V55" s="13">
        <f t="shared" si="4"/>
        <v>1</v>
      </c>
      <c r="W55" s="13">
        <f t="shared" si="4"/>
        <v>1</v>
      </c>
      <c r="X55" s="13">
        <f t="shared" si="4"/>
        <v>1</v>
      </c>
      <c r="Y55" s="13">
        <f t="shared" si="4"/>
        <v>1</v>
      </c>
      <c r="Z55" s="13">
        <f t="shared" si="4"/>
        <v>1</v>
      </c>
      <c r="AA55" s="13">
        <f t="shared" si="4"/>
        <v>1</v>
      </c>
      <c r="AB55" s="13" t="str">
        <f t="shared" si="4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AY80" si="30">IFERROR(IF(AZ16="","",AZ16/AY16),0)</f>
        <v>1.7215037697889</v>
      </c>
      <c r="AZ55" s="13">
        <f t="shared" ref="AZ55:AZ79" si="31">IFERROR(IF(BA16="","",BA16/AZ16),0)</f>
        <v>1.03676015662162</v>
      </c>
      <c r="BA55" s="13">
        <f t="shared" ref="BA55:BA78" si="32">IFERROR(IF(BB16="","",BB16/BA16),0)</f>
        <v>1.00249882145336</v>
      </c>
      <c r="BB55" s="13">
        <f t="shared" ref="BB55:BB77" si="33">IFERROR(IF(BC16="","",BC16/BB16),0)</f>
        <v>1</v>
      </c>
      <c r="BC55" s="13">
        <f t="shared" si="5"/>
        <v>1.03486491885934</v>
      </c>
      <c r="BD55" s="13">
        <f t="shared" si="6"/>
        <v>1</v>
      </c>
      <c r="BE55" s="13">
        <f t="shared" si="7"/>
        <v>1.00180881405308</v>
      </c>
      <c r="BF55" s="13">
        <f t="shared" si="8"/>
        <v>1</v>
      </c>
      <c r="BG55" s="13">
        <f t="shared" si="9"/>
        <v>1</v>
      </c>
      <c r="BH55" s="13">
        <f t="shared" si="10"/>
        <v>1</v>
      </c>
      <c r="BI55" s="13">
        <f t="shared" si="11"/>
        <v>1</v>
      </c>
      <c r="BJ55" s="13">
        <f t="shared" si="12"/>
        <v>1</v>
      </c>
      <c r="BK55" s="13">
        <f t="shared" si="13"/>
        <v>1</v>
      </c>
      <c r="BL55" s="13">
        <f t="shared" si="14"/>
        <v>1</v>
      </c>
      <c r="BM55" s="13">
        <f t="shared" si="15"/>
        <v>1</v>
      </c>
      <c r="BN55" s="13">
        <f t="shared" si="16"/>
        <v>1</v>
      </c>
      <c r="BO55" s="13">
        <f t="shared" si="17"/>
        <v>1</v>
      </c>
      <c r="BP55" s="13">
        <f t="shared" si="18"/>
        <v>1</v>
      </c>
      <c r="BQ55" s="13">
        <f t="shared" si="19"/>
        <v>1</v>
      </c>
      <c r="BR55" s="13">
        <f t="shared" si="20"/>
        <v>1</v>
      </c>
      <c r="BS55" s="13">
        <f t="shared" si="21"/>
        <v>1</v>
      </c>
      <c r="BT55" s="13">
        <f t="shared" si="22"/>
        <v>1</v>
      </c>
      <c r="BU55" s="13">
        <f t="shared" si="23"/>
        <v>1</v>
      </c>
      <c r="BV55" s="13">
        <f t="shared" si="24"/>
        <v>1</v>
      </c>
      <c r="BW55" s="13">
        <f t="shared" si="25"/>
        <v>1</v>
      </c>
      <c r="BX55" s="13" t="str">
        <f t="shared" si="26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  <c r="CP55" s="10">
        <v>201709</v>
      </c>
      <c r="CQ55" s="13">
        <f t="shared" ref="CQ55:DA70" si="34">IFERROR(IF(CR16="","",CR16/CQ16),0)</f>
        <v>2.31510904524342</v>
      </c>
      <c r="CR55" s="13">
        <f t="shared" si="34"/>
        <v>1.05268130454072</v>
      </c>
      <c r="CS55" s="13">
        <f t="shared" si="34"/>
        <v>1</v>
      </c>
      <c r="CT55" s="13">
        <f t="shared" si="34"/>
        <v>1</v>
      </c>
      <c r="CU55" s="13">
        <f t="shared" si="28"/>
        <v>1</v>
      </c>
      <c r="CV55" s="13">
        <f t="shared" si="28"/>
        <v>1</v>
      </c>
      <c r="CW55" s="13">
        <f t="shared" si="28"/>
        <v>1</v>
      </c>
      <c r="CX55" s="13">
        <f t="shared" si="28"/>
        <v>1</v>
      </c>
      <c r="CY55" s="13">
        <f t="shared" si="28"/>
        <v>1</v>
      </c>
      <c r="CZ55" s="13">
        <f t="shared" si="28"/>
        <v>1</v>
      </c>
      <c r="DA55" s="13">
        <f t="shared" si="28"/>
        <v>1</v>
      </c>
      <c r="DB55" s="13">
        <f t="shared" si="28"/>
        <v>1</v>
      </c>
      <c r="DC55" s="13">
        <f t="shared" si="28"/>
        <v>1</v>
      </c>
      <c r="DD55" s="13">
        <f t="shared" si="28"/>
        <v>1</v>
      </c>
      <c r="DE55" s="13">
        <f t="shared" si="28"/>
        <v>1</v>
      </c>
      <c r="DF55" s="13">
        <f t="shared" si="28"/>
        <v>1</v>
      </c>
      <c r="DG55" s="13">
        <f t="shared" si="28"/>
        <v>1</v>
      </c>
      <c r="DH55" s="13">
        <f t="shared" si="28"/>
        <v>1</v>
      </c>
      <c r="DI55" s="13">
        <f t="shared" si="28"/>
        <v>1</v>
      </c>
      <c r="DJ55" s="13">
        <f t="shared" si="28"/>
        <v>1</v>
      </c>
      <c r="DK55" s="13">
        <f t="shared" si="28"/>
        <v>1</v>
      </c>
      <c r="DL55" s="13">
        <f t="shared" si="28"/>
        <v>1</v>
      </c>
      <c r="DM55" s="13">
        <f t="shared" si="28"/>
        <v>1</v>
      </c>
      <c r="DN55" s="13">
        <f t="shared" si="28"/>
        <v>1</v>
      </c>
      <c r="DO55" s="13">
        <f t="shared" si="28"/>
        <v>1</v>
      </c>
      <c r="DP55" s="13" t="str">
        <f t="shared" si="28"/>
        <v/>
      </c>
      <c r="DQ55" s="13" t="s">
        <v>25</v>
      </c>
      <c r="DR55" s="13" t="s">
        <v>25</v>
      </c>
      <c r="DS55" s="13" t="s">
        <v>25</v>
      </c>
      <c r="DT55" s="13" t="s">
        <v>25</v>
      </c>
      <c r="DU55" s="13" t="s">
        <v>25</v>
      </c>
      <c r="DV55" s="13" t="s">
        <v>25</v>
      </c>
      <c r="DW55" s="13" t="s">
        <v>25</v>
      </c>
      <c r="DX55" s="13" t="s">
        <v>25</v>
      </c>
      <c r="DY55" s="13" t="s">
        <v>25</v>
      </c>
    </row>
    <row r="56" ht="15" customHeight="1" outlineLevel="1" spans="2:129">
      <c r="B56" s="10">
        <f t="shared" si="3"/>
        <v>201812</v>
      </c>
      <c r="C56" s="13">
        <f t="shared" si="29"/>
        <v>1.34465848080871</v>
      </c>
      <c r="D56" s="13">
        <f t="shared" si="29"/>
        <v>1.18528106130824</v>
      </c>
      <c r="E56" s="13">
        <f t="shared" si="29"/>
        <v>1.06234198593611</v>
      </c>
      <c r="F56" s="13">
        <f t="shared" si="29"/>
        <v>1.01472023064193</v>
      </c>
      <c r="G56" s="13">
        <f t="shared" si="4"/>
        <v>1.14067624116922</v>
      </c>
      <c r="H56" s="13">
        <f t="shared" si="4"/>
        <v>1.00510631777529</v>
      </c>
      <c r="I56" s="13">
        <f t="shared" si="4"/>
        <v>1</v>
      </c>
      <c r="J56" s="13">
        <f t="shared" si="4"/>
        <v>1.00294244819972</v>
      </c>
      <c r="K56" s="13">
        <f t="shared" si="4"/>
        <v>1</v>
      </c>
      <c r="L56" s="13">
        <f t="shared" si="4"/>
        <v>1</v>
      </c>
      <c r="M56" s="13">
        <f t="shared" si="4"/>
        <v>1</v>
      </c>
      <c r="N56" s="13">
        <f t="shared" si="4"/>
        <v>1</v>
      </c>
      <c r="O56" s="13">
        <f t="shared" si="4"/>
        <v>1</v>
      </c>
      <c r="P56" s="13">
        <f t="shared" si="4"/>
        <v>1</v>
      </c>
      <c r="Q56" s="13">
        <f t="shared" si="4"/>
        <v>1</v>
      </c>
      <c r="R56" s="13">
        <f t="shared" si="4"/>
        <v>1</v>
      </c>
      <c r="S56" s="22">
        <f t="shared" si="4"/>
        <v>1</v>
      </c>
      <c r="T56" s="13">
        <f t="shared" si="4"/>
        <v>1</v>
      </c>
      <c r="U56" s="13">
        <f t="shared" si="4"/>
        <v>1</v>
      </c>
      <c r="V56" s="13">
        <f t="shared" si="4"/>
        <v>1</v>
      </c>
      <c r="W56" s="13">
        <f t="shared" si="4"/>
        <v>1</v>
      </c>
      <c r="X56" s="13">
        <f t="shared" si="4"/>
        <v>1</v>
      </c>
      <c r="Y56" s="13">
        <f t="shared" si="4"/>
        <v>1</v>
      </c>
      <c r="Z56" s="13">
        <f t="shared" si="4"/>
        <v>1</v>
      </c>
      <c r="AA56" s="13" t="str">
        <f t="shared" si="4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30"/>
        <v>1.34465848080871</v>
      </c>
      <c r="AZ56" s="13">
        <f t="shared" si="31"/>
        <v>1.18528106130824</v>
      </c>
      <c r="BA56" s="13">
        <f t="shared" si="32"/>
        <v>1.06234198593611</v>
      </c>
      <c r="BB56" s="13">
        <f t="shared" si="33"/>
        <v>1.01472023064193</v>
      </c>
      <c r="BC56" s="13">
        <f t="shared" si="5"/>
        <v>1.14067624116922</v>
      </c>
      <c r="BD56" s="13">
        <f t="shared" si="6"/>
        <v>1.00510631777529</v>
      </c>
      <c r="BE56" s="13">
        <f t="shared" si="7"/>
        <v>1</v>
      </c>
      <c r="BF56" s="13">
        <f t="shared" si="8"/>
        <v>1.00294244819972</v>
      </c>
      <c r="BG56" s="13">
        <f t="shared" si="9"/>
        <v>1</v>
      </c>
      <c r="BH56" s="13">
        <f t="shared" si="10"/>
        <v>1</v>
      </c>
      <c r="BI56" s="13">
        <f t="shared" si="11"/>
        <v>1</v>
      </c>
      <c r="BJ56" s="13">
        <f t="shared" si="12"/>
        <v>1</v>
      </c>
      <c r="BK56" s="13">
        <f t="shared" si="13"/>
        <v>1</v>
      </c>
      <c r="BL56" s="13">
        <f t="shared" si="14"/>
        <v>1</v>
      </c>
      <c r="BM56" s="13">
        <f t="shared" si="15"/>
        <v>1</v>
      </c>
      <c r="BN56" s="13">
        <f t="shared" si="16"/>
        <v>1</v>
      </c>
      <c r="BO56" s="13">
        <f t="shared" si="17"/>
        <v>1</v>
      </c>
      <c r="BP56" s="13">
        <f t="shared" si="18"/>
        <v>1</v>
      </c>
      <c r="BQ56" s="13">
        <f t="shared" si="19"/>
        <v>1</v>
      </c>
      <c r="BR56" s="13">
        <f t="shared" si="20"/>
        <v>1</v>
      </c>
      <c r="BS56" s="13">
        <f t="shared" si="21"/>
        <v>1</v>
      </c>
      <c r="BT56" s="13">
        <f t="shared" si="22"/>
        <v>1</v>
      </c>
      <c r="BU56" s="13">
        <f t="shared" si="23"/>
        <v>1</v>
      </c>
      <c r="BV56" s="13">
        <f t="shared" si="24"/>
        <v>1</v>
      </c>
      <c r="BW56" s="13" t="str">
        <f t="shared" si="25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  <c r="CP56" s="10">
        <v>201712</v>
      </c>
      <c r="CQ56" s="13">
        <f t="shared" si="34"/>
        <v>1.58283837555517</v>
      </c>
      <c r="CR56" s="13">
        <f t="shared" si="34"/>
        <v>1.05699437892795</v>
      </c>
      <c r="CS56" s="13">
        <f t="shared" si="34"/>
        <v>1.05549643460587</v>
      </c>
      <c r="CT56" s="13">
        <f t="shared" si="34"/>
        <v>1.00475879385506</v>
      </c>
      <c r="CU56" s="13">
        <f t="shared" si="28"/>
        <v>1</v>
      </c>
      <c r="CV56" s="13">
        <f t="shared" si="28"/>
        <v>1</v>
      </c>
      <c r="CW56" s="13">
        <f t="shared" si="28"/>
        <v>1.00240875202632</v>
      </c>
      <c r="CX56" s="13">
        <f t="shared" si="28"/>
        <v>1</v>
      </c>
      <c r="CY56" s="13">
        <f t="shared" si="28"/>
        <v>1</v>
      </c>
      <c r="CZ56" s="13">
        <f t="shared" si="28"/>
        <v>1.00530844296517</v>
      </c>
      <c r="DA56" s="13">
        <f t="shared" si="28"/>
        <v>1</v>
      </c>
      <c r="DB56" s="13">
        <f t="shared" si="28"/>
        <v>1</v>
      </c>
      <c r="DC56" s="13">
        <f t="shared" si="28"/>
        <v>1</v>
      </c>
      <c r="DD56" s="13">
        <f t="shared" si="28"/>
        <v>1</v>
      </c>
      <c r="DE56" s="13">
        <f t="shared" si="28"/>
        <v>1</v>
      </c>
      <c r="DF56" s="13">
        <f t="shared" si="28"/>
        <v>1</v>
      </c>
      <c r="DG56" s="13">
        <f t="shared" si="28"/>
        <v>1</v>
      </c>
      <c r="DH56" s="13">
        <f t="shared" si="28"/>
        <v>1</v>
      </c>
      <c r="DI56" s="13">
        <f t="shared" si="28"/>
        <v>1</v>
      </c>
      <c r="DJ56" s="13">
        <f t="shared" si="28"/>
        <v>1</v>
      </c>
      <c r="DK56" s="13">
        <f t="shared" si="28"/>
        <v>1</v>
      </c>
      <c r="DL56" s="13">
        <f t="shared" si="28"/>
        <v>1</v>
      </c>
      <c r="DM56" s="13">
        <f t="shared" si="28"/>
        <v>1</v>
      </c>
      <c r="DN56" s="13">
        <f t="shared" si="28"/>
        <v>1</v>
      </c>
      <c r="DO56" s="13" t="str">
        <f t="shared" si="28"/>
        <v/>
      </c>
      <c r="DP56" s="13" t="s">
        <v>25</v>
      </c>
      <c r="DQ56" s="13" t="s">
        <v>25</v>
      </c>
      <c r="DR56" s="13" t="s">
        <v>25</v>
      </c>
      <c r="DS56" s="13" t="s">
        <v>25</v>
      </c>
      <c r="DT56" s="13" t="s">
        <v>25</v>
      </c>
      <c r="DU56" s="13" t="s">
        <v>25</v>
      </c>
      <c r="DV56" s="13" t="s">
        <v>25</v>
      </c>
      <c r="DW56" s="13" t="s">
        <v>25</v>
      </c>
      <c r="DX56" s="13" t="s">
        <v>25</v>
      </c>
      <c r="DY56" s="13" t="s">
        <v>25</v>
      </c>
    </row>
    <row r="57" ht="15" customHeight="1" outlineLevel="1" spans="2:129">
      <c r="B57" s="10">
        <f t="shared" si="3"/>
        <v>201903</v>
      </c>
      <c r="C57" s="13">
        <f t="shared" si="29"/>
        <v>6.38848890467175</v>
      </c>
      <c r="D57" s="13">
        <f t="shared" si="29"/>
        <v>1.32791268053543</v>
      </c>
      <c r="E57" s="13">
        <f t="shared" si="29"/>
        <v>1.01665326126691</v>
      </c>
      <c r="F57" s="13">
        <f t="shared" si="29"/>
        <v>1.11780840625716</v>
      </c>
      <c r="G57" s="13">
        <f t="shared" si="4"/>
        <v>1.00171192723615</v>
      </c>
      <c r="H57" s="13">
        <f t="shared" si="4"/>
        <v>1</v>
      </c>
      <c r="I57" s="13">
        <f t="shared" si="4"/>
        <v>1</v>
      </c>
      <c r="J57" s="13">
        <f t="shared" si="4"/>
        <v>1</v>
      </c>
      <c r="K57" s="13">
        <f t="shared" si="4"/>
        <v>1</v>
      </c>
      <c r="L57" s="13">
        <f t="shared" si="4"/>
        <v>1</v>
      </c>
      <c r="M57" s="13">
        <f t="shared" si="4"/>
        <v>1</v>
      </c>
      <c r="N57" s="13">
        <f t="shared" si="4"/>
        <v>1</v>
      </c>
      <c r="O57" s="13">
        <f t="shared" si="4"/>
        <v>1</v>
      </c>
      <c r="P57" s="13">
        <f t="shared" si="4"/>
        <v>1</v>
      </c>
      <c r="Q57" s="13">
        <f t="shared" si="4"/>
        <v>1.03987670282992</v>
      </c>
      <c r="R57" s="13">
        <f t="shared" si="4"/>
        <v>1</v>
      </c>
      <c r="S57" s="22">
        <f t="shared" si="4"/>
        <v>1</v>
      </c>
      <c r="T57" s="13">
        <f t="shared" si="4"/>
        <v>1</v>
      </c>
      <c r="U57" s="13">
        <f t="shared" si="4"/>
        <v>1</v>
      </c>
      <c r="V57" s="13">
        <f t="shared" si="4"/>
        <v>1</v>
      </c>
      <c r="W57" s="13">
        <f t="shared" si="4"/>
        <v>1</v>
      </c>
      <c r="X57" s="13">
        <f t="shared" si="4"/>
        <v>1</v>
      </c>
      <c r="Y57" s="13">
        <f t="shared" si="4"/>
        <v>1.08793707069564</v>
      </c>
      <c r="Z57" s="13" t="str">
        <f t="shared" si="4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30"/>
        <v>6.2353572599694</v>
      </c>
      <c r="AZ57" s="13">
        <f t="shared" si="31"/>
        <v>1.25173404661172</v>
      </c>
      <c r="BA57" s="13">
        <f t="shared" si="32"/>
        <v>1.01586124429384</v>
      </c>
      <c r="BB57" s="13">
        <f t="shared" si="33"/>
        <v>1.12831030905589</v>
      </c>
      <c r="BC57" s="13">
        <f t="shared" si="5"/>
        <v>1.00184718071949</v>
      </c>
      <c r="BD57" s="13">
        <f t="shared" si="6"/>
        <v>1</v>
      </c>
      <c r="BE57" s="13">
        <f t="shared" si="7"/>
        <v>1</v>
      </c>
      <c r="BF57" s="13">
        <f t="shared" si="8"/>
        <v>1</v>
      </c>
      <c r="BG57" s="13">
        <f t="shared" si="9"/>
        <v>1</v>
      </c>
      <c r="BH57" s="13">
        <f t="shared" si="10"/>
        <v>1</v>
      </c>
      <c r="BI57" s="13">
        <f t="shared" si="11"/>
        <v>1</v>
      </c>
      <c r="BJ57" s="13">
        <f t="shared" si="12"/>
        <v>1</v>
      </c>
      <c r="BK57" s="13">
        <f t="shared" si="13"/>
        <v>1</v>
      </c>
      <c r="BL57" s="13">
        <f t="shared" si="14"/>
        <v>1</v>
      </c>
      <c r="BM57" s="13">
        <f t="shared" si="15"/>
        <v>1.04302141512627</v>
      </c>
      <c r="BN57" s="13">
        <f t="shared" si="16"/>
        <v>1</v>
      </c>
      <c r="BO57" s="13">
        <f t="shared" si="17"/>
        <v>1</v>
      </c>
      <c r="BP57" s="13">
        <f t="shared" si="18"/>
        <v>1</v>
      </c>
      <c r="BQ57" s="13">
        <f t="shared" si="19"/>
        <v>1</v>
      </c>
      <c r="BR57" s="13">
        <f t="shared" si="20"/>
        <v>1</v>
      </c>
      <c r="BS57" s="13">
        <f t="shared" si="21"/>
        <v>1</v>
      </c>
      <c r="BT57" s="13">
        <f t="shared" si="22"/>
        <v>1</v>
      </c>
      <c r="BU57" s="13">
        <f t="shared" si="23"/>
        <v>1.09458582747533</v>
      </c>
      <c r="BV57" s="13" t="str">
        <f t="shared" si="24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  <c r="CP57" s="10">
        <v>201803</v>
      </c>
      <c r="CQ57" s="13">
        <f t="shared" si="34"/>
        <v>1.1740211618912</v>
      </c>
      <c r="CR57" s="13">
        <f t="shared" si="34"/>
        <v>1.04393879670547</v>
      </c>
      <c r="CS57" s="13">
        <f t="shared" si="34"/>
        <v>1.02422681079133</v>
      </c>
      <c r="CT57" s="13">
        <f t="shared" si="34"/>
        <v>1</v>
      </c>
      <c r="CU57" s="13">
        <f t="shared" si="28"/>
        <v>1.00401947978057</v>
      </c>
      <c r="CV57" s="13">
        <f t="shared" si="28"/>
        <v>1.00518977636074</v>
      </c>
      <c r="CW57" s="13">
        <f t="shared" si="28"/>
        <v>1.00099582964069</v>
      </c>
      <c r="CX57" s="13">
        <f t="shared" si="28"/>
        <v>1.00076846685106</v>
      </c>
      <c r="CY57" s="13">
        <f t="shared" si="28"/>
        <v>1</v>
      </c>
      <c r="CZ57" s="13">
        <f t="shared" si="28"/>
        <v>1</v>
      </c>
      <c r="DA57" s="13">
        <f t="shared" si="28"/>
        <v>1</v>
      </c>
      <c r="DB57" s="13">
        <f t="shared" si="28"/>
        <v>1</v>
      </c>
      <c r="DC57" s="13">
        <f t="shared" si="28"/>
        <v>1</v>
      </c>
      <c r="DD57" s="13">
        <f t="shared" si="28"/>
        <v>1</v>
      </c>
      <c r="DE57" s="13">
        <f t="shared" si="28"/>
        <v>1</v>
      </c>
      <c r="DF57" s="13">
        <f t="shared" si="28"/>
        <v>1</v>
      </c>
      <c r="DG57" s="13">
        <f t="shared" si="28"/>
        <v>1</v>
      </c>
      <c r="DH57" s="13">
        <f t="shared" si="28"/>
        <v>1</v>
      </c>
      <c r="DI57" s="13">
        <f t="shared" si="28"/>
        <v>1</v>
      </c>
      <c r="DJ57" s="13">
        <f t="shared" si="28"/>
        <v>1</v>
      </c>
      <c r="DK57" s="13">
        <f t="shared" si="28"/>
        <v>1</v>
      </c>
      <c r="DL57" s="13">
        <f t="shared" si="28"/>
        <v>1</v>
      </c>
      <c r="DM57" s="13">
        <f t="shared" si="28"/>
        <v>1</v>
      </c>
      <c r="DN57" s="13" t="str">
        <f t="shared" si="28"/>
        <v/>
      </c>
      <c r="DO57" s="13" t="s">
        <v>25</v>
      </c>
      <c r="DP57" s="13" t="s">
        <v>25</v>
      </c>
      <c r="DQ57" s="13" t="s">
        <v>25</v>
      </c>
      <c r="DR57" s="13" t="s">
        <v>25</v>
      </c>
      <c r="DS57" s="13" t="s">
        <v>25</v>
      </c>
      <c r="DT57" s="13" t="s">
        <v>25</v>
      </c>
      <c r="DU57" s="13" t="s">
        <v>25</v>
      </c>
      <c r="DV57" s="13" t="s">
        <v>25</v>
      </c>
      <c r="DW57" s="13" t="s">
        <v>25</v>
      </c>
      <c r="DX57" s="13" t="s">
        <v>25</v>
      </c>
      <c r="DY57" s="13" t="s">
        <v>25</v>
      </c>
    </row>
    <row r="58" ht="15" customHeight="1" outlineLevel="1" spans="2:129">
      <c r="B58" s="10">
        <f t="shared" si="3"/>
        <v>201906</v>
      </c>
      <c r="C58" s="13">
        <f t="shared" si="29"/>
        <v>2.50996348082875</v>
      </c>
      <c r="D58" s="13">
        <f t="shared" si="29"/>
        <v>1.20845329842973</v>
      </c>
      <c r="E58" s="13">
        <f t="shared" si="29"/>
        <v>1.0010654030859</v>
      </c>
      <c r="F58" s="13">
        <f t="shared" si="29"/>
        <v>1.20376413503095</v>
      </c>
      <c r="G58" s="13">
        <f t="shared" si="4"/>
        <v>1.01354884539113</v>
      </c>
      <c r="H58" s="13">
        <f t="shared" si="4"/>
        <v>1.00210541793966</v>
      </c>
      <c r="I58" s="13">
        <f t="shared" si="4"/>
        <v>1</v>
      </c>
      <c r="J58" s="13">
        <f t="shared" si="4"/>
        <v>1</v>
      </c>
      <c r="K58" s="13">
        <f t="shared" si="4"/>
        <v>1</v>
      </c>
      <c r="L58" s="13">
        <f t="shared" si="4"/>
        <v>1</v>
      </c>
      <c r="M58" s="13">
        <f t="shared" si="4"/>
        <v>1</v>
      </c>
      <c r="N58" s="13">
        <f t="shared" si="4"/>
        <v>1</v>
      </c>
      <c r="O58" s="13">
        <f t="shared" si="4"/>
        <v>1</v>
      </c>
      <c r="P58" s="13">
        <f t="shared" si="4"/>
        <v>1</v>
      </c>
      <c r="Q58" s="13">
        <f t="shared" si="4"/>
        <v>1</v>
      </c>
      <c r="R58" s="13">
        <f t="shared" si="4"/>
        <v>1</v>
      </c>
      <c r="S58" s="22">
        <f t="shared" si="4"/>
        <v>1</v>
      </c>
      <c r="T58" s="13">
        <f t="shared" si="4"/>
        <v>1</v>
      </c>
      <c r="U58" s="13">
        <f t="shared" si="4"/>
        <v>1</v>
      </c>
      <c r="V58" s="13">
        <f t="shared" si="4"/>
        <v>1</v>
      </c>
      <c r="W58" s="13">
        <f t="shared" si="4"/>
        <v>1</v>
      </c>
      <c r="X58" s="13">
        <f t="shared" si="4"/>
        <v>1</v>
      </c>
      <c r="Y58" s="13" t="str">
        <f t="shared" si="4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30"/>
        <v>2.62921917375483</v>
      </c>
      <c r="AZ58" s="13">
        <f t="shared" si="31"/>
        <v>1.20000930293847</v>
      </c>
      <c r="BA58" s="13">
        <f t="shared" si="32"/>
        <v>1.00124483524939</v>
      </c>
      <c r="BB58" s="13">
        <f t="shared" si="33"/>
        <v>1.17089606140248</v>
      </c>
      <c r="BC58" s="13">
        <f t="shared" si="5"/>
        <v>1.01255593382833</v>
      </c>
      <c r="BD58" s="13">
        <f t="shared" si="6"/>
        <v>1.00177176451982</v>
      </c>
      <c r="BE58" s="13">
        <f t="shared" si="7"/>
        <v>1</v>
      </c>
      <c r="BF58" s="13">
        <f t="shared" si="8"/>
        <v>1</v>
      </c>
      <c r="BG58" s="13">
        <f t="shared" si="9"/>
        <v>1</v>
      </c>
      <c r="BH58" s="13">
        <f t="shared" si="10"/>
        <v>1</v>
      </c>
      <c r="BI58" s="13">
        <f t="shared" si="11"/>
        <v>1</v>
      </c>
      <c r="BJ58" s="13">
        <f t="shared" si="12"/>
        <v>1</v>
      </c>
      <c r="BK58" s="13">
        <f t="shared" si="13"/>
        <v>1</v>
      </c>
      <c r="BL58" s="13">
        <f t="shared" si="14"/>
        <v>1</v>
      </c>
      <c r="BM58" s="13">
        <f t="shared" si="15"/>
        <v>1</v>
      </c>
      <c r="BN58" s="13">
        <f t="shared" si="16"/>
        <v>1</v>
      </c>
      <c r="BO58" s="13">
        <f t="shared" si="17"/>
        <v>1</v>
      </c>
      <c r="BP58" s="13">
        <f t="shared" si="18"/>
        <v>1</v>
      </c>
      <c r="BQ58" s="13">
        <f t="shared" si="19"/>
        <v>1</v>
      </c>
      <c r="BR58" s="13">
        <f t="shared" si="20"/>
        <v>1</v>
      </c>
      <c r="BS58" s="13">
        <f t="shared" si="21"/>
        <v>1</v>
      </c>
      <c r="BT58" s="13">
        <f t="shared" si="22"/>
        <v>1</v>
      </c>
      <c r="BU58" s="13" t="str">
        <f t="shared" si="23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  <c r="CP58" s="10">
        <v>201806</v>
      </c>
      <c r="CQ58" s="13">
        <f t="shared" si="34"/>
        <v>1.62794173977106</v>
      </c>
      <c r="CR58" s="13">
        <f t="shared" si="34"/>
        <v>1.11092234379531</v>
      </c>
      <c r="CS58" s="13">
        <f t="shared" si="34"/>
        <v>1.0048833988908</v>
      </c>
      <c r="CT58" s="13">
        <f t="shared" si="34"/>
        <v>1.00011467564621</v>
      </c>
      <c r="CU58" s="13">
        <f t="shared" si="28"/>
        <v>1</v>
      </c>
      <c r="CV58" s="13">
        <f t="shared" si="28"/>
        <v>1</v>
      </c>
      <c r="CW58" s="13">
        <f t="shared" si="28"/>
        <v>1</v>
      </c>
      <c r="CX58" s="13">
        <f t="shared" si="28"/>
        <v>1</v>
      </c>
      <c r="CY58" s="13">
        <f t="shared" si="28"/>
        <v>1</v>
      </c>
      <c r="CZ58" s="13">
        <f t="shared" si="28"/>
        <v>1</v>
      </c>
      <c r="DA58" s="13">
        <f t="shared" si="28"/>
        <v>1</v>
      </c>
      <c r="DB58" s="13">
        <f t="shared" si="28"/>
        <v>1</v>
      </c>
      <c r="DC58" s="13">
        <f t="shared" si="28"/>
        <v>1</v>
      </c>
      <c r="DD58" s="13">
        <f t="shared" si="28"/>
        <v>1</v>
      </c>
      <c r="DE58" s="13">
        <f t="shared" si="28"/>
        <v>1</v>
      </c>
      <c r="DF58" s="13">
        <f t="shared" si="28"/>
        <v>1</v>
      </c>
      <c r="DG58" s="13">
        <f t="shared" si="28"/>
        <v>1</v>
      </c>
      <c r="DH58" s="13">
        <f t="shared" si="28"/>
        <v>1</v>
      </c>
      <c r="DI58" s="13">
        <f t="shared" si="28"/>
        <v>1</v>
      </c>
      <c r="DJ58" s="13">
        <f t="shared" si="28"/>
        <v>1</v>
      </c>
      <c r="DK58" s="13">
        <f t="shared" si="28"/>
        <v>1</v>
      </c>
      <c r="DL58" s="13">
        <f t="shared" si="28"/>
        <v>1</v>
      </c>
      <c r="DM58" s="13" t="str">
        <f t="shared" si="28"/>
        <v/>
      </c>
      <c r="DN58" s="13" t="s">
        <v>25</v>
      </c>
      <c r="DO58" s="13" t="s">
        <v>25</v>
      </c>
      <c r="DP58" s="13" t="s">
        <v>25</v>
      </c>
      <c r="DQ58" s="13" t="s">
        <v>25</v>
      </c>
      <c r="DR58" s="13" t="s">
        <v>25</v>
      </c>
      <c r="DS58" s="13" t="s">
        <v>25</v>
      </c>
      <c r="DT58" s="13" t="s">
        <v>25</v>
      </c>
      <c r="DU58" s="13" t="s">
        <v>25</v>
      </c>
      <c r="DV58" s="13" t="s">
        <v>25</v>
      </c>
      <c r="DW58" s="13" t="s">
        <v>25</v>
      </c>
      <c r="DX58" s="13" t="s">
        <v>25</v>
      </c>
      <c r="DY58" s="13" t="s">
        <v>25</v>
      </c>
    </row>
    <row r="59" ht="15" customHeight="1" outlineLevel="1" spans="2:129">
      <c r="B59" s="10">
        <f t="shared" si="3"/>
        <v>201909</v>
      </c>
      <c r="C59" s="13">
        <f t="shared" si="29"/>
        <v>6.18496200336069</v>
      </c>
      <c r="D59" s="13">
        <f t="shared" si="29"/>
        <v>1.02879270222213</v>
      </c>
      <c r="E59" s="13">
        <f t="shared" si="29"/>
        <v>1.10177446460842</v>
      </c>
      <c r="F59" s="13">
        <f t="shared" si="29"/>
        <v>1.0265329021607</v>
      </c>
      <c r="G59" s="13">
        <f t="shared" si="4"/>
        <v>1.00143170983311</v>
      </c>
      <c r="H59" s="13">
        <f t="shared" si="4"/>
        <v>1</v>
      </c>
      <c r="I59" s="13">
        <f t="shared" si="4"/>
        <v>1</v>
      </c>
      <c r="J59" s="13">
        <f t="shared" si="4"/>
        <v>1</v>
      </c>
      <c r="K59" s="13">
        <f t="shared" si="4"/>
        <v>1.01380107480953</v>
      </c>
      <c r="L59" s="13">
        <f t="shared" si="4"/>
        <v>1</v>
      </c>
      <c r="M59" s="13">
        <f t="shared" si="4"/>
        <v>1</v>
      </c>
      <c r="N59" s="13">
        <f t="shared" si="4"/>
        <v>1</v>
      </c>
      <c r="O59" s="13">
        <f t="shared" si="4"/>
        <v>1</v>
      </c>
      <c r="P59" s="13">
        <f t="shared" si="4"/>
        <v>1</v>
      </c>
      <c r="Q59" s="13">
        <f t="shared" si="4"/>
        <v>1</v>
      </c>
      <c r="R59" s="13">
        <f t="shared" si="4"/>
        <v>1</v>
      </c>
      <c r="S59" s="22">
        <f t="shared" si="4"/>
        <v>1</v>
      </c>
      <c r="T59" s="13">
        <f t="shared" si="4"/>
        <v>1</v>
      </c>
      <c r="U59" s="13">
        <f t="shared" si="4"/>
        <v>1</v>
      </c>
      <c r="V59" s="13">
        <f t="shared" si="4"/>
        <v>1</v>
      </c>
      <c r="W59" s="13">
        <f t="shared" si="4"/>
        <v>1</v>
      </c>
      <c r="X59" s="13" t="str">
        <f t="shared" si="4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30"/>
        <v>5.37145983608647</v>
      </c>
      <c r="AZ59" s="13">
        <f t="shared" si="31"/>
        <v>1.039039183544</v>
      </c>
      <c r="BA59" s="13">
        <f t="shared" si="32"/>
        <v>1.09451218708437</v>
      </c>
      <c r="BB59" s="13">
        <f t="shared" si="33"/>
        <v>1.02715495398639</v>
      </c>
      <c r="BC59" s="13">
        <f t="shared" si="5"/>
        <v>1.00143187730562</v>
      </c>
      <c r="BD59" s="13">
        <f t="shared" si="6"/>
        <v>1</v>
      </c>
      <c r="BE59" s="13">
        <f t="shared" si="7"/>
        <v>1</v>
      </c>
      <c r="BF59" s="13">
        <f t="shared" si="8"/>
        <v>1</v>
      </c>
      <c r="BG59" s="13">
        <f t="shared" si="9"/>
        <v>1.01380282332447</v>
      </c>
      <c r="BH59" s="13">
        <f t="shared" si="10"/>
        <v>1</v>
      </c>
      <c r="BI59" s="13">
        <f t="shared" si="11"/>
        <v>1</v>
      </c>
      <c r="BJ59" s="13">
        <f t="shared" si="12"/>
        <v>1</v>
      </c>
      <c r="BK59" s="13">
        <f t="shared" si="13"/>
        <v>1</v>
      </c>
      <c r="BL59" s="13">
        <f t="shared" si="14"/>
        <v>1</v>
      </c>
      <c r="BM59" s="13">
        <f t="shared" si="15"/>
        <v>1</v>
      </c>
      <c r="BN59" s="13">
        <f t="shared" si="16"/>
        <v>1</v>
      </c>
      <c r="BO59" s="13">
        <f t="shared" si="17"/>
        <v>1</v>
      </c>
      <c r="BP59" s="13">
        <f t="shared" si="18"/>
        <v>1</v>
      </c>
      <c r="BQ59" s="13">
        <f t="shared" si="19"/>
        <v>1</v>
      </c>
      <c r="BR59" s="13">
        <f t="shared" si="20"/>
        <v>1</v>
      </c>
      <c r="BS59" s="13">
        <f t="shared" si="21"/>
        <v>1</v>
      </c>
      <c r="BT59" s="13" t="str">
        <f t="shared" si="22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  <c r="CP59" s="10">
        <v>201809</v>
      </c>
      <c r="CQ59" s="13">
        <f t="shared" si="34"/>
        <v>1.7215037697889</v>
      </c>
      <c r="CR59" s="13">
        <f t="shared" si="34"/>
        <v>1.03676015662162</v>
      </c>
      <c r="CS59" s="13">
        <f t="shared" si="34"/>
        <v>1.00249882145336</v>
      </c>
      <c r="CT59" s="13">
        <f t="shared" si="34"/>
        <v>1</v>
      </c>
      <c r="CU59" s="13">
        <f t="shared" si="28"/>
        <v>1.03486491885934</v>
      </c>
      <c r="CV59" s="13">
        <f t="shared" si="28"/>
        <v>1</v>
      </c>
      <c r="CW59" s="13">
        <f t="shared" si="28"/>
        <v>1.00180881405308</v>
      </c>
      <c r="CX59" s="13">
        <f t="shared" si="28"/>
        <v>1</v>
      </c>
      <c r="CY59" s="13">
        <f t="shared" si="28"/>
        <v>1</v>
      </c>
      <c r="CZ59" s="13">
        <f t="shared" si="28"/>
        <v>1</v>
      </c>
      <c r="DA59" s="13">
        <f t="shared" si="28"/>
        <v>1</v>
      </c>
      <c r="DB59" s="13">
        <f t="shared" si="28"/>
        <v>1</v>
      </c>
      <c r="DC59" s="13">
        <f t="shared" si="28"/>
        <v>1</v>
      </c>
      <c r="DD59" s="13">
        <f t="shared" si="28"/>
        <v>1</v>
      </c>
      <c r="DE59" s="13">
        <f t="shared" si="28"/>
        <v>1</v>
      </c>
      <c r="DF59" s="13">
        <f t="shared" si="28"/>
        <v>1</v>
      </c>
      <c r="DG59" s="13">
        <f t="shared" si="28"/>
        <v>1</v>
      </c>
      <c r="DH59" s="13">
        <f t="shared" si="28"/>
        <v>1</v>
      </c>
      <c r="DI59" s="13">
        <f t="shared" si="28"/>
        <v>1</v>
      </c>
      <c r="DJ59" s="13">
        <f t="shared" si="28"/>
        <v>1</v>
      </c>
      <c r="DK59" s="13">
        <f t="shared" si="28"/>
        <v>1</v>
      </c>
      <c r="DL59" s="13" t="str">
        <f t="shared" si="28"/>
        <v/>
      </c>
      <c r="DM59" s="13" t="s">
        <v>25</v>
      </c>
      <c r="DN59" s="13" t="s">
        <v>25</v>
      </c>
      <c r="DO59" s="13" t="s">
        <v>25</v>
      </c>
      <c r="DP59" s="13" t="s">
        <v>25</v>
      </c>
      <c r="DQ59" s="13" t="s">
        <v>25</v>
      </c>
      <c r="DR59" s="13" t="s">
        <v>25</v>
      </c>
      <c r="DS59" s="13" t="s">
        <v>25</v>
      </c>
      <c r="DT59" s="13" t="s">
        <v>25</v>
      </c>
      <c r="DU59" s="13" t="s">
        <v>25</v>
      </c>
      <c r="DV59" s="13" t="s">
        <v>25</v>
      </c>
      <c r="DW59" s="13" t="s">
        <v>25</v>
      </c>
      <c r="DX59" s="13" t="s">
        <v>25</v>
      </c>
      <c r="DY59" s="13" t="s">
        <v>25</v>
      </c>
    </row>
    <row r="60" ht="15" customHeight="1" outlineLevel="1" spans="2:129">
      <c r="B60" s="10">
        <f t="shared" si="3"/>
        <v>201912</v>
      </c>
      <c r="C60" s="13">
        <f t="shared" si="29"/>
        <v>6.58200921239777</v>
      </c>
      <c r="D60" s="13">
        <f t="shared" si="29"/>
        <v>1.12865529058986</v>
      </c>
      <c r="E60" s="13">
        <f t="shared" si="29"/>
        <v>1.01026764916517</v>
      </c>
      <c r="F60" s="13">
        <f t="shared" si="29"/>
        <v>1.00239717266653</v>
      </c>
      <c r="G60" s="13">
        <f t="shared" si="4"/>
        <v>1.0006751423412</v>
      </c>
      <c r="H60" s="13">
        <f t="shared" si="4"/>
        <v>1.07135616714127</v>
      </c>
      <c r="I60" s="13">
        <f t="shared" si="4"/>
        <v>1.00055660087522</v>
      </c>
      <c r="J60" s="13">
        <f t="shared" si="4"/>
        <v>1</v>
      </c>
      <c r="K60" s="13">
        <f t="shared" si="4"/>
        <v>1</v>
      </c>
      <c r="L60" s="13">
        <f t="shared" si="4"/>
        <v>1</v>
      </c>
      <c r="M60" s="13">
        <f t="shared" si="4"/>
        <v>1</v>
      </c>
      <c r="N60" s="13">
        <f t="shared" si="4"/>
        <v>1</v>
      </c>
      <c r="O60" s="13">
        <f t="shared" si="4"/>
        <v>1</v>
      </c>
      <c r="P60" s="13">
        <f t="shared" si="4"/>
        <v>1</v>
      </c>
      <c r="Q60" s="13">
        <f t="shared" si="4"/>
        <v>1</v>
      </c>
      <c r="R60" s="13">
        <f t="shared" si="4"/>
        <v>1</v>
      </c>
      <c r="S60" s="22">
        <f t="shared" si="4"/>
        <v>1</v>
      </c>
      <c r="T60" s="13">
        <f t="shared" si="4"/>
        <v>1</v>
      </c>
      <c r="U60" s="13">
        <f t="shared" si="4"/>
        <v>1</v>
      </c>
      <c r="V60" s="13">
        <f t="shared" si="4"/>
        <v>1</v>
      </c>
      <c r="W60" s="13" t="str">
        <f t="shared" si="4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30"/>
        <v>6.33478679464916</v>
      </c>
      <c r="AZ60" s="13">
        <f t="shared" si="31"/>
        <v>1.12762751768736</v>
      </c>
      <c r="BA60" s="13">
        <f t="shared" si="32"/>
        <v>1.01080612242031</v>
      </c>
      <c r="BB60" s="13">
        <f t="shared" si="33"/>
        <v>1.00237827246446</v>
      </c>
      <c r="BC60" s="13">
        <f t="shared" si="5"/>
        <v>1.00066983258294</v>
      </c>
      <c r="BD60" s="13">
        <f t="shared" si="6"/>
        <v>1.07079535150926</v>
      </c>
      <c r="BE60" s="13">
        <f t="shared" si="7"/>
        <v>1.00055251517814</v>
      </c>
      <c r="BF60" s="13">
        <f t="shared" si="8"/>
        <v>1</v>
      </c>
      <c r="BG60" s="13">
        <f t="shared" si="9"/>
        <v>1</v>
      </c>
      <c r="BH60" s="13">
        <f t="shared" si="10"/>
        <v>1</v>
      </c>
      <c r="BI60" s="13">
        <f t="shared" si="11"/>
        <v>1</v>
      </c>
      <c r="BJ60" s="13">
        <f t="shared" si="12"/>
        <v>1</v>
      </c>
      <c r="BK60" s="13">
        <f t="shared" si="13"/>
        <v>1</v>
      </c>
      <c r="BL60" s="13">
        <f t="shared" si="14"/>
        <v>1</v>
      </c>
      <c r="BM60" s="13">
        <f t="shared" si="15"/>
        <v>1</v>
      </c>
      <c r="BN60" s="13">
        <f t="shared" si="16"/>
        <v>1</v>
      </c>
      <c r="BO60" s="13">
        <f t="shared" si="17"/>
        <v>1</v>
      </c>
      <c r="BP60" s="13">
        <f t="shared" si="18"/>
        <v>1</v>
      </c>
      <c r="BQ60" s="13">
        <f t="shared" si="19"/>
        <v>1</v>
      </c>
      <c r="BR60" s="13">
        <f t="shared" si="20"/>
        <v>1</v>
      </c>
      <c r="BS60" s="13" t="str">
        <f t="shared" si="21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  <c r="CP60" s="10">
        <v>201812</v>
      </c>
      <c r="CQ60" s="13">
        <f t="shared" si="34"/>
        <v>1.34465848080871</v>
      </c>
      <c r="CR60" s="13">
        <f t="shared" si="34"/>
        <v>1.18528106130824</v>
      </c>
      <c r="CS60" s="13">
        <f t="shared" si="34"/>
        <v>1.06234198593611</v>
      </c>
      <c r="CT60" s="13">
        <f t="shared" si="34"/>
        <v>1.01472023064193</v>
      </c>
      <c r="CU60" s="13">
        <f t="shared" si="28"/>
        <v>1.14067624116922</v>
      </c>
      <c r="CV60" s="13">
        <f t="shared" si="28"/>
        <v>1.00510631777529</v>
      </c>
      <c r="CW60" s="13">
        <f t="shared" si="28"/>
        <v>1</v>
      </c>
      <c r="CX60" s="13">
        <f t="shared" si="28"/>
        <v>1.00294244819972</v>
      </c>
      <c r="CY60" s="13">
        <f t="shared" si="28"/>
        <v>1</v>
      </c>
      <c r="CZ60" s="13">
        <f t="shared" si="28"/>
        <v>1</v>
      </c>
      <c r="DA60" s="13">
        <f t="shared" si="28"/>
        <v>1</v>
      </c>
      <c r="DB60" s="13">
        <f t="shared" si="28"/>
        <v>1</v>
      </c>
      <c r="DC60" s="13">
        <f t="shared" si="28"/>
        <v>1</v>
      </c>
      <c r="DD60" s="13">
        <f t="shared" si="28"/>
        <v>1</v>
      </c>
      <c r="DE60" s="13">
        <f t="shared" si="28"/>
        <v>1</v>
      </c>
      <c r="DF60" s="13">
        <f t="shared" si="28"/>
        <v>1</v>
      </c>
      <c r="DG60" s="13">
        <f t="shared" si="28"/>
        <v>1</v>
      </c>
      <c r="DH60" s="13">
        <f t="shared" si="28"/>
        <v>1</v>
      </c>
      <c r="DI60" s="13">
        <f t="shared" si="28"/>
        <v>1</v>
      </c>
      <c r="DJ60" s="13">
        <f t="shared" si="28"/>
        <v>1</v>
      </c>
      <c r="DK60" s="13" t="str">
        <f t="shared" si="28"/>
        <v/>
      </c>
      <c r="DL60" s="13" t="s">
        <v>25</v>
      </c>
      <c r="DM60" s="13" t="s">
        <v>25</v>
      </c>
      <c r="DN60" s="13" t="s">
        <v>25</v>
      </c>
      <c r="DO60" s="13" t="s">
        <v>25</v>
      </c>
      <c r="DP60" s="13" t="s">
        <v>25</v>
      </c>
      <c r="DQ60" s="13" t="s">
        <v>25</v>
      </c>
      <c r="DR60" s="13" t="s">
        <v>25</v>
      </c>
      <c r="DS60" s="13" t="s">
        <v>25</v>
      </c>
      <c r="DT60" s="13" t="s">
        <v>25</v>
      </c>
      <c r="DU60" s="13" t="s">
        <v>25</v>
      </c>
      <c r="DV60" s="13" t="s">
        <v>25</v>
      </c>
      <c r="DW60" s="13" t="s">
        <v>25</v>
      </c>
      <c r="DX60" s="13" t="s">
        <v>25</v>
      </c>
      <c r="DY60" s="13" t="s">
        <v>25</v>
      </c>
    </row>
    <row r="61" ht="15" customHeight="1" outlineLevel="1" spans="2:129">
      <c r="B61" s="10">
        <f t="shared" si="3"/>
        <v>202003</v>
      </c>
      <c r="C61" s="13">
        <f t="shared" si="29"/>
        <v>4.1107838599533</v>
      </c>
      <c r="D61" s="13">
        <f t="shared" si="29"/>
        <v>1.11241562073116</v>
      </c>
      <c r="E61" s="13">
        <f t="shared" si="29"/>
        <v>1.05281898759362</v>
      </c>
      <c r="F61" s="13">
        <f t="shared" si="29"/>
        <v>1.00899848614711</v>
      </c>
      <c r="G61" s="13">
        <f t="shared" si="4"/>
        <v>1.08522088706236</v>
      </c>
      <c r="H61" s="13">
        <f t="shared" si="4"/>
        <v>1.00546131397151</v>
      </c>
      <c r="I61" s="13">
        <f t="shared" si="4"/>
        <v>1</v>
      </c>
      <c r="J61" s="13">
        <f t="shared" si="4"/>
        <v>1</v>
      </c>
      <c r="K61" s="13">
        <f t="shared" si="4"/>
        <v>1.01340756782663</v>
      </c>
      <c r="L61" s="13">
        <f t="shared" si="4"/>
        <v>1.004805921456</v>
      </c>
      <c r="M61" s="13">
        <f t="shared" si="4"/>
        <v>1.00488383060671</v>
      </c>
      <c r="N61" s="13">
        <f t="shared" si="4"/>
        <v>1</v>
      </c>
      <c r="O61" s="13">
        <f t="shared" si="4"/>
        <v>1</v>
      </c>
      <c r="P61" s="13">
        <f t="shared" si="4"/>
        <v>1</v>
      </c>
      <c r="Q61" s="13">
        <f t="shared" si="4"/>
        <v>1</v>
      </c>
      <c r="R61" s="13">
        <f t="shared" si="4"/>
        <v>1</v>
      </c>
      <c r="S61" s="22">
        <f t="shared" si="4"/>
        <v>1</v>
      </c>
      <c r="T61" s="13">
        <f t="shared" si="4"/>
        <v>1</v>
      </c>
      <c r="U61" s="13">
        <f t="shared" si="4"/>
        <v>1</v>
      </c>
      <c r="V61" s="13" t="str">
        <f t="shared" si="4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30"/>
        <v>3.79802477469724</v>
      </c>
      <c r="AZ61" s="13">
        <f t="shared" si="31"/>
        <v>1.11577183485016</v>
      </c>
      <c r="BA61" s="13">
        <f t="shared" si="32"/>
        <v>1.05559053604611</v>
      </c>
      <c r="BB61" s="13">
        <f t="shared" si="33"/>
        <v>1.00737049959683</v>
      </c>
      <c r="BC61" s="13">
        <f t="shared" si="5"/>
        <v>1.06909133979375</v>
      </c>
      <c r="BD61" s="13">
        <f t="shared" si="6"/>
        <v>1.0044352387377</v>
      </c>
      <c r="BE61" s="13">
        <f t="shared" si="7"/>
        <v>1</v>
      </c>
      <c r="BF61" s="13">
        <f t="shared" si="8"/>
        <v>1</v>
      </c>
      <c r="BG61" s="13">
        <f t="shared" si="9"/>
        <v>1.01089971296241</v>
      </c>
      <c r="BH61" s="13">
        <f t="shared" si="10"/>
        <v>1.00391667837189</v>
      </c>
      <c r="BI61" s="13">
        <f t="shared" si="11"/>
        <v>1.00398368521943</v>
      </c>
      <c r="BJ61" s="13">
        <f t="shared" si="12"/>
        <v>1</v>
      </c>
      <c r="BK61" s="13">
        <f t="shared" si="13"/>
        <v>1</v>
      </c>
      <c r="BL61" s="13">
        <f t="shared" si="14"/>
        <v>1</v>
      </c>
      <c r="BM61" s="13">
        <f t="shared" si="15"/>
        <v>1</v>
      </c>
      <c r="BN61" s="13">
        <f t="shared" si="16"/>
        <v>1</v>
      </c>
      <c r="BO61" s="13">
        <f t="shared" si="17"/>
        <v>1</v>
      </c>
      <c r="BP61" s="13">
        <f t="shared" si="18"/>
        <v>1</v>
      </c>
      <c r="BQ61" s="13">
        <f t="shared" si="19"/>
        <v>1</v>
      </c>
      <c r="BR61" s="13" t="str">
        <f t="shared" si="20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  <c r="CP61" s="10">
        <v>201903</v>
      </c>
      <c r="CQ61" s="13">
        <f t="shared" si="34"/>
        <v>6.2353572599694</v>
      </c>
      <c r="CR61" s="13">
        <f t="shared" si="34"/>
        <v>1.25173404661172</v>
      </c>
      <c r="CS61" s="13">
        <f t="shared" si="34"/>
        <v>1.01586124429384</v>
      </c>
      <c r="CT61" s="13">
        <f t="shared" si="34"/>
        <v>1.12831030905589</v>
      </c>
      <c r="CU61" s="13">
        <f t="shared" si="28"/>
        <v>1.00184718071949</v>
      </c>
      <c r="CV61" s="13">
        <f t="shared" si="28"/>
        <v>1</v>
      </c>
      <c r="CW61" s="13">
        <f t="shared" si="28"/>
        <v>1</v>
      </c>
      <c r="CX61" s="13">
        <f t="shared" si="28"/>
        <v>1</v>
      </c>
      <c r="CY61" s="13">
        <f t="shared" si="28"/>
        <v>1</v>
      </c>
      <c r="CZ61" s="13">
        <f t="shared" si="28"/>
        <v>1</v>
      </c>
      <c r="DA61" s="13">
        <f t="shared" si="28"/>
        <v>1</v>
      </c>
      <c r="DB61" s="13">
        <f t="shared" si="28"/>
        <v>1</v>
      </c>
      <c r="DC61" s="13">
        <f t="shared" si="28"/>
        <v>1</v>
      </c>
      <c r="DD61" s="13">
        <f t="shared" si="28"/>
        <v>1</v>
      </c>
      <c r="DE61" s="13">
        <f t="shared" si="28"/>
        <v>1.04302141512627</v>
      </c>
      <c r="DF61" s="13">
        <f t="shared" si="28"/>
        <v>1</v>
      </c>
      <c r="DG61" s="13">
        <f t="shared" si="28"/>
        <v>1</v>
      </c>
      <c r="DH61" s="13">
        <f t="shared" si="28"/>
        <v>1</v>
      </c>
      <c r="DI61" s="13">
        <f t="shared" si="28"/>
        <v>1</v>
      </c>
      <c r="DJ61" s="13" t="str">
        <f t="shared" si="28"/>
        <v/>
      </c>
      <c r="DK61" s="13" t="s">
        <v>25</v>
      </c>
      <c r="DL61" s="13" t="s">
        <v>25</v>
      </c>
      <c r="DM61" s="13" t="s">
        <v>25</v>
      </c>
      <c r="DN61" s="13" t="s">
        <v>25</v>
      </c>
      <c r="DO61" s="13" t="s">
        <v>25</v>
      </c>
      <c r="DP61" s="13" t="s">
        <v>25</v>
      </c>
      <c r="DQ61" s="13" t="s">
        <v>25</v>
      </c>
      <c r="DR61" s="13" t="s">
        <v>25</v>
      </c>
      <c r="DS61" s="13" t="s">
        <v>25</v>
      </c>
      <c r="DT61" s="13" t="s">
        <v>25</v>
      </c>
      <c r="DU61" s="13" t="s">
        <v>25</v>
      </c>
      <c r="DV61" s="13" t="s">
        <v>25</v>
      </c>
      <c r="DW61" s="13" t="s">
        <v>25</v>
      </c>
      <c r="DX61" s="13" t="s">
        <v>25</v>
      </c>
      <c r="DY61" s="13" t="s">
        <v>25</v>
      </c>
    </row>
    <row r="62" ht="15" customHeight="1" outlineLevel="1" spans="2:129">
      <c r="B62" s="10">
        <f t="shared" si="3"/>
        <v>202006</v>
      </c>
      <c r="C62" s="13">
        <f t="shared" si="29"/>
        <v>1.5526940821368</v>
      </c>
      <c r="D62" s="13">
        <f t="shared" si="29"/>
        <v>1.15554890600581</v>
      </c>
      <c r="E62" s="13">
        <f t="shared" si="29"/>
        <v>1.11153859595822</v>
      </c>
      <c r="F62" s="13">
        <f t="shared" si="29"/>
        <v>1.02800044730243</v>
      </c>
      <c r="G62" s="13">
        <f t="shared" si="4"/>
        <v>1.01215551752591</v>
      </c>
      <c r="H62" s="13">
        <f t="shared" si="4"/>
        <v>1.01040232330323</v>
      </c>
      <c r="I62" s="13">
        <f t="shared" si="4"/>
        <v>1.00265697285442</v>
      </c>
      <c r="J62" s="13">
        <f t="shared" si="4"/>
        <v>1.04059193995935</v>
      </c>
      <c r="K62" s="13">
        <f t="shared" si="4"/>
        <v>1</v>
      </c>
      <c r="L62" s="13">
        <f t="shared" si="4"/>
        <v>1</v>
      </c>
      <c r="M62" s="13">
        <f t="shared" si="4"/>
        <v>1.0001594876542</v>
      </c>
      <c r="N62" s="13">
        <f t="shared" si="4"/>
        <v>1</v>
      </c>
      <c r="O62" s="13">
        <f t="shared" si="4"/>
        <v>1</v>
      </c>
      <c r="P62" s="13">
        <f t="shared" si="4"/>
        <v>1</v>
      </c>
      <c r="Q62" s="13">
        <f t="shared" si="4"/>
        <v>1</v>
      </c>
      <c r="R62" s="13">
        <f t="shared" si="4"/>
        <v>1</v>
      </c>
      <c r="S62" s="22">
        <f t="shared" si="4"/>
        <v>0.999659582326616</v>
      </c>
      <c r="T62" s="13">
        <f t="shared" si="4"/>
        <v>1</v>
      </c>
      <c r="U62" s="13" t="str">
        <f t="shared" si="4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30"/>
        <v>1.40988564204162</v>
      </c>
      <c r="AZ62" s="13">
        <f t="shared" si="31"/>
        <v>1.20421868348803</v>
      </c>
      <c r="BA62" s="13">
        <f t="shared" si="32"/>
        <v>1.10514493210605</v>
      </c>
      <c r="BB62" s="13">
        <f t="shared" si="33"/>
        <v>1.039579846384</v>
      </c>
      <c r="BC62" s="13">
        <f t="shared" si="5"/>
        <v>1.01629101476379</v>
      </c>
      <c r="BD62" s="13">
        <f t="shared" si="6"/>
        <v>1.00971923833281</v>
      </c>
      <c r="BE62" s="13">
        <f t="shared" si="7"/>
        <v>1.00354882567844</v>
      </c>
      <c r="BF62" s="13">
        <f t="shared" si="8"/>
        <v>1.03791833928959</v>
      </c>
      <c r="BG62" s="13">
        <f t="shared" si="9"/>
        <v>1</v>
      </c>
      <c r="BH62" s="13">
        <f t="shared" si="10"/>
        <v>1</v>
      </c>
      <c r="BI62" s="13">
        <f t="shared" si="11"/>
        <v>1.0001493667059</v>
      </c>
      <c r="BJ62" s="13">
        <f t="shared" si="12"/>
        <v>1</v>
      </c>
      <c r="BK62" s="13">
        <f t="shared" si="13"/>
        <v>1</v>
      </c>
      <c r="BL62" s="13">
        <f t="shared" si="14"/>
        <v>1</v>
      </c>
      <c r="BM62" s="13">
        <f t="shared" si="15"/>
        <v>1</v>
      </c>
      <c r="BN62" s="13">
        <f t="shared" si="16"/>
        <v>1</v>
      </c>
      <c r="BO62" s="13">
        <f t="shared" si="17"/>
        <v>0.999544545301289</v>
      </c>
      <c r="BP62" s="13">
        <f t="shared" si="18"/>
        <v>1</v>
      </c>
      <c r="BQ62" s="13" t="str">
        <f t="shared" si="19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  <c r="CP62" s="10">
        <v>201906</v>
      </c>
      <c r="CQ62" s="13">
        <f t="shared" si="34"/>
        <v>2.62921917375483</v>
      </c>
      <c r="CR62" s="13">
        <f t="shared" si="34"/>
        <v>1.20000930293847</v>
      </c>
      <c r="CS62" s="13">
        <f t="shared" si="34"/>
        <v>1.00124483524939</v>
      </c>
      <c r="CT62" s="13">
        <f t="shared" si="34"/>
        <v>1.17089606140248</v>
      </c>
      <c r="CU62" s="13">
        <f t="shared" si="28"/>
        <v>1.01255593382833</v>
      </c>
      <c r="CV62" s="13">
        <f t="shared" si="28"/>
        <v>1.00177176451982</v>
      </c>
      <c r="CW62" s="13">
        <f t="shared" si="28"/>
        <v>1</v>
      </c>
      <c r="CX62" s="13">
        <f t="shared" si="28"/>
        <v>1</v>
      </c>
      <c r="CY62" s="13">
        <f t="shared" si="28"/>
        <v>1</v>
      </c>
      <c r="CZ62" s="13">
        <f t="shared" si="28"/>
        <v>1</v>
      </c>
      <c r="DA62" s="13">
        <f t="shared" si="28"/>
        <v>1</v>
      </c>
      <c r="DB62" s="13">
        <f t="shared" si="28"/>
        <v>1</v>
      </c>
      <c r="DC62" s="13">
        <f t="shared" si="28"/>
        <v>1</v>
      </c>
      <c r="DD62" s="13">
        <f t="shared" si="28"/>
        <v>1</v>
      </c>
      <c r="DE62" s="13">
        <f t="shared" si="28"/>
        <v>1</v>
      </c>
      <c r="DF62" s="13">
        <f t="shared" si="28"/>
        <v>1</v>
      </c>
      <c r="DG62" s="13">
        <f t="shared" si="28"/>
        <v>1</v>
      </c>
      <c r="DH62" s="13">
        <f t="shared" si="28"/>
        <v>1</v>
      </c>
      <c r="DI62" s="13" t="str">
        <f t="shared" si="28"/>
        <v/>
      </c>
      <c r="DJ62" s="13" t="s">
        <v>25</v>
      </c>
      <c r="DK62" s="13" t="s">
        <v>25</v>
      </c>
      <c r="DL62" s="13" t="s">
        <v>25</v>
      </c>
      <c r="DM62" s="13" t="s">
        <v>25</v>
      </c>
      <c r="DN62" s="13" t="s">
        <v>25</v>
      </c>
      <c r="DO62" s="13" t="s">
        <v>25</v>
      </c>
      <c r="DP62" s="13" t="s">
        <v>25</v>
      </c>
      <c r="DQ62" s="13" t="s">
        <v>25</v>
      </c>
      <c r="DR62" s="13" t="s">
        <v>25</v>
      </c>
      <c r="DS62" s="13" t="s">
        <v>25</v>
      </c>
      <c r="DT62" s="13" t="s">
        <v>25</v>
      </c>
      <c r="DU62" s="13" t="s">
        <v>25</v>
      </c>
      <c r="DV62" s="13" t="s">
        <v>25</v>
      </c>
      <c r="DW62" s="13" t="s">
        <v>25</v>
      </c>
      <c r="DX62" s="13" t="s">
        <v>25</v>
      </c>
      <c r="DY62" s="13" t="s">
        <v>25</v>
      </c>
    </row>
    <row r="63" ht="15" customHeight="1" outlineLevel="1" spans="2:129">
      <c r="B63" s="10">
        <f t="shared" si="3"/>
        <v>202009</v>
      </c>
      <c r="C63" s="13">
        <f t="shared" si="29"/>
        <v>4.10013976151789</v>
      </c>
      <c r="D63" s="13">
        <f t="shared" si="29"/>
        <v>1.15146062886719</v>
      </c>
      <c r="E63" s="13">
        <f t="shared" si="29"/>
        <v>1.08197050649992</v>
      </c>
      <c r="F63" s="13">
        <f t="shared" si="29"/>
        <v>1.0830388443071</v>
      </c>
      <c r="G63" s="13">
        <f t="shared" si="4"/>
        <v>1.00654213375431</v>
      </c>
      <c r="H63" s="13">
        <f t="shared" si="4"/>
        <v>1.0087343084036</v>
      </c>
      <c r="I63" s="13">
        <f t="shared" si="4"/>
        <v>1.01402760560084</v>
      </c>
      <c r="J63" s="13">
        <f t="shared" si="4"/>
        <v>1</v>
      </c>
      <c r="K63" s="13">
        <f t="shared" si="4"/>
        <v>1</v>
      </c>
      <c r="L63" s="13">
        <f t="shared" si="4"/>
        <v>1</v>
      </c>
      <c r="M63" s="13">
        <f t="shared" si="4"/>
        <v>1.02008111986673</v>
      </c>
      <c r="N63" s="13">
        <f t="shared" si="4"/>
        <v>1</v>
      </c>
      <c r="O63" s="13">
        <f t="shared" si="4"/>
        <v>1.00108267209535</v>
      </c>
      <c r="P63" s="13">
        <f t="shared" si="4"/>
        <v>1.05646289064931</v>
      </c>
      <c r="Q63" s="13">
        <f t="shared" si="4"/>
        <v>1.00009991645009</v>
      </c>
      <c r="R63" s="13">
        <f t="shared" si="4"/>
        <v>1</v>
      </c>
      <c r="S63" s="22">
        <f t="shared" si="4"/>
        <v>0.999488201988548</v>
      </c>
      <c r="T63" s="13" t="str">
        <f t="shared" si="4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30"/>
        <v>4.30495860727103</v>
      </c>
      <c r="AZ63" s="13">
        <f t="shared" si="31"/>
        <v>1.15631258759692</v>
      </c>
      <c r="BA63" s="13">
        <f t="shared" si="32"/>
        <v>1.09207631983881</v>
      </c>
      <c r="BB63" s="13">
        <f t="shared" si="33"/>
        <v>1.07244156536709</v>
      </c>
      <c r="BC63" s="13">
        <f t="shared" si="5"/>
        <v>1.00631282823485</v>
      </c>
      <c r="BD63" s="13">
        <f t="shared" si="6"/>
        <v>1.00963291625883</v>
      </c>
      <c r="BE63" s="13">
        <f t="shared" si="7"/>
        <v>1.01630012666958</v>
      </c>
      <c r="BF63" s="13">
        <f t="shared" si="8"/>
        <v>1</v>
      </c>
      <c r="BG63" s="13">
        <f t="shared" si="9"/>
        <v>1</v>
      </c>
      <c r="BH63" s="13">
        <f t="shared" si="10"/>
        <v>1</v>
      </c>
      <c r="BI63" s="13">
        <f t="shared" si="11"/>
        <v>1.02328215411183</v>
      </c>
      <c r="BJ63" s="13">
        <f t="shared" si="12"/>
        <v>1</v>
      </c>
      <c r="BK63" s="13">
        <f t="shared" si="13"/>
        <v>1.00125132892607</v>
      </c>
      <c r="BL63" s="13">
        <f t="shared" si="14"/>
        <v>1.06524759185577</v>
      </c>
      <c r="BM63" s="13">
        <f t="shared" si="15"/>
        <v>1.0001145096429</v>
      </c>
      <c r="BN63" s="13">
        <f t="shared" si="16"/>
        <v>1</v>
      </c>
      <c r="BO63" s="13">
        <f t="shared" si="17"/>
        <v>0.999413460422878</v>
      </c>
      <c r="BP63" s="13" t="str">
        <f t="shared" si="18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  <c r="CP63" s="10">
        <v>201909</v>
      </c>
      <c r="CQ63" s="13">
        <f t="shared" si="34"/>
        <v>5.37145983608647</v>
      </c>
      <c r="CR63" s="13">
        <f t="shared" si="34"/>
        <v>1.039039183544</v>
      </c>
      <c r="CS63" s="13">
        <f t="shared" si="34"/>
        <v>1.09451218708437</v>
      </c>
      <c r="CT63" s="13">
        <f t="shared" si="34"/>
        <v>1.02715495398639</v>
      </c>
      <c r="CU63" s="13">
        <f t="shared" si="28"/>
        <v>1.00143187730562</v>
      </c>
      <c r="CV63" s="13">
        <f t="shared" si="28"/>
        <v>1</v>
      </c>
      <c r="CW63" s="13">
        <f t="shared" si="28"/>
        <v>1</v>
      </c>
      <c r="CX63" s="13">
        <f t="shared" si="28"/>
        <v>1</v>
      </c>
      <c r="CY63" s="13">
        <f t="shared" si="28"/>
        <v>1.01380282332447</v>
      </c>
      <c r="CZ63" s="13">
        <f t="shared" si="28"/>
        <v>1</v>
      </c>
      <c r="DA63" s="13">
        <f t="shared" si="28"/>
        <v>1</v>
      </c>
      <c r="DB63" s="13">
        <f t="shared" si="28"/>
        <v>1</v>
      </c>
      <c r="DC63" s="13">
        <f t="shared" si="28"/>
        <v>1</v>
      </c>
      <c r="DD63" s="13">
        <f t="shared" si="28"/>
        <v>1</v>
      </c>
      <c r="DE63" s="13">
        <f t="shared" si="28"/>
        <v>1</v>
      </c>
      <c r="DF63" s="13">
        <f t="shared" si="28"/>
        <v>1</v>
      </c>
      <c r="DG63" s="13">
        <f t="shared" si="28"/>
        <v>1</v>
      </c>
      <c r="DH63" s="13" t="str">
        <f t="shared" si="28"/>
        <v/>
      </c>
      <c r="DI63" s="13" t="s">
        <v>25</v>
      </c>
      <c r="DJ63" s="13" t="s">
        <v>25</v>
      </c>
      <c r="DK63" s="13" t="s">
        <v>25</v>
      </c>
      <c r="DL63" s="13" t="s">
        <v>25</v>
      </c>
      <c r="DM63" s="13" t="s">
        <v>25</v>
      </c>
      <c r="DN63" s="13" t="s">
        <v>25</v>
      </c>
      <c r="DO63" s="13" t="s">
        <v>25</v>
      </c>
      <c r="DP63" s="13" t="s">
        <v>25</v>
      </c>
      <c r="DQ63" s="13" t="s">
        <v>25</v>
      </c>
      <c r="DR63" s="13" t="s">
        <v>25</v>
      </c>
      <c r="DS63" s="13" t="s">
        <v>25</v>
      </c>
      <c r="DT63" s="13" t="s">
        <v>25</v>
      </c>
      <c r="DU63" s="13" t="s">
        <v>25</v>
      </c>
      <c r="DV63" s="13" t="s">
        <v>25</v>
      </c>
      <c r="DW63" s="13" t="s">
        <v>25</v>
      </c>
      <c r="DX63" s="13" t="s">
        <v>25</v>
      </c>
      <c r="DY63" s="13" t="s">
        <v>25</v>
      </c>
    </row>
    <row r="64" ht="15" customHeight="1" outlineLevel="1" spans="2:129">
      <c r="B64" s="10">
        <f t="shared" si="3"/>
        <v>202012</v>
      </c>
      <c r="C64" s="13">
        <f t="shared" si="29"/>
        <v>2.06624740942127</v>
      </c>
      <c r="D64" s="13">
        <f t="shared" si="29"/>
        <v>1.35583652921449</v>
      </c>
      <c r="E64" s="13">
        <f t="shared" si="29"/>
        <v>1.29649861943158</v>
      </c>
      <c r="F64" s="13">
        <f t="shared" si="29"/>
        <v>1.01063746861702</v>
      </c>
      <c r="G64" s="13">
        <f t="shared" si="4"/>
        <v>1.00712917247913</v>
      </c>
      <c r="H64" s="13">
        <f t="shared" si="4"/>
        <v>1.00968346508678</v>
      </c>
      <c r="I64" s="13">
        <f t="shared" si="4"/>
        <v>1.03510517135314</v>
      </c>
      <c r="J64" s="13">
        <f t="shared" si="4"/>
        <v>1.02995709881343</v>
      </c>
      <c r="K64" s="13">
        <f t="shared" si="4"/>
        <v>1.00234686850376</v>
      </c>
      <c r="L64" s="13">
        <f t="shared" si="4"/>
        <v>1.01272367493875</v>
      </c>
      <c r="M64" s="13">
        <f t="shared" si="4"/>
        <v>1</v>
      </c>
      <c r="N64" s="13">
        <f t="shared" si="4"/>
        <v>1</v>
      </c>
      <c r="O64" s="13">
        <f t="shared" si="4"/>
        <v>1.00332936495125</v>
      </c>
      <c r="P64" s="13">
        <f t="shared" si="4"/>
        <v>0.999861221487798</v>
      </c>
      <c r="Q64" s="13">
        <f t="shared" si="4"/>
        <v>1.00130694702778</v>
      </c>
      <c r="R64" s="13">
        <f t="shared" si="4"/>
        <v>1</v>
      </c>
      <c r="S64" s="22" t="str">
        <f t="shared" si="4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30"/>
        <v>2.12469305195944</v>
      </c>
      <c r="AZ64" s="13">
        <f t="shared" si="31"/>
        <v>1.26338440215681</v>
      </c>
      <c r="BA64" s="13">
        <f t="shared" si="32"/>
        <v>1.27296657505416</v>
      </c>
      <c r="BB64" s="13">
        <f t="shared" si="33"/>
        <v>1.0174651327315</v>
      </c>
      <c r="BC64" s="13">
        <f t="shared" si="5"/>
        <v>1.00875722679906</v>
      </c>
      <c r="BD64" s="13">
        <f t="shared" si="6"/>
        <v>1.00836892266602</v>
      </c>
      <c r="BE64" s="13">
        <f t="shared" si="7"/>
        <v>1.04310849700414</v>
      </c>
      <c r="BF64" s="13">
        <f t="shared" si="8"/>
        <v>1.02221120749178</v>
      </c>
      <c r="BG64" s="13">
        <f t="shared" si="9"/>
        <v>1.00288146953845</v>
      </c>
      <c r="BH64" s="13">
        <f t="shared" si="10"/>
        <v>1.01561371589188</v>
      </c>
      <c r="BI64" s="13">
        <f t="shared" si="11"/>
        <v>1</v>
      </c>
      <c r="BJ64" s="13">
        <f t="shared" si="12"/>
        <v>1</v>
      </c>
      <c r="BK64" s="13">
        <f t="shared" si="13"/>
        <v>1.00407396708695</v>
      </c>
      <c r="BL64" s="13">
        <f t="shared" si="14"/>
        <v>0.999830310036601</v>
      </c>
      <c r="BM64" s="13">
        <f t="shared" si="15"/>
        <v>1.0015981051127</v>
      </c>
      <c r="BN64" s="13">
        <f t="shared" si="16"/>
        <v>1</v>
      </c>
      <c r="BO64" s="13" t="str">
        <f t="shared" si="17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  <c r="CP64" s="10">
        <v>201912</v>
      </c>
      <c r="CQ64" s="13">
        <f t="shared" si="34"/>
        <v>6.33478679464916</v>
      </c>
      <c r="CR64" s="13">
        <f t="shared" si="34"/>
        <v>1.12762751768736</v>
      </c>
      <c r="CS64" s="13">
        <f t="shared" si="34"/>
        <v>1.01080612242031</v>
      </c>
      <c r="CT64" s="13">
        <f t="shared" si="34"/>
        <v>1.00237827246446</v>
      </c>
      <c r="CU64" s="13">
        <f t="shared" si="28"/>
        <v>1.00066983258294</v>
      </c>
      <c r="CV64" s="13">
        <f t="shared" si="28"/>
        <v>1.07079535150926</v>
      </c>
      <c r="CW64" s="13">
        <f t="shared" si="28"/>
        <v>1.00055251517814</v>
      </c>
      <c r="CX64" s="13">
        <f t="shared" si="28"/>
        <v>1</v>
      </c>
      <c r="CY64" s="13">
        <f t="shared" si="28"/>
        <v>1</v>
      </c>
      <c r="CZ64" s="13">
        <f t="shared" si="28"/>
        <v>1</v>
      </c>
      <c r="DA64" s="13">
        <f t="shared" si="28"/>
        <v>1</v>
      </c>
      <c r="DB64" s="13">
        <f t="shared" si="28"/>
        <v>1</v>
      </c>
      <c r="DC64" s="13">
        <f t="shared" si="28"/>
        <v>1</v>
      </c>
      <c r="DD64" s="13">
        <f t="shared" si="28"/>
        <v>1</v>
      </c>
      <c r="DE64" s="13">
        <f t="shared" si="28"/>
        <v>1</v>
      </c>
      <c r="DF64" s="13">
        <f t="shared" si="28"/>
        <v>1</v>
      </c>
      <c r="DG64" s="13" t="str">
        <f t="shared" si="28"/>
        <v/>
      </c>
      <c r="DH64" s="13" t="s">
        <v>25</v>
      </c>
      <c r="DI64" s="13" t="s">
        <v>25</v>
      </c>
      <c r="DJ64" s="13" t="s">
        <v>25</v>
      </c>
      <c r="DK64" s="13" t="s">
        <v>25</v>
      </c>
      <c r="DL64" s="13" t="s">
        <v>25</v>
      </c>
      <c r="DM64" s="13" t="s">
        <v>25</v>
      </c>
      <c r="DN64" s="13" t="s">
        <v>25</v>
      </c>
      <c r="DO64" s="13" t="s">
        <v>25</v>
      </c>
      <c r="DP64" s="13" t="s">
        <v>25</v>
      </c>
      <c r="DQ64" s="13" t="s">
        <v>25</v>
      </c>
      <c r="DR64" s="13" t="s">
        <v>25</v>
      </c>
      <c r="DS64" s="13" t="s">
        <v>25</v>
      </c>
      <c r="DT64" s="13" t="s">
        <v>25</v>
      </c>
      <c r="DU64" s="13" t="s">
        <v>25</v>
      </c>
      <c r="DV64" s="13" t="s">
        <v>25</v>
      </c>
      <c r="DW64" s="13" t="s">
        <v>25</v>
      </c>
      <c r="DX64" s="13" t="s">
        <v>25</v>
      </c>
      <c r="DY64" s="13" t="s">
        <v>25</v>
      </c>
    </row>
    <row r="65" ht="15" customHeight="1" outlineLevel="1" spans="2:129">
      <c r="B65" s="10">
        <f t="shared" si="3"/>
        <v>202103</v>
      </c>
      <c r="C65" s="13">
        <f t="shared" si="29"/>
        <v>7.91949223429598</v>
      </c>
      <c r="D65" s="13">
        <f t="shared" si="29"/>
        <v>1.01988324149706</v>
      </c>
      <c r="E65" s="13">
        <f t="shared" si="29"/>
        <v>1.16154145830782</v>
      </c>
      <c r="F65" s="13">
        <f t="shared" si="29"/>
        <v>1.01706585653192</v>
      </c>
      <c r="G65" s="13">
        <f t="shared" si="4"/>
        <v>1.00335970210804</v>
      </c>
      <c r="H65" s="13">
        <f t="shared" si="4"/>
        <v>1.0207813608419</v>
      </c>
      <c r="I65" s="13">
        <f t="shared" si="4"/>
        <v>1.01892195678994</v>
      </c>
      <c r="J65" s="13">
        <f t="shared" si="4"/>
        <v>1.00053119139603</v>
      </c>
      <c r="K65" s="13">
        <f t="shared" si="4"/>
        <v>1.0002752008315</v>
      </c>
      <c r="L65" s="13">
        <f t="shared" si="4"/>
        <v>1.01996953495363</v>
      </c>
      <c r="M65" s="13">
        <f t="shared" si="4"/>
        <v>1.00200362714377</v>
      </c>
      <c r="N65" s="13">
        <f t="shared" si="4"/>
        <v>1.00088997122616</v>
      </c>
      <c r="O65" s="13">
        <f t="shared" si="4"/>
        <v>1</v>
      </c>
      <c r="P65" s="13">
        <f t="shared" si="4"/>
        <v>1.0021131453455</v>
      </c>
      <c r="Q65" s="13">
        <f t="shared" si="4"/>
        <v>0.995164652046957</v>
      </c>
      <c r="R65" s="13" t="str">
        <f t="shared" si="4"/>
        <v/>
      </c>
      <c r="S65" s="22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30"/>
        <v>7.34324453881816</v>
      </c>
      <c r="AZ65" s="13">
        <f t="shared" si="31"/>
        <v>1.02450128065454</v>
      </c>
      <c r="BA65" s="13">
        <f t="shared" si="32"/>
        <v>1.23037326568029</v>
      </c>
      <c r="BB65" s="13">
        <f t="shared" si="33"/>
        <v>1.02608266461059</v>
      </c>
      <c r="BC65" s="13">
        <f t="shared" si="5"/>
        <v>1.00436651190386</v>
      </c>
      <c r="BD65" s="13">
        <f t="shared" si="6"/>
        <v>1.02735403169131</v>
      </c>
      <c r="BE65" s="13">
        <f t="shared" si="7"/>
        <v>1.0241144883812</v>
      </c>
      <c r="BF65" s="13">
        <f t="shared" si="8"/>
        <v>1.00048571153945</v>
      </c>
      <c r="BG65" s="13">
        <f t="shared" si="9"/>
        <v>1.00026166994732</v>
      </c>
      <c r="BH65" s="13">
        <f t="shared" si="10"/>
        <v>1.0258353419358</v>
      </c>
      <c r="BI65" s="13">
        <f t="shared" si="11"/>
        <v>1.00259865481739</v>
      </c>
      <c r="BJ65" s="13">
        <f t="shared" si="12"/>
        <v>1.00115526775175</v>
      </c>
      <c r="BK65" s="13">
        <f t="shared" si="13"/>
        <v>1</v>
      </c>
      <c r="BL65" s="13">
        <f t="shared" si="14"/>
        <v>1.00274233783435</v>
      </c>
      <c r="BM65" s="13">
        <f t="shared" si="15"/>
        <v>0.988338326045264</v>
      </c>
      <c r="BN65" s="13" t="str">
        <f t="shared" si="16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  <c r="CP65" s="10">
        <v>202003</v>
      </c>
      <c r="CQ65" s="13">
        <f t="shared" si="34"/>
        <v>3.79802477469724</v>
      </c>
      <c r="CR65" s="13">
        <f t="shared" si="34"/>
        <v>1.11577183485016</v>
      </c>
      <c r="CS65" s="13">
        <f t="shared" si="34"/>
        <v>1.05559053604611</v>
      </c>
      <c r="CT65" s="13">
        <f t="shared" si="34"/>
        <v>1.00737049959683</v>
      </c>
      <c r="CU65" s="13">
        <f t="shared" si="28"/>
        <v>1.06909133979375</v>
      </c>
      <c r="CV65" s="13">
        <f t="shared" si="28"/>
        <v>1.0044352387377</v>
      </c>
      <c r="CW65" s="13">
        <f t="shared" si="28"/>
        <v>1</v>
      </c>
      <c r="CX65" s="13">
        <f t="shared" si="28"/>
        <v>1</v>
      </c>
      <c r="CY65" s="13">
        <f t="shared" si="28"/>
        <v>1.01089971296241</v>
      </c>
      <c r="CZ65" s="13">
        <f t="shared" si="28"/>
        <v>1.00391667837189</v>
      </c>
      <c r="DA65" s="13">
        <f t="shared" si="28"/>
        <v>1.00398368521943</v>
      </c>
      <c r="DB65" s="13">
        <f t="shared" si="28"/>
        <v>1</v>
      </c>
      <c r="DC65" s="13">
        <f t="shared" si="28"/>
        <v>1</v>
      </c>
      <c r="DD65" s="13">
        <f t="shared" si="28"/>
        <v>1</v>
      </c>
      <c r="DE65" s="13">
        <f t="shared" si="28"/>
        <v>1</v>
      </c>
      <c r="DF65" s="13" t="str">
        <f t="shared" si="28"/>
        <v/>
      </c>
      <c r="DG65" s="13" t="s">
        <v>25</v>
      </c>
      <c r="DH65" s="13" t="s">
        <v>25</v>
      </c>
      <c r="DI65" s="13" t="s">
        <v>25</v>
      </c>
      <c r="DJ65" s="13" t="s">
        <v>25</v>
      </c>
      <c r="DK65" s="13" t="s">
        <v>25</v>
      </c>
      <c r="DL65" s="13" t="s">
        <v>25</v>
      </c>
      <c r="DM65" s="13" t="s">
        <v>25</v>
      </c>
      <c r="DN65" s="13" t="s">
        <v>25</v>
      </c>
      <c r="DO65" s="13" t="s">
        <v>25</v>
      </c>
      <c r="DP65" s="13" t="s">
        <v>25</v>
      </c>
      <c r="DQ65" s="13" t="s">
        <v>25</v>
      </c>
      <c r="DR65" s="13" t="s">
        <v>25</v>
      </c>
      <c r="DS65" s="13" t="s">
        <v>25</v>
      </c>
      <c r="DT65" s="13" t="s">
        <v>25</v>
      </c>
      <c r="DU65" s="13" t="s">
        <v>25</v>
      </c>
      <c r="DV65" s="13" t="s">
        <v>25</v>
      </c>
      <c r="DW65" s="13" t="s">
        <v>25</v>
      </c>
      <c r="DX65" s="13" t="s">
        <v>25</v>
      </c>
      <c r="DY65" s="13" t="s">
        <v>25</v>
      </c>
    </row>
    <row r="66" ht="15" customHeight="1" outlineLevel="1" spans="2:129">
      <c r="B66" s="10">
        <f t="shared" si="3"/>
        <v>202106</v>
      </c>
      <c r="C66" s="13">
        <f t="shared" si="29"/>
        <v>4.56052276717575</v>
      </c>
      <c r="D66" s="13">
        <f t="shared" si="29"/>
        <v>1.09104757329051</v>
      </c>
      <c r="E66" s="13">
        <f t="shared" si="29"/>
        <v>1.36430690564934</v>
      </c>
      <c r="F66" s="13">
        <f t="shared" si="29"/>
        <v>1.02058628618498</v>
      </c>
      <c r="G66" s="13">
        <f t="shared" si="4"/>
        <v>1.96001453748173</v>
      </c>
      <c r="H66" s="13">
        <f t="shared" si="4"/>
        <v>1.00322308085908</v>
      </c>
      <c r="I66" s="13">
        <f t="shared" si="4"/>
        <v>1.00136759180195</v>
      </c>
      <c r="J66" s="13">
        <f t="shared" si="4"/>
        <v>1.00699053326668</v>
      </c>
      <c r="K66" s="13">
        <f t="shared" si="4"/>
        <v>1.00217117869143</v>
      </c>
      <c r="L66" s="13">
        <f t="shared" si="4"/>
        <v>1.00980527934019</v>
      </c>
      <c r="M66" s="13">
        <f t="shared" si="4"/>
        <v>1.00007032851291</v>
      </c>
      <c r="N66" s="13">
        <f t="shared" si="4"/>
        <v>1.00091166237614</v>
      </c>
      <c r="O66" s="13">
        <f t="shared" si="4"/>
        <v>1.00623050602991</v>
      </c>
      <c r="P66" s="13">
        <f t="shared" si="4"/>
        <v>1.03074440721016</v>
      </c>
      <c r="Q66" s="13" t="str">
        <f t="shared" si="4"/>
        <v/>
      </c>
      <c r="R66" s="13" t="s">
        <v>25</v>
      </c>
      <c r="S66" s="22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30"/>
        <v>3.78465247435516</v>
      </c>
      <c r="AZ66" s="13">
        <f t="shared" si="31"/>
        <v>1.10770475216693</v>
      </c>
      <c r="BA66" s="13">
        <f t="shared" si="32"/>
        <v>1.16761948124703</v>
      </c>
      <c r="BB66" s="13">
        <f t="shared" si="33"/>
        <v>1.0424843982838</v>
      </c>
      <c r="BC66" s="13">
        <f t="shared" si="5"/>
        <v>1.34262325198793</v>
      </c>
      <c r="BD66" s="13">
        <f t="shared" si="6"/>
        <v>1.00787698468249</v>
      </c>
      <c r="BE66" s="13">
        <f t="shared" si="7"/>
        <v>1.00289474805619</v>
      </c>
      <c r="BF66" s="13">
        <f t="shared" si="8"/>
        <v>1.01653505092865</v>
      </c>
      <c r="BG66" s="13">
        <f t="shared" si="9"/>
        <v>0.997477412351154</v>
      </c>
      <c r="BH66" s="13">
        <f t="shared" si="10"/>
        <v>1.02533555265347</v>
      </c>
      <c r="BI66" s="13">
        <f t="shared" si="11"/>
        <v>1.00013088555054</v>
      </c>
      <c r="BJ66" s="13">
        <f t="shared" si="12"/>
        <v>1.00165936567478</v>
      </c>
      <c r="BK66" s="13">
        <f t="shared" si="13"/>
        <v>1.01591793909181</v>
      </c>
      <c r="BL66" s="13">
        <f t="shared" si="14"/>
        <v>1.07643489551443</v>
      </c>
      <c r="BM66" s="13" t="str">
        <f t="shared" si="15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  <c r="CP66" s="10">
        <v>202006</v>
      </c>
      <c r="CQ66" s="13">
        <f t="shared" si="34"/>
        <v>1.40988564204162</v>
      </c>
      <c r="CR66" s="13">
        <f t="shared" si="34"/>
        <v>1.20421868348803</v>
      </c>
      <c r="CS66" s="13">
        <f t="shared" si="34"/>
        <v>1.10514493210605</v>
      </c>
      <c r="CT66" s="13">
        <f t="shared" si="34"/>
        <v>1.039579846384</v>
      </c>
      <c r="CU66" s="13">
        <f t="shared" si="28"/>
        <v>1.01629101476379</v>
      </c>
      <c r="CV66" s="13">
        <f t="shared" si="28"/>
        <v>1.00971923833281</v>
      </c>
      <c r="CW66" s="13">
        <f t="shared" si="28"/>
        <v>1.00354882567844</v>
      </c>
      <c r="CX66" s="13">
        <f t="shared" si="28"/>
        <v>1.03791833928959</v>
      </c>
      <c r="CY66" s="13">
        <f t="shared" si="28"/>
        <v>1</v>
      </c>
      <c r="CZ66" s="13">
        <f t="shared" si="28"/>
        <v>1</v>
      </c>
      <c r="DA66" s="13">
        <f t="shared" si="28"/>
        <v>1.0001493667059</v>
      </c>
      <c r="DB66" s="13">
        <f t="shared" si="28"/>
        <v>1</v>
      </c>
      <c r="DC66" s="13">
        <f t="shared" si="28"/>
        <v>1</v>
      </c>
      <c r="DD66" s="13">
        <f t="shared" si="28"/>
        <v>1</v>
      </c>
      <c r="DE66" s="13" t="str">
        <f t="shared" si="28"/>
        <v/>
      </c>
      <c r="DF66" s="13" t="s">
        <v>25</v>
      </c>
      <c r="DG66" s="13" t="s">
        <v>25</v>
      </c>
      <c r="DH66" s="13" t="s">
        <v>25</v>
      </c>
      <c r="DI66" s="13" t="s">
        <v>25</v>
      </c>
      <c r="DJ66" s="13" t="s">
        <v>25</v>
      </c>
      <c r="DK66" s="13" t="s">
        <v>25</v>
      </c>
      <c r="DL66" s="13" t="s">
        <v>25</v>
      </c>
      <c r="DM66" s="13" t="s">
        <v>25</v>
      </c>
      <c r="DN66" s="13" t="s">
        <v>25</v>
      </c>
      <c r="DO66" s="13" t="s">
        <v>25</v>
      </c>
      <c r="DP66" s="13" t="s">
        <v>25</v>
      </c>
      <c r="DQ66" s="13" t="s">
        <v>25</v>
      </c>
      <c r="DR66" s="13" t="s">
        <v>25</v>
      </c>
      <c r="DS66" s="13" t="s">
        <v>25</v>
      </c>
      <c r="DT66" s="13" t="s">
        <v>25</v>
      </c>
      <c r="DU66" s="13" t="s">
        <v>25</v>
      </c>
      <c r="DV66" s="13" t="s">
        <v>25</v>
      </c>
      <c r="DW66" s="13" t="s">
        <v>25</v>
      </c>
      <c r="DX66" s="13" t="s">
        <v>25</v>
      </c>
      <c r="DY66" s="13" t="s">
        <v>25</v>
      </c>
    </row>
    <row r="67" ht="15" customHeight="1" outlineLevel="1" spans="2:129">
      <c r="B67" s="10">
        <f t="shared" si="3"/>
        <v>202109</v>
      </c>
      <c r="C67" s="13">
        <f t="shared" si="29"/>
        <v>1.54151546758244</v>
      </c>
      <c r="D67" s="13">
        <f t="shared" si="29"/>
        <v>1.06952085573001</v>
      </c>
      <c r="E67" s="13">
        <f t="shared" si="29"/>
        <v>1.08059970301604</v>
      </c>
      <c r="F67" s="13">
        <f t="shared" si="29"/>
        <v>1.17213848249237</v>
      </c>
      <c r="G67" s="13">
        <f t="shared" si="4"/>
        <v>1.03024097013822</v>
      </c>
      <c r="H67" s="13">
        <f t="shared" si="4"/>
        <v>1.02160094573474</v>
      </c>
      <c r="I67" s="13">
        <f t="shared" si="4"/>
        <v>1.04506630733023</v>
      </c>
      <c r="J67" s="13">
        <f t="shared" si="4"/>
        <v>1.01030668499014</v>
      </c>
      <c r="K67" s="13">
        <f t="shared" si="4"/>
        <v>1.0108945586083</v>
      </c>
      <c r="L67" s="13">
        <f t="shared" si="4"/>
        <v>1.05948105538606</v>
      </c>
      <c r="M67" s="13">
        <f t="shared" si="4"/>
        <v>1.00002694380937</v>
      </c>
      <c r="N67" s="13">
        <f t="shared" si="4"/>
        <v>1.02126333896911</v>
      </c>
      <c r="O67" s="13">
        <f t="shared" si="4"/>
        <v>1.00539743018376</v>
      </c>
      <c r="P67" s="13" t="str">
        <f t="shared" si="4"/>
        <v/>
      </c>
      <c r="Q67" s="13" t="s">
        <v>25</v>
      </c>
      <c r="R67" s="13" t="s">
        <v>25</v>
      </c>
      <c r="S67" s="22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30"/>
        <v>1.15344887620289</v>
      </c>
      <c r="AZ67" s="13">
        <f t="shared" si="31"/>
        <v>1.06841368780741</v>
      </c>
      <c r="BA67" s="13">
        <f t="shared" si="32"/>
        <v>1.08952862162068</v>
      </c>
      <c r="BB67" s="13">
        <f t="shared" si="33"/>
        <v>1.19319870092781</v>
      </c>
      <c r="BC67" s="13">
        <f t="shared" si="5"/>
        <v>1.03551651257303</v>
      </c>
      <c r="BD67" s="13">
        <f t="shared" si="6"/>
        <v>1.03393702014416</v>
      </c>
      <c r="BE67" s="13">
        <f t="shared" si="7"/>
        <v>1.08194970663395</v>
      </c>
      <c r="BF67" s="13">
        <f t="shared" si="8"/>
        <v>0.955960896318485</v>
      </c>
      <c r="BG67" s="13">
        <f t="shared" si="9"/>
        <v>1.02036030459431</v>
      </c>
      <c r="BH67" s="13">
        <f t="shared" si="10"/>
        <v>1.11039422018166</v>
      </c>
      <c r="BI67" s="13">
        <f t="shared" si="11"/>
        <v>1.00003472953494</v>
      </c>
      <c r="BJ67" s="13">
        <f t="shared" si="12"/>
        <v>1.00999994294394</v>
      </c>
      <c r="BK67" s="13">
        <f t="shared" si="13"/>
        <v>1.00339648125799</v>
      </c>
      <c r="BL67" s="13" t="str">
        <f t="shared" si="14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  <c r="CP67" s="10">
        <v>202009</v>
      </c>
      <c r="CQ67" s="13">
        <f t="shared" si="34"/>
        <v>4.30495860727103</v>
      </c>
      <c r="CR67" s="13">
        <f t="shared" si="34"/>
        <v>1.15631258759692</v>
      </c>
      <c r="CS67" s="13">
        <f t="shared" si="34"/>
        <v>1.09207631983881</v>
      </c>
      <c r="CT67" s="13">
        <f t="shared" si="34"/>
        <v>1.07244156536709</v>
      </c>
      <c r="CU67" s="13">
        <f t="shared" si="28"/>
        <v>1.00631282823485</v>
      </c>
      <c r="CV67" s="13">
        <f t="shared" si="28"/>
        <v>1.00963291625883</v>
      </c>
      <c r="CW67" s="13">
        <f t="shared" si="28"/>
        <v>1.01630012666958</v>
      </c>
      <c r="CX67" s="13">
        <f t="shared" si="28"/>
        <v>1</v>
      </c>
      <c r="CY67" s="13">
        <f t="shared" si="28"/>
        <v>1</v>
      </c>
      <c r="CZ67" s="13">
        <f t="shared" si="28"/>
        <v>1</v>
      </c>
      <c r="DA67" s="13">
        <f t="shared" si="28"/>
        <v>1.02328215411183</v>
      </c>
      <c r="DB67" s="13">
        <f t="shared" si="28"/>
        <v>1</v>
      </c>
      <c r="DC67" s="13">
        <f t="shared" si="28"/>
        <v>1.00125132892607</v>
      </c>
      <c r="DD67" s="13" t="str">
        <f t="shared" si="28"/>
        <v/>
      </c>
      <c r="DE67" s="13" t="s">
        <v>25</v>
      </c>
      <c r="DF67" s="13" t="s">
        <v>25</v>
      </c>
      <c r="DG67" s="13" t="s">
        <v>25</v>
      </c>
      <c r="DH67" s="13" t="s">
        <v>25</v>
      </c>
      <c r="DI67" s="13" t="s">
        <v>25</v>
      </c>
      <c r="DJ67" s="13" t="s">
        <v>25</v>
      </c>
      <c r="DK67" s="13" t="s">
        <v>25</v>
      </c>
      <c r="DL67" s="13" t="s">
        <v>25</v>
      </c>
      <c r="DM67" s="13" t="s">
        <v>25</v>
      </c>
      <c r="DN67" s="13" t="s">
        <v>25</v>
      </c>
      <c r="DO67" s="13" t="s">
        <v>25</v>
      </c>
      <c r="DP67" s="13" t="s">
        <v>25</v>
      </c>
      <c r="DQ67" s="13" t="s">
        <v>25</v>
      </c>
      <c r="DR67" s="13" t="s">
        <v>25</v>
      </c>
      <c r="DS67" s="13" t="s">
        <v>25</v>
      </c>
      <c r="DT67" s="13" t="s">
        <v>25</v>
      </c>
      <c r="DU67" s="13" t="s">
        <v>25</v>
      </c>
      <c r="DV67" s="13" t="s">
        <v>25</v>
      </c>
      <c r="DW67" s="13" t="s">
        <v>25</v>
      </c>
      <c r="DX67" s="13" t="s">
        <v>25</v>
      </c>
      <c r="DY67" s="13" t="s">
        <v>25</v>
      </c>
    </row>
    <row r="68" ht="15" customHeight="1" outlineLevel="1" spans="2:129">
      <c r="B68" s="10">
        <f t="shared" si="3"/>
        <v>202112</v>
      </c>
      <c r="C68" s="13">
        <f t="shared" si="29"/>
        <v>1.35707197203529</v>
      </c>
      <c r="D68" s="13">
        <f t="shared" si="29"/>
        <v>1.17830495829541</v>
      </c>
      <c r="E68" s="13">
        <f t="shared" si="29"/>
        <v>1.13560508654065</v>
      </c>
      <c r="F68" s="13">
        <f t="shared" si="29"/>
        <v>1.18373877507794</v>
      </c>
      <c r="G68" s="13">
        <f t="shared" si="4"/>
        <v>1.02523483249615</v>
      </c>
      <c r="H68" s="13">
        <f t="shared" si="4"/>
        <v>1.08042500379812</v>
      </c>
      <c r="I68" s="13">
        <f t="shared" si="4"/>
        <v>1.16159781700471</v>
      </c>
      <c r="J68" s="13">
        <f t="shared" si="4"/>
        <v>1.06774100345717</v>
      </c>
      <c r="K68" s="13">
        <f t="shared" si="4"/>
        <v>1.01464433832958</v>
      </c>
      <c r="L68" s="13">
        <f t="shared" si="4"/>
        <v>1.01901084929278</v>
      </c>
      <c r="M68" s="13">
        <f t="shared" si="4"/>
        <v>1.00321439881873</v>
      </c>
      <c r="N68" s="13">
        <f t="shared" si="4"/>
        <v>1.0027479495143</v>
      </c>
      <c r="O68" s="13" t="str">
        <f t="shared" si="4"/>
        <v/>
      </c>
      <c r="P68" s="13" t="s">
        <v>25</v>
      </c>
      <c r="Q68" s="13" t="s">
        <v>25</v>
      </c>
      <c r="R68" s="13" t="s">
        <v>25</v>
      </c>
      <c r="S68" s="22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30"/>
        <v>1.39581893914968</v>
      </c>
      <c r="AZ68" s="13">
        <f t="shared" si="31"/>
        <v>1.17733748234301</v>
      </c>
      <c r="BA68" s="13">
        <f t="shared" si="32"/>
        <v>1.16856626803915</v>
      </c>
      <c r="BB68" s="13">
        <f t="shared" si="33"/>
        <v>1.3211458752801</v>
      </c>
      <c r="BC68" s="13">
        <f t="shared" si="5"/>
        <v>1.01530105025546</v>
      </c>
      <c r="BD68" s="13">
        <f t="shared" si="6"/>
        <v>1.07928312063945</v>
      </c>
      <c r="BE68" s="13">
        <f t="shared" si="7"/>
        <v>1.15974118245831</v>
      </c>
      <c r="BF68" s="13">
        <f t="shared" si="8"/>
        <v>1.06654876339264</v>
      </c>
      <c r="BG68" s="13">
        <f t="shared" si="9"/>
        <v>1.01453667400319</v>
      </c>
      <c r="BH68" s="13">
        <f t="shared" si="10"/>
        <v>1.01883611270857</v>
      </c>
      <c r="BI68" s="13">
        <f t="shared" si="11"/>
        <v>1.0031937061071</v>
      </c>
      <c r="BJ68" s="13">
        <f t="shared" si="12"/>
        <v>1.00258350700707</v>
      </c>
      <c r="BK68" s="13" t="str">
        <f t="shared" si="13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  <c r="CP68" s="10">
        <v>202012</v>
      </c>
      <c r="CQ68" s="13">
        <f t="shared" si="34"/>
        <v>2.12469305195944</v>
      </c>
      <c r="CR68" s="13">
        <f t="shared" si="34"/>
        <v>1.26338440215681</v>
      </c>
      <c r="CS68" s="13">
        <f t="shared" si="34"/>
        <v>1.27296657505416</v>
      </c>
      <c r="CT68" s="13">
        <f t="shared" si="34"/>
        <v>1.0174651327315</v>
      </c>
      <c r="CU68" s="13">
        <f t="shared" si="28"/>
        <v>1.00875722679906</v>
      </c>
      <c r="CV68" s="13">
        <f t="shared" si="28"/>
        <v>1.00836892266602</v>
      </c>
      <c r="CW68" s="13">
        <f t="shared" si="28"/>
        <v>1.04310849700414</v>
      </c>
      <c r="CX68" s="13">
        <f t="shared" si="28"/>
        <v>1.02221120749178</v>
      </c>
      <c r="CY68" s="13">
        <f t="shared" si="28"/>
        <v>1.00288146953845</v>
      </c>
      <c r="CZ68" s="13">
        <f t="shared" si="28"/>
        <v>1.01561371589188</v>
      </c>
      <c r="DA68" s="13">
        <f t="shared" si="28"/>
        <v>1</v>
      </c>
      <c r="DB68" s="13">
        <f t="shared" si="28"/>
        <v>1</v>
      </c>
      <c r="DC68" s="13" t="str">
        <f t="shared" si="28"/>
        <v/>
      </c>
      <c r="DD68" s="13" t="s">
        <v>25</v>
      </c>
      <c r="DE68" s="13" t="s">
        <v>25</v>
      </c>
      <c r="DF68" s="13" t="s">
        <v>25</v>
      </c>
      <c r="DG68" s="13" t="s">
        <v>25</v>
      </c>
      <c r="DH68" s="13" t="s">
        <v>25</v>
      </c>
      <c r="DI68" s="13" t="s">
        <v>25</v>
      </c>
      <c r="DJ68" s="13" t="s">
        <v>25</v>
      </c>
      <c r="DK68" s="13" t="s">
        <v>25</v>
      </c>
      <c r="DL68" s="13" t="s">
        <v>25</v>
      </c>
      <c r="DM68" s="13" t="s">
        <v>25</v>
      </c>
      <c r="DN68" s="13" t="s">
        <v>25</v>
      </c>
      <c r="DO68" s="13" t="s">
        <v>25</v>
      </c>
      <c r="DP68" s="13" t="s">
        <v>25</v>
      </c>
      <c r="DQ68" s="13" t="s">
        <v>25</v>
      </c>
      <c r="DR68" s="13" t="s">
        <v>25</v>
      </c>
      <c r="DS68" s="13" t="s">
        <v>25</v>
      </c>
      <c r="DT68" s="13" t="s">
        <v>25</v>
      </c>
      <c r="DU68" s="13" t="s">
        <v>25</v>
      </c>
      <c r="DV68" s="13" t="s">
        <v>25</v>
      </c>
      <c r="DW68" s="13" t="s">
        <v>25</v>
      </c>
      <c r="DX68" s="13" t="s">
        <v>25</v>
      </c>
      <c r="DY68" s="13" t="s">
        <v>25</v>
      </c>
    </row>
    <row r="69" ht="15" customHeight="1" outlineLevel="1" spans="2:129">
      <c r="B69" s="10">
        <f t="shared" si="3"/>
        <v>202203</v>
      </c>
      <c r="C69" s="13">
        <f t="shared" si="29"/>
        <v>5.87256114771</v>
      </c>
      <c r="D69" s="13">
        <f t="shared" si="29"/>
        <v>1.56927617613316</v>
      </c>
      <c r="E69" s="13">
        <f t="shared" si="29"/>
        <v>1.61583718952748</v>
      </c>
      <c r="F69" s="13">
        <f t="shared" si="29"/>
        <v>1.16581764615101</v>
      </c>
      <c r="G69" s="13">
        <f t="shared" si="4"/>
        <v>1.13432562385806</v>
      </c>
      <c r="H69" s="13">
        <f t="shared" si="4"/>
        <v>1.11676042172604</v>
      </c>
      <c r="I69" s="13">
        <f t="shared" si="4"/>
        <v>1.17392619618462</v>
      </c>
      <c r="J69" s="13">
        <f t="shared" si="4"/>
        <v>1.03787493838491</v>
      </c>
      <c r="K69" s="13">
        <f t="shared" si="4"/>
        <v>1.04109164095828</v>
      </c>
      <c r="L69" s="13">
        <f t="shared" si="4"/>
        <v>1.03241531578527</v>
      </c>
      <c r="M69" s="13">
        <f t="shared" si="4"/>
        <v>1.05735641654347</v>
      </c>
      <c r="N69" s="13" t="str">
        <f t="shared" si="4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22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30"/>
        <v>5.76494809763177</v>
      </c>
      <c r="AZ69" s="13">
        <f t="shared" si="31"/>
        <v>1.73852742794174</v>
      </c>
      <c r="BA69" s="13">
        <f t="shared" si="32"/>
        <v>1.90569922544632</v>
      </c>
      <c r="BB69" s="13">
        <f t="shared" si="33"/>
        <v>1.03844948132314</v>
      </c>
      <c r="BC69" s="13">
        <f t="shared" si="5"/>
        <v>1.14106407002997</v>
      </c>
      <c r="BD69" s="13">
        <f t="shared" si="6"/>
        <v>1.09382737785817</v>
      </c>
      <c r="BE69" s="13">
        <f t="shared" si="7"/>
        <v>1.18872615077821</v>
      </c>
      <c r="BF69" s="13">
        <f t="shared" si="8"/>
        <v>1.03987927290045</v>
      </c>
      <c r="BG69" s="13">
        <f t="shared" si="9"/>
        <v>1.04397024500584</v>
      </c>
      <c r="BH69" s="13">
        <f t="shared" si="10"/>
        <v>1.03458205682445</v>
      </c>
      <c r="BI69" s="13">
        <f t="shared" si="11"/>
        <v>1.06105607652674</v>
      </c>
      <c r="BJ69" s="13" t="str">
        <f t="shared" si="12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  <c r="CP69" s="10">
        <v>202103</v>
      </c>
      <c r="CQ69" s="13">
        <f t="shared" si="34"/>
        <v>7.34324453881816</v>
      </c>
      <c r="CR69" s="13">
        <f t="shared" si="34"/>
        <v>1.02450128065454</v>
      </c>
      <c r="CS69" s="13">
        <f t="shared" si="34"/>
        <v>1.23037326568029</v>
      </c>
      <c r="CT69" s="13">
        <f t="shared" si="34"/>
        <v>1.02608266461059</v>
      </c>
      <c r="CU69" s="13">
        <f t="shared" si="28"/>
        <v>1.00436651190386</v>
      </c>
      <c r="CV69" s="13">
        <f t="shared" si="28"/>
        <v>1.02735403169131</v>
      </c>
      <c r="CW69" s="13">
        <f t="shared" si="28"/>
        <v>1.0241144883812</v>
      </c>
      <c r="CX69" s="13">
        <f t="shared" si="28"/>
        <v>1.00048571153945</v>
      </c>
      <c r="CY69" s="13">
        <f t="shared" si="28"/>
        <v>1.00026166994732</v>
      </c>
      <c r="CZ69" s="13">
        <f t="shared" si="28"/>
        <v>1.0258353419358</v>
      </c>
      <c r="DA69" s="13">
        <f t="shared" si="28"/>
        <v>1.00259865481739</v>
      </c>
      <c r="DB69" s="13" t="str">
        <f t="shared" si="28"/>
        <v/>
      </c>
      <c r="DC69" s="13" t="s">
        <v>25</v>
      </c>
      <c r="DD69" s="13" t="s">
        <v>25</v>
      </c>
      <c r="DE69" s="13" t="s">
        <v>25</v>
      </c>
      <c r="DF69" s="13" t="s">
        <v>25</v>
      </c>
      <c r="DG69" s="13" t="s">
        <v>25</v>
      </c>
      <c r="DH69" s="13" t="s">
        <v>25</v>
      </c>
      <c r="DI69" s="13" t="s">
        <v>25</v>
      </c>
      <c r="DJ69" s="13" t="s">
        <v>25</v>
      </c>
      <c r="DK69" s="13" t="s">
        <v>25</v>
      </c>
      <c r="DL69" s="13" t="s">
        <v>25</v>
      </c>
      <c r="DM69" s="13" t="s">
        <v>25</v>
      </c>
      <c r="DN69" s="13" t="s">
        <v>25</v>
      </c>
      <c r="DO69" s="13" t="s">
        <v>25</v>
      </c>
      <c r="DP69" s="13" t="s">
        <v>25</v>
      </c>
      <c r="DQ69" s="13" t="s">
        <v>25</v>
      </c>
      <c r="DR69" s="13" t="s">
        <v>25</v>
      </c>
      <c r="DS69" s="13" t="s">
        <v>25</v>
      </c>
      <c r="DT69" s="13" t="s">
        <v>25</v>
      </c>
      <c r="DU69" s="13" t="s">
        <v>25</v>
      </c>
      <c r="DV69" s="13" t="s">
        <v>25</v>
      </c>
      <c r="DW69" s="13" t="s">
        <v>25</v>
      </c>
      <c r="DX69" s="13" t="s">
        <v>25</v>
      </c>
      <c r="DY69" s="13" t="s">
        <v>25</v>
      </c>
    </row>
    <row r="70" ht="15" customHeight="1" outlineLevel="1" spans="2:129">
      <c r="B70" s="10">
        <f t="shared" si="3"/>
        <v>202206</v>
      </c>
      <c r="C70" s="13">
        <f t="shared" si="29"/>
        <v>2.51897170109138</v>
      </c>
      <c r="D70" s="13">
        <f t="shared" si="29"/>
        <v>1.3195666532318</v>
      </c>
      <c r="E70" s="13">
        <f t="shared" si="29"/>
        <v>1.22242103277141</v>
      </c>
      <c r="F70" s="13">
        <f t="shared" si="29"/>
        <v>1.14152102458243</v>
      </c>
      <c r="G70" s="13">
        <f t="shared" si="29"/>
        <v>1.08671046044892</v>
      </c>
      <c r="H70" s="13">
        <f t="shared" si="29"/>
        <v>1.03129143032072</v>
      </c>
      <c r="I70" s="13">
        <f t="shared" si="29"/>
        <v>1.03917951237147</v>
      </c>
      <c r="J70" s="13">
        <f t="shared" si="29"/>
        <v>1.03310205224499</v>
      </c>
      <c r="K70" s="13">
        <f t="shared" si="29"/>
        <v>1.01683595021122</v>
      </c>
      <c r="L70" s="13">
        <f t="shared" si="29"/>
        <v>1.00115237845578</v>
      </c>
      <c r="M70" s="13" t="str">
        <f t="shared" si="29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22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30"/>
        <v>3.69047806156954</v>
      </c>
      <c r="AZ70" s="13">
        <f t="shared" si="31"/>
        <v>1.59439094936277</v>
      </c>
      <c r="BA70" s="13">
        <f t="shared" si="32"/>
        <v>1.19291904155913</v>
      </c>
      <c r="BB70" s="13">
        <f t="shared" si="33"/>
        <v>1.20772537940625</v>
      </c>
      <c r="BC70" s="13">
        <f t="shared" si="5"/>
        <v>1.11847479078409</v>
      </c>
      <c r="BD70" s="13">
        <f t="shared" si="6"/>
        <v>1.0395878359537</v>
      </c>
      <c r="BE70" s="13">
        <f t="shared" si="7"/>
        <v>1.05428667426025</v>
      </c>
      <c r="BF70" s="13">
        <f t="shared" si="8"/>
        <v>1.04536119774673</v>
      </c>
      <c r="BG70" s="13">
        <f t="shared" si="9"/>
        <v>1.02283748555077</v>
      </c>
      <c r="BH70" s="13">
        <f t="shared" si="10"/>
        <v>1.00040875509289</v>
      </c>
      <c r="BI70" s="13" t="str">
        <f t="shared" si="11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  <c r="CP70" s="10">
        <v>202106</v>
      </c>
      <c r="CQ70" s="13">
        <f t="shared" si="34"/>
        <v>3.78465247435516</v>
      </c>
      <c r="CR70" s="13">
        <f t="shared" si="34"/>
        <v>1.10770475216693</v>
      </c>
      <c r="CS70" s="13">
        <f t="shared" si="34"/>
        <v>1.16761948124703</v>
      </c>
      <c r="CT70" s="13">
        <f t="shared" si="34"/>
        <v>1.0424843982838</v>
      </c>
      <c r="CU70" s="13">
        <f t="shared" si="34"/>
        <v>1.34262325198793</v>
      </c>
      <c r="CV70" s="13">
        <f t="shared" si="34"/>
        <v>1.00787698468249</v>
      </c>
      <c r="CW70" s="13">
        <f t="shared" si="34"/>
        <v>1.00289474805619</v>
      </c>
      <c r="CX70" s="13">
        <f t="shared" si="34"/>
        <v>1.01653505092865</v>
      </c>
      <c r="CY70" s="13">
        <f t="shared" si="34"/>
        <v>0.997477412351154</v>
      </c>
      <c r="CZ70" s="13">
        <f t="shared" si="34"/>
        <v>1.02533555265347</v>
      </c>
      <c r="DA70" s="13" t="str">
        <f t="shared" si="34"/>
        <v/>
      </c>
      <c r="DB70" s="13" t="s">
        <v>25</v>
      </c>
      <c r="DC70" s="13" t="s">
        <v>25</v>
      </c>
      <c r="DD70" s="13" t="s">
        <v>25</v>
      </c>
      <c r="DE70" s="13" t="s">
        <v>25</v>
      </c>
      <c r="DF70" s="13" t="s">
        <v>25</v>
      </c>
      <c r="DG70" s="13" t="s">
        <v>25</v>
      </c>
      <c r="DH70" s="13" t="s">
        <v>25</v>
      </c>
      <c r="DI70" s="13" t="s">
        <v>25</v>
      </c>
      <c r="DJ70" s="13" t="s">
        <v>25</v>
      </c>
      <c r="DK70" s="13" t="s">
        <v>25</v>
      </c>
      <c r="DL70" s="13" t="s">
        <v>25</v>
      </c>
      <c r="DM70" s="13" t="s">
        <v>25</v>
      </c>
      <c r="DN70" s="13" t="s">
        <v>25</v>
      </c>
      <c r="DO70" s="13" t="s">
        <v>25</v>
      </c>
      <c r="DP70" s="13" t="s">
        <v>25</v>
      </c>
      <c r="DQ70" s="13" t="s">
        <v>25</v>
      </c>
      <c r="DR70" s="13" t="s">
        <v>25</v>
      </c>
      <c r="DS70" s="13" t="s">
        <v>25</v>
      </c>
      <c r="DT70" s="13" t="s">
        <v>25</v>
      </c>
      <c r="DU70" s="13" t="s">
        <v>25</v>
      </c>
      <c r="DV70" s="13" t="s">
        <v>25</v>
      </c>
      <c r="DW70" s="13" t="s">
        <v>25</v>
      </c>
      <c r="DX70" s="13" t="s">
        <v>25</v>
      </c>
      <c r="DY70" s="13" t="s">
        <v>25</v>
      </c>
    </row>
    <row r="71" ht="15" customHeight="1" outlineLevel="1" spans="2:129">
      <c r="B71" s="10">
        <f t="shared" si="3"/>
        <v>202209</v>
      </c>
      <c r="C71" s="13">
        <f t="shared" ref="C71:L80" si="35">IFERROR(IF(D32="","",D32/C32),0)</f>
        <v>1.75154625079381</v>
      </c>
      <c r="D71" s="13">
        <f t="shared" si="35"/>
        <v>1.37096560181503</v>
      </c>
      <c r="E71" s="13">
        <f t="shared" si="35"/>
        <v>1.21818920222555</v>
      </c>
      <c r="F71" s="13">
        <f t="shared" si="35"/>
        <v>1.05883743188646</v>
      </c>
      <c r="G71" s="13">
        <f t="shared" si="35"/>
        <v>1.06406218892776</v>
      </c>
      <c r="H71" s="13">
        <f t="shared" si="35"/>
        <v>1.03868692900777</v>
      </c>
      <c r="I71" s="13">
        <f t="shared" si="35"/>
        <v>1.05084482039232</v>
      </c>
      <c r="J71" s="13">
        <f t="shared" si="35"/>
        <v>1.03504753245819</v>
      </c>
      <c r="K71" s="13">
        <f t="shared" si="35"/>
        <v>1.00426267782158</v>
      </c>
      <c r="L71" s="13" t="str">
        <f t="shared" si="35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22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si="30"/>
        <v>1.74874366279844</v>
      </c>
      <c r="AZ71" s="13">
        <f t="shared" si="31"/>
        <v>1.29610357608999</v>
      </c>
      <c r="BA71" s="13">
        <f t="shared" si="32"/>
        <v>1.2395521851312</v>
      </c>
      <c r="BB71" s="13">
        <f t="shared" si="33"/>
        <v>1.05704069211762</v>
      </c>
      <c r="BC71" s="13">
        <f t="shared" si="5"/>
        <v>1.05562875459324</v>
      </c>
      <c r="BD71" s="13">
        <f t="shared" si="6"/>
        <v>1.04057110578677</v>
      </c>
      <c r="BE71" s="13">
        <f t="shared" si="7"/>
        <v>1.05151358744987</v>
      </c>
      <c r="BF71" s="13">
        <f t="shared" si="8"/>
        <v>1.0388577282525</v>
      </c>
      <c r="BG71" s="13">
        <f t="shared" si="9"/>
        <v>1.00462301058475</v>
      </c>
      <c r="BH71" s="13" t="str">
        <f t="shared" si="10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  <c r="CP71" s="10">
        <v>202109</v>
      </c>
      <c r="CQ71" s="13">
        <f t="shared" ref="CQ71:CZ80" si="36">IFERROR(IF(CR32="","",CR32/CQ32),0)</f>
        <v>1.15344887620289</v>
      </c>
      <c r="CR71" s="13">
        <f t="shared" si="36"/>
        <v>1.06841368780741</v>
      </c>
      <c r="CS71" s="13">
        <f t="shared" si="36"/>
        <v>1.08952862162068</v>
      </c>
      <c r="CT71" s="13">
        <f t="shared" si="36"/>
        <v>1.19319870092781</v>
      </c>
      <c r="CU71" s="13">
        <f t="shared" si="36"/>
        <v>1.03551651257303</v>
      </c>
      <c r="CV71" s="13">
        <f t="shared" si="36"/>
        <v>1.03393702014416</v>
      </c>
      <c r="CW71" s="13">
        <f t="shared" si="36"/>
        <v>1.08194970663395</v>
      </c>
      <c r="CX71" s="13">
        <f t="shared" si="36"/>
        <v>0.955960896318485</v>
      </c>
      <c r="CY71" s="13">
        <f t="shared" si="36"/>
        <v>1.02036030459431</v>
      </c>
      <c r="CZ71" s="13" t="str">
        <f t="shared" si="36"/>
        <v/>
      </c>
      <c r="DA71" s="13" t="s">
        <v>25</v>
      </c>
      <c r="DB71" s="13" t="s">
        <v>25</v>
      </c>
      <c r="DC71" s="13" t="s">
        <v>25</v>
      </c>
      <c r="DD71" s="13" t="s">
        <v>25</v>
      </c>
      <c r="DE71" s="13" t="s">
        <v>25</v>
      </c>
      <c r="DF71" s="13" t="s">
        <v>25</v>
      </c>
      <c r="DG71" s="13" t="s">
        <v>25</v>
      </c>
      <c r="DH71" s="13" t="s">
        <v>25</v>
      </c>
      <c r="DI71" s="13" t="s">
        <v>25</v>
      </c>
      <c r="DJ71" s="13" t="s">
        <v>25</v>
      </c>
      <c r="DK71" s="13" t="s">
        <v>25</v>
      </c>
      <c r="DL71" s="13" t="s">
        <v>25</v>
      </c>
      <c r="DM71" s="13" t="s">
        <v>25</v>
      </c>
      <c r="DN71" s="13" t="s">
        <v>25</v>
      </c>
      <c r="DO71" s="13" t="s">
        <v>25</v>
      </c>
      <c r="DP71" s="13" t="s">
        <v>25</v>
      </c>
      <c r="DQ71" s="13" t="s">
        <v>25</v>
      </c>
      <c r="DR71" s="13" t="s">
        <v>25</v>
      </c>
      <c r="DS71" s="13" t="s">
        <v>25</v>
      </c>
      <c r="DT71" s="13" t="s">
        <v>25</v>
      </c>
      <c r="DU71" s="13" t="s">
        <v>25</v>
      </c>
      <c r="DV71" s="13" t="s">
        <v>25</v>
      </c>
      <c r="DW71" s="13" t="s">
        <v>25</v>
      </c>
      <c r="DX71" s="13" t="s">
        <v>25</v>
      </c>
      <c r="DY71" s="13" t="s">
        <v>25</v>
      </c>
    </row>
    <row r="72" ht="15" customHeight="1" outlineLevel="1" spans="2:129">
      <c r="B72" s="10">
        <f t="shared" si="3"/>
        <v>202212</v>
      </c>
      <c r="C72" s="13">
        <f t="shared" si="35"/>
        <v>2.3900101396985</v>
      </c>
      <c r="D72" s="13">
        <f t="shared" si="35"/>
        <v>1.65935440691448</v>
      </c>
      <c r="E72" s="13">
        <f t="shared" si="35"/>
        <v>1.70660297203039</v>
      </c>
      <c r="F72" s="13">
        <f t="shared" si="35"/>
        <v>1.10266099922303</v>
      </c>
      <c r="G72" s="13">
        <f t="shared" si="35"/>
        <v>1.13310785264845</v>
      </c>
      <c r="H72" s="13">
        <f t="shared" si="35"/>
        <v>1.03309943664036</v>
      </c>
      <c r="I72" s="13">
        <f t="shared" si="35"/>
        <v>1.01150930650113</v>
      </c>
      <c r="J72" s="13">
        <f t="shared" si="35"/>
        <v>1.05504221415845</v>
      </c>
      <c r="K72" s="13" t="str">
        <f t="shared" si="35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22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30"/>
        <v>2.05959948377033</v>
      </c>
      <c r="AZ72" s="13">
        <f t="shared" si="31"/>
        <v>1.80896901670127</v>
      </c>
      <c r="BA72" s="13">
        <f t="shared" si="32"/>
        <v>1.7982660605262</v>
      </c>
      <c r="BB72" s="13">
        <f t="shared" si="33"/>
        <v>1.45681910645936</v>
      </c>
      <c r="BC72" s="13">
        <f t="shared" si="5"/>
        <v>1.10686898667713</v>
      </c>
      <c r="BD72" s="13">
        <f t="shared" si="6"/>
        <v>1.02763752648809</v>
      </c>
      <c r="BE72" s="13">
        <f t="shared" si="7"/>
        <v>1.00960601845293</v>
      </c>
      <c r="BF72" s="13">
        <f t="shared" si="8"/>
        <v>1.04629737074416</v>
      </c>
      <c r="BG72" s="13" t="str">
        <f t="shared" si="9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  <c r="CP72" s="10">
        <v>202112</v>
      </c>
      <c r="CQ72" s="13">
        <f t="shared" si="36"/>
        <v>1.39581893914968</v>
      </c>
      <c r="CR72" s="13">
        <f t="shared" si="36"/>
        <v>1.17733748234301</v>
      </c>
      <c r="CS72" s="13">
        <f t="shared" si="36"/>
        <v>1.16856626803915</v>
      </c>
      <c r="CT72" s="13">
        <f t="shared" si="36"/>
        <v>1.3211458752801</v>
      </c>
      <c r="CU72" s="13">
        <f t="shared" si="36"/>
        <v>1.01530105025546</v>
      </c>
      <c r="CV72" s="13">
        <f t="shared" si="36"/>
        <v>1.07928312063945</v>
      </c>
      <c r="CW72" s="13">
        <f t="shared" si="36"/>
        <v>1.15974118245831</v>
      </c>
      <c r="CX72" s="13">
        <f t="shared" si="36"/>
        <v>1.06654876339264</v>
      </c>
      <c r="CY72" s="13" t="str">
        <f t="shared" si="36"/>
        <v/>
      </c>
      <c r="CZ72" s="13" t="s">
        <v>25</v>
      </c>
      <c r="DA72" s="13" t="s">
        <v>25</v>
      </c>
      <c r="DB72" s="13" t="s">
        <v>25</v>
      </c>
      <c r="DC72" s="13" t="s">
        <v>25</v>
      </c>
      <c r="DD72" s="13" t="s">
        <v>25</v>
      </c>
      <c r="DE72" s="13" t="s">
        <v>25</v>
      </c>
      <c r="DF72" s="13" t="s">
        <v>25</v>
      </c>
      <c r="DG72" s="13" t="s">
        <v>25</v>
      </c>
      <c r="DH72" s="13" t="s">
        <v>25</v>
      </c>
      <c r="DI72" s="13" t="s">
        <v>25</v>
      </c>
      <c r="DJ72" s="13" t="s">
        <v>25</v>
      </c>
      <c r="DK72" s="13" t="s">
        <v>25</v>
      </c>
      <c r="DL72" s="13" t="s">
        <v>25</v>
      </c>
      <c r="DM72" s="13" t="s">
        <v>25</v>
      </c>
      <c r="DN72" s="13" t="s">
        <v>25</v>
      </c>
      <c r="DO72" s="13" t="s">
        <v>25</v>
      </c>
      <c r="DP72" s="13" t="s">
        <v>25</v>
      </c>
      <c r="DQ72" s="13" t="s">
        <v>25</v>
      </c>
      <c r="DR72" s="13" t="s">
        <v>25</v>
      </c>
      <c r="DS72" s="13" t="s">
        <v>25</v>
      </c>
      <c r="DT72" s="13" t="s">
        <v>25</v>
      </c>
      <c r="DU72" s="13" t="s">
        <v>25</v>
      </c>
      <c r="DV72" s="13" t="s">
        <v>25</v>
      </c>
      <c r="DW72" s="13" t="s">
        <v>25</v>
      </c>
      <c r="DX72" s="13" t="s">
        <v>25</v>
      </c>
      <c r="DY72" s="13" t="s">
        <v>25</v>
      </c>
    </row>
    <row r="73" ht="15" customHeight="1" outlineLevel="1" spans="2:129">
      <c r="B73" s="10">
        <f t="shared" si="3"/>
        <v>202303</v>
      </c>
      <c r="C73" s="13">
        <f t="shared" si="35"/>
        <v>2.94365768217166</v>
      </c>
      <c r="D73" s="13">
        <f t="shared" si="35"/>
        <v>1.80974539278633</v>
      </c>
      <c r="E73" s="13">
        <f t="shared" si="35"/>
        <v>1.44244906373328</v>
      </c>
      <c r="F73" s="13">
        <f t="shared" si="35"/>
        <v>1.1232461017725</v>
      </c>
      <c r="G73" s="13">
        <f t="shared" si="35"/>
        <v>1.27081062482828</v>
      </c>
      <c r="H73" s="13">
        <f t="shared" si="35"/>
        <v>1.01680357591983</v>
      </c>
      <c r="I73" s="13">
        <f t="shared" si="35"/>
        <v>1.00976984689846</v>
      </c>
      <c r="J73" s="13" t="str">
        <f t="shared" si="35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22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30"/>
        <v>3.07678791144818</v>
      </c>
      <c r="AZ73" s="13">
        <f t="shared" si="31"/>
        <v>1.81124259539953</v>
      </c>
      <c r="BA73" s="13">
        <f t="shared" si="32"/>
        <v>1.99140220796088</v>
      </c>
      <c r="BB73" s="13">
        <f t="shared" si="33"/>
        <v>0.947320989335226</v>
      </c>
      <c r="BC73" s="13">
        <f t="shared" si="5"/>
        <v>1.22019293201555</v>
      </c>
      <c r="BD73" s="13">
        <f t="shared" si="6"/>
        <v>1.01356231802737</v>
      </c>
      <c r="BE73" s="13">
        <f t="shared" si="7"/>
        <v>1.00719535703122</v>
      </c>
      <c r="BF73" s="13" t="str">
        <f t="shared" si="8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  <c r="CP73" s="10">
        <v>202203</v>
      </c>
      <c r="CQ73" s="13">
        <f t="shared" si="36"/>
        <v>5.76494809763177</v>
      </c>
      <c r="CR73" s="13">
        <f t="shared" si="36"/>
        <v>1.73852742794174</v>
      </c>
      <c r="CS73" s="13">
        <f t="shared" si="36"/>
        <v>1.90569922544632</v>
      </c>
      <c r="CT73" s="13">
        <f t="shared" si="36"/>
        <v>1.03844948132314</v>
      </c>
      <c r="CU73" s="13">
        <f t="shared" si="36"/>
        <v>1.14106407002997</v>
      </c>
      <c r="CV73" s="13">
        <f t="shared" si="36"/>
        <v>1.09382737785817</v>
      </c>
      <c r="CW73" s="13">
        <f t="shared" si="36"/>
        <v>1.18872615077821</v>
      </c>
      <c r="CX73" s="13" t="str">
        <f t="shared" si="36"/>
        <v/>
      </c>
      <c r="CY73" s="13" t="s">
        <v>25</v>
      </c>
      <c r="CZ73" s="13" t="s">
        <v>25</v>
      </c>
      <c r="DA73" s="13" t="s">
        <v>25</v>
      </c>
      <c r="DB73" s="13" t="s">
        <v>25</v>
      </c>
      <c r="DC73" s="13" t="s">
        <v>25</v>
      </c>
      <c r="DD73" s="13" t="s">
        <v>25</v>
      </c>
      <c r="DE73" s="13" t="s">
        <v>25</v>
      </c>
      <c r="DF73" s="13" t="s">
        <v>25</v>
      </c>
      <c r="DG73" s="13" t="s">
        <v>25</v>
      </c>
      <c r="DH73" s="13" t="s">
        <v>25</v>
      </c>
      <c r="DI73" s="13" t="s">
        <v>25</v>
      </c>
      <c r="DJ73" s="13" t="s">
        <v>25</v>
      </c>
      <c r="DK73" s="13" t="s">
        <v>25</v>
      </c>
      <c r="DL73" s="13" t="s">
        <v>25</v>
      </c>
      <c r="DM73" s="13" t="s">
        <v>25</v>
      </c>
      <c r="DN73" s="13" t="s">
        <v>25</v>
      </c>
      <c r="DO73" s="13" t="s">
        <v>25</v>
      </c>
      <c r="DP73" s="13" t="s">
        <v>25</v>
      </c>
      <c r="DQ73" s="13" t="s">
        <v>25</v>
      </c>
      <c r="DR73" s="13" t="s">
        <v>25</v>
      </c>
      <c r="DS73" s="13" t="s">
        <v>25</v>
      </c>
      <c r="DT73" s="13" t="s">
        <v>25</v>
      </c>
      <c r="DU73" s="13" t="s">
        <v>25</v>
      </c>
      <c r="DV73" s="13" t="s">
        <v>25</v>
      </c>
      <c r="DW73" s="13" t="s">
        <v>25</v>
      </c>
      <c r="DX73" s="13" t="s">
        <v>25</v>
      </c>
      <c r="DY73" s="13" t="s">
        <v>25</v>
      </c>
    </row>
    <row r="74" ht="15" customHeight="1" outlineLevel="1" spans="2:129">
      <c r="B74" s="10">
        <f t="shared" si="3"/>
        <v>202306</v>
      </c>
      <c r="C74" s="13">
        <f t="shared" si="35"/>
        <v>3.03039921907525</v>
      </c>
      <c r="D74" s="13">
        <f t="shared" si="35"/>
        <v>1.41791185557229</v>
      </c>
      <c r="E74" s="13">
        <f t="shared" si="35"/>
        <v>1.19746577652695</v>
      </c>
      <c r="F74" s="13">
        <f t="shared" si="35"/>
        <v>1.25380146608912</v>
      </c>
      <c r="G74" s="13">
        <f t="shared" si="35"/>
        <v>1.21595990392444</v>
      </c>
      <c r="H74" s="13">
        <f t="shared" si="35"/>
        <v>1.07016988717363</v>
      </c>
      <c r="I74" s="13" t="str">
        <f t="shared" si="35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22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30"/>
        <v>3.35740636369283</v>
      </c>
      <c r="AZ74" s="13">
        <f t="shared" si="31"/>
        <v>2.24121657779766</v>
      </c>
      <c r="BA74" s="13">
        <f t="shared" si="32"/>
        <v>0.958060168314735</v>
      </c>
      <c r="BB74" s="13">
        <f t="shared" si="33"/>
        <v>1.20961939636415</v>
      </c>
      <c r="BC74" s="13">
        <f t="shared" si="5"/>
        <v>1.20336551401503</v>
      </c>
      <c r="BD74" s="13">
        <f t="shared" si="6"/>
        <v>1.06553147551461</v>
      </c>
      <c r="BE74" s="13" t="str">
        <f t="shared" si="7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  <c r="CP74" s="10">
        <v>202206</v>
      </c>
      <c r="CQ74" s="13">
        <f t="shared" si="36"/>
        <v>3.69047806156954</v>
      </c>
      <c r="CR74" s="13">
        <f t="shared" si="36"/>
        <v>1.59439094936277</v>
      </c>
      <c r="CS74" s="13">
        <f t="shared" si="36"/>
        <v>1.19291904155913</v>
      </c>
      <c r="CT74" s="13">
        <f t="shared" si="36"/>
        <v>1.20772537940625</v>
      </c>
      <c r="CU74" s="13">
        <f t="shared" si="36"/>
        <v>1.11847479078409</v>
      </c>
      <c r="CV74" s="13">
        <f t="shared" si="36"/>
        <v>1.0395878359537</v>
      </c>
      <c r="CW74" s="13" t="str">
        <f t="shared" si="36"/>
        <v/>
      </c>
      <c r="CX74" s="13" t="s">
        <v>25</v>
      </c>
      <c r="CY74" s="13" t="s">
        <v>25</v>
      </c>
      <c r="CZ74" s="13" t="s">
        <v>25</v>
      </c>
      <c r="DA74" s="13" t="s">
        <v>25</v>
      </c>
      <c r="DB74" s="13" t="s">
        <v>25</v>
      </c>
      <c r="DC74" s="13" t="s">
        <v>25</v>
      </c>
      <c r="DD74" s="13" t="s">
        <v>25</v>
      </c>
      <c r="DE74" s="13" t="s">
        <v>25</v>
      </c>
      <c r="DF74" s="13" t="s">
        <v>25</v>
      </c>
      <c r="DG74" s="13" t="s">
        <v>25</v>
      </c>
      <c r="DH74" s="13" t="s">
        <v>25</v>
      </c>
      <c r="DI74" s="13" t="s">
        <v>25</v>
      </c>
      <c r="DJ74" s="13" t="s">
        <v>25</v>
      </c>
      <c r="DK74" s="13" t="s">
        <v>25</v>
      </c>
      <c r="DL74" s="13" t="s">
        <v>25</v>
      </c>
      <c r="DM74" s="13" t="s">
        <v>25</v>
      </c>
      <c r="DN74" s="13" t="s">
        <v>25</v>
      </c>
      <c r="DO74" s="13" t="s">
        <v>25</v>
      </c>
      <c r="DP74" s="13" t="s">
        <v>25</v>
      </c>
      <c r="DQ74" s="13" t="s">
        <v>25</v>
      </c>
      <c r="DR74" s="13" t="s">
        <v>25</v>
      </c>
      <c r="DS74" s="13" t="s">
        <v>25</v>
      </c>
      <c r="DT74" s="13" t="s">
        <v>25</v>
      </c>
      <c r="DU74" s="13" t="s">
        <v>25</v>
      </c>
      <c r="DV74" s="13" t="s">
        <v>25</v>
      </c>
      <c r="DW74" s="13" t="s">
        <v>25</v>
      </c>
      <c r="DX74" s="13" t="s">
        <v>25</v>
      </c>
      <c r="DY74" s="13" t="s">
        <v>25</v>
      </c>
    </row>
    <row r="75" ht="15" customHeight="1" outlineLevel="1" spans="2:129">
      <c r="B75" s="10">
        <f t="shared" si="3"/>
        <v>202309</v>
      </c>
      <c r="C75" s="13">
        <f t="shared" si="35"/>
        <v>2.64144897718321</v>
      </c>
      <c r="D75" s="13">
        <f t="shared" si="35"/>
        <v>1.27081673498705</v>
      </c>
      <c r="E75" s="13">
        <f t="shared" si="35"/>
        <v>1.22533289207966</v>
      </c>
      <c r="F75" s="13">
        <f t="shared" si="35"/>
        <v>1.08231670976863</v>
      </c>
      <c r="G75" s="13">
        <f t="shared" si="35"/>
        <v>1.03442054223652</v>
      </c>
      <c r="H75" s="13" t="str">
        <f t="shared" si="35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22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30"/>
        <v>3.5951635531437</v>
      </c>
      <c r="AZ75" s="13">
        <f t="shared" si="31"/>
        <v>1.09811697931454</v>
      </c>
      <c r="BA75" s="13">
        <f t="shared" si="32"/>
        <v>1.20858504682242</v>
      </c>
      <c r="BB75" s="13">
        <f t="shared" si="33"/>
        <v>1.10567106840178</v>
      </c>
      <c r="BC75" s="13">
        <f t="shared" si="5"/>
        <v>1.03240906928598</v>
      </c>
      <c r="BD75" s="13" t="str">
        <f t="shared" si="6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  <c r="CP75" s="10">
        <v>202209</v>
      </c>
      <c r="CQ75" s="13">
        <f t="shared" si="36"/>
        <v>1.74874366279844</v>
      </c>
      <c r="CR75" s="13">
        <f t="shared" si="36"/>
        <v>1.29610357608999</v>
      </c>
      <c r="CS75" s="13">
        <f t="shared" si="36"/>
        <v>1.2395521851312</v>
      </c>
      <c r="CT75" s="13">
        <f t="shared" si="36"/>
        <v>1.05704069211762</v>
      </c>
      <c r="CU75" s="13">
        <f t="shared" si="36"/>
        <v>1.05562875459324</v>
      </c>
      <c r="CV75" s="13" t="str">
        <f t="shared" si="36"/>
        <v/>
      </c>
      <c r="CW75" s="13" t="s">
        <v>25</v>
      </c>
      <c r="CX75" s="13" t="s">
        <v>25</v>
      </c>
      <c r="CY75" s="13" t="s">
        <v>25</v>
      </c>
      <c r="CZ75" s="13" t="s">
        <v>25</v>
      </c>
      <c r="DA75" s="13" t="s">
        <v>25</v>
      </c>
      <c r="DB75" s="13" t="s">
        <v>25</v>
      </c>
      <c r="DC75" s="13" t="s">
        <v>25</v>
      </c>
      <c r="DD75" s="13" t="s">
        <v>25</v>
      </c>
      <c r="DE75" s="13" t="s">
        <v>25</v>
      </c>
      <c r="DF75" s="13" t="s">
        <v>25</v>
      </c>
      <c r="DG75" s="13" t="s">
        <v>25</v>
      </c>
      <c r="DH75" s="13" t="s">
        <v>25</v>
      </c>
      <c r="DI75" s="13" t="s">
        <v>25</v>
      </c>
      <c r="DJ75" s="13" t="s">
        <v>25</v>
      </c>
      <c r="DK75" s="13" t="s">
        <v>25</v>
      </c>
      <c r="DL75" s="13" t="s">
        <v>25</v>
      </c>
      <c r="DM75" s="13" t="s">
        <v>25</v>
      </c>
      <c r="DN75" s="13" t="s">
        <v>25</v>
      </c>
      <c r="DO75" s="13" t="s">
        <v>25</v>
      </c>
      <c r="DP75" s="13" t="s">
        <v>25</v>
      </c>
      <c r="DQ75" s="13" t="s">
        <v>25</v>
      </c>
      <c r="DR75" s="13" t="s">
        <v>25</v>
      </c>
      <c r="DS75" s="13" t="s">
        <v>25</v>
      </c>
      <c r="DT75" s="13" t="s">
        <v>25</v>
      </c>
      <c r="DU75" s="13" t="s">
        <v>25</v>
      </c>
      <c r="DV75" s="13" t="s">
        <v>25</v>
      </c>
      <c r="DW75" s="13" t="s">
        <v>25</v>
      </c>
      <c r="DX75" s="13" t="s">
        <v>25</v>
      </c>
      <c r="DY75" s="13" t="s">
        <v>25</v>
      </c>
    </row>
    <row r="76" ht="15" customHeight="1" outlineLevel="1" spans="2:129">
      <c r="B76" s="10">
        <f t="shared" si="3"/>
        <v>202312</v>
      </c>
      <c r="C76" s="13">
        <f t="shared" si="35"/>
        <v>2.68177030867819</v>
      </c>
      <c r="D76" s="13">
        <f t="shared" si="35"/>
        <v>1.41398357723503</v>
      </c>
      <c r="E76" s="13">
        <f t="shared" si="35"/>
        <v>1.27366765676171</v>
      </c>
      <c r="F76" s="13">
        <f t="shared" si="35"/>
        <v>1.06405858464544</v>
      </c>
      <c r="G76" s="13" t="str">
        <f t="shared" si="35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22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30"/>
        <v>2.16086807139227</v>
      </c>
      <c r="AZ76" s="13">
        <f t="shared" si="31"/>
        <v>1.54845217756117</v>
      </c>
      <c r="BA76" s="13">
        <f t="shared" si="32"/>
        <v>1.4526461249558</v>
      </c>
      <c r="BB76" s="13">
        <f t="shared" si="33"/>
        <v>1.16600231022396</v>
      </c>
      <c r="BC76" s="13" t="str">
        <f t="shared" si="5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  <c r="CP76" s="10">
        <v>202212</v>
      </c>
      <c r="CQ76" s="13">
        <f t="shared" si="36"/>
        <v>2.05959948377033</v>
      </c>
      <c r="CR76" s="13">
        <f t="shared" si="36"/>
        <v>1.80896901670127</v>
      </c>
      <c r="CS76" s="13">
        <f t="shared" si="36"/>
        <v>1.7982660605262</v>
      </c>
      <c r="CT76" s="13">
        <f t="shared" si="36"/>
        <v>1.45681910645936</v>
      </c>
      <c r="CU76" s="13" t="str">
        <f t="shared" si="36"/>
        <v/>
      </c>
      <c r="CV76" s="13" t="s">
        <v>25</v>
      </c>
      <c r="CW76" s="13" t="s">
        <v>25</v>
      </c>
      <c r="CX76" s="13" t="s">
        <v>25</v>
      </c>
      <c r="CY76" s="13" t="s">
        <v>25</v>
      </c>
      <c r="CZ76" s="13" t="s">
        <v>25</v>
      </c>
      <c r="DA76" s="13" t="s">
        <v>25</v>
      </c>
      <c r="DB76" s="13" t="s">
        <v>25</v>
      </c>
      <c r="DC76" s="13" t="s">
        <v>25</v>
      </c>
      <c r="DD76" s="13" t="s">
        <v>25</v>
      </c>
      <c r="DE76" s="13" t="s">
        <v>25</v>
      </c>
      <c r="DF76" s="13" t="s">
        <v>25</v>
      </c>
      <c r="DG76" s="13" t="s">
        <v>25</v>
      </c>
      <c r="DH76" s="13" t="s">
        <v>25</v>
      </c>
      <c r="DI76" s="13" t="s">
        <v>25</v>
      </c>
      <c r="DJ76" s="13" t="s">
        <v>25</v>
      </c>
      <c r="DK76" s="13" t="s">
        <v>25</v>
      </c>
      <c r="DL76" s="13" t="s">
        <v>25</v>
      </c>
      <c r="DM76" s="13" t="s">
        <v>25</v>
      </c>
      <c r="DN76" s="13" t="s">
        <v>25</v>
      </c>
      <c r="DO76" s="13" t="s">
        <v>25</v>
      </c>
      <c r="DP76" s="13" t="s">
        <v>25</v>
      </c>
      <c r="DQ76" s="13" t="s">
        <v>25</v>
      </c>
      <c r="DR76" s="13" t="s">
        <v>25</v>
      </c>
      <c r="DS76" s="13" t="s">
        <v>25</v>
      </c>
      <c r="DT76" s="13" t="s">
        <v>25</v>
      </c>
      <c r="DU76" s="13" t="s">
        <v>25</v>
      </c>
      <c r="DV76" s="13" t="s">
        <v>25</v>
      </c>
      <c r="DW76" s="13" t="s">
        <v>25</v>
      </c>
      <c r="DX76" s="13" t="s">
        <v>25</v>
      </c>
      <c r="DY76" s="13" t="s">
        <v>25</v>
      </c>
    </row>
    <row r="77" ht="15" customHeight="1" outlineLevel="1" spans="2:129">
      <c r="B77" s="10">
        <f t="shared" si="3"/>
        <v>202403</v>
      </c>
      <c r="C77" s="13">
        <f t="shared" si="35"/>
        <v>1.68756138542126</v>
      </c>
      <c r="D77" s="13">
        <f t="shared" si="35"/>
        <v>2.05978846131827</v>
      </c>
      <c r="E77" s="13">
        <f t="shared" si="35"/>
        <v>1.19265762339205</v>
      </c>
      <c r="F77" s="13" t="str">
        <f t="shared" si="35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22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30"/>
        <v>1.56926433703492</v>
      </c>
      <c r="AZ77" s="13">
        <f t="shared" si="31"/>
        <v>2.04112655898484</v>
      </c>
      <c r="BA77" s="13">
        <f t="shared" si="32"/>
        <v>2.61685201907628</v>
      </c>
      <c r="BB77" s="13" t="str">
        <f t="shared" si="33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  <c r="CP77" s="10">
        <v>202303</v>
      </c>
      <c r="CQ77" s="13">
        <f t="shared" si="36"/>
        <v>3.07678791144818</v>
      </c>
      <c r="CR77" s="13">
        <f t="shared" si="36"/>
        <v>1.81124259539953</v>
      </c>
      <c r="CS77" s="13">
        <f t="shared" si="36"/>
        <v>1.99140220796088</v>
      </c>
      <c r="CT77" s="13" t="str">
        <f t="shared" si="36"/>
        <v/>
      </c>
      <c r="CU77" s="13" t="s">
        <v>25</v>
      </c>
      <c r="CV77" s="13" t="s">
        <v>25</v>
      </c>
      <c r="CW77" s="13" t="s">
        <v>25</v>
      </c>
      <c r="CX77" s="13" t="s">
        <v>25</v>
      </c>
      <c r="CY77" s="13" t="s">
        <v>25</v>
      </c>
      <c r="CZ77" s="13" t="s">
        <v>25</v>
      </c>
      <c r="DA77" s="13" t="s">
        <v>25</v>
      </c>
      <c r="DB77" s="13" t="s">
        <v>25</v>
      </c>
      <c r="DC77" s="13" t="s">
        <v>25</v>
      </c>
      <c r="DD77" s="13" t="s">
        <v>25</v>
      </c>
      <c r="DE77" s="13" t="s">
        <v>25</v>
      </c>
      <c r="DF77" s="13" t="s">
        <v>25</v>
      </c>
      <c r="DG77" s="13" t="s">
        <v>25</v>
      </c>
      <c r="DH77" s="13" t="s">
        <v>25</v>
      </c>
      <c r="DI77" s="13" t="s">
        <v>25</v>
      </c>
      <c r="DJ77" s="13" t="s">
        <v>25</v>
      </c>
      <c r="DK77" s="13" t="s">
        <v>25</v>
      </c>
      <c r="DL77" s="13" t="s">
        <v>25</v>
      </c>
      <c r="DM77" s="13" t="s">
        <v>25</v>
      </c>
      <c r="DN77" s="13" t="s">
        <v>25</v>
      </c>
      <c r="DO77" s="13" t="s">
        <v>25</v>
      </c>
      <c r="DP77" s="13" t="s">
        <v>25</v>
      </c>
      <c r="DQ77" s="13" t="s">
        <v>25</v>
      </c>
      <c r="DR77" s="13" t="s">
        <v>25</v>
      </c>
      <c r="DS77" s="13" t="s">
        <v>25</v>
      </c>
      <c r="DT77" s="13" t="s">
        <v>25</v>
      </c>
      <c r="DU77" s="13" t="s">
        <v>25</v>
      </c>
      <c r="DV77" s="13" t="s">
        <v>25</v>
      </c>
      <c r="DW77" s="13" t="s">
        <v>25</v>
      </c>
      <c r="DX77" s="13" t="s">
        <v>25</v>
      </c>
      <c r="DY77" s="13" t="s">
        <v>25</v>
      </c>
    </row>
    <row r="78" ht="15" customHeight="1" outlineLevel="1" spans="2:129">
      <c r="B78" s="10">
        <f t="shared" si="3"/>
        <v>202406</v>
      </c>
      <c r="C78" s="13">
        <f t="shared" si="35"/>
        <v>3.1115588319314</v>
      </c>
      <c r="D78" s="13">
        <f t="shared" si="35"/>
        <v>1.47102039762391</v>
      </c>
      <c r="E78" s="13" t="str">
        <f t="shared" si="35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22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30"/>
        <v>3.53480975836931</v>
      </c>
      <c r="AZ78" s="13">
        <f t="shared" si="31"/>
        <v>2.53847513940965</v>
      </c>
      <c r="BA78" s="13" t="str">
        <f t="shared" si="32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  <c r="CP78" s="10">
        <v>202306</v>
      </c>
      <c r="CQ78" s="13">
        <f t="shared" si="36"/>
        <v>3.35740636369283</v>
      </c>
      <c r="CR78" s="13">
        <f t="shared" si="36"/>
        <v>2.24121657779766</v>
      </c>
      <c r="CS78" s="13" t="str">
        <f t="shared" si="36"/>
        <v/>
      </c>
      <c r="CT78" s="13" t="s">
        <v>25</v>
      </c>
      <c r="CU78" s="13" t="s">
        <v>25</v>
      </c>
      <c r="CV78" s="13" t="s">
        <v>25</v>
      </c>
      <c r="CW78" s="13" t="s">
        <v>25</v>
      </c>
      <c r="CX78" s="13" t="s">
        <v>25</v>
      </c>
      <c r="CY78" s="13" t="s">
        <v>25</v>
      </c>
      <c r="CZ78" s="13" t="s">
        <v>25</v>
      </c>
      <c r="DA78" s="13" t="s">
        <v>25</v>
      </c>
      <c r="DB78" s="13" t="s">
        <v>25</v>
      </c>
      <c r="DC78" s="13" t="s">
        <v>25</v>
      </c>
      <c r="DD78" s="13" t="s">
        <v>25</v>
      </c>
      <c r="DE78" s="13" t="s">
        <v>25</v>
      </c>
      <c r="DF78" s="13" t="s">
        <v>25</v>
      </c>
      <c r="DG78" s="13" t="s">
        <v>25</v>
      </c>
      <c r="DH78" s="13" t="s">
        <v>25</v>
      </c>
      <c r="DI78" s="13" t="s">
        <v>25</v>
      </c>
      <c r="DJ78" s="13" t="s">
        <v>25</v>
      </c>
      <c r="DK78" s="13" t="s">
        <v>25</v>
      </c>
      <c r="DL78" s="13" t="s">
        <v>25</v>
      </c>
      <c r="DM78" s="13" t="s">
        <v>25</v>
      </c>
      <c r="DN78" s="13" t="s">
        <v>25</v>
      </c>
      <c r="DO78" s="13" t="s">
        <v>25</v>
      </c>
      <c r="DP78" s="13" t="s">
        <v>25</v>
      </c>
      <c r="DQ78" s="13" t="s">
        <v>25</v>
      </c>
      <c r="DR78" s="13" t="s">
        <v>25</v>
      </c>
      <c r="DS78" s="13" t="s">
        <v>25</v>
      </c>
      <c r="DT78" s="13" t="s">
        <v>25</v>
      </c>
      <c r="DU78" s="13" t="s">
        <v>25</v>
      </c>
      <c r="DV78" s="13" t="s">
        <v>25</v>
      </c>
      <c r="DW78" s="13" t="s">
        <v>25</v>
      </c>
      <c r="DX78" s="13" t="s">
        <v>25</v>
      </c>
      <c r="DY78" s="13" t="s">
        <v>25</v>
      </c>
    </row>
    <row r="79" ht="15" customHeight="1" outlineLevel="1" spans="2:129">
      <c r="B79" s="10">
        <f t="shared" si="3"/>
        <v>202409</v>
      </c>
      <c r="C79" s="13">
        <f t="shared" si="35"/>
        <v>3.44702897679078</v>
      </c>
      <c r="D79" s="13" t="str">
        <f t="shared" si="35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22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30"/>
        <v>4.4504968390849</v>
      </c>
      <c r="AZ79" s="13" t="str">
        <f t="shared" si="31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  <c r="CP79" s="10">
        <v>202309</v>
      </c>
      <c r="CQ79" s="13">
        <f t="shared" si="36"/>
        <v>3.5951635531437</v>
      </c>
      <c r="CR79" s="13" t="str">
        <f t="shared" si="36"/>
        <v/>
      </c>
      <c r="CS79" s="13" t="s">
        <v>25</v>
      </c>
      <c r="CT79" s="13" t="s">
        <v>25</v>
      </c>
      <c r="CU79" s="13" t="s">
        <v>25</v>
      </c>
      <c r="CV79" s="13" t="s">
        <v>25</v>
      </c>
      <c r="CW79" s="13" t="s">
        <v>25</v>
      </c>
      <c r="CX79" s="13" t="s">
        <v>25</v>
      </c>
      <c r="CY79" s="13" t="s">
        <v>25</v>
      </c>
      <c r="CZ79" s="13" t="s">
        <v>25</v>
      </c>
      <c r="DA79" s="13" t="s">
        <v>25</v>
      </c>
      <c r="DB79" s="13" t="s">
        <v>25</v>
      </c>
      <c r="DC79" s="13" t="s">
        <v>25</v>
      </c>
      <c r="DD79" s="13" t="s">
        <v>25</v>
      </c>
      <c r="DE79" s="13" t="s">
        <v>25</v>
      </c>
      <c r="DF79" s="13" t="s">
        <v>25</v>
      </c>
      <c r="DG79" s="13" t="s">
        <v>25</v>
      </c>
      <c r="DH79" s="13" t="s">
        <v>25</v>
      </c>
      <c r="DI79" s="13" t="s">
        <v>25</v>
      </c>
      <c r="DJ79" s="13" t="s">
        <v>25</v>
      </c>
      <c r="DK79" s="13" t="s">
        <v>25</v>
      </c>
      <c r="DL79" s="13" t="s">
        <v>25</v>
      </c>
      <c r="DM79" s="13" t="s">
        <v>25</v>
      </c>
      <c r="DN79" s="13" t="s">
        <v>25</v>
      </c>
      <c r="DO79" s="13" t="s">
        <v>25</v>
      </c>
      <c r="DP79" s="13" t="s">
        <v>25</v>
      </c>
      <c r="DQ79" s="13" t="s">
        <v>25</v>
      </c>
      <c r="DR79" s="13" t="s">
        <v>25</v>
      </c>
      <c r="DS79" s="13" t="s">
        <v>25</v>
      </c>
      <c r="DT79" s="13" t="s">
        <v>25</v>
      </c>
      <c r="DU79" s="13" t="s">
        <v>25</v>
      </c>
      <c r="DV79" s="13" t="s">
        <v>25</v>
      </c>
      <c r="DW79" s="13" t="s">
        <v>25</v>
      </c>
      <c r="DX79" s="13" t="s">
        <v>25</v>
      </c>
      <c r="DY79" s="13" t="s">
        <v>25</v>
      </c>
    </row>
    <row r="80" ht="15" customHeight="1" outlineLevel="1" spans="2:129">
      <c r="B80" s="10">
        <f t="shared" si="3"/>
        <v>202412</v>
      </c>
      <c r="C80" s="13" t="str">
        <f t="shared" si="35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22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30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  <c r="CP80" s="10">
        <v>202312</v>
      </c>
      <c r="CQ80" s="13" t="str">
        <f t="shared" si="36"/>
        <v/>
      </c>
      <c r="CR80" s="13" t="s">
        <v>25</v>
      </c>
      <c r="CS80" s="13" t="s">
        <v>25</v>
      </c>
      <c r="CT80" s="13" t="s">
        <v>25</v>
      </c>
      <c r="CU80" s="13" t="s">
        <v>25</v>
      </c>
      <c r="CV80" s="13" t="s">
        <v>25</v>
      </c>
      <c r="CW80" s="13" t="s">
        <v>25</v>
      </c>
      <c r="CX80" s="13" t="s">
        <v>25</v>
      </c>
      <c r="CY80" s="13" t="s">
        <v>25</v>
      </c>
      <c r="CZ80" s="13" t="s">
        <v>25</v>
      </c>
      <c r="DA80" s="13" t="s">
        <v>25</v>
      </c>
      <c r="DB80" s="13" t="s">
        <v>25</v>
      </c>
      <c r="DC80" s="13" t="s">
        <v>25</v>
      </c>
      <c r="DD80" s="13" t="s">
        <v>25</v>
      </c>
      <c r="DE80" s="13" t="s">
        <v>25</v>
      </c>
      <c r="DF80" s="13" t="s">
        <v>25</v>
      </c>
      <c r="DG80" s="13" t="s">
        <v>25</v>
      </c>
      <c r="DH80" s="13" t="s">
        <v>25</v>
      </c>
      <c r="DI80" s="13" t="s">
        <v>25</v>
      </c>
      <c r="DJ80" s="13" t="s">
        <v>25</v>
      </c>
      <c r="DK80" s="13" t="s">
        <v>25</v>
      </c>
      <c r="DL80" s="13" t="s">
        <v>25</v>
      </c>
      <c r="DM80" s="13" t="s">
        <v>25</v>
      </c>
      <c r="DN80" s="13" t="s">
        <v>25</v>
      </c>
      <c r="DO80" s="13" t="s">
        <v>25</v>
      </c>
      <c r="DP80" s="13" t="s">
        <v>25</v>
      </c>
      <c r="DQ80" s="13" t="s">
        <v>25</v>
      </c>
      <c r="DR80" s="13" t="s">
        <v>25</v>
      </c>
      <c r="DS80" s="13" t="s">
        <v>25</v>
      </c>
      <c r="DT80" s="13" t="s">
        <v>25</v>
      </c>
      <c r="DU80" s="13" t="s">
        <v>25</v>
      </c>
      <c r="DV80" s="13" t="s">
        <v>25</v>
      </c>
      <c r="DW80" s="13" t="s">
        <v>25</v>
      </c>
      <c r="DX80" s="13" t="s">
        <v>25</v>
      </c>
      <c r="DY80" s="13" t="s">
        <v>25</v>
      </c>
    </row>
    <row r="81" ht="15" customHeight="1" outlineLevel="1" spans="2:129">
      <c r="B81" s="6" t="s">
        <v>27</v>
      </c>
      <c r="C81" s="13">
        <f>IFERROR(IF(COUNT(C46:C79)-2&lt;=0,0,(SUM(C46:C79)-MAX(C46:C79)-MIN(C46:C79))/(COUNT(C46:C79)-2)),0)</f>
        <v>3.20919316547009</v>
      </c>
      <c r="D81" s="13">
        <f>IFERROR(IF(COUNT(D46:D78)-2&lt;=0,0,(SUM(D46:D78)-MAX(D46:D78)-MIN(D46:D78))/(COUNT(D46:D78)-2)),0)</f>
        <v>1.25711786907014</v>
      </c>
      <c r="E81" s="13">
        <f>IFERROR(IF(COUNT(E46:E77)-2&lt;=0,0,(SUM(E46:E77)-MAX(E46:E77)-MIN(E46:E77))/(COUNT(E46:E77)-2)),0)</f>
        <v>1.14111906918923</v>
      </c>
      <c r="F81" s="13">
        <f>IFERROR(IF(COUNT(F46:F76)-2&lt;=0,0,(SUM(F46:F76)-MAX(F46:F76)-MIN(F46:F76))/(COUNT(F46:F76)-2)),0)</f>
        <v>1.06509405477654</v>
      </c>
      <c r="G81" s="13">
        <f>IFERROR(IF(COUNT(G46:G75)-2&lt;=0,0,(SUM(G46:G75)-MAX(G46:G75)-MIN(G46:G75))/(COUNT(G46:G75)-2)),0)</f>
        <v>1.05001264487872</v>
      </c>
      <c r="H81" s="13">
        <f>IFERROR(IF(COUNT(H46:H74)-2&lt;=0,0,(SUM(H46:H74)-MAX(H46:H74)-MIN(H46:H74))/(COUNT(H46:H74)-2)),0)</f>
        <v>1.01607854593623</v>
      </c>
      <c r="I81" s="13">
        <f>IFERROR(IF(COUNT(I46:I73)-2&lt;=0,0,(SUM(I46:I73)-MAX(I46:I73)-MIN(I46:I73))/(COUNT(I46:I73)-2)),0)</f>
        <v>1.01611185483032</v>
      </c>
      <c r="J81" s="13">
        <f>IFERROR(IF(COUNT(J46:J72)-2&lt;=0,0,(SUM(J46:J72)-MAX(J46:J72)-MIN(J46:J72))/(COUNT(J46:J72)-2)),0)</f>
        <v>1.01019161989773</v>
      </c>
      <c r="K81" s="13">
        <f>IFERROR(IF(COUNT(K46:K71)-2&lt;=0,0,(SUM(K46:K71)-MAX(K46:K71)-MIN(K46:K71))/(COUNT(K46:K71)-2)),0)</f>
        <v>1.00375441499249</v>
      </c>
      <c r="L81" s="13">
        <f>IFERROR(IF(COUNT(L46:L70)-2&lt;=0,0,(SUM(L46:L70)-MAX(L46:L70)-MIN(L46:L70))/(COUNT(L46:L70)-2)),0)</f>
        <v>1.00457353900816</v>
      </c>
      <c r="M81" s="13">
        <f>IFERROR(IF(COUNT(M46:M69)-2&lt;=0,0,(SUM(M46:M69)-MAX(M46:M69)-MIN(M46:M69))/(COUNT(M46:M69)-2)),0)</f>
        <v>1.00138362438238</v>
      </c>
      <c r="N81" s="13">
        <f>IFERROR(IF(COUNT(N46:N68)-2&lt;=0,0,(SUM(N46:N68)-MAX(N46:N68)-MIN(N46:N68))/(COUNT(N46:N68)-2)),0)</f>
        <v>1.00021664681508</v>
      </c>
      <c r="O81" s="13">
        <f>IFERROR(IF(COUNT(O46:O67)-2&lt;=0,0,(SUM(O46:O67)-MAX(O46:O67)-MIN(O46:O67))/(COUNT(O46:O67)-2)),0)</f>
        <v>1.00049047336152</v>
      </c>
      <c r="P81" s="13">
        <f>IFERROR(IF(COUNT(P46:P66)-2&lt;=0,0,(SUM(P46:P66)-MAX(P46:P66)-MIN(P46:P66))/(COUNT(P46:P66)-2)),0)</f>
        <v>1.00172934487135</v>
      </c>
      <c r="Q81" s="13">
        <f>IFERROR(IF(COUNT(Q46:Q65)-2&lt;=0,0,(SUM(Q46:Q65)-MAX(Q46:Q65)-MIN(Q46:Q65))/(COUNT(Q46:Q65)-2)),0)</f>
        <v>1.0000781590821</v>
      </c>
      <c r="R81" s="13">
        <f>IFERROR(IF(COUNT(R46:R64)-2&lt;=0,0,(SUM(R46:R64)-MAX(R46:R64)-MIN(R46:R64))/(COUNT(R46:R64)-2)),0)</f>
        <v>1</v>
      </c>
      <c r="S81" s="22">
        <f>IFERROR(IF(COUNT(S46:S63)-2&lt;=0,0,(SUM(S46:S63)-MAX(S46:S63)-MIN(S46:S63))/(COUNT(S46:S63)-2)),0)</f>
        <v>0.999978723895413</v>
      </c>
      <c r="T81" s="13">
        <f>IFERROR(IF(COUNT(T46:T62)-2&lt;=0,0,(SUM(T46:T62)-MAX(T46:T62)-MIN(T46:T62))/(COUNT(T46:T62)-2)),0)</f>
        <v>1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3.20743411337535</v>
      </c>
      <c r="AZ81" s="13">
        <f>IFERROR(IF(COUNT(AZ46:AZ78)-2&lt;=0,0,(SUM(AZ46:AZ78)-MAX(AZ46:AZ78)-MIN(AZ46:AZ78))/(COUNT(AZ46:AZ78)-2)),0)</f>
        <v>1.32684748995218</v>
      </c>
      <c r="BA81" s="13">
        <f>IFERROR(IF(COUNT(BA46:BA77)-2&lt;=0,0,(SUM(BA46:BA77)-MAX(BA46:BA77)-MIN(BA46:BA77))/(COUNT(BA46:BA77)-2)),0)</f>
        <v>1.18414237595391</v>
      </c>
      <c r="BB81" s="13">
        <f>IFERROR(IF(COUNT(BB46:BB76)-2&lt;=0,0,(SUM(BB46:BB76)-MAX(BB46:BB76)-MIN(BB46:BB76))/(COUNT(BB46:BB76)-2)),0)</f>
        <v>1.07967572675903</v>
      </c>
      <c r="BC81" s="13">
        <f>IFERROR(IF(COUNT(BC46:BC75)-2&lt;=0,0,(SUM(BC46:BC75)-MAX(BC46:BC75)-MIN(BC46:BC75))/(COUNT(BC46:BC75)-2)),0)</f>
        <v>1.04728040876883</v>
      </c>
      <c r="BD81" s="13">
        <f>IFERROR(IF(COUNT(BD46:BD74)-2&lt;=0,0,(SUM(BD46:BD74)-MAX(BD46:BD74)-MIN(BD46:BD74))/(COUNT(BD46:BD74)-2)),0)</f>
        <v>1.01668003500327</v>
      </c>
      <c r="BE81" s="13">
        <f>IFERROR(IF(COUNT(BE46:BE73)-2&lt;=0,0,(SUM(BE46:BE73)-MAX(BE46:BE73)-MIN(BE46:BE73))/(COUNT(BE46:BE73)-2)),0)</f>
        <v>1.01858140165649</v>
      </c>
      <c r="BF81" s="13">
        <f>IFERROR(IF(COUNT(BF46:BF72)-2&lt;=0,0,(SUM(BF46:BF72)-MAX(BF46:BF72)-MIN(BF46:BF72))/(COUNT(BF46:BF72)-2)),0)</f>
        <v>1.01011568762658</v>
      </c>
      <c r="BG81" s="13">
        <f>IFERROR(IF(COUNT(BG46:BG71)-2&lt;=0,0,(SUM(BG46:BG71)-MAX(BG46:BG71)-MIN(BG46:BG71))/(COUNT(BG46:BG71)-2)),0)</f>
        <v>1.00423623727883</v>
      </c>
      <c r="BH81" s="13">
        <f>IFERROR(IF(COUNT(BH46:BH70)-2&lt;=0,0,(SUM(BH46:BH70)-MAX(BH46:BH70)-MIN(BH46:BH70))/(COUNT(BH46:BH70)-2)),0)</f>
        <v>1.00564507201931</v>
      </c>
      <c r="BI81" s="13">
        <f>IFERROR(IF(COUNT(BI46:BI69)-2&lt;=0,0,(SUM(BI46:BI69)-MAX(BI46:BI69)-MIN(BI46:BI69))/(COUNT(BI46:BI69)-2)),0)</f>
        <v>1.00151696282032</v>
      </c>
      <c r="BJ81" s="13">
        <f>IFERROR(IF(COUNT(BJ46:BJ68)-2&lt;=0,0,(SUM(BJ46:BJ68)-MAX(BJ46:BJ68)-MIN(BJ46:BJ68))/(COUNT(BJ46:BJ68)-2)),0)</f>
        <v>1.00025705430636</v>
      </c>
      <c r="BK81" s="13">
        <f>IFERROR(IF(COUNT(BK46:BK67)-2&lt;=0,0,(SUM(BK46:BK67)-MAX(BK46:BK67)-MIN(BK46:BK67))/(COUNT(BK46:BK67)-2)),0)</f>
        <v>1.00043608886355</v>
      </c>
      <c r="BL81" s="13">
        <f>IFERROR(IF(COUNT(BL46:BL66)-2&lt;=0,0,(SUM(BL46:BL66)-MAX(BL46:BL66)-MIN(BL46:BL66))/(COUNT(BL46:BL66)-2)),0)</f>
        <v>1.00357841735211</v>
      </c>
      <c r="BM81" s="13">
        <f>IFERROR(IF(COUNT(BM46:BM65)-2&lt;=0,0,(SUM(BM46:BM65)-MAX(BM46:BM65)-MIN(BM46:BM65))/(COUNT(BM46:BM65)-2)),0)</f>
        <v>1.0000951452642</v>
      </c>
      <c r="BN81" s="13">
        <f>IFERROR(IF(COUNT(BN46:BN64)-2&lt;=0,0,(SUM(BN46:BN64)-MAX(BN46:BN64)-MIN(BN46:BN64))/(COUNT(BN46:BN64)-2)),0)</f>
        <v>1</v>
      </c>
      <c r="BO81" s="13">
        <f>IFERROR(IF(COUNT(BO46:BO63)-2&lt;=0,0,(SUM(BO46:BO63)-MAX(BO46:BO63)-MIN(BO46:BO63))/(COUNT(BO46:BO63)-2)),0)</f>
        <v>0.99997153408133</v>
      </c>
      <c r="BP81" s="13">
        <f>IFERROR(IF(COUNT(BP46:BP62)-2&lt;=0,0,(SUM(BP46:BP62)-MAX(BP46:BP62)-MIN(BP46:BP62))/(COUNT(BP46:BP62)-2)),0)</f>
        <v>1</v>
      </c>
      <c r="BQ81" s="13">
        <f>IFERROR(IF(COUNT(BQ46:BQ61)-2&lt;=0,0,(SUM(BQ46:BQ61)-MAX(BQ46:BQ61)-MIN(BQ46:BQ61))/(COUNT(BQ46:BQ61)-2)),0)</f>
        <v>1</v>
      </c>
      <c r="BR81" s="13">
        <f>IFERROR(IF(COUNT(BR46:BR60)-2&lt;=0,0,(SUM(BR46:BR60)-MAX(BR46:BR60)-MIN(BR46:BR60))/(COUNT(BR46:BR60)-2)),0)</f>
        <v>1</v>
      </c>
      <c r="BS81" s="13">
        <f>IFERROR(IF(COUNT(BS46:BS59)-2&lt;=0,0,(SUM(BS46:BS59)-MAX(BS46:BS59)-MIN(BS46:BS59))/(COUNT(BS46:BS59)-2)),0)</f>
        <v>1</v>
      </c>
      <c r="BT81" s="13">
        <f>IFERROR(IF(COUNT(BT46:BT58)-2&lt;=0,0,(SUM(BT46:BT58)-MAX(BT46:BT58)-MIN(BT46:BT58))/(COUNT(BT46:BT58)-2)),0)</f>
        <v>1</v>
      </c>
      <c r="BU81" s="13">
        <f>IFERROR(IF(COUNT(BU46:BU57)-2&lt;=0,0,(SUM(BU46:BU57)-MAX(BU46:BU57)-MIN(BU46:BU57))/(COUNT(BU46:BU57)-2)),0)</f>
        <v>1</v>
      </c>
      <c r="BV81" s="13">
        <f>IFERROR(IF(COUNT(BV46:BV56)-2&lt;=0,0,(SUM(BV46:BV56)-MAX(BV46:BV56)-MIN(BV46:BV56))/(COUNT(BV46:BV56)-2)),0)</f>
        <v>1</v>
      </c>
      <c r="BW81" s="13">
        <f>IFERROR(IF(COUNT(BW46:BW55)-2&lt;=0,0,(SUM(BW46:BW55)-MAX(BW46:BW55)-MIN(BW46:BW55))/(COUNT(BW46:BW55)-2)),0)</f>
        <v>1</v>
      </c>
      <c r="BX81" s="13">
        <f>IFERROR(IF(COUNT(BX46:BX54)-2&lt;=0,0,(SUM(BX46:BX54)-MAX(BX46:BX54)-MIN(BX46:BX54))/(COUNT(BX46:BX54)-2)),0)</f>
        <v>1</v>
      </c>
      <c r="BY81" s="13">
        <f>IFERROR(IF(COUNT(BY46:BY53)-2&lt;=0,0,(SUM(BY46:BY53)-MAX(BY46:BY53)-MIN(BY46:BY53))/(COUNT(BY46:BY53)-2)),0)</f>
        <v>1</v>
      </c>
      <c r="BZ81" s="13">
        <f>IFERROR(IF(COUNT(BZ46:BZ52)-2&lt;=0,0,(SUM(BZ46:BZ52)-MAX(BZ46:BZ52)-MIN(BZ46:BZ52))/(COUNT(BZ46:BZ52)-2)),0)</f>
        <v>1</v>
      </c>
      <c r="CA81" s="13">
        <f>IFERROR(IF(COUNT(CA46:CA51)-2&lt;=0,0,(SUM(CA46:CA51)-MAX(CA46:CA51)-MIN(CA46:CA51))/(COUNT(CA46:CA51)-2)),0)</f>
        <v>1</v>
      </c>
      <c r="CB81" s="13">
        <f>IFERROR(IF(COUNT(CB46:CB50)-2&lt;=0,0,(SUM(CB46:CB50)-MAX(CB46:CB50)-MIN(CB46:CB50))/(COUNT(CB46:CB50)-2)),0)</f>
        <v>1</v>
      </c>
      <c r="CC81" s="13">
        <f>IFERROR(IF(COUNT(CC46:CC49)-2&lt;=0,0,(SUM(CC46:CC49)-MAX(CC46:CC49)-MIN(CC46:CC49))/(COUNT(CC46:CC49)-2)),0)</f>
        <v>1</v>
      </c>
      <c r="CD81" s="13">
        <f>IFERROR(IF(COUNT(CD46:CD48)-2&lt;=0,0,(SUM(CD46:CD48)-MAX(CD46:CD48)-MIN(CD46:CD48))/(COUNT(CD46:CD48)-2)),0)</f>
        <v>1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  <c r="CP81" s="6" t="s">
        <v>27</v>
      </c>
      <c r="CQ81" s="13">
        <f>IFERROR(IF(COUNT(CQ46:CQ79)-2&lt;=0,0,(SUM(CQ46:CQ79)-MAX(CQ46:CQ79)-MIN(CQ46:CQ79))/(COUNT(CQ46:CQ79)-2)),0)</f>
        <v>2.87426501076723</v>
      </c>
      <c r="CR81" s="13">
        <f>IFERROR(IF(COUNT(CR46:CR78)-2&lt;=0,0,(SUM(CR46:CR78)-MAX(CR46:CR78)-MIN(CR46:CR78))/(COUNT(CR46:CR78)-2)),0)</f>
        <v>1.12925475171892</v>
      </c>
      <c r="CS81" s="13">
        <f>IFERROR(IF(COUNT(CS46:CS77)-2&lt;=0,0,(SUM(CS46:CS77)-MAX(CS46:CS77)-MIN(CS46:CS77))/(COUNT(CS46:CS77)-2)),0)</f>
        <v>1.02905459662927</v>
      </c>
      <c r="CT81" s="13">
        <f>IFERROR(IF(COUNT(CT46:CT76)-2&lt;=0,0,(SUM(CT46:CT76)-MAX(CT46:CT76)-MIN(CT46:CT76))/(COUNT(CT46:CT76)-2)),0)</f>
        <v>0.959631148311104</v>
      </c>
      <c r="CU81" s="13">
        <f>IFERROR(IF(COUNT(CU46:CU75)-2&lt;=0,0,(SUM(CU46:CU75)-MAX(CU46:CU75)-MIN(CU46:CU75))/(COUNT(CU46:CU75)-2)),0)</f>
        <v>0.920036247983339</v>
      </c>
      <c r="CV81" s="13">
        <f>IFERROR(IF(COUNT(CV46:CV74)-2&lt;=0,0,(SUM(CV46:CV74)-MAX(CV46:CV74)-MIN(CV46:CV74))/(COUNT(CV46:CV74)-2)),0)</f>
        <v>0.900113278491539</v>
      </c>
      <c r="CW81" s="13">
        <f>IFERROR(IF(COUNT(CW46:CW73)-2&lt;=0,0,(SUM(CW46:CW73)-MAX(CW46:CW73)-MIN(CW46:CW73))/(COUNT(CW46:CW73)-2)),0)</f>
        <v>0.898481338687475</v>
      </c>
      <c r="CX81" s="13">
        <f>IFERROR(IF(COUNT(CX46:CX72)-2&lt;=0,0,(SUM(CX46:CX72)-MAX(CX46:CX72)-MIN(CX46:CX72))/(COUNT(CX46:CX72)-2)),0)</f>
        <v>0.881538300693563</v>
      </c>
      <c r="CY81" s="13">
        <f>IFERROR(IF(COUNT(CY46:CY71)-2&lt;=0,0,(SUM(CY46:CY71)-MAX(CY46:CY71)-MIN(CY46:CY71))/(COUNT(CY46:CY71)-2)),0)</f>
        <v>0.876532901346255</v>
      </c>
      <c r="CZ81" s="13">
        <f>IFERROR(IF(COUNT(CZ46:CZ70)-2&lt;=0,0,(SUM(CZ46:CZ70)-MAX(CZ46:CZ70)-MIN(CZ46:CZ70))/(COUNT(CZ46:CZ70)-2)),0)</f>
        <v>0.871746712603583</v>
      </c>
      <c r="DA81" s="13">
        <f>IFERROR(IF(COUNT(DA46:DA69)-2&lt;=0,0,(SUM(DA46:DA69)-MAX(DA46:DA69)-MIN(DA46:DA69))/(COUNT(DA46:DA69)-2)),0)</f>
        <v>0.863942350306487</v>
      </c>
      <c r="DB81" s="13">
        <f>IFERROR(IF(COUNT(DB46:DB68)-2&lt;=0,0,(SUM(DB46:DB68)-MAX(DB46:DB68)-MIN(DB46:DB68))/(COUNT(DB46:DB68)-2)),0)</f>
        <v>0.857142857142857</v>
      </c>
      <c r="DC81" s="13">
        <f>IFERROR(IF(COUNT(DC46:DC67)-2&lt;=0,0,(SUM(DC46:DC67)-MAX(DC46:DC67)-MIN(DC46:DC67))/(COUNT(DC46:DC67)-2)),0)</f>
        <v>0.85</v>
      </c>
      <c r="DD81" s="13">
        <f>IFERROR(IF(COUNT(DD46:DD66)-2&lt;=0,0,(SUM(DD46:DD66)-MAX(DD46:DD66)-MIN(DD46:DD66))/(COUNT(DD46:DD66)-2)),0)</f>
        <v>0.842105263157895</v>
      </c>
      <c r="DE81" s="13">
        <f>IFERROR(IF(COUNT(DE46:DE65)-2&lt;=0,0,(SUM(DE46:DE65)-MAX(DE46:DE65)-MIN(DE46:DE65))/(COUNT(DE46:DE65)-2)),0)</f>
        <v>0.833333333333333</v>
      </c>
      <c r="DF81" s="13">
        <f>IFERROR(IF(COUNT(DF46:DF64)-2&lt;=0,0,(SUM(DF46:DF64)-MAX(DF46:DF64)-MIN(DF46:DF64))/(COUNT(DF46:DF64)-2)),0)</f>
        <v>0.823529411764706</v>
      </c>
      <c r="DG81" s="13">
        <f>IFERROR(IF(COUNT(DG46:DG63)-2&lt;=0,0,(SUM(DG46:DG63)-MAX(DG46:DG63)-MIN(DG46:DG63))/(COUNT(DG46:DG63)-2)),0)</f>
        <v>0.8125</v>
      </c>
      <c r="DH81" s="13">
        <f>IFERROR(IF(COUNT(DH46:DH62)-2&lt;=0,0,(SUM(DH46:DH62)-MAX(DH46:DH62)-MIN(DH46:DH62))/(COUNT(DH46:DH62)-2)),0)</f>
        <v>0.8</v>
      </c>
      <c r="DI81" s="13">
        <f>IFERROR(IF(COUNT(DI46:DI61)-2&lt;=0,0,(SUM(DI46:DI61)-MAX(DI46:DI61)-MIN(DI46:DI61))/(COUNT(DI46:DI61)-2)),0)</f>
        <v>0.785714285714286</v>
      </c>
      <c r="DJ81" s="13">
        <f>IFERROR(IF(COUNT(DJ46:DJ60)-2&lt;=0,0,(SUM(DJ46:DJ60)-MAX(DJ46:DJ60)-MIN(DJ46:DJ60))/(COUNT(DJ46:DJ60)-2)),0)</f>
        <v>0.769230769230769</v>
      </c>
      <c r="DK81" s="13">
        <f>IFERROR(IF(COUNT(DK46:DK59)-2&lt;=0,0,(SUM(DK46:DK59)-MAX(DK46:DK59)-MIN(DK46:DK59))/(COUNT(DK46:DK59)-2)),0)</f>
        <v>0.75</v>
      </c>
      <c r="DL81" s="13">
        <f>IFERROR(IF(COUNT(DL46:DL58)-2&lt;=0,0,(SUM(DL46:DL58)-MAX(DL46:DL58)-MIN(DL46:DL58))/(COUNT(DL46:DL58)-2)),0)</f>
        <v>0.727272727272727</v>
      </c>
      <c r="DM81" s="13">
        <f>IFERROR(IF(COUNT(DM46:DM57)-2&lt;=0,0,(SUM(DM46:DM57)-MAX(DM46:DM57)-MIN(DM46:DM57))/(COUNT(DM46:DM57)-2)),0)</f>
        <v>0.7</v>
      </c>
      <c r="DN81" s="13">
        <f>IFERROR(IF(COUNT(DN46:DN56)-2&lt;=0,0,(SUM(DN46:DN56)-MAX(DN46:DN56)-MIN(DN46:DN56))/(COUNT(DN46:DN56)-2)),0)</f>
        <v>0.666666666666667</v>
      </c>
      <c r="DO81" s="13">
        <f>IFERROR(IF(COUNT(DO46:DO55)-2&lt;=0,0,(SUM(DO46:DO55)-MAX(DO46:DO55)-MIN(DO46:DO55))/(COUNT(DO46:DO55)-2)),0)</f>
        <v>0.625</v>
      </c>
      <c r="DP81" s="13">
        <f>IFERROR(IF(COUNT(DP46:DP54)-2&lt;=0,0,(SUM(DP46:DP54)-MAX(DP46:DP54)-MIN(DP46:DP54))/(COUNT(DP46:DP54)-2)),0)</f>
        <v>0.571428571428571</v>
      </c>
      <c r="DQ81" s="13">
        <f>IFERROR(IF(COUNT(DQ46:DQ53)-2&lt;=0,0,(SUM(DQ46:DQ53)-MAX(DQ46:DQ53)-MIN(DQ46:DQ53))/(COUNT(DQ46:DQ53)-2)),0)</f>
        <v>0.5</v>
      </c>
      <c r="DR81" s="13">
        <f>IFERROR(IF(COUNT(DR46:DR52)-2&lt;=0,0,(SUM(DR46:DR52)-MAX(DR46:DR52)-MIN(DR46:DR52))/(COUNT(DR46:DR52)-2)),0)</f>
        <v>0.4</v>
      </c>
      <c r="DS81" s="13">
        <f>IFERROR(IF(COUNT(DS46:DS51)-2&lt;=0,0,(SUM(DS46:DS51)-MAX(DS46:DS51)-MIN(DS46:DS51))/(COUNT(DS46:DS51)-2)),0)</f>
        <v>0.25</v>
      </c>
      <c r="DT81" s="13">
        <f>IFERROR(IF(COUNT(DT46:DT50)-2&lt;=0,0,(SUM(DT46:DT50)-MAX(DT46:DT50)-MIN(DT46:DT50))/(COUNT(DT46:DT50)-2)),0)</f>
        <v>0</v>
      </c>
      <c r="DU81" s="13">
        <f>IFERROR(IF(COUNT(DU46:DU49)-2&lt;=0,0,(SUM(DU46:DU49)-MAX(DU46:DU49)-MIN(DU46:DU49))/(COUNT(DU46:DU49)-2)),0)</f>
        <v>0</v>
      </c>
      <c r="DV81" s="13">
        <f>IFERROR(IF(COUNT(DV46:DV48)-2&lt;=0,0,(SUM(DV46:DV48)-MAX(DV46:DV48)-MIN(DV46:DV48))/(COUNT(DV46:DV48)-2)),0)</f>
        <v>0</v>
      </c>
      <c r="DW81" s="13">
        <f>IFERROR(IF(COUNT(DW46:DW47)-2&lt;=0,0,(SUM(DW46:DW47)-MAX(DW46:DW47)-MIN(DW46:DW47))/(COUNT(DW46:DW47)-2)),0)</f>
        <v>0</v>
      </c>
      <c r="DX81" s="13">
        <f>IFERROR(IF(COUNT(DX46:DX46)-2&lt;=0,0,(SUM(DX46:DX46)-MAX(DX46:DX46)-MIN(DX46:DX46))/(COUNT(DX46:DX46)-2)),0)</f>
        <v>0</v>
      </c>
      <c r="DY81" s="13" t="s">
        <v>25</v>
      </c>
    </row>
    <row r="82" ht="15" customHeight="1" outlineLevel="1" spans="2:129">
      <c r="B82" s="6" t="s">
        <v>28</v>
      </c>
      <c r="C82" s="13">
        <f>IFERROR(SUM(D7:D40)/SUM(C7:C40),0)</f>
        <v>2.32947042009211</v>
      </c>
      <c r="D82" s="13">
        <f>IFERROR(SUM(E7:E39)/SUM(D7:D39),0)</f>
        <v>1.28359637997272</v>
      </c>
      <c r="E82" s="13">
        <f>IFERROR(SUM(F7:F38)/SUM(E7:E38),0)</f>
        <v>1.20195261166673</v>
      </c>
      <c r="F82" s="13">
        <f>IFERROR(SUM(G7:G37)/SUM(F7:F37),0)</f>
        <v>1.09468904437557</v>
      </c>
      <c r="G82" s="13">
        <f>IFERROR(SUM(H7:H36)/SUM(G7:G36),0)</f>
        <v>1.09577806661814</v>
      </c>
      <c r="H82" s="13">
        <f>IFERROR(SUM(I7:I35)/SUM(H7:H35),0)</f>
        <v>1.03055876601909</v>
      </c>
      <c r="I82" s="13">
        <f>IFERROR(SUM(J7:J34)/SUM(I7:I34),0)</f>
        <v>1.0358553789005</v>
      </c>
      <c r="J82" s="13">
        <f>IFERROR(SUM(K7:K33)/SUM(J7:J33),0)</f>
        <v>1.02333316321574</v>
      </c>
      <c r="K82" s="13">
        <f>IFERROR(SUM(L7:L32)/SUM(K7:K32),0)</f>
        <v>1.00846657306577</v>
      </c>
      <c r="L82" s="13">
        <f>IFERROR(SUM(M7:M31)/SUM(L7:L31),0)</f>
        <v>1.0203411552416</v>
      </c>
      <c r="M82" s="13">
        <f>IFERROR(SUM(N7:N30)/SUM(M7:M30),0)</f>
        <v>1.00571399510778</v>
      </c>
      <c r="N82" s="13">
        <f>IFERROR(SUM(O7:O29)/SUM(N7:N29),0)</f>
        <v>1.00653293594599</v>
      </c>
      <c r="O82" s="13">
        <f>IFERROR(SUM(P7:P28)/SUM(O7:O28),0)</f>
        <v>1.00263968720663</v>
      </c>
      <c r="P82" s="13">
        <f>IFERROR(SUM(Q7:Q27)/SUM(P7:P27),0)</f>
        <v>1.01018299111182</v>
      </c>
      <c r="Q82" s="13">
        <f>IFERROR(SUM(R7:R26)/SUM(Q7:Q26),0)</f>
        <v>1.00062788320658</v>
      </c>
      <c r="R82" s="13">
        <f>IFERROR(SUM(S7:S25)/SUM(R7:R25),0)</f>
        <v>1</v>
      </c>
      <c r="S82" s="22">
        <f>IFERROR(SUM(T7:T24)/SUM(S7:S24),0)</f>
        <v>0.999885397360133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1.00888248291592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X82" s="6" t="s">
        <v>28</v>
      </c>
      <c r="AY82" s="13">
        <f>IFERROR(SUM(AZ7:AZ40)/SUM(AY7:AY40),0)</f>
        <v>2.39300889472748</v>
      </c>
      <c r="AZ82" s="13">
        <f>IFERROR(SUM(BA7:BA39)/SUM(AZ7:AZ39),0)</f>
        <v>1.3837279637056</v>
      </c>
      <c r="BA82" s="13">
        <f>IFERROR(SUM(BB7:BB38)/SUM(BA7:BA38),0)</f>
        <v>1.33104323717694</v>
      </c>
      <c r="BB82" s="13">
        <f>IFERROR(SUM(BC7:BC37)/SUM(BB7:BB37),0)</f>
        <v>1.12193121911796</v>
      </c>
      <c r="BC82" s="13">
        <f>IFERROR(SUM(BD7:BD36)/SUM(BC7:BC36),0)</f>
        <v>1.0766050429584</v>
      </c>
      <c r="BD82" s="13">
        <f>IFERROR(SUM(BE7:BE35)/SUM(BD7:BD35),0)</f>
        <v>1.03266221139026</v>
      </c>
      <c r="BE82" s="13">
        <f>IFERROR(SUM(BF7:BF34)/SUM(BE7:BE34),0)</f>
        <v>1.04210460029103</v>
      </c>
      <c r="BF82" s="13">
        <f>IFERROR(SUM(BG7:BG33)/SUM(BF7:BF33),0)</f>
        <v>1.01985304635863</v>
      </c>
      <c r="BG82" s="13">
        <f>IFERROR(SUM(BH7:BH32)/SUM(BG7:BG32),0)</f>
        <v>1.01049251756012</v>
      </c>
      <c r="BH82" s="13">
        <f>IFERROR(SUM(BI7:BI31)/SUM(BH7:BH31),0)</f>
        <v>1.02679657772911</v>
      </c>
      <c r="BI82" s="13">
        <f>IFERROR(SUM(BJ7:BJ30)/SUM(BI7:BI30),0)</f>
        <v>1.00746489807088</v>
      </c>
      <c r="BJ82" s="13">
        <f>IFERROR(SUM(BK7:BK29)/SUM(BJ7:BJ29),0)</f>
        <v>1.00274196036922</v>
      </c>
      <c r="BK82" s="13">
        <f>IFERROR(SUM(BL7:BL28)/SUM(BK7:BK28),0)</f>
        <v>1.00210937101916</v>
      </c>
      <c r="BL82" s="13">
        <f>IFERROR(SUM(BM7:BM27)/SUM(BL7:BL27),0)</f>
        <v>1.01287345275192</v>
      </c>
      <c r="BM82" s="13">
        <f>IFERROR(SUM(BN7:BN26)/SUM(BM7:BM26),0)</f>
        <v>0.999859961640275</v>
      </c>
      <c r="BN82" s="13">
        <f>IFERROR(SUM(BO7:BO25)/SUM(BN7:BN25),0)</f>
        <v>1</v>
      </c>
      <c r="BO82" s="13">
        <f>IFERROR(SUM(BP7:BP24)/SUM(BO7:BO24),0)</f>
        <v>0.999870632046169</v>
      </c>
      <c r="BP82" s="13">
        <f>IFERROR(SUM(BQ7:BQ23)/SUM(BP7:BP23),0)</f>
        <v>1</v>
      </c>
      <c r="BQ82" s="13">
        <f>IFERROR(SUM(BR7:BR22)/SUM(BQ7:BQ22),0)</f>
        <v>1</v>
      </c>
      <c r="BR82" s="13">
        <f>IFERROR(SUM(BS7:BS21)/SUM(BR7:BR21),0)</f>
        <v>1</v>
      </c>
      <c r="BS82" s="13">
        <f>IFERROR(SUM(BT7:BT20)/SUM(BS7:BS20),0)</f>
        <v>1</v>
      </c>
      <c r="BT82" s="13">
        <f>IFERROR(SUM(BU7:BU19)/SUM(BT7:BT19),0)</f>
        <v>1</v>
      </c>
      <c r="BU82" s="13">
        <f>IFERROR(SUM(BV7:BV18)/SUM(BU7:BU18),0)</f>
        <v>1.00894600222519</v>
      </c>
      <c r="BV82" s="13">
        <f>IFERROR(SUM(BW7:BW17)/SUM(BV7:BV17),0)</f>
        <v>1</v>
      </c>
      <c r="BW82" s="13">
        <f>IFERROR(SUM(BX7:BX16)/SUM(BW7:BW16),0)</f>
        <v>1</v>
      </c>
      <c r="BX82" s="13">
        <f>IFERROR(SUM(BY7:BY15)/SUM(BX7:BX15),0)</f>
        <v>1</v>
      </c>
      <c r="BY82" s="13">
        <f>IFERROR(SUM(BZ7:BZ14)/SUM(BY7:BY14),0)</f>
        <v>1</v>
      </c>
      <c r="BZ82" s="13">
        <f>IFERROR(SUM(CA7:CA13)/SUM(BZ7:BZ13),0)</f>
        <v>1</v>
      </c>
      <c r="CA82" s="13">
        <f>IFERROR(SUM(CB7:CB12)/SUM(CA7:CA12),0)</f>
        <v>1</v>
      </c>
      <c r="CB82" s="13">
        <f>IFERROR(SUM(CC7:CC11)/SUM(CB7:CB11),0)</f>
        <v>1</v>
      </c>
      <c r="CC82" s="13">
        <f>IFERROR(SUM(CD7:CD10)/SUM(CC7:CC10),0)</f>
        <v>1</v>
      </c>
      <c r="CD82" s="13">
        <f>IFERROR(SUM(CE7:CE9)/SUM(CD7:CD9),0)</f>
        <v>1</v>
      </c>
      <c r="CE82" s="13">
        <f>IFERROR(SUM(CF7:CF8)/SUM(CE7:CE8),0)</f>
        <v>1</v>
      </c>
      <c r="CF82" s="13">
        <f>IFERROR(SUM(CG7:CG7)/SUM(CF7:CF7),0)</f>
        <v>1</v>
      </c>
      <c r="CG82" s="13" t="s">
        <v>25</v>
      </c>
      <c r="CP82" s="6" t="s">
        <v>28</v>
      </c>
      <c r="CQ82" s="13">
        <f>IFERROR(SUM(CR7:CR40)/SUM(CQ7:CQ40),0)</f>
        <v>2.2155547407003</v>
      </c>
      <c r="CR82" s="13">
        <f>IFERROR(SUM(CS7:CS39)/SUM(CR7:CR39),0)</f>
        <v>1.29724167415427</v>
      </c>
      <c r="CS82" s="13">
        <f>IFERROR(SUM(CT7:CT38)/SUM(CS7:CS38),0)</f>
        <v>1.25629481651858</v>
      </c>
      <c r="CT82" s="13">
        <f>IFERROR(SUM(CU7:CU37)/SUM(CT7:CT37),0)</f>
        <v>1.13403304366022</v>
      </c>
      <c r="CU82" s="13">
        <f>IFERROR(SUM(CV7:CV36)/SUM(CU7:CU36),0)</f>
        <v>1.04664023730599</v>
      </c>
      <c r="CV82" s="13">
        <f>IFERROR(SUM(CW7:CW35)/SUM(CV7:CV35),0)</f>
        <v>1.0301492897518</v>
      </c>
      <c r="CW82" s="13">
        <f>IFERROR(SUM(CX7:CX34)/SUM(CW7:CW34),0)</f>
        <v>1.05378821450201</v>
      </c>
      <c r="CX82" s="13">
        <f>IFERROR(SUM(CY7:CY33)/SUM(CX7:CX33),0)</f>
        <v>1.00420617053913</v>
      </c>
      <c r="CY82" s="13">
        <f>IFERROR(SUM(CZ7:CZ32)/SUM(CY7:CY32),0)</f>
        <v>1.00555153966503</v>
      </c>
      <c r="CZ82" s="13">
        <f>IFERROR(SUM(DA7:DA31)/SUM(CZ7:CZ31),0)</f>
        <v>1.00708768591405</v>
      </c>
      <c r="DA82" s="13">
        <f>IFERROR(SUM(DB7:DB30)/SUM(DA7:DA30),0)</f>
        <v>1.00298497629021</v>
      </c>
      <c r="DB82" s="13">
        <f>IFERROR(SUM(DC7:DC29)/SUM(DB7:DB29),0)</f>
        <v>1</v>
      </c>
      <c r="DC82" s="13">
        <f>IFERROR(SUM(DD7:DD28)/SUM(DC7:DC28),0)</f>
        <v>1.00017087480344</v>
      </c>
      <c r="DD82" s="13">
        <f>IFERROR(SUM(DE7:DE27)/SUM(DD7:DD27),0)</f>
        <v>1</v>
      </c>
      <c r="DE82" s="13">
        <f>IFERROR(SUM(DF7:DF26)/SUM(DE7:DE26),0)</f>
        <v>1.00278336305965</v>
      </c>
      <c r="DF82" s="13">
        <f>IFERROR(SUM(DG7:DG25)/SUM(DF7:DF25),0)</f>
        <v>1</v>
      </c>
      <c r="DG82" s="13">
        <f>IFERROR(SUM(DH7:DH24)/SUM(DG7:DG24),0)</f>
        <v>1</v>
      </c>
      <c r="DH82" s="13">
        <f>IFERROR(SUM(DI7:DI23)/SUM(DH7:DH23),0)</f>
        <v>1</v>
      </c>
      <c r="DI82" s="13">
        <f>IFERROR(SUM(DJ7:DJ22)/SUM(DI7:DI22),0)</f>
        <v>1</v>
      </c>
      <c r="DJ82" s="13">
        <f>IFERROR(SUM(DK7:DK21)/SUM(DJ7:DJ21),0)</f>
        <v>1</v>
      </c>
      <c r="DK82" s="13">
        <f>IFERROR(SUM(DL7:DL20)/SUM(DK7:DK20),0)</f>
        <v>1</v>
      </c>
      <c r="DL82" s="13">
        <f>IFERROR(SUM(DM7:DM19)/SUM(DL7:DL19),0)</f>
        <v>1</v>
      </c>
      <c r="DM82" s="13">
        <f>IFERROR(SUM(DN7:DN18)/SUM(DM7:DM18),0)</f>
        <v>1</v>
      </c>
      <c r="DN82" s="13">
        <f>IFERROR(SUM(DO7:DO17)/SUM(DN7:DN17),0)</f>
        <v>1</v>
      </c>
      <c r="DO82" s="13">
        <f>IFERROR(SUM(DP7:DP16)/SUM(DO7:DO16),0)</f>
        <v>1</v>
      </c>
      <c r="DP82" s="13">
        <f>IFERROR(SUM(DQ7:DQ15)/SUM(DP7:DP15),0)</f>
        <v>1</v>
      </c>
      <c r="DQ82" s="13">
        <f>IFERROR(SUM(DR7:DR14)/SUM(DQ7:DQ14),0)</f>
        <v>1</v>
      </c>
      <c r="DR82" s="13">
        <f>IFERROR(SUM(DS7:DS13)/SUM(DR7:DR13),0)</f>
        <v>1</v>
      </c>
      <c r="DS82" s="13">
        <f>IFERROR(SUM(DT7:DT12)/SUM(DS7:DS12),0)</f>
        <v>1</v>
      </c>
      <c r="DT82" s="13">
        <f>IFERROR(SUM(DU7:DU11)/SUM(DT7:DT11),0)</f>
        <v>1</v>
      </c>
      <c r="DU82" s="13">
        <f>IFERROR(SUM(DV7:DV10)/SUM(DU7:DU10),0)</f>
        <v>0</v>
      </c>
      <c r="DV82" s="13">
        <f>IFERROR(SUM(DW7:DW9)/SUM(DV7:DV9),0)</f>
        <v>0</v>
      </c>
      <c r="DW82" s="13">
        <f>IFERROR(SUM(DX7:DX8)/SUM(DW7:DW8),0)</f>
        <v>0</v>
      </c>
      <c r="DX82" s="13">
        <f>IFERROR(SUM(DY7:DY7)/SUM(DX7:DX7),0)</f>
        <v>0</v>
      </c>
      <c r="DY82" s="13" t="s">
        <v>25</v>
      </c>
    </row>
    <row r="83" ht="15" customHeight="1" outlineLevel="1" spans="2:129">
      <c r="B83" s="6" t="s">
        <v>29</v>
      </c>
      <c r="C83" s="13">
        <f>IFERROR(SUM(D39:D40)/SUM(C39:C40),0)</f>
        <v>3.32708929089478</v>
      </c>
      <c r="D83" s="13">
        <f>IFERROR(SUM(E38:E39)/SUM(D38:D39),0)</f>
        <v>1.72065382093876</v>
      </c>
      <c r="E83" s="13">
        <f>IFERROR(SUM(F37:F38)/SUM(E37:E38),0)</f>
        <v>1.23416827008662</v>
      </c>
      <c r="F83" s="13">
        <f>IFERROR(SUM(G36:G37)/SUM(F36:F37),0)</f>
        <v>1.0745490414257</v>
      </c>
      <c r="G83" s="13">
        <f>IFERROR(SUM(H35:H36)/SUM(G35:G36),0)</f>
        <v>1.09759502642717</v>
      </c>
      <c r="H83" s="13">
        <f>IFERROR(SUM(I34:I35)/SUM(H34:H35),0)</f>
        <v>1.04331411856233</v>
      </c>
      <c r="I83" s="13">
        <f>IFERROR(SUM(J33:J34)/SUM(I33:I34),0)</f>
        <v>1.01068940879257</v>
      </c>
      <c r="J83" s="13">
        <f>IFERROR(SUM(K32:K33)/SUM(J32:J33),0)</f>
        <v>1.04496665681201</v>
      </c>
      <c r="K83" s="13">
        <f>IFERROR(SUM(L31:L32)/SUM(K31:K32),0)</f>
        <v>1.00978273425953</v>
      </c>
      <c r="L83" s="13">
        <f>IFERROR(SUM(M30:M31)/SUM(L30:L31),0)</f>
        <v>1.01257697511511</v>
      </c>
      <c r="M83" s="13">
        <f>IFERROR(SUM(N29:N30)/SUM(M29:M30),0)</f>
        <v>1.02503957757683</v>
      </c>
      <c r="N83" s="13">
        <f>IFERROR(SUM(O28:O29)/SUM(N28:N29),0)</f>
        <v>1.01593177018392</v>
      </c>
      <c r="O83" s="13">
        <f>IFERROR(SUM(P27:P28)/SUM(O27:O28),0)</f>
        <v>1.0056048725993</v>
      </c>
      <c r="P83" s="13">
        <f>IFERROR(SUM(Q26:Q27)/SUM(P26:P27),0)</f>
        <v>1.01686246603453</v>
      </c>
      <c r="Q83" s="13">
        <f>IFERROR(SUM(R25:R26)/SUM(Q25:Q26),0)</f>
        <v>0.9969858273818</v>
      </c>
      <c r="R83" s="13">
        <f>IFERROR(SUM(S24:S25)/SUM(R24:R25),0)</f>
        <v>1</v>
      </c>
      <c r="S83" s="22">
        <f>IFERROR(SUM(T23:T24)/SUM(S23:S24),0)</f>
        <v>0.999564298235814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1.05589744857638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X83" s="6" t="s">
        <v>29</v>
      </c>
      <c r="AY83" s="13">
        <f>IFERROR(SUM(AZ39:AZ40)/SUM(AY39:AY40),0)</f>
        <v>4.168528609832</v>
      </c>
      <c r="AZ83" s="13">
        <f>IFERROR(SUM(BA38:BA39)/SUM(AZ38:AZ39),0)</f>
        <v>2.33266578830739</v>
      </c>
      <c r="BA83" s="13">
        <f>IFERROR(SUM(BB37:BB38)/SUM(BA37:BA38),0)</f>
        <v>2.06350288293481</v>
      </c>
      <c r="BB83" s="13">
        <f>IFERROR(SUM(BC36:BC37)/SUM(BB36:BB37),0)</f>
        <v>1.12771134684175</v>
      </c>
      <c r="BC83" s="13">
        <f>IFERROR(SUM(BD35:BD36)/SUM(BC35:BC36),0)</f>
        <v>1.09202116677546</v>
      </c>
      <c r="BD83" s="13">
        <f>IFERROR(SUM(BE34:BE35)/SUM(BD34:BD35),0)</f>
        <v>1.03934574484484</v>
      </c>
      <c r="BE83" s="13">
        <f>IFERROR(SUM(BF33:BF34)/SUM(BE33:BE34),0)</f>
        <v>1.00854621705412</v>
      </c>
      <c r="BF83" s="13">
        <f>IFERROR(SUM(BG32:BG33)/SUM(BF32:BF33),0)</f>
        <v>1.04305946140836</v>
      </c>
      <c r="BG83" s="13">
        <f>IFERROR(SUM(BH31:BH32)/SUM(BG31:BG32),0)</f>
        <v>1.01171304200813</v>
      </c>
      <c r="BH83" s="13">
        <f>IFERROR(SUM(BI30:BI31)/SUM(BH30:BH31),0)</f>
        <v>1.01480301712654</v>
      </c>
      <c r="BI83" s="13">
        <f>IFERROR(SUM(BJ29:BJ30)/SUM(BI29:BI30),0)</f>
        <v>1.02556046482649</v>
      </c>
      <c r="BJ83" s="13">
        <f>IFERROR(SUM(BK28:BK29)/SUM(BJ28:BJ29),0)</f>
        <v>1.0068933673935</v>
      </c>
      <c r="BK83" s="13">
        <f>IFERROR(SUM(BL27:BL28)/SUM(BK27:BK28),0)</f>
        <v>1.00575773233848</v>
      </c>
      <c r="BL83" s="13">
        <f>IFERROR(SUM(BM26:BM27)/SUM(BL26:BL27),0)</f>
        <v>1.02873413616412</v>
      </c>
      <c r="BM83" s="13">
        <f>IFERROR(SUM(BN25:BN26)/SUM(BM25:BM26),0)</f>
        <v>0.992434598292112</v>
      </c>
      <c r="BN83" s="13">
        <f>IFERROR(SUM(BO24:BO25)/SUM(BN24:BN25),0)</f>
        <v>1</v>
      </c>
      <c r="BO83" s="13">
        <f>IFERROR(SUM(BP23:BP24)/SUM(BO23:BO24),0)</f>
        <v>0.999466707738213</v>
      </c>
      <c r="BP83" s="13">
        <f>IFERROR(SUM(BQ22:BQ23)/SUM(BP22:BP23),0)</f>
        <v>1</v>
      </c>
      <c r="BQ83" s="13">
        <f>IFERROR(SUM(BR21:BR22)/SUM(BQ21:BQ22),0)</f>
        <v>1</v>
      </c>
      <c r="BR83" s="13">
        <f>IFERROR(SUM(BS20:BS21)/SUM(BR20:BR21),0)</f>
        <v>1</v>
      </c>
      <c r="BS83" s="13">
        <f>IFERROR(SUM(BT19:BT20)/SUM(BS19:BS20),0)</f>
        <v>1</v>
      </c>
      <c r="BT83" s="13">
        <f>IFERROR(SUM(BU18:BU19)/SUM(BT18:BT19),0)</f>
        <v>1</v>
      </c>
      <c r="BU83" s="13">
        <f>IFERROR(SUM(BV17:BV18)/SUM(BU17:BU18),0)</f>
        <v>1.05851188735148</v>
      </c>
      <c r="BV83" s="13">
        <f>IFERROR(SUM(BW16:BW17)/SUM(BV16:BV17),0)</f>
        <v>1</v>
      </c>
      <c r="BW83" s="13">
        <f>IFERROR(SUM(BX15:BX16)/SUM(BW15:BW16),0)</f>
        <v>1</v>
      </c>
      <c r="BX83" s="13">
        <f>IFERROR(SUM(BY14:BY15)/SUM(BX14:BX15),0)</f>
        <v>1</v>
      </c>
      <c r="BY83" s="13">
        <f>IFERROR(SUM(BZ13:BZ14)/SUM(BY13:BY14),0)</f>
        <v>1</v>
      </c>
      <c r="BZ83" s="13">
        <f>IFERROR(SUM(CA12:CA13)/SUM(BZ12:BZ13),0)</f>
        <v>1</v>
      </c>
      <c r="CA83" s="13">
        <f>IFERROR(SUM(CB11:CB12)/SUM(CA11:CA12),0)</f>
        <v>1</v>
      </c>
      <c r="CB83" s="13">
        <f>IFERROR(SUM(CC10:CC11)/SUM(CB10:CB11),0)</f>
        <v>1</v>
      </c>
      <c r="CC83" s="13">
        <f>IFERROR(SUM(CD9:CD10)/SUM(CC9:CC10),0)</f>
        <v>1</v>
      </c>
      <c r="CD83" s="13">
        <f>IFERROR(SUM(CE8:CE9)/SUM(CD8:CD9),0)</f>
        <v>1</v>
      </c>
      <c r="CE83" s="13">
        <f>IFERROR(SUM(CF7:CF8)/SUM(CE7:CE8),0)</f>
        <v>1</v>
      </c>
      <c r="CF83" s="13">
        <f>IFERROR(SUM(CG7:CG7)/SUM(CF7:CF7),0)</f>
        <v>1</v>
      </c>
      <c r="CG83" s="13" t="s">
        <v>25</v>
      </c>
      <c r="CP83" s="6" t="s">
        <v>29</v>
      </c>
      <c r="CQ83" s="13">
        <f>IFERROR(SUM(CR39:CR40)/SUM(CQ39:CQ40),0)</f>
        <v>3.53699520437001</v>
      </c>
      <c r="CR83" s="13">
        <f>IFERROR(SUM(CS38:CS39)/SUM(CR38:CR39),0)</f>
        <v>2.05535841860544</v>
      </c>
      <c r="CS83" s="13">
        <f>IFERROR(SUM(CT37:CT38)/SUM(CS37:CS38),0)</f>
        <v>1.89493139107465</v>
      </c>
      <c r="CT83" s="13">
        <f>IFERROR(SUM(CU36:CU37)/SUM(CT36:CT37),0)</f>
        <v>1.25149085885433</v>
      </c>
      <c r="CU83" s="13">
        <f>IFERROR(SUM(CV35:CV36)/SUM(CU35:CU36),0)</f>
        <v>1.07911671062397</v>
      </c>
      <c r="CV83" s="13">
        <f>IFERROR(SUM(CW34:CW35)/SUM(CV34:CV35),0)</f>
        <v>1.06001626401764</v>
      </c>
      <c r="CW83" s="13">
        <f>IFERROR(SUM(CX33:CX34)/SUM(CW33:CW34),0)</f>
        <v>1.17064925969891</v>
      </c>
      <c r="CX83" s="13">
        <f>IFERROR(SUM(CY32:CY33)/SUM(CX32:CX33),0)</f>
        <v>1.00172353975949</v>
      </c>
      <c r="CY83" s="13">
        <f>IFERROR(SUM(CZ31:CZ32)/SUM(CY31:CY32),0)</f>
        <v>1.01564458334707</v>
      </c>
      <c r="CZ83" s="13">
        <f>IFERROR(SUM(DA30:DA31)/SUM(CZ30:CZ31),0)</f>
        <v>1.02566058294079</v>
      </c>
      <c r="DA83" s="13">
        <f>IFERROR(SUM(DB29:DB30)/SUM(DA29:DA30),0)</f>
        <v>1.00179442736939</v>
      </c>
      <c r="DB83" s="13">
        <f>IFERROR(SUM(DC28:DC29)/SUM(DB28:DB29),0)</f>
        <v>1</v>
      </c>
      <c r="DC83" s="13">
        <f>IFERROR(SUM(DD27:DD28)/SUM(DC27:DC28),0)</f>
        <v>1.00072343167519</v>
      </c>
      <c r="DD83" s="13">
        <f>IFERROR(SUM(DE26:DE27)/SUM(DD26:DD27),0)</f>
        <v>1</v>
      </c>
      <c r="DE83" s="13">
        <f>IFERROR(SUM(DF25:DF26)/SUM(DE25:DE26),0)</f>
        <v>1</v>
      </c>
      <c r="DF83" s="13">
        <f>IFERROR(SUM(DG24:DG25)/SUM(DF24:DF25),0)</f>
        <v>1</v>
      </c>
      <c r="DG83" s="13">
        <f>IFERROR(SUM(DH23:DH24)/SUM(DG23:DG24),0)</f>
        <v>1</v>
      </c>
      <c r="DH83" s="13">
        <f>IFERROR(SUM(DI22:DI23)/SUM(DH22:DH23),0)</f>
        <v>1</v>
      </c>
      <c r="DI83" s="13">
        <f>IFERROR(SUM(DJ21:DJ22)/SUM(DI21:DI22),0)</f>
        <v>1</v>
      </c>
      <c r="DJ83" s="13">
        <f>IFERROR(SUM(DK20:DK21)/SUM(DJ20:DJ21),0)</f>
        <v>1</v>
      </c>
      <c r="DK83" s="13">
        <f>IFERROR(SUM(DL19:DL20)/SUM(DK19:DK20),0)</f>
        <v>1</v>
      </c>
      <c r="DL83" s="13">
        <f>IFERROR(SUM(DM18:DM19)/SUM(DL18:DL19),0)</f>
        <v>1</v>
      </c>
      <c r="DM83" s="13">
        <f>IFERROR(SUM(DN17:DN18)/SUM(DM17:DM18),0)</f>
        <v>1</v>
      </c>
      <c r="DN83" s="13">
        <f>IFERROR(SUM(DO16:DO17)/SUM(DN16:DN17),0)</f>
        <v>1</v>
      </c>
      <c r="DO83" s="13">
        <f>IFERROR(SUM(DP15:DP16)/SUM(DO15:DO16),0)</f>
        <v>1</v>
      </c>
      <c r="DP83" s="13">
        <f>IFERROR(SUM(DQ14:DQ15)/SUM(DP14:DP15),0)</f>
        <v>1</v>
      </c>
      <c r="DQ83" s="13">
        <f>IFERROR(SUM(DR13:DR14)/SUM(DQ13:DQ14),0)</f>
        <v>1</v>
      </c>
      <c r="DR83" s="13">
        <f>IFERROR(SUM(DS12:DS13)/SUM(DR12:DR13),0)</f>
        <v>1</v>
      </c>
      <c r="DS83" s="13">
        <f>IFERROR(SUM(DT11:DT12)/SUM(DS11:DS12),0)</f>
        <v>1</v>
      </c>
      <c r="DT83" s="13">
        <f>IFERROR(SUM(DU10:DU11)/SUM(DT10:DT11),0)</f>
        <v>1</v>
      </c>
      <c r="DU83" s="13">
        <f>IFERROR(SUM(DV9:DV10)/SUM(DU9:DU10),0)</f>
        <v>0</v>
      </c>
      <c r="DV83" s="13">
        <f>IFERROR(SUM(DW8:DW9)/SUM(DV8:DV9),0)</f>
        <v>0</v>
      </c>
      <c r="DW83" s="13">
        <f>IFERROR(SUM(DX7:DX8)/SUM(DW7:DW8),0)</f>
        <v>0</v>
      </c>
      <c r="DX83" s="13">
        <f>IFERROR(SUM(DY7:DY7)/SUM(DX7:DX7),0)</f>
        <v>0</v>
      </c>
      <c r="DY83" s="13" t="s">
        <v>25</v>
      </c>
    </row>
    <row r="84" ht="15" customHeight="1" outlineLevel="1" spans="2:129">
      <c r="B84" s="6" t="s">
        <v>30</v>
      </c>
      <c r="C84" s="13">
        <f>IFERROR(AVERAGE(C77:C79),0)</f>
        <v>2.74871639804781</v>
      </c>
      <c r="D84" s="13">
        <f>IFERROR(AVERAGE(D76:D78),0)</f>
        <v>1.64826414539241</v>
      </c>
      <c r="E84" s="13">
        <f>IFERROR(AVERAGE(E75:E77),0)</f>
        <v>1.23055272407781</v>
      </c>
      <c r="F84" s="13">
        <f>IFERROR(AVERAGE(F74:F76),0)</f>
        <v>1.13339225350106</v>
      </c>
      <c r="G84" s="13">
        <f>IFERROR(AVERAGE(G73:G75),0)</f>
        <v>1.17373035699641</v>
      </c>
      <c r="H84" s="13">
        <f>IFERROR(AVERAGE(H72:H74),0)</f>
        <v>1.04002429991127</v>
      </c>
      <c r="I84" s="13">
        <f>IFERROR(AVERAGE(I71:I73),0)</f>
        <v>1.0240413245973</v>
      </c>
      <c r="J84" s="13">
        <f>IFERROR(AVERAGE(J70:J72),0)</f>
        <v>1.04106393295388</v>
      </c>
      <c r="K84" s="13">
        <f>IFERROR(AVERAGE(K69:K71),0)</f>
        <v>1.02073008966369</v>
      </c>
      <c r="L84" s="13">
        <f>IFERROR(AVERAGE(L68:L70),0)</f>
        <v>1.01752618117794</v>
      </c>
      <c r="M84" s="13">
        <f>IFERROR(AVERAGE(M67:M69),0)</f>
        <v>1.02019925305719</v>
      </c>
      <c r="N84" s="13">
        <f>IFERROR(AVERAGE(N66:N68),0)</f>
        <v>1.00830765028652</v>
      </c>
      <c r="O84" s="13">
        <f>IFERROR(AVERAGE(O65:O67),0)</f>
        <v>1.00387597873789</v>
      </c>
      <c r="P84" s="13">
        <f>IFERROR(AVERAGE(P64:P66),0)</f>
        <v>1.01090625801449</v>
      </c>
      <c r="Q84" s="13">
        <f>IFERROR(AVERAGE(Q63:Q65),0)</f>
        <v>0.99885717184161</v>
      </c>
      <c r="R84" s="13">
        <f>IFERROR(AVERAGE(R62:R64),0)</f>
        <v>1</v>
      </c>
      <c r="S84" s="22">
        <f>IFERROR(AVERAGE(S61:S63),0)</f>
        <v>0.999715928105055</v>
      </c>
      <c r="T84" s="13">
        <f>IFERROR(AVERAGE(T60:T62),0)</f>
        <v>1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1.02931235689855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X84" s="6" t="s">
        <v>30</v>
      </c>
      <c r="AY84" s="13">
        <f>IFERROR(AVERAGE(AY77:AY79),0)</f>
        <v>3.18485697816304</v>
      </c>
      <c r="AZ84" s="13">
        <f>IFERROR(AVERAGE(AZ76:AZ78),0)</f>
        <v>2.04268462531855</v>
      </c>
      <c r="BA84" s="13">
        <f>IFERROR(AVERAGE(BA75:BA77),0)</f>
        <v>1.75936106361817</v>
      </c>
      <c r="BB84" s="13">
        <f>IFERROR(AVERAGE(BB74:BB76),0)</f>
        <v>1.16043092499663</v>
      </c>
      <c r="BC84" s="13">
        <f>IFERROR(AVERAGE(BC73:BC75),0)</f>
        <v>1.15198917177219</v>
      </c>
      <c r="BD84" s="13">
        <f>IFERROR(AVERAGE(BD72:BD74),0)</f>
        <v>1.03557710667669</v>
      </c>
      <c r="BE84" s="13">
        <f>IFERROR(AVERAGE(BE71:BE73),0)</f>
        <v>1.02277165431134</v>
      </c>
      <c r="BF84" s="13">
        <f>IFERROR(AVERAGE(BF70:BF72),0)</f>
        <v>1.0435054322478</v>
      </c>
      <c r="BG84" s="13">
        <f>IFERROR(AVERAGE(BG69:BG71),0)</f>
        <v>1.02381024704712</v>
      </c>
      <c r="BH84" s="13">
        <f>IFERROR(AVERAGE(BH68:BH70),0)</f>
        <v>1.01794230820864</v>
      </c>
      <c r="BI84" s="13">
        <f>IFERROR(AVERAGE(BI67:BI69),0)</f>
        <v>1.02142817072292</v>
      </c>
      <c r="BJ84" s="13">
        <f>IFERROR(AVERAGE(BJ66:BJ68),0)</f>
        <v>1.0047476052086</v>
      </c>
      <c r="BK84" s="13">
        <f>IFERROR(AVERAGE(BK65:BK67),0)</f>
        <v>1.0064381401166</v>
      </c>
      <c r="BL84" s="13">
        <f>IFERROR(AVERAGE(BL64:BL66),0)</f>
        <v>1.02633584779513</v>
      </c>
      <c r="BM84" s="13">
        <f>IFERROR(AVERAGE(BM63:BM65),0)</f>
        <v>0.996683646933624</v>
      </c>
      <c r="BN84" s="13">
        <f>IFERROR(AVERAGE(BN62:BN64),0)</f>
        <v>1</v>
      </c>
      <c r="BO84" s="13">
        <f>IFERROR(AVERAGE(BO61:BO63),0)</f>
        <v>0.999652668574722</v>
      </c>
      <c r="BP84" s="13">
        <f>IFERROR(AVERAGE(BP60:BP62),0)</f>
        <v>1</v>
      </c>
      <c r="BQ84" s="13">
        <f>IFERROR(AVERAGE(BQ59:BQ61),0)</f>
        <v>1</v>
      </c>
      <c r="BR84" s="13">
        <f>IFERROR(AVERAGE(BR58:BR60),0)</f>
        <v>1</v>
      </c>
      <c r="BS84" s="13">
        <f>IFERROR(AVERAGE(BS57:BS59),0)</f>
        <v>1</v>
      </c>
      <c r="BT84" s="13">
        <f>IFERROR(AVERAGE(BT56:BT58),0)</f>
        <v>1</v>
      </c>
      <c r="BU84" s="13">
        <f>IFERROR(AVERAGE(BU55:BU57),0)</f>
        <v>1.03152860915844</v>
      </c>
      <c r="BV84" s="13">
        <f>IFERROR(AVERAGE(BV54:BV56),0)</f>
        <v>1</v>
      </c>
      <c r="BW84" s="13">
        <f>IFERROR(AVERAGE(BW53:BW55),0)</f>
        <v>1</v>
      </c>
      <c r="BX84" s="13">
        <f>IFERROR(AVERAGE(BX52:BX54),0)</f>
        <v>1</v>
      </c>
      <c r="BY84" s="13">
        <f>IFERROR(AVERAGE(BY51:BY53),0)</f>
        <v>1</v>
      </c>
      <c r="BZ84" s="13">
        <f>IFERROR(AVERAGE(BZ50:BZ52),0)</f>
        <v>1</v>
      </c>
      <c r="CA84" s="13">
        <f>IFERROR(AVERAGE(CA49:CA51),0)</f>
        <v>1</v>
      </c>
      <c r="CB84" s="13">
        <f>IFERROR(AVERAGE(CB48:CB50),0)</f>
        <v>1</v>
      </c>
      <c r="CC84" s="13">
        <f>IFERROR(AVERAGE(CC47:CC49),0)</f>
        <v>1</v>
      </c>
      <c r="CD84" s="13">
        <f>IFERROR(AVERAGE(CD46:CD48),0)</f>
        <v>1</v>
      </c>
      <c r="CE84" s="13">
        <f>IFERROR(AVERAGE(CE46:CE47),0)</f>
        <v>1</v>
      </c>
      <c r="CF84" s="13">
        <f>IFERROR(AVERAGE(CF46:CF46),0)</f>
        <v>1</v>
      </c>
      <c r="CG84" s="13" t="s">
        <v>25</v>
      </c>
      <c r="CP84" s="6" t="s">
        <v>30</v>
      </c>
      <c r="CQ84" s="13">
        <f>IFERROR(AVERAGE(CQ77:CQ79),0)</f>
        <v>3.3431192760949</v>
      </c>
      <c r="CR84" s="13">
        <f>IFERROR(AVERAGE(CR76:CR78),0)</f>
        <v>1.95380939663282</v>
      </c>
      <c r="CS84" s="13">
        <f>IFERROR(AVERAGE(CS75:CS77),0)</f>
        <v>1.67640681787276</v>
      </c>
      <c r="CT84" s="13">
        <f>IFERROR(AVERAGE(CT74:CT76),0)</f>
        <v>1.24052839266108</v>
      </c>
      <c r="CU84" s="13">
        <f>IFERROR(AVERAGE(CU73:CU75),0)</f>
        <v>1.10505587180243</v>
      </c>
      <c r="CV84" s="13">
        <f>IFERROR(AVERAGE(CV72:CV74),0)</f>
        <v>1.07089944481711</v>
      </c>
      <c r="CW84" s="13">
        <f>IFERROR(AVERAGE(CW71:CW73),0)</f>
        <v>1.14347234662349</v>
      </c>
      <c r="CX84" s="13">
        <f>IFERROR(AVERAGE(CX70:CX72),0)</f>
        <v>1.01301490354659</v>
      </c>
      <c r="CY84" s="13">
        <f>IFERROR(AVERAGE(CY69:CY71),0)</f>
        <v>1.00603312896426</v>
      </c>
      <c r="CZ84" s="13">
        <f>IFERROR(AVERAGE(CZ68:CZ70),0)</f>
        <v>1.02226153682705</v>
      </c>
      <c r="DA84" s="13">
        <f>IFERROR(AVERAGE(DA67:DA69),0)</f>
        <v>1.00862693630974</v>
      </c>
      <c r="DB84" s="13">
        <f>IFERROR(AVERAGE(DB66:DB68),0)</f>
        <v>1</v>
      </c>
      <c r="DC84" s="13">
        <f>IFERROR(AVERAGE(DC65:DC67),0)</f>
        <v>1.00041710964202</v>
      </c>
      <c r="DD84" s="13">
        <f>IFERROR(AVERAGE(DD64:DD66),0)</f>
        <v>1</v>
      </c>
      <c r="DE84" s="13">
        <f>IFERROR(AVERAGE(DE63:DE65),0)</f>
        <v>1</v>
      </c>
      <c r="DF84" s="13">
        <f>IFERROR(AVERAGE(DF62:DF64),0)</f>
        <v>1</v>
      </c>
      <c r="DG84" s="13">
        <f>IFERROR(AVERAGE(DG61:DG63),0)</f>
        <v>1</v>
      </c>
      <c r="DH84" s="13">
        <f>IFERROR(AVERAGE(DH60:DH62),0)</f>
        <v>1</v>
      </c>
      <c r="DI84" s="13">
        <f>IFERROR(AVERAGE(DI59:DI61),0)</f>
        <v>1</v>
      </c>
      <c r="DJ84" s="13">
        <f>IFERROR(AVERAGE(DJ58:DJ60),0)</f>
        <v>1</v>
      </c>
      <c r="DK84" s="13">
        <f>IFERROR(AVERAGE(DK57:DK59),0)</f>
        <v>1</v>
      </c>
      <c r="DL84" s="13">
        <f>IFERROR(AVERAGE(DL56:DL58),0)</f>
        <v>1</v>
      </c>
      <c r="DM84" s="13">
        <f>IFERROR(AVERAGE(DM55:DM57),0)</f>
        <v>1</v>
      </c>
      <c r="DN84" s="13">
        <f>IFERROR(AVERAGE(DN54:DN56),0)</f>
        <v>1</v>
      </c>
      <c r="DO84" s="13">
        <f>IFERROR(AVERAGE(DO53:DO55),0)</f>
        <v>1</v>
      </c>
      <c r="DP84" s="13">
        <f>IFERROR(AVERAGE(DP52:DP54),0)</f>
        <v>1</v>
      </c>
      <c r="DQ84" s="13">
        <f>IFERROR(AVERAGE(DQ51:DQ53),0)</f>
        <v>1</v>
      </c>
      <c r="DR84" s="13">
        <f>IFERROR(AVERAGE(DR50:DR52),0)</f>
        <v>1</v>
      </c>
      <c r="DS84" s="13">
        <f>IFERROR(AVERAGE(DS49:DS51),0)</f>
        <v>0.666666666666667</v>
      </c>
      <c r="DT84" s="13">
        <f>IFERROR(AVERAGE(DT48:DT50),0)</f>
        <v>0.333333333333333</v>
      </c>
      <c r="DU84" s="13">
        <f>IFERROR(AVERAGE(DU47:DU49),0)</f>
        <v>0</v>
      </c>
      <c r="DV84" s="13">
        <f>IFERROR(AVERAGE(DV46:DV48),0)</f>
        <v>0</v>
      </c>
      <c r="DW84" s="13">
        <f>IFERROR(AVERAGE(DW46:DW47),0)</f>
        <v>0</v>
      </c>
      <c r="DX84" s="13">
        <f>IFERROR(AVERAGE(DX46:DX46),0)</f>
        <v>0</v>
      </c>
      <c r="DY84" s="13" t="s">
        <v>25</v>
      </c>
    </row>
    <row r="85" ht="15" customHeight="1" outlineLevel="1" spans="2:129">
      <c r="B85" s="6" t="s">
        <v>31</v>
      </c>
      <c r="C85" s="13">
        <f>IFERROR(SUM(D38:D40)/SUM(C38:C40),0)</f>
        <v>2.79144096828684</v>
      </c>
      <c r="D85" s="13">
        <f>IFERROR(SUM(E37:E39)/SUM(D37:D39),0)</f>
        <v>1.59994672875215</v>
      </c>
      <c r="E85" s="13">
        <f>IFERROR(SUM(F36:F38)/SUM(E36:E38),0)</f>
        <v>1.23047175008979</v>
      </c>
      <c r="F85" s="13">
        <f>IFERROR(SUM(G35:G37)/SUM(F35:F37),0)</f>
        <v>1.11206829336227</v>
      </c>
      <c r="G85" s="13">
        <f>IFERROR(SUM(H34:H36)/SUM(G34:G36),0)</f>
        <v>1.1412851655562</v>
      </c>
      <c r="H85" s="13">
        <f>IFERROR(SUM(I33:I35)/SUM(H33:H35),0)</f>
        <v>1.03966623851693</v>
      </c>
      <c r="I85" s="13">
        <f>IFERROR(SUM(J32:J34)/SUM(I32:I34),0)</f>
        <v>1.02437253005163</v>
      </c>
      <c r="J85" s="13">
        <f>IFERROR(SUM(K31:K33)/SUM(J31:J33),0)</f>
        <v>1.04160641923324</v>
      </c>
      <c r="K85" s="13">
        <f>IFERROR(SUM(L30:L32)/SUM(K30:K32),0)</f>
        <v>1.01598306368305</v>
      </c>
      <c r="L85" s="13">
        <f>IFERROR(SUM(M29:M31)/SUM(L29:L31),0)</f>
        <v>1.01485520030358</v>
      </c>
      <c r="M85" s="13">
        <f>IFERROR(SUM(N28:N30)/SUM(M28:M30),0)</f>
        <v>1.01010989702403</v>
      </c>
      <c r="N85" s="13">
        <f>IFERROR(SUM(O27:O29)/SUM(N27:N29),0)</f>
        <v>1.01301591462167</v>
      </c>
      <c r="O85" s="13">
        <f>IFERROR(SUM(P26:P28)/SUM(O26:O28),0)</f>
        <v>1.00453533102662</v>
      </c>
      <c r="P85" s="13">
        <f>IFERROR(SUM(Q25:Q27)/SUM(P25:P27),0)</f>
        <v>1.01397241252216</v>
      </c>
      <c r="Q85" s="13">
        <f>IFERROR(SUM(R24:R26)/SUM(Q24:Q26),0)</f>
        <v>0.997916053372364</v>
      </c>
      <c r="R85" s="13">
        <f>IFERROR(SUM(S23:S25)/SUM(R23:R25),0)</f>
        <v>1</v>
      </c>
      <c r="S85" s="22">
        <f>IFERROR(SUM(T22:T24)/SUM(S22:S24),0)</f>
        <v>0.999640724854021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1.03469288405778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X85" s="6" t="s">
        <v>31</v>
      </c>
      <c r="AY85" s="13">
        <f>IFERROR(SUM(AZ38:AZ40)/SUM(AY38:AY40),0)</f>
        <v>3.31413977874315</v>
      </c>
      <c r="AZ85" s="13">
        <f>IFERROR(SUM(BA37:BA39)/SUM(AZ37:AZ39),0)</f>
        <v>2.07331721829815</v>
      </c>
      <c r="BA85" s="13">
        <f>IFERROR(SUM(BB36:BB38)/SUM(BA36:BA38),0)</f>
        <v>1.63765259715159</v>
      </c>
      <c r="BB85" s="13">
        <f>IFERROR(SUM(BC35:BC37)/SUM(BB35:BB37),0)</f>
        <v>1.14712265605037</v>
      </c>
      <c r="BC85" s="13">
        <f>IFERROR(SUM(BD34:BD36)/SUM(BC34:BC36),0)</f>
        <v>1.12519842731352</v>
      </c>
      <c r="BD85" s="13">
        <f>IFERROR(SUM(BE33:BE35)/SUM(BD33:BD35),0)</f>
        <v>1.03480529198641</v>
      </c>
      <c r="BE85" s="13">
        <f>IFERROR(SUM(BF32:BF34)/SUM(BE32:BE34),0)</f>
        <v>1.02113973916674</v>
      </c>
      <c r="BF85" s="13">
        <f>IFERROR(SUM(BG31:BG33)/SUM(BF31:BF33),0)</f>
        <v>1.04355684694968</v>
      </c>
      <c r="BG85" s="13">
        <f>IFERROR(SUM(BH30:BH32)/SUM(BG30:BG32),0)</f>
        <v>1.01872088792741</v>
      </c>
      <c r="BH85" s="13">
        <f>IFERROR(SUM(BI29:BI31)/SUM(BH29:BH31),0)</f>
        <v>1.01643372861462</v>
      </c>
      <c r="BI85" s="13">
        <f>IFERROR(SUM(BJ28:BJ30)/SUM(BI28:BI30),0)</f>
        <v>1.01380453118154</v>
      </c>
      <c r="BJ85" s="13">
        <f>IFERROR(SUM(BK27:BK29)/SUM(BJ27:BJ29),0)</f>
        <v>1.0062660372953</v>
      </c>
      <c r="BK85" s="13">
        <f>IFERROR(SUM(BL26:BL28)/SUM(BK26:BK28),0)</f>
        <v>1.00425997382187</v>
      </c>
      <c r="BL85" s="13">
        <f>IFERROR(SUM(BM25:BM27)/SUM(BL25:BL27),0)</f>
        <v>1.02223296834453</v>
      </c>
      <c r="BM85" s="13">
        <f>IFERROR(SUM(BN24:BN26)/SUM(BM24:BM26),0)</f>
        <v>0.99490255453602</v>
      </c>
      <c r="BN85" s="13">
        <f>IFERROR(SUM(BO23:BO25)/SUM(BN23:BN25),0)</f>
        <v>1</v>
      </c>
      <c r="BO85" s="13">
        <f>IFERROR(SUM(BP22:BP24)/SUM(BO22:BO24),0)</f>
        <v>0.999564033833311</v>
      </c>
      <c r="BP85" s="13">
        <f>IFERROR(SUM(BQ21:BQ23)/SUM(BP21:BP23),0)</f>
        <v>1</v>
      </c>
      <c r="BQ85" s="13">
        <f>IFERROR(SUM(BR20:BR22)/SUM(BQ20:BQ22),0)</f>
        <v>1</v>
      </c>
      <c r="BR85" s="13">
        <f>IFERROR(SUM(BS19:BS21)/SUM(BR19:BR21),0)</f>
        <v>1</v>
      </c>
      <c r="BS85" s="13">
        <f>IFERROR(SUM(BT18:BT20)/SUM(BS18:BS20),0)</f>
        <v>1</v>
      </c>
      <c r="BT85" s="13">
        <f>IFERROR(SUM(BU17:BU19)/SUM(BT17:BT19),0)</f>
        <v>1</v>
      </c>
      <c r="BU85" s="13">
        <f>IFERROR(SUM(BV16:BV18)/SUM(BU16:BU18),0)</f>
        <v>1.03568243292698</v>
      </c>
      <c r="BV85" s="13">
        <f>IFERROR(SUM(BW15:BW17)/SUM(BV15:BV17),0)</f>
        <v>1</v>
      </c>
      <c r="BW85" s="13">
        <f>IFERROR(SUM(BX14:BX16)/SUM(BW14:BW16),0)</f>
        <v>1</v>
      </c>
      <c r="BX85" s="13">
        <f>IFERROR(SUM(BY13:BY15)/SUM(BX13:BX15),0)</f>
        <v>1</v>
      </c>
      <c r="BY85" s="13">
        <f>IFERROR(SUM(BZ12:BZ14)/SUM(BY12:BY14),0)</f>
        <v>1</v>
      </c>
      <c r="BZ85" s="13">
        <f>IFERROR(SUM(CA11:CA13)/SUM(BZ11:BZ13),0)</f>
        <v>1</v>
      </c>
      <c r="CA85" s="13">
        <f>IFERROR(SUM(CB10:CB12)/SUM(CA10:CA12),0)</f>
        <v>1</v>
      </c>
      <c r="CB85" s="13">
        <f>IFERROR(SUM(CC9:CC11)/SUM(CB9:CB11),0)</f>
        <v>1</v>
      </c>
      <c r="CC85" s="13">
        <f>IFERROR(SUM(CD8:CD10)/SUM(CC8:CC10),0)</f>
        <v>1</v>
      </c>
      <c r="CD85" s="13">
        <f>IFERROR(SUM(CE7:CE9)/SUM(CD7:CD9),0)</f>
        <v>1</v>
      </c>
      <c r="CE85" s="13">
        <f>IFERROR(SUM(CF7:CF8)/SUM(CE7:CE8),0)</f>
        <v>1</v>
      </c>
      <c r="CF85" s="13">
        <f>IFERROR(SUM(CG7:CG7)/SUM(CF7:CF7),0)</f>
        <v>1</v>
      </c>
      <c r="CG85" s="13" t="s">
        <v>25</v>
      </c>
      <c r="CP85" s="6" t="s">
        <v>31</v>
      </c>
      <c r="CQ85" s="13">
        <f>IFERROR(SUM(CR38:CR40)/SUM(CQ38:CQ40),0)</f>
        <v>3.45925596418323</v>
      </c>
      <c r="CR85" s="13">
        <f>IFERROR(SUM(CS37:CS39)/SUM(CR37:CR39),0)</f>
        <v>1.98103744908833</v>
      </c>
      <c r="CS85" s="13">
        <f>IFERROR(SUM(CT36:CT38)/SUM(CS36:CS38),0)</f>
        <v>1.61083461596398</v>
      </c>
      <c r="CT85" s="13">
        <f>IFERROR(SUM(CU35:CU37)/SUM(CT35:CT37),0)</f>
        <v>1.24223352688474</v>
      </c>
      <c r="CU85" s="13">
        <f>IFERROR(SUM(CV34:CV36)/SUM(CU34:CU36),0)</f>
        <v>1.09034323598252</v>
      </c>
      <c r="CV85" s="13">
        <f>IFERROR(SUM(CW33:CW35)/SUM(CV33:CV35),0)</f>
        <v>1.0674815630402</v>
      </c>
      <c r="CW85" s="13">
        <f>IFERROR(SUM(CX32:CX34)/SUM(CW32:CW34),0)</f>
        <v>1.12750736415693</v>
      </c>
      <c r="CX85" s="13">
        <f>IFERROR(SUM(CY31:CY33)/SUM(CX31:CX33),0)</f>
        <v>1.00357764057862</v>
      </c>
      <c r="CY85" s="13">
        <f>IFERROR(SUM(CZ30:CZ32)/SUM(CY30:CY32),0)</f>
        <v>1.01139082269728</v>
      </c>
      <c r="CZ85" s="13">
        <f>IFERROR(SUM(DA29:DA31)/SUM(CZ29:CZ31),0)</f>
        <v>1.02337550573061</v>
      </c>
      <c r="DA85" s="13">
        <f>IFERROR(SUM(DB28:DB30)/SUM(DA28:DA30),0)</f>
        <v>1.00832201939482</v>
      </c>
      <c r="DB85" s="13">
        <f>IFERROR(SUM(DC27:DC29)/SUM(DB27:DB29),0)</f>
        <v>1</v>
      </c>
      <c r="DC85" s="13">
        <f>IFERROR(SUM(DD26:DD28)/SUM(DC26:DC28),0)</f>
        <v>1.00058727197552</v>
      </c>
      <c r="DD85" s="13">
        <f>IFERROR(SUM(DE25:DE27)/SUM(DD25:DD27),0)</f>
        <v>1</v>
      </c>
      <c r="DE85" s="13">
        <f>IFERROR(SUM(DF24:DF26)/SUM(DE24:DE26),0)</f>
        <v>1</v>
      </c>
      <c r="DF85" s="13">
        <f>IFERROR(SUM(DG23:DG25)/SUM(DF23:DF25),0)</f>
        <v>1</v>
      </c>
      <c r="DG85" s="13">
        <f>IFERROR(SUM(DH22:DH24)/SUM(DG22:DG24),0)</f>
        <v>1</v>
      </c>
      <c r="DH85" s="13">
        <f>IFERROR(SUM(DI21:DI23)/SUM(DH21:DH23),0)</f>
        <v>1</v>
      </c>
      <c r="DI85" s="13">
        <f>IFERROR(SUM(DJ20:DJ22)/SUM(DI20:DI22),0)</f>
        <v>1</v>
      </c>
      <c r="DJ85" s="13">
        <f>IFERROR(SUM(DK19:DK21)/SUM(DJ19:DJ21),0)</f>
        <v>1</v>
      </c>
      <c r="DK85" s="13">
        <f>IFERROR(SUM(DL18:DL20)/SUM(DK18:DK20),0)</f>
        <v>1</v>
      </c>
      <c r="DL85" s="13">
        <f>IFERROR(SUM(DM17:DM19)/SUM(DL17:DL19),0)</f>
        <v>1</v>
      </c>
      <c r="DM85" s="13">
        <f>IFERROR(SUM(DN16:DN18)/SUM(DM16:DM18),0)</f>
        <v>1</v>
      </c>
      <c r="DN85" s="13">
        <f>IFERROR(SUM(DO15:DO17)/SUM(DN15:DN17),0)</f>
        <v>1</v>
      </c>
      <c r="DO85" s="13">
        <f>IFERROR(SUM(DP14:DP16)/SUM(DO14:DO16),0)</f>
        <v>1</v>
      </c>
      <c r="DP85" s="13">
        <f>IFERROR(SUM(DQ13:DQ15)/SUM(DP13:DP15),0)</f>
        <v>1</v>
      </c>
      <c r="DQ85" s="13">
        <f>IFERROR(SUM(DR12:DR14)/SUM(DQ12:DQ14),0)</f>
        <v>1</v>
      </c>
      <c r="DR85" s="13">
        <f>IFERROR(SUM(DS11:DS13)/SUM(DR11:DR13),0)</f>
        <v>1</v>
      </c>
      <c r="DS85" s="13">
        <f>IFERROR(SUM(DT10:DT12)/SUM(DS10:DS12),0)</f>
        <v>1</v>
      </c>
      <c r="DT85" s="13">
        <f>IFERROR(SUM(DU9:DU11)/SUM(DT9:DT11),0)</f>
        <v>1</v>
      </c>
      <c r="DU85" s="13">
        <f>IFERROR(SUM(DV8:DV10)/SUM(DU8:DU10),0)</f>
        <v>0</v>
      </c>
      <c r="DV85" s="13">
        <f>IFERROR(SUM(DW7:DW9)/SUM(DV7:DV9),0)</f>
        <v>0</v>
      </c>
      <c r="DW85" s="13">
        <f>IFERROR(SUM(DX7:DX8)/SUM(DW7:DW8),0)</f>
        <v>0</v>
      </c>
      <c r="DX85" s="13">
        <f>IFERROR(SUM(DY7:DY7)/SUM(DX7:DX7),0)</f>
        <v>0</v>
      </c>
      <c r="DY85" s="13" t="s">
        <v>25</v>
      </c>
    </row>
    <row r="86" ht="15" customHeight="1" outlineLevel="1" spans="2:129">
      <c r="B86" s="6" t="s">
        <v>32</v>
      </c>
      <c r="C86" s="13">
        <f>IFERROR(SUM(D37:D40)/SUM(C37:C40),0)</f>
        <v>2.76518680027487</v>
      </c>
      <c r="D86" s="13">
        <f>IFERROR(SUM(E36:E39)/SUM(D36:D39),0)</f>
        <v>1.47463862324582</v>
      </c>
      <c r="E86" s="13">
        <f>IFERROR(SUM(F35:F38)/SUM(E35:E38),0)</f>
        <v>1.22503407441089</v>
      </c>
      <c r="F86" s="13">
        <f>IFERROR(SUM(G34:G37)/SUM(F34:F37),0)</f>
        <v>1.11413225683355</v>
      </c>
      <c r="G86" s="13">
        <f>IFERROR(SUM(H33:H36)/SUM(G33:G36),0)</f>
        <v>1.13933930563314</v>
      </c>
      <c r="H86" s="13">
        <f>IFERROR(SUM(I32:I35)/SUM(H32:H35),0)</f>
        <v>1.03941379917328</v>
      </c>
      <c r="I86" s="13">
        <f>IFERROR(SUM(J31:J34)/SUM(I31:I34),0)</f>
        <v>1.02752217659131</v>
      </c>
      <c r="J86" s="13">
        <f>IFERROR(SUM(K30:K33)/SUM(J30:J33),0)</f>
        <v>1.04109571141993</v>
      </c>
      <c r="K86" s="13">
        <f>IFERROR(SUM(L29:L32)/SUM(K29:K32),0)</f>
        <v>1.01567030910778</v>
      </c>
      <c r="L86" s="13">
        <f>IFERROR(SUM(M28:M31)/SUM(L28:L31),0)</f>
        <v>1.03529159302168</v>
      </c>
      <c r="M86" s="13">
        <f>IFERROR(SUM(N27:N30)/SUM(M27:M30),0)</f>
        <v>1.00842323044671</v>
      </c>
      <c r="N86" s="13">
        <f>IFERROR(SUM(O26:O29)/SUM(N26:N29),0)</f>
        <v>1.01113272239543</v>
      </c>
      <c r="O86" s="13">
        <f>IFERROR(SUM(P25:P28)/SUM(O25:O28),0)</f>
        <v>1.00444565087148</v>
      </c>
      <c r="P86" s="13">
        <f>IFERROR(SUM(Q24:Q27)/SUM(P24:P27),0)</f>
        <v>1.02194943874482</v>
      </c>
      <c r="Q86" s="13">
        <f>IFERROR(SUM(R23:R26)/SUM(Q23:Q26),0)</f>
        <v>0.998317478309311</v>
      </c>
      <c r="R86" s="13">
        <f>IFERROR(SUM(S22:S25)/SUM(R22:R25),0)</f>
        <v>1</v>
      </c>
      <c r="S86" s="22">
        <f>IFERROR(SUM(T21:T24)/SUM(S21:S24),0)</f>
        <v>0.999726421806706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1.01977978455133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X86" s="6" t="s">
        <v>32</v>
      </c>
      <c r="AY86" s="13">
        <f>IFERROR(SUM(AZ37:AZ40)/SUM(AY37:AY40),0)</f>
        <v>3.05832823068985</v>
      </c>
      <c r="AZ86" s="13">
        <f>IFERROR(SUM(BA36:BA39)/SUM(AZ36:AZ39),0)</f>
        <v>1.59219465004425</v>
      </c>
      <c r="BA86" s="13">
        <f>IFERROR(SUM(BB35:BB38)/SUM(BA35:BA38),0)</f>
        <v>1.4778206229036</v>
      </c>
      <c r="BB86" s="13">
        <f>IFERROR(SUM(BC34:BC37)/SUM(BB34:BB37),0)</f>
        <v>1.10065001807668</v>
      </c>
      <c r="BC86" s="13">
        <f>IFERROR(SUM(BD33:BD36)/SUM(BC33:BC36),0)</f>
        <v>1.1203590392604</v>
      </c>
      <c r="BD86" s="13">
        <f>IFERROR(SUM(BE32:BE35)/SUM(BD32:BD35),0)</f>
        <v>1.03607838295005</v>
      </c>
      <c r="BE86" s="13">
        <f>IFERROR(SUM(BF31:BF34)/SUM(BE31:BE34),0)</f>
        <v>1.02631812200243</v>
      </c>
      <c r="BF86" s="13">
        <f>IFERROR(SUM(BG30:BG33)/SUM(BF30:BF33),0)</f>
        <v>1.04306362260011</v>
      </c>
      <c r="BG86" s="13">
        <f>IFERROR(SUM(BH29:BH32)/SUM(BG29:BG32),0)</f>
        <v>1.01761272435278</v>
      </c>
      <c r="BH86" s="13">
        <f>IFERROR(SUM(BI28:BI31)/SUM(BH28:BH31),0)</f>
        <v>1.04842797733068</v>
      </c>
      <c r="BI86" s="13">
        <f>IFERROR(SUM(BJ27:BJ30)/SUM(BI27:BI30),0)</f>
        <v>1.0124726782445</v>
      </c>
      <c r="BJ86" s="13">
        <f>IFERROR(SUM(BK26:BK29)/SUM(BJ26:BJ29),0)</f>
        <v>1.00533217417994</v>
      </c>
      <c r="BK86" s="13">
        <f>IFERROR(SUM(BL25:BL28)/SUM(BK25:BK28),0)</f>
        <v>1.00424061756639</v>
      </c>
      <c r="BL86" s="13">
        <f>IFERROR(SUM(BM24:BM27)/SUM(BL24:BL27),0)</f>
        <v>1.03274915918426</v>
      </c>
      <c r="BM86" s="13">
        <f>IFERROR(SUM(BN23:BN26)/SUM(BM23:BM26),0)</f>
        <v>0.995821274762763</v>
      </c>
      <c r="BN86" s="13">
        <f>IFERROR(SUM(BO22:BO25)/SUM(BN22:BN25),0)</f>
        <v>1</v>
      </c>
      <c r="BO86" s="13">
        <f>IFERROR(SUM(BP21:BP24)/SUM(BO21:BO24),0)</f>
        <v>0.999656189875935</v>
      </c>
      <c r="BP86" s="13">
        <f>IFERROR(SUM(BQ20:BQ23)/SUM(BP20:BP23),0)</f>
        <v>1</v>
      </c>
      <c r="BQ86" s="13">
        <f>IFERROR(SUM(BR19:BR22)/SUM(BQ19:BQ22),0)</f>
        <v>1</v>
      </c>
      <c r="BR86" s="13">
        <f>IFERROR(SUM(BS18:BS21)/SUM(BR18:BR21),0)</f>
        <v>1</v>
      </c>
      <c r="BS86" s="13">
        <f>IFERROR(SUM(BT17:BT20)/SUM(BS17:BS20),0)</f>
        <v>1</v>
      </c>
      <c r="BT86" s="13">
        <f>IFERROR(SUM(BU16:BU19)/SUM(BT16:BT19),0)</f>
        <v>1</v>
      </c>
      <c r="BU86" s="13">
        <f>IFERROR(SUM(BV15:BV18)/SUM(BU15:BU18),0)</f>
        <v>1.02009755028619</v>
      </c>
      <c r="BV86" s="13">
        <f>IFERROR(SUM(BW14:BW17)/SUM(BV14:BV17),0)</f>
        <v>1</v>
      </c>
      <c r="BW86" s="13">
        <f>IFERROR(SUM(BX13:BX16)/SUM(BW13:BW16),0)</f>
        <v>1</v>
      </c>
      <c r="BX86" s="13">
        <f>IFERROR(SUM(BY12:BY15)/SUM(BX12:BX15),0)</f>
        <v>1</v>
      </c>
      <c r="BY86" s="13">
        <f>IFERROR(SUM(BZ11:BZ14)/SUM(BY11:BY14),0)</f>
        <v>1</v>
      </c>
      <c r="BZ86" s="13">
        <f>IFERROR(SUM(CA10:CA13)/SUM(BZ10:BZ13),0)</f>
        <v>1</v>
      </c>
      <c r="CA86" s="13">
        <f>IFERROR(SUM(CB9:CB12)/SUM(CA9:CA12),0)</f>
        <v>1</v>
      </c>
      <c r="CB86" s="13">
        <f>IFERROR(SUM(CC8:CC11)/SUM(CB8:CB11),0)</f>
        <v>1</v>
      </c>
      <c r="CC86" s="13">
        <f>IFERROR(SUM(CD7:CD10)/SUM(CC7:CC10),0)</f>
        <v>1</v>
      </c>
      <c r="CD86" s="13">
        <f>IFERROR(SUM(CE7:CE9)/SUM(CD7:CD9),0)</f>
        <v>1</v>
      </c>
      <c r="CE86" s="13">
        <f>IFERROR(SUM(CF7:CF8)/SUM(CE7:CE8),0)</f>
        <v>1</v>
      </c>
      <c r="CF86" s="13">
        <f>IFERROR(SUM(CG7:CG7)/SUM(CF7:CF7),0)</f>
        <v>1</v>
      </c>
      <c r="CG86" s="13" t="s">
        <v>25</v>
      </c>
      <c r="CP86" s="6" t="s">
        <v>32</v>
      </c>
      <c r="CQ86" s="13">
        <f>IFERROR(SUM(CR37:CR40)/SUM(CQ37:CQ40),0)</f>
        <v>3.17739514441863</v>
      </c>
      <c r="CR86" s="13">
        <f>IFERROR(SUM(CS36:CS39)/SUM(CR36:CR39),0)</f>
        <v>1.71249533581464</v>
      </c>
      <c r="CS86" s="13">
        <f>IFERROR(SUM(CT35:CT38)/SUM(CS35:CS38),0)</f>
        <v>1.53123888216708</v>
      </c>
      <c r="CT86" s="13">
        <f>IFERROR(SUM(CU34:CU37)/SUM(CT34:CT37),0)</f>
        <v>1.21631968471853</v>
      </c>
      <c r="CU86" s="13">
        <f>IFERROR(SUM(CV33:CV36)/SUM(CU33:CU36),0)</f>
        <v>1.07121592052159</v>
      </c>
      <c r="CV86" s="13">
        <f>IFERROR(SUM(CW32:CW35)/SUM(CV32:CV35),0)</f>
        <v>1.05471875262196</v>
      </c>
      <c r="CW86" s="13">
        <f>IFERROR(SUM(CX31:CX34)/SUM(CW31:CW34),0)</f>
        <v>1.11335831770119</v>
      </c>
      <c r="CX86" s="13">
        <f>IFERROR(SUM(CY30:CY33)/SUM(CX30:CX33),0)</f>
        <v>1.00298748429264</v>
      </c>
      <c r="CY86" s="13">
        <f>IFERROR(SUM(CZ29:CZ32)/SUM(CY29:CY32),0)</f>
        <v>1.01044632439672</v>
      </c>
      <c r="CZ86" s="13">
        <f>IFERROR(SUM(DA28:DA31)/SUM(CZ28:CZ31),0)</f>
        <v>1.01763289273293</v>
      </c>
      <c r="DA86" s="13">
        <f>IFERROR(SUM(DB27:DB30)/SUM(DA27:DA30),0)</f>
        <v>1.00681112582829</v>
      </c>
      <c r="DB86" s="13">
        <f>IFERROR(SUM(DC26:DC29)/SUM(DB26:DB29),0)</f>
        <v>1</v>
      </c>
      <c r="DC86" s="13">
        <f>IFERROR(SUM(DD25:DD28)/SUM(DC25:DC28),0)</f>
        <v>1.00046008783629</v>
      </c>
      <c r="DD86" s="13">
        <f>IFERROR(SUM(DE24:DE27)/SUM(DD24:DD27),0)</f>
        <v>1</v>
      </c>
      <c r="DE86" s="13">
        <f>IFERROR(SUM(DF23:DF26)/SUM(DE23:DE26),0)</f>
        <v>1</v>
      </c>
      <c r="DF86" s="13">
        <f>IFERROR(SUM(DG22:DG25)/SUM(DF22:DF25),0)</f>
        <v>1</v>
      </c>
      <c r="DG86" s="13">
        <f>IFERROR(SUM(DH21:DH24)/SUM(DG21:DG24),0)</f>
        <v>1</v>
      </c>
      <c r="DH86" s="13">
        <f>IFERROR(SUM(DI20:DI23)/SUM(DH20:DH23),0)</f>
        <v>1</v>
      </c>
      <c r="DI86" s="13">
        <f>IFERROR(SUM(DJ19:DJ22)/SUM(DI19:DI22),0)</f>
        <v>1</v>
      </c>
      <c r="DJ86" s="13">
        <f>IFERROR(SUM(DK18:DK21)/SUM(DJ18:DJ21),0)</f>
        <v>1</v>
      </c>
      <c r="DK86" s="13">
        <f>IFERROR(SUM(DL17:DL20)/SUM(DK17:DK20),0)</f>
        <v>1</v>
      </c>
      <c r="DL86" s="13">
        <f>IFERROR(SUM(DM16:DM19)/SUM(DL16:DL19),0)</f>
        <v>1</v>
      </c>
      <c r="DM86" s="13">
        <f>IFERROR(SUM(DN15:DN18)/SUM(DM15:DM18),0)</f>
        <v>1</v>
      </c>
      <c r="DN86" s="13">
        <f>IFERROR(SUM(DO14:DO17)/SUM(DN14:DN17),0)</f>
        <v>1</v>
      </c>
      <c r="DO86" s="13">
        <f>IFERROR(SUM(DP13:DP16)/SUM(DO13:DO16),0)</f>
        <v>1</v>
      </c>
      <c r="DP86" s="13">
        <f>IFERROR(SUM(DQ12:DQ15)/SUM(DP12:DP15),0)</f>
        <v>1</v>
      </c>
      <c r="DQ86" s="13">
        <f>IFERROR(SUM(DR11:DR14)/SUM(DQ11:DQ14),0)</f>
        <v>1</v>
      </c>
      <c r="DR86" s="13">
        <f>IFERROR(SUM(DS10:DS13)/SUM(DR10:DR13),0)</f>
        <v>1</v>
      </c>
      <c r="DS86" s="13">
        <f>IFERROR(SUM(DT9:DT12)/SUM(DS9:DS12),0)</f>
        <v>1</v>
      </c>
      <c r="DT86" s="13">
        <f>IFERROR(SUM(DU8:DU11)/SUM(DT8:DT11),0)</f>
        <v>1</v>
      </c>
      <c r="DU86" s="13">
        <f>IFERROR(SUM(DV7:DV10)/SUM(DU7:DU10),0)</f>
        <v>0</v>
      </c>
      <c r="DV86" s="13">
        <f>IFERROR(SUM(DW7:DW9)/SUM(DV7:DV9),0)</f>
        <v>0</v>
      </c>
      <c r="DW86" s="13">
        <f>IFERROR(SUM(DX7:DX8)/SUM(DW7:DW8),0)</f>
        <v>0</v>
      </c>
      <c r="DX86" s="13">
        <f>IFERROR(SUM(DY7:DY7)/SUM(DX7:DX7),0)</f>
        <v>0</v>
      </c>
      <c r="DY86" s="13" t="s">
        <v>25</v>
      </c>
    </row>
    <row r="87" ht="15" customHeight="1" outlineLevel="1" spans="2:129">
      <c r="B87" s="6" t="s">
        <v>33</v>
      </c>
      <c r="C87" s="13">
        <f>IFERROR(SUM(D36:D40)/SUM(C36:C40),0)</f>
        <v>2.73113846434803</v>
      </c>
      <c r="D87" s="13">
        <f>IFERROR(SUM(E35:E39)/SUM(D35:D39),0)</f>
        <v>1.4667775024526</v>
      </c>
      <c r="E87" s="13">
        <f>IFERROR(SUM(F34:F38)/SUM(E34:E38),0)</f>
        <v>1.25305941256256</v>
      </c>
      <c r="F87" s="13">
        <f>IFERROR(SUM(G33:G37)/SUM(F33:F37),0)</f>
        <v>1.11196555271083</v>
      </c>
      <c r="G87" s="13">
        <f>IFERROR(SUM(H32:H36)/SUM(G32:G36),0)</f>
        <v>1.12445647486088</v>
      </c>
      <c r="H87" s="13">
        <f>IFERROR(SUM(I31:I35)/SUM(H31:H35),0)</f>
        <v>1.03802720519206</v>
      </c>
      <c r="I87" s="13">
        <f>IFERROR(SUM(J30:J34)/SUM(I30:I34),0)</f>
        <v>1.04148472535316</v>
      </c>
      <c r="J87" s="13">
        <f>IFERROR(SUM(K29:K33)/SUM(J29:J33),0)</f>
        <v>1.04562473049215</v>
      </c>
      <c r="K87" s="13">
        <f>IFERROR(SUM(L28:L32)/SUM(K28:K32),0)</f>
        <v>1.01395698441284</v>
      </c>
      <c r="L87" s="13">
        <f>IFERROR(SUM(M27:M31)/SUM(L27:L31),0)</f>
        <v>1.03172813859702</v>
      </c>
      <c r="M87" s="13">
        <f>IFERROR(SUM(N26:N30)/SUM(M26:M30),0)</f>
        <v>1.00754348131722</v>
      </c>
      <c r="N87" s="13">
        <f>IFERROR(SUM(O25:O29)/SUM(N25:N29),0)</f>
        <v>1.01044892706495</v>
      </c>
      <c r="O87" s="13">
        <f>IFERROR(SUM(P24:P28)/SUM(O24:O28),0)</f>
        <v>1.00413621780825</v>
      </c>
      <c r="P87" s="13">
        <f>IFERROR(SUM(Q23:Q27)/SUM(P23:P27),0)</f>
        <v>1.01894785814671</v>
      </c>
      <c r="Q87" s="13">
        <f>IFERROR(SUM(R22:R26)/SUM(Q22:Q26),0)</f>
        <v>0.99845963179862</v>
      </c>
      <c r="R87" s="13">
        <f>IFERROR(SUM(S21:S25)/SUM(R21:R25),0)</f>
        <v>1</v>
      </c>
      <c r="S87" s="22">
        <f>IFERROR(SUM(T20:T24)/SUM(S20:S24),0)</f>
        <v>0.999762039978838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1.01342467355854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X87" s="6" t="s">
        <v>33</v>
      </c>
      <c r="AY87" s="13">
        <f>IFERROR(SUM(AZ36:AZ40)/SUM(AY36:AY40),0)</f>
        <v>3.20966185262463</v>
      </c>
      <c r="AZ87" s="13">
        <f>IFERROR(SUM(BA35:BA39)/SUM(AZ35:AZ39),0)</f>
        <v>1.6764712864988</v>
      </c>
      <c r="BA87" s="13">
        <f>IFERROR(SUM(BB34:BB38)/SUM(BA34:BA38),0)</f>
        <v>1.54274506366158</v>
      </c>
      <c r="BB87" s="13">
        <f>IFERROR(SUM(BC33:BC37)/SUM(BB33:BB37),0)</f>
        <v>1.16237033465154</v>
      </c>
      <c r="BC87" s="13">
        <f>IFERROR(SUM(BD32:BD36)/SUM(BC32:BC36),0)</f>
        <v>1.10946805557735</v>
      </c>
      <c r="BD87" s="13">
        <f>IFERROR(SUM(BE31:BE35)/SUM(BD31:BD35),0)</f>
        <v>1.03650832235949</v>
      </c>
      <c r="BE87" s="13">
        <f>IFERROR(SUM(BF30:BF34)/SUM(BE30:BE34),0)</f>
        <v>1.04099045853957</v>
      </c>
      <c r="BF87" s="13">
        <f>IFERROR(SUM(BG29:BG33)/SUM(BF29:BF33),0)</f>
        <v>1.04724864553812</v>
      </c>
      <c r="BG87" s="13">
        <f>IFERROR(SUM(BH28:BH32)/SUM(BG28:BG32),0)</f>
        <v>1.01830414118559</v>
      </c>
      <c r="BH87" s="13">
        <f>IFERROR(SUM(BI27:BI31)/SUM(BH27:BH31),0)</f>
        <v>1.046591375959</v>
      </c>
      <c r="BI87" s="13">
        <f>IFERROR(SUM(BJ26:BJ30)/SUM(BI26:BI30),0)</f>
        <v>1.01095764636207</v>
      </c>
      <c r="BJ87" s="13">
        <f>IFERROR(SUM(BK25:BK29)/SUM(BJ25:BJ29),0)</f>
        <v>1.00492952408454</v>
      </c>
      <c r="BK87" s="13">
        <f>IFERROR(SUM(BL24:BL28)/SUM(BK24:BK28),0)</f>
        <v>1.00385041045335</v>
      </c>
      <c r="BL87" s="13">
        <f>IFERROR(SUM(BM23:BM27)/SUM(BL23:BL27),0)</f>
        <v>1.02779647309937</v>
      </c>
      <c r="BM87" s="13">
        <f>IFERROR(SUM(BN22:BN26)/SUM(BM22:BM26),0)</f>
        <v>0.996197881219738</v>
      </c>
      <c r="BN87" s="13">
        <f>IFERROR(SUM(BO21:BO25)/SUM(BN21:BN25),0)</f>
        <v>1</v>
      </c>
      <c r="BO87" s="13">
        <f>IFERROR(SUM(BP20:BP24)/SUM(BO20:BO24),0)</f>
        <v>0.999696189129952</v>
      </c>
      <c r="BP87" s="13">
        <f>IFERROR(SUM(BQ19:BQ23)/SUM(BP19:BP23),0)</f>
        <v>1</v>
      </c>
      <c r="BQ87" s="13">
        <f>IFERROR(SUM(BR18:BR22)/SUM(BQ18:BQ22),0)</f>
        <v>1</v>
      </c>
      <c r="BR87" s="13">
        <f>IFERROR(SUM(BS17:BS21)/SUM(BR17:BR21),0)</f>
        <v>1</v>
      </c>
      <c r="BS87" s="13">
        <f>IFERROR(SUM(BT16:BT20)/SUM(BS16:BS20),0)</f>
        <v>1</v>
      </c>
      <c r="BT87" s="13">
        <f>IFERROR(SUM(BU15:BU19)/SUM(BT15:BT19),0)</f>
        <v>1</v>
      </c>
      <c r="BU87" s="13">
        <f>IFERROR(SUM(BV14:BV18)/SUM(BU14:BU18),0)</f>
        <v>1.01357029841694</v>
      </c>
      <c r="BV87" s="13">
        <f>IFERROR(SUM(BW13:BW17)/SUM(BV13:BV17),0)</f>
        <v>1</v>
      </c>
      <c r="BW87" s="13">
        <f>IFERROR(SUM(BX12:BX16)/SUM(BW12:BW16),0)</f>
        <v>1</v>
      </c>
      <c r="BX87" s="13">
        <f>IFERROR(SUM(BY11:BY15)/SUM(BX11:BX15),0)</f>
        <v>1</v>
      </c>
      <c r="BY87" s="13">
        <f>IFERROR(SUM(BZ10:BZ14)/SUM(BY10:BY14),0)</f>
        <v>1</v>
      </c>
      <c r="BZ87" s="13">
        <f>IFERROR(SUM(CA9:CA13)/SUM(BZ9:BZ13),0)</f>
        <v>1</v>
      </c>
      <c r="CA87" s="13">
        <f>IFERROR(SUM(CB8:CB12)/SUM(CA8:CA12),0)</f>
        <v>1</v>
      </c>
      <c r="CB87" s="13">
        <f>IFERROR(SUM(CC7:CC11)/SUM(CB7:CB11),0)</f>
        <v>1</v>
      </c>
      <c r="CC87" s="13">
        <f>IFERROR(SUM(CD7:CD10)/SUM(CC7:CC10),0)</f>
        <v>1</v>
      </c>
      <c r="CD87" s="13">
        <f>IFERROR(SUM(CE7:CE9)/SUM(CD7:CD9),0)</f>
        <v>1</v>
      </c>
      <c r="CE87" s="13">
        <f>IFERROR(SUM(CF7:CF8)/SUM(CE7:CE8),0)</f>
        <v>1</v>
      </c>
      <c r="CF87" s="13">
        <f>IFERROR(SUM(CG7:CG7)/SUM(CF7:CF7),0)</f>
        <v>1</v>
      </c>
      <c r="CG87" s="13" t="s">
        <v>25</v>
      </c>
      <c r="CP87" s="6" t="s">
        <v>33</v>
      </c>
      <c r="CQ87" s="13">
        <f>IFERROR(SUM(CR36:CR40)/SUM(CQ36:CQ40),0)</f>
        <v>2.69669309357635</v>
      </c>
      <c r="CR87" s="13">
        <f>IFERROR(SUM(CS35:CS39)/SUM(CR35:CR39),0)</f>
        <v>1.695078368649</v>
      </c>
      <c r="CS87" s="13">
        <f>IFERROR(SUM(CT34:CT38)/SUM(CS34:CS38),0)</f>
        <v>1.55965494979766</v>
      </c>
      <c r="CT87" s="13">
        <f>IFERROR(SUM(CU33:CU37)/SUM(CT33:CT37),0)</f>
        <v>1.23295799664325</v>
      </c>
      <c r="CU87" s="13">
        <f>IFERROR(SUM(CV32:CV36)/SUM(CU32:CU36),0)</f>
        <v>1.06108716001479</v>
      </c>
      <c r="CV87" s="13">
        <f>IFERROR(SUM(CW31:CW35)/SUM(CV31:CV35),0)</f>
        <v>1.0503527634406</v>
      </c>
      <c r="CW87" s="13">
        <f>IFERROR(SUM(CX30:CX34)/SUM(CW30:CW34),0)</f>
        <v>1.09789805544669</v>
      </c>
      <c r="CX87" s="13">
        <f>IFERROR(SUM(CY29:CY33)/SUM(CX29:CX33),0)</f>
        <v>1.00448283406587</v>
      </c>
      <c r="CY87" s="13">
        <f>IFERROR(SUM(CZ28:CZ32)/SUM(CY28:CY32),0)</f>
        <v>1.00901016471577</v>
      </c>
      <c r="CZ87" s="13">
        <f>IFERROR(SUM(DA27:DA31)/SUM(CZ27:CZ31),0)</f>
        <v>1.01490002854117</v>
      </c>
      <c r="DA87" s="13">
        <f>IFERROR(SUM(DB26:DB30)/SUM(DA26:DA30),0)</f>
        <v>1.00655125219947</v>
      </c>
      <c r="DB87" s="13">
        <f>IFERROR(SUM(DC25:DC29)/SUM(DB25:DB29),0)</f>
        <v>1</v>
      </c>
      <c r="DC87" s="13">
        <f>IFERROR(SUM(DD24:DD28)/SUM(DC24:DC28),0)</f>
        <v>1.00040540396821</v>
      </c>
      <c r="DD87" s="13">
        <f>IFERROR(SUM(DE23:DE27)/SUM(DD23:DD27),0)</f>
        <v>1</v>
      </c>
      <c r="DE87" s="13">
        <f>IFERROR(SUM(DF22:DF26)/SUM(DE22:DE26),0)</f>
        <v>1.00786236453744</v>
      </c>
      <c r="DF87" s="13">
        <f>IFERROR(SUM(DG21:DG25)/SUM(DF21:DF25),0)</f>
        <v>1</v>
      </c>
      <c r="DG87" s="13">
        <f>IFERROR(SUM(DH20:DH24)/SUM(DG20:DG24),0)</f>
        <v>1</v>
      </c>
      <c r="DH87" s="13">
        <f>IFERROR(SUM(DI19:DI23)/SUM(DH19:DH23),0)</f>
        <v>1</v>
      </c>
      <c r="DI87" s="13">
        <f>IFERROR(SUM(DJ18:DJ22)/SUM(DI18:DI22),0)</f>
        <v>1</v>
      </c>
      <c r="DJ87" s="13">
        <f>IFERROR(SUM(DK17:DK21)/SUM(DJ17:DJ21),0)</f>
        <v>1</v>
      </c>
      <c r="DK87" s="13">
        <f>IFERROR(SUM(DL16:DL20)/SUM(DK16:DK20),0)</f>
        <v>1</v>
      </c>
      <c r="DL87" s="13">
        <f>IFERROR(SUM(DM15:DM19)/SUM(DL15:DL19),0)</f>
        <v>1</v>
      </c>
      <c r="DM87" s="13">
        <f>IFERROR(SUM(DN14:DN18)/SUM(DM14:DM18),0)</f>
        <v>1</v>
      </c>
      <c r="DN87" s="13">
        <f>IFERROR(SUM(DO13:DO17)/SUM(DN13:DN17),0)</f>
        <v>1</v>
      </c>
      <c r="DO87" s="13">
        <f>IFERROR(SUM(DP12:DP16)/SUM(DO12:DO16),0)</f>
        <v>1</v>
      </c>
      <c r="DP87" s="13">
        <f>IFERROR(SUM(DQ11:DQ15)/SUM(DP11:DP15),0)</f>
        <v>1</v>
      </c>
      <c r="DQ87" s="13">
        <f>IFERROR(SUM(DR10:DR14)/SUM(DQ10:DQ14),0)</f>
        <v>1</v>
      </c>
      <c r="DR87" s="13">
        <f>IFERROR(SUM(DS9:DS13)/SUM(DR9:DR13),0)</f>
        <v>1</v>
      </c>
      <c r="DS87" s="13">
        <f>IFERROR(SUM(DT8:DT12)/SUM(DS8:DS12),0)</f>
        <v>1</v>
      </c>
      <c r="DT87" s="13">
        <f>IFERROR(SUM(DU7:DU11)/SUM(DT7:DT11),0)</f>
        <v>1</v>
      </c>
      <c r="DU87" s="13">
        <f>IFERROR(SUM(DV7:DV10)/SUM(DU7:DU10),0)</f>
        <v>0</v>
      </c>
      <c r="DV87" s="13">
        <f>IFERROR(SUM(DW7:DW9)/SUM(DV7:DV9),0)</f>
        <v>0</v>
      </c>
      <c r="DW87" s="13">
        <f>IFERROR(SUM(DX7:DX8)/SUM(DW7:DW8),0)</f>
        <v>0</v>
      </c>
      <c r="DX87" s="13">
        <f>IFERROR(SUM(DY7:DY7)/SUM(DX7:DX7),0)</f>
        <v>0</v>
      </c>
      <c r="DY87" s="13" t="s">
        <v>25</v>
      </c>
    </row>
    <row r="88" ht="15" customHeight="1" outlineLevel="1" spans="2:129">
      <c r="B88" s="6" t="s">
        <v>34</v>
      </c>
      <c r="C88" s="13">
        <f>IFERROR(SUM(D35:D40)/SUM(C35:C40),0)</f>
        <v>2.75867637963957</v>
      </c>
      <c r="D88" s="13">
        <f>IFERROR(SUM(E34:E39)/SUM(D34:D39),0)</f>
        <v>1.49725240501898</v>
      </c>
      <c r="E88" s="13">
        <f>IFERROR(SUM(F33:F38)/SUM(E33:E38),0)</f>
        <v>1.30784845506442</v>
      </c>
      <c r="F88" s="13">
        <f>IFERROR(SUM(G32:G37)/SUM(F32:F37),0)</f>
        <v>1.1029747927614</v>
      </c>
      <c r="G88" s="13">
        <f>IFERROR(SUM(H31:H36)/SUM(G31:G36),0)</f>
        <v>1.11940240580364</v>
      </c>
      <c r="H88" s="13">
        <f>IFERROR(SUM(I30:I35)/SUM(H30:H35),0)</f>
        <v>1.04373303975936</v>
      </c>
      <c r="I88" s="13">
        <f>IFERROR(SUM(J29:J34)/SUM(I29:I34),0)</f>
        <v>1.05662319429827</v>
      </c>
      <c r="J88" s="13">
        <f>IFERROR(SUM(K28:K33)/SUM(J28:J33),0)</f>
        <v>1.03500137261928</v>
      </c>
      <c r="K88" s="13">
        <f>IFERROR(SUM(L27:L32)/SUM(K27:K32),0)</f>
        <v>1.01261546465543</v>
      </c>
      <c r="L88" s="13">
        <f>IFERROR(SUM(M26:M31)/SUM(L26:L31),0)</f>
        <v>1.03036759278058</v>
      </c>
      <c r="M88" s="13">
        <f>IFERROR(SUM(N25:N30)/SUM(M25:M30),0)</f>
        <v>1.00713087301067</v>
      </c>
      <c r="N88" s="13">
        <f>IFERROR(SUM(O24:O29)/SUM(N24:N29),0)</f>
        <v>1.00964189947688</v>
      </c>
      <c r="O88" s="13">
        <f>IFERROR(SUM(P23:P28)/SUM(O23:O28),0)</f>
        <v>1.00383792071836</v>
      </c>
      <c r="P88" s="13">
        <f>IFERROR(SUM(Q22:Q27)/SUM(P22:P27),0)</f>
        <v>1.01778281420802</v>
      </c>
      <c r="Q88" s="13">
        <f>IFERROR(SUM(R21:R26)/SUM(Q21:Q26),0)</f>
        <v>0.998661571053963</v>
      </c>
      <c r="R88" s="13">
        <f>IFERROR(SUM(S20:S25)/SUM(R20:R25),0)</f>
        <v>1</v>
      </c>
      <c r="S88" s="22">
        <f>IFERROR(SUM(T19:T24)/SUM(S19:S24),0)</f>
        <v>0.999779270197085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1.01230526765708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X88" s="6" t="s">
        <v>34</v>
      </c>
      <c r="AY88" s="13">
        <f>IFERROR(SUM(AZ35:AZ40)/SUM(AY35:AY40),0)</f>
        <v>3.22202321510443</v>
      </c>
      <c r="AZ88" s="13">
        <f>IFERROR(SUM(BA34:BA39)/SUM(AZ34:AZ39),0)</f>
        <v>1.68859644555227</v>
      </c>
      <c r="BA88" s="13">
        <f>IFERROR(SUM(BB33:BB38)/SUM(BA33:BA38),0)</f>
        <v>1.57137037550435</v>
      </c>
      <c r="BB88" s="13">
        <f>IFERROR(SUM(BC32:BC37)/SUM(BB32:BB37),0)</f>
        <v>1.14607796831395</v>
      </c>
      <c r="BC88" s="13">
        <f>IFERROR(SUM(BD31:BD36)/SUM(BC31:BC36),0)</f>
        <v>1.11028989000227</v>
      </c>
      <c r="BD88" s="13">
        <f>IFERROR(SUM(BE30:BE35)/SUM(BD30:BD35),0)</f>
        <v>1.04045862484196</v>
      </c>
      <c r="BE88" s="13">
        <f>IFERROR(SUM(BF29:BF34)/SUM(BE29:BE34),0)</f>
        <v>1.05645414830817</v>
      </c>
      <c r="BF88" s="13">
        <f>IFERROR(SUM(BG28:BG33)/SUM(BF28:BF33),0)</f>
        <v>1.02884951451322</v>
      </c>
      <c r="BG88" s="13">
        <f>IFERROR(SUM(BH27:BH32)/SUM(BG27:BG32),0)</f>
        <v>1.0170271405621</v>
      </c>
      <c r="BH88" s="13">
        <f>IFERROR(SUM(BI26:BI31)/SUM(BH26:BH31),0)</f>
        <v>1.04391675614855</v>
      </c>
      <c r="BI88" s="13">
        <f>IFERROR(SUM(BJ25:BJ30)/SUM(BI25:BI30),0)</f>
        <v>1.01025260461233</v>
      </c>
      <c r="BJ88" s="13">
        <f>IFERROR(SUM(BK24:BK29)/SUM(BJ24:BJ29),0)</f>
        <v>1.00444523889511</v>
      </c>
      <c r="BK88" s="13">
        <f>IFERROR(SUM(BL23:BL28)/SUM(BK23:BK28),0)</f>
        <v>1.00351554392569</v>
      </c>
      <c r="BL88" s="13">
        <f>IFERROR(SUM(BM22:BM27)/SUM(BL22:BL27),0)</f>
        <v>1.02566348845294</v>
      </c>
      <c r="BM88" s="13">
        <f>IFERROR(SUM(BN21:BN26)/SUM(BM21:BM26),0)</f>
        <v>0.99664233124387</v>
      </c>
      <c r="BN88" s="13">
        <f>IFERROR(SUM(BO20:BO25)/SUM(BN20:BN25),0)</f>
        <v>1</v>
      </c>
      <c r="BO88" s="13">
        <f>IFERROR(SUM(BP19:BP24)/SUM(BO19:BO24),0)</f>
        <v>0.999719440110132</v>
      </c>
      <c r="BP88" s="13">
        <f>IFERROR(SUM(BQ18:BQ23)/SUM(BP18:BP23),0)</f>
        <v>1</v>
      </c>
      <c r="BQ88" s="13">
        <f>IFERROR(SUM(BR17:BR22)/SUM(BQ17:BQ22),0)</f>
        <v>1</v>
      </c>
      <c r="BR88" s="13">
        <f>IFERROR(SUM(BS16:BS21)/SUM(BR16:BR21),0)</f>
        <v>1</v>
      </c>
      <c r="BS88" s="13">
        <f>IFERROR(SUM(BT15:BT20)/SUM(BS15:BS20),0)</f>
        <v>1</v>
      </c>
      <c r="BT88" s="13">
        <f>IFERROR(SUM(BU14:BU19)/SUM(BT14:BT19),0)</f>
        <v>1</v>
      </c>
      <c r="BU88" s="13">
        <f>IFERROR(SUM(BV13:BV18)/SUM(BU13:BU18),0)</f>
        <v>1.01242750883589</v>
      </c>
      <c r="BV88" s="13">
        <f>IFERROR(SUM(BW12:BW17)/SUM(BV12:BV17),0)</f>
        <v>1</v>
      </c>
      <c r="BW88" s="13">
        <f>IFERROR(SUM(BX11:BX16)/SUM(BW11:BW16),0)</f>
        <v>1</v>
      </c>
      <c r="BX88" s="13">
        <f>IFERROR(SUM(BY10:BY15)/SUM(BX10:BX15),0)</f>
        <v>1</v>
      </c>
      <c r="BY88" s="13">
        <f>IFERROR(SUM(BZ9:BZ14)/SUM(BY9:BY14),0)</f>
        <v>1</v>
      </c>
      <c r="BZ88" s="13">
        <f>IFERROR(SUM(CA8:CA13)/SUM(BZ8:BZ13),0)</f>
        <v>1</v>
      </c>
      <c r="CA88" s="13">
        <f>IFERROR(SUM(CB7:CB12)/SUM(CA7:CA12),0)</f>
        <v>1</v>
      </c>
      <c r="CB88" s="13">
        <f>IFERROR(SUM(CC7:CC11)/SUM(CB7:CB11),0)</f>
        <v>1</v>
      </c>
      <c r="CC88" s="13">
        <f>IFERROR(SUM(CD7:CD10)/SUM(CC7:CC10),0)</f>
        <v>1</v>
      </c>
      <c r="CD88" s="13">
        <f>IFERROR(SUM(CE7:CE9)/SUM(CD7:CD9),0)</f>
        <v>1</v>
      </c>
      <c r="CE88" s="13">
        <f>IFERROR(SUM(CF7:CF8)/SUM(CE7:CE8),0)</f>
        <v>1</v>
      </c>
      <c r="CF88" s="13">
        <f>IFERROR(SUM(CG7:CG7)/SUM(CF7:CF7),0)</f>
        <v>1</v>
      </c>
      <c r="CG88" s="13" t="s">
        <v>25</v>
      </c>
      <c r="CP88" s="6" t="s">
        <v>34</v>
      </c>
      <c r="CQ88" s="13">
        <f>IFERROR(SUM(CR35:CR40)/SUM(CQ35:CQ40),0)</f>
        <v>2.76200552232371</v>
      </c>
      <c r="CR88" s="13">
        <f>IFERROR(SUM(CS34:CS39)/SUM(CR34:CR39),0)</f>
        <v>1.69747233422126</v>
      </c>
      <c r="CS88" s="13">
        <f>IFERROR(SUM(CT33:CT38)/SUM(CS33:CS38),0)</f>
        <v>1.49898630777737</v>
      </c>
      <c r="CT88" s="13">
        <f>IFERROR(SUM(CU32:CU37)/SUM(CT32:CT37),0)</f>
        <v>1.22442866537757</v>
      </c>
      <c r="CU88" s="13">
        <f>IFERROR(SUM(CV31:CV36)/SUM(CU31:CU36),0)</f>
        <v>1.07680182078402</v>
      </c>
      <c r="CV88" s="13">
        <f>IFERROR(SUM(CW30:CW35)/SUM(CV30:CV35),0)</f>
        <v>1.04703218878292</v>
      </c>
      <c r="CW88" s="13">
        <f>IFERROR(SUM(CX29:CX34)/SUM(CW29:CW34),0)</f>
        <v>1.09406788361774</v>
      </c>
      <c r="CX88" s="13">
        <f>IFERROR(SUM(CY28:CY33)/SUM(CX28:CX33),0)</f>
        <v>1.00402341774732</v>
      </c>
      <c r="CY88" s="13">
        <f>IFERROR(SUM(CZ27:CZ32)/SUM(CY27:CY32),0)</f>
        <v>1.00817143861119</v>
      </c>
      <c r="CZ88" s="13">
        <f>IFERROR(SUM(DA26:DA31)/SUM(CZ26:CZ31),0)</f>
        <v>1.01404404948186</v>
      </c>
      <c r="DA88" s="13">
        <f>IFERROR(SUM(DB25:DB30)/SUM(DA25:DA30),0)</f>
        <v>1.00576933261359</v>
      </c>
      <c r="DB88" s="13">
        <f>IFERROR(SUM(DC24:DC29)/SUM(DB24:DB29),0)</f>
        <v>1</v>
      </c>
      <c r="DC88" s="13">
        <f>IFERROR(SUM(DD23:DD28)/SUM(DC23:DC28),0)</f>
        <v>1.00037375981126</v>
      </c>
      <c r="DD88" s="13">
        <f>IFERROR(SUM(DE22:DE27)/SUM(DD22:DD27),0)</f>
        <v>1</v>
      </c>
      <c r="DE88" s="13">
        <f>IFERROR(SUM(DF21:DF26)/SUM(DE21:DE26),0)</f>
        <v>1.0070355480705</v>
      </c>
      <c r="DF88" s="13">
        <f>IFERROR(SUM(DG20:DG25)/SUM(DF20:DF25),0)</f>
        <v>1</v>
      </c>
      <c r="DG88" s="13">
        <f>IFERROR(SUM(DH19:DH24)/SUM(DG19:DG24),0)</f>
        <v>1</v>
      </c>
      <c r="DH88" s="13">
        <f>IFERROR(SUM(DI18:DI23)/SUM(DH18:DH23),0)</f>
        <v>1</v>
      </c>
      <c r="DI88" s="13">
        <f>IFERROR(SUM(DJ17:DJ22)/SUM(DI17:DI22),0)</f>
        <v>1</v>
      </c>
      <c r="DJ88" s="13">
        <f>IFERROR(SUM(DK16:DK21)/SUM(DJ16:DJ21),0)</f>
        <v>1</v>
      </c>
      <c r="DK88" s="13">
        <f>IFERROR(SUM(DL15:DL20)/SUM(DK15:DK20),0)</f>
        <v>1</v>
      </c>
      <c r="DL88" s="13">
        <f>IFERROR(SUM(DM14:DM19)/SUM(DL14:DL19),0)</f>
        <v>1</v>
      </c>
      <c r="DM88" s="13">
        <f>IFERROR(SUM(DN13:DN18)/SUM(DM13:DM18),0)</f>
        <v>1</v>
      </c>
      <c r="DN88" s="13">
        <f>IFERROR(SUM(DO12:DO17)/SUM(DN12:DN17),0)</f>
        <v>1</v>
      </c>
      <c r="DO88" s="13">
        <f>IFERROR(SUM(DP11:DP16)/SUM(DO11:DO16),0)</f>
        <v>1</v>
      </c>
      <c r="DP88" s="13">
        <f>IFERROR(SUM(DQ10:DQ15)/SUM(DP10:DP15),0)</f>
        <v>1</v>
      </c>
      <c r="DQ88" s="13">
        <f>IFERROR(SUM(DR9:DR14)/SUM(DQ9:DQ14),0)</f>
        <v>1</v>
      </c>
      <c r="DR88" s="13">
        <f>IFERROR(SUM(DS8:DS13)/SUM(DR8:DR13),0)</f>
        <v>1</v>
      </c>
      <c r="DS88" s="13">
        <f>IFERROR(SUM(DT7:DT12)/SUM(DS7:DS12),0)</f>
        <v>1</v>
      </c>
      <c r="DT88" s="13">
        <f>IFERROR(SUM(DU7:DU11)/SUM(DT7:DT11),0)</f>
        <v>1</v>
      </c>
      <c r="DU88" s="13">
        <f>IFERROR(SUM(DV7:DV10)/SUM(DU7:DU10),0)</f>
        <v>0</v>
      </c>
      <c r="DV88" s="13">
        <f>IFERROR(SUM(DW7:DW9)/SUM(DV7:DV9),0)</f>
        <v>0</v>
      </c>
      <c r="DW88" s="13">
        <f>IFERROR(SUM(DX7:DX8)/SUM(DW7:DW8),0)</f>
        <v>0</v>
      </c>
      <c r="DX88" s="13">
        <f>IFERROR(SUM(DY7:DY7)/SUM(DX7:DX7),0)</f>
        <v>0</v>
      </c>
      <c r="DY88" s="13" t="s">
        <v>25</v>
      </c>
    </row>
    <row r="89" ht="15" customHeight="1" outlineLevel="1" spans="2:129">
      <c r="B89" s="15" t="s">
        <v>35</v>
      </c>
      <c r="C89" s="16">
        <f>C84</f>
        <v>2.74871639804781</v>
      </c>
      <c r="D89" s="16">
        <f>D84</f>
        <v>1.64826414539241</v>
      </c>
      <c r="E89" s="16">
        <f>E83</f>
        <v>1.23416827008662</v>
      </c>
      <c r="F89" s="16">
        <v>1.4</v>
      </c>
      <c r="G89" s="16">
        <f>G88</f>
        <v>1.11940240580364</v>
      </c>
      <c r="H89" s="16">
        <f>H84</f>
        <v>1.04002429991127</v>
      </c>
      <c r="I89" s="16">
        <f>I82</f>
        <v>1.0358553789005</v>
      </c>
      <c r="J89" s="16">
        <v>1.001</v>
      </c>
      <c r="K89" s="16">
        <v>1.005</v>
      </c>
      <c r="L89" s="16">
        <v>1.003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22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f>AY87</f>
        <v>3.20966185262463</v>
      </c>
      <c r="AZ89" s="16">
        <f>AZ86</f>
        <v>1.59219465004425</v>
      </c>
      <c r="BA89" s="16">
        <f>BA84</f>
        <v>1.75936106361817</v>
      </c>
      <c r="BB89" s="16">
        <f t="shared" ref="BB89" si="37">BB83</f>
        <v>1.12771134684175</v>
      </c>
      <c r="BC89" s="16">
        <v>1.003</v>
      </c>
      <c r="BD89" s="16">
        <v>1.008</v>
      </c>
      <c r="BE89" s="16">
        <f>BE82</f>
        <v>1.04210460029103</v>
      </c>
      <c r="BF89" s="16">
        <v>1.001</v>
      </c>
      <c r="BG89" s="16">
        <v>1.005</v>
      </c>
      <c r="BH89" s="16">
        <v>1.003</v>
      </c>
      <c r="BI89" s="16">
        <v>1.001</v>
      </c>
      <c r="BJ89" s="16">
        <v>1.0001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  <c r="CP89" s="15" t="s">
        <v>35</v>
      </c>
      <c r="CQ89" s="16">
        <v>1.05</v>
      </c>
      <c r="CR89" s="16">
        <v>1.01</v>
      </c>
      <c r="CS89" s="16">
        <v>1.002</v>
      </c>
      <c r="CT89" s="16">
        <v>1.001</v>
      </c>
      <c r="CU89" s="16">
        <v>1.003</v>
      </c>
      <c r="CV89" s="16">
        <v>1.008</v>
      </c>
      <c r="CW89" s="16">
        <f>CW82</f>
        <v>1.05378821450201</v>
      </c>
      <c r="CX89" s="16">
        <v>1.001</v>
      </c>
      <c r="CY89" s="16">
        <v>1.005</v>
      </c>
      <c r="CZ89" s="16">
        <v>1.003</v>
      </c>
      <c r="DA89" s="16">
        <v>1.001</v>
      </c>
      <c r="DB89" s="16">
        <v>1.0001</v>
      </c>
      <c r="DC89" s="16">
        <v>1</v>
      </c>
      <c r="DD89" s="16">
        <v>1</v>
      </c>
      <c r="DE89" s="16">
        <v>1</v>
      </c>
      <c r="DF89" s="16">
        <v>1</v>
      </c>
      <c r="DG89" s="16">
        <v>1</v>
      </c>
      <c r="DH89" s="16">
        <v>1</v>
      </c>
      <c r="DI89" s="16">
        <v>1</v>
      </c>
      <c r="DJ89" s="16">
        <v>1</v>
      </c>
      <c r="DK89" s="16">
        <v>1</v>
      </c>
      <c r="DL89" s="16">
        <v>1</v>
      </c>
      <c r="DM89" s="16">
        <v>1</v>
      </c>
      <c r="DN89" s="16">
        <v>1</v>
      </c>
      <c r="DO89" s="16">
        <v>1</v>
      </c>
      <c r="DP89" s="16">
        <v>1</v>
      </c>
      <c r="DQ89" s="16">
        <v>1</v>
      </c>
      <c r="DR89" s="16">
        <v>1</v>
      </c>
      <c r="DS89" s="16">
        <v>1</v>
      </c>
      <c r="DT89" s="16">
        <v>1</v>
      </c>
      <c r="DU89" s="16">
        <v>1</v>
      </c>
      <c r="DV89" s="16">
        <v>1</v>
      </c>
      <c r="DW89" s="16">
        <v>1</v>
      </c>
      <c r="DX89" s="16">
        <v>1</v>
      </c>
      <c r="DY89" s="16">
        <v>1</v>
      </c>
    </row>
    <row r="90" ht="15" customHeight="1" outlineLevel="1" spans="2:129">
      <c r="B90" s="6" t="s">
        <v>36</v>
      </c>
      <c r="C90" s="13">
        <f t="shared" ref="C90:AJ90" si="38">IFERROR(C89*D90,0)</f>
        <v>9.52552843118697</v>
      </c>
      <c r="D90" s="13">
        <f t="shared" si="38"/>
        <v>3.4654460670996</v>
      </c>
      <c r="E90" s="13">
        <f t="shared" si="38"/>
        <v>2.10248222457971</v>
      </c>
      <c r="F90" s="13">
        <f t="shared" si="38"/>
        <v>1.7035620470393</v>
      </c>
      <c r="G90" s="13">
        <f t="shared" si="38"/>
        <v>1.2168300335995</v>
      </c>
      <c r="H90" s="13">
        <f t="shared" si="38"/>
        <v>1.08703539253689</v>
      </c>
      <c r="I90" s="13">
        <f t="shared" si="38"/>
        <v>1.04520191752215</v>
      </c>
      <c r="J90" s="13">
        <f t="shared" si="38"/>
        <v>1.009023015</v>
      </c>
      <c r="K90" s="13">
        <f t="shared" si="38"/>
        <v>1.008015</v>
      </c>
      <c r="L90" s="13">
        <f t="shared" si="38"/>
        <v>1.003</v>
      </c>
      <c r="M90" s="13">
        <f t="shared" si="38"/>
        <v>1</v>
      </c>
      <c r="N90" s="13">
        <f t="shared" si="38"/>
        <v>1</v>
      </c>
      <c r="O90" s="13">
        <f t="shared" si="38"/>
        <v>1</v>
      </c>
      <c r="P90" s="13">
        <f t="shared" si="38"/>
        <v>1</v>
      </c>
      <c r="Q90" s="13">
        <f t="shared" si="38"/>
        <v>1</v>
      </c>
      <c r="R90" s="13">
        <f t="shared" si="38"/>
        <v>1</v>
      </c>
      <c r="S90" s="22">
        <f t="shared" si="38"/>
        <v>1</v>
      </c>
      <c r="T90" s="13">
        <f t="shared" si="38"/>
        <v>1</v>
      </c>
      <c r="U90" s="13">
        <f t="shared" si="38"/>
        <v>1</v>
      </c>
      <c r="V90" s="13">
        <f t="shared" si="38"/>
        <v>1</v>
      </c>
      <c r="W90" s="13">
        <f t="shared" si="38"/>
        <v>1</v>
      </c>
      <c r="X90" s="13">
        <f t="shared" si="38"/>
        <v>1</v>
      </c>
      <c r="Y90" s="13">
        <f t="shared" si="38"/>
        <v>1</v>
      </c>
      <c r="Z90" s="13">
        <f t="shared" si="38"/>
        <v>1</v>
      </c>
      <c r="AA90" s="13">
        <f t="shared" si="38"/>
        <v>1</v>
      </c>
      <c r="AB90" s="13">
        <f t="shared" si="38"/>
        <v>1</v>
      </c>
      <c r="AC90" s="13">
        <f t="shared" si="38"/>
        <v>1</v>
      </c>
      <c r="AD90" s="13">
        <f t="shared" si="38"/>
        <v>1</v>
      </c>
      <c r="AE90" s="13">
        <f t="shared" si="38"/>
        <v>1</v>
      </c>
      <c r="AF90" s="13">
        <f t="shared" si="38"/>
        <v>1</v>
      </c>
      <c r="AG90" s="13">
        <f t="shared" si="38"/>
        <v>1</v>
      </c>
      <c r="AH90" s="13">
        <f t="shared" si="38"/>
        <v>1</v>
      </c>
      <c r="AI90" s="13">
        <f t="shared" si="38"/>
        <v>1</v>
      </c>
      <c r="AJ90" s="13">
        <f t="shared" si="38"/>
        <v>1</v>
      </c>
      <c r="AK90" s="13">
        <f>AK89</f>
        <v>1</v>
      </c>
      <c r="AX90" s="6" t="s">
        <v>36</v>
      </c>
      <c r="AY90" s="13">
        <f t="shared" ref="AY90" si="39">IFERROR(AY89*AZ90,0)</f>
        <v>10.7909510563531</v>
      </c>
      <c r="AZ90" s="13">
        <f t="shared" ref="AZ90" si="40">IFERROR(AZ89*BA90,0)</f>
        <v>3.36202115731571</v>
      </c>
      <c r="BA90" s="13">
        <f t="shared" ref="BA90" si="41">IFERROR(BA89*BB90,0)</f>
        <v>2.1115641590821</v>
      </c>
      <c r="BB90" s="13">
        <f t="shared" ref="BB90" si="42">IFERROR(BB89*BC90,0)</f>
        <v>1.20018806983236</v>
      </c>
      <c r="BC90" s="13">
        <f t="shared" ref="BC90" si="43">IFERROR(BC89*BD90,0)</f>
        <v>1.06426886028379</v>
      </c>
      <c r="BD90" s="13">
        <f t="shared" ref="BD90" si="44">IFERROR(BD89*BE90,0)</f>
        <v>1.06108560347337</v>
      </c>
      <c r="BE90" s="13">
        <f t="shared" ref="BE90" si="45">IFERROR(BE89*BF90,0)</f>
        <v>1.05266428916009</v>
      </c>
      <c r="BF90" s="13">
        <f t="shared" ref="BF90" si="46">IFERROR(BF89*BG90,0)</f>
        <v>1.0101330412188</v>
      </c>
      <c r="BG90" s="13">
        <f t="shared" ref="BG90" si="47">IFERROR(BG89*BH90,0)</f>
        <v>1.0091239173015</v>
      </c>
      <c r="BH90" s="13">
        <f t="shared" ref="BH90" si="48">IFERROR(BH89*BI90,0)</f>
        <v>1.0041034003</v>
      </c>
      <c r="BI90" s="13">
        <f t="shared" ref="BI90" si="49">IFERROR(BI89*BJ90,0)</f>
        <v>1.0011001</v>
      </c>
      <c r="BJ90" s="13">
        <f t="shared" ref="BJ90" si="50">IFERROR(BJ89*BK90,0)</f>
        <v>1.0001</v>
      </c>
      <c r="BK90" s="13">
        <f t="shared" ref="BK90" si="51">IFERROR(BK89*BL90,0)</f>
        <v>1</v>
      </c>
      <c r="BL90" s="13">
        <f t="shared" ref="BL90" si="52">IFERROR(BL89*BM90,0)</f>
        <v>1</v>
      </c>
      <c r="BM90" s="13">
        <f t="shared" ref="BM90" si="53">IFERROR(BM89*BN90,0)</f>
        <v>1</v>
      </c>
      <c r="BN90" s="13">
        <f t="shared" ref="BN90" si="54">IFERROR(BN89*BO90,0)</f>
        <v>1</v>
      </c>
      <c r="BO90" s="13">
        <f t="shared" ref="BO90" si="55">IFERROR(BO89*BP90,0)</f>
        <v>1</v>
      </c>
      <c r="BP90" s="13">
        <f t="shared" ref="BP90" si="56">IFERROR(BP89*BQ90,0)</f>
        <v>1</v>
      </c>
      <c r="BQ90" s="13">
        <f t="shared" ref="BQ90" si="57">IFERROR(BQ89*BR90,0)</f>
        <v>1</v>
      </c>
      <c r="BR90" s="13">
        <f t="shared" ref="BR90" si="58">IFERROR(BR89*BS90,0)</f>
        <v>1</v>
      </c>
      <c r="BS90" s="13">
        <f t="shared" ref="BS90" si="59">IFERROR(BS89*BT90,0)</f>
        <v>1</v>
      </c>
      <c r="BT90" s="13">
        <f t="shared" ref="BT90" si="60">IFERROR(BT89*BU90,0)</f>
        <v>1</v>
      </c>
      <c r="BU90" s="13">
        <f t="shared" ref="BU90" si="61">IFERROR(BU89*BV90,0)</f>
        <v>1</v>
      </c>
      <c r="BV90" s="13">
        <f t="shared" ref="BV90" si="62">IFERROR(BV89*BW90,0)</f>
        <v>1</v>
      </c>
      <c r="BW90" s="13">
        <f t="shared" ref="BW90" si="63">IFERROR(BW89*BX90,0)</f>
        <v>1</v>
      </c>
      <c r="BX90" s="13">
        <f t="shared" ref="BX90" si="64">IFERROR(BX89*BY90,0)</f>
        <v>1</v>
      </c>
      <c r="BY90" s="13">
        <f t="shared" ref="BY90" si="65">IFERROR(BY89*BZ90,0)</f>
        <v>1</v>
      </c>
      <c r="BZ90" s="13">
        <f t="shared" ref="BZ90" si="66">IFERROR(BZ89*CA90,0)</f>
        <v>1</v>
      </c>
      <c r="CA90" s="13">
        <f t="shared" ref="CA90" si="67">IFERROR(CA89*CB90,0)</f>
        <v>1</v>
      </c>
      <c r="CB90" s="13">
        <f t="shared" ref="CB90" si="68">IFERROR(CB89*CC90,0)</f>
        <v>1</v>
      </c>
      <c r="CC90" s="13">
        <f t="shared" ref="CC90" si="69">IFERROR(CC89*CD90,0)</f>
        <v>1</v>
      </c>
      <c r="CD90" s="13">
        <f t="shared" ref="CD90" si="70">IFERROR(CD89*CE90,0)</f>
        <v>1</v>
      </c>
      <c r="CE90" s="13">
        <f t="shared" ref="CE90" si="71">IFERROR(CE89*CF90,0)</f>
        <v>1</v>
      </c>
      <c r="CF90" s="13">
        <f t="shared" ref="CF90" si="72">IFERROR(CF89*CG90,0)</f>
        <v>1</v>
      </c>
      <c r="CG90" s="13">
        <f>CG89</f>
        <v>1</v>
      </c>
      <c r="CP90" s="6" t="s">
        <v>36</v>
      </c>
      <c r="CQ90" s="13">
        <f t="shared" ref="CQ90:DX90" si="73">IFERROR(CQ89*CR90,0)</f>
        <v>1.14473734505451</v>
      </c>
      <c r="CR90" s="13">
        <f t="shared" si="73"/>
        <v>1.09022604290905</v>
      </c>
      <c r="CS90" s="13">
        <f t="shared" si="73"/>
        <v>1.07943172565253</v>
      </c>
      <c r="CT90" s="13">
        <f t="shared" si="73"/>
        <v>1.07727717130991</v>
      </c>
      <c r="CU90" s="13">
        <f t="shared" si="73"/>
        <v>1.07620097033957</v>
      </c>
      <c r="CV90" s="13">
        <f t="shared" si="73"/>
        <v>1.07298202426677</v>
      </c>
      <c r="CW90" s="13">
        <f t="shared" si="73"/>
        <v>1.06446629391545</v>
      </c>
      <c r="CX90" s="13">
        <f t="shared" si="73"/>
        <v>1.0101330412188</v>
      </c>
      <c r="CY90" s="13">
        <f t="shared" si="73"/>
        <v>1.0091239173015</v>
      </c>
      <c r="CZ90" s="13">
        <f t="shared" si="73"/>
        <v>1.0041034003</v>
      </c>
      <c r="DA90" s="13">
        <f t="shared" si="73"/>
        <v>1.0011001</v>
      </c>
      <c r="DB90" s="13">
        <f t="shared" si="73"/>
        <v>1.0001</v>
      </c>
      <c r="DC90" s="13">
        <f t="shared" si="73"/>
        <v>1</v>
      </c>
      <c r="DD90" s="13">
        <f t="shared" si="73"/>
        <v>1</v>
      </c>
      <c r="DE90" s="13">
        <f t="shared" si="73"/>
        <v>1</v>
      </c>
      <c r="DF90" s="13">
        <f t="shared" si="73"/>
        <v>1</v>
      </c>
      <c r="DG90" s="13">
        <f t="shared" si="73"/>
        <v>1</v>
      </c>
      <c r="DH90" s="13">
        <f t="shared" si="73"/>
        <v>1</v>
      </c>
      <c r="DI90" s="13">
        <f t="shared" si="73"/>
        <v>1</v>
      </c>
      <c r="DJ90" s="13">
        <f t="shared" si="73"/>
        <v>1</v>
      </c>
      <c r="DK90" s="13">
        <f t="shared" si="73"/>
        <v>1</v>
      </c>
      <c r="DL90" s="13">
        <f t="shared" si="73"/>
        <v>1</v>
      </c>
      <c r="DM90" s="13">
        <f t="shared" si="73"/>
        <v>1</v>
      </c>
      <c r="DN90" s="13">
        <f t="shared" si="73"/>
        <v>1</v>
      </c>
      <c r="DO90" s="13">
        <f t="shared" si="73"/>
        <v>1</v>
      </c>
      <c r="DP90" s="13">
        <f t="shared" si="73"/>
        <v>1</v>
      </c>
      <c r="DQ90" s="13">
        <f t="shared" si="73"/>
        <v>1</v>
      </c>
      <c r="DR90" s="13">
        <f t="shared" si="73"/>
        <v>1</v>
      </c>
      <c r="DS90" s="13">
        <f t="shared" si="73"/>
        <v>1</v>
      </c>
      <c r="DT90" s="13">
        <f t="shared" si="73"/>
        <v>1</v>
      </c>
      <c r="DU90" s="13">
        <f t="shared" si="73"/>
        <v>1</v>
      </c>
      <c r="DV90" s="13">
        <f t="shared" si="73"/>
        <v>1</v>
      </c>
      <c r="DW90" s="13">
        <f t="shared" si="73"/>
        <v>1</v>
      </c>
      <c r="DX90" s="13">
        <f t="shared" si="73"/>
        <v>1</v>
      </c>
      <c r="DY90" s="13">
        <f>DY89</f>
        <v>1</v>
      </c>
    </row>
    <row r="91" ht="15" customHeight="1" outlineLevel="1" spans="2:129">
      <c r="B91" s="6" t="s">
        <v>37</v>
      </c>
      <c r="C91" s="13">
        <f t="shared" ref="C91:AK91" si="74">IFERROR(ROUND(1-1/C90,4),0)</f>
        <v>0.895</v>
      </c>
      <c r="D91" s="13">
        <f t="shared" si="74"/>
        <v>0.7114</v>
      </c>
      <c r="E91" s="13">
        <f t="shared" si="74"/>
        <v>0.5244</v>
      </c>
      <c r="F91" s="13">
        <f t="shared" si="74"/>
        <v>0.413</v>
      </c>
      <c r="G91" s="13">
        <f t="shared" si="74"/>
        <v>0.1782</v>
      </c>
      <c r="H91" s="13">
        <f t="shared" si="74"/>
        <v>0.0801</v>
      </c>
      <c r="I91" s="13">
        <f t="shared" si="74"/>
        <v>0.0432</v>
      </c>
      <c r="J91" s="13">
        <f t="shared" si="74"/>
        <v>0.0089</v>
      </c>
      <c r="K91" s="13">
        <f t="shared" si="74"/>
        <v>0.008</v>
      </c>
      <c r="L91" s="13">
        <f t="shared" si="74"/>
        <v>0.003</v>
      </c>
      <c r="M91" s="13">
        <f t="shared" si="74"/>
        <v>0</v>
      </c>
      <c r="N91" s="13">
        <f t="shared" si="74"/>
        <v>0</v>
      </c>
      <c r="O91" s="13">
        <f t="shared" si="74"/>
        <v>0</v>
      </c>
      <c r="P91" s="13">
        <f t="shared" si="74"/>
        <v>0</v>
      </c>
      <c r="Q91" s="13">
        <f t="shared" si="74"/>
        <v>0</v>
      </c>
      <c r="R91" s="13">
        <f t="shared" si="74"/>
        <v>0</v>
      </c>
      <c r="S91" s="22">
        <f t="shared" si="74"/>
        <v>0</v>
      </c>
      <c r="T91" s="13">
        <f t="shared" si="74"/>
        <v>0</v>
      </c>
      <c r="U91" s="13">
        <f t="shared" si="74"/>
        <v>0</v>
      </c>
      <c r="V91" s="13">
        <f t="shared" si="74"/>
        <v>0</v>
      </c>
      <c r="W91" s="13">
        <f t="shared" si="74"/>
        <v>0</v>
      </c>
      <c r="X91" s="13">
        <f t="shared" si="74"/>
        <v>0</v>
      </c>
      <c r="Y91" s="13">
        <f t="shared" si="74"/>
        <v>0</v>
      </c>
      <c r="Z91" s="13">
        <f t="shared" si="74"/>
        <v>0</v>
      </c>
      <c r="AA91" s="13">
        <f t="shared" si="74"/>
        <v>0</v>
      </c>
      <c r="AB91" s="13">
        <f t="shared" si="74"/>
        <v>0</v>
      </c>
      <c r="AC91" s="13">
        <f t="shared" si="74"/>
        <v>0</v>
      </c>
      <c r="AD91" s="13">
        <f t="shared" si="74"/>
        <v>0</v>
      </c>
      <c r="AE91" s="13">
        <f t="shared" si="74"/>
        <v>0</v>
      </c>
      <c r="AF91" s="13">
        <f t="shared" si="74"/>
        <v>0</v>
      </c>
      <c r="AG91" s="13">
        <f t="shared" si="74"/>
        <v>0</v>
      </c>
      <c r="AH91" s="13">
        <f t="shared" si="74"/>
        <v>0</v>
      </c>
      <c r="AI91" s="13">
        <f t="shared" si="74"/>
        <v>0</v>
      </c>
      <c r="AJ91" s="13">
        <f t="shared" si="74"/>
        <v>0</v>
      </c>
      <c r="AK91" s="13">
        <f t="shared" si="74"/>
        <v>0</v>
      </c>
      <c r="AX91" s="6" t="s">
        <v>37</v>
      </c>
      <c r="AY91" s="13">
        <f t="shared" ref="AY91:CG91" si="75">IFERROR(ROUND(1-1/AY90,4),0)</f>
        <v>0.9073</v>
      </c>
      <c r="AZ91" s="13">
        <f t="shared" si="75"/>
        <v>0.7026</v>
      </c>
      <c r="BA91" s="13">
        <f t="shared" si="75"/>
        <v>0.5264</v>
      </c>
      <c r="BB91" s="13">
        <f t="shared" si="75"/>
        <v>0.1668</v>
      </c>
      <c r="BC91" s="13">
        <f t="shared" si="75"/>
        <v>0.0604</v>
      </c>
      <c r="BD91" s="13">
        <f t="shared" si="75"/>
        <v>0.0576</v>
      </c>
      <c r="BE91" s="13">
        <f t="shared" si="75"/>
        <v>0.05</v>
      </c>
      <c r="BF91" s="13">
        <f t="shared" si="75"/>
        <v>0.01</v>
      </c>
      <c r="BG91" s="13">
        <f t="shared" si="75"/>
        <v>0.009</v>
      </c>
      <c r="BH91" s="13">
        <f t="shared" si="75"/>
        <v>0.0041</v>
      </c>
      <c r="BI91" s="13">
        <f t="shared" si="75"/>
        <v>0.0011</v>
      </c>
      <c r="BJ91" s="13">
        <f t="shared" si="75"/>
        <v>0.0001</v>
      </c>
      <c r="BK91" s="13">
        <f t="shared" si="75"/>
        <v>0</v>
      </c>
      <c r="BL91" s="13">
        <f t="shared" si="75"/>
        <v>0</v>
      </c>
      <c r="BM91" s="13">
        <f t="shared" si="75"/>
        <v>0</v>
      </c>
      <c r="BN91" s="13">
        <f t="shared" si="75"/>
        <v>0</v>
      </c>
      <c r="BO91" s="13">
        <f t="shared" si="75"/>
        <v>0</v>
      </c>
      <c r="BP91" s="13">
        <f t="shared" si="75"/>
        <v>0</v>
      </c>
      <c r="BQ91" s="13">
        <f t="shared" si="75"/>
        <v>0</v>
      </c>
      <c r="BR91" s="13">
        <f t="shared" si="75"/>
        <v>0</v>
      </c>
      <c r="BS91" s="13">
        <f t="shared" si="75"/>
        <v>0</v>
      </c>
      <c r="BT91" s="13">
        <f t="shared" si="75"/>
        <v>0</v>
      </c>
      <c r="BU91" s="13">
        <f t="shared" si="75"/>
        <v>0</v>
      </c>
      <c r="BV91" s="13">
        <f t="shared" si="75"/>
        <v>0</v>
      </c>
      <c r="BW91" s="13">
        <f t="shared" si="75"/>
        <v>0</v>
      </c>
      <c r="BX91" s="13">
        <f t="shared" si="75"/>
        <v>0</v>
      </c>
      <c r="BY91" s="13">
        <f t="shared" si="75"/>
        <v>0</v>
      </c>
      <c r="BZ91" s="13">
        <f t="shared" si="75"/>
        <v>0</v>
      </c>
      <c r="CA91" s="13">
        <f t="shared" si="75"/>
        <v>0</v>
      </c>
      <c r="CB91" s="13">
        <f t="shared" si="75"/>
        <v>0</v>
      </c>
      <c r="CC91" s="13">
        <f t="shared" si="75"/>
        <v>0</v>
      </c>
      <c r="CD91" s="13">
        <f t="shared" si="75"/>
        <v>0</v>
      </c>
      <c r="CE91" s="13">
        <f t="shared" si="75"/>
        <v>0</v>
      </c>
      <c r="CF91" s="13">
        <f t="shared" si="75"/>
        <v>0</v>
      </c>
      <c r="CG91" s="13">
        <f t="shared" si="75"/>
        <v>0</v>
      </c>
      <c r="CP91" s="6" t="s">
        <v>37</v>
      </c>
      <c r="CQ91" s="13">
        <f t="shared" ref="CQ91:DY91" si="76">IFERROR(ROUND(1-1/CQ90,4),0)</f>
        <v>0.1264</v>
      </c>
      <c r="CR91" s="13">
        <f t="shared" si="76"/>
        <v>0.0828</v>
      </c>
      <c r="CS91" s="13">
        <f t="shared" si="76"/>
        <v>0.0736</v>
      </c>
      <c r="CT91" s="13">
        <f t="shared" si="76"/>
        <v>0.0717</v>
      </c>
      <c r="CU91" s="13">
        <f t="shared" si="76"/>
        <v>0.0708</v>
      </c>
      <c r="CV91" s="13">
        <f t="shared" si="76"/>
        <v>0.068</v>
      </c>
      <c r="CW91" s="13">
        <f t="shared" si="76"/>
        <v>0.0606</v>
      </c>
      <c r="CX91" s="13">
        <f t="shared" si="76"/>
        <v>0.01</v>
      </c>
      <c r="CY91" s="13">
        <f t="shared" si="76"/>
        <v>0.009</v>
      </c>
      <c r="CZ91" s="13">
        <f t="shared" si="76"/>
        <v>0.0041</v>
      </c>
      <c r="DA91" s="13">
        <f t="shared" si="76"/>
        <v>0.0011</v>
      </c>
      <c r="DB91" s="13">
        <f t="shared" si="76"/>
        <v>0.0001</v>
      </c>
      <c r="DC91" s="13">
        <f t="shared" si="76"/>
        <v>0</v>
      </c>
      <c r="DD91" s="13">
        <f t="shared" si="76"/>
        <v>0</v>
      </c>
      <c r="DE91" s="13">
        <f t="shared" si="76"/>
        <v>0</v>
      </c>
      <c r="DF91" s="13">
        <f t="shared" si="76"/>
        <v>0</v>
      </c>
      <c r="DG91" s="13">
        <f t="shared" si="76"/>
        <v>0</v>
      </c>
      <c r="DH91" s="13">
        <f t="shared" si="76"/>
        <v>0</v>
      </c>
      <c r="DI91" s="13">
        <f t="shared" si="76"/>
        <v>0</v>
      </c>
      <c r="DJ91" s="13">
        <f t="shared" si="76"/>
        <v>0</v>
      </c>
      <c r="DK91" s="13">
        <f t="shared" si="76"/>
        <v>0</v>
      </c>
      <c r="DL91" s="13">
        <f t="shared" si="76"/>
        <v>0</v>
      </c>
      <c r="DM91" s="13">
        <f t="shared" si="76"/>
        <v>0</v>
      </c>
      <c r="DN91" s="13">
        <f t="shared" si="76"/>
        <v>0</v>
      </c>
      <c r="DO91" s="13">
        <f t="shared" si="76"/>
        <v>0</v>
      </c>
      <c r="DP91" s="13">
        <f t="shared" si="76"/>
        <v>0</v>
      </c>
      <c r="DQ91" s="13">
        <f t="shared" si="76"/>
        <v>0</v>
      </c>
      <c r="DR91" s="13">
        <f t="shared" si="76"/>
        <v>0</v>
      </c>
      <c r="DS91" s="13">
        <f t="shared" si="76"/>
        <v>0</v>
      </c>
      <c r="DT91" s="13">
        <f t="shared" si="76"/>
        <v>0</v>
      </c>
      <c r="DU91" s="13">
        <f t="shared" si="76"/>
        <v>0</v>
      </c>
      <c r="DV91" s="13">
        <f t="shared" si="76"/>
        <v>0</v>
      </c>
      <c r="DW91" s="13">
        <f t="shared" si="76"/>
        <v>0</v>
      </c>
      <c r="DX91" s="13">
        <f t="shared" si="76"/>
        <v>0</v>
      </c>
      <c r="DY91" s="13">
        <f t="shared" si="76"/>
        <v>0</v>
      </c>
    </row>
    <row r="92" ht="15" customHeight="1" outlineLevel="1" spans="2:109">
      <c r="B92" s="17" t="s">
        <v>60</v>
      </c>
      <c r="C92" s="13">
        <f>IFERROR(1/C90,0)</f>
        <v>0.104981052465915</v>
      </c>
      <c r="D92" s="13">
        <f t="shared" ref="D92:AI92" si="77">IFERROR(1/D90,0)</f>
        <v>0.288563140397377</v>
      </c>
      <c r="E92" s="13">
        <f t="shared" si="77"/>
        <v>0.475628277998832</v>
      </c>
      <c r="F92" s="13">
        <f t="shared" si="77"/>
        <v>0.587005329062094</v>
      </c>
      <c r="G92" s="13">
        <f t="shared" si="77"/>
        <v>0.821807460686932</v>
      </c>
      <c r="H92" s="13">
        <f t="shared" si="77"/>
        <v>0.91993324860033</v>
      </c>
      <c r="I92" s="13">
        <f t="shared" si="77"/>
        <v>0.956752932840663</v>
      </c>
      <c r="J92" s="13">
        <f t="shared" si="77"/>
        <v>0.991057671761828</v>
      </c>
      <c r="K92" s="13">
        <f t="shared" si="77"/>
        <v>0.99204872943359</v>
      </c>
      <c r="L92" s="13">
        <f t="shared" si="77"/>
        <v>0.997008973080758</v>
      </c>
      <c r="M92" s="13">
        <f t="shared" si="77"/>
        <v>1</v>
      </c>
      <c r="N92" s="13">
        <f t="shared" si="77"/>
        <v>1</v>
      </c>
      <c r="O92" s="13">
        <f t="shared" si="77"/>
        <v>1</v>
      </c>
      <c r="P92" s="13">
        <f t="shared" si="77"/>
        <v>1</v>
      </c>
      <c r="Q92" s="13">
        <f t="shared" si="77"/>
        <v>1</v>
      </c>
      <c r="R92" s="13">
        <f t="shared" si="77"/>
        <v>1</v>
      </c>
      <c r="S92" s="22">
        <f t="shared" si="77"/>
        <v>1</v>
      </c>
      <c r="T92" s="13">
        <f t="shared" si="77"/>
        <v>1</v>
      </c>
      <c r="U92" s="13">
        <f t="shared" si="77"/>
        <v>1</v>
      </c>
      <c r="V92" s="13">
        <f t="shared" si="77"/>
        <v>1</v>
      </c>
      <c r="W92" s="13">
        <f t="shared" si="77"/>
        <v>1</v>
      </c>
      <c r="X92" s="13">
        <f t="shared" si="77"/>
        <v>1</v>
      </c>
      <c r="Y92" s="13">
        <f t="shared" si="77"/>
        <v>1</v>
      </c>
      <c r="Z92" s="13">
        <f t="shared" si="77"/>
        <v>1</v>
      </c>
      <c r="AA92" s="13">
        <f t="shared" si="77"/>
        <v>1</v>
      </c>
      <c r="AB92" s="13">
        <f t="shared" si="77"/>
        <v>1</v>
      </c>
      <c r="AC92" s="13">
        <f t="shared" si="77"/>
        <v>1</v>
      </c>
      <c r="AD92" s="13">
        <f t="shared" si="77"/>
        <v>1</v>
      </c>
      <c r="AE92" s="13">
        <f t="shared" si="77"/>
        <v>1</v>
      </c>
      <c r="AF92" s="13">
        <f t="shared" si="77"/>
        <v>1</v>
      </c>
      <c r="AG92" s="13">
        <f t="shared" si="77"/>
        <v>1</v>
      </c>
      <c r="AH92" s="13">
        <f t="shared" si="77"/>
        <v>1</v>
      </c>
      <c r="AI92" s="13">
        <f t="shared" si="77"/>
        <v>1</v>
      </c>
      <c r="AJ92" s="13">
        <f t="shared" ref="AJ92:AK92" si="78">IFERROR(1/AJ90,0)</f>
        <v>1</v>
      </c>
      <c r="AK92" s="13">
        <f t="shared" si="78"/>
        <v>1</v>
      </c>
      <c r="AX92" s="17" t="s">
        <v>60</v>
      </c>
      <c r="AY92" s="13">
        <f>IFERROR(1/AY90,0)</f>
        <v>0.0926702377554805</v>
      </c>
      <c r="AZ92" s="13">
        <f t="shared" ref="AZ92:CG92" si="79">IFERROR(1/AZ90,0)</f>
        <v>0.297440126997421</v>
      </c>
      <c r="BA92" s="13">
        <f t="shared" si="79"/>
        <v>0.473582578913776</v>
      </c>
      <c r="BB92" s="13">
        <f t="shared" si="79"/>
        <v>0.833202749748775</v>
      </c>
      <c r="BC92" s="13">
        <f t="shared" si="79"/>
        <v>0.939612195111442</v>
      </c>
      <c r="BD92" s="13">
        <f t="shared" si="79"/>
        <v>0.942431031696776</v>
      </c>
      <c r="BE92" s="13">
        <f t="shared" si="79"/>
        <v>0.94997047995035</v>
      </c>
      <c r="BF92" s="13">
        <f t="shared" si="79"/>
        <v>0.989968607296941</v>
      </c>
      <c r="BG92" s="13">
        <f t="shared" si="79"/>
        <v>0.990958575904238</v>
      </c>
      <c r="BH92" s="13">
        <f t="shared" si="79"/>
        <v>0.995913368783759</v>
      </c>
      <c r="BI92" s="13">
        <f t="shared" si="79"/>
        <v>0.99890110889011</v>
      </c>
      <c r="BJ92" s="13">
        <f t="shared" si="79"/>
        <v>0.999900009999</v>
      </c>
      <c r="BK92" s="13">
        <f t="shared" si="79"/>
        <v>1</v>
      </c>
      <c r="BL92" s="13">
        <f t="shared" si="79"/>
        <v>1</v>
      </c>
      <c r="BM92" s="13">
        <f t="shared" si="79"/>
        <v>1</v>
      </c>
      <c r="BN92" s="13">
        <f t="shared" si="79"/>
        <v>1</v>
      </c>
      <c r="BO92" s="22">
        <f t="shared" si="79"/>
        <v>1</v>
      </c>
      <c r="BP92" s="13">
        <f t="shared" si="79"/>
        <v>1</v>
      </c>
      <c r="BQ92" s="13">
        <f t="shared" si="79"/>
        <v>1</v>
      </c>
      <c r="BR92" s="13">
        <f t="shared" si="79"/>
        <v>1</v>
      </c>
      <c r="BS92" s="13">
        <f t="shared" si="79"/>
        <v>1</v>
      </c>
      <c r="BT92" s="13">
        <f t="shared" si="79"/>
        <v>1</v>
      </c>
      <c r="BU92" s="13">
        <f t="shared" si="79"/>
        <v>1</v>
      </c>
      <c r="BV92" s="13">
        <f t="shared" si="79"/>
        <v>1</v>
      </c>
      <c r="BW92" s="13">
        <f t="shared" si="79"/>
        <v>1</v>
      </c>
      <c r="BX92" s="13">
        <f t="shared" si="79"/>
        <v>1</v>
      </c>
      <c r="BY92" s="13">
        <f t="shared" si="79"/>
        <v>1</v>
      </c>
      <c r="BZ92" s="13">
        <f t="shared" si="79"/>
        <v>1</v>
      </c>
      <c r="CA92" s="13">
        <f t="shared" si="79"/>
        <v>1</v>
      </c>
      <c r="CB92" s="13">
        <f t="shared" si="79"/>
        <v>1</v>
      </c>
      <c r="CC92" s="13">
        <f t="shared" si="79"/>
        <v>1</v>
      </c>
      <c r="CD92" s="13">
        <f t="shared" si="79"/>
        <v>1</v>
      </c>
      <c r="CE92" s="13">
        <f t="shared" si="79"/>
        <v>1</v>
      </c>
      <c r="CF92" s="13">
        <f t="shared" si="79"/>
        <v>1</v>
      </c>
      <c r="CG92" s="13">
        <f t="shared" si="79"/>
        <v>1</v>
      </c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0.104981052465915</v>
      </c>
      <c r="D93" s="13">
        <f>D92-C92</f>
        <v>0.183582087931463</v>
      </c>
      <c r="E93" s="13">
        <f t="shared" ref="E93:AI93" si="80">E92-D92</f>
        <v>0.187065137601455</v>
      </c>
      <c r="F93" s="13">
        <f t="shared" si="80"/>
        <v>0.111377051063262</v>
      </c>
      <c r="G93" s="13">
        <f t="shared" si="80"/>
        <v>0.234802131624838</v>
      </c>
      <c r="H93" s="13">
        <f t="shared" si="80"/>
        <v>0.0981257879133983</v>
      </c>
      <c r="I93" s="13">
        <f t="shared" si="80"/>
        <v>0.0368196842403332</v>
      </c>
      <c r="J93" s="13">
        <f t="shared" si="80"/>
        <v>0.0343047389211649</v>
      </c>
      <c r="K93" s="13">
        <f t="shared" si="80"/>
        <v>0.000991057671761664</v>
      </c>
      <c r="L93" s="13">
        <f t="shared" si="80"/>
        <v>0.00496024364716796</v>
      </c>
      <c r="M93" s="13">
        <f t="shared" si="80"/>
        <v>0.00299102691924213</v>
      </c>
      <c r="N93" s="13">
        <f t="shared" si="80"/>
        <v>0</v>
      </c>
      <c r="O93" s="13">
        <f t="shared" si="80"/>
        <v>0</v>
      </c>
      <c r="P93" s="13">
        <f t="shared" si="80"/>
        <v>0</v>
      </c>
      <c r="Q93" s="13">
        <f t="shared" si="80"/>
        <v>0</v>
      </c>
      <c r="R93" s="13">
        <f t="shared" si="80"/>
        <v>0</v>
      </c>
      <c r="S93" s="22">
        <f t="shared" si="80"/>
        <v>0</v>
      </c>
      <c r="T93" s="13">
        <f t="shared" si="80"/>
        <v>0</v>
      </c>
      <c r="U93" s="13">
        <f t="shared" si="80"/>
        <v>0</v>
      </c>
      <c r="V93" s="13">
        <f t="shared" si="80"/>
        <v>0</v>
      </c>
      <c r="W93" s="13">
        <f t="shared" si="80"/>
        <v>0</v>
      </c>
      <c r="X93" s="13">
        <f t="shared" si="80"/>
        <v>0</v>
      </c>
      <c r="Y93" s="13">
        <f t="shared" si="80"/>
        <v>0</v>
      </c>
      <c r="Z93" s="13">
        <f t="shared" si="80"/>
        <v>0</v>
      </c>
      <c r="AA93" s="13">
        <f t="shared" si="80"/>
        <v>0</v>
      </c>
      <c r="AB93" s="13">
        <f t="shared" si="80"/>
        <v>0</v>
      </c>
      <c r="AC93" s="13">
        <f t="shared" si="80"/>
        <v>0</v>
      </c>
      <c r="AD93" s="13">
        <f t="shared" si="80"/>
        <v>0</v>
      </c>
      <c r="AE93" s="13">
        <f t="shared" si="80"/>
        <v>0</v>
      </c>
      <c r="AF93" s="13">
        <f t="shared" si="80"/>
        <v>0</v>
      </c>
      <c r="AG93" s="13">
        <f t="shared" si="80"/>
        <v>0</v>
      </c>
      <c r="AH93" s="13">
        <f t="shared" si="80"/>
        <v>0</v>
      </c>
      <c r="AI93" s="13">
        <f t="shared" si="80"/>
        <v>0</v>
      </c>
      <c r="AJ93" s="13">
        <f t="shared" ref="AJ93" si="81">AJ92-AI92</f>
        <v>0</v>
      </c>
      <c r="AK93" s="13">
        <f t="shared" ref="AK93" si="82">AK92-AJ92</f>
        <v>0</v>
      </c>
      <c r="AX93" s="18" t="s">
        <v>61</v>
      </c>
      <c r="AY93" s="19">
        <f>AY92</f>
        <v>0.0926702377554805</v>
      </c>
      <c r="AZ93" s="13">
        <f>AZ92-AY92</f>
        <v>0.20476988924194</v>
      </c>
      <c r="BA93" s="13">
        <f t="shared" ref="BA93" si="83">BA92-AZ92</f>
        <v>0.176142451916355</v>
      </c>
      <c r="BB93" s="13">
        <f t="shared" ref="BB93" si="84">BB92-BA92</f>
        <v>0.359620170834999</v>
      </c>
      <c r="BC93" s="13">
        <f t="shared" ref="BC93" si="85">BC92-BB92</f>
        <v>0.106409445362667</v>
      </c>
      <c r="BD93" s="13">
        <f t="shared" ref="BD93" si="86">BD92-BC92</f>
        <v>0.00281883658533422</v>
      </c>
      <c r="BE93" s="13">
        <f t="shared" ref="BE93" si="87">BE92-BD92</f>
        <v>0.00753944825357422</v>
      </c>
      <c r="BF93" s="13">
        <f t="shared" ref="BF93" si="88">BF92-BE92</f>
        <v>0.0399981273465911</v>
      </c>
      <c r="BG93" s="13">
        <f t="shared" ref="BG93" si="89">BG92-BF92</f>
        <v>0.000989968607296721</v>
      </c>
      <c r="BH93" s="13">
        <f t="shared" ref="BH93" si="90">BH92-BG92</f>
        <v>0.00495479287952105</v>
      </c>
      <c r="BI93" s="13">
        <f t="shared" ref="BI93" si="91">BI92-BH92</f>
        <v>0.00298774010635117</v>
      </c>
      <c r="BJ93" s="13">
        <f t="shared" ref="BJ93" si="92">BJ92-BI92</f>
        <v>0.000998901108890005</v>
      </c>
      <c r="BK93" s="13">
        <f t="shared" ref="BK93" si="93">BK92-BJ92</f>
        <v>9.99900009999166e-5</v>
      </c>
      <c r="BL93" s="13">
        <f t="shared" ref="BL93" si="94">BL92-BK92</f>
        <v>0</v>
      </c>
      <c r="BM93" s="13">
        <f t="shared" ref="BM93" si="95">BM92-BL92</f>
        <v>0</v>
      </c>
      <c r="BN93" s="13">
        <f t="shared" ref="BN93" si="96">BN92-BM92</f>
        <v>0</v>
      </c>
      <c r="BO93" s="22">
        <f t="shared" ref="BO93" si="97">BO92-BN92</f>
        <v>0</v>
      </c>
      <c r="BP93" s="13">
        <f t="shared" ref="BP93" si="98">BP92-BO92</f>
        <v>0</v>
      </c>
      <c r="BQ93" s="13">
        <f t="shared" ref="BQ93" si="99">BQ92-BP92</f>
        <v>0</v>
      </c>
      <c r="BR93" s="13">
        <f t="shared" ref="BR93" si="100">BR92-BQ92</f>
        <v>0</v>
      </c>
      <c r="BS93" s="13">
        <f t="shared" ref="BS93" si="101">BS92-BR92</f>
        <v>0</v>
      </c>
      <c r="BT93" s="13">
        <f t="shared" ref="BT93" si="102">BT92-BS92</f>
        <v>0</v>
      </c>
      <c r="BU93" s="13">
        <f t="shared" ref="BU93" si="103">BU92-BT92</f>
        <v>0</v>
      </c>
      <c r="BV93" s="13">
        <f t="shared" ref="BV93" si="104">BV92-BU92</f>
        <v>0</v>
      </c>
      <c r="BW93" s="13">
        <f t="shared" ref="BW93" si="105">BW92-BV92</f>
        <v>0</v>
      </c>
      <c r="BX93" s="13">
        <f t="shared" ref="BX93" si="106">BX92-BW92</f>
        <v>0</v>
      </c>
      <c r="BY93" s="13">
        <f t="shared" ref="BY93" si="107">BY92-BX92</f>
        <v>0</v>
      </c>
      <c r="BZ93" s="13">
        <f t="shared" ref="BZ93" si="108">BZ92-BY92</f>
        <v>0</v>
      </c>
      <c r="CA93" s="13">
        <f t="shared" ref="CA93" si="109">CA92-BZ92</f>
        <v>0</v>
      </c>
      <c r="CB93" s="13">
        <f t="shared" ref="CB93" si="110">CB92-CA92</f>
        <v>0</v>
      </c>
      <c r="CC93" s="13">
        <f t="shared" ref="CC93" si="111">CC92-CB92</f>
        <v>0</v>
      </c>
      <c r="CD93" s="13">
        <f t="shared" ref="CD93" si="112">CD92-CC92</f>
        <v>0</v>
      </c>
      <c r="CE93" s="13">
        <f t="shared" ref="CE93" si="113">CE92-CD92</f>
        <v>0</v>
      </c>
      <c r="CF93" s="13">
        <f t="shared" ref="CF93" si="114">CF92-CE92</f>
        <v>0</v>
      </c>
      <c r="CG93" s="13">
        <f t="shared" ref="CG93" si="115">CG92-CF92</f>
        <v>0</v>
      </c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 outlineLevel="1" spans="2:129"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3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X95" s="20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P95" s="20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</row>
    <row r="96" ht="15" customHeight="1" spans="2:129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  <c r="CP96" s="6" t="s">
        <v>38</v>
      </c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14" t="s">
        <v>22</v>
      </c>
      <c r="DY96" s="12"/>
    </row>
    <row r="97" ht="15" customHeight="1" outlineLevel="1" spans="2:129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P97" s="8" t="s">
        <v>23</v>
      </c>
      <c r="CQ97" s="9" t="s">
        <v>24</v>
      </c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</row>
    <row r="98" ht="15" customHeight="1" outlineLevel="1" spans="2:129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71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  <c r="CP98" s="9"/>
      <c r="CQ98" s="9">
        <v>1</v>
      </c>
      <c r="CR98" s="9">
        <v>2</v>
      </c>
      <c r="CS98" s="9">
        <v>3</v>
      </c>
      <c r="CT98" s="9">
        <v>4</v>
      </c>
      <c r="CU98" s="9">
        <v>5</v>
      </c>
      <c r="CV98" s="9">
        <v>6</v>
      </c>
      <c r="CW98" s="9">
        <v>7</v>
      </c>
      <c r="CX98" s="9">
        <v>8</v>
      </c>
      <c r="CY98" s="9">
        <v>9</v>
      </c>
      <c r="CZ98" s="9">
        <v>10</v>
      </c>
      <c r="DA98" s="9">
        <v>11</v>
      </c>
      <c r="DB98" s="9">
        <v>12</v>
      </c>
      <c r="DC98" s="9">
        <v>13</v>
      </c>
      <c r="DD98" s="9">
        <v>14</v>
      </c>
      <c r="DE98" s="9">
        <v>15</v>
      </c>
      <c r="DF98" s="9">
        <v>16</v>
      </c>
      <c r="DG98" s="9">
        <v>17</v>
      </c>
      <c r="DH98" s="9">
        <v>18</v>
      </c>
      <c r="DI98" s="9">
        <v>19</v>
      </c>
      <c r="DJ98" s="9">
        <v>20</v>
      </c>
      <c r="DK98" s="9">
        <v>21</v>
      </c>
      <c r="DL98" s="9">
        <v>22</v>
      </c>
      <c r="DM98" s="9">
        <v>23</v>
      </c>
      <c r="DN98" s="9">
        <v>24</v>
      </c>
      <c r="DO98" s="9">
        <v>25</v>
      </c>
      <c r="DP98" s="9">
        <v>26</v>
      </c>
      <c r="DQ98" s="9">
        <v>27</v>
      </c>
      <c r="DR98" s="9">
        <v>28</v>
      </c>
      <c r="DS98" s="9">
        <v>29</v>
      </c>
      <c r="DT98" s="9">
        <v>30</v>
      </c>
      <c r="DU98" s="9">
        <v>31</v>
      </c>
      <c r="DV98" s="9">
        <v>32</v>
      </c>
      <c r="DW98" s="9">
        <v>33</v>
      </c>
      <c r="DX98" s="9">
        <v>34</v>
      </c>
      <c r="DY98" s="9">
        <v>35</v>
      </c>
    </row>
    <row r="99" ht="15" customHeight="1" outlineLevel="1" spans="2:129">
      <c r="B99" s="10">
        <f>B7</f>
        <v>201606</v>
      </c>
      <c r="C99" s="11">
        <v>89501</v>
      </c>
      <c r="D99" s="11">
        <v>0</v>
      </c>
      <c r="E99" s="11">
        <v>675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2000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X99" s="10">
        <v>201606</v>
      </c>
      <c r="AY99" s="11">
        <v>89501</v>
      </c>
      <c r="AZ99" s="11">
        <v>0</v>
      </c>
      <c r="BA99" s="11">
        <v>675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2000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P99" s="10">
        <v>201506</v>
      </c>
      <c r="CQ99" s="11">
        <v>0</v>
      </c>
      <c r="CR99" s="11">
        <v>0</v>
      </c>
      <c r="CS99" s="11">
        <v>0</v>
      </c>
      <c r="CT99" s="11">
        <v>0</v>
      </c>
      <c r="CU99" s="11">
        <v>0</v>
      </c>
      <c r="CV99" s="11">
        <v>0</v>
      </c>
      <c r="CW99" s="11">
        <v>0</v>
      </c>
      <c r="CX99" s="11">
        <v>0</v>
      </c>
      <c r="CY99" s="11">
        <v>0</v>
      </c>
      <c r="CZ99" s="11">
        <v>0</v>
      </c>
      <c r="DA99" s="11">
        <v>0</v>
      </c>
      <c r="DB99" s="11">
        <v>0</v>
      </c>
      <c r="DC99" s="11">
        <v>0</v>
      </c>
      <c r="DD99" s="11">
        <v>0</v>
      </c>
      <c r="DE99" s="11">
        <v>0</v>
      </c>
      <c r="DF99" s="11">
        <v>0</v>
      </c>
      <c r="DG99" s="11">
        <v>0</v>
      </c>
      <c r="DH99" s="11">
        <v>0</v>
      </c>
      <c r="DI99" s="11">
        <v>0</v>
      </c>
      <c r="DJ99" s="11">
        <v>0</v>
      </c>
      <c r="DK99" s="11">
        <v>0</v>
      </c>
      <c r="DL99" s="11">
        <v>0</v>
      </c>
      <c r="DM99" s="11">
        <v>0</v>
      </c>
      <c r="DN99" s="11">
        <v>0</v>
      </c>
      <c r="DO99" s="11">
        <v>0</v>
      </c>
      <c r="DP99" s="11">
        <v>0</v>
      </c>
      <c r="DQ99" s="11">
        <v>0</v>
      </c>
      <c r="DR99" s="11">
        <v>0</v>
      </c>
      <c r="DS99" s="11">
        <v>0</v>
      </c>
      <c r="DT99" s="11">
        <v>0</v>
      </c>
      <c r="DU99" s="11">
        <v>0</v>
      </c>
      <c r="DV99" s="11">
        <v>0</v>
      </c>
      <c r="DW99" s="11">
        <v>0</v>
      </c>
      <c r="DX99" s="11">
        <v>0</v>
      </c>
      <c r="DY99" s="11">
        <v>0</v>
      </c>
    </row>
    <row r="100" ht="15" customHeight="1" outlineLevel="1" spans="2:129">
      <c r="B100" s="10">
        <f t="shared" ref="B100:B133" si="116">B8</f>
        <v>201609</v>
      </c>
      <c r="C100" s="11">
        <v>1020</v>
      </c>
      <c r="D100" s="11">
        <v>9000</v>
      </c>
      <c r="E100" s="11">
        <v>13000</v>
      </c>
      <c r="F100" s="11">
        <v>9000</v>
      </c>
      <c r="G100" s="11">
        <v>9000</v>
      </c>
      <c r="H100" s="11">
        <v>9000</v>
      </c>
      <c r="I100" s="11">
        <v>9000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X100" s="10">
        <v>201609</v>
      </c>
      <c r="AY100" s="11">
        <v>1020</v>
      </c>
      <c r="AZ100" s="11">
        <v>9000</v>
      </c>
      <c r="BA100" s="11">
        <v>13000</v>
      </c>
      <c r="BB100" s="11">
        <v>9000</v>
      </c>
      <c r="BC100" s="11">
        <v>9000</v>
      </c>
      <c r="BD100" s="11">
        <v>9000</v>
      </c>
      <c r="BE100" s="11">
        <v>9000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P100" s="10">
        <v>201509</v>
      </c>
      <c r="CQ100" s="11">
        <v>0</v>
      </c>
      <c r="CR100" s="11">
        <v>0</v>
      </c>
      <c r="CS100" s="11">
        <v>0</v>
      </c>
      <c r="CT100" s="11">
        <v>0</v>
      </c>
      <c r="CU100" s="11">
        <v>0</v>
      </c>
      <c r="CV100" s="11">
        <v>0</v>
      </c>
      <c r="CW100" s="11">
        <v>0</v>
      </c>
      <c r="CX100" s="11">
        <v>0</v>
      </c>
      <c r="CY100" s="11">
        <v>0</v>
      </c>
      <c r="CZ100" s="11">
        <v>0</v>
      </c>
      <c r="DA100" s="11">
        <v>0</v>
      </c>
      <c r="DB100" s="11">
        <v>0</v>
      </c>
      <c r="DC100" s="11">
        <v>0</v>
      </c>
      <c r="DD100" s="11">
        <v>0</v>
      </c>
      <c r="DE100" s="11">
        <v>0</v>
      </c>
      <c r="DF100" s="11">
        <v>0</v>
      </c>
      <c r="DG100" s="11">
        <v>0</v>
      </c>
      <c r="DH100" s="11">
        <v>0</v>
      </c>
      <c r="DI100" s="11">
        <v>0</v>
      </c>
      <c r="DJ100" s="11">
        <v>0</v>
      </c>
      <c r="DK100" s="11">
        <v>0</v>
      </c>
      <c r="DL100" s="11">
        <v>0</v>
      </c>
      <c r="DM100" s="11">
        <v>0</v>
      </c>
      <c r="DN100" s="11">
        <v>0</v>
      </c>
      <c r="DO100" s="11">
        <v>0</v>
      </c>
      <c r="DP100" s="11">
        <v>0</v>
      </c>
      <c r="DQ100" s="11">
        <v>0</v>
      </c>
      <c r="DR100" s="11">
        <v>0</v>
      </c>
      <c r="DS100" s="11">
        <v>0</v>
      </c>
      <c r="DT100" s="11">
        <v>0</v>
      </c>
      <c r="DU100" s="11">
        <v>0</v>
      </c>
      <c r="DV100" s="11">
        <v>0</v>
      </c>
      <c r="DW100" s="11">
        <v>0</v>
      </c>
      <c r="DX100" s="11">
        <v>0</v>
      </c>
      <c r="DY100" s="11" t="s">
        <v>25</v>
      </c>
    </row>
    <row r="101" ht="15" customHeight="1" outlineLevel="1" spans="2:129">
      <c r="B101" s="10">
        <f t="shared" si="116"/>
        <v>201612</v>
      </c>
      <c r="C101" s="11">
        <v>84050</v>
      </c>
      <c r="D101" s="11">
        <v>44300</v>
      </c>
      <c r="E101" s="11">
        <v>0</v>
      </c>
      <c r="F101" s="11">
        <v>0</v>
      </c>
      <c r="G101" s="11">
        <v>3400</v>
      </c>
      <c r="H101" s="11">
        <v>3400</v>
      </c>
      <c r="I101" s="11">
        <v>3400</v>
      </c>
      <c r="J101" s="11">
        <v>3400</v>
      </c>
      <c r="K101" s="11">
        <v>3400</v>
      </c>
      <c r="L101" s="11">
        <v>3400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X101" s="10">
        <v>201612</v>
      </c>
      <c r="AY101" s="11">
        <v>84050</v>
      </c>
      <c r="AZ101" s="11">
        <v>44300</v>
      </c>
      <c r="BA101" s="11">
        <v>0</v>
      </c>
      <c r="BB101" s="11">
        <v>0</v>
      </c>
      <c r="BC101" s="11">
        <v>3400</v>
      </c>
      <c r="BD101" s="11">
        <v>3400</v>
      </c>
      <c r="BE101" s="11">
        <v>3400</v>
      </c>
      <c r="BF101" s="11">
        <v>3400</v>
      </c>
      <c r="BG101" s="11">
        <v>3400</v>
      </c>
      <c r="BH101" s="11">
        <v>3400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P101" s="10">
        <v>201512</v>
      </c>
      <c r="CQ101" s="11">
        <v>0</v>
      </c>
      <c r="CR101" s="11">
        <v>0</v>
      </c>
      <c r="CS101" s="11">
        <v>0</v>
      </c>
      <c r="CT101" s="11">
        <v>0</v>
      </c>
      <c r="CU101" s="11">
        <v>0</v>
      </c>
      <c r="CV101" s="11">
        <v>0</v>
      </c>
      <c r="CW101" s="11">
        <v>0</v>
      </c>
      <c r="CX101" s="11">
        <v>0</v>
      </c>
      <c r="CY101" s="11">
        <v>0</v>
      </c>
      <c r="CZ101" s="11">
        <v>0</v>
      </c>
      <c r="DA101" s="11">
        <v>0</v>
      </c>
      <c r="DB101" s="11">
        <v>0</v>
      </c>
      <c r="DC101" s="11">
        <v>0</v>
      </c>
      <c r="DD101" s="11">
        <v>0</v>
      </c>
      <c r="DE101" s="11">
        <v>0</v>
      </c>
      <c r="DF101" s="11">
        <v>0</v>
      </c>
      <c r="DG101" s="11">
        <v>0</v>
      </c>
      <c r="DH101" s="11">
        <v>0</v>
      </c>
      <c r="DI101" s="11">
        <v>0</v>
      </c>
      <c r="DJ101" s="11">
        <v>0</v>
      </c>
      <c r="DK101" s="11">
        <v>0</v>
      </c>
      <c r="DL101" s="11">
        <v>0</v>
      </c>
      <c r="DM101" s="11">
        <v>0</v>
      </c>
      <c r="DN101" s="11">
        <v>0</v>
      </c>
      <c r="DO101" s="11">
        <v>0</v>
      </c>
      <c r="DP101" s="11">
        <v>0</v>
      </c>
      <c r="DQ101" s="11">
        <v>0</v>
      </c>
      <c r="DR101" s="11">
        <v>0</v>
      </c>
      <c r="DS101" s="11">
        <v>0</v>
      </c>
      <c r="DT101" s="11">
        <v>0</v>
      </c>
      <c r="DU101" s="11">
        <v>0</v>
      </c>
      <c r="DV101" s="11">
        <v>0</v>
      </c>
      <c r="DW101" s="11">
        <v>0</v>
      </c>
      <c r="DX101" s="11" t="s">
        <v>25</v>
      </c>
      <c r="DY101" s="11" t="s">
        <v>25</v>
      </c>
    </row>
    <row r="102" ht="15" customHeight="1" outlineLevel="1" spans="2:129">
      <c r="B102" s="10">
        <f t="shared" si="116"/>
        <v>201703</v>
      </c>
      <c r="C102" s="11">
        <v>34900</v>
      </c>
      <c r="D102" s="11">
        <v>3188</v>
      </c>
      <c r="E102" s="11">
        <v>0</v>
      </c>
      <c r="F102" s="11">
        <v>0</v>
      </c>
      <c r="G102" s="11">
        <v>0</v>
      </c>
      <c r="H102" s="11">
        <v>0</v>
      </c>
      <c r="I102" s="11">
        <v>12000</v>
      </c>
      <c r="J102" s="11">
        <v>12000</v>
      </c>
      <c r="K102" s="11">
        <v>12000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X102" s="10">
        <v>201703</v>
      </c>
      <c r="AY102" s="11">
        <v>34900</v>
      </c>
      <c r="AZ102" s="11">
        <v>3188</v>
      </c>
      <c r="BA102" s="11">
        <v>0</v>
      </c>
      <c r="BB102" s="11">
        <v>0</v>
      </c>
      <c r="BC102" s="11">
        <v>0</v>
      </c>
      <c r="BD102" s="11">
        <v>0</v>
      </c>
      <c r="BE102" s="11">
        <v>12000</v>
      </c>
      <c r="BF102" s="11">
        <v>12000</v>
      </c>
      <c r="BG102" s="11">
        <v>12000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P102" s="10">
        <v>201603</v>
      </c>
      <c r="CQ102" s="11">
        <v>0</v>
      </c>
      <c r="CR102" s="11">
        <v>0</v>
      </c>
      <c r="CS102" s="11">
        <v>0</v>
      </c>
      <c r="CT102" s="11">
        <v>3500</v>
      </c>
      <c r="CU102" s="11">
        <v>3500</v>
      </c>
      <c r="CV102" s="11">
        <v>3500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1">
        <v>0</v>
      </c>
      <c r="DE102" s="11">
        <v>0</v>
      </c>
      <c r="DF102" s="11">
        <v>0</v>
      </c>
      <c r="DG102" s="11">
        <v>0</v>
      </c>
      <c r="DH102" s="1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0</v>
      </c>
      <c r="DO102" s="11">
        <v>0</v>
      </c>
      <c r="DP102" s="11">
        <v>0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 t="s">
        <v>25</v>
      </c>
      <c r="DX102" s="11" t="s">
        <v>25</v>
      </c>
      <c r="DY102" s="11" t="s">
        <v>25</v>
      </c>
    </row>
    <row r="103" ht="15" customHeight="1" outlineLevel="1" spans="2:129">
      <c r="B103" s="10">
        <f t="shared" si="116"/>
        <v>201706</v>
      </c>
      <c r="C103" s="11">
        <v>0</v>
      </c>
      <c r="D103" s="11">
        <v>48937.14</v>
      </c>
      <c r="E103" s="11">
        <v>19850</v>
      </c>
      <c r="F103" s="11">
        <v>19850</v>
      </c>
      <c r="G103" s="11">
        <v>19850</v>
      </c>
      <c r="H103" s="11">
        <v>21950</v>
      </c>
      <c r="I103" s="11">
        <v>21950</v>
      </c>
      <c r="J103" s="11">
        <v>600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X103" s="10">
        <v>201706</v>
      </c>
      <c r="AY103" s="11">
        <v>0</v>
      </c>
      <c r="AZ103" s="11">
        <v>48937.14</v>
      </c>
      <c r="BA103" s="11">
        <v>19850</v>
      </c>
      <c r="BB103" s="11">
        <v>19850</v>
      </c>
      <c r="BC103" s="11">
        <v>19850</v>
      </c>
      <c r="BD103" s="11">
        <v>21950</v>
      </c>
      <c r="BE103" s="11">
        <v>21950</v>
      </c>
      <c r="BF103" s="11">
        <v>600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P103" s="10">
        <v>201606</v>
      </c>
      <c r="CQ103" s="11">
        <v>89501</v>
      </c>
      <c r="CR103" s="11">
        <v>0</v>
      </c>
      <c r="CS103" s="11">
        <v>675</v>
      </c>
      <c r="CT103" s="11">
        <v>0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2000</v>
      </c>
      <c r="DA103" s="11">
        <v>0</v>
      </c>
      <c r="DB103" s="11">
        <v>0</v>
      </c>
      <c r="DC103" s="11">
        <v>0</v>
      </c>
      <c r="DD103" s="11">
        <v>0</v>
      </c>
      <c r="DE103" s="11">
        <v>0</v>
      </c>
      <c r="DF103" s="11">
        <v>0</v>
      </c>
      <c r="DG103" s="11">
        <v>0</v>
      </c>
      <c r="DH103" s="11">
        <v>0</v>
      </c>
      <c r="DI103" s="11">
        <v>0</v>
      </c>
      <c r="DJ103" s="11">
        <v>0</v>
      </c>
      <c r="DK103" s="11">
        <v>0</v>
      </c>
      <c r="DL103" s="11">
        <v>0</v>
      </c>
      <c r="DM103" s="11">
        <v>0</v>
      </c>
      <c r="DN103" s="11">
        <v>0</v>
      </c>
      <c r="DO103" s="11">
        <v>0</v>
      </c>
      <c r="DP103" s="11">
        <v>0</v>
      </c>
      <c r="DQ103" s="11">
        <v>0</v>
      </c>
      <c r="DR103" s="11">
        <v>0</v>
      </c>
      <c r="DS103" s="11">
        <v>0</v>
      </c>
      <c r="DT103" s="11">
        <v>0</v>
      </c>
      <c r="DU103" s="11">
        <v>0</v>
      </c>
      <c r="DV103" s="11" t="s">
        <v>25</v>
      </c>
      <c r="DW103" s="11" t="s">
        <v>25</v>
      </c>
      <c r="DX103" s="11" t="s">
        <v>25</v>
      </c>
      <c r="DY103" s="11" t="s">
        <v>25</v>
      </c>
    </row>
    <row r="104" ht="15" customHeight="1" outlineLevel="1" spans="2:129">
      <c r="B104" s="10">
        <f t="shared" si="116"/>
        <v>201709</v>
      </c>
      <c r="C104" s="11">
        <v>494921.67</v>
      </c>
      <c r="D104" s="11">
        <v>85170</v>
      </c>
      <c r="E104" s="11">
        <v>32789.99</v>
      </c>
      <c r="F104" s="11">
        <v>32789.99</v>
      </c>
      <c r="G104" s="11">
        <v>36039.99</v>
      </c>
      <c r="H104" s="11">
        <v>46039.99</v>
      </c>
      <c r="I104" s="11">
        <v>21599.99</v>
      </c>
      <c r="J104" s="11">
        <v>1000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X104" s="10">
        <v>201709</v>
      </c>
      <c r="AY104" s="11">
        <v>494921.67</v>
      </c>
      <c r="AZ104" s="11">
        <v>85170</v>
      </c>
      <c r="BA104" s="11">
        <v>32789.99</v>
      </c>
      <c r="BB104" s="11">
        <v>32789.99</v>
      </c>
      <c r="BC104" s="11">
        <v>36039.99</v>
      </c>
      <c r="BD104" s="11">
        <v>46039.99</v>
      </c>
      <c r="BE104" s="11">
        <v>21599.99</v>
      </c>
      <c r="BF104" s="11">
        <v>1000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P104" s="10">
        <v>201609</v>
      </c>
      <c r="CQ104" s="11">
        <v>1020</v>
      </c>
      <c r="CR104" s="11">
        <v>9000</v>
      </c>
      <c r="CS104" s="11">
        <v>13000</v>
      </c>
      <c r="CT104" s="11">
        <v>9000</v>
      </c>
      <c r="CU104" s="11">
        <v>9000</v>
      </c>
      <c r="CV104" s="11">
        <v>9000</v>
      </c>
      <c r="CW104" s="11">
        <v>9000</v>
      </c>
      <c r="CX104" s="11">
        <v>0</v>
      </c>
      <c r="CY104" s="11">
        <v>0</v>
      </c>
      <c r="CZ104" s="11">
        <v>0</v>
      </c>
      <c r="DA104" s="11">
        <v>0</v>
      </c>
      <c r="DB104" s="11">
        <v>0</v>
      </c>
      <c r="DC104" s="11">
        <v>0</v>
      </c>
      <c r="DD104" s="11">
        <v>0</v>
      </c>
      <c r="DE104" s="11">
        <v>0</v>
      </c>
      <c r="DF104" s="11">
        <v>0</v>
      </c>
      <c r="DG104" s="11">
        <v>0</v>
      </c>
      <c r="DH104" s="11">
        <v>0</v>
      </c>
      <c r="DI104" s="11">
        <v>0</v>
      </c>
      <c r="DJ104" s="11">
        <v>0</v>
      </c>
      <c r="DK104" s="11">
        <v>0</v>
      </c>
      <c r="DL104" s="11">
        <v>0</v>
      </c>
      <c r="DM104" s="11">
        <v>0</v>
      </c>
      <c r="DN104" s="11">
        <v>0</v>
      </c>
      <c r="DO104" s="11">
        <v>0</v>
      </c>
      <c r="DP104" s="11">
        <v>0</v>
      </c>
      <c r="DQ104" s="11">
        <v>0</v>
      </c>
      <c r="DR104" s="11">
        <v>0</v>
      </c>
      <c r="DS104" s="11">
        <v>0</v>
      </c>
      <c r="DT104" s="11">
        <v>0</v>
      </c>
      <c r="DU104" s="11" t="s">
        <v>25</v>
      </c>
      <c r="DV104" s="11" t="s">
        <v>25</v>
      </c>
      <c r="DW104" s="11" t="s">
        <v>25</v>
      </c>
      <c r="DX104" s="11" t="s">
        <v>25</v>
      </c>
      <c r="DY104" s="11" t="s">
        <v>25</v>
      </c>
    </row>
    <row r="105" ht="15" customHeight="1" outlineLevel="1" spans="2:129">
      <c r="B105" s="10">
        <f t="shared" si="116"/>
        <v>201712</v>
      </c>
      <c r="C105" s="11">
        <v>179513</v>
      </c>
      <c r="D105" s="11">
        <v>99782</v>
      </c>
      <c r="E105" s="11">
        <v>77540</v>
      </c>
      <c r="F105" s="11">
        <v>42800</v>
      </c>
      <c r="G105" s="11">
        <v>30200</v>
      </c>
      <c r="H105" s="11">
        <v>25000</v>
      </c>
      <c r="I105" s="11">
        <v>22800</v>
      </c>
      <c r="J105" s="11">
        <v>15000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X105" s="10">
        <v>201712</v>
      </c>
      <c r="AY105" s="11">
        <v>179513</v>
      </c>
      <c r="AZ105" s="11">
        <v>99782</v>
      </c>
      <c r="BA105" s="11">
        <v>77540</v>
      </c>
      <c r="BB105" s="11">
        <v>42800</v>
      </c>
      <c r="BC105" s="11">
        <v>30200</v>
      </c>
      <c r="BD105" s="11">
        <v>25000</v>
      </c>
      <c r="BE105" s="11">
        <v>22800</v>
      </c>
      <c r="BF105" s="11">
        <v>15000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P105" s="10">
        <v>201612</v>
      </c>
      <c r="CQ105" s="11">
        <v>84050</v>
      </c>
      <c r="CR105" s="11">
        <v>44300</v>
      </c>
      <c r="CS105" s="11">
        <v>0</v>
      </c>
      <c r="CT105" s="11">
        <v>0</v>
      </c>
      <c r="CU105" s="11">
        <v>3400</v>
      </c>
      <c r="CV105" s="11">
        <v>3400</v>
      </c>
      <c r="CW105" s="11">
        <v>3400</v>
      </c>
      <c r="CX105" s="11">
        <v>3400</v>
      </c>
      <c r="CY105" s="11">
        <v>3400</v>
      </c>
      <c r="CZ105" s="11">
        <v>3400</v>
      </c>
      <c r="DA105" s="11">
        <v>0</v>
      </c>
      <c r="DB105" s="11">
        <v>0</v>
      </c>
      <c r="DC105" s="11">
        <v>0</v>
      </c>
      <c r="DD105" s="11">
        <v>0</v>
      </c>
      <c r="DE105" s="11">
        <v>0</v>
      </c>
      <c r="DF105" s="11">
        <v>0</v>
      </c>
      <c r="DG105" s="11">
        <v>0</v>
      </c>
      <c r="DH105" s="11">
        <v>0</v>
      </c>
      <c r="DI105" s="11">
        <v>0</v>
      </c>
      <c r="DJ105" s="11">
        <v>0</v>
      </c>
      <c r="DK105" s="11">
        <v>0</v>
      </c>
      <c r="DL105" s="11">
        <v>0</v>
      </c>
      <c r="DM105" s="11">
        <v>0</v>
      </c>
      <c r="DN105" s="11">
        <v>0</v>
      </c>
      <c r="DO105" s="11">
        <v>0</v>
      </c>
      <c r="DP105" s="11">
        <v>0</v>
      </c>
      <c r="DQ105" s="11">
        <v>0</v>
      </c>
      <c r="DR105" s="11">
        <v>0</v>
      </c>
      <c r="DS105" s="11">
        <v>0</v>
      </c>
      <c r="DT105" s="11" t="s">
        <v>25</v>
      </c>
      <c r="DU105" s="11" t="s">
        <v>25</v>
      </c>
      <c r="DV105" s="11" t="s">
        <v>25</v>
      </c>
      <c r="DW105" s="11" t="s">
        <v>25</v>
      </c>
      <c r="DX105" s="11" t="s">
        <v>25</v>
      </c>
      <c r="DY105" s="11" t="s">
        <v>25</v>
      </c>
    </row>
    <row r="106" ht="15" customHeight="1" outlineLevel="1" spans="2:129">
      <c r="B106" s="10">
        <f t="shared" si="116"/>
        <v>201803</v>
      </c>
      <c r="C106" s="11">
        <v>429543.84</v>
      </c>
      <c r="D106" s="11">
        <v>196290.8</v>
      </c>
      <c r="E106" s="11">
        <v>93060</v>
      </c>
      <c r="F106" s="11">
        <v>52060</v>
      </c>
      <c r="G106" s="11">
        <v>52060</v>
      </c>
      <c r="H106" s="11">
        <v>29000</v>
      </c>
      <c r="I106" s="11">
        <v>9000</v>
      </c>
      <c r="J106" s="11">
        <v>6000</v>
      </c>
      <c r="K106" s="11">
        <v>1000</v>
      </c>
      <c r="L106" s="11">
        <v>1000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X106" s="10">
        <v>201803</v>
      </c>
      <c r="AY106" s="11">
        <v>429543.84</v>
      </c>
      <c r="AZ106" s="11">
        <v>196290.8</v>
      </c>
      <c r="BA106" s="11">
        <v>93060</v>
      </c>
      <c r="BB106" s="11">
        <v>52060</v>
      </c>
      <c r="BC106" s="11">
        <v>52060</v>
      </c>
      <c r="BD106" s="11">
        <v>29000</v>
      </c>
      <c r="BE106" s="11">
        <v>9000</v>
      </c>
      <c r="BF106" s="11">
        <v>6000</v>
      </c>
      <c r="BG106" s="11">
        <v>1000</v>
      </c>
      <c r="BH106" s="11">
        <v>1000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P106" s="10">
        <v>201703</v>
      </c>
      <c r="CQ106" s="11">
        <v>34900</v>
      </c>
      <c r="CR106" s="11">
        <v>3188</v>
      </c>
      <c r="CS106" s="11">
        <v>0</v>
      </c>
      <c r="CT106" s="11">
        <v>0</v>
      </c>
      <c r="CU106" s="11">
        <v>0</v>
      </c>
      <c r="CV106" s="11">
        <v>0</v>
      </c>
      <c r="CW106" s="11">
        <v>12000</v>
      </c>
      <c r="CX106" s="11">
        <v>12000</v>
      </c>
      <c r="CY106" s="11">
        <v>12000</v>
      </c>
      <c r="CZ106" s="11">
        <v>0</v>
      </c>
      <c r="DA106" s="11">
        <v>0</v>
      </c>
      <c r="DB106" s="11">
        <v>0</v>
      </c>
      <c r="DC106" s="11">
        <v>0</v>
      </c>
      <c r="DD106" s="11">
        <v>0</v>
      </c>
      <c r="DE106" s="11">
        <v>0</v>
      </c>
      <c r="DF106" s="11">
        <v>0</v>
      </c>
      <c r="DG106" s="11">
        <v>0</v>
      </c>
      <c r="DH106" s="1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1">
        <v>0</v>
      </c>
      <c r="DO106" s="11">
        <v>0</v>
      </c>
      <c r="DP106" s="11">
        <v>0</v>
      </c>
      <c r="DQ106" s="11">
        <v>0</v>
      </c>
      <c r="DR106" s="11">
        <v>0</v>
      </c>
      <c r="DS106" s="11" t="s">
        <v>25</v>
      </c>
      <c r="DT106" s="11" t="s">
        <v>25</v>
      </c>
      <c r="DU106" s="11" t="s">
        <v>25</v>
      </c>
      <c r="DV106" s="11" t="s">
        <v>25</v>
      </c>
      <c r="DW106" s="11" t="s">
        <v>25</v>
      </c>
      <c r="DX106" s="11" t="s">
        <v>25</v>
      </c>
      <c r="DY106" s="11" t="s">
        <v>25</v>
      </c>
    </row>
    <row r="107" ht="15" customHeight="1" outlineLevel="1" spans="2:129">
      <c r="B107" s="10">
        <f t="shared" si="116"/>
        <v>201806</v>
      </c>
      <c r="C107" s="11">
        <v>205216.4</v>
      </c>
      <c r="D107" s="11">
        <v>266621.4</v>
      </c>
      <c r="E107" s="11">
        <v>10580</v>
      </c>
      <c r="F107" s="11">
        <v>8480</v>
      </c>
      <c r="G107" s="11">
        <v>4300</v>
      </c>
      <c r="H107" s="11">
        <v>3500</v>
      </c>
      <c r="I107" s="11">
        <v>3500</v>
      </c>
      <c r="J107" s="11">
        <v>3500</v>
      </c>
      <c r="K107" s="11">
        <v>3500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X107" s="10">
        <v>201806</v>
      </c>
      <c r="AY107" s="11">
        <v>205216.4</v>
      </c>
      <c r="AZ107" s="11">
        <v>266621.4</v>
      </c>
      <c r="BA107" s="11">
        <v>10580</v>
      </c>
      <c r="BB107" s="11">
        <v>8480</v>
      </c>
      <c r="BC107" s="11">
        <v>4300</v>
      </c>
      <c r="BD107" s="11">
        <v>3500</v>
      </c>
      <c r="BE107" s="11">
        <v>3500</v>
      </c>
      <c r="BF107" s="11">
        <v>3500</v>
      </c>
      <c r="BG107" s="11">
        <v>3500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P107" s="10">
        <v>201706</v>
      </c>
      <c r="CQ107" s="11">
        <v>0</v>
      </c>
      <c r="CR107" s="11">
        <v>48937.14</v>
      </c>
      <c r="CS107" s="11">
        <v>19850</v>
      </c>
      <c r="CT107" s="11">
        <v>19850</v>
      </c>
      <c r="CU107" s="11">
        <v>19850</v>
      </c>
      <c r="CV107" s="11">
        <v>21950</v>
      </c>
      <c r="CW107" s="11">
        <v>21950</v>
      </c>
      <c r="CX107" s="11">
        <v>600</v>
      </c>
      <c r="CY107" s="11">
        <v>0</v>
      </c>
      <c r="CZ107" s="11">
        <v>0</v>
      </c>
      <c r="DA107" s="11">
        <v>0</v>
      </c>
      <c r="DB107" s="11">
        <v>0</v>
      </c>
      <c r="DC107" s="11">
        <v>0</v>
      </c>
      <c r="DD107" s="11">
        <v>0</v>
      </c>
      <c r="DE107" s="11">
        <v>0</v>
      </c>
      <c r="DF107" s="11">
        <v>0</v>
      </c>
      <c r="DG107" s="11">
        <v>0</v>
      </c>
      <c r="DH107" s="11">
        <v>0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1">
        <v>0</v>
      </c>
      <c r="DO107" s="11">
        <v>0</v>
      </c>
      <c r="DP107" s="11">
        <v>0</v>
      </c>
      <c r="DQ107" s="11">
        <v>0</v>
      </c>
      <c r="DR107" s="11" t="s">
        <v>25</v>
      </c>
      <c r="DS107" s="11" t="s">
        <v>25</v>
      </c>
      <c r="DT107" s="11" t="s">
        <v>25</v>
      </c>
      <c r="DU107" s="11" t="s">
        <v>25</v>
      </c>
      <c r="DV107" s="11" t="s">
        <v>25</v>
      </c>
      <c r="DW107" s="11" t="s">
        <v>25</v>
      </c>
      <c r="DX107" s="11" t="s">
        <v>25</v>
      </c>
      <c r="DY107" s="11" t="s">
        <v>25</v>
      </c>
    </row>
    <row r="108" ht="15" customHeight="1" outlineLevel="1" spans="2:129">
      <c r="B108" s="10">
        <f t="shared" si="116"/>
        <v>201809</v>
      </c>
      <c r="C108" s="11">
        <v>704038.09</v>
      </c>
      <c r="D108" s="11">
        <v>175160.7</v>
      </c>
      <c r="E108" s="11">
        <v>133977.7</v>
      </c>
      <c r="F108" s="11">
        <v>56800</v>
      </c>
      <c r="G108" s="11">
        <v>59800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X108" s="10">
        <v>201809</v>
      </c>
      <c r="AY108" s="11">
        <v>704038.09</v>
      </c>
      <c r="AZ108" s="11">
        <v>175160.7</v>
      </c>
      <c r="BA108" s="11">
        <v>133977.7</v>
      </c>
      <c r="BB108" s="11">
        <v>56800</v>
      </c>
      <c r="BC108" s="11">
        <v>59800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P108" s="10">
        <v>201709</v>
      </c>
      <c r="CQ108" s="11">
        <v>494921.67</v>
      </c>
      <c r="CR108" s="11">
        <v>85170</v>
      </c>
      <c r="CS108" s="11">
        <v>32789.99</v>
      </c>
      <c r="CT108" s="11">
        <v>32789.99</v>
      </c>
      <c r="CU108" s="11">
        <v>36039.99</v>
      </c>
      <c r="CV108" s="11">
        <v>46039.99</v>
      </c>
      <c r="CW108" s="11">
        <v>21599.99</v>
      </c>
      <c r="CX108" s="11">
        <v>1000</v>
      </c>
      <c r="CY108" s="11">
        <v>0</v>
      </c>
      <c r="CZ108" s="11">
        <v>0</v>
      </c>
      <c r="DA108" s="11">
        <v>0</v>
      </c>
      <c r="DB108" s="11">
        <v>0</v>
      </c>
      <c r="DC108" s="11">
        <v>0</v>
      </c>
      <c r="DD108" s="11">
        <v>0</v>
      </c>
      <c r="DE108" s="11">
        <v>0</v>
      </c>
      <c r="DF108" s="11">
        <v>0</v>
      </c>
      <c r="DG108" s="11">
        <v>0</v>
      </c>
      <c r="DH108" s="1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1">
        <v>0</v>
      </c>
      <c r="DO108" s="11">
        <v>0</v>
      </c>
      <c r="DP108" s="11">
        <v>0</v>
      </c>
      <c r="DQ108" s="11" t="s">
        <v>25</v>
      </c>
      <c r="DR108" s="11" t="s">
        <v>25</v>
      </c>
      <c r="DS108" s="11" t="s">
        <v>25</v>
      </c>
      <c r="DT108" s="11" t="s">
        <v>25</v>
      </c>
      <c r="DU108" s="11" t="s">
        <v>25</v>
      </c>
      <c r="DV108" s="11" t="s">
        <v>25</v>
      </c>
      <c r="DW108" s="11" t="s">
        <v>25</v>
      </c>
      <c r="DX108" s="11" t="s">
        <v>25</v>
      </c>
      <c r="DY108" s="11" t="s">
        <v>25</v>
      </c>
    </row>
    <row r="109" ht="15" customHeight="1" outlineLevel="1" spans="2:129">
      <c r="B109" s="10">
        <f t="shared" si="116"/>
        <v>201812</v>
      </c>
      <c r="C109" s="11">
        <v>145190</v>
      </c>
      <c r="D109" s="11">
        <v>534773.09</v>
      </c>
      <c r="E109" s="11">
        <v>366866</v>
      </c>
      <c r="F109" s="11">
        <v>322366</v>
      </c>
      <c r="G109" s="11">
        <v>312366</v>
      </c>
      <c r="H109" s="11">
        <v>57000</v>
      </c>
      <c r="I109" s="11">
        <v>51000</v>
      </c>
      <c r="J109" s="11">
        <v>11000</v>
      </c>
      <c r="K109" s="11">
        <v>6000</v>
      </c>
      <c r="L109" s="11">
        <v>6000</v>
      </c>
      <c r="M109" s="11">
        <v>6000</v>
      </c>
      <c r="N109" s="11">
        <v>6000</v>
      </c>
      <c r="O109" s="11">
        <v>6000</v>
      </c>
      <c r="P109" s="11">
        <v>6000</v>
      </c>
      <c r="Q109" s="11">
        <v>6000</v>
      </c>
      <c r="R109" s="11">
        <v>6000</v>
      </c>
      <c r="S109" s="11">
        <v>6000</v>
      </c>
      <c r="T109" s="11">
        <v>6000</v>
      </c>
      <c r="U109" s="11">
        <v>6000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X109" s="10">
        <v>201812</v>
      </c>
      <c r="AY109" s="11">
        <v>145190</v>
      </c>
      <c r="AZ109" s="11">
        <v>534773.09</v>
      </c>
      <c r="BA109" s="11">
        <v>366866</v>
      </c>
      <c r="BB109" s="11">
        <v>322366</v>
      </c>
      <c r="BC109" s="11">
        <v>312366</v>
      </c>
      <c r="BD109" s="11">
        <v>57000</v>
      </c>
      <c r="BE109" s="11">
        <v>51000</v>
      </c>
      <c r="BF109" s="11">
        <v>11000</v>
      </c>
      <c r="BG109" s="11">
        <v>6000</v>
      </c>
      <c r="BH109" s="11">
        <v>6000</v>
      </c>
      <c r="BI109" s="11">
        <v>6000</v>
      </c>
      <c r="BJ109" s="11">
        <v>6000</v>
      </c>
      <c r="BK109" s="11">
        <v>6000</v>
      </c>
      <c r="BL109" s="11">
        <v>6000</v>
      </c>
      <c r="BM109" s="11">
        <v>6000</v>
      </c>
      <c r="BN109" s="11">
        <v>6000</v>
      </c>
      <c r="BO109" s="11">
        <v>6000</v>
      </c>
      <c r="BP109" s="11">
        <v>6000</v>
      </c>
      <c r="BQ109" s="11">
        <v>6000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P109" s="10">
        <v>201712</v>
      </c>
      <c r="CQ109" s="11">
        <v>179513</v>
      </c>
      <c r="CR109" s="11">
        <v>99782</v>
      </c>
      <c r="CS109" s="11">
        <v>77540</v>
      </c>
      <c r="CT109" s="11">
        <v>42800</v>
      </c>
      <c r="CU109" s="11">
        <v>30200</v>
      </c>
      <c r="CV109" s="11">
        <v>25000</v>
      </c>
      <c r="CW109" s="11">
        <v>22800</v>
      </c>
      <c r="CX109" s="11">
        <v>15000</v>
      </c>
      <c r="CY109" s="11">
        <v>0</v>
      </c>
      <c r="CZ109" s="11">
        <v>0</v>
      </c>
      <c r="DA109" s="11">
        <v>0</v>
      </c>
      <c r="DB109" s="11">
        <v>0</v>
      </c>
      <c r="DC109" s="11">
        <v>0</v>
      </c>
      <c r="DD109" s="11">
        <v>0</v>
      </c>
      <c r="DE109" s="11">
        <v>0</v>
      </c>
      <c r="DF109" s="11">
        <v>0</v>
      </c>
      <c r="DG109" s="11">
        <v>0</v>
      </c>
      <c r="DH109" s="11">
        <v>0</v>
      </c>
      <c r="DI109" s="11">
        <v>0</v>
      </c>
      <c r="DJ109" s="11">
        <v>0</v>
      </c>
      <c r="DK109" s="11">
        <v>0</v>
      </c>
      <c r="DL109" s="11">
        <v>0</v>
      </c>
      <c r="DM109" s="11">
        <v>0</v>
      </c>
      <c r="DN109" s="11">
        <v>0</v>
      </c>
      <c r="DO109" s="11">
        <v>0</v>
      </c>
      <c r="DP109" s="11" t="s">
        <v>25</v>
      </c>
      <c r="DQ109" s="11" t="s">
        <v>25</v>
      </c>
      <c r="DR109" s="11" t="s">
        <v>25</v>
      </c>
      <c r="DS109" s="11" t="s">
        <v>25</v>
      </c>
      <c r="DT109" s="11" t="s">
        <v>25</v>
      </c>
      <c r="DU109" s="11" t="s">
        <v>25</v>
      </c>
      <c r="DV109" s="11" t="s">
        <v>25</v>
      </c>
      <c r="DW109" s="11" t="s">
        <v>25</v>
      </c>
      <c r="DX109" s="11" t="s">
        <v>25</v>
      </c>
      <c r="DY109" s="11" t="s">
        <v>25</v>
      </c>
    </row>
    <row r="110" ht="15" customHeight="1" outlineLevel="1" spans="2:129">
      <c r="B110" s="10">
        <f t="shared" si="116"/>
        <v>201903</v>
      </c>
      <c r="C110" s="11">
        <v>1527732</v>
      </c>
      <c r="D110" s="11">
        <v>637567.9</v>
      </c>
      <c r="E110" s="11">
        <v>179392.9</v>
      </c>
      <c r="F110" s="11">
        <v>121192.9</v>
      </c>
      <c r="G110" s="11">
        <v>67092.9</v>
      </c>
      <c r="H110" s="11">
        <v>78676.82</v>
      </c>
      <c r="I110" s="11">
        <v>68476.82</v>
      </c>
      <c r="J110" s="11">
        <v>63583.92</v>
      </c>
      <c r="K110" s="11">
        <v>63583.92</v>
      </c>
      <c r="L110" s="11">
        <v>152000</v>
      </c>
      <c r="M110" s="11">
        <v>152000</v>
      </c>
      <c r="N110" s="11">
        <v>152000</v>
      </c>
      <c r="O110" s="11">
        <v>152000</v>
      </c>
      <c r="P110" s="11">
        <v>152000</v>
      </c>
      <c r="Q110" s="11">
        <v>152000</v>
      </c>
      <c r="R110" s="11">
        <v>2000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X110" s="10">
        <v>201903</v>
      </c>
      <c r="AY110" s="11">
        <v>1499468.99</v>
      </c>
      <c r="AZ110" s="11">
        <v>520755.37</v>
      </c>
      <c r="BA110" s="11">
        <v>179392.9</v>
      </c>
      <c r="BB110" s="11">
        <v>121192.9</v>
      </c>
      <c r="BC110" s="11">
        <v>67092.9</v>
      </c>
      <c r="BD110" s="11">
        <v>78676.82</v>
      </c>
      <c r="BE110" s="11">
        <v>68476.82</v>
      </c>
      <c r="BF110" s="11">
        <v>63583.92</v>
      </c>
      <c r="BG110" s="11">
        <v>63583.92</v>
      </c>
      <c r="BH110" s="11">
        <v>152000</v>
      </c>
      <c r="BI110" s="11">
        <v>152000</v>
      </c>
      <c r="BJ110" s="11">
        <v>152000</v>
      </c>
      <c r="BK110" s="11">
        <v>152000</v>
      </c>
      <c r="BL110" s="11">
        <v>152000</v>
      </c>
      <c r="BM110" s="11">
        <v>152000</v>
      </c>
      <c r="BN110" s="11">
        <v>2000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P110" s="10">
        <v>201803</v>
      </c>
      <c r="CQ110" s="11">
        <v>429543.84</v>
      </c>
      <c r="CR110" s="11">
        <v>196290.8</v>
      </c>
      <c r="CS110" s="11">
        <v>93060</v>
      </c>
      <c r="CT110" s="11">
        <v>52060</v>
      </c>
      <c r="CU110" s="11">
        <v>52060</v>
      </c>
      <c r="CV110" s="11">
        <v>29000</v>
      </c>
      <c r="CW110" s="11">
        <v>9000</v>
      </c>
      <c r="CX110" s="11">
        <v>6000</v>
      </c>
      <c r="CY110" s="11">
        <v>1000</v>
      </c>
      <c r="CZ110" s="11">
        <v>1000</v>
      </c>
      <c r="DA110" s="11">
        <v>0</v>
      </c>
      <c r="DB110" s="11">
        <v>0</v>
      </c>
      <c r="DC110" s="11">
        <v>0</v>
      </c>
      <c r="DD110" s="11">
        <v>0</v>
      </c>
      <c r="DE110" s="11">
        <v>0</v>
      </c>
      <c r="DF110" s="11">
        <v>0</v>
      </c>
      <c r="DG110" s="11">
        <v>0</v>
      </c>
      <c r="DH110" s="11">
        <v>0</v>
      </c>
      <c r="DI110" s="11">
        <v>0</v>
      </c>
      <c r="DJ110" s="11">
        <v>0</v>
      </c>
      <c r="DK110" s="11">
        <v>0</v>
      </c>
      <c r="DL110" s="11">
        <v>0</v>
      </c>
      <c r="DM110" s="11">
        <v>0</v>
      </c>
      <c r="DN110" s="11">
        <v>0</v>
      </c>
      <c r="DO110" s="11" t="s">
        <v>25</v>
      </c>
      <c r="DP110" s="11" t="s">
        <v>25</v>
      </c>
      <c r="DQ110" s="11" t="s">
        <v>25</v>
      </c>
      <c r="DR110" s="11" t="s">
        <v>25</v>
      </c>
      <c r="DS110" s="11" t="s">
        <v>25</v>
      </c>
      <c r="DT110" s="11" t="s">
        <v>25</v>
      </c>
      <c r="DU110" s="11" t="s">
        <v>25</v>
      </c>
      <c r="DV110" s="11" t="s">
        <v>25</v>
      </c>
      <c r="DW110" s="11" t="s">
        <v>25</v>
      </c>
      <c r="DX110" s="11" t="s">
        <v>25</v>
      </c>
      <c r="DY110" s="11" t="s">
        <v>25</v>
      </c>
    </row>
    <row r="111" ht="15" customHeight="1" outlineLevel="1" spans="2:129">
      <c r="B111" s="10">
        <f t="shared" si="116"/>
        <v>201906</v>
      </c>
      <c r="C111" s="11">
        <v>487217</v>
      </c>
      <c r="D111" s="11">
        <v>674673.7</v>
      </c>
      <c r="E111" s="11">
        <v>524000</v>
      </c>
      <c r="F111" s="11">
        <v>522500</v>
      </c>
      <c r="G111" s="11">
        <v>192500</v>
      </c>
      <c r="H111" s="11">
        <v>136000</v>
      </c>
      <c r="I111" s="11">
        <v>20000</v>
      </c>
      <c r="J111" s="11">
        <v>10000</v>
      </c>
      <c r="K111" s="11">
        <v>10000</v>
      </c>
      <c r="L111" s="11">
        <v>10000</v>
      </c>
      <c r="M111" s="11">
        <v>10000</v>
      </c>
      <c r="N111" s="11">
        <v>10000</v>
      </c>
      <c r="O111" s="11">
        <v>10000</v>
      </c>
      <c r="P111" s="11">
        <v>10000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X111" s="10">
        <v>201906</v>
      </c>
      <c r="AY111" s="11">
        <v>389216.98</v>
      </c>
      <c r="AZ111" s="11">
        <v>533016.07</v>
      </c>
      <c r="BA111" s="11">
        <v>409700.36</v>
      </c>
      <c r="BB111" s="11">
        <v>408200.36</v>
      </c>
      <c r="BC111" s="11">
        <v>141199.95</v>
      </c>
      <c r="BD111" s="11">
        <v>98199.95</v>
      </c>
      <c r="BE111" s="11">
        <v>16999.97</v>
      </c>
      <c r="BF111" s="11">
        <v>10000</v>
      </c>
      <c r="BG111" s="11">
        <v>10000</v>
      </c>
      <c r="BH111" s="11">
        <v>10000</v>
      </c>
      <c r="BI111" s="11">
        <v>10000</v>
      </c>
      <c r="BJ111" s="11">
        <v>10000</v>
      </c>
      <c r="BK111" s="11">
        <v>10000</v>
      </c>
      <c r="BL111" s="11">
        <v>10000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P111" s="10">
        <v>201806</v>
      </c>
      <c r="CQ111" s="11">
        <v>205216.4</v>
      </c>
      <c r="CR111" s="11">
        <v>266621.4</v>
      </c>
      <c r="CS111" s="11">
        <v>10580</v>
      </c>
      <c r="CT111" s="11">
        <v>8480</v>
      </c>
      <c r="CU111" s="11">
        <v>4300</v>
      </c>
      <c r="CV111" s="11">
        <v>3500</v>
      </c>
      <c r="CW111" s="11">
        <v>3500</v>
      </c>
      <c r="CX111" s="11">
        <v>3500</v>
      </c>
      <c r="CY111" s="11">
        <v>3500</v>
      </c>
      <c r="CZ111" s="11">
        <v>0</v>
      </c>
      <c r="DA111" s="11">
        <v>0</v>
      </c>
      <c r="DB111" s="11">
        <v>0</v>
      </c>
      <c r="DC111" s="11">
        <v>0</v>
      </c>
      <c r="DD111" s="11">
        <v>0</v>
      </c>
      <c r="DE111" s="11">
        <v>0</v>
      </c>
      <c r="DF111" s="11">
        <v>0</v>
      </c>
      <c r="DG111" s="11">
        <v>0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 t="s">
        <v>25</v>
      </c>
      <c r="DO111" s="11" t="s">
        <v>25</v>
      </c>
      <c r="DP111" s="11" t="s">
        <v>25</v>
      </c>
      <c r="DQ111" s="11" t="s">
        <v>25</v>
      </c>
      <c r="DR111" s="11" t="s">
        <v>25</v>
      </c>
      <c r="DS111" s="11" t="s">
        <v>25</v>
      </c>
      <c r="DT111" s="11" t="s">
        <v>25</v>
      </c>
      <c r="DU111" s="11" t="s">
        <v>25</v>
      </c>
      <c r="DV111" s="11" t="s">
        <v>25</v>
      </c>
      <c r="DW111" s="11" t="s">
        <v>25</v>
      </c>
      <c r="DX111" s="11" t="s">
        <v>25</v>
      </c>
      <c r="DY111" s="11" t="s">
        <v>25</v>
      </c>
    </row>
    <row r="112" ht="15" customHeight="1" outlineLevel="1" spans="2:129">
      <c r="B112" s="10">
        <f t="shared" si="116"/>
        <v>201909</v>
      </c>
      <c r="C112" s="11">
        <v>3162858.31</v>
      </c>
      <c r="D112" s="11">
        <v>1468042.1</v>
      </c>
      <c r="E112" s="11">
        <v>1355000</v>
      </c>
      <c r="F112" s="11">
        <v>1249000</v>
      </c>
      <c r="G112" s="11">
        <v>296200</v>
      </c>
      <c r="H112" s="11">
        <v>233000</v>
      </c>
      <c r="I112" s="11">
        <v>233000</v>
      </c>
      <c r="J112" s="11">
        <v>233000</v>
      </c>
      <c r="K112" s="11">
        <v>208000</v>
      </c>
      <c r="L112" s="11">
        <v>208000</v>
      </c>
      <c r="M112" s="11">
        <v>208000</v>
      </c>
      <c r="N112" s="11">
        <v>208000</v>
      </c>
      <c r="O112" s="11">
        <v>203000</v>
      </c>
      <c r="P112" s="11">
        <v>203000</v>
      </c>
      <c r="Q112" s="11">
        <v>120000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X112" s="10">
        <v>201909</v>
      </c>
      <c r="AY112" s="11">
        <v>2299298.64</v>
      </c>
      <c r="AZ112" s="11">
        <v>1109692.18</v>
      </c>
      <c r="BA112" s="11">
        <v>997310.08</v>
      </c>
      <c r="BB112" s="11">
        <v>923110.03</v>
      </c>
      <c r="BC112" s="11">
        <v>248740.03</v>
      </c>
      <c r="BD112" s="11">
        <v>207500</v>
      </c>
      <c r="BE112" s="11">
        <v>207500</v>
      </c>
      <c r="BF112" s="11">
        <v>207500</v>
      </c>
      <c r="BG112" s="11">
        <v>190000</v>
      </c>
      <c r="BH112" s="11">
        <v>190000</v>
      </c>
      <c r="BI112" s="11">
        <v>190000</v>
      </c>
      <c r="BJ112" s="11">
        <v>190000</v>
      </c>
      <c r="BK112" s="11">
        <v>185000</v>
      </c>
      <c r="BL112" s="11">
        <v>185000</v>
      </c>
      <c r="BM112" s="11">
        <v>120000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P112" s="10">
        <v>201809</v>
      </c>
      <c r="CQ112" s="11">
        <v>704038.09</v>
      </c>
      <c r="CR112" s="11">
        <v>175160.7</v>
      </c>
      <c r="CS112" s="11">
        <v>133977.7</v>
      </c>
      <c r="CT112" s="11">
        <v>56800</v>
      </c>
      <c r="CU112" s="11">
        <v>59800</v>
      </c>
      <c r="CV112" s="11">
        <v>0</v>
      </c>
      <c r="CW112" s="11">
        <v>0</v>
      </c>
      <c r="CX112" s="11">
        <v>0</v>
      </c>
      <c r="CY112" s="11">
        <v>0</v>
      </c>
      <c r="CZ112" s="11">
        <v>0</v>
      </c>
      <c r="DA112" s="11">
        <v>0</v>
      </c>
      <c r="DB112" s="11">
        <v>0</v>
      </c>
      <c r="DC112" s="11">
        <v>0</v>
      </c>
      <c r="DD112" s="11">
        <v>0</v>
      </c>
      <c r="DE112" s="11">
        <v>0</v>
      </c>
      <c r="DF112" s="11">
        <v>0</v>
      </c>
      <c r="DG112" s="11">
        <v>0</v>
      </c>
      <c r="DH112" s="11">
        <v>0</v>
      </c>
      <c r="DI112" s="11">
        <v>0</v>
      </c>
      <c r="DJ112" s="11">
        <v>0</v>
      </c>
      <c r="DK112" s="11">
        <v>0</v>
      </c>
      <c r="DL112" s="11">
        <v>0</v>
      </c>
      <c r="DM112" s="11" t="s">
        <v>25</v>
      </c>
      <c r="DN112" s="11" t="s">
        <v>25</v>
      </c>
      <c r="DO112" s="11" t="s">
        <v>25</v>
      </c>
      <c r="DP112" s="11" t="s">
        <v>25</v>
      </c>
      <c r="DQ112" s="11" t="s">
        <v>25</v>
      </c>
      <c r="DR112" s="11" t="s">
        <v>25</v>
      </c>
      <c r="DS112" s="11" t="s">
        <v>25</v>
      </c>
      <c r="DT112" s="11" t="s">
        <v>25</v>
      </c>
      <c r="DU112" s="11" t="s">
        <v>25</v>
      </c>
      <c r="DV112" s="11" t="s">
        <v>25</v>
      </c>
      <c r="DW112" s="11" t="s">
        <v>25</v>
      </c>
      <c r="DX112" s="11" t="s">
        <v>25</v>
      </c>
      <c r="DY112" s="11" t="s">
        <v>25</v>
      </c>
    </row>
    <row r="113" ht="15" customHeight="1" outlineLevel="1" spans="2:129">
      <c r="B113" s="10">
        <f t="shared" si="116"/>
        <v>201912</v>
      </c>
      <c r="C113" s="11">
        <v>2535907.32</v>
      </c>
      <c r="D113" s="11">
        <v>1985461.93</v>
      </c>
      <c r="E113" s="11">
        <v>348154.27</v>
      </c>
      <c r="F113" s="11">
        <v>233363.31</v>
      </c>
      <c r="G113" s="11">
        <v>352811.31</v>
      </c>
      <c r="H113" s="11">
        <v>298450</v>
      </c>
      <c r="I113" s="11">
        <v>148450</v>
      </c>
      <c r="J113" s="11">
        <v>146450</v>
      </c>
      <c r="K113" s="11">
        <v>146450</v>
      </c>
      <c r="L113" s="11">
        <v>144250</v>
      </c>
      <c r="M113" s="11">
        <v>144250</v>
      </c>
      <c r="N113" s="11">
        <v>24250</v>
      </c>
      <c r="O113" s="11">
        <v>24250</v>
      </c>
      <c r="P113" s="11">
        <v>1250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X113" s="10">
        <v>201912</v>
      </c>
      <c r="AY113" s="11">
        <v>1779960.86</v>
      </c>
      <c r="AZ113" s="11">
        <v>1393898.7</v>
      </c>
      <c r="BA113" s="11">
        <v>274100.05</v>
      </c>
      <c r="BB113" s="11">
        <v>176512.76</v>
      </c>
      <c r="BC113" s="11">
        <v>266126.42</v>
      </c>
      <c r="BD113" s="11">
        <v>214915.11</v>
      </c>
      <c r="BE113" s="11">
        <v>109915.08</v>
      </c>
      <c r="BF113" s="11">
        <v>108515.08</v>
      </c>
      <c r="BG113" s="11">
        <v>108515.08</v>
      </c>
      <c r="BH113" s="11">
        <v>106975.06</v>
      </c>
      <c r="BI113" s="11">
        <v>106975.06</v>
      </c>
      <c r="BJ113" s="11">
        <v>22974.99</v>
      </c>
      <c r="BK113" s="11">
        <v>22974.99</v>
      </c>
      <c r="BL113" s="11">
        <v>1250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P113" s="10">
        <v>201812</v>
      </c>
      <c r="CQ113" s="11">
        <v>145190</v>
      </c>
      <c r="CR113" s="11">
        <v>534773.09</v>
      </c>
      <c r="CS113" s="11">
        <v>366866</v>
      </c>
      <c r="CT113" s="11">
        <v>322366</v>
      </c>
      <c r="CU113" s="11">
        <v>312366</v>
      </c>
      <c r="CV113" s="11">
        <v>57000</v>
      </c>
      <c r="CW113" s="11">
        <v>51000</v>
      </c>
      <c r="CX113" s="11">
        <v>11000</v>
      </c>
      <c r="CY113" s="11">
        <v>6000</v>
      </c>
      <c r="CZ113" s="11">
        <v>6000</v>
      </c>
      <c r="DA113" s="11">
        <v>6000</v>
      </c>
      <c r="DB113" s="11">
        <v>6000</v>
      </c>
      <c r="DC113" s="11">
        <v>6000</v>
      </c>
      <c r="DD113" s="11">
        <v>6000</v>
      </c>
      <c r="DE113" s="11">
        <v>6000</v>
      </c>
      <c r="DF113" s="11">
        <v>6000</v>
      </c>
      <c r="DG113" s="11">
        <v>6000</v>
      </c>
      <c r="DH113" s="11">
        <v>6000</v>
      </c>
      <c r="DI113" s="11">
        <v>6000</v>
      </c>
      <c r="DJ113" s="11">
        <v>0</v>
      </c>
      <c r="DK113" s="11">
        <v>0</v>
      </c>
      <c r="DL113" s="11" t="s">
        <v>25</v>
      </c>
      <c r="DM113" s="11" t="s">
        <v>25</v>
      </c>
      <c r="DN113" s="11" t="s">
        <v>25</v>
      </c>
      <c r="DO113" s="11" t="s">
        <v>25</v>
      </c>
      <c r="DP113" s="11" t="s">
        <v>25</v>
      </c>
      <c r="DQ113" s="11" t="s">
        <v>25</v>
      </c>
      <c r="DR113" s="11" t="s">
        <v>25</v>
      </c>
      <c r="DS113" s="11" t="s">
        <v>25</v>
      </c>
      <c r="DT113" s="11" t="s">
        <v>25</v>
      </c>
      <c r="DU113" s="11" t="s">
        <v>25</v>
      </c>
      <c r="DV113" s="11" t="s">
        <v>25</v>
      </c>
      <c r="DW113" s="11" t="s">
        <v>25</v>
      </c>
      <c r="DX113" s="11" t="s">
        <v>25</v>
      </c>
      <c r="DY113" s="11" t="s">
        <v>25</v>
      </c>
    </row>
    <row r="114" ht="15" customHeight="1" outlineLevel="1" spans="2:129">
      <c r="B114" s="10">
        <f t="shared" si="116"/>
        <v>202003</v>
      </c>
      <c r="C114" s="11">
        <v>1415925.13</v>
      </c>
      <c r="D114" s="11">
        <v>918461.06</v>
      </c>
      <c r="E114" s="11">
        <v>395050</v>
      </c>
      <c r="F114" s="11">
        <v>375100</v>
      </c>
      <c r="G114" s="11">
        <v>343000</v>
      </c>
      <c r="H114" s="11">
        <v>292000</v>
      </c>
      <c r="I114" s="11">
        <v>268000</v>
      </c>
      <c r="J114" s="11">
        <v>268000</v>
      </c>
      <c r="K114" s="11">
        <v>268000</v>
      </c>
      <c r="L114" s="11">
        <v>248000</v>
      </c>
      <c r="M114" s="11">
        <v>206000</v>
      </c>
      <c r="N114" s="11">
        <v>201000</v>
      </c>
      <c r="O114" s="11">
        <v>100000</v>
      </c>
      <c r="P114" s="11">
        <v>100000</v>
      </c>
      <c r="Q114" s="11">
        <v>100000</v>
      </c>
      <c r="R114" s="11">
        <v>120000</v>
      </c>
      <c r="S114" s="11">
        <v>120000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X114" s="10">
        <v>202003</v>
      </c>
      <c r="AY114" s="11">
        <v>1264083.49</v>
      </c>
      <c r="AZ114" s="11">
        <v>822209.46</v>
      </c>
      <c r="BA114" s="11">
        <v>343594.55</v>
      </c>
      <c r="BB114" s="11">
        <v>331129.41</v>
      </c>
      <c r="BC114" s="11">
        <v>308509.43</v>
      </c>
      <c r="BD114" s="11">
        <v>266809.44</v>
      </c>
      <c r="BE114" s="11">
        <v>247009.38</v>
      </c>
      <c r="BF114" s="11">
        <v>247009.38</v>
      </c>
      <c r="BG114" s="11">
        <v>247009.38</v>
      </c>
      <c r="BH114" s="11">
        <v>233009.38</v>
      </c>
      <c r="BI114" s="11">
        <v>203600</v>
      </c>
      <c r="BJ114" s="11">
        <v>200100</v>
      </c>
      <c r="BK114" s="11">
        <v>100000</v>
      </c>
      <c r="BL114" s="11">
        <v>100000</v>
      </c>
      <c r="BM114" s="11">
        <v>100000</v>
      </c>
      <c r="BN114" s="11">
        <v>120000</v>
      </c>
      <c r="BO114" s="11">
        <v>120000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P114" s="10">
        <v>201903</v>
      </c>
      <c r="CQ114" s="11">
        <v>1499468.99</v>
      </c>
      <c r="CR114" s="11">
        <v>520755.37</v>
      </c>
      <c r="CS114" s="11">
        <v>179392.9</v>
      </c>
      <c r="CT114" s="11">
        <v>121192.9</v>
      </c>
      <c r="CU114" s="11">
        <v>67092.9</v>
      </c>
      <c r="CV114" s="11">
        <v>78676.82</v>
      </c>
      <c r="CW114" s="11">
        <v>68476.82</v>
      </c>
      <c r="CX114" s="11">
        <v>63583.92</v>
      </c>
      <c r="CY114" s="11">
        <v>63583.92</v>
      </c>
      <c r="CZ114" s="11">
        <v>152000</v>
      </c>
      <c r="DA114" s="11">
        <v>152000</v>
      </c>
      <c r="DB114" s="11">
        <v>152000</v>
      </c>
      <c r="DC114" s="11">
        <v>152000</v>
      </c>
      <c r="DD114" s="11">
        <v>152000</v>
      </c>
      <c r="DE114" s="11">
        <v>152000</v>
      </c>
      <c r="DF114" s="11">
        <v>2000</v>
      </c>
      <c r="DG114" s="11">
        <v>0</v>
      </c>
      <c r="DH114" s="11">
        <v>0</v>
      </c>
      <c r="DI114" s="11">
        <v>0</v>
      </c>
      <c r="DJ114" s="11">
        <v>0</v>
      </c>
      <c r="DK114" s="11" t="s">
        <v>25</v>
      </c>
      <c r="DL114" s="11" t="s">
        <v>25</v>
      </c>
      <c r="DM114" s="11" t="s">
        <v>25</v>
      </c>
      <c r="DN114" s="11" t="s">
        <v>25</v>
      </c>
      <c r="DO114" s="11" t="s">
        <v>25</v>
      </c>
      <c r="DP114" s="11" t="s">
        <v>25</v>
      </c>
      <c r="DQ114" s="11" t="s">
        <v>25</v>
      </c>
      <c r="DR114" s="11" t="s">
        <v>25</v>
      </c>
      <c r="DS114" s="11" t="s">
        <v>25</v>
      </c>
      <c r="DT114" s="11" t="s">
        <v>25</v>
      </c>
      <c r="DU114" s="11" t="s">
        <v>25</v>
      </c>
      <c r="DV114" s="11" t="s">
        <v>25</v>
      </c>
      <c r="DW114" s="11" t="s">
        <v>25</v>
      </c>
      <c r="DX114" s="11" t="s">
        <v>25</v>
      </c>
      <c r="DY114" s="11" t="s">
        <v>25</v>
      </c>
    </row>
    <row r="115" ht="15" customHeight="1" outlineLevel="1" spans="2:129">
      <c r="B115" s="10">
        <f t="shared" si="116"/>
        <v>202006</v>
      </c>
      <c r="C115" s="11">
        <v>2204980.64</v>
      </c>
      <c r="D115" s="11">
        <v>1949572.59</v>
      </c>
      <c r="E115" s="11">
        <v>1522064.15</v>
      </c>
      <c r="F115" s="11">
        <v>921230.92</v>
      </c>
      <c r="G115" s="11">
        <v>874074.28</v>
      </c>
      <c r="H115" s="11">
        <v>667867.82</v>
      </c>
      <c r="I115" s="11">
        <v>642127.3</v>
      </c>
      <c r="J115" s="11">
        <v>509297.21</v>
      </c>
      <c r="K115" s="11">
        <v>461297.21</v>
      </c>
      <c r="L115" s="11">
        <v>461297.21</v>
      </c>
      <c r="M115" s="11">
        <v>455900.9</v>
      </c>
      <c r="N115" s="11">
        <v>177500.9</v>
      </c>
      <c r="O115" s="11">
        <v>142500.9</v>
      </c>
      <c r="P115" s="11">
        <v>142500.9</v>
      </c>
      <c r="Q115" s="11">
        <v>242500.9</v>
      </c>
      <c r="R115" s="11">
        <v>242500.9</v>
      </c>
      <c r="S115" s="11">
        <v>67500.9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X115" s="10">
        <v>202006</v>
      </c>
      <c r="AY115" s="11">
        <v>1934012.33</v>
      </c>
      <c r="AZ115" s="11">
        <v>1689382.6</v>
      </c>
      <c r="BA115" s="11">
        <v>1318804.1</v>
      </c>
      <c r="BB115" s="11">
        <v>795349.59</v>
      </c>
      <c r="BC115" s="11">
        <v>751491.84</v>
      </c>
      <c r="BD115" s="11">
        <v>547385.38</v>
      </c>
      <c r="BE115" s="11">
        <v>526892.04</v>
      </c>
      <c r="BF115" s="11">
        <v>398178.34</v>
      </c>
      <c r="BG115" s="11">
        <v>367578.34</v>
      </c>
      <c r="BH115" s="11">
        <v>367578.34</v>
      </c>
      <c r="BI115" s="11">
        <v>363680.92</v>
      </c>
      <c r="BJ115" s="11">
        <v>155000.9</v>
      </c>
      <c r="BK115" s="11">
        <v>120000.9</v>
      </c>
      <c r="BL115" s="11">
        <v>120000.9</v>
      </c>
      <c r="BM115" s="11">
        <v>190000.9</v>
      </c>
      <c r="BN115" s="11">
        <v>190000.9</v>
      </c>
      <c r="BO115" s="11">
        <v>67500.9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P115" s="10">
        <v>201906</v>
      </c>
      <c r="CQ115" s="11">
        <v>389216.98</v>
      </c>
      <c r="CR115" s="11">
        <v>533016.07</v>
      </c>
      <c r="CS115" s="11">
        <v>409700.36</v>
      </c>
      <c r="CT115" s="11">
        <v>408200.36</v>
      </c>
      <c r="CU115" s="11">
        <v>141199.95</v>
      </c>
      <c r="CV115" s="11">
        <v>98199.95</v>
      </c>
      <c r="CW115" s="11">
        <v>16999.97</v>
      </c>
      <c r="CX115" s="11">
        <v>10000</v>
      </c>
      <c r="CY115" s="11">
        <v>10000</v>
      </c>
      <c r="CZ115" s="11">
        <v>10000</v>
      </c>
      <c r="DA115" s="11">
        <v>10000</v>
      </c>
      <c r="DB115" s="11">
        <v>10000</v>
      </c>
      <c r="DC115" s="11">
        <v>10000</v>
      </c>
      <c r="DD115" s="11">
        <v>10000</v>
      </c>
      <c r="DE115" s="11">
        <v>0</v>
      </c>
      <c r="DF115" s="11">
        <v>0</v>
      </c>
      <c r="DG115" s="11">
        <v>0</v>
      </c>
      <c r="DH115" s="11">
        <v>0</v>
      </c>
      <c r="DI115" s="11">
        <v>0</v>
      </c>
      <c r="DJ115" s="11" t="s">
        <v>25</v>
      </c>
      <c r="DK115" s="11" t="s">
        <v>25</v>
      </c>
      <c r="DL115" s="11" t="s">
        <v>25</v>
      </c>
      <c r="DM115" s="11" t="s">
        <v>25</v>
      </c>
      <c r="DN115" s="11" t="s">
        <v>25</v>
      </c>
      <c r="DO115" s="11" t="s">
        <v>25</v>
      </c>
      <c r="DP115" s="11" t="s">
        <v>25</v>
      </c>
      <c r="DQ115" s="11" t="s">
        <v>25</v>
      </c>
      <c r="DR115" s="11" t="s">
        <v>25</v>
      </c>
      <c r="DS115" s="11" t="s">
        <v>25</v>
      </c>
      <c r="DT115" s="11" t="s">
        <v>25</v>
      </c>
      <c r="DU115" s="11" t="s">
        <v>25</v>
      </c>
      <c r="DV115" s="11" t="s">
        <v>25</v>
      </c>
      <c r="DW115" s="11" t="s">
        <v>25</v>
      </c>
      <c r="DX115" s="11" t="s">
        <v>25</v>
      </c>
      <c r="DY115" s="11" t="s">
        <v>25</v>
      </c>
    </row>
    <row r="116" ht="15" customHeight="1" outlineLevel="1" spans="2:129">
      <c r="B116" s="10">
        <f t="shared" si="116"/>
        <v>202009</v>
      </c>
      <c r="C116" s="11">
        <v>2699380.48</v>
      </c>
      <c r="D116" s="11">
        <v>1618010.72</v>
      </c>
      <c r="E116" s="11">
        <v>1069029.53</v>
      </c>
      <c r="F116" s="11">
        <v>635139.53</v>
      </c>
      <c r="G116" s="11">
        <v>519570.18</v>
      </c>
      <c r="H116" s="11">
        <v>518800.18</v>
      </c>
      <c r="I116" s="11">
        <v>491392.5</v>
      </c>
      <c r="J116" s="11">
        <v>462392.5</v>
      </c>
      <c r="K116" s="11">
        <v>431915.4</v>
      </c>
      <c r="L116" s="11">
        <v>798272.81</v>
      </c>
      <c r="M116" s="11">
        <v>718141.25</v>
      </c>
      <c r="N116" s="11">
        <v>564941.25</v>
      </c>
      <c r="O116" s="11">
        <v>514941.25</v>
      </c>
      <c r="P116" s="11">
        <v>194941.25</v>
      </c>
      <c r="Q116" s="11">
        <v>194941.25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X116" s="10">
        <v>202009</v>
      </c>
      <c r="AY116" s="11">
        <v>2504516.07</v>
      </c>
      <c r="AZ116" s="11">
        <v>1337713.1</v>
      </c>
      <c r="BA116" s="11">
        <v>957412.94</v>
      </c>
      <c r="BB116" s="11">
        <v>564307.34</v>
      </c>
      <c r="BC116" s="11">
        <v>453801.79</v>
      </c>
      <c r="BD116" s="11">
        <v>454170.96</v>
      </c>
      <c r="BE116" s="11">
        <v>428262.16</v>
      </c>
      <c r="BF116" s="11">
        <v>399862.32</v>
      </c>
      <c r="BG116" s="11">
        <v>373368.51</v>
      </c>
      <c r="BH116" s="11">
        <v>740850.92</v>
      </c>
      <c r="BI116" s="11">
        <v>674431.38</v>
      </c>
      <c r="BJ116" s="11">
        <v>521441.25</v>
      </c>
      <c r="BK116" s="11">
        <v>486441.25</v>
      </c>
      <c r="BL116" s="11">
        <v>142441.25</v>
      </c>
      <c r="BM116" s="11">
        <v>142441.25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P116" s="10">
        <v>201909</v>
      </c>
      <c r="CQ116" s="11">
        <v>2299298.64</v>
      </c>
      <c r="CR116" s="11">
        <v>1109692.18</v>
      </c>
      <c r="CS116" s="11">
        <v>997310.08</v>
      </c>
      <c r="CT116" s="11">
        <v>923110.03</v>
      </c>
      <c r="CU116" s="11">
        <v>248740.03</v>
      </c>
      <c r="CV116" s="11">
        <v>207500</v>
      </c>
      <c r="CW116" s="11">
        <v>207500</v>
      </c>
      <c r="CX116" s="11">
        <v>207500</v>
      </c>
      <c r="CY116" s="11">
        <v>190000</v>
      </c>
      <c r="CZ116" s="11">
        <v>190000</v>
      </c>
      <c r="DA116" s="11">
        <v>190000</v>
      </c>
      <c r="DB116" s="11">
        <v>190000</v>
      </c>
      <c r="DC116" s="11">
        <v>185000</v>
      </c>
      <c r="DD116" s="11">
        <v>185000</v>
      </c>
      <c r="DE116" s="11">
        <v>120000</v>
      </c>
      <c r="DF116" s="11">
        <v>0</v>
      </c>
      <c r="DG116" s="11">
        <v>0</v>
      </c>
      <c r="DH116" s="11">
        <v>0</v>
      </c>
      <c r="DI116" s="11" t="s">
        <v>25</v>
      </c>
      <c r="DJ116" s="11" t="s">
        <v>25</v>
      </c>
      <c r="DK116" s="11" t="s">
        <v>25</v>
      </c>
      <c r="DL116" s="11" t="s">
        <v>25</v>
      </c>
      <c r="DM116" s="11" t="s">
        <v>25</v>
      </c>
      <c r="DN116" s="11" t="s">
        <v>25</v>
      </c>
      <c r="DO116" s="11" t="s">
        <v>25</v>
      </c>
      <c r="DP116" s="11" t="s">
        <v>25</v>
      </c>
      <c r="DQ116" s="11" t="s">
        <v>25</v>
      </c>
      <c r="DR116" s="11" t="s">
        <v>25</v>
      </c>
      <c r="DS116" s="11" t="s">
        <v>25</v>
      </c>
      <c r="DT116" s="11" t="s">
        <v>25</v>
      </c>
      <c r="DU116" s="11" t="s">
        <v>25</v>
      </c>
      <c r="DV116" s="11" t="s">
        <v>25</v>
      </c>
      <c r="DW116" s="11" t="s">
        <v>25</v>
      </c>
      <c r="DX116" s="11" t="s">
        <v>25</v>
      </c>
      <c r="DY116" s="11" t="s">
        <v>25</v>
      </c>
    </row>
    <row r="117" ht="15" customHeight="1" outlineLevel="1" spans="2:129">
      <c r="B117" s="10">
        <f t="shared" si="116"/>
        <v>202012</v>
      </c>
      <c r="C117" s="11">
        <v>2289518</v>
      </c>
      <c r="D117" s="11">
        <v>1515831</v>
      </c>
      <c r="E117" s="11">
        <v>977101</v>
      </c>
      <c r="F117" s="11">
        <v>408201</v>
      </c>
      <c r="G117" s="11">
        <v>656464.54</v>
      </c>
      <c r="H117" s="11">
        <v>802584.54</v>
      </c>
      <c r="I117" s="11">
        <v>770713.54</v>
      </c>
      <c r="J117" s="11">
        <v>567213.54</v>
      </c>
      <c r="K117" s="11">
        <v>456262.25</v>
      </c>
      <c r="L117" s="11">
        <v>145750.71</v>
      </c>
      <c r="M117" s="11">
        <v>70000</v>
      </c>
      <c r="N117" s="11">
        <v>70000</v>
      </c>
      <c r="O117" s="11">
        <v>70000</v>
      </c>
      <c r="P117" s="11">
        <v>36000</v>
      </c>
      <c r="Q117" s="11">
        <v>6000</v>
      </c>
      <c r="R117" s="11">
        <v>4000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X117" s="10">
        <v>202012</v>
      </c>
      <c r="AY117" s="11">
        <v>1787783.42</v>
      </c>
      <c r="AZ117" s="11">
        <v>1234223.05</v>
      </c>
      <c r="BA117" s="11">
        <v>815653.58</v>
      </c>
      <c r="BB117" s="11">
        <v>384020.88</v>
      </c>
      <c r="BC117" s="11">
        <v>584662.48</v>
      </c>
      <c r="BD117" s="11">
        <v>730782.5</v>
      </c>
      <c r="BE117" s="11">
        <v>703861.52</v>
      </c>
      <c r="BF117" s="11">
        <v>500361.52</v>
      </c>
      <c r="BG117" s="11">
        <v>438832.17</v>
      </c>
      <c r="BH117" s="11">
        <v>145600.09</v>
      </c>
      <c r="BI117" s="11">
        <v>70000</v>
      </c>
      <c r="BJ117" s="11">
        <v>70000</v>
      </c>
      <c r="BK117" s="11">
        <v>70000</v>
      </c>
      <c r="BL117" s="11">
        <v>36000</v>
      </c>
      <c r="BM117" s="11">
        <v>6000</v>
      </c>
      <c r="BN117" s="11">
        <v>4000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P117" s="10">
        <v>201912</v>
      </c>
      <c r="CQ117" s="11">
        <v>1779960.86</v>
      </c>
      <c r="CR117" s="11">
        <v>1393898.7</v>
      </c>
      <c r="CS117" s="11">
        <v>274100.05</v>
      </c>
      <c r="CT117" s="11">
        <v>176512.76</v>
      </c>
      <c r="CU117" s="11">
        <v>266126.42</v>
      </c>
      <c r="CV117" s="11">
        <v>214915.11</v>
      </c>
      <c r="CW117" s="11">
        <v>109915.08</v>
      </c>
      <c r="CX117" s="11">
        <v>108515.08</v>
      </c>
      <c r="CY117" s="11">
        <v>108515.08</v>
      </c>
      <c r="CZ117" s="11">
        <v>106975.06</v>
      </c>
      <c r="DA117" s="11">
        <v>106975.06</v>
      </c>
      <c r="DB117" s="11">
        <v>22974.99</v>
      </c>
      <c r="DC117" s="11">
        <v>22974.99</v>
      </c>
      <c r="DD117" s="11">
        <v>1250</v>
      </c>
      <c r="DE117" s="11">
        <v>0</v>
      </c>
      <c r="DF117" s="11">
        <v>0</v>
      </c>
      <c r="DG117" s="11">
        <v>0</v>
      </c>
      <c r="DH117" s="11" t="s">
        <v>25</v>
      </c>
      <c r="DI117" s="11" t="s">
        <v>25</v>
      </c>
      <c r="DJ117" s="11" t="s">
        <v>25</v>
      </c>
      <c r="DK117" s="11" t="s">
        <v>25</v>
      </c>
      <c r="DL117" s="11" t="s">
        <v>25</v>
      </c>
      <c r="DM117" s="11" t="s">
        <v>25</v>
      </c>
      <c r="DN117" s="11" t="s">
        <v>25</v>
      </c>
      <c r="DO117" s="11" t="s">
        <v>25</v>
      </c>
      <c r="DP117" s="11" t="s">
        <v>25</v>
      </c>
      <c r="DQ117" s="11" t="s">
        <v>25</v>
      </c>
      <c r="DR117" s="11" t="s">
        <v>25</v>
      </c>
      <c r="DS117" s="11" t="s">
        <v>25</v>
      </c>
      <c r="DT117" s="11" t="s">
        <v>25</v>
      </c>
      <c r="DU117" s="11" t="s">
        <v>25</v>
      </c>
      <c r="DV117" s="11" t="s">
        <v>25</v>
      </c>
      <c r="DW117" s="11" t="s">
        <v>25</v>
      </c>
      <c r="DX117" s="11" t="s">
        <v>25</v>
      </c>
      <c r="DY117" s="11" t="s">
        <v>25</v>
      </c>
    </row>
    <row r="118" ht="15" customHeight="1" outlineLevel="1" spans="2:129">
      <c r="B118" s="10">
        <f t="shared" si="116"/>
        <v>202103</v>
      </c>
      <c r="C118" s="11">
        <v>5790545</v>
      </c>
      <c r="D118" s="11">
        <v>1595672</v>
      </c>
      <c r="E118" s="11">
        <v>1152673</v>
      </c>
      <c r="F118" s="11">
        <v>690973</v>
      </c>
      <c r="G118" s="11">
        <v>642573</v>
      </c>
      <c r="H118" s="11">
        <v>622352.33</v>
      </c>
      <c r="I118" s="11">
        <v>585601</v>
      </c>
      <c r="J118" s="11">
        <v>1315931.43</v>
      </c>
      <c r="K118" s="11">
        <v>1210439</v>
      </c>
      <c r="L118" s="11">
        <v>1194530</v>
      </c>
      <c r="M118" s="11">
        <v>1073030</v>
      </c>
      <c r="N118" s="11">
        <v>2060030</v>
      </c>
      <c r="O118" s="11">
        <v>1921430</v>
      </c>
      <c r="P118" s="11">
        <v>429530</v>
      </c>
      <c r="Q118" s="11">
        <v>150230</v>
      </c>
      <c r="R118" s="11">
        <v>80000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X118" s="10">
        <v>202103</v>
      </c>
      <c r="AY118" s="11">
        <v>4062617.17</v>
      </c>
      <c r="AZ118" s="11">
        <v>1334328.96</v>
      </c>
      <c r="BA118" s="11">
        <v>939574.75</v>
      </c>
      <c r="BB118" s="11">
        <v>480174.88</v>
      </c>
      <c r="BC118" s="11">
        <v>431774.8</v>
      </c>
      <c r="BD118" s="11">
        <v>411311.07</v>
      </c>
      <c r="BE118" s="11">
        <v>374803.63</v>
      </c>
      <c r="BF118" s="11">
        <v>805434.89</v>
      </c>
      <c r="BG118" s="11">
        <v>793130.69</v>
      </c>
      <c r="BH118" s="11">
        <v>778436.69</v>
      </c>
      <c r="BI118" s="11">
        <v>656936.69</v>
      </c>
      <c r="BJ118" s="11">
        <v>1330376.62</v>
      </c>
      <c r="BK118" s="11">
        <v>1211776.68</v>
      </c>
      <c r="BL118" s="11">
        <v>362891.68</v>
      </c>
      <c r="BM118" s="11">
        <v>127671.1</v>
      </c>
      <c r="BN118" s="11">
        <v>40000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P118" s="10">
        <v>202003</v>
      </c>
      <c r="CQ118" s="11">
        <v>1264083.49</v>
      </c>
      <c r="CR118" s="11">
        <v>822209.46</v>
      </c>
      <c r="CS118" s="11">
        <v>343594.55</v>
      </c>
      <c r="CT118" s="11">
        <v>331129.41</v>
      </c>
      <c r="CU118" s="11">
        <v>308509.43</v>
      </c>
      <c r="CV118" s="11">
        <v>266809.44</v>
      </c>
      <c r="CW118" s="11">
        <v>247009.38</v>
      </c>
      <c r="CX118" s="11">
        <v>247009.38</v>
      </c>
      <c r="CY118" s="11">
        <v>247009.38</v>
      </c>
      <c r="CZ118" s="11">
        <v>233009.38</v>
      </c>
      <c r="DA118" s="11">
        <v>203600</v>
      </c>
      <c r="DB118" s="11">
        <v>200100</v>
      </c>
      <c r="DC118" s="11">
        <v>100000</v>
      </c>
      <c r="DD118" s="11">
        <v>100000</v>
      </c>
      <c r="DE118" s="11">
        <v>100000</v>
      </c>
      <c r="DF118" s="11">
        <v>120000</v>
      </c>
      <c r="DG118" s="11" t="s">
        <v>25</v>
      </c>
      <c r="DH118" s="11" t="s">
        <v>25</v>
      </c>
      <c r="DI118" s="11" t="s">
        <v>25</v>
      </c>
      <c r="DJ118" s="11" t="s">
        <v>25</v>
      </c>
      <c r="DK118" s="11" t="s">
        <v>25</v>
      </c>
      <c r="DL118" s="11" t="s">
        <v>25</v>
      </c>
      <c r="DM118" s="11" t="s">
        <v>25</v>
      </c>
      <c r="DN118" s="11" t="s">
        <v>25</v>
      </c>
      <c r="DO118" s="11" t="s">
        <v>25</v>
      </c>
      <c r="DP118" s="11" t="s">
        <v>25</v>
      </c>
      <c r="DQ118" s="11" t="s">
        <v>25</v>
      </c>
      <c r="DR118" s="11" t="s">
        <v>25</v>
      </c>
      <c r="DS118" s="11" t="s">
        <v>25</v>
      </c>
      <c r="DT118" s="11" t="s">
        <v>25</v>
      </c>
      <c r="DU118" s="11" t="s">
        <v>25</v>
      </c>
      <c r="DV118" s="11" t="s">
        <v>25</v>
      </c>
      <c r="DW118" s="11" t="s">
        <v>25</v>
      </c>
      <c r="DX118" s="11" t="s">
        <v>25</v>
      </c>
      <c r="DY118" s="11" t="s">
        <v>25</v>
      </c>
    </row>
    <row r="119" ht="15" customHeight="1" outlineLevel="1" spans="2:129">
      <c r="B119" s="10">
        <f t="shared" si="116"/>
        <v>202106</v>
      </c>
      <c r="C119" s="11">
        <v>4214900.5</v>
      </c>
      <c r="D119" s="11">
        <v>3508591.5</v>
      </c>
      <c r="E119" s="11">
        <v>10771301</v>
      </c>
      <c r="F119" s="11">
        <v>1546282.48</v>
      </c>
      <c r="G119" s="11">
        <v>779377.06</v>
      </c>
      <c r="H119" s="11">
        <v>708888.14</v>
      </c>
      <c r="I119" s="11">
        <v>1169766.8</v>
      </c>
      <c r="J119" s="11">
        <v>1085303.58</v>
      </c>
      <c r="K119" s="11">
        <v>1135921.58</v>
      </c>
      <c r="L119" s="11">
        <v>1118914.24</v>
      </c>
      <c r="M119" s="11">
        <v>2160186.24</v>
      </c>
      <c r="N119" s="11">
        <v>1975812.66</v>
      </c>
      <c r="O119" s="11">
        <v>890943.91</v>
      </c>
      <c r="P119" s="11">
        <v>677500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X119" s="10">
        <v>202106</v>
      </c>
      <c r="AY119" s="11">
        <v>2959488.47</v>
      </c>
      <c r="AZ119" s="11">
        <v>2276771.58</v>
      </c>
      <c r="BA119" s="11">
        <v>2618645.66</v>
      </c>
      <c r="BB119" s="11">
        <v>1301145.01</v>
      </c>
      <c r="BC119" s="11">
        <v>542409.18</v>
      </c>
      <c r="BD119" s="11">
        <v>484658.71</v>
      </c>
      <c r="BE119" s="11">
        <v>812328.91</v>
      </c>
      <c r="BF119" s="11">
        <v>759097.38</v>
      </c>
      <c r="BG119" s="11">
        <v>840003.99</v>
      </c>
      <c r="BH119" s="11">
        <v>822996.65</v>
      </c>
      <c r="BI119" s="11">
        <v>1575363.99</v>
      </c>
      <c r="BJ119" s="11">
        <v>1483494.49</v>
      </c>
      <c r="BK119" s="11">
        <v>854445.74</v>
      </c>
      <c r="BL119" s="11">
        <v>641001.83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P119" s="10">
        <v>202006</v>
      </c>
      <c r="CQ119" s="11">
        <v>1934012.33</v>
      </c>
      <c r="CR119" s="11">
        <v>1689382.6</v>
      </c>
      <c r="CS119" s="11">
        <v>1318804.1</v>
      </c>
      <c r="CT119" s="11">
        <v>795349.59</v>
      </c>
      <c r="CU119" s="11">
        <v>751491.84</v>
      </c>
      <c r="CV119" s="11">
        <v>547385.38</v>
      </c>
      <c r="CW119" s="11">
        <v>526892.04</v>
      </c>
      <c r="CX119" s="11">
        <v>398178.34</v>
      </c>
      <c r="CY119" s="11">
        <v>367578.34</v>
      </c>
      <c r="CZ119" s="11">
        <v>367578.34</v>
      </c>
      <c r="DA119" s="11">
        <v>363680.92</v>
      </c>
      <c r="DB119" s="11">
        <v>155000.9</v>
      </c>
      <c r="DC119" s="11">
        <v>120000.9</v>
      </c>
      <c r="DD119" s="11">
        <v>120000.9</v>
      </c>
      <c r="DE119" s="11">
        <v>190000.9</v>
      </c>
      <c r="DF119" s="11" t="s">
        <v>25</v>
      </c>
      <c r="DG119" s="11" t="s">
        <v>25</v>
      </c>
      <c r="DH119" s="11" t="s">
        <v>25</v>
      </c>
      <c r="DI119" s="11" t="s">
        <v>25</v>
      </c>
      <c r="DJ119" s="11" t="s">
        <v>25</v>
      </c>
      <c r="DK119" s="11" t="s">
        <v>25</v>
      </c>
      <c r="DL119" s="11" t="s">
        <v>25</v>
      </c>
      <c r="DM119" s="11" t="s">
        <v>25</v>
      </c>
      <c r="DN119" s="11" t="s">
        <v>25</v>
      </c>
      <c r="DO119" s="11" t="s">
        <v>25</v>
      </c>
      <c r="DP119" s="11" t="s">
        <v>25</v>
      </c>
      <c r="DQ119" s="11" t="s">
        <v>25</v>
      </c>
      <c r="DR119" s="11" t="s">
        <v>25</v>
      </c>
      <c r="DS119" s="11" t="s">
        <v>25</v>
      </c>
      <c r="DT119" s="11" t="s">
        <v>25</v>
      </c>
      <c r="DU119" s="11" t="s">
        <v>25</v>
      </c>
      <c r="DV119" s="11" t="s">
        <v>25</v>
      </c>
      <c r="DW119" s="11" t="s">
        <v>25</v>
      </c>
      <c r="DX119" s="11" t="s">
        <v>25</v>
      </c>
      <c r="DY119" s="11" t="s">
        <v>25</v>
      </c>
    </row>
    <row r="120" ht="15" customHeight="1" outlineLevel="1" spans="2:129">
      <c r="B120" s="10">
        <f t="shared" si="116"/>
        <v>202109</v>
      </c>
      <c r="C120" s="11">
        <v>7192038.92</v>
      </c>
      <c r="D120" s="11">
        <v>6041693.7</v>
      </c>
      <c r="E120" s="11">
        <v>5229483.13</v>
      </c>
      <c r="F120" s="11">
        <v>4832636.74</v>
      </c>
      <c r="G120" s="11">
        <v>3692550.99</v>
      </c>
      <c r="H120" s="11">
        <v>4256281.94</v>
      </c>
      <c r="I120" s="11">
        <v>2908188.78</v>
      </c>
      <c r="J120" s="11">
        <v>2713963.78</v>
      </c>
      <c r="K120" s="11">
        <v>2517803.78</v>
      </c>
      <c r="L120" s="11">
        <v>3096774.88</v>
      </c>
      <c r="M120" s="11">
        <v>2689106.1</v>
      </c>
      <c r="N120" s="11">
        <v>2689106.1</v>
      </c>
      <c r="O120" s="11">
        <v>357504.42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X120" s="10">
        <v>202109</v>
      </c>
      <c r="AY120" s="11">
        <v>4151239.33</v>
      </c>
      <c r="AZ120" s="11">
        <v>3525349.67</v>
      </c>
      <c r="BA120" s="11">
        <v>3252101.48</v>
      </c>
      <c r="BB120" s="11">
        <v>2921569.14</v>
      </c>
      <c r="BC120" s="11">
        <v>2301938.73</v>
      </c>
      <c r="BD120" s="11">
        <v>2208665.93</v>
      </c>
      <c r="BE120" s="11">
        <v>1252290.12</v>
      </c>
      <c r="BF120" s="11">
        <v>1113337.85</v>
      </c>
      <c r="BG120" s="11">
        <v>917177.85</v>
      </c>
      <c r="BH120" s="11">
        <v>1365966.12</v>
      </c>
      <c r="BI120" s="11">
        <v>1093433.57</v>
      </c>
      <c r="BJ120" s="11">
        <v>1093433.57</v>
      </c>
      <c r="BK120" s="11">
        <v>317228.5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P120" s="10">
        <v>202009</v>
      </c>
      <c r="CQ120" s="11">
        <v>2504516.07</v>
      </c>
      <c r="CR120" s="11">
        <v>1337713.1</v>
      </c>
      <c r="CS120" s="11">
        <v>957412.94</v>
      </c>
      <c r="CT120" s="11">
        <v>564307.34</v>
      </c>
      <c r="CU120" s="11">
        <v>453801.79</v>
      </c>
      <c r="CV120" s="11">
        <v>454170.96</v>
      </c>
      <c r="CW120" s="11">
        <v>428262.16</v>
      </c>
      <c r="CX120" s="11">
        <v>399862.32</v>
      </c>
      <c r="CY120" s="11">
        <v>373368.51</v>
      </c>
      <c r="CZ120" s="11">
        <v>740850.92</v>
      </c>
      <c r="DA120" s="11">
        <v>674431.38</v>
      </c>
      <c r="DB120" s="11">
        <v>521441.25</v>
      </c>
      <c r="DC120" s="11">
        <v>486441.25</v>
      </c>
      <c r="DD120" s="11">
        <v>142441.25</v>
      </c>
      <c r="DE120" s="11" t="s">
        <v>25</v>
      </c>
      <c r="DF120" s="11" t="s">
        <v>25</v>
      </c>
      <c r="DG120" s="11" t="s">
        <v>25</v>
      </c>
      <c r="DH120" s="11" t="s">
        <v>25</v>
      </c>
      <c r="DI120" s="11" t="s">
        <v>25</v>
      </c>
      <c r="DJ120" s="11" t="s">
        <v>25</v>
      </c>
      <c r="DK120" s="11" t="s">
        <v>25</v>
      </c>
      <c r="DL120" s="11" t="s">
        <v>25</v>
      </c>
      <c r="DM120" s="11" t="s">
        <v>25</v>
      </c>
      <c r="DN120" s="11" t="s">
        <v>25</v>
      </c>
      <c r="DO120" s="11" t="s">
        <v>25</v>
      </c>
      <c r="DP120" s="11" t="s">
        <v>25</v>
      </c>
      <c r="DQ120" s="11" t="s">
        <v>25</v>
      </c>
      <c r="DR120" s="11" t="s">
        <v>25</v>
      </c>
      <c r="DS120" s="11" t="s">
        <v>25</v>
      </c>
      <c r="DT120" s="11" t="s">
        <v>25</v>
      </c>
      <c r="DU120" s="11" t="s">
        <v>25</v>
      </c>
      <c r="DV120" s="11" t="s">
        <v>25</v>
      </c>
      <c r="DW120" s="11" t="s">
        <v>25</v>
      </c>
      <c r="DX120" s="11" t="s">
        <v>25</v>
      </c>
      <c r="DY120" s="11" t="s">
        <v>25</v>
      </c>
    </row>
    <row r="121" ht="15" customHeight="1" outlineLevel="1" spans="2:129">
      <c r="B121" s="10">
        <f t="shared" si="116"/>
        <v>202112</v>
      </c>
      <c r="C121" s="11">
        <v>3834428.53</v>
      </c>
      <c r="D121" s="11">
        <v>3809109.38</v>
      </c>
      <c r="E121" s="11">
        <v>2805344.81</v>
      </c>
      <c r="F121" s="11">
        <v>2364392.58</v>
      </c>
      <c r="G121" s="11">
        <v>6043821.07</v>
      </c>
      <c r="H121" s="11">
        <v>4869283.71</v>
      </c>
      <c r="I121" s="11">
        <v>2916353.78</v>
      </c>
      <c r="J121" s="11">
        <v>1082320.78</v>
      </c>
      <c r="K121" s="11">
        <v>2669711.88</v>
      </c>
      <c r="L121" s="11">
        <v>1840133.78</v>
      </c>
      <c r="M121" s="11">
        <v>806830</v>
      </c>
      <c r="N121" s="11">
        <v>638800</v>
      </c>
      <c r="O121" s="11">
        <v>281580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X121" s="10">
        <v>202112</v>
      </c>
      <c r="AY121" s="11">
        <v>3329469.69</v>
      </c>
      <c r="AZ121" s="11">
        <v>3367962.27</v>
      </c>
      <c r="BA121" s="11">
        <v>2335090.53</v>
      </c>
      <c r="BB121" s="11">
        <v>1985978.49</v>
      </c>
      <c r="BC121" s="11">
        <v>5570438.54</v>
      </c>
      <c r="BD121" s="11">
        <v>4647983.15</v>
      </c>
      <c r="BE121" s="11">
        <v>2842484.25</v>
      </c>
      <c r="BF121" s="11">
        <v>1022393.77</v>
      </c>
      <c r="BG121" s="11">
        <v>2455849.43</v>
      </c>
      <c r="BH121" s="11">
        <v>1762236.85</v>
      </c>
      <c r="BI121" s="11">
        <v>777727.55</v>
      </c>
      <c r="BJ121" s="11">
        <v>633378.71</v>
      </c>
      <c r="BK121" s="11">
        <v>280080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P121" s="10">
        <v>202012</v>
      </c>
      <c r="CQ121" s="11">
        <v>1787783.42</v>
      </c>
      <c r="CR121" s="11">
        <v>1234223.05</v>
      </c>
      <c r="CS121" s="11">
        <v>815653.58</v>
      </c>
      <c r="CT121" s="11">
        <v>384020.88</v>
      </c>
      <c r="CU121" s="11">
        <v>584662.48</v>
      </c>
      <c r="CV121" s="11">
        <v>730782.5</v>
      </c>
      <c r="CW121" s="11">
        <v>703861.52</v>
      </c>
      <c r="CX121" s="11">
        <v>500361.52</v>
      </c>
      <c r="CY121" s="11">
        <v>438832.17</v>
      </c>
      <c r="CZ121" s="11">
        <v>145600.09</v>
      </c>
      <c r="DA121" s="11">
        <v>70000</v>
      </c>
      <c r="DB121" s="11">
        <v>70000</v>
      </c>
      <c r="DC121" s="11">
        <v>70000</v>
      </c>
      <c r="DD121" s="11" t="s">
        <v>25</v>
      </c>
      <c r="DE121" s="11" t="s">
        <v>25</v>
      </c>
      <c r="DF121" s="11" t="s">
        <v>25</v>
      </c>
      <c r="DG121" s="11" t="s">
        <v>25</v>
      </c>
      <c r="DH121" s="11" t="s">
        <v>25</v>
      </c>
      <c r="DI121" s="11" t="s">
        <v>25</v>
      </c>
      <c r="DJ121" s="11" t="s">
        <v>25</v>
      </c>
      <c r="DK121" s="11" t="s">
        <v>25</v>
      </c>
      <c r="DL121" s="11" t="s">
        <v>25</v>
      </c>
      <c r="DM121" s="11" t="s">
        <v>25</v>
      </c>
      <c r="DN121" s="11" t="s">
        <v>25</v>
      </c>
      <c r="DO121" s="11" t="s">
        <v>25</v>
      </c>
      <c r="DP121" s="11" t="s">
        <v>25</v>
      </c>
      <c r="DQ121" s="11" t="s">
        <v>25</v>
      </c>
      <c r="DR121" s="11" t="s">
        <v>25</v>
      </c>
      <c r="DS121" s="11" t="s">
        <v>25</v>
      </c>
      <c r="DT121" s="11" t="s">
        <v>25</v>
      </c>
      <c r="DU121" s="11" t="s">
        <v>25</v>
      </c>
      <c r="DV121" s="11" t="s">
        <v>25</v>
      </c>
      <c r="DW121" s="11" t="s">
        <v>25</v>
      </c>
      <c r="DX121" s="11" t="s">
        <v>25</v>
      </c>
      <c r="DY121" s="11" t="s">
        <v>25</v>
      </c>
    </row>
    <row r="122" ht="15" customHeight="1" outlineLevel="1" spans="2:129">
      <c r="B122" s="10">
        <f t="shared" si="116"/>
        <v>202203</v>
      </c>
      <c r="C122" s="11">
        <v>3764335.78</v>
      </c>
      <c r="D122" s="11">
        <v>3393329.37</v>
      </c>
      <c r="E122" s="11">
        <v>3346655.52</v>
      </c>
      <c r="F122" s="11">
        <v>14534945.4</v>
      </c>
      <c r="G122" s="11">
        <v>11167401.63</v>
      </c>
      <c r="H122" s="11">
        <v>10127598.66</v>
      </c>
      <c r="I122" s="11">
        <v>9448016</v>
      </c>
      <c r="J122" s="11">
        <v>10852516</v>
      </c>
      <c r="K122" s="11">
        <v>10013220</v>
      </c>
      <c r="L122" s="11">
        <v>9510726</v>
      </c>
      <c r="M122" s="11">
        <v>8189540</v>
      </c>
      <c r="N122" s="11">
        <v>60000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X122" s="10">
        <v>202203</v>
      </c>
      <c r="AY122" s="11">
        <v>2609087.42</v>
      </c>
      <c r="AZ122" s="11">
        <v>2356509.91</v>
      </c>
      <c r="BA122" s="11">
        <v>1966868.9</v>
      </c>
      <c r="BB122" s="11">
        <v>8401375.57</v>
      </c>
      <c r="BC122" s="11">
        <v>5226011.1</v>
      </c>
      <c r="BD122" s="11">
        <v>4358838.85</v>
      </c>
      <c r="BE122" s="11">
        <v>3882136.7</v>
      </c>
      <c r="BF122" s="11">
        <v>5022327.36</v>
      </c>
      <c r="BG122" s="11">
        <v>4489464.38</v>
      </c>
      <c r="BH122" s="11">
        <v>3991125.92</v>
      </c>
      <c r="BI122" s="11">
        <v>2669939.92</v>
      </c>
      <c r="BJ122" s="11">
        <v>60000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P122" s="10">
        <v>202103</v>
      </c>
      <c r="CQ122" s="11">
        <v>4062617.17</v>
      </c>
      <c r="CR122" s="11">
        <v>1334328.96</v>
      </c>
      <c r="CS122" s="11">
        <v>939574.75</v>
      </c>
      <c r="CT122" s="11">
        <v>480174.88</v>
      </c>
      <c r="CU122" s="11">
        <v>431774.8</v>
      </c>
      <c r="CV122" s="11">
        <v>411311.07</v>
      </c>
      <c r="CW122" s="11">
        <v>374803.63</v>
      </c>
      <c r="CX122" s="11">
        <v>805434.89</v>
      </c>
      <c r="CY122" s="11">
        <v>793130.69</v>
      </c>
      <c r="CZ122" s="11">
        <v>778436.69</v>
      </c>
      <c r="DA122" s="11">
        <v>656936.69</v>
      </c>
      <c r="DB122" s="11">
        <v>1330376.62</v>
      </c>
      <c r="DC122" s="11" t="s">
        <v>25</v>
      </c>
      <c r="DD122" s="11" t="s">
        <v>25</v>
      </c>
      <c r="DE122" s="11" t="s">
        <v>25</v>
      </c>
      <c r="DF122" s="11" t="s">
        <v>25</v>
      </c>
      <c r="DG122" s="11" t="s">
        <v>25</v>
      </c>
      <c r="DH122" s="11" t="s">
        <v>25</v>
      </c>
      <c r="DI122" s="11" t="s">
        <v>25</v>
      </c>
      <c r="DJ122" s="11" t="s">
        <v>25</v>
      </c>
      <c r="DK122" s="11" t="s">
        <v>25</v>
      </c>
      <c r="DL122" s="11" t="s">
        <v>25</v>
      </c>
      <c r="DM122" s="11" t="s">
        <v>25</v>
      </c>
      <c r="DN122" s="11" t="s">
        <v>25</v>
      </c>
      <c r="DO122" s="11" t="s">
        <v>25</v>
      </c>
      <c r="DP122" s="11" t="s">
        <v>25</v>
      </c>
      <c r="DQ122" s="11" t="s">
        <v>25</v>
      </c>
      <c r="DR122" s="11" t="s">
        <v>25</v>
      </c>
      <c r="DS122" s="11" t="s">
        <v>25</v>
      </c>
      <c r="DT122" s="11" t="s">
        <v>25</v>
      </c>
      <c r="DU122" s="11" t="s">
        <v>25</v>
      </c>
      <c r="DV122" s="11" t="s">
        <v>25</v>
      </c>
      <c r="DW122" s="11" t="s">
        <v>25</v>
      </c>
      <c r="DX122" s="11" t="s">
        <v>25</v>
      </c>
      <c r="DY122" s="11" t="s">
        <v>25</v>
      </c>
    </row>
    <row r="123" ht="15" customHeight="1" outlineLevel="1" spans="2:129">
      <c r="B123" s="10">
        <f t="shared" si="116"/>
        <v>202206</v>
      </c>
      <c r="C123" s="11">
        <v>6601488.1</v>
      </c>
      <c r="D123" s="11">
        <v>5332635.77</v>
      </c>
      <c r="E123" s="11">
        <v>8469613.39</v>
      </c>
      <c r="F123" s="11">
        <v>5746685.86</v>
      </c>
      <c r="G123" s="11">
        <v>3208137.91</v>
      </c>
      <c r="H123" s="11">
        <v>2534301.1</v>
      </c>
      <c r="I123" s="11">
        <v>6302282.11</v>
      </c>
      <c r="J123" s="11">
        <v>4229864.52</v>
      </c>
      <c r="K123" s="11">
        <v>3871034.96</v>
      </c>
      <c r="L123" s="11">
        <v>2512702.96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X123" s="10">
        <v>202206</v>
      </c>
      <c r="AY123" s="11">
        <v>4321684.43</v>
      </c>
      <c r="AZ123" s="11">
        <v>3836849.33</v>
      </c>
      <c r="BA123" s="11">
        <v>6591716.95</v>
      </c>
      <c r="BB123" s="11">
        <v>4687934.6</v>
      </c>
      <c r="BC123" s="11">
        <v>2811455.22</v>
      </c>
      <c r="BD123" s="11">
        <v>2221696.89</v>
      </c>
      <c r="BE123" s="11">
        <v>5284545.92</v>
      </c>
      <c r="BF123" s="11">
        <v>3552076.45</v>
      </c>
      <c r="BG123" s="11">
        <v>3259354.01</v>
      </c>
      <c r="BH123" s="11">
        <v>2435026.81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P123" s="10">
        <v>202106</v>
      </c>
      <c r="CQ123" s="11">
        <v>2959488.47</v>
      </c>
      <c r="CR123" s="11">
        <v>2276771.58</v>
      </c>
      <c r="CS123" s="11">
        <v>2618645.66</v>
      </c>
      <c r="CT123" s="11">
        <v>1301145.01</v>
      </c>
      <c r="CU123" s="11">
        <v>542409.18</v>
      </c>
      <c r="CV123" s="11">
        <v>484658.71</v>
      </c>
      <c r="CW123" s="11">
        <v>812328.91</v>
      </c>
      <c r="CX123" s="11">
        <v>759097.38</v>
      </c>
      <c r="CY123" s="11">
        <v>840003.99</v>
      </c>
      <c r="CZ123" s="11">
        <v>822996.65</v>
      </c>
      <c r="DA123" s="11">
        <v>1575363.99</v>
      </c>
      <c r="DB123" s="11" t="s">
        <v>25</v>
      </c>
      <c r="DC123" s="11" t="s">
        <v>25</v>
      </c>
      <c r="DD123" s="11" t="s">
        <v>25</v>
      </c>
      <c r="DE123" s="11" t="s">
        <v>25</v>
      </c>
      <c r="DF123" s="11" t="s">
        <v>25</v>
      </c>
      <c r="DG123" s="11" t="s">
        <v>25</v>
      </c>
      <c r="DH123" s="11" t="s">
        <v>25</v>
      </c>
      <c r="DI123" s="11" t="s">
        <v>25</v>
      </c>
      <c r="DJ123" s="11" t="s">
        <v>25</v>
      </c>
      <c r="DK123" s="11" t="s">
        <v>25</v>
      </c>
      <c r="DL123" s="11" t="s">
        <v>25</v>
      </c>
      <c r="DM123" s="11" t="s">
        <v>25</v>
      </c>
      <c r="DN123" s="11" t="s">
        <v>25</v>
      </c>
      <c r="DO123" s="11" t="s">
        <v>25</v>
      </c>
      <c r="DP123" s="11" t="s">
        <v>25</v>
      </c>
      <c r="DQ123" s="11" t="s">
        <v>25</v>
      </c>
      <c r="DR123" s="11" t="s">
        <v>25</v>
      </c>
      <c r="DS123" s="11" t="s">
        <v>25</v>
      </c>
      <c r="DT123" s="11" t="s">
        <v>25</v>
      </c>
      <c r="DU123" s="11" t="s">
        <v>25</v>
      </c>
      <c r="DV123" s="11" t="s">
        <v>25</v>
      </c>
      <c r="DW123" s="11" t="s">
        <v>25</v>
      </c>
      <c r="DX123" s="11" t="s">
        <v>25</v>
      </c>
      <c r="DY123" s="11" t="s">
        <v>25</v>
      </c>
    </row>
    <row r="124" ht="15" customHeight="1" outlineLevel="1" spans="2:129">
      <c r="B124" s="10">
        <f t="shared" si="116"/>
        <v>202209</v>
      </c>
      <c r="C124" s="11">
        <v>5748929.99</v>
      </c>
      <c r="D124" s="11">
        <v>11206186.95</v>
      </c>
      <c r="E124" s="11">
        <v>6838728.75</v>
      </c>
      <c r="F124" s="11">
        <v>4130260.17</v>
      </c>
      <c r="G124" s="11">
        <v>3484728.02</v>
      </c>
      <c r="H124" s="11">
        <v>6873663.84</v>
      </c>
      <c r="I124" s="11">
        <v>5855146.05</v>
      </c>
      <c r="J124" s="11">
        <v>5394766.1</v>
      </c>
      <c r="K124" s="11">
        <v>3545800.9</v>
      </c>
      <c r="L124" s="11">
        <v>108000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X124" s="10">
        <v>202209</v>
      </c>
      <c r="AY124" s="11">
        <v>4357515.65</v>
      </c>
      <c r="AZ124" s="11">
        <v>8830929.74</v>
      </c>
      <c r="BA124" s="11">
        <v>4793991.34</v>
      </c>
      <c r="BB124" s="11">
        <v>2558319.01</v>
      </c>
      <c r="BC124" s="11">
        <v>2036444.99</v>
      </c>
      <c r="BD124" s="11">
        <v>5165020.45</v>
      </c>
      <c r="BE124" s="11">
        <v>4636483.42</v>
      </c>
      <c r="BF124" s="11">
        <v>4254881.37</v>
      </c>
      <c r="BG124" s="11">
        <v>2860740.27</v>
      </c>
      <c r="BH124" s="11">
        <v>108000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P124" s="10">
        <v>202109</v>
      </c>
      <c r="CQ124" s="11">
        <v>4151239.33</v>
      </c>
      <c r="CR124" s="11">
        <v>3525349.67</v>
      </c>
      <c r="CS124" s="11">
        <v>3252101.48</v>
      </c>
      <c r="CT124" s="11">
        <v>2921569.14</v>
      </c>
      <c r="CU124" s="11">
        <v>2301938.73</v>
      </c>
      <c r="CV124" s="11">
        <v>2208665.93</v>
      </c>
      <c r="CW124" s="11">
        <v>1252290.12</v>
      </c>
      <c r="CX124" s="11">
        <v>1113337.85</v>
      </c>
      <c r="CY124" s="11">
        <v>917177.85</v>
      </c>
      <c r="CZ124" s="11">
        <v>1365966.12</v>
      </c>
      <c r="DA124" s="11" t="s">
        <v>25</v>
      </c>
      <c r="DB124" s="11" t="s">
        <v>25</v>
      </c>
      <c r="DC124" s="11" t="s">
        <v>25</v>
      </c>
      <c r="DD124" s="11" t="s">
        <v>25</v>
      </c>
      <c r="DE124" s="11" t="s">
        <v>25</v>
      </c>
      <c r="DF124" s="11" t="s">
        <v>25</v>
      </c>
      <c r="DG124" s="11" t="s">
        <v>25</v>
      </c>
      <c r="DH124" s="11" t="s">
        <v>25</v>
      </c>
      <c r="DI124" s="11" t="s">
        <v>25</v>
      </c>
      <c r="DJ124" s="11" t="s">
        <v>25</v>
      </c>
      <c r="DK124" s="11" t="s">
        <v>25</v>
      </c>
      <c r="DL124" s="11" t="s">
        <v>25</v>
      </c>
      <c r="DM124" s="11" t="s">
        <v>25</v>
      </c>
      <c r="DN124" s="11" t="s">
        <v>25</v>
      </c>
      <c r="DO124" s="11" t="s">
        <v>25</v>
      </c>
      <c r="DP124" s="11" t="s">
        <v>25</v>
      </c>
      <c r="DQ124" s="11" t="s">
        <v>25</v>
      </c>
      <c r="DR124" s="11" t="s">
        <v>25</v>
      </c>
      <c r="DS124" s="11" t="s">
        <v>25</v>
      </c>
      <c r="DT124" s="11" t="s">
        <v>25</v>
      </c>
      <c r="DU124" s="11" t="s">
        <v>25</v>
      </c>
      <c r="DV124" s="11" t="s">
        <v>25</v>
      </c>
      <c r="DW124" s="11" t="s">
        <v>25</v>
      </c>
      <c r="DX124" s="11" t="s">
        <v>25</v>
      </c>
      <c r="DY124" s="11" t="s">
        <v>25</v>
      </c>
    </row>
    <row r="125" ht="15" customHeight="1" outlineLevel="1" spans="2:129">
      <c r="B125" s="10">
        <f t="shared" si="116"/>
        <v>202212</v>
      </c>
      <c r="C125" s="11">
        <v>18108762.63</v>
      </c>
      <c r="D125" s="11">
        <v>10273183.28</v>
      </c>
      <c r="E125" s="11">
        <v>5307777.62</v>
      </c>
      <c r="F125" s="11">
        <v>4098354.03</v>
      </c>
      <c r="G125" s="11">
        <v>5247489.01</v>
      </c>
      <c r="H125" s="11">
        <v>4067112.51</v>
      </c>
      <c r="I125" s="11">
        <v>3667820.13</v>
      </c>
      <c r="J125" s="11">
        <v>2660103.49</v>
      </c>
      <c r="K125" s="11">
        <v>471201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X125" s="10">
        <v>202212</v>
      </c>
      <c r="AY125" s="11">
        <v>17344288.61</v>
      </c>
      <c r="AZ125" s="11">
        <v>10010468.67</v>
      </c>
      <c r="BA125" s="11">
        <v>5192488.17</v>
      </c>
      <c r="BB125" s="11">
        <v>3991320.31</v>
      </c>
      <c r="BC125" s="11">
        <v>5130777.97</v>
      </c>
      <c r="BD125" s="11">
        <v>4004555.71</v>
      </c>
      <c r="BE125" s="11">
        <v>3616239</v>
      </c>
      <c r="BF125" s="11">
        <v>2659892.9</v>
      </c>
      <c r="BG125" s="11">
        <v>471201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P125" s="10">
        <v>202112</v>
      </c>
      <c r="CQ125" s="11">
        <v>3329469.69</v>
      </c>
      <c r="CR125" s="11">
        <v>3367962.27</v>
      </c>
      <c r="CS125" s="11">
        <v>2335090.53</v>
      </c>
      <c r="CT125" s="11">
        <v>1985978.49</v>
      </c>
      <c r="CU125" s="11">
        <v>5570438.54</v>
      </c>
      <c r="CV125" s="11">
        <v>4647983.15</v>
      </c>
      <c r="CW125" s="11">
        <v>2842484.25</v>
      </c>
      <c r="CX125" s="11">
        <v>1022393.77</v>
      </c>
      <c r="CY125" s="11">
        <v>2455849.43</v>
      </c>
      <c r="CZ125" s="11" t="s">
        <v>25</v>
      </c>
      <c r="DA125" s="11" t="s">
        <v>25</v>
      </c>
      <c r="DB125" s="11" t="s">
        <v>25</v>
      </c>
      <c r="DC125" s="11" t="s">
        <v>25</v>
      </c>
      <c r="DD125" s="11" t="s">
        <v>25</v>
      </c>
      <c r="DE125" s="11" t="s">
        <v>25</v>
      </c>
      <c r="DF125" s="11" t="s">
        <v>25</v>
      </c>
      <c r="DG125" s="11" t="s">
        <v>25</v>
      </c>
      <c r="DH125" s="11" t="s">
        <v>25</v>
      </c>
      <c r="DI125" s="11" t="s">
        <v>25</v>
      </c>
      <c r="DJ125" s="11" t="s">
        <v>25</v>
      </c>
      <c r="DK125" s="11" t="s">
        <v>25</v>
      </c>
      <c r="DL125" s="11" t="s">
        <v>25</v>
      </c>
      <c r="DM125" s="11" t="s">
        <v>25</v>
      </c>
      <c r="DN125" s="11" t="s">
        <v>25</v>
      </c>
      <c r="DO125" s="11" t="s">
        <v>25</v>
      </c>
      <c r="DP125" s="11" t="s">
        <v>25</v>
      </c>
      <c r="DQ125" s="11" t="s">
        <v>25</v>
      </c>
      <c r="DR125" s="11" t="s">
        <v>25</v>
      </c>
      <c r="DS125" s="11" t="s">
        <v>25</v>
      </c>
      <c r="DT125" s="11" t="s">
        <v>25</v>
      </c>
      <c r="DU125" s="11" t="s">
        <v>25</v>
      </c>
      <c r="DV125" s="11" t="s">
        <v>25</v>
      </c>
      <c r="DW125" s="11" t="s">
        <v>25</v>
      </c>
      <c r="DX125" s="11" t="s">
        <v>25</v>
      </c>
      <c r="DY125" s="11" t="s">
        <v>25</v>
      </c>
    </row>
    <row r="126" ht="15" customHeight="1" outlineLevel="1" spans="2:129">
      <c r="B126" s="10">
        <f t="shared" si="116"/>
        <v>202303</v>
      </c>
      <c r="C126" s="11">
        <v>5735828.6</v>
      </c>
      <c r="D126" s="11">
        <v>5601937.33</v>
      </c>
      <c r="E126" s="11">
        <v>4157093.05</v>
      </c>
      <c r="F126" s="11">
        <v>5777892.3</v>
      </c>
      <c r="G126" s="11">
        <v>4045776</v>
      </c>
      <c r="H126" s="11">
        <v>2610973.18</v>
      </c>
      <c r="I126" s="11">
        <v>1958025.5</v>
      </c>
      <c r="J126" s="11">
        <v>990864.15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X126" s="10">
        <v>202303</v>
      </c>
      <c r="AY126" s="11">
        <v>4202179.46</v>
      </c>
      <c r="AZ126" s="11">
        <v>4185788.65</v>
      </c>
      <c r="BA126" s="11">
        <v>3221025.88</v>
      </c>
      <c r="BB126" s="11">
        <v>4998331.88</v>
      </c>
      <c r="BC126" s="11">
        <v>3631570.91</v>
      </c>
      <c r="BD126" s="11">
        <v>2199349.27</v>
      </c>
      <c r="BE126" s="11">
        <v>1543974.69</v>
      </c>
      <c r="BF126" s="11">
        <v>816139.65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P126" s="10">
        <v>202203</v>
      </c>
      <c r="CQ126" s="11">
        <v>2609087.42</v>
      </c>
      <c r="CR126" s="11">
        <v>2356509.91</v>
      </c>
      <c r="CS126" s="11">
        <v>1966868.9</v>
      </c>
      <c r="CT126" s="11">
        <v>8401375.57</v>
      </c>
      <c r="CU126" s="11">
        <v>5226011.1</v>
      </c>
      <c r="CV126" s="11">
        <v>4358838.85</v>
      </c>
      <c r="CW126" s="11">
        <v>3882136.7</v>
      </c>
      <c r="CX126" s="11">
        <v>5022327.36</v>
      </c>
      <c r="CY126" s="11" t="s">
        <v>25</v>
      </c>
      <c r="CZ126" s="11" t="s">
        <v>25</v>
      </c>
      <c r="DA126" s="11" t="s">
        <v>25</v>
      </c>
      <c r="DB126" s="11" t="s">
        <v>25</v>
      </c>
      <c r="DC126" s="11" t="s">
        <v>25</v>
      </c>
      <c r="DD126" s="11" t="s">
        <v>25</v>
      </c>
      <c r="DE126" s="11" t="s">
        <v>25</v>
      </c>
      <c r="DF126" s="11" t="s">
        <v>25</v>
      </c>
      <c r="DG126" s="11" t="s">
        <v>25</v>
      </c>
      <c r="DH126" s="11" t="s">
        <v>25</v>
      </c>
      <c r="DI126" s="11" t="s">
        <v>25</v>
      </c>
      <c r="DJ126" s="11" t="s">
        <v>25</v>
      </c>
      <c r="DK126" s="11" t="s">
        <v>25</v>
      </c>
      <c r="DL126" s="11" t="s">
        <v>25</v>
      </c>
      <c r="DM126" s="11" t="s">
        <v>25</v>
      </c>
      <c r="DN126" s="11" t="s">
        <v>25</v>
      </c>
      <c r="DO126" s="11" t="s">
        <v>25</v>
      </c>
      <c r="DP126" s="11" t="s">
        <v>25</v>
      </c>
      <c r="DQ126" s="11" t="s">
        <v>25</v>
      </c>
      <c r="DR126" s="11" t="s">
        <v>25</v>
      </c>
      <c r="DS126" s="11" t="s">
        <v>25</v>
      </c>
      <c r="DT126" s="11" t="s">
        <v>25</v>
      </c>
      <c r="DU126" s="11" t="s">
        <v>25</v>
      </c>
      <c r="DV126" s="11" t="s">
        <v>25</v>
      </c>
      <c r="DW126" s="11" t="s">
        <v>25</v>
      </c>
      <c r="DX126" s="11" t="s">
        <v>25</v>
      </c>
      <c r="DY126" s="11" t="s">
        <v>25</v>
      </c>
    </row>
    <row r="127" ht="15" customHeight="1" outlineLevel="1" spans="2:129">
      <c r="B127" s="10">
        <f t="shared" si="116"/>
        <v>202306</v>
      </c>
      <c r="C127" s="11">
        <v>3104219.09</v>
      </c>
      <c r="D127" s="11">
        <v>2735103.48</v>
      </c>
      <c r="E127" s="11">
        <v>10509943.5</v>
      </c>
      <c r="F127" s="11">
        <v>8435269.48</v>
      </c>
      <c r="G127" s="11">
        <v>5995070.67</v>
      </c>
      <c r="H127" s="11">
        <v>4140735.66</v>
      </c>
      <c r="I127" s="11">
        <v>4001435.44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X127" s="10">
        <v>202306</v>
      </c>
      <c r="AY127" s="11">
        <v>2633994.62</v>
      </c>
      <c r="AZ127" s="11">
        <v>2398966.95</v>
      </c>
      <c r="BA127" s="11">
        <v>8977110.32</v>
      </c>
      <c r="BB127" s="11">
        <v>7427189.53</v>
      </c>
      <c r="BC127" s="11">
        <v>5579804.33</v>
      </c>
      <c r="BD127" s="11">
        <v>3814408.11</v>
      </c>
      <c r="BE127" s="11">
        <v>3631130.96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P127" s="10">
        <v>202206</v>
      </c>
      <c r="CQ127" s="11">
        <v>4321684.43</v>
      </c>
      <c r="CR127" s="11">
        <v>3836849.33</v>
      </c>
      <c r="CS127" s="11">
        <v>6591716.95</v>
      </c>
      <c r="CT127" s="11">
        <v>4687934.6</v>
      </c>
      <c r="CU127" s="11">
        <v>2811455.22</v>
      </c>
      <c r="CV127" s="11">
        <v>2221696.89</v>
      </c>
      <c r="CW127" s="11">
        <v>5284545.92</v>
      </c>
      <c r="CX127" s="11" t="s">
        <v>25</v>
      </c>
      <c r="CY127" s="11" t="s">
        <v>25</v>
      </c>
      <c r="CZ127" s="11" t="s">
        <v>25</v>
      </c>
      <c r="DA127" s="11" t="s">
        <v>25</v>
      </c>
      <c r="DB127" s="11" t="s">
        <v>25</v>
      </c>
      <c r="DC127" s="11" t="s">
        <v>25</v>
      </c>
      <c r="DD127" s="11" t="s">
        <v>25</v>
      </c>
      <c r="DE127" s="11" t="s">
        <v>25</v>
      </c>
      <c r="DF127" s="11" t="s">
        <v>25</v>
      </c>
      <c r="DG127" s="11" t="s">
        <v>25</v>
      </c>
      <c r="DH127" s="11" t="s">
        <v>25</v>
      </c>
      <c r="DI127" s="11" t="s">
        <v>25</v>
      </c>
      <c r="DJ127" s="11" t="s">
        <v>25</v>
      </c>
      <c r="DK127" s="11" t="s">
        <v>25</v>
      </c>
      <c r="DL127" s="11" t="s">
        <v>25</v>
      </c>
      <c r="DM127" s="11" t="s">
        <v>25</v>
      </c>
      <c r="DN127" s="11" t="s">
        <v>25</v>
      </c>
      <c r="DO127" s="11" t="s">
        <v>25</v>
      </c>
      <c r="DP127" s="11" t="s">
        <v>25</v>
      </c>
      <c r="DQ127" s="11" t="s">
        <v>25</v>
      </c>
      <c r="DR127" s="11" t="s">
        <v>25</v>
      </c>
      <c r="DS127" s="11" t="s">
        <v>25</v>
      </c>
      <c r="DT127" s="11" t="s">
        <v>25</v>
      </c>
      <c r="DU127" s="11" t="s">
        <v>25</v>
      </c>
      <c r="DV127" s="11" t="s">
        <v>25</v>
      </c>
      <c r="DW127" s="11" t="s">
        <v>25</v>
      </c>
      <c r="DX127" s="11" t="s">
        <v>25</v>
      </c>
      <c r="DY127" s="11" t="s">
        <v>25</v>
      </c>
    </row>
    <row r="128" ht="15" customHeight="1" outlineLevel="1" spans="2:129">
      <c r="B128" s="10">
        <f t="shared" si="116"/>
        <v>202309</v>
      </c>
      <c r="C128" s="11">
        <v>3537920.98</v>
      </c>
      <c r="D128" s="11">
        <v>17461623.67</v>
      </c>
      <c r="E128" s="11">
        <v>10638903.25</v>
      </c>
      <c r="F128" s="11">
        <v>8439976.88</v>
      </c>
      <c r="G128" s="11">
        <v>6890910.9</v>
      </c>
      <c r="H128" s="11">
        <v>6446818.57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X128" s="10">
        <v>202309</v>
      </c>
      <c r="AY128" s="11">
        <v>3052477.76</v>
      </c>
      <c r="AZ128" s="11">
        <v>15360830.18</v>
      </c>
      <c r="BA128" s="11">
        <v>8836040.98</v>
      </c>
      <c r="BB128" s="11">
        <v>7549077.24</v>
      </c>
      <c r="BC128" s="11">
        <v>6294440.86</v>
      </c>
      <c r="BD128" s="11">
        <v>5765136.58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P128" s="10">
        <v>202209</v>
      </c>
      <c r="CQ128" s="11">
        <v>4357515.65</v>
      </c>
      <c r="CR128" s="11">
        <v>8830929.74</v>
      </c>
      <c r="CS128" s="11">
        <v>4793991.34</v>
      </c>
      <c r="CT128" s="11">
        <v>2558319.01</v>
      </c>
      <c r="CU128" s="11">
        <v>2036444.99</v>
      </c>
      <c r="CV128" s="11">
        <v>5165020.45</v>
      </c>
      <c r="CW128" s="11" t="s">
        <v>25</v>
      </c>
      <c r="CX128" s="11" t="s">
        <v>25</v>
      </c>
      <c r="CY128" s="11" t="s">
        <v>25</v>
      </c>
      <c r="CZ128" s="11" t="s">
        <v>25</v>
      </c>
      <c r="DA128" s="11" t="s">
        <v>25</v>
      </c>
      <c r="DB128" s="11" t="s">
        <v>25</v>
      </c>
      <c r="DC128" s="11" t="s">
        <v>25</v>
      </c>
      <c r="DD128" s="11" t="s">
        <v>25</v>
      </c>
      <c r="DE128" s="11" t="s">
        <v>25</v>
      </c>
      <c r="DF128" s="11" t="s">
        <v>25</v>
      </c>
      <c r="DG128" s="11" t="s">
        <v>25</v>
      </c>
      <c r="DH128" s="11" t="s">
        <v>25</v>
      </c>
      <c r="DI128" s="11" t="s">
        <v>25</v>
      </c>
      <c r="DJ128" s="11" t="s">
        <v>25</v>
      </c>
      <c r="DK128" s="11" t="s">
        <v>25</v>
      </c>
      <c r="DL128" s="11" t="s">
        <v>25</v>
      </c>
      <c r="DM128" s="11" t="s">
        <v>25</v>
      </c>
      <c r="DN128" s="11" t="s">
        <v>25</v>
      </c>
      <c r="DO128" s="11" t="s">
        <v>25</v>
      </c>
      <c r="DP128" s="11" t="s">
        <v>25</v>
      </c>
      <c r="DQ128" s="11" t="s">
        <v>25</v>
      </c>
      <c r="DR128" s="11" t="s">
        <v>25</v>
      </c>
      <c r="DS128" s="11" t="s">
        <v>25</v>
      </c>
      <c r="DT128" s="11" t="s">
        <v>25</v>
      </c>
      <c r="DU128" s="11" t="s">
        <v>25</v>
      </c>
      <c r="DV128" s="11" t="s">
        <v>25</v>
      </c>
      <c r="DW128" s="11" t="s">
        <v>25</v>
      </c>
      <c r="DX128" s="11" t="s">
        <v>25</v>
      </c>
      <c r="DY128" s="11" t="s">
        <v>25</v>
      </c>
    </row>
    <row r="129" ht="15" customHeight="1" outlineLevel="1" spans="2:129">
      <c r="B129" s="10">
        <f t="shared" si="116"/>
        <v>202312</v>
      </c>
      <c r="C129" s="11">
        <v>21874426.79</v>
      </c>
      <c r="D129" s="11">
        <v>13222314.71</v>
      </c>
      <c r="E129" s="11">
        <v>8251425.36</v>
      </c>
      <c r="F129" s="11">
        <v>6671172.96</v>
      </c>
      <c r="G129" s="11">
        <v>5633251.39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X129" s="10">
        <v>202312</v>
      </c>
      <c r="AY129" s="11">
        <v>18911539.98</v>
      </c>
      <c r="AZ129" s="11">
        <v>11679613.23</v>
      </c>
      <c r="BA129" s="11">
        <v>7513981.61</v>
      </c>
      <c r="BB129" s="11">
        <v>6034602.27</v>
      </c>
      <c r="BC129" s="11">
        <v>5475665.58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P129" s="10">
        <v>202212</v>
      </c>
      <c r="CQ129" s="11">
        <v>17344288.61</v>
      </c>
      <c r="CR129" s="11">
        <v>10010468.67</v>
      </c>
      <c r="CS129" s="11">
        <v>5192488.17</v>
      </c>
      <c r="CT129" s="11">
        <v>3991320.31</v>
      </c>
      <c r="CU129" s="11">
        <v>5130777.97</v>
      </c>
      <c r="CV129" s="11" t="s">
        <v>25</v>
      </c>
      <c r="CW129" s="11" t="s">
        <v>25</v>
      </c>
      <c r="CX129" s="11" t="s">
        <v>25</v>
      </c>
      <c r="CY129" s="11" t="s">
        <v>25</v>
      </c>
      <c r="CZ129" s="11" t="s">
        <v>25</v>
      </c>
      <c r="DA129" s="11" t="s">
        <v>25</v>
      </c>
      <c r="DB129" s="11" t="s">
        <v>25</v>
      </c>
      <c r="DC129" s="11" t="s">
        <v>25</v>
      </c>
      <c r="DD129" s="11" t="s">
        <v>25</v>
      </c>
      <c r="DE129" s="11" t="s">
        <v>25</v>
      </c>
      <c r="DF129" s="11" t="s">
        <v>25</v>
      </c>
      <c r="DG129" s="11" t="s">
        <v>25</v>
      </c>
      <c r="DH129" s="11" t="s">
        <v>25</v>
      </c>
      <c r="DI129" s="11" t="s">
        <v>25</v>
      </c>
      <c r="DJ129" s="11" t="s">
        <v>25</v>
      </c>
      <c r="DK129" s="11" t="s">
        <v>25</v>
      </c>
      <c r="DL129" s="11" t="s">
        <v>25</v>
      </c>
      <c r="DM129" s="11" t="s">
        <v>25</v>
      </c>
      <c r="DN129" s="11" t="s">
        <v>25</v>
      </c>
      <c r="DO129" s="11" t="s">
        <v>25</v>
      </c>
      <c r="DP129" s="11" t="s">
        <v>25</v>
      </c>
      <c r="DQ129" s="11" t="s">
        <v>25</v>
      </c>
      <c r="DR129" s="11" t="s">
        <v>25</v>
      </c>
      <c r="DS129" s="11" t="s">
        <v>25</v>
      </c>
      <c r="DT129" s="11" t="s">
        <v>25</v>
      </c>
      <c r="DU129" s="11" t="s">
        <v>25</v>
      </c>
      <c r="DV129" s="11" t="s">
        <v>25</v>
      </c>
      <c r="DW129" s="11" t="s">
        <v>25</v>
      </c>
      <c r="DX129" s="11" t="s">
        <v>25</v>
      </c>
      <c r="DY129" s="11" t="s">
        <v>25</v>
      </c>
    </row>
    <row r="130" ht="15" customHeight="1" outlineLevel="1" spans="2:129">
      <c r="B130" s="10">
        <f t="shared" si="116"/>
        <v>202403</v>
      </c>
      <c r="C130" s="11">
        <v>6032242.44</v>
      </c>
      <c r="D130" s="11">
        <v>7210946.88</v>
      </c>
      <c r="E130" s="11">
        <v>2850645.14</v>
      </c>
      <c r="F130" s="11">
        <v>2347996.06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X130" s="10">
        <v>202403</v>
      </c>
      <c r="AY130" s="11">
        <v>3325407.06</v>
      </c>
      <c r="AZ130" s="11">
        <v>4680367.41</v>
      </c>
      <c r="BA130" s="11">
        <v>2319237.61</v>
      </c>
      <c r="BB130" s="11">
        <v>2294038.53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P130" s="10">
        <v>202303</v>
      </c>
      <c r="CQ130" s="11">
        <v>4202179.46</v>
      </c>
      <c r="CR130" s="11">
        <v>4185788.65</v>
      </c>
      <c r="CS130" s="11">
        <v>3221025.88</v>
      </c>
      <c r="CT130" s="11">
        <v>4998331.88</v>
      </c>
      <c r="CU130" s="11" t="s">
        <v>25</v>
      </c>
      <c r="CV130" s="11" t="s">
        <v>25</v>
      </c>
      <c r="CW130" s="11" t="s">
        <v>25</v>
      </c>
      <c r="CX130" s="11" t="s">
        <v>25</v>
      </c>
      <c r="CY130" s="11" t="s">
        <v>25</v>
      </c>
      <c r="CZ130" s="11" t="s">
        <v>25</v>
      </c>
      <c r="DA130" s="11" t="s">
        <v>25</v>
      </c>
      <c r="DB130" s="11" t="s">
        <v>25</v>
      </c>
      <c r="DC130" s="11" t="s">
        <v>25</v>
      </c>
      <c r="DD130" s="11" t="s">
        <v>25</v>
      </c>
      <c r="DE130" s="11" t="s">
        <v>25</v>
      </c>
      <c r="DF130" s="11" t="s">
        <v>25</v>
      </c>
      <c r="DG130" s="11" t="s">
        <v>25</v>
      </c>
      <c r="DH130" s="11" t="s">
        <v>25</v>
      </c>
      <c r="DI130" s="11" t="s">
        <v>25</v>
      </c>
      <c r="DJ130" s="11" t="s">
        <v>25</v>
      </c>
      <c r="DK130" s="11" t="s">
        <v>25</v>
      </c>
      <c r="DL130" s="11" t="s">
        <v>25</v>
      </c>
      <c r="DM130" s="11" t="s">
        <v>25</v>
      </c>
      <c r="DN130" s="11" t="s">
        <v>25</v>
      </c>
      <c r="DO130" s="11" t="s">
        <v>25</v>
      </c>
      <c r="DP130" s="11" t="s">
        <v>25</v>
      </c>
      <c r="DQ130" s="11" t="s">
        <v>25</v>
      </c>
      <c r="DR130" s="11" t="s">
        <v>25</v>
      </c>
      <c r="DS130" s="11" t="s">
        <v>25</v>
      </c>
      <c r="DT130" s="11" t="s">
        <v>25</v>
      </c>
      <c r="DU130" s="11" t="s">
        <v>25</v>
      </c>
      <c r="DV130" s="11" t="s">
        <v>25</v>
      </c>
      <c r="DW130" s="11" t="s">
        <v>25</v>
      </c>
      <c r="DX130" s="11" t="s">
        <v>25</v>
      </c>
      <c r="DY130" s="11" t="s">
        <v>25</v>
      </c>
    </row>
    <row r="131" ht="15" customHeight="1" outlineLevel="1" spans="2:129">
      <c r="B131" s="10">
        <f t="shared" si="116"/>
        <v>202406</v>
      </c>
      <c r="C131" s="11">
        <v>3941066.03</v>
      </c>
      <c r="D131" s="11">
        <v>4282372.74</v>
      </c>
      <c r="E131" s="11">
        <v>8331821.88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X131" s="10">
        <v>202406</v>
      </c>
      <c r="AY131" s="11">
        <v>3413985.94</v>
      </c>
      <c r="AZ131" s="11">
        <v>3653366.23</v>
      </c>
      <c r="BA131" s="11">
        <v>5954444.42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P131" s="10">
        <v>202306</v>
      </c>
      <c r="CQ131" s="11">
        <v>2633994.62</v>
      </c>
      <c r="CR131" s="11">
        <v>2398966.95</v>
      </c>
      <c r="CS131" s="11">
        <v>8977110.32</v>
      </c>
      <c r="CT131" s="11" t="s">
        <v>25</v>
      </c>
      <c r="CU131" s="11" t="s">
        <v>25</v>
      </c>
      <c r="CV131" s="11" t="s">
        <v>25</v>
      </c>
      <c r="CW131" s="11" t="s">
        <v>25</v>
      </c>
      <c r="CX131" s="11" t="s">
        <v>25</v>
      </c>
      <c r="CY131" s="11" t="s">
        <v>25</v>
      </c>
      <c r="CZ131" s="11" t="s">
        <v>25</v>
      </c>
      <c r="DA131" s="11" t="s">
        <v>25</v>
      </c>
      <c r="DB131" s="11" t="s">
        <v>25</v>
      </c>
      <c r="DC131" s="11" t="s">
        <v>25</v>
      </c>
      <c r="DD131" s="11" t="s">
        <v>25</v>
      </c>
      <c r="DE131" s="11" t="s">
        <v>25</v>
      </c>
      <c r="DF131" s="11" t="s">
        <v>25</v>
      </c>
      <c r="DG131" s="11" t="s">
        <v>25</v>
      </c>
      <c r="DH131" s="11" t="s">
        <v>25</v>
      </c>
      <c r="DI131" s="11" t="s">
        <v>25</v>
      </c>
      <c r="DJ131" s="11" t="s">
        <v>25</v>
      </c>
      <c r="DK131" s="11" t="s">
        <v>25</v>
      </c>
      <c r="DL131" s="11" t="s">
        <v>25</v>
      </c>
      <c r="DM131" s="11" t="s">
        <v>25</v>
      </c>
      <c r="DN131" s="11" t="s">
        <v>25</v>
      </c>
      <c r="DO131" s="11" t="s">
        <v>25</v>
      </c>
      <c r="DP131" s="11" t="s">
        <v>25</v>
      </c>
      <c r="DQ131" s="11" t="s">
        <v>25</v>
      </c>
      <c r="DR131" s="11" t="s">
        <v>25</v>
      </c>
      <c r="DS131" s="11" t="s">
        <v>25</v>
      </c>
      <c r="DT131" s="11" t="s">
        <v>25</v>
      </c>
      <c r="DU131" s="11" t="s">
        <v>25</v>
      </c>
      <c r="DV131" s="11" t="s">
        <v>25</v>
      </c>
      <c r="DW131" s="11" t="s">
        <v>25</v>
      </c>
      <c r="DX131" s="11" t="s">
        <v>25</v>
      </c>
      <c r="DY131" s="11" t="s">
        <v>25</v>
      </c>
    </row>
    <row r="132" ht="15" customHeight="1" outlineLevel="1" spans="2:129">
      <c r="B132" s="10">
        <f t="shared" si="116"/>
        <v>202409</v>
      </c>
      <c r="C132" s="11">
        <v>12242679.04</v>
      </c>
      <c r="D132" s="11">
        <v>9810640.21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X132" s="10">
        <v>202409</v>
      </c>
      <c r="AY132" s="11">
        <v>9175860.12</v>
      </c>
      <c r="AZ132" s="11">
        <v>7935872.33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P132" s="10">
        <v>202309</v>
      </c>
      <c r="CQ132" s="11">
        <v>3052477.76</v>
      </c>
      <c r="CR132" s="11">
        <v>15360830.18</v>
      </c>
      <c r="CS132" s="11" t="s">
        <v>25</v>
      </c>
      <c r="CT132" s="11" t="s">
        <v>25</v>
      </c>
      <c r="CU132" s="11" t="s">
        <v>25</v>
      </c>
      <c r="CV132" s="11" t="s">
        <v>25</v>
      </c>
      <c r="CW132" s="11" t="s">
        <v>25</v>
      </c>
      <c r="CX132" s="11" t="s">
        <v>25</v>
      </c>
      <c r="CY132" s="11" t="s">
        <v>25</v>
      </c>
      <c r="CZ132" s="11" t="s">
        <v>25</v>
      </c>
      <c r="DA132" s="11" t="s">
        <v>25</v>
      </c>
      <c r="DB132" s="11" t="s">
        <v>25</v>
      </c>
      <c r="DC132" s="11" t="s">
        <v>25</v>
      </c>
      <c r="DD132" s="11" t="s">
        <v>25</v>
      </c>
      <c r="DE132" s="11" t="s">
        <v>25</v>
      </c>
      <c r="DF132" s="11" t="s">
        <v>25</v>
      </c>
      <c r="DG132" s="11" t="s">
        <v>25</v>
      </c>
      <c r="DH132" s="11" t="s">
        <v>25</v>
      </c>
      <c r="DI132" s="11" t="s">
        <v>25</v>
      </c>
      <c r="DJ132" s="11" t="s">
        <v>25</v>
      </c>
      <c r="DK132" s="11" t="s">
        <v>25</v>
      </c>
      <c r="DL132" s="11" t="s">
        <v>25</v>
      </c>
      <c r="DM132" s="11" t="s">
        <v>25</v>
      </c>
      <c r="DN132" s="11" t="s">
        <v>25</v>
      </c>
      <c r="DO132" s="11" t="s">
        <v>25</v>
      </c>
      <c r="DP132" s="11" t="s">
        <v>25</v>
      </c>
      <c r="DQ132" s="11" t="s">
        <v>25</v>
      </c>
      <c r="DR132" s="11" t="s">
        <v>25</v>
      </c>
      <c r="DS132" s="11" t="s">
        <v>25</v>
      </c>
      <c r="DT132" s="11" t="s">
        <v>25</v>
      </c>
      <c r="DU132" s="11" t="s">
        <v>25</v>
      </c>
      <c r="DV132" s="11" t="s">
        <v>25</v>
      </c>
      <c r="DW132" s="11" t="s">
        <v>25</v>
      </c>
      <c r="DX132" s="11" t="s">
        <v>25</v>
      </c>
      <c r="DY132" s="11" t="s">
        <v>25</v>
      </c>
    </row>
    <row r="133" ht="15" customHeight="1" outlineLevel="1" spans="2:129">
      <c r="B133" s="10">
        <f t="shared" si="116"/>
        <v>202412</v>
      </c>
      <c r="C133" s="11">
        <v>6473890.84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X133" s="10">
        <v>202412</v>
      </c>
      <c r="AY133" s="11">
        <v>5834014.77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P133" s="10">
        <v>202312</v>
      </c>
      <c r="CQ133" s="11">
        <v>18911539.98</v>
      </c>
      <c r="CR133" s="11" t="s">
        <v>25</v>
      </c>
      <c r="CS133" s="11" t="s">
        <v>25</v>
      </c>
      <c r="CT133" s="11" t="s">
        <v>25</v>
      </c>
      <c r="CU133" s="11" t="s">
        <v>25</v>
      </c>
      <c r="CV133" s="11" t="s">
        <v>25</v>
      </c>
      <c r="CW133" s="11" t="s">
        <v>25</v>
      </c>
      <c r="CX133" s="11" t="s">
        <v>25</v>
      </c>
      <c r="CY133" s="11" t="s">
        <v>25</v>
      </c>
      <c r="CZ133" s="11" t="s">
        <v>25</v>
      </c>
      <c r="DA133" s="11" t="s">
        <v>25</v>
      </c>
      <c r="DB133" s="11" t="s">
        <v>25</v>
      </c>
      <c r="DC133" s="11" t="s">
        <v>25</v>
      </c>
      <c r="DD133" s="11" t="s">
        <v>25</v>
      </c>
      <c r="DE133" s="11" t="s">
        <v>25</v>
      </c>
      <c r="DF133" s="11" t="s">
        <v>25</v>
      </c>
      <c r="DG133" s="11" t="s">
        <v>25</v>
      </c>
      <c r="DH133" s="11" t="s">
        <v>25</v>
      </c>
      <c r="DI133" s="11" t="s">
        <v>25</v>
      </c>
      <c r="DJ133" s="11" t="s">
        <v>25</v>
      </c>
      <c r="DK133" s="11" t="s">
        <v>25</v>
      </c>
      <c r="DL133" s="11" t="s">
        <v>25</v>
      </c>
      <c r="DM133" s="11" t="s">
        <v>25</v>
      </c>
      <c r="DN133" s="11" t="s">
        <v>25</v>
      </c>
      <c r="DO133" s="11" t="s">
        <v>25</v>
      </c>
      <c r="DP133" s="11" t="s">
        <v>25</v>
      </c>
      <c r="DQ133" s="11" t="s">
        <v>25</v>
      </c>
      <c r="DR133" s="11" t="s">
        <v>25</v>
      </c>
      <c r="DS133" s="11" t="s">
        <v>25</v>
      </c>
      <c r="DT133" s="11" t="s">
        <v>25</v>
      </c>
      <c r="DU133" s="11" t="s">
        <v>25</v>
      </c>
      <c r="DV133" s="11" t="s">
        <v>25</v>
      </c>
      <c r="DW133" s="11" t="s">
        <v>25</v>
      </c>
      <c r="DX133" s="11" t="s">
        <v>25</v>
      </c>
      <c r="DY133" s="11" t="s">
        <v>25</v>
      </c>
    </row>
    <row r="134" ht="15" customHeight="1"/>
    <row r="135" ht="15" customHeight="1" spans="2:129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  <c r="CP135" s="6" t="s">
        <v>39</v>
      </c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14" t="s">
        <v>22</v>
      </c>
      <c r="DY135" s="12"/>
    </row>
    <row r="136" ht="15" customHeight="1" outlineLevel="1" spans="2:129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X136" s="8" t="s">
        <v>23</v>
      </c>
      <c r="AY136" s="9" t="s">
        <v>24</v>
      </c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P136" s="8" t="s">
        <v>23</v>
      </c>
      <c r="CQ136" s="9" t="s">
        <v>24</v>
      </c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</row>
    <row r="137" ht="15" customHeight="1" outlineLevel="1" spans="2:129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71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9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  <c r="CP137" s="9"/>
      <c r="CQ137" s="9">
        <v>1</v>
      </c>
      <c r="CR137" s="9">
        <v>2</v>
      </c>
      <c r="CS137" s="9">
        <v>3</v>
      </c>
      <c r="CT137" s="9">
        <v>4</v>
      </c>
      <c r="CU137" s="9">
        <v>5</v>
      </c>
      <c r="CV137" s="9">
        <v>6</v>
      </c>
      <c r="CW137" s="9">
        <v>7</v>
      </c>
      <c r="CX137" s="9">
        <v>8</v>
      </c>
      <c r="CY137" s="9">
        <v>9</v>
      </c>
      <c r="CZ137" s="9">
        <v>10</v>
      </c>
      <c r="DA137" s="9">
        <v>11</v>
      </c>
      <c r="DB137" s="9">
        <v>12</v>
      </c>
      <c r="DC137" s="9">
        <v>13</v>
      </c>
      <c r="DD137" s="9">
        <v>14</v>
      </c>
      <c r="DE137" s="9">
        <v>15</v>
      </c>
      <c r="DF137" s="9">
        <v>16</v>
      </c>
      <c r="DG137" s="9">
        <v>17</v>
      </c>
      <c r="DH137" s="9">
        <v>18</v>
      </c>
      <c r="DI137" s="9">
        <v>19</v>
      </c>
      <c r="DJ137" s="9">
        <v>20</v>
      </c>
      <c r="DK137" s="9">
        <v>21</v>
      </c>
      <c r="DL137" s="9">
        <v>22</v>
      </c>
      <c r="DM137" s="9">
        <v>23</v>
      </c>
      <c r="DN137" s="9">
        <v>24</v>
      </c>
      <c r="DO137" s="9">
        <v>25</v>
      </c>
      <c r="DP137" s="9">
        <v>26</v>
      </c>
      <c r="DQ137" s="9">
        <v>27</v>
      </c>
      <c r="DR137" s="9">
        <v>28</v>
      </c>
      <c r="DS137" s="9">
        <v>29</v>
      </c>
      <c r="DT137" s="9">
        <v>30</v>
      </c>
      <c r="DU137" s="9">
        <v>31</v>
      </c>
      <c r="DV137" s="9">
        <v>32</v>
      </c>
      <c r="DW137" s="9">
        <v>33</v>
      </c>
      <c r="DX137" s="9">
        <v>34</v>
      </c>
      <c r="DY137" s="9">
        <v>35</v>
      </c>
    </row>
    <row r="138" ht="15" customHeight="1" outlineLevel="1" spans="2:129">
      <c r="B138" s="10">
        <f>B99</f>
        <v>201606</v>
      </c>
      <c r="C138" s="11">
        <f t="shared" ref="C138:AK138" si="117">IF(C7="","",C7+C99)</f>
        <v>162951</v>
      </c>
      <c r="D138" s="11">
        <f t="shared" si="117"/>
        <v>506213</v>
      </c>
      <c r="E138" s="11">
        <f t="shared" si="117"/>
        <v>514288</v>
      </c>
      <c r="F138" s="11">
        <f t="shared" si="117"/>
        <v>514288</v>
      </c>
      <c r="G138" s="11">
        <f t="shared" si="117"/>
        <v>514888</v>
      </c>
      <c r="H138" s="11">
        <f t="shared" si="117"/>
        <v>514888</v>
      </c>
      <c r="I138" s="11">
        <f t="shared" si="117"/>
        <v>514888</v>
      </c>
      <c r="J138" s="11">
        <f t="shared" si="117"/>
        <v>514888</v>
      </c>
      <c r="K138" s="11">
        <f t="shared" si="117"/>
        <v>514888</v>
      </c>
      <c r="L138" s="11">
        <f t="shared" si="117"/>
        <v>516888</v>
      </c>
      <c r="M138" s="11">
        <f t="shared" si="117"/>
        <v>514888</v>
      </c>
      <c r="N138" s="11">
        <f t="shared" si="117"/>
        <v>514888</v>
      </c>
      <c r="O138" s="11">
        <f t="shared" si="117"/>
        <v>514888</v>
      </c>
      <c r="P138" s="11">
        <f t="shared" si="117"/>
        <v>514888</v>
      </c>
      <c r="Q138" s="11">
        <f t="shared" si="117"/>
        <v>514888</v>
      </c>
      <c r="R138" s="11">
        <f t="shared" si="117"/>
        <v>514888</v>
      </c>
      <c r="S138" s="72">
        <f t="shared" si="117"/>
        <v>514888</v>
      </c>
      <c r="T138" s="11">
        <f t="shared" si="117"/>
        <v>514888</v>
      </c>
      <c r="U138" s="11">
        <f t="shared" si="117"/>
        <v>514888</v>
      </c>
      <c r="V138" s="11">
        <f t="shared" si="117"/>
        <v>514888</v>
      </c>
      <c r="W138" s="11">
        <f t="shared" si="117"/>
        <v>514888</v>
      </c>
      <c r="X138" s="11">
        <f t="shared" si="117"/>
        <v>514888</v>
      </c>
      <c r="Y138" s="11">
        <f t="shared" si="117"/>
        <v>514888</v>
      </c>
      <c r="Z138" s="11">
        <f t="shared" si="117"/>
        <v>514888</v>
      </c>
      <c r="AA138" s="11">
        <f t="shared" si="117"/>
        <v>514888</v>
      </c>
      <c r="AB138" s="11">
        <f t="shared" si="117"/>
        <v>514888</v>
      </c>
      <c r="AC138" s="11">
        <f t="shared" si="117"/>
        <v>514888</v>
      </c>
      <c r="AD138" s="11">
        <f t="shared" si="117"/>
        <v>514888</v>
      </c>
      <c r="AE138" s="11">
        <f t="shared" si="117"/>
        <v>514888</v>
      </c>
      <c r="AF138" s="11">
        <f t="shared" si="117"/>
        <v>514888</v>
      </c>
      <c r="AG138" s="11">
        <f t="shared" si="117"/>
        <v>514888</v>
      </c>
      <c r="AH138" s="11">
        <f t="shared" si="117"/>
        <v>514888</v>
      </c>
      <c r="AI138" s="11">
        <f t="shared" si="117"/>
        <v>514888</v>
      </c>
      <c r="AJ138" s="11">
        <f t="shared" si="117"/>
        <v>514888</v>
      </c>
      <c r="AK138" s="11">
        <f t="shared" si="117"/>
        <v>514888</v>
      </c>
      <c r="AX138" s="10">
        <v>201606</v>
      </c>
      <c r="AY138" s="11">
        <f t="shared" ref="AY138:CG138" si="118">IF(AY7="","",AY7+AY99)</f>
        <v>162951</v>
      </c>
      <c r="AZ138" s="11">
        <f t="shared" si="118"/>
        <v>506213</v>
      </c>
      <c r="BA138" s="11">
        <f t="shared" si="118"/>
        <v>514288</v>
      </c>
      <c r="BB138" s="11">
        <f t="shared" si="118"/>
        <v>514288</v>
      </c>
      <c r="BC138" s="11">
        <f t="shared" si="118"/>
        <v>514888</v>
      </c>
      <c r="BD138" s="11">
        <f t="shared" si="118"/>
        <v>514888</v>
      </c>
      <c r="BE138" s="11">
        <f t="shared" si="118"/>
        <v>514888</v>
      </c>
      <c r="BF138" s="11">
        <f t="shared" si="118"/>
        <v>514888</v>
      </c>
      <c r="BG138" s="11">
        <f t="shared" si="118"/>
        <v>514888</v>
      </c>
      <c r="BH138" s="11">
        <f t="shared" si="118"/>
        <v>516888</v>
      </c>
      <c r="BI138" s="11">
        <f t="shared" si="118"/>
        <v>514888</v>
      </c>
      <c r="BJ138" s="11">
        <f t="shared" si="118"/>
        <v>514888</v>
      </c>
      <c r="BK138" s="11">
        <f t="shared" si="118"/>
        <v>514888</v>
      </c>
      <c r="BL138" s="11">
        <f t="shared" si="118"/>
        <v>514888</v>
      </c>
      <c r="BM138" s="11">
        <f t="shared" si="118"/>
        <v>514888</v>
      </c>
      <c r="BN138" s="11">
        <f t="shared" si="118"/>
        <v>514888</v>
      </c>
      <c r="BO138" s="11">
        <f t="shared" si="118"/>
        <v>514888</v>
      </c>
      <c r="BP138" s="11">
        <f t="shared" si="118"/>
        <v>514888</v>
      </c>
      <c r="BQ138" s="11">
        <f t="shared" si="118"/>
        <v>514888</v>
      </c>
      <c r="BR138" s="11">
        <f t="shared" si="118"/>
        <v>514888</v>
      </c>
      <c r="BS138" s="11">
        <f t="shared" si="118"/>
        <v>514888</v>
      </c>
      <c r="BT138" s="11">
        <f t="shared" si="118"/>
        <v>514888</v>
      </c>
      <c r="BU138" s="11">
        <f t="shared" si="118"/>
        <v>514888</v>
      </c>
      <c r="BV138" s="11">
        <f t="shared" si="118"/>
        <v>514888</v>
      </c>
      <c r="BW138" s="11">
        <f t="shared" si="118"/>
        <v>514888</v>
      </c>
      <c r="BX138" s="11">
        <f t="shared" si="118"/>
        <v>514888</v>
      </c>
      <c r="BY138" s="11">
        <f t="shared" si="118"/>
        <v>514888</v>
      </c>
      <c r="BZ138" s="11">
        <f t="shared" si="118"/>
        <v>514888</v>
      </c>
      <c r="CA138" s="11">
        <f t="shared" si="118"/>
        <v>514888</v>
      </c>
      <c r="CB138" s="11">
        <f t="shared" si="118"/>
        <v>514888</v>
      </c>
      <c r="CC138" s="11">
        <f t="shared" si="118"/>
        <v>514888</v>
      </c>
      <c r="CD138" s="11">
        <f t="shared" si="118"/>
        <v>514888</v>
      </c>
      <c r="CE138" s="11">
        <f t="shared" si="118"/>
        <v>514888</v>
      </c>
      <c r="CF138" s="11">
        <f t="shared" si="118"/>
        <v>514888</v>
      </c>
      <c r="CG138" s="11">
        <f t="shared" si="118"/>
        <v>514888</v>
      </c>
      <c r="CP138" s="10">
        <v>201506</v>
      </c>
      <c r="CQ138" s="11">
        <f t="shared" ref="CQ138:DY138" si="119">IF(CQ7="","",CQ7+CQ99)</f>
        <v>0</v>
      </c>
      <c r="CR138" s="11">
        <f t="shared" si="119"/>
        <v>0</v>
      </c>
      <c r="CS138" s="11">
        <f t="shared" si="119"/>
        <v>0</v>
      </c>
      <c r="CT138" s="11">
        <f t="shared" si="119"/>
        <v>0</v>
      </c>
      <c r="CU138" s="11">
        <f t="shared" si="119"/>
        <v>0</v>
      </c>
      <c r="CV138" s="11">
        <f t="shared" si="119"/>
        <v>0</v>
      </c>
      <c r="CW138" s="11">
        <f t="shared" si="119"/>
        <v>0</v>
      </c>
      <c r="CX138" s="11">
        <f t="shared" si="119"/>
        <v>0</v>
      </c>
      <c r="CY138" s="11">
        <f t="shared" si="119"/>
        <v>0</v>
      </c>
      <c r="CZ138" s="11">
        <f t="shared" si="119"/>
        <v>0</v>
      </c>
      <c r="DA138" s="11">
        <f t="shared" si="119"/>
        <v>0</v>
      </c>
      <c r="DB138" s="11">
        <f t="shared" si="119"/>
        <v>0</v>
      </c>
      <c r="DC138" s="11">
        <f t="shared" si="119"/>
        <v>0</v>
      </c>
      <c r="DD138" s="11">
        <f t="shared" si="119"/>
        <v>0</v>
      </c>
      <c r="DE138" s="11">
        <f t="shared" si="119"/>
        <v>0</v>
      </c>
      <c r="DF138" s="11">
        <f t="shared" si="119"/>
        <v>0</v>
      </c>
      <c r="DG138" s="11">
        <f t="shared" si="119"/>
        <v>0</v>
      </c>
      <c r="DH138" s="11">
        <f t="shared" si="119"/>
        <v>0</v>
      </c>
      <c r="DI138" s="11">
        <f t="shared" si="119"/>
        <v>0</v>
      </c>
      <c r="DJ138" s="11">
        <f t="shared" si="119"/>
        <v>0</v>
      </c>
      <c r="DK138" s="11">
        <f t="shared" si="119"/>
        <v>0</v>
      </c>
      <c r="DL138" s="11">
        <f t="shared" si="119"/>
        <v>0</v>
      </c>
      <c r="DM138" s="11">
        <f t="shared" si="119"/>
        <v>0</v>
      </c>
      <c r="DN138" s="11">
        <f t="shared" si="119"/>
        <v>0</v>
      </c>
      <c r="DO138" s="11">
        <f t="shared" si="119"/>
        <v>0</v>
      </c>
      <c r="DP138" s="11">
        <f t="shared" si="119"/>
        <v>0</v>
      </c>
      <c r="DQ138" s="11">
        <f t="shared" si="119"/>
        <v>0</v>
      </c>
      <c r="DR138" s="11">
        <f t="shared" si="119"/>
        <v>0</v>
      </c>
      <c r="DS138" s="11">
        <f t="shared" si="119"/>
        <v>0</v>
      </c>
      <c r="DT138" s="11">
        <f t="shared" si="119"/>
        <v>0</v>
      </c>
      <c r="DU138" s="11">
        <f t="shared" si="119"/>
        <v>0</v>
      </c>
      <c r="DV138" s="11">
        <f t="shared" si="119"/>
        <v>0</v>
      </c>
      <c r="DW138" s="11">
        <f t="shared" si="119"/>
        <v>0</v>
      </c>
      <c r="DX138" s="11">
        <f t="shared" si="119"/>
        <v>0</v>
      </c>
      <c r="DY138" s="11">
        <f t="shared" si="119"/>
        <v>0</v>
      </c>
    </row>
    <row r="139" ht="15" customHeight="1" outlineLevel="1" spans="2:129">
      <c r="B139" s="10">
        <f t="shared" ref="B139:B172" si="120">B100</f>
        <v>201609</v>
      </c>
      <c r="C139" s="11">
        <f t="shared" ref="C139:AJ139" si="121">IF(C8="","",C8+C100)</f>
        <v>91344</v>
      </c>
      <c r="D139" s="11">
        <f t="shared" si="121"/>
        <v>104204</v>
      </c>
      <c r="E139" s="11">
        <f t="shared" si="121"/>
        <v>108204</v>
      </c>
      <c r="F139" s="11">
        <f t="shared" si="121"/>
        <v>115004</v>
      </c>
      <c r="G139" s="11">
        <f t="shared" si="121"/>
        <v>164104</v>
      </c>
      <c r="H139" s="11">
        <f t="shared" si="121"/>
        <v>173564</v>
      </c>
      <c r="I139" s="11">
        <f t="shared" si="121"/>
        <v>173564</v>
      </c>
      <c r="J139" s="11">
        <f t="shared" si="121"/>
        <v>168364</v>
      </c>
      <c r="K139" s="11">
        <f t="shared" si="121"/>
        <v>168364</v>
      </c>
      <c r="L139" s="11">
        <f t="shared" si="121"/>
        <v>168364</v>
      </c>
      <c r="M139" s="11">
        <f t="shared" si="121"/>
        <v>168364</v>
      </c>
      <c r="N139" s="11">
        <f t="shared" si="121"/>
        <v>168364</v>
      </c>
      <c r="O139" s="11">
        <f t="shared" si="121"/>
        <v>168364</v>
      </c>
      <c r="P139" s="11">
        <f t="shared" si="121"/>
        <v>168364</v>
      </c>
      <c r="Q139" s="11">
        <f t="shared" si="121"/>
        <v>168364</v>
      </c>
      <c r="R139" s="11">
        <f t="shared" si="121"/>
        <v>168364</v>
      </c>
      <c r="S139" s="72">
        <f t="shared" si="121"/>
        <v>168364</v>
      </c>
      <c r="T139" s="11">
        <f t="shared" si="121"/>
        <v>168364</v>
      </c>
      <c r="U139" s="11">
        <f t="shared" si="121"/>
        <v>168364</v>
      </c>
      <c r="V139" s="11">
        <f t="shared" si="121"/>
        <v>168364</v>
      </c>
      <c r="W139" s="11">
        <f t="shared" si="121"/>
        <v>168364</v>
      </c>
      <c r="X139" s="11">
        <f t="shared" si="121"/>
        <v>168364</v>
      </c>
      <c r="Y139" s="11">
        <f t="shared" si="121"/>
        <v>168364</v>
      </c>
      <c r="Z139" s="11">
        <f t="shared" si="121"/>
        <v>168364</v>
      </c>
      <c r="AA139" s="11">
        <f t="shared" si="121"/>
        <v>168364</v>
      </c>
      <c r="AB139" s="11">
        <f t="shared" si="121"/>
        <v>168364</v>
      </c>
      <c r="AC139" s="11">
        <f t="shared" si="121"/>
        <v>168364</v>
      </c>
      <c r="AD139" s="11">
        <f t="shared" si="121"/>
        <v>168364</v>
      </c>
      <c r="AE139" s="11">
        <f t="shared" si="121"/>
        <v>168364</v>
      </c>
      <c r="AF139" s="11">
        <f t="shared" si="121"/>
        <v>168364</v>
      </c>
      <c r="AG139" s="11">
        <f t="shared" si="121"/>
        <v>168364</v>
      </c>
      <c r="AH139" s="11">
        <f t="shared" si="121"/>
        <v>168364</v>
      </c>
      <c r="AI139" s="11">
        <f t="shared" si="121"/>
        <v>168364</v>
      </c>
      <c r="AJ139" s="11">
        <f t="shared" si="121"/>
        <v>168364</v>
      </c>
      <c r="AK139" s="11" t="s">
        <v>25</v>
      </c>
      <c r="AX139" s="10">
        <v>201609</v>
      </c>
      <c r="AY139" s="11">
        <f t="shared" ref="AY139:CF139" si="122">IF(AY8="","",AY8+AY100)</f>
        <v>91344</v>
      </c>
      <c r="AZ139" s="11">
        <f t="shared" si="122"/>
        <v>104204</v>
      </c>
      <c r="BA139" s="11">
        <f t="shared" si="122"/>
        <v>108204</v>
      </c>
      <c r="BB139" s="11">
        <f t="shared" si="122"/>
        <v>115004</v>
      </c>
      <c r="BC139" s="11">
        <f t="shared" si="122"/>
        <v>164104</v>
      </c>
      <c r="BD139" s="11">
        <f t="shared" si="122"/>
        <v>173564</v>
      </c>
      <c r="BE139" s="11">
        <f t="shared" si="122"/>
        <v>173564</v>
      </c>
      <c r="BF139" s="11">
        <f t="shared" si="122"/>
        <v>168364</v>
      </c>
      <c r="BG139" s="11">
        <f t="shared" si="122"/>
        <v>168364</v>
      </c>
      <c r="BH139" s="11">
        <f t="shared" si="122"/>
        <v>168364</v>
      </c>
      <c r="BI139" s="11">
        <f t="shared" si="122"/>
        <v>168364</v>
      </c>
      <c r="BJ139" s="11">
        <f t="shared" si="122"/>
        <v>168364</v>
      </c>
      <c r="BK139" s="11">
        <f t="shared" si="122"/>
        <v>168364</v>
      </c>
      <c r="BL139" s="11">
        <f t="shared" si="122"/>
        <v>168364</v>
      </c>
      <c r="BM139" s="11">
        <f t="shared" si="122"/>
        <v>168364</v>
      </c>
      <c r="BN139" s="11">
        <f t="shared" si="122"/>
        <v>168364</v>
      </c>
      <c r="BO139" s="11">
        <f t="shared" si="122"/>
        <v>168364</v>
      </c>
      <c r="BP139" s="11">
        <f t="shared" si="122"/>
        <v>168364</v>
      </c>
      <c r="BQ139" s="11">
        <f t="shared" si="122"/>
        <v>168364</v>
      </c>
      <c r="BR139" s="11">
        <f t="shared" si="122"/>
        <v>168364</v>
      </c>
      <c r="BS139" s="11">
        <f t="shared" si="122"/>
        <v>168364</v>
      </c>
      <c r="BT139" s="11">
        <f t="shared" si="122"/>
        <v>168364</v>
      </c>
      <c r="BU139" s="11">
        <f t="shared" si="122"/>
        <v>168364</v>
      </c>
      <c r="BV139" s="11">
        <f t="shared" si="122"/>
        <v>168364</v>
      </c>
      <c r="BW139" s="11">
        <f t="shared" si="122"/>
        <v>168364</v>
      </c>
      <c r="BX139" s="11">
        <f t="shared" si="122"/>
        <v>168364</v>
      </c>
      <c r="BY139" s="11">
        <f t="shared" si="122"/>
        <v>168364</v>
      </c>
      <c r="BZ139" s="11">
        <f t="shared" si="122"/>
        <v>168364</v>
      </c>
      <c r="CA139" s="11">
        <f t="shared" si="122"/>
        <v>168364</v>
      </c>
      <c r="CB139" s="11">
        <f t="shared" si="122"/>
        <v>168364</v>
      </c>
      <c r="CC139" s="11">
        <f t="shared" si="122"/>
        <v>168364</v>
      </c>
      <c r="CD139" s="11">
        <f t="shared" si="122"/>
        <v>168364</v>
      </c>
      <c r="CE139" s="11">
        <f t="shared" si="122"/>
        <v>168364</v>
      </c>
      <c r="CF139" s="11">
        <f t="shared" si="122"/>
        <v>168364</v>
      </c>
      <c r="CG139" s="11" t="s">
        <v>25</v>
      </c>
      <c r="CP139" s="10">
        <v>201509</v>
      </c>
      <c r="CQ139" s="11">
        <f t="shared" ref="CQ139:DX139" si="123">IF(CQ8="","",CQ8+CQ100)</f>
        <v>0</v>
      </c>
      <c r="CR139" s="11">
        <f t="shared" si="123"/>
        <v>0</v>
      </c>
      <c r="CS139" s="11">
        <f t="shared" si="123"/>
        <v>0</v>
      </c>
      <c r="CT139" s="11">
        <f t="shared" si="123"/>
        <v>0</v>
      </c>
      <c r="CU139" s="11">
        <f t="shared" si="123"/>
        <v>0</v>
      </c>
      <c r="CV139" s="11">
        <f t="shared" si="123"/>
        <v>0</v>
      </c>
      <c r="CW139" s="11">
        <f t="shared" si="123"/>
        <v>0</v>
      </c>
      <c r="CX139" s="11">
        <f t="shared" si="123"/>
        <v>0</v>
      </c>
      <c r="CY139" s="11">
        <f t="shared" si="123"/>
        <v>0</v>
      </c>
      <c r="CZ139" s="11">
        <f t="shared" si="123"/>
        <v>0</v>
      </c>
      <c r="DA139" s="11">
        <f t="shared" si="123"/>
        <v>0</v>
      </c>
      <c r="DB139" s="11">
        <f t="shared" si="123"/>
        <v>0</v>
      </c>
      <c r="DC139" s="11">
        <f t="shared" si="123"/>
        <v>0</v>
      </c>
      <c r="DD139" s="11">
        <f t="shared" si="123"/>
        <v>0</v>
      </c>
      <c r="DE139" s="11">
        <f t="shared" si="123"/>
        <v>0</v>
      </c>
      <c r="DF139" s="11">
        <f t="shared" si="123"/>
        <v>0</v>
      </c>
      <c r="DG139" s="11">
        <f t="shared" si="123"/>
        <v>0</v>
      </c>
      <c r="DH139" s="11">
        <f t="shared" si="123"/>
        <v>0</v>
      </c>
      <c r="DI139" s="11">
        <f t="shared" si="123"/>
        <v>0</v>
      </c>
      <c r="DJ139" s="11">
        <f t="shared" si="123"/>
        <v>0</v>
      </c>
      <c r="DK139" s="11">
        <f t="shared" si="123"/>
        <v>0</v>
      </c>
      <c r="DL139" s="11">
        <f t="shared" si="123"/>
        <v>0</v>
      </c>
      <c r="DM139" s="11">
        <f t="shared" si="123"/>
        <v>0</v>
      </c>
      <c r="DN139" s="11">
        <f t="shared" si="123"/>
        <v>0</v>
      </c>
      <c r="DO139" s="11">
        <f t="shared" si="123"/>
        <v>0</v>
      </c>
      <c r="DP139" s="11">
        <f t="shared" si="123"/>
        <v>0</v>
      </c>
      <c r="DQ139" s="11">
        <f t="shared" si="123"/>
        <v>0</v>
      </c>
      <c r="DR139" s="11">
        <f t="shared" si="123"/>
        <v>0</v>
      </c>
      <c r="DS139" s="11">
        <f t="shared" si="123"/>
        <v>0</v>
      </c>
      <c r="DT139" s="11">
        <f t="shared" si="123"/>
        <v>0</v>
      </c>
      <c r="DU139" s="11">
        <f t="shared" si="123"/>
        <v>0</v>
      </c>
      <c r="DV139" s="11">
        <f t="shared" si="123"/>
        <v>0</v>
      </c>
      <c r="DW139" s="11">
        <f t="shared" si="123"/>
        <v>0</v>
      </c>
      <c r="DX139" s="11">
        <f t="shared" si="123"/>
        <v>0</v>
      </c>
      <c r="DY139" s="11" t="s">
        <v>25</v>
      </c>
    </row>
    <row r="140" ht="15" customHeight="1" outlineLevel="1" spans="2:129">
      <c r="B140" s="10">
        <f t="shared" si="120"/>
        <v>201612</v>
      </c>
      <c r="C140" s="11">
        <f t="shared" ref="C140:AI140" si="124">IF(C9="","",C9+C101)</f>
        <v>85700</v>
      </c>
      <c r="D140" s="11">
        <f t="shared" si="124"/>
        <v>121350</v>
      </c>
      <c r="E140" s="11">
        <f t="shared" si="124"/>
        <v>187823.18</v>
      </c>
      <c r="F140" s="11">
        <f t="shared" si="124"/>
        <v>205103.18</v>
      </c>
      <c r="G140" s="11">
        <f t="shared" si="124"/>
        <v>208503.18</v>
      </c>
      <c r="H140" s="11">
        <f t="shared" si="124"/>
        <v>215303.18</v>
      </c>
      <c r="I140" s="11">
        <f t="shared" si="124"/>
        <v>215303.18</v>
      </c>
      <c r="J140" s="11">
        <f t="shared" si="124"/>
        <v>215303.18</v>
      </c>
      <c r="K140" s="11">
        <f t="shared" si="124"/>
        <v>215303.18</v>
      </c>
      <c r="L140" s="11">
        <f t="shared" si="124"/>
        <v>215303.18</v>
      </c>
      <c r="M140" s="11">
        <f t="shared" si="124"/>
        <v>211903.18</v>
      </c>
      <c r="N140" s="11">
        <f t="shared" si="124"/>
        <v>211903.18</v>
      </c>
      <c r="O140" s="11">
        <f t="shared" si="124"/>
        <v>211903.18</v>
      </c>
      <c r="P140" s="11">
        <f t="shared" si="124"/>
        <v>211903.18</v>
      </c>
      <c r="Q140" s="11">
        <f t="shared" si="124"/>
        <v>211903.18</v>
      </c>
      <c r="R140" s="11">
        <f t="shared" si="124"/>
        <v>211903.18</v>
      </c>
      <c r="S140" s="72">
        <f t="shared" si="124"/>
        <v>211903.18</v>
      </c>
      <c r="T140" s="11">
        <f t="shared" si="124"/>
        <v>211903.18</v>
      </c>
      <c r="U140" s="11">
        <f t="shared" si="124"/>
        <v>211903.18</v>
      </c>
      <c r="V140" s="11">
        <f t="shared" si="124"/>
        <v>211903.18</v>
      </c>
      <c r="W140" s="11">
        <f t="shared" si="124"/>
        <v>211903.18</v>
      </c>
      <c r="X140" s="11">
        <f t="shared" si="124"/>
        <v>211903.18</v>
      </c>
      <c r="Y140" s="11">
        <f t="shared" si="124"/>
        <v>211903.18</v>
      </c>
      <c r="Z140" s="11">
        <f t="shared" si="124"/>
        <v>211903.18</v>
      </c>
      <c r="AA140" s="11">
        <f t="shared" si="124"/>
        <v>211903.18</v>
      </c>
      <c r="AB140" s="11">
        <f t="shared" si="124"/>
        <v>211903.18</v>
      </c>
      <c r="AC140" s="11">
        <f t="shared" si="124"/>
        <v>211903.18</v>
      </c>
      <c r="AD140" s="11">
        <f t="shared" si="124"/>
        <v>211903.18</v>
      </c>
      <c r="AE140" s="11">
        <f t="shared" si="124"/>
        <v>211903.18</v>
      </c>
      <c r="AF140" s="11">
        <f t="shared" si="124"/>
        <v>211903.18</v>
      </c>
      <c r="AG140" s="11">
        <f t="shared" si="124"/>
        <v>211903.18</v>
      </c>
      <c r="AH140" s="11">
        <f t="shared" si="124"/>
        <v>211903.18</v>
      </c>
      <c r="AI140" s="11">
        <f t="shared" si="124"/>
        <v>211903.18</v>
      </c>
      <c r="AJ140" s="11" t="s">
        <v>25</v>
      </c>
      <c r="AK140" s="11" t="s">
        <v>25</v>
      </c>
      <c r="AX140" s="10">
        <v>201612</v>
      </c>
      <c r="AY140" s="11">
        <f t="shared" ref="AY140:CE140" si="125">IF(AY9="","",AY9+AY101)</f>
        <v>85700</v>
      </c>
      <c r="AZ140" s="11">
        <f t="shared" si="125"/>
        <v>121350</v>
      </c>
      <c r="BA140" s="11">
        <f t="shared" si="125"/>
        <v>187823.18</v>
      </c>
      <c r="BB140" s="11">
        <f t="shared" si="125"/>
        <v>205103.18</v>
      </c>
      <c r="BC140" s="11">
        <f t="shared" si="125"/>
        <v>208503.18</v>
      </c>
      <c r="BD140" s="11">
        <f t="shared" si="125"/>
        <v>215303.18</v>
      </c>
      <c r="BE140" s="11">
        <f t="shared" si="125"/>
        <v>215303.18</v>
      </c>
      <c r="BF140" s="11">
        <f t="shared" si="125"/>
        <v>215303.18</v>
      </c>
      <c r="BG140" s="11">
        <f t="shared" si="125"/>
        <v>215303.18</v>
      </c>
      <c r="BH140" s="11">
        <f t="shared" si="125"/>
        <v>215303.18</v>
      </c>
      <c r="BI140" s="11">
        <f t="shared" si="125"/>
        <v>211903.18</v>
      </c>
      <c r="BJ140" s="11">
        <f t="shared" si="125"/>
        <v>211903.18</v>
      </c>
      <c r="BK140" s="11">
        <f t="shared" si="125"/>
        <v>211903.18</v>
      </c>
      <c r="BL140" s="11">
        <f t="shared" si="125"/>
        <v>211903.18</v>
      </c>
      <c r="BM140" s="11">
        <f t="shared" si="125"/>
        <v>211903.18</v>
      </c>
      <c r="BN140" s="11">
        <f t="shared" si="125"/>
        <v>211903.18</v>
      </c>
      <c r="BO140" s="11">
        <f t="shared" si="125"/>
        <v>211903.18</v>
      </c>
      <c r="BP140" s="11">
        <f t="shared" si="125"/>
        <v>211903.18</v>
      </c>
      <c r="BQ140" s="11">
        <f t="shared" si="125"/>
        <v>211903.18</v>
      </c>
      <c r="BR140" s="11">
        <f t="shared" si="125"/>
        <v>211903.18</v>
      </c>
      <c r="BS140" s="11">
        <f t="shared" si="125"/>
        <v>211903.18</v>
      </c>
      <c r="BT140" s="11">
        <f t="shared" si="125"/>
        <v>211903.18</v>
      </c>
      <c r="BU140" s="11">
        <f t="shared" si="125"/>
        <v>211903.18</v>
      </c>
      <c r="BV140" s="11">
        <f t="shared" si="125"/>
        <v>211903.18</v>
      </c>
      <c r="BW140" s="11">
        <f t="shared" si="125"/>
        <v>211903.18</v>
      </c>
      <c r="BX140" s="11">
        <f t="shared" si="125"/>
        <v>211903.18</v>
      </c>
      <c r="BY140" s="11">
        <f t="shared" si="125"/>
        <v>211903.18</v>
      </c>
      <c r="BZ140" s="11">
        <f t="shared" si="125"/>
        <v>211903.18</v>
      </c>
      <c r="CA140" s="11">
        <f t="shared" si="125"/>
        <v>211903.18</v>
      </c>
      <c r="CB140" s="11">
        <f t="shared" si="125"/>
        <v>211903.18</v>
      </c>
      <c r="CC140" s="11">
        <f t="shared" si="125"/>
        <v>211903.18</v>
      </c>
      <c r="CD140" s="11">
        <f t="shared" si="125"/>
        <v>211903.18</v>
      </c>
      <c r="CE140" s="11">
        <f t="shared" si="125"/>
        <v>211903.18</v>
      </c>
      <c r="CF140" s="11" t="s">
        <v>25</v>
      </c>
      <c r="CG140" s="11" t="s">
        <v>25</v>
      </c>
      <c r="CP140" s="10">
        <v>201512</v>
      </c>
      <c r="CQ140" s="11">
        <f t="shared" ref="CQ140:DW140" si="126">IF(CQ9="","",CQ9+CQ101)</f>
        <v>0</v>
      </c>
      <c r="CR140" s="11">
        <f t="shared" si="126"/>
        <v>0</v>
      </c>
      <c r="CS140" s="11">
        <f t="shared" si="126"/>
        <v>0</v>
      </c>
      <c r="CT140" s="11">
        <f t="shared" si="126"/>
        <v>0</v>
      </c>
      <c r="CU140" s="11">
        <f t="shared" si="126"/>
        <v>0</v>
      </c>
      <c r="CV140" s="11">
        <f t="shared" si="126"/>
        <v>0</v>
      </c>
      <c r="CW140" s="11">
        <f t="shared" si="126"/>
        <v>0</v>
      </c>
      <c r="CX140" s="11">
        <f t="shared" si="126"/>
        <v>0</v>
      </c>
      <c r="CY140" s="11">
        <f t="shared" si="126"/>
        <v>0</v>
      </c>
      <c r="CZ140" s="11">
        <f t="shared" si="126"/>
        <v>0</v>
      </c>
      <c r="DA140" s="11">
        <f t="shared" si="126"/>
        <v>0</v>
      </c>
      <c r="DB140" s="11">
        <f t="shared" si="126"/>
        <v>0</v>
      </c>
      <c r="DC140" s="11">
        <f t="shared" si="126"/>
        <v>0</v>
      </c>
      <c r="DD140" s="11">
        <f t="shared" si="126"/>
        <v>0</v>
      </c>
      <c r="DE140" s="11">
        <f t="shared" si="126"/>
        <v>0</v>
      </c>
      <c r="DF140" s="11">
        <f t="shared" si="126"/>
        <v>0</v>
      </c>
      <c r="DG140" s="11">
        <f t="shared" si="126"/>
        <v>0</v>
      </c>
      <c r="DH140" s="11">
        <f t="shared" si="126"/>
        <v>0</v>
      </c>
      <c r="DI140" s="11">
        <f t="shared" si="126"/>
        <v>0</v>
      </c>
      <c r="DJ140" s="11">
        <f t="shared" si="126"/>
        <v>0</v>
      </c>
      <c r="DK140" s="11">
        <f t="shared" si="126"/>
        <v>0</v>
      </c>
      <c r="DL140" s="11">
        <f t="shared" si="126"/>
        <v>0</v>
      </c>
      <c r="DM140" s="11">
        <f t="shared" si="126"/>
        <v>0</v>
      </c>
      <c r="DN140" s="11">
        <f t="shared" si="126"/>
        <v>0</v>
      </c>
      <c r="DO140" s="11">
        <f t="shared" si="126"/>
        <v>0</v>
      </c>
      <c r="DP140" s="11">
        <f t="shared" si="126"/>
        <v>0</v>
      </c>
      <c r="DQ140" s="11">
        <f t="shared" si="126"/>
        <v>0</v>
      </c>
      <c r="DR140" s="11">
        <f t="shared" si="126"/>
        <v>0</v>
      </c>
      <c r="DS140" s="11">
        <f t="shared" si="126"/>
        <v>0</v>
      </c>
      <c r="DT140" s="11">
        <f t="shared" si="126"/>
        <v>0</v>
      </c>
      <c r="DU140" s="11">
        <f t="shared" si="126"/>
        <v>0</v>
      </c>
      <c r="DV140" s="11">
        <f t="shared" si="126"/>
        <v>0</v>
      </c>
      <c r="DW140" s="11">
        <f t="shared" si="126"/>
        <v>0</v>
      </c>
      <c r="DX140" s="11" t="s">
        <v>25</v>
      </c>
      <c r="DY140" s="11" t="s">
        <v>25</v>
      </c>
    </row>
    <row r="141" ht="15" customHeight="1" outlineLevel="1" spans="2:129">
      <c r="B141" s="10">
        <f t="shared" si="120"/>
        <v>201703</v>
      </c>
      <c r="C141" s="11">
        <f t="shared" ref="C141:AH141" si="127">IF(C10="","",C10+C102)</f>
        <v>206206</v>
      </c>
      <c r="D141" s="11">
        <f t="shared" si="127"/>
        <v>444354</v>
      </c>
      <c r="E141" s="11">
        <f t="shared" si="127"/>
        <v>450166</v>
      </c>
      <c r="F141" s="11">
        <f t="shared" si="127"/>
        <v>450166</v>
      </c>
      <c r="G141" s="11">
        <f t="shared" si="127"/>
        <v>450166</v>
      </c>
      <c r="H141" s="11">
        <f t="shared" si="127"/>
        <v>450166</v>
      </c>
      <c r="I141" s="11">
        <f t="shared" si="127"/>
        <v>462166</v>
      </c>
      <c r="J141" s="11">
        <f t="shared" si="127"/>
        <v>462166</v>
      </c>
      <c r="K141" s="11">
        <f t="shared" si="127"/>
        <v>462902.2</v>
      </c>
      <c r="L141" s="11">
        <f t="shared" si="127"/>
        <v>456072.49</v>
      </c>
      <c r="M141" s="11">
        <f t="shared" si="127"/>
        <v>456072.49</v>
      </c>
      <c r="N141" s="11">
        <f t="shared" si="127"/>
        <v>456072.49</v>
      </c>
      <c r="O141" s="11">
        <f t="shared" si="127"/>
        <v>456072.49</v>
      </c>
      <c r="P141" s="11">
        <f t="shared" si="127"/>
        <v>456072.49</v>
      </c>
      <c r="Q141" s="11">
        <f t="shared" si="127"/>
        <v>456072.49</v>
      </c>
      <c r="R141" s="11">
        <f t="shared" si="127"/>
        <v>456072.49</v>
      </c>
      <c r="S141" s="72">
        <f t="shared" si="127"/>
        <v>456072.49</v>
      </c>
      <c r="T141" s="11">
        <f t="shared" si="127"/>
        <v>456072.49</v>
      </c>
      <c r="U141" s="11">
        <f t="shared" si="127"/>
        <v>456072.49</v>
      </c>
      <c r="V141" s="11">
        <f t="shared" si="127"/>
        <v>456072.49</v>
      </c>
      <c r="W141" s="11">
        <f t="shared" si="127"/>
        <v>456072.49</v>
      </c>
      <c r="X141" s="11">
        <f t="shared" si="127"/>
        <v>456072.49</v>
      </c>
      <c r="Y141" s="11">
        <f t="shared" si="127"/>
        <v>456072.49</v>
      </c>
      <c r="Z141" s="11">
        <f t="shared" si="127"/>
        <v>456072.49</v>
      </c>
      <c r="AA141" s="11">
        <f t="shared" si="127"/>
        <v>456072.49</v>
      </c>
      <c r="AB141" s="11">
        <f t="shared" si="127"/>
        <v>456072.49</v>
      </c>
      <c r="AC141" s="11">
        <f t="shared" si="127"/>
        <v>456072.49</v>
      </c>
      <c r="AD141" s="11">
        <f t="shared" si="127"/>
        <v>456072.49</v>
      </c>
      <c r="AE141" s="11">
        <f t="shared" si="127"/>
        <v>456072.49</v>
      </c>
      <c r="AF141" s="11">
        <f t="shared" si="127"/>
        <v>456072.49</v>
      </c>
      <c r="AG141" s="11">
        <f t="shared" si="127"/>
        <v>456072.49</v>
      </c>
      <c r="AH141" s="11">
        <f t="shared" si="127"/>
        <v>456072.49</v>
      </c>
      <c r="AI141" s="11" t="s">
        <v>25</v>
      </c>
      <c r="AJ141" s="11" t="s">
        <v>25</v>
      </c>
      <c r="AK141" s="11" t="s">
        <v>25</v>
      </c>
      <c r="AX141" s="10">
        <v>201703</v>
      </c>
      <c r="AY141" s="11">
        <f t="shared" ref="AY141:CD141" si="128">IF(AY10="","",AY10+AY102)</f>
        <v>206206</v>
      </c>
      <c r="AZ141" s="11">
        <f t="shared" si="128"/>
        <v>444354</v>
      </c>
      <c r="BA141" s="11">
        <f t="shared" si="128"/>
        <v>450166</v>
      </c>
      <c r="BB141" s="11">
        <f t="shared" si="128"/>
        <v>450166</v>
      </c>
      <c r="BC141" s="11">
        <f t="shared" si="128"/>
        <v>450166</v>
      </c>
      <c r="BD141" s="11">
        <f t="shared" si="128"/>
        <v>450166</v>
      </c>
      <c r="BE141" s="11">
        <f t="shared" si="128"/>
        <v>462166</v>
      </c>
      <c r="BF141" s="11">
        <f t="shared" si="128"/>
        <v>462166</v>
      </c>
      <c r="BG141" s="11">
        <f t="shared" si="128"/>
        <v>462902.2</v>
      </c>
      <c r="BH141" s="11">
        <f t="shared" si="128"/>
        <v>456072.49</v>
      </c>
      <c r="BI141" s="11">
        <f t="shared" si="128"/>
        <v>456072.49</v>
      </c>
      <c r="BJ141" s="11">
        <f t="shared" si="128"/>
        <v>456072.49</v>
      </c>
      <c r="BK141" s="11">
        <f t="shared" si="128"/>
        <v>456072.49</v>
      </c>
      <c r="BL141" s="11">
        <f t="shared" si="128"/>
        <v>456072.49</v>
      </c>
      <c r="BM141" s="11">
        <f t="shared" si="128"/>
        <v>456072.49</v>
      </c>
      <c r="BN141" s="11">
        <f t="shared" si="128"/>
        <v>456072.49</v>
      </c>
      <c r="BO141" s="11">
        <f t="shared" si="128"/>
        <v>456072.49</v>
      </c>
      <c r="BP141" s="11">
        <f t="shared" si="128"/>
        <v>456072.49</v>
      </c>
      <c r="BQ141" s="11">
        <f t="shared" si="128"/>
        <v>456072.49</v>
      </c>
      <c r="BR141" s="11">
        <f t="shared" si="128"/>
        <v>456072.49</v>
      </c>
      <c r="BS141" s="11">
        <f t="shared" si="128"/>
        <v>456072.49</v>
      </c>
      <c r="BT141" s="11">
        <f t="shared" si="128"/>
        <v>456072.49</v>
      </c>
      <c r="BU141" s="11">
        <f t="shared" si="128"/>
        <v>456072.49</v>
      </c>
      <c r="BV141" s="11">
        <f t="shared" si="128"/>
        <v>456072.49</v>
      </c>
      <c r="BW141" s="11">
        <f t="shared" si="128"/>
        <v>456072.49</v>
      </c>
      <c r="BX141" s="11">
        <f t="shared" si="128"/>
        <v>456072.49</v>
      </c>
      <c r="BY141" s="11">
        <f t="shared" si="128"/>
        <v>456072.49</v>
      </c>
      <c r="BZ141" s="11">
        <f t="shared" si="128"/>
        <v>456072.49</v>
      </c>
      <c r="CA141" s="11">
        <f t="shared" si="128"/>
        <v>456072.49</v>
      </c>
      <c r="CB141" s="11">
        <f t="shared" si="128"/>
        <v>456072.49</v>
      </c>
      <c r="CC141" s="11">
        <f t="shared" si="128"/>
        <v>456072.49</v>
      </c>
      <c r="CD141" s="11">
        <f t="shared" si="128"/>
        <v>456072.49</v>
      </c>
      <c r="CE141" s="11" t="s">
        <v>25</v>
      </c>
      <c r="CF141" s="11" t="s">
        <v>25</v>
      </c>
      <c r="CG141" s="11" t="s">
        <v>25</v>
      </c>
      <c r="CP141" s="10">
        <v>201603</v>
      </c>
      <c r="CQ141" s="11">
        <f t="shared" ref="CQ141:DV141" si="129">IF(CQ10="","",CQ10+CQ102)</f>
        <v>0</v>
      </c>
      <c r="CR141" s="11">
        <f t="shared" si="129"/>
        <v>0</v>
      </c>
      <c r="CS141" s="11">
        <f t="shared" si="129"/>
        <v>0</v>
      </c>
      <c r="CT141" s="11">
        <f t="shared" si="129"/>
        <v>3500</v>
      </c>
      <c r="CU141" s="11">
        <f t="shared" si="129"/>
        <v>3500</v>
      </c>
      <c r="CV141" s="11">
        <f t="shared" si="129"/>
        <v>3500</v>
      </c>
      <c r="CW141" s="11">
        <f t="shared" si="129"/>
        <v>0</v>
      </c>
      <c r="CX141" s="11">
        <f t="shared" si="129"/>
        <v>0</v>
      </c>
      <c r="CY141" s="11">
        <f t="shared" si="129"/>
        <v>0</v>
      </c>
      <c r="CZ141" s="11">
        <f t="shared" si="129"/>
        <v>0</v>
      </c>
      <c r="DA141" s="11">
        <f t="shared" si="129"/>
        <v>0</v>
      </c>
      <c r="DB141" s="11">
        <f t="shared" si="129"/>
        <v>0</v>
      </c>
      <c r="DC141" s="11">
        <f t="shared" si="129"/>
        <v>0</v>
      </c>
      <c r="DD141" s="11">
        <f t="shared" si="129"/>
        <v>0</v>
      </c>
      <c r="DE141" s="11">
        <f t="shared" si="129"/>
        <v>0</v>
      </c>
      <c r="DF141" s="11">
        <f t="shared" si="129"/>
        <v>0</v>
      </c>
      <c r="DG141" s="11">
        <f t="shared" si="129"/>
        <v>0</v>
      </c>
      <c r="DH141" s="11">
        <f t="shared" si="129"/>
        <v>0</v>
      </c>
      <c r="DI141" s="11">
        <f t="shared" si="129"/>
        <v>0</v>
      </c>
      <c r="DJ141" s="11">
        <f t="shared" si="129"/>
        <v>0</v>
      </c>
      <c r="DK141" s="11">
        <f t="shared" si="129"/>
        <v>0</v>
      </c>
      <c r="DL141" s="11">
        <f t="shared" si="129"/>
        <v>0</v>
      </c>
      <c r="DM141" s="11">
        <f t="shared" si="129"/>
        <v>0</v>
      </c>
      <c r="DN141" s="11">
        <f t="shared" si="129"/>
        <v>0</v>
      </c>
      <c r="DO141" s="11">
        <f t="shared" si="129"/>
        <v>0</v>
      </c>
      <c r="DP141" s="11">
        <f t="shared" si="129"/>
        <v>0</v>
      </c>
      <c r="DQ141" s="11">
        <f t="shared" si="129"/>
        <v>0</v>
      </c>
      <c r="DR141" s="11">
        <f t="shared" si="129"/>
        <v>0</v>
      </c>
      <c r="DS141" s="11">
        <f t="shared" si="129"/>
        <v>0</v>
      </c>
      <c r="DT141" s="11">
        <f t="shared" si="129"/>
        <v>0</v>
      </c>
      <c r="DU141" s="11">
        <f t="shared" si="129"/>
        <v>0</v>
      </c>
      <c r="DV141" s="11">
        <f t="shared" si="129"/>
        <v>0</v>
      </c>
      <c r="DW141" s="11" t="s">
        <v>25</v>
      </c>
      <c r="DX141" s="11" t="s">
        <v>25</v>
      </c>
      <c r="DY141" s="11" t="s">
        <v>25</v>
      </c>
    </row>
    <row r="142" ht="15" customHeight="1" outlineLevel="1" spans="2:129">
      <c r="B142" s="10">
        <f t="shared" si="120"/>
        <v>201706</v>
      </c>
      <c r="C142" s="11">
        <f t="shared" ref="C142:AG142" si="130">IF(C11="","",C11+C103)</f>
        <v>437596.4</v>
      </c>
      <c r="D142" s="11">
        <f t="shared" si="130"/>
        <v>1147502.41</v>
      </c>
      <c r="E142" s="11">
        <f t="shared" si="130"/>
        <v>1402719.04</v>
      </c>
      <c r="F142" s="11">
        <f t="shared" si="130"/>
        <v>1506029.44</v>
      </c>
      <c r="G142" s="11">
        <f t="shared" si="130"/>
        <v>1506029.44</v>
      </c>
      <c r="H142" s="11">
        <f t="shared" si="130"/>
        <v>1508129.44</v>
      </c>
      <c r="I142" s="11">
        <f t="shared" si="130"/>
        <v>1508129.44</v>
      </c>
      <c r="J142" s="11">
        <f t="shared" si="130"/>
        <v>1486779.44</v>
      </c>
      <c r="K142" s="11">
        <f t="shared" si="130"/>
        <v>1486179.44</v>
      </c>
      <c r="L142" s="11">
        <f t="shared" si="130"/>
        <v>1486179.44</v>
      </c>
      <c r="M142" s="11">
        <f t="shared" si="130"/>
        <v>1486179.44</v>
      </c>
      <c r="N142" s="11">
        <f t="shared" si="130"/>
        <v>1486179.44</v>
      </c>
      <c r="O142" s="11">
        <f t="shared" si="130"/>
        <v>1486179.44</v>
      </c>
      <c r="P142" s="11">
        <f t="shared" si="130"/>
        <v>1486179.44</v>
      </c>
      <c r="Q142" s="11">
        <f t="shared" si="130"/>
        <v>1486179.44</v>
      </c>
      <c r="R142" s="11">
        <f t="shared" si="130"/>
        <v>1486179.44</v>
      </c>
      <c r="S142" s="72">
        <f t="shared" si="130"/>
        <v>1486179.44</v>
      </c>
      <c r="T142" s="11">
        <f t="shared" si="130"/>
        <v>1486179.44</v>
      </c>
      <c r="U142" s="11">
        <f t="shared" si="130"/>
        <v>1486179.44</v>
      </c>
      <c r="V142" s="11">
        <f t="shared" si="130"/>
        <v>1486179.44</v>
      </c>
      <c r="W142" s="11">
        <f t="shared" si="130"/>
        <v>1486179.44</v>
      </c>
      <c r="X142" s="11">
        <f t="shared" si="130"/>
        <v>1486179.44</v>
      </c>
      <c r="Y142" s="11">
        <f t="shared" si="130"/>
        <v>1486179.44</v>
      </c>
      <c r="Z142" s="11">
        <f t="shared" si="130"/>
        <v>1486179.44</v>
      </c>
      <c r="AA142" s="11">
        <f t="shared" si="130"/>
        <v>1486179.44</v>
      </c>
      <c r="AB142" s="11">
        <f t="shared" si="130"/>
        <v>1486179.44</v>
      </c>
      <c r="AC142" s="11">
        <f t="shared" si="130"/>
        <v>1486179.44</v>
      </c>
      <c r="AD142" s="11">
        <f t="shared" si="130"/>
        <v>1486179.44</v>
      </c>
      <c r="AE142" s="11">
        <f t="shared" si="130"/>
        <v>1486179.44</v>
      </c>
      <c r="AF142" s="11">
        <f t="shared" si="130"/>
        <v>1486179.44</v>
      </c>
      <c r="AG142" s="11">
        <f t="shared" si="130"/>
        <v>1486179.44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201706</v>
      </c>
      <c r="AY142" s="11">
        <f t="shared" ref="AY142:CC142" si="131">IF(AY11="","",AY11+AY103)</f>
        <v>437596.4</v>
      </c>
      <c r="AZ142" s="11">
        <f t="shared" si="131"/>
        <v>1147502.41</v>
      </c>
      <c r="BA142" s="11">
        <f t="shared" si="131"/>
        <v>1402719.04</v>
      </c>
      <c r="BB142" s="11">
        <f t="shared" si="131"/>
        <v>1506029.44</v>
      </c>
      <c r="BC142" s="11">
        <f t="shared" si="131"/>
        <v>1506029.44</v>
      </c>
      <c r="BD142" s="11">
        <f t="shared" si="131"/>
        <v>1508129.44</v>
      </c>
      <c r="BE142" s="11">
        <f t="shared" si="131"/>
        <v>1508129.44</v>
      </c>
      <c r="BF142" s="11">
        <f t="shared" si="131"/>
        <v>1486779.44</v>
      </c>
      <c r="BG142" s="11">
        <f t="shared" si="131"/>
        <v>1486179.44</v>
      </c>
      <c r="BH142" s="11">
        <f t="shared" si="131"/>
        <v>1486179.44</v>
      </c>
      <c r="BI142" s="11">
        <f t="shared" si="131"/>
        <v>1486179.44</v>
      </c>
      <c r="BJ142" s="11">
        <f t="shared" si="131"/>
        <v>1486179.44</v>
      </c>
      <c r="BK142" s="11">
        <f t="shared" si="131"/>
        <v>1486179.44</v>
      </c>
      <c r="BL142" s="11">
        <f t="shared" si="131"/>
        <v>1486179.44</v>
      </c>
      <c r="BM142" s="11">
        <f t="shared" si="131"/>
        <v>1486179.44</v>
      </c>
      <c r="BN142" s="11">
        <f t="shared" si="131"/>
        <v>1486179.44</v>
      </c>
      <c r="BO142" s="11">
        <f t="shared" si="131"/>
        <v>1486179.44</v>
      </c>
      <c r="BP142" s="11">
        <f t="shared" si="131"/>
        <v>1486179.44</v>
      </c>
      <c r="BQ142" s="11">
        <f t="shared" si="131"/>
        <v>1486179.44</v>
      </c>
      <c r="BR142" s="11">
        <f t="shared" si="131"/>
        <v>1486179.44</v>
      </c>
      <c r="BS142" s="11">
        <f t="shared" si="131"/>
        <v>1486179.44</v>
      </c>
      <c r="BT142" s="11">
        <f t="shared" si="131"/>
        <v>1486179.44</v>
      </c>
      <c r="BU142" s="11">
        <f t="shared" si="131"/>
        <v>1486179.44</v>
      </c>
      <c r="BV142" s="11">
        <f t="shared" si="131"/>
        <v>1486179.44</v>
      </c>
      <c r="BW142" s="11">
        <f t="shared" si="131"/>
        <v>1486179.44</v>
      </c>
      <c r="BX142" s="11">
        <f t="shared" si="131"/>
        <v>1486179.44</v>
      </c>
      <c r="BY142" s="11">
        <f t="shared" si="131"/>
        <v>1486179.44</v>
      </c>
      <c r="BZ142" s="11">
        <f t="shared" si="131"/>
        <v>1486179.44</v>
      </c>
      <c r="CA142" s="11">
        <f t="shared" si="131"/>
        <v>1486179.44</v>
      </c>
      <c r="CB142" s="11">
        <f t="shared" si="131"/>
        <v>1486179.44</v>
      </c>
      <c r="CC142" s="11">
        <f t="shared" si="131"/>
        <v>1486179.44</v>
      </c>
      <c r="CD142" s="11" t="s">
        <v>25</v>
      </c>
      <c r="CE142" s="11" t="s">
        <v>25</v>
      </c>
      <c r="CF142" s="11" t="s">
        <v>25</v>
      </c>
      <c r="CG142" s="11" t="s">
        <v>25</v>
      </c>
      <c r="CP142" s="10">
        <v>201606</v>
      </c>
      <c r="CQ142" s="11">
        <f t="shared" ref="CQ142:DU142" si="132">IF(CQ11="","",CQ11+CQ103)</f>
        <v>162951</v>
      </c>
      <c r="CR142" s="11">
        <f t="shared" si="132"/>
        <v>506213</v>
      </c>
      <c r="CS142" s="11">
        <f t="shared" si="132"/>
        <v>514288</v>
      </c>
      <c r="CT142" s="11">
        <f t="shared" si="132"/>
        <v>514288</v>
      </c>
      <c r="CU142" s="11">
        <f t="shared" si="132"/>
        <v>514888</v>
      </c>
      <c r="CV142" s="11">
        <f t="shared" si="132"/>
        <v>514888</v>
      </c>
      <c r="CW142" s="11">
        <f t="shared" si="132"/>
        <v>514888</v>
      </c>
      <c r="CX142" s="11">
        <f t="shared" si="132"/>
        <v>514888</v>
      </c>
      <c r="CY142" s="11">
        <f t="shared" si="132"/>
        <v>514888</v>
      </c>
      <c r="CZ142" s="11">
        <f t="shared" si="132"/>
        <v>516888</v>
      </c>
      <c r="DA142" s="11">
        <f t="shared" si="132"/>
        <v>514888</v>
      </c>
      <c r="DB142" s="11">
        <f t="shared" si="132"/>
        <v>514888</v>
      </c>
      <c r="DC142" s="11">
        <f t="shared" si="132"/>
        <v>514888</v>
      </c>
      <c r="DD142" s="11">
        <f t="shared" si="132"/>
        <v>514888</v>
      </c>
      <c r="DE142" s="11">
        <f t="shared" si="132"/>
        <v>514888</v>
      </c>
      <c r="DF142" s="11">
        <f t="shared" si="132"/>
        <v>514888</v>
      </c>
      <c r="DG142" s="11">
        <f t="shared" si="132"/>
        <v>514888</v>
      </c>
      <c r="DH142" s="11">
        <f t="shared" si="132"/>
        <v>514888</v>
      </c>
      <c r="DI142" s="11">
        <f t="shared" si="132"/>
        <v>514888</v>
      </c>
      <c r="DJ142" s="11">
        <f t="shared" si="132"/>
        <v>514888</v>
      </c>
      <c r="DK142" s="11">
        <f t="shared" si="132"/>
        <v>514888</v>
      </c>
      <c r="DL142" s="11">
        <f t="shared" si="132"/>
        <v>514888</v>
      </c>
      <c r="DM142" s="11">
        <f t="shared" si="132"/>
        <v>514888</v>
      </c>
      <c r="DN142" s="11">
        <f t="shared" si="132"/>
        <v>514888</v>
      </c>
      <c r="DO142" s="11">
        <f t="shared" si="132"/>
        <v>514888</v>
      </c>
      <c r="DP142" s="11">
        <f t="shared" si="132"/>
        <v>514888</v>
      </c>
      <c r="DQ142" s="11">
        <f t="shared" si="132"/>
        <v>514888</v>
      </c>
      <c r="DR142" s="11">
        <f t="shared" si="132"/>
        <v>514888</v>
      </c>
      <c r="DS142" s="11">
        <f t="shared" si="132"/>
        <v>514888</v>
      </c>
      <c r="DT142" s="11">
        <f t="shared" si="132"/>
        <v>514888</v>
      </c>
      <c r="DU142" s="11">
        <f t="shared" si="132"/>
        <v>514888</v>
      </c>
      <c r="DV142" s="11" t="s">
        <v>25</v>
      </c>
      <c r="DW142" s="11" t="s">
        <v>25</v>
      </c>
      <c r="DX142" s="11" t="s">
        <v>25</v>
      </c>
      <c r="DY142" s="11" t="s">
        <v>25</v>
      </c>
    </row>
    <row r="143" ht="15" customHeight="1" outlineLevel="1" spans="2:129">
      <c r="B143" s="10">
        <f t="shared" si="120"/>
        <v>201709</v>
      </c>
      <c r="C143" s="11">
        <f t="shared" ref="C143:AF143" si="133">IF(C12="","",C12+C104)</f>
        <v>1393268.97</v>
      </c>
      <c r="D143" s="11">
        <f t="shared" si="133"/>
        <v>2164941.96</v>
      </c>
      <c r="E143" s="11">
        <f t="shared" si="133"/>
        <v>2222127.05</v>
      </c>
      <c r="F143" s="11">
        <f t="shared" si="133"/>
        <v>2222127.05</v>
      </c>
      <c r="G143" s="11">
        <f t="shared" si="133"/>
        <v>2225377.05</v>
      </c>
      <c r="H143" s="11">
        <f t="shared" si="133"/>
        <v>2235377.05</v>
      </c>
      <c r="I143" s="11">
        <f t="shared" si="133"/>
        <v>2210937.05</v>
      </c>
      <c r="J143" s="11">
        <f t="shared" si="133"/>
        <v>2190337.06</v>
      </c>
      <c r="K143" s="11">
        <f t="shared" si="133"/>
        <v>2189337.06</v>
      </c>
      <c r="L143" s="11">
        <f t="shared" si="133"/>
        <v>2189337.06</v>
      </c>
      <c r="M143" s="11">
        <f t="shared" si="133"/>
        <v>2189337.06</v>
      </c>
      <c r="N143" s="11">
        <f t="shared" si="133"/>
        <v>2189337.06</v>
      </c>
      <c r="O143" s="11">
        <f t="shared" si="133"/>
        <v>2189337.06</v>
      </c>
      <c r="P143" s="11">
        <f t="shared" si="133"/>
        <v>2189337.06</v>
      </c>
      <c r="Q143" s="11">
        <f t="shared" si="133"/>
        <v>2189337.06</v>
      </c>
      <c r="R143" s="11">
        <f t="shared" si="133"/>
        <v>2189337.06</v>
      </c>
      <c r="S143" s="72">
        <f t="shared" si="133"/>
        <v>2189337.06</v>
      </c>
      <c r="T143" s="11">
        <f t="shared" si="133"/>
        <v>2189337.06</v>
      </c>
      <c r="U143" s="11">
        <f t="shared" si="133"/>
        <v>2189337.06</v>
      </c>
      <c r="V143" s="11">
        <f t="shared" si="133"/>
        <v>2189337.06</v>
      </c>
      <c r="W143" s="11">
        <f t="shared" si="133"/>
        <v>2189337.06</v>
      </c>
      <c r="X143" s="11">
        <f t="shared" si="133"/>
        <v>2189337.06</v>
      </c>
      <c r="Y143" s="11">
        <f t="shared" si="133"/>
        <v>2189337.06</v>
      </c>
      <c r="Z143" s="11">
        <f t="shared" si="133"/>
        <v>2189337.06</v>
      </c>
      <c r="AA143" s="11">
        <f t="shared" si="133"/>
        <v>2189337.06</v>
      </c>
      <c r="AB143" s="11">
        <f t="shared" si="133"/>
        <v>2189337.06</v>
      </c>
      <c r="AC143" s="11">
        <f t="shared" si="133"/>
        <v>2189337.06</v>
      </c>
      <c r="AD143" s="11">
        <f t="shared" si="133"/>
        <v>2189337.06</v>
      </c>
      <c r="AE143" s="11">
        <f t="shared" si="133"/>
        <v>2189337.06</v>
      </c>
      <c r="AF143" s="11">
        <f t="shared" si="133"/>
        <v>2189337.06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201709</v>
      </c>
      <c r="AY143" s="11">
        <f t="shared" ref="AY143:CB143" si="134">IF(AY12="","",AY12+AY104)</f>
        <v>1393268.97</v>
      </c>
      <c r="AZ143" s="11">
        <f t="shared" si="134"/>
        <v>2164941.96</v>
      </c>
      <c r="BA143" s="11">
        <f t="shared" si="134"/>
        <v>2222127.05</v>
      </c>
      <c r="BB143" s="11">
        <f t="shared" si="134"/>
        <v>2222127.05</v>
      </c>
      <c r="BC143" s="11">
        <f t="shared" si="134"/>
        <v>2225377.05</v>
      </c>
      <c r="BD143" s="11">
        <f t="shared" si="134"/>
        <v>2235377.05</v>
      </c>
      <c r="BE143" s="11">
        <f t="shared" si="134"/>
        <v>2210937.05</v>
      </c>
      <c r="BF143" s="11">
        <f t="shared" si="134"/>
        <v>2190337.06</v>
      </c>
      <c r="BG143" s="11">
        <f t="shared" si="134"/>
        <v>2189337.06</v>
      </c>
      <c r="BH143" s="11">
        <f t="shared" si="134"/>
        <v>2189337.06</v>
      </c>
      <c r="BI143" s="11">
        <f t="shared" si="134"/>
        <v>2189337.06</v>
      </c>
      <c r="BJ143" s="11">
        <f t="shared" si="134"/>
        <v>2189337.06</v>
      </c>
      <c r="BK143" s="11">
        <f t="shared" si="134"/>
        <v>2189337.06</v>
      </c>
      <c r="BL143" s="11">
        <f t="shared" si="134"/>
        <v>2189337.06</v>
      </c>
      <c r="BM143" s="11">
        <f t="shared" si="134"/>
        <v>2189337.06</v>
      </c>
      <c r="BN143" s="11">
        <f t="shared" si="134"/>
        <v>2189337.06</v>
      </c>
      <c r="BO143" s="11">
        <f t="shared" si="134"/>
        <v>2189337.06</v>
      </c>
      <c r="BP143" s="11">
        <f t="shared" si="134"/>
        <v>2189337.06</v>
      </c>
      <c r="BQ143" s="11">
        <f t="shared" si="134"/>
        <v>2189337.06</v>
      </c>
      <c r="BR143" s="11">
        <f t="shared" si="134"/>
        <v>2189337.06</v>
      </c>
      <c r="BS143" s="11">
        <f t="shared" si="134"/>
        <v>2189337.06</v>
      </c>
      <c r="BT143" s="11">
        <f t="shared" si="134"/>
        <v>2189337.06</v>
      </c>
      <c r="BU143" s="11">
        <f t="shared" si="134"/>
        <v>2189337.06</v>
      </c>
      <c r="BV143" s="11">
        <f t="shared" si="134"/>
        <v>2189337.06</v>
      </c>
      <c r="BW143" s="11">
        <f t="shared" si="134"/>
        <v>2189337.06</v>
      </c>
      <c r="BX143" s="11">
        <f t="shared" si="134"/>
        <v>2189337.06</v>
      </c>
      <c r="BY143" s="11">
        <f t="shared" si="134"/>
        <v>2189337.06</v>
      </c>
      <c r="BZ143" s="11">
        <f t="shared" si="134"/>
        <v>2189337.06</v>
      </c>
      <c r="CA143" s="11">
        <f t="shared" si="134"/>
        <v>2189337.06</v>
      </c>
      <c r="CB143" s="11">
        <f t="shared" si="134"/>
        <v>2189337.06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  <c r="CP143" s="10">
        <v>201609</v>
      </c>
      <c r="CQ143" s="11">
        <f t="shared" ref="CQ143:DT143" si="135">IF(CQ12="","",CQ12+CQ104)</f>
        <v>91344</v>
      </c>
      <c r="CR143" s="11">
        <f t="shared" si="135"/>
        <v>104204</v>
      </c>
      <c r="CS143" s="11">
        <f t="shared" si="135"/>
        <v>108204</v>
      </c>
      <c r="CT143" s="11">
        <f t="shared" si="135"/>
        <v>115004</v>
      </c>
      <c r="CU143" s="11">
        <f t="shared" si="135"/>
        <v>164104</v>
      </c>
      <c r="CV143" s="11">
        <f t="shared" si="135"/>
        <v>173564</v>
      </c>
      <c r="CW143" s="11">
        <f t="shared" si="135"/>
        <v>173564</v>
      </c>
      <c r="CX143" s="11">
        <f t="shared" si="135"/>
        <v>168364</v>
      </c>
      <c r="CY143" s="11">
        <f t="shared" si="135"/>
        <v>168364</v>
      </c>
      <c r="CZ143" s="11">
        <f t="shared" si="135"/>
        <v>168364</v>
      </c>
      <c r="DA143" s="11">
        <f t="shared" si="135"/>
        <v>168364</v>
      </c>
      <c r="DB143" s="11">
        <f t="shared" si="135"/>
        <v>168364</v>
      </c>
      <c r="DC143" s="11">
        <f t="shared" si="135"/>
        <v>168364</v>
      </c>
      <c r="DD143" s="11">
        <f t="shared" si="135"/>
        <v>168364</v>
      </c>
      <c r="DE143" s="11">
        <f t="shared" si="135"/>
        <v>168364</v>
      </c>
      <c r="DF143" s="11">
        <f t="shared" si="135"/>
        <v>168364</v>
      </c>
      <c r="DG143" s="11">
        <f t="shared" si="135"/>
        <v>168364</v>
      </c>
      <c r="DH143" s="11">
        <f t="shared" si="135"/>
        <v>168364</v>
      </c>
      <c r="DI143" s="11">
        <f t="shared" si="135"/>
        <v>168364</v>
      </c>
      <c r="DJ143" s="11">
        <f t="shared" si="135"/>
        <v>168364</v>
      </c>
      <c r="DK143" s="11">
        <f t="shared" si="135"/>
        <v>168364</v>
      </c>
      <c r="DL143" s="11">
        <f t="shared" si="135"/>
        <v>168364</v>
      </c>
      <c r="DM143" s="11">
        <f t="shared" si="135"/>
        <v>168364</v>
      </c>
      <c r="DN143" s="11">
        <f t="shared" si="135"/>
        <v>168364</v>
      </c>
      <c r="DO143" s="11">
        <f t="shared" si="135"/>
        <v>168364</v>
      </c>
      <c r="DP143" s="11">
        <f t="shared" si="135"/>
        <v>168364</v>
      </c>
      <c r="DQ143" s="11">
        <f t="shared" si="135"/>
        <v>168364</v>
      </c>
      <c r="DR143" s="11">
        <f t="shared" si="135"/>
        <v>168364</v>
      </c>
      <c r="DS143" s="11">
        <f t="shared" si="135"/>
        <v>168364</v>
      </c>
      <c r="DT143" s="11">
        <f t="shared" si="135"/>
        <v>168364</v>
      </c>
      <c r="DU143" s="11" t="s">
        <v>25</v>
      </c>
      <c r="DV143" s="11" t="s">
        <v>25</v>
      </c>
      <c r="DW143" s="11" t="s">
        <v>25</v>
      </c>
      <c r="DX143" s="11" t="s">
        <v>25</v>
      </c>
      <c r="DY143" s="11" t="s">
        <v>25</v>
      </c>
    </row>
    <row r="144" ht="15" customHeight="1" outlineLevel="1" spans="2:129">
      <c r="B144" s="10">
        <f t="shared" si="120"/>
        <v>201712</v>
      </c>
      <c r="C144" s="11">
        <f t="shared" ref="C144:AE144" si="136">IF(C13="","",C13+C105)</f>
        <v>787862.87</v>
      </c>
      <c r="D144" s="11">
        <f t="shared" si="136"/>
        <v>1062701.52</v>
      </c>
      <c r="E144" s="11">
        <f t="shared" si="136"/>
        <v>1095340.52</v>
      </c>
      <c r="F144" s="11">
        <f t="shared" si="136"/>
        <v>1117084.82</v>
      </c>
      <c r="G144" s="11">
        <f t="shared" si="136"/>
        <v>1109597.12</v>
      </c>
      <c r="H144" s="11">
        <f t="shared" si="136"/>
        <v>1104397.12</v>
      </c>
      <c r="I144" s="11">
        <f t="shared" si="136"/>
        <v>1102197.12</v>
      </c>
      <c r="J144" s="11">
        <f t="shared" si="136"/>
        <v>1096997.12</v>
      </c>
      <c r="K144" s="11">
        <f t="shared" si="136"/>
        <v>1081997.12</v>
      </c>
      <c r="L144" s="11">
        <f t="shared" si="136"/>
        <v>1081997.12</v>
      </c>
      <c r="M144" s="11">
        <f t="shared" si="136"/>
        <v>1087740.84</v>
      </c>
      <c r="N144" s="11">
        <f t="shared" si="136"/>
        <v>1087740.84</v>
      </c>
      <c r="O144" s="11">
        <f t="shared" si="136"/>
        <v>1087740.84</v>
      </c>
      <c r="P144" s="11">
        <f t="shared" si="136"/>
        <v>1087740.84</v>
      </c>
      <c r="Q144" s="11">
        <f t="shared" si="136"/>
        <v>1087740.84</v>
      </c>
      <c r="R144" s="11">
        <f t="shared" si="136"/>
        <v>1087740.84</v>
      </c>
      <c r="S144" s="72">
        <f t="shared" si="136"/>
        <v>1087740.84</v>
      </c>
      <c r="T144" s="11">
        <f t="shared" si="136"/>
        <v>1087740.84</v>
      </c>
      <c r="U144" s="11">
        <f t="shared" si="136"/>
        <v>1087740.84</v>
      </c>
      <c r="V144" s="11">
        <f t="shared" si="136"/>
        <v>1087740.84</v>
      </c>
      <c r="W144" s="11">
        <f t="shared" si="136"/>
        <v>1087740.84</v>
      </c>
      <c r="X144" s="11">
        <f t="shared" si="136"/>
        <v>1087740.84</v>
      </c>
      <c r="Y144" s="11">
        <f t="shared" si="136"/>
        <v>1087740.84</v>
      </c>
      <c r="Z144" s="11">
        <f t="shared" si="136"/>
        <v>1087740.84</v>
      </c>
      <c r="AA144" s="11">
        <f t="shared" si="136"/>
        <v>1087740.84</v>
      </c>
      <c r="AB144" s="11">
        <f t="shared" si="136"/>
        <v>1087740.84</v>
      </c>
      <c r="AC144" s="11">
        <f t="shared" si="136"/>
        <v>1087740.84</v>
      </c>
      <c r="AD144" s="11">
        <f t="shared" si="136"/>
        <v>1087740.84</v>
      </c>
      <c r="AE144" s="11">
        <f t="shared" si="136"/>
        <v>1087740.84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201712</v>
      </c>
      <c r="AY144" s="11">
        <f t="shared" ref="AY144:CA144" si="137">IF(AY13="","",AY13+AY105)</f>
        <v>787862.87</v>
      </c>
      <c r="AZ144" s="11">
        <f t="shared" si="137"/>
        <v>1062701.52</v>
      </c>
      <c r="BA144" s="11">
        <f t="shared" si="137"/>
        <v>1095340.52</v>
      </c>
      <c r="BB144" s="11">
        <f t="shared" si="137"/>
        <v>1117084.82</v>
      </c>
      <c r="BC144" s="11">
        <f t="shared" si="137"/>
        <v>1109597.12</v>
      </c>
      <c r="BD144" s="11">
        <f t="shared" si="137"/>
        <v>1104397.12</v>
      </c>
      <c r="BE144" s="11">
        <f t="shared" si="137"/>
        <v>1102197.12</v>
      </c>
      <c r="BF144" s="11">
        <f t="shared" si="137"/>
        <v>1096997.12</v>
      </c>
      <c r="BG144" s="11">
        <f t="shared" si="137"/>
        <v>1081997.12</v>
      </c>
      <c r="BH144" s="11">
        <f t="shared" si="137"/>
        <v>1081997.12</v>
      </c>
      <c r="BI144" s="11">
        <f t="shared" si="137"/>
        <v>1087740.84</v>
      </c>
      <c r="BJ144" s="11">
        <f t="shared" si="137"/>
        <v>1087740.84</v>
      </c>
      <c r="BK144" s="11">
        <f t="shared" si="137"/>
        <v>1087740.84</v>
      </c>
      <c r="BL144" s="11">
        <f t="shared" si="137"/>
        <v>1087740.84</v>
      </c>
      <c r="BM144" s="11">
        <f t="shared" si="137"/>
        <v>1087740.84</v>
      </c>
      <c r="BN144" s="11">
        <f t="shared" si="137"/>
        <v>1087740.84</v>
      </c>
      <c r="BO144" s="11">
        <f t="shared" si="137"/>
        <v>1087740.84</v>
      </c>
      <c r="BP144" s="11">
        <f t="shared" si="137"/>
        <v>1087740.84</v>
      </c>
      <c r="BQ144" s="11">
        <f t="shared" si="137"/>
        <v>1087740.84</v>
      </c>
      <c r="BR144" s="11">
        <f t="shared" si="137"/>
        <v>1087740.84</v>
      </c>
      <c r="BS144" s="11">
        <f t="shared" si="137"/>
        <v>1087740.84</v>
      </c>
      <c r="BT144" s="11">
        <f t="shared" si="137"/>
        <v>1087740.84</v>
      </c>
      <c r="BU144" s="11">
        <f t="shared" si="137"/>
        <v>1087740.84</v>
      </c>
      <c r="BV144" s="11">
        <f t="shared" si="137"/>
        <v>1087740.84</v>
      </c>
      <c r="BW144" s="11">
        <f t="shared" si="137"/>
        <v>1087740.84</v>
      </c>
      <c r="BX144" s="11">
        <f t="shared" si="137"/>
        <v>1087740.84</v>
      </c>
      <c r="BY144" s="11">
        <f t="shared" si="137"/>
        <v>1087740.84</v>
      </c>
      <c r="BZ144" s="11">
        <f t="shared" si="137"/>
        <v>1087740.84</v>
      </c>
      <c r="CA144" s="11">
        <f t="shared" si="137"/>
        <v>1087740.84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  <c r="CP144" s="10">
        <v>201612</v>
      </c>
      <c r="CQ144" s="11">
        <f t="shared" ref="CQ144:DS144" si="138">IF(CQ13="","",CQ13+CQ105)</f>
        <v>85700</v>
      </c>
      <c r="CR144" s="11">
        <f t="shared" si="138"/>
        <v>121350</v>
      </c>
      <c r="CS144" s="11">
        <f t="shared" si="138"/>
        <v>187823.18</v>
      </c>
      <c r="CT144" s="11">
        <f t="shared" si="138"/>
        <v>205103.18</v>
      </c>
      <c r="CU144" s="11">
        <f t="shared" si="138"/>
        <v>208503.18</v>
      </c>
      <c r="CV144" s="11">
        <f t="shared" si="138"/>
        <v>215303.18</v>
      </c>
      <c r="CW144" s="11">
        <f t="shared" si="138"/>
        <v>215303.18</v>
      </c>
      <c r="CX144" s="11">
        <f t="shared" si="138"/>
        <v>215303.18</v>
      </c>
      <c r="CY144" s="11">
        <f t="shared" si="138"/>
        <v>215303.18</v>
      </c>
      <c r="CZ144" s="11">
        <f t="shared" si="138"/>
        <v>215303.18</v>
      </c>
      <c r="DA144" s="11">
        <f t="shared" si="138"/>
        <v>211903.18</v>
      </c>
      <c r="DB144" s="11">
        <f t="shared" si="138"/>
        <v>211903.18</v>
      </c>
      <c r="DC144" s="11">
        <f t="shared" si="138"/>
        <v>211903.18</v>
      </c>
      <c r="DD144" s="11">
        <f t="shared" si="138"/>
        <v>211903.18</v>
      </c>
      <c r="DE144" s="11">
        <f t="shared" si="138"/>
        <v>211903.18</v>
      </c>
      <c r="DF144" s="11">
        <f t="shared" si="138"/>
        <v>211903.18</v>
      </c>
      <c r="DG144" s="11">
        <f t="shared" si="138"/>
        <v>211903.18</v>
      </c>
      <c r="DH144" s="11">
        <f t="shared" si="138"/>
        <v>211903.18</v>
      </c>
      <c r="DI144" s="11">
        <f t="shared" si="138"/>
        <v>211903.18</v>
      </c>
      <c r="DJ144" s="11">
        <f t="shared" si="138"/>
        <v>211903.18</v>
      </c>
      <c r="DK144" s="11">
        <f t="shared" si="138"/>
        <v>211903.18</v>
      </c>
      <c r="DL144" s="11">
        <f t="shared" si="138"/>
        <v>211903.18</v>
      </c>
      <c r="DM144" s="11">
        <f t="shared" si="138"/>
        <v>211903.18</v>
      </c>
      <c r="DN144" s="11">
        <f t="shared" si="138"/>
        <v>211903.18</v>
      </c>
      <c r="DO144" s="11">
        <f t="shared" si="138"/>
        <v>211903.18</v>
      </c>
      <c r="DP144" s="11">
        <f t="shared" si="138"/>
        <v>211903.18</v>
      </c>
      <c r="DQ144" s="11">
        <f t="shared" si="138"/>
        <v>211903.18</v>
      </c>
      <c r="DR144" s="11">
        <f t="shared" si="138"/>
        <v>211903.18</v>
      </c>
      <c r="DS144" s="11">
        <f t="shared" si="138"/>
        <v>211903.18</v>
      </c>
      <c r="DT144" s="11" t="s">
        <v>25</v>
      </c>
      <c r="DU144" s="11" t="s">
        <v>25</v>
      </c>
      <c r="DV144" s="11" t="s">
        <v>25</v>
      </c>
      <c r="DW144" s="11" t="s">
        <v>25</v>
      </c>
      <c r="DX144" s="11" t="s">
        <v>25</v>
      </c>
      <c r="DY144" s="11" t="s">
        <v>25</v>
      </c>
    </row>
    <row r="145" ht="15" customHeight="1" outlineLevel="1" spans="2:129">
      <c r="B145" s="10">
        <f t="shared" si="120"/>
        <v>201803</v>
      </c>
      <c r="C145" s="11">
        <f t="shared" ref="C145:AD145" si="139">IF(C14="","",C14+C106)</f>
        <v>3456647.58</v>
      </c>
      <c r="D145" s="11">
        <f t="shared" si="139"/>
        <v>3750174.65</v>
      </c>
      <c r="E145" s="11">
        <f t="shared" si="139"/>
        <v>3803097.23</v>
      </c>
      <c r="F145" s="11">
        <f t="shared" si="139"/>
        <v>3851979.6</v>
      </c>
      <c r="G145" s="11">
        <f t="shared" si="139"/>
        <v>3851979.6</v>
      </c>
      <c r="H145" s="11">
        <f t="shared" si="139"/>
        <v>3844193.3</v>
      </c>
      <c r="I145" s="11">
        <f t="shared" si="139"/>
        <v>3843993.3</v>
      </c>
      <c r="J145" s="11">
        <f t="shared" si="139"/>
        <v>3844812.3</v>
      </c>
      <c r="K145" s="11">
        <f t="shared" si="139"/>
        <v>3842762.3</v>
      </c>
      <c r="L145" s="11">
        <f t="shared" si="139"/>
        <v>3842762.3</v>
      </c>
      <c r="M145" s="11">
        <f t="shared" si="139"/>
        <v>3841762.3</v>
      </c>
      <c r="N145" s="11">
        <f t="shared" si="139"/>
        <v>3841762.3</v>
      </c>
      <c r="O145" s="11">
        <f t="shared" si="139"/>
        <v>3841762.3</v>
      </c>
      <c r="P145" s="11">
        <f t="shared" si="139"/>
        <v>3841762.3</v>
      </c>
      <c r="Q145" s="11">
        <f t="shared" si="139"/>
        <v>3841762.3</v>
      </c>
      <c r="R145" s="11">
        <f t="shared" si="139"/>
        <v>3841762.3</v>
      </c>
      <c r="S145" s="72">
        <f t="shared" si="139"/>
        <v>3841762.3</v>
      </c>
      <c r="T145" s="11">
        <f t="shared" si="139"/>
        <v>3841762.3</v>
      </c>
      <c r="U145" s="11">
        <f t="shared" si="139"/>
        <v>3841762.3</v>
      </c>
      <c r="V145" s="11">
        <f t="shared" si="139"/>
        <v>3841762.3</v>
      </c>
      <c r="W145" s="11">
        <f t="shared" si="139"/>
        <v>3841762.3</v>
      </c>
      <c r="X145" s="11">
        <f t="shared" si="139"/>
        <v>3841762.3</v>
      </c>
      <c r="Y145" s="11">
        <f t="shared" si="139"/>
        <v>3841762.3</v>
      </c>
      <c r="Z145" s="11">
        <f t="shared" si="139"/>
        <v>3841762.3</v>
      </c>
      <c r="AA145" s="11">
        <f t="shared" si="139"/>
        <v>3841762.3</v>
      </c>
      <c r="AB145" s="11">
        <f t="shared" si="139"/>
        <v>3841762.3</v>
      </c>
      <c r="AC145" s="11">
        <f t="shared" si="139"/>
        <v>3841762.3</v>
      </c>
      <c r="AD145" s="11">
        <f t="shared" si="139"/>
        <v>3841762.3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201803</v>
      </c>
      <c r="AY145" s="11">
        <f t="shared" ref="AY145:BZ145" si="140">IF(AY14="","",AY14+AY106)</f>
        <v>3456647.58</v>
      </c>
      <c r="AZ145" s="11">
        <f t="shared" si="140"/>
        <v>3750174.65</v>
      </c>
      <c r="BA145" s="11">
        <f t="shared" si="140"/>
        <v>3803097.23</v>
      </c>
      <c r="BB145" s="11">
        <f t="shared" si="140"/>
        <v>3851979.6</v>
      </c>
      <c r="BC145" s="11">
        <f t="shared" si="140"/>
        <v>3851979.6</v>
      </c>
      <c r="BD145" s="11">
        <f t="shared" si="140"/>
        <v>3844193.3</v>
      </c>
      <c r="BE145" s="11">
        <f t="shared" si="140"/>
        <v>3843993.3</v>
      </c>
      <c r="BF145" s="11">
        <f t="shared" si="140"/>
        <v>3844812.3</v>
      </c>
      <c r="BG145" s="11">
        <f t="shared" si="140"/>
        <v>3842762.3</v>
      </c>
      <c r="BH145" s="11">
        <f t="shared" si="140"/>
        <v>3842762.3</v>
      </c>
      <c r="BI145" s="11">
        <f t="shared" si="140"/>
        <v>3841762.3</v>
      </c>
      <c r="BJ145" s="11">
        <f t="shared" si="140"/>
        <v>3841762.3</v>
      </c>
      <c r="BK145" s="11">
        <f t="shared" si="140"/>
        <v>3841762.3</v>
      </c>
      <c r="BL145" s="11">
        <f t="shared" si="140"/>
        <v>3841762.3</v>
      </c>
      <c r="BM145" s="11">
        <f t="shared" si="140"/>
        <v>3841762.3</v>
      </c>
      <c r="BN145" s="11">
        <f t="shared" si="140"/>
        <v>3841762.3</v>
      </c>
      <c r="BO145" s="11">
        <f t="shared" si="140"/>
        <v>3841762.3</v>
      </c>
      <c r="BP145" s="11">
        <f t="shared" si="140"/>
        <v>3841762.3</v>
      </c>
      <c r="BQ145" s="11">
        <f t="shared" si="140"/>
        <v>3841762.3</v>
      </c>
      <c r="BR145" s="11">
        <f t="shared" si="140"/>
        <v>3841762.3</v>
      </c>
      <c r="BS145" s="11">
        <f t="shared" si="140"/>
        <v>3841762.3</v>
      </c>
      <c r="BT145" s="11">
        <f t="shared" si="140"/>
        <v>3841762.3</v>
      </c>
      <c r="BU145" s="11">
        <f t="shared" si="140"/>
        <v>3841762.3</v>
      </c>
      <c r="BV145" s="11">
        <f t="shared" si="140"/>
        <v>3841762.3</v>
      </c>
      <c r="BW145" s="11">
        <f t="shared" si="140"/>
        <v>3841762.3</v>
      </c>
      <c r="BX145" s="11">
        <f t="shared" si="140"/>
        <v>3841762.3</v>
      </c>
      <c r="BY145" s="11">
        <f t="shared" si="140"/>
        <v>3841762.3</v>
      </c>
      <c r="BZ145" s="11">
        <f t="shared" si="140"/>
        <v>3841762.3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  <c r="CP145" s="10">
        <v>201703</v>
      </c>
      <c r="CQ145" s="11">
        <f t="shared" ref="CQ145:DR145" si="141">IF(CQ14="","",CQ14+CQ106)</f>
        <v>206206</v>
      </c>
      <c r="CR145" s="11">
        <f t="shared" si="141"/>
        <v>444354</v>
      </c>
      <c r="CS145" s="11">
        <f t="shared" si="141"/>
        <v>450166</v>
      </c>
      <c r="CT145" s="11">
        <f t="shared" si="141"/>
        <v>450166</v>
      </c>
      <c r="CU145" s="11">
        <f t="shared" si="141"/>
        <v>450166</v>
      </c>
      <c r="CV145" s="11">
        <f t="shared" si="141"/>
        <v>450166</v>
      </c>
      <c r="CW145" s="11">
        <f t="shared" si="141"/>
        <v>462166</v>
      </c>
      <c r="CX145" s="11">
        <f t="shared" si="141"/>
        <v>462166</v>
      </c>
      <c r="CY145" s="11">
        <f t="shared" si="141"/>
        <v>462902.2</v>
      </c>
      <c r="CZ145" s="11">
        <f t="shared" si="141"/>
        <v>456072.49</v>
      </c>
      <c r="DA145" s="11">
        <f t="shared" si="141"/>
        <v>456072.49</v>
      </c>
      <c r="DB145" s="11">
        <f t="shared" si="141"/>
        <v>456072.49</v>
      </c>
      <c r="DC145" s="11">
        <f t="shared" si="141"/>
        <v>456072.49</v>
      </c>
      <c r="DD145" s="11">
        <f t="shared" si="141"/>
        <v>456072.49</v>
      </c>
      <c r="DE145" s="11">
        <f t="shared" si="141"/>
        <v>456072.49</v>
      </c>
      <c r="DF145" s="11">
        <f t="shared" si="141"/>
        <v>456072.49</v>
      </c>
      <c r="DG145" s="11">
        <f t="shared" si="141"/>
        <v>456072.49</v>
      </c>
      <c r="DH145" s="11">
        <f t="shared" si="141"/>
        <v>456072.49</v>
      </c>
      <c r="DI145" s="11">
        <f t="shared" si="141"/>
        <v>456072.49</v>
      </c>
      <c r="DJ145" s="11">
        <f t="shared" si="141"/>
        <v>456072.49</v>
      </c>
      <c r="DK145" s="11">
        <f t="shared" si="141"/>
        <v>456072.49</v>
      </c>
      <c r="DL145" s="11">
        <f t="shared" si="141"/>
        <v>456072.49</v>
      </c>
      <c r="DM145" s="11">
        <f t="shared" si="141"/>
        <v>456072.49</v>
      </c>
      <c r="DN145" s="11">
        <f t="shared" si="141"/>
        <v>456072.49</v>
      </c>
      <c r="DO145" s="11">
        <f t="shared" si="141"/>
        <v>456072.49</v>
      </c>
      <c r="DP145" s="11">
        <f t="shared" si="141"/>
        <v>456072.49</v>
      </c>
      <c r="DQ145" s="11">
        <f t="shared" si="141"/>
        <v>456072.49</v>
      </c>
      <c r="DR145" s="11">
        <f t="shared" si="141"/>
        <v>456072.49</v>
      </c>
      <c r="DS145" s="11" t="s">
        <v>25</v>
      </c>
      <c r="DT145" s="11" t="s">
        <v>25</v>
      </c>
      <c r="DU145" s="11" t="s">
        <v>25</v>
      </c>
      <c r="DV145" s="11" t="s">
        <v>25</v>
      </c>
      <c r="DW145" s="11" t="s">
        <v>25</v>
      </c>
      <c r="DX145" s="11" t="s">
        <v>25</v>
      </c>
      <c r="DY145" s="11" t="s">
        <v>25</v>
      </c>
    </row>
    <row r="146" ht="15" customHeight="1" outlineLevel="1" spans="2:129">
      <c r="B146" s="10">
        <f t="shared" si="120"/>
        <v>201806</v>
      </c>
      <c r="C146" s="11">
        <f t="shared" ref="C146:AC146" si="142">IF(C15="","",C15+C107)</f>
        <v>2124550.43</v>
      </c>
      <c r="D146" s="11">
        <f t="shared" si="142"/>
        <v>3391185.38</v>
      </c>
      <c r="E146" s="11">
        <f t="shared" si="142"/>
        <v>3481727.94</v>
      </c>
      <c r="F146" s="11">
        <f t="shared" si="142"/>
        <v>3496578.94</v>
      </c>
      <c r="G146" s="11">
        <f t="shared" si="142"/>
        <v>3492798.94</v>
      </c>
      <c r="H146" s="11">
        <f t="shared" si="142"/>
        <v>3491998.94</v>
      </c>
      <c r="I146" s="11">
        <f t="shared" si="142"/>
        <v>3491998.94</v>
      </c>
      <c r="J146" s="11">
        <f t="shared" si="142"/>
        <v>3491998.94</v>
      </c>
      <c r="K146" s="11">
        <f t="shared" si="142"/>
        <v>3491998.94</v>
      </c>
      <c r="L146" s="11">
        <f t="shared" si="142"/>
        <v>3488498.94</v>
      </c>
      <c r="M146" s="11">
        <f t="shared" si="142"/>
        <v>3488498.94</v>
      </c>
      <c r="N146" s="11">
        <f t="shared" si="142"/>
        <v>3488498.94</v>
      </c>
      <c r="O146" s="11">
        <f t="shared" si="142"/>
        <v>3488498.94</v>
      </c>
      <c r="P146" s="11">
        <f t="shared" si="142"/>
        <v>3488498.94</v>
      </c>
      <c r="Q146" s="11">
        <f t="shared" si="142"/>
        <v>3488498.94</v>
      </c>
      <c r="R146" s="11">
        <f t="shared" si="142"/>
        <v>3488498.94</v>
      </c>
      <c r="S146" s="72">
        <f t="shared" si="142"/>
        <v>3488498.94</v>
      </c>
      <c r="T146" s="11">
        <f t="shared" si="142"/>
        <v>3488498.94</v>
      </c>
      <c r="U146" s="11">
        <f t="shared" si="142"/>
        <v>3488498.94</v>
      </c>
      <c r="V146" s="11">
        <f t="shared" si="142"/>
        <v>3488498.94</v>
      </c>
      <c r="W146" s="11">
        <f t="shared" si="142"/>
        <v>3488498.94</v>
      </c>
      <c r="X146" s="11">
        <f t="shared" si="142"/>
        <v>3488498.94</v>
      </c>
      <c r="Y146" s="11">
        <f t="shared" si="142"/>
        <v>3488498.94</v>
      </c>
      <c r="Z146" s="11">
        <f t="shared" si="142"/>
        <v>3488498.94</v>
      </c>
      <c r="AA146" s="11">
        <f t="shared" si="142"/>
        <v>3488498.94</v>
      </c>
      <c r="AB146" s="11">
        <f t="shared" si="142"/>
        <v>3488498.94</v>
      </c>
      <c r="AC146" s="11">
        <f t="shared" si="142"/>
        <v>3488498.94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201806</v>
      </c>
      <c r="AY146" s="11">
        <f t="shared" ref="AY146:BY146" si="143">IF(AY15="","",AY15+AY107)</f>
        <v>2124550.43</v>
      </c>
      <c r="AZ146" s="11">
        <f t="shared" si="143"/>
        <v>3391185.38</v>
      </c>
      <c r="BA146" s="11">
        <f t="shared" si="143"/>
        <v>3481727.94</v>
      </c>
      <c r="BB146" s="11">
        <f t="shared" si="143"/>
        <v>3496578.94</v>
      </c>
      <c r="BC146" s="11">
        <f t="shared" si="143"/>
        <v>3492798.94</v>
      </c>
      <c r="BD146" s="11">
        <f t="shared" si="143"/>
        <v>3491998.94</v>
      </c>
      <c r="BE146" s="11">
        <f t="shared" si="143"/>
        <v>3491998.94</v>
      </c>
      <c r="BF146" s="11">
        <f t="shared" si="143"/>
        <v>3491998.94</v>
      </c>
      <c r="BG146" s="11">
        <f t="shared" si="143"/>
        <v>3491998.94</v>
      </c>
      <c r="BH146" s="11">
        <f t="shared" si="143"/>
        <v>3488498.94</v>
      </c>
      <c r="BI146" s="11">
        <f t="shared" si="143"/>
        <v>3488498.94</v>
      </c>
      <c r="BJ146" s="11">
        <f t="shared" si="143"/>
        <v>3488498.94</v>
      </c>
      <c r="BK146" s="11">
        <f t="shared" si="143"/>
        <v>3488498.94</v>
      </c>
      <c r="BL146" s="11">
        <f t="shared" si="143"/>
        <v>3488498.94</v>
      </c>
      <c r="BM146" s="11">
        <f t="shared" si="143"/>
        <v>3488498.94</v>
      </c>
      <c r="BN146" s="11">
        <f t="shared" si="143"/>
        <v>3488498.94</v>
      </c>
      <c r="BO146" s="11">
        <f t="shared" si="143"/>
        <v>3488498.94</v>
      </c>
      <c r="BP146" s="11">
        <f t="shared" si="143"/>
        <v>3488498.94</v>
      </c>
      <c r="BQ146" s="11">
        <f t="shared" si="143"/>
        <v>3488498.94</v>
      </c>
      <c r="BR146" s="11">
        <f t="shared" si="143"/>
        <v>3488498.94</v>
      </c>
      <c r="BS146" s="11">
        <f t="shared" si="143"/>
        <v>3488498.94</v>
      </c>
      <c r="BT146" s="11">
        <f t="shared" si="143"/>
        <v>3488498.94</v>
      </c>
      <c r="BU146" s="11">
        <f t="shared" si="143"/>
        <v>3488498.94</v>
      </c>
      <c r="BV146" s="11">
        <f t="shared" si="143"/>
        <v>3488498.94</v>
      </c>
      <c r="BW146" s="11">
        <f t="shared" si="143"/>
        <v>3488498.94</v>
      </c>
      <c r="BX146" s="11">
        <f t="shared" si="143"/>
        <v>3488498.94</v>
      </c>
      <c r="BY146" s="11">
        <f t="shared" si="143"/>
        <v>3488498.94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  <c r="CP146" s="10">
        <v>201706</v>
      </c>
      <c r="CQ146" s="11">
        <f t="shared" ref="CQ146:DQ146" si="144">IF(CQ15="","",CQ15+CQ107)</f>
        <v>437596.4</v>
      </c>
      <c r="CR146" s="11">
        <f t="shared" si="144"/>
        <v>1147502.41</v>
      </c>
      <c r="CS146" s="11">
        <f t="shared" si="144"/>
        <v>1402719.04</v>
      </c>
      <c r="CT146" s="11">
        <f t="shared" si="144"/>
        <v>1506029.44</v>
      </c>
      <c r="CU146" s="11">
        <f t="shared" si="144"/>
        <v>1506029.44</v>
      </c>
      <c r="CV146" s="11">
        <f t="shared" si="144"/>
        <v>1508129.44</v>
      </c>
      <c r="CW146" s="11">
        <f t="shared" si="144"/>
        <v>1508129.44</v>
      </c>
      <c r="CX146" s="11">
        <f t="shared" si="144"/>
        <v>1486779.44</v>
      </c>
      <c r="CY146" s="11">
        <f t="shared" si="144"/>
        <v>1486179.44</v>
      </c>
      <c r="CZ146" s="11">
        <f t="shared" si="144"/>
        <v>1486179.44</v>
      </c>
      <c r="DA146" s="11">
        <f t="shared" si="144"/>
        <v>1486179.44</v>
      </c>
      <c r="DB146" s="11">
        <f t="shared" si="144"/>
        <v>1486179.44</v>
      </c>
      <c r="DC146" s="11">
        <f t="shared" si="144"/>
        <v>1486179.44</v>
      </c>
      <c r="DD146" s="11">
        <f t="shared" si="144"/>
        <v>1486179.44</v>
      </c>
      <c r="DE146" s="11">
        <f t="shared" si="144"/>
        <v>1486179.44</v>
      </c>
      <c r="DF146" s="11">
        <f t="shared" si="144"/>
        <v>1486179.44</v>
      </c>
      <c r="DG146" s="11">
        <f t="shared" si="144"/>
        <v>1486179.44</v>
      </c>
      <c r="DH146" s="11">
        <f t="shared" si="144"/>
        <v>1486179.44</v>
      </c>
      <c r="DI146" s="11">
        <f t="shared" si="144"/>
        <v>1486179.44</v>
      </c>
      <c r="DJ146" s="11">
        <f t="shared" si="144"/>
        <v>1486179.44</v>
      </c>
      <c r="DK146" s="11">
        <f t="shared" si="144"/>
        <v>1486179.44</v>
      </c>
      <c r="DL146" s="11">
        <f t="shared" si="144"/>
        <v>1486179.44</v>
      </c>
      <c r="DM146" s="11">
        <f t="shared" si="144"/>
        <v>1486179.44</v>
      </c>
      <c r="DN146" s="11">
        <f t="shared" si="144"/>
        <v>1486179.44</v>
      </c>
      <c r="DO146" s="11">
        <f t="shared" si="144"/>
        <v>1486179.44</v>
      </c>
      <c r="DP146" s="11">
        <f t="shared" si="144"/>
        <v>1486179.44</v>
      </c>
      <c r="DQ146" s="11">
        <f t="shared" si="144"/>
        <v>1486179.44</v>
      </c>
      <c r="DR146" s="11" t="s">
        <v>25</v>
      </c>
      <c r="DS146" s="11" t="s">
        <v>25</v>
      </c>
      <c r="DT146" s="11" t="s">
        <v>25</v>
      </c>
      <c r="DU146" s="11" t="s">
        <v>25</v>
      </c>
      <c r="DV146" s="11" t="s">
        <v>25</v>
      </c>
      <c r="DW146" s="11" t="s">
        <v>25</v>
      </c>
      <c r="DX146" s="11" t="s">
        <v>25</v>
      </c>
      <c r="DY146" s="11" t="s">
        <v>25</v>
      </c>
    </row>
    <row r="147" ht="15" customHeight="1" outlineLevel="1" spans="2:129">
      <c r="B147" s="10">
        <f t="shared" si="120"/>
        <v>201809</v>
      </c>
      <c r="C147" s="11">
        <f t="shared" ref="C147:AB147" si="145">IF(C16="","",C16+C108)</f>
        <v>1650255.53</v>
      </c>
      <c r="D147" s="11">
        <f t="shared" si="145"/>
        <v>1804077.59</v>
      </c>
      <c r="E147" s="11">
        <f t="shared" si="145"/>
        <v>1822773.83</v>
      </c>
      <c r="F147" s="11">
        <f t="shared" si="145"/>
        <v>1749816.13</v>
      </c>
      <c r="G147" s="11">
        <f t="shared" si="145"/>
        <v>1752816.13</v>
      </c>
      <c r="H147" s="11">
        <f t="shared" si="145"/>
        <v>1752043</v>
      </c>
      <c r="I147" s="11">
        <f t="shared" si="145"/>
        <v>1752043</v>
      </c>
      <c r="J147" s="11">
        <f t="shared" si="145"/>
        <v>1755212.12</v>
      </c>
      <c r="K147" s="11">
        <f t="shared" si="145"/>
        <v>1755212.12</v>
      </c>
      <c r="L147" s="11">
        <f t="shared" si="145"/>
        <v>1755212.12</v>
      </c>
      <c r="M147" s="11">
        <f t="shared" si="145"/>
        <v>1755212.12</v>
      </c>
      <c r="N147" s="11">
        <f t="shared" si="145"/>
        <v>1755212.12</v>
      </c>
      <c r="O147" s="11">
        <f t="shared" si="145"/>
        <v>1755212.12</v>
      </c>
      <c r="P147" s="11">
        <f t="shared" si="145"/>
        <v>1755212.12</v>
      </c>
      <c r="Q147" s="11">
        <f t="shared" si="145"/>
        <v>1755212.12</v>
      </c>
      <c r="R147" s="11">
        <f t="shared" si="145"/>
        <v>1755212.12</v>
      </c>
      <c r="S147" s="72">
        <f t="shared" si="145"/>
        <v>1755212.12</v>
      </c>
      <c r="T147" s="11">
        <f t="shared" si="145"/>
        <v>1755212.12</v>
      </c>
      <c r="U147" s="11">
        <f t="shared" si="145"/>
        <v>1755212.12</v>
      </c>
      <c r="V147" s="11">
        <f t="shared" si="145"/>
        <v>1755212.12</v>
      </c>
      <c r="W147" s="11">
        <f t="shared" si="145"/>
        <v>1755212.12</v>
      </c>
      <c r="X147" s="11">
        <f t="shared" si="145"/>
        <v>1755212.12</v>
      </c>
      <c r="Y147" s="11">
        <f t="shared" si="145"/>
        <v>1755212.12</v>
      </c>
      <c r="Z147" s="11">
        <f t="shared" si="145"/>
        <v>1755212.12</v>
      </c>
      <c r="AA147" s="11">
        <f t="shared" si="145"/>
        <v>1755212.12</v>
      </c>
      <c r="AB147" s="11">
        <f t="shared" si="145"/>
        <v>1755212.12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201809</v>
      </c>
      <c r="AY147" s="11">
        <f t="shared" ref="AY147:BX147" si="146">IF(AY16="","",AY16+AY108)</f>
        <v>1650255.53</v>
      </c>
      <c r="AZ147" s="11">
        <f t="shared" si="146"/>
        <v>1804077.59</v>
      </c>
      <c r="BA147" s="11">
        <f t="shared" si="146"/>
        <v>1822773.83</v>
      </c>
      <c r="BB147" s="11">
        <f t="shared" si="146"/>
        <v>1749816.13</v>
      </c>
      <c r="BC147" s="11">
        <f t="shared" si="146"/>
        <v>1752816.13</v>
      </c>
      <c r="BD147" s="11">
        <f t="shared" si="146"/>
        <v>1752043</v>
      </c>
      <c r="BE147" s="11">
        <f t="shared" si="146"/>
        <v>1752043</v>
      </c>
      <c r="BF147" s="11">
        <f t="shared" si="146"/>
        <v>1755212.12</v>
      </c>
      <c r="BG147" s="11">
        <f t="shared" si="146"/>
        <v>1755212.12</v>
      </c>
      <c r="BH147" s="11">
        <f t="shared" si="146"/>
        <v>1755212.12</v>
      </c>
      <c r="BI147" s="11">
        <f t="shared" si="146"/>
        <v>1755212.12</v>
      </c>
      <c r="BJ147" s="11">
        <f t="shared" si="146"/>
        <v>1755212.12</v>
      </c>
      <c r="BK147" s="11">
        <f t="shared" si="146"/>
        <v>1755212.12</v>
      </c>
      <c r="BL147" s="11">
        <f t="shared" si="146"/>
        <v>1755212.12</v>
      </c>
      <c r="BM147" s="11">
        <f t="shared" si="146"/>
        <v>1755212.12</v>
      </c>
      <c r="BN147" s="11">
        <f t="shared" si="146"/>
        <v>1755212.12</v>
      </c>
      <c r="BO147" s="11">
        <f t="shared" si="146"/>
        <v>1755212.12</v>
      </c>
      <c r="BP147" s="11">
        <f t="shared" si="146"/>
        <v>1755212.12</v>
      </c>
      <c r="BQ147" s="11">
        <f t="shared" si="146"/>
        <v>1755212.12</v>
      </c>
      <c r="BR147" s="11">
        <f t="shared" si="146"/>
        <v>1755212.12</v>
      </c>
      <c r="BS147" s="11">
        <f t="shared" si="146"/>
        <v>1755212.12</v>
      </c>
      <c r="BT147" s="11">
        <f t="shared" si="146"/>
        <v>1755212.12</v>
      </c>
      <c r="BU147" s="11">
        <f t="shared" si="146"/>
        <v>1755212.12</v>
      </c>
      <c r="BV147" s="11">
        <f t="shared" si="146"/>
        <v>1755212.12</v>
      </c>
      <c r="BW147" s="11">
        <f t="shared" si="146"/>
        <v>1755212.12</v>
      </c>
      <c r="BX147" s="11">
        <f t="shared" si="146"/>
        <v>1755212.12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  <c r="CP147" s="10">
        <v>201709</v>
      </c>
      <c r="CQ147" s="11">
        <f t="shared" ref="CQ147:DP147" si="147">IF(CQ16="","",CQ16+CQ108)</f>
        <v>1393268.97</v>
      </c>
      <c r="CR147" s="11">
        <f t="shared" si="147"/>
        <v>2164941.96</v>
      </c>
      <c r="CS147" s="11">
        <f t="shared" si="147"/>
        <v>2222127.05</v>
      </c>
      <c r="CT147" s="11">
        <f t="shared" si="147"/>
        <v>2222127.05</v>
      </c>
      <c r="CU147" s="11">
        <f t="shared" si="147"/>
        <v>2225377.05</v>
      </c>
      <c r="CV147" s="11">
        <f t="shared" si="147"/>
        <v>2235377.05</v>
      </c>
      <c r="CW147" s="11">
        <f t="shared" si="147"/>
        <v>2210937.05</v>
      </c>
      <c r="CX147" s="11">
        <f t="shared" si="147"/>
        <v>2190337.06</v>
      </c>
      <c r="CY147" s="11">
        <f t="shared" si="147"/>
        <v>2189337.06</v>
      </c>
      <c r="CZ147" s="11">
        <f t="shared" si="147"/>
        <v>2189337.06</v>
      </c>
      <c r="DA147" s="11">
        <f t="shared" si="147"/>
        <v>2189337.06</v>
      </c>
      <c r="DB147" s="11">
        <f t="shared" si="147"/>
        <v>2189337.06</v>
      </c>
      <c r="DC147" s="11">
        <f t="shared" si="147"/>
        <v>2189337.06</v>
      </c>
      <c r="DD147" s="11">
        <f t="shared" si="147"/>
        <v>2189337.06</v>
      </c>
      <c r="DE147" s="11">
        <f t="shared" si="147"/>
        <v>2189337.06</v>
      </c>
      <c r="DF147" s="11">
        <f t="shared" si="147"/>
        <v>2189337.06</v>
      </c>
      <c r="DG147" s="11">
        <f t="shared" si="147"/>
        <v>2189337.06</v>
      </c>
      <c r="DH147" s="11">
        <f t="shared" si="147"/>
        <v>2189337.06</v>
      </c>
      <c r="DI147" s="11">
        <f t="shared" si="147"/>
        <v>2189337.06</v>
      </c>
      <c r="DJ147" s="11">
        <f t="shared" si="147"/>
        <v>2189337.06</v>
      </c>
      <c r="DK147" s="11">
        <f t="shared" si="147"/>
        <v>2189337.06</v>
      </c>
      <c r="DL147" s="11">
        <f t="shared" si="147"/>
        <v>2189337.06</v>
      </c>
      <c r="DM147" s="11">
        <f t="shared" si="147"/>
        <v>2189337.06</v>
      </c>
      <c r="DN147" s="11">
        <f t="shared" si="147"/>
        <v>2189337.06</v>
      </c>
      <c r="DO147" s="11">
        <f t="shared" si="147"/>
        <v>2189337.06</v>
      </c>
      <c r="DP147" s="11">
        <f t="shared" si="147"/>
        <v>2189337.06</v>
      </c>
      <c r="DQ147" s="11" t="s">
        <v>25</v>
      </c>
      <c r="DR147" s="11" t="s">
        <v>25</v>
      </c>
      <c r="DS147" s="11" t="s">
        <v>25</v>
      </c>
      <c r="DT147" s="11" t="s">
        <v>25</v>
      </c>
      <c r="DU147" s="11" t="s">
        <v>25</v>
      </c>
      <c r="DV147" s="11" t="s">
        <v>25</v>
      </c>
      <c r="DW147" s="11" t="s">
        <v>25</v>
      </c>
      <c r="DX147" s="11" t="s">
        <v>25</v>
      </c>
      <c r="DY147" s="11" t="s">
        <v>25</v>
      </c>
    </row>
    <row r="148" ht="15" customHeight="1" outlineLevel="1" spans="2:129">
      <c r="B148" s="10">
        <f t="shared" si="120"/>
        <v>201812</v>
      </c>
      <c r="C148" s="11">
        <f t="shared" ref="C148:AA148" si="148">IF(C17="","",C17+C109)</f>
        <v>674806.65</v>
      </c>
      <c r="D148" s="11">
        <f t="shared" si="148"/>
        <v>1246926.61</v>
      </c>
      <c r="E148" s="11">
        <f t="shared" si="148"/>
        <v>1210968.08</v>
      </c>
      <c r="F148" s="11">
        <f t="shared" si="148"/>
        <v>1219091.08</v>
      </c>
      <c r="G148" s="11">
        <f t="shared" si="148"/>
        <v>1222291.08</v>
      </c>
      <c r="H148" s="11">
        <f t="shared" si="148"/>
        <v>1094929.92</v>
      </c>
      <c r="I148" s="11">
        <f t="shared" si="148"/>
        <v>1094229.92</v>
      </c>
      <c r="J148" s="11">
        <f t="shared" si="148"/>
        <v>1054229.92</v>
      </c>
      <c r="K148" s="11">
        <f t="shared" si="148"/>
        <v>1052299.57</v>
      </c>
      <c r="L148" s="11">
        <f t="shared" si="148"/>
        <v>1052299.57</v>
      </c>
      <c r="M148" s="11">
        <f t="shared" si="148"/>
        <v>1052299.57</v>
      </c>
      <c r="N148" s="11">
        <f t="shared" si="148"/>
        <v>1052299.57</v>
      </c>
      <c r="O148" s="11">
        <f t="shared" si="148"/>
        <v>1052299.57</v>
      </c>
      <c r="P148" s="11">
        <f t="shared" si="148"/>
        <v>1052299.57</v>
      </c>
      <c r="Q148" s="11">
        <f t="shared" si="148"/>
        <v>1052299.57</v>
      </c>
      <c r="R148" s="11">
        <f t="shared" si="148"/>
        <v>1052299.57</v>
      </c>
      <c r="S148" s="72">
        <f t="shared" si="148"/>
        <v>1052299.57</v>
      </c>
      <c r="T148" s="11">
        <f t="shared" si="148"/>
        <v>1052299.57</v>
      </c>
      <c r="U148" s="11">
        <f t="shared" si="148"/>
        <v>1052299.57</v>
      </c>
      <c r="V148" s="11">
        <f t="shared" si="148"/>
        <v>1046299.57</v>
      </c>
      <c r="W148" s="11">
        <f t="shared" si="148"/>
        <v>1046299.57</v>
      </c>
      <c r="X148" s="11">
        <f t="shared" si="148"/>
        <v>1046299.57</v>
      </c>
      <c r="Y148" s="11">
        <f t="shared" si="148"/>
        <v>1046299.57</v>
      </c>
      <c r="Z148" s="11">
        <f t="shared" si="148"/>
        <v>1046299.57</v>
      </c>
      <c r="AA148" s="11">
        <f t="shared" si="148"/>
        <v>1046299.57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201812</v>
      </c>
      <c r="AY148" s="11">
        <f t="shared" ref="AY148:BW148" si="149">IF(AY17="","",AY17+AY109)</f>
        <v>674806.65</v>
      </c>
      <c r="AZ148" s="11">
        <f t="shared" si="149"/>
        <v>1246926.61</v>
      </c>
      <c r="BA148" s="11">
        <f t="shared" si="149"/>
        <v>1210968.08</v>
      </c>
      <c r="BB148" s="11">
        <f t="shared" si="149"/>
        <v>1219091.08</v>
      </c>
      <c r="BC148" s="11">
        <f t="shared" si="149"/>
        <v>1222291.08</v>
      </c>
      <c r="BD148" s="11">
        <f t="shared" si="149"/>
        <v>1094929.92</v>
      </c>
      <c r="BE148" s="11">
        <f t="shared" si="149"/>
        <v>1094229.92</v>
      </c>
      <c r="BF148" s="11">
        <f t="shared" si="149"/>
        <v>1054229.92</v>
      </c>
      <c r="BG148" s="11">
        <f t="shared" si="149"/>
        <v>1052299.57</v>
      </c>
      <c r="BH148" s="11">
        <f t="shared" si="149"/>
        <v>1052299.57</v>
      </c>
      <c r="BI148" s="11">
        <f t="shared" si="149"/>
        <v>1052299.57</v>
      </c>
      <c r="BJ148" s="11">
        <f t="shared" si="149"/>
        <v>1052299.57</v>
      </c>
      <c r="BK148" s="11">
        <f t="shared" si="149"/>
        <v>1052299.57</v>
      </c>
      <c r="BL148" s="11">
        <f t="shared" si="149"/>
        <v>1052299.57</v>
      </c>
      <c r="BM148" s="11">
        <f t="shared" si="149"/>
        <v>1052299.57</v>
      </c>
      <c r="BN148" s="11">
        <f t="shared" si="149"/>
        <v>1052299.57</v>
      </c>
      <c r="BO148" s="11">
        <f t="shared" si="149"/>
        <v>1052299.57</v>
      </c>
      <c r="BP148" s="11">
        <f t="shared" si="149"/>
        <v>1052299.57</v>
      </c>
      <c r="BQ148" s="11">
        <f t="shared" si="149"/>
        <v>1052299.57</v>
      </c>
      <c r="BR148" s="11">
        <f t="shared" si="149"/>
        <v>1046299.57</v>
      </c>
      <c r="BS148" s="11">
        <f t="shared" si="149"/>
        <v>1046299.57</v>
      </c>
      <c r="BT148" s="11">
        <f t="shared" si="149"/>
        <v>1046299.57</v>
      </c>
      <c r="BU148" s="11">
        <f t="shared" si="149"/>
        <v>1046299.57</v>
      </c>
      <c r="BV148" s="11">
        <f t="shared" si="149"/>
        <v>1046299.57</v>
      </c>
      <c r="BW148" s="11">
        <f t="shared" si="149"/>
        <v>1046299.57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  <c r="CP148" s="10">
        <v>201712</v>
      </c>
      <c r="CQ148" s="11">
        <f t="shared" ref="CQ148:DO148" si="150">IF(CQ17="","",CQ17+CQ109)</f>
        <v>787862.87</v>
      </c>
      <c r="CR148" s="11">
        <f t="shared" si="150"/>
        <v>1062701.52</v>
      </c>
      <c r="CS148" s="11">
        <f t="shared" si="150"/>
        <v>1095340.52</v>
      </c>
      <c r="CT148" s="11">
        <f t="shared" si="150"/>
        <v>1117084.82</v>
      </c>
      <c r="CU148" s="11">
        <f t="shared" si="150"/>
        <v>1109597.12</v>
      </c>
      <c r="CV148" s="11">
        <f t="shared" si="150"/>
        <v>1104397.12</v>
      </c>
      <c r="CW148" s="11">
        <f t="shared" si="150"/>
        <v>1102197.12</v>
      </c>
      <c r="CX148" s="11">
        <f t="shared" si="150"/>
        <v>1096997.12</v>
      </c>
      <c r="CY148" s="11">
        <f t="shared" si="150"/>
        <v>1081997.12</v>
      </c>
      <c r="CZ148" s="11">
        <f t="shared" si="150"/>
        <v>1081997.12</v>
      </c>
      <c r="DA148" s="11">
        <f t="shared" si="150"/>
        <v>1087740.84</v>
      </c>
      <c r="DB148" s="11">
        <f t="shared" si="150"/>
        <v>1087740.84</v>
      </c>
      <c r="DC148" s="11">
        <f t="shared" si="150"/>
        <v>1087740.84</v>
      </c>
      <c r="DD148" s="11">
        <f t="shared" si="150"/>
        <v>1087740.84</v>
      </c>
      <c r="DE148" s="11">
        <f t="shared" si="150"/>
        <v>1087740.84</v>
      </c>
      <c r="DF148" s="11">
        <f t="shared" si="150"/>
        <v>1087740.84</v>
      </c>
      <c r="DG148" s="11">
        <f t="shared" si="150"/>
        <v>1087740.84</v>
      </c>
      <c r="DH148" s="11">
        <f t="shared" si="150"/>
        <v>1087740.84</v>
      </c>
      <c r="DI148" s="11">
        <f t="shared" si="150"/>
        <v>1087740.84</v>
      </c>
      <c r="DJ148" s="11">
        <f t="shared" si="150"/>
        <v>1087740.84</v>
      </c>
      <c r="DK148" s="11">
        <f t="shared" si="150"/>
        <v>1087740.84</v>
      </c>
      <c r="DL148" s="11">
        <f t="shared" si="150"/>
        <v>1087740.84</v>
      </c>
      <c r="DM148" s="11">
        <f t="shared" si="150"/>
        <v>1087740.84</v>
      </c>
      <c r="DN148" s="11">
        <f t="shared" si="150"/>
        <v>1087740.84</v>
      </c>
      <c r="DO148" s="11">
        <f t="shared" si="150"/>
        <v>1087740.84</v>
      </c>
      <c r="DP148" s="11" t="s">
        <v>25</v>
      </c>
      <c r="DQ148" s="11" t="s">
        <v>25</v>
      </c>
      <c r="DR148" s="11" t="s">
        <v>25</v>
      </c>
      <c r="DS148" s="11" t="s">
        <v>25</v>
      </c>
      <c r="DT148" s="11" t="s">
        <v>25</v>
      </c>
      <c r="DU148" s="11" t="s">
        <v>25</v>
      </c>
      <c r="DV148" s="11" t="s">
        <v>25</v>
      </c>
      <c r="DW148" s="11" t="s">
        <v>25</v>
      </c>
      <c r="DX148" s="11" t="s">
        <v>25</v>
      </c>
      <c r="DY148" s="11" t="s">
        <v>25</v>
      </c>
    </row>
    <row r="149" ht="15" customHeight="1" outlineLevel="1" spans="2:129">
      <c r="B149" s="10">
        <f t="shared" si="120"/>
        <v>201903</v>
      </c>
      <c r="C149" s="11">
        <f t="shared" ref="C149:Z149" si="151">IF(C18="","",C18+C110)</f>
        <v>1709504.45</v>
      </c>
      <c r="D149" s="11">
        <f t="shared" si="151"/>
        <v>1798819.18</v>
      </c>
      <c r="E149" s="11">
        <f t="shared" si="151"/>
        <v>1721433.2</v>
      </c>
      <c r="F149" s="11">
        <f t="shared" si="151"/>
        <v>1688913.2</v>
      </c>
      <c r="G149" s="11">
        <f t="shared" si="151"/>
        <v>1819503.83</v>
      </c>
      <c r="H149" s="11">
        <f t="shared" si="151"/>
        <v>1834087.75</v>
      </c>
      <c r="I149" s="11">
        <f t="shared" si="151"/>
        <v>1823887.75</v>
      </c>
      <c r="J149" s="11">
        <f t="shared" si="151"/>
        <v>1818994.85</v>
      </c>
      <c r="K149" s="11">
        <f t="shared" si="151"/>
        <v>1818994.85</v>
      </c>
      <c r="L149" s="11">
        <f t="shared" si="151"/>
        <v>1907410.93</v>
      </c>
      <c r="M149" s="11">
        <f t="shared" si="151"/>
        <v>1907410.93</v>
      </c>
      <c r="N149" s="11">
        <f t="shared" si="151"/>
        <v>1907410.93</v>
      </c>
      <c r="O149" s="11">
        <f t="shared" si="151"/>
        <v>1907410.93</v>
      </c>
      <c r="P149" s="11">
        <f t="shared" si="151"/>
        <v>1907410.93</v>
      </c>
      <c r="Q149" s="11">
        <f t="shared" si="151"/>
        <v>1907410.93</v>
      </c>
      <c r="R149" s="11">
        <f t="shared" si="151"/>
        <v>1827410.93</v>
      </c>
      <c r="S149" s="72">
        <f t="shared" si="151"/>
        <v>1825410.93</v>
      </c>
      <c r="T149" s="11">
        <f t="shared" si="151"/>
        <v>1825410.93</v>
      </c>
      <c r="U149" s="11">
        <f t="shared" si="151"/>
        <v>1825410.93</v>
      </c>
      <c r="V149" s="11">
        <f t="shared" si="151"/>
        <v>1825410.93</v>
      </c>
      <c r="W149" s="11">
        <f t="shared" si="151"/>
        <v>1825410.93</v>
      </c>
      <c r="X149" s="11">
        <f t="shared" si="151"/>
        <v>1825410.93</v>
      </c>
      <c r="Y149" s="11">
        <f t="shared" si="151"/>
        <v>1825410.93</v>
      </c>
      <c r="Z149" s="11">
        <f t="shared" si="151"/>
        <v>1985932.22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201903</v>
      </c>
      <c r="AY149" s="11">
        <f t="shared" ref="AY149:BV149" si="152">IF(AY18="","",AY18+AY110)</f>
        <v>1681010.32</v>
      </c>
      <c r="AZ149" s="11">
        <f t="shared" si="152"/>
        <v>1652730.42</v>
      </c>
      <c r="BA149" s="11">
        <f t="shared" si="152"/>
        <v>1596324.61</v>
      </c>
      <c r="BB149" s="11">
        <f t="shared" si="152"/>
        <v>1560598.91</v>
      </c>
      <c r="BC149" s="11">
        <f t="shared" si="152"/>
        <v>1691189.54</v>
      </c>
      <c r="BD149" s="11">
        <f t="shared" si="152"/>
        <v>1705773.46</v>
      </c>
      <c r="BE149" s="11">
        <f t="shared" si="152"/>
        <v>1695573.46</v>
      </c>
      <c r="BF149" s="11">
        <f t="shared" si="152"/>
        <v>1690680.56</v>
      </c>
      <c r="BG149" s="11">
        <f t="shared" si="152"/>
        <v>1690680.56</v>
      </c>
      <c r="BH149" s="11">
        <f t="shared" si="152"/>
        <v>1779096.64</v>
      </c>
      <c r="BI149" s="11">
        <f t="shared" si="152"/>
        <v>1779096.64</v>
      </c>
      <c r="BJ149" s="11">
        <f t="shared" si="152"/>
        <v>1779096.64</v>
      </c>
      <c r="BK149" s="11">
        <f t="shared" si="152"/>
        <v>1779096.64</v>
      </c>
      <c r="BL149" s="11">
        <f t="shared" si="152"/>
        <v>1779096.64</v>
      </c>
      <c r="BM149" s="11">
        <f t="shared" si="152"/>
        <v>1779096.64</v>
      </c>
      <c r="BN149" s="11">
        <f t="shared" si="152"/>
        <v>1699096.64</v>
      </c>
      <c r="BO149" s="11">
        <f t="shared" si="152"/>
        <v>1697096.64</v>
      </c>
      <c r="BP149" s="11">
        <f t="shared" si="152"/>
        <v>1697096.64</v>
      </c>
      <c r="BQ149" s="11">
        <f t="shared" si="152"/>
        <v>1697096.64</v>
      </c>
      <c r="BR149" s="11">
        <f t="shared" si="152"/>
        <v>1697096.64</v>
      </c>
      <c r="BS149" s="11">
        <f t="shared" si="152"/>
        <v>1697096.64</v>
      </c>
      <c r="BT149" s="11">
        <f t="shared" si="152"/>
        <v>1697096.64</v>
      </c>
      <c r="BU149" s="11">
        <f t="shared" si="152"/>
        <v>1697096.64</v>
      </c>
      <c r="BV149" s="11">
        <f t="shared" si="152"/>
        <v>1857617.93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  <c r="CP149" s="10">
        <v>201803</v>
      </c>
      <c r="CQ149" s="11">
        <f t="shared" ref="CQ149:DN149" si="153">IF(CQ18="","",CQ18+CQ110)</f>
        <v>3456647.58</v>
      </c>
      <c r="CR149" s="11">
        <f t="shared" si="153"/>
        <v>3750174.65</v>
      </c>
      <c r="CS149" s="11">
        <f t="shared" si="153"/>
        <v>3803097.23</v>
      </c>
      <c r="CT149" s="11">
        <f t="shared" si="153"/>
        <v>3851979.6</v>
      </c>
      <c r="CU149" s="11">
        <f t="shared" si="153"/>
        <v>3851979.6</v>
      </c>
      <c r="CV149" s="11">
        <f t="shared" si="153"/>
        <v>3844193.3</v>
      </c>
      <c r="CW149" s="11">
        <f t="shared" si="153"/>
        <v>3843993.3</v>
      </c>
      <c r="CX149" s="11">
        <f t="shared" si="153"/>
        <v>3844812.3</v>
      </c>
      <c r="CY149" s="11">
        <f t="shared" si="153"/>
        <v>3842762.3</v>
      </c>
      <c r="CZ149" s="11">
        <f t="shared" si="153"/>
        <v>3842762.3</v>
      </c>
      <c r="DA149" s="11">
        <f t="shared" si="153"/>
        <v>3841762.3</v>
      </c>
      <c r="DB149" s="11">
        <f t="shared" si="153"/>
        <v>3841762.3</v>
      </c>
      <c r="DC149" s="11">
        <f t="shared" si="153"/>
        <v>3841762.3</v>
      </c>
      <c r="DD149" s="11">
        <f t="shared" si="153"/>
        <v>3841762.3</v>
      </c>
      <c r="DE149" s="11">
        <f t="shared" si="153"/>
        <v>3841762.3</v>
      </c>
      <c r="DF149" s="11">
        <f t="shared" si="153"/>
        <v>3841762.3</v>
      </c>
      <c r="DG149" s="11">
        <f t="shared" si="153"/>
        <v>3841762.3</v>
      </c>
      <c r="DH149" s="11">
        <f t="shared" si="153"/>
        <v>3841762.3</v>
      </c>
      <c r="DI149" s="11">
        <f t="shared" si="153"/>
        <v>3841762.3</v>
      </c>
      <c r="DJ149" s="11">
        <f t="shared" si="153"/>
        <v>3841762.3</v>
      </c>
      <c r="DK149" s="11">
        <f t="shared" si="153"/>
        <v>3841762.3</v>
      </c>
      <c r="DL149" s="11">
        <f t="shared" si="153"/>
        <v>3841762.3</v>
      </c>
      <c r="DM149" s="11">
        <f t="shared" si="153"/>
        <v>3841762.3</v>
      </c>
      <c r="DN149" s="11">
        <f t="shared" si="153"/>
        <v>3841762.3</v>
      </c>
      <c r="DO149" s="11" t="s">
        <v>25</v>
      </c>
      <c r="DP149" s="11" t="s">
        <v>25</v>
      </c>
      <c r="DQ149" s="11" t="s">
        <v>25</v>
      </c>
      <c r="DR149" s="11" t="s">
        <v>25</v>
      </c>
      <c r="DS149" s="11" t="s">
        <v>25</v>
      </c>
      <c r="DT149" s="11" t="s">
        <v>25</v>
      </c>
      <c r="DU149" s="11" t="s">
        <v>25</v>
      </c>
      <c r="DV149" s="11" t="s">
        <v>25</v>
      </c>
      <c r="DW149" s="11" t="s">
        <v>25</v>
      </c>
      <c r="DX149" s="11" t="s">
        <v>25</v>
      </c>
      <c r="DY149" s="11" t="s">
        <v>25</v>
      </c>
    </row>
    <row r="150" ht="15" customHeight="1" outlineLevel="1" spans="2:129">
      <c r="B150" s="10">
        <f t="shared" si="120"/>
        <v>201906</v>
      </c>
      <c r="C150" s="11">
        <f t="shared" ref="C150:Y150" si="154">IF(C19="","",C19+C111)</f>
        <v>867839</v>
      </c>
      <c r="D150" s="11">
        <f t="shared" si="154"/>
        <v>1630021.02</v>
      </c>
      <c r="E150" s="11">
        <f t="shared" si="154"/>
        <v>1678492.62</v>
      </c>
      <c r="F150" s="11">
        <f t="shared" si="154"/>
        <v>1678222.62</v>
      </c>
      <c r="G150" s="11">
        <f t="shared" si="154"/>
        <v>1583717.44</v>
      </c>
      <c r="H150" s="11">
        <f t="shared" si="154"/>
        <v>1546066.83</v>
      </c>
      <c r="I150" s="11">
        <f t="shared" si="154"/>
        <v>1433035.61</v>
      </c>
      <c r="J150" s="11">
        <f t="shared" si="154"/>
        <v>1423035.61</v>
      </c>
      <c r="K150" s="11">
        <f t="shared" si="154"/>
        <v>1423035.61</v>
      </c>
      <c r="L150" s="11">
        <f t="shared" si="154"/>
        <v>1423035.61</v>
      </c>
      <c r="M150" s="11">
        <f t="shared" si="154"/>
        <v>1423035.61</v>
      </c>
      <c r="N150" s="11">
        <f t="shared" si="154"/>
        <v>1423035.61</v>
      </c>
      <c r="O150" s="11">
        <f t="shared" si="154"/>
        <v>1423035.61</v>
      </c>
      <c r="P150" s="11">
        <f t="shared" si="154"/>
        <v>1423035.61</v>
      </c>
      <c r="Q150" s="11">
        <f t="shared" si="154"/>
        <v>1413035.61</v>
      </c>
      <c r="R150" s="11">
        <f t="shared" si="154"/>
        <v>1413035.61</v>
      </c>
      <c r="S150" s="72">
        <f t="shared" si="154"/>
        <v>1413035.61</v>
      </c>
      <c r="T150" s="11">
        <f t="shared" si="154"/>
        <v>1413035.61</v>
      </c>
      <c r="U150" s="11">
        <f t="shared" si="154"/>
        <v>1413035.61</v>
      </c>
      <c r="V150" s="11">
        <f t="shared" si="154"/>
        <v>1413035.61</v>
      </c>
      <c r="W150" s="11">
        <f t="shared" si="154"/>
        <v>1413035.61</v>
      </c>
      <c r="X150" s="11">
        <f t="shared" si="154"/>
        <v>1413035.61</v>
      </c>
      <c r="Y150" s="11">
        <f t="shared" si="154"/>
        <v>1413035.61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201906</v>
      </c>
      <c r="AY150" s="11">
        <f t="shared" ref="AY150:BU150" si="155">IF(AY19="","",AY19+AY111)</f>
        <v>702388.19</v>
      </c>
      <c r="AZ150" s="11">
        <f t="shared" si="155"/>
        <v>1356411.82</v>
      </c>
      <c r="BA150" s="11">
        <f t="shared" si="155"/>
        <v>1397782.92</v>
      </c>
      <c r="BB150" s="11">
        <f t="shared" si="155"/>
        <v>1397512.92</v>
      </c>
      <c r="BC150" s="11">
        <f t="shared" si="155"/>
        <v>1299582.13</v>
      </c>
      <c r="BD150" s="11">
        <f t="shared" si="155"/>
        <v>1271126.7</v>
      </c>
      <c r="BE150" s="11">
        <f t="shared" si="155"/>
        <v>1192004.87</v>
      </c>
      <c r="BF150" s="11">
        <f t="shared" si="155"/>
        <v>1185004.9</v>
      </c>
      <c r="BG150" s="11">
        <f t="shared" si="155"/>
        <v>1185004.9</v>
      </c>
      <c r="BH150" s="11">
        <f t="shared" si="155"/>
        <v>1185004.9</v>
      </c>
      <c r="BI150" s="11">
        <f t="shared" si="155"/>
        <v>1185004.9</v>
      </c>
      <c r="BJ150" s="11">
        <f t="shared" si="155"/>
        <v>1185004.9</v>
      </c>
      <c r="BK150" s="11">
        <f t="shared" si="155"/>
        <v>1185004.9</v>
      </c>
      <c r="BL150" s="11">
        <f t="shared" si="155"/>
        <v>1185004.9</v>
      </c>
      <c r="BM150" s="11">
        <f t="shared" si="155"/>
        <v>1175004.9</v>
      </c>
      <c r="BN150" s="11">
        <f t="shared" si="155"/>
        <v>1175004.9</v>
      </c>
      <c r="BO150" s="11">
        <f t="shared" si="155"/>
        <v>1175004.9</v>
      </c>
      <c r="BP150" s="11">
        <f t="shared" si="155"/>
        <v>1175004.9</v>
      </c>
      <c r="BQ150" s="11">
        <f t="shared" si="155"/>
        <v>1175004.9</v>
      </c>
      <c r="BR150" s="11">
        <f t="shared" si="155"/>
        <v>1175004.9</v>
      </c>
      <c r="BS150" s="11">
        <f t="shared" si="155"/>
        <v>1175004.9</v>
      </c>
      <c r="BT150" s="11">
        <f t="shared" si="155"/>
        <v>1175004.9</v>
      </c>
      <c r="BU150" s="11">
        <f t="shared" si="155"/>
        <v>1175004.9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  <c r="CP150" s="10">
        <v>201806</v>
      </c>
      <c r="CQ150" s="11">
        <f t="shared" ref="CQ150:DM150" si="156">IF(CQ19="","",CQ19+CQ111)</f>
        <v>2124550.43</v>
      </c>
      <c r="CR150" s="11">
        <f t="shared" si="156"/>
        <v>3391185.38</v>
      </c>
      <c r="CS150" s="11">
        <f t="shared" si="156"/>
        <v>3481727.94</v>
      </c>
      <c r="CT150" s="11">
        <f t="shared" si="156"/>
        <v>3496578.94</v>
      </c>
      <c r="CU150" s="11">
        <f t="shared" si="156"/>
        <v>3492798.94</v>
      </c>
      <c r="CV150" s="11">
        <f t="shared" si="156"/>
        <v>3491998.94</v>
      </c>
      <c r="CW150" s="11">
        <f t="shared" si="156"/>
        <v>3491998.94</v>
      </c>
      <c r="CX150" s="11">
        <f t="shared" si="156"/>
        <v>3491998.94</v>
      </c>
      <c r="CY150" s="11">
        <f t="shared" si="156"/>
        <v>3491998.94</v>
      </c>
      <c r="CZ150" s="11">
        <f t="shared" si="156"/>
        <v>3488498.94</v>
      </c>
      <c r="DA150" s="11">
        <f t="shared" si="156"/>
        <v>3488498.94</v>
      </c>
      <c r="DB150" s="11">
        <f t="shared" si="156"/>
        <v>3488498.94</v>
      </c>
      <c r="DC150" s="11">
        <f t="shared" si="156"/>
        <v>3488498.94</v>
      </c>
      <c r="DD150" s="11">
        <f t="shared" si="156"/>
        <v>3488498.94</v>
      </c>
      <c r="DE150" s="11">
        <f t="shared" si="156"/>
        <v>3488498.94</v>
      </c>
      <c r="DF150" s="11">
        <f t="shared" si="156"/>
        <v>3488498.94</v>
      </c>
      <c r="DG150" s="11">
        <f t="shared" si="156"/>
        <v>3488498.94</v>
      </c>
      <c r="DH150" s="11">
        <f t="shared" si="156"/>
        <v>3488498.94</v>
      </c>
      <c r="DI150" s="11">
        <f t="shared" si="156"/>
        <v>3488498.94</v>
      </c>
      <c r="DJ150" s="11">
        <f t="shared" si="156"/>
        <v>3488498.94</v>
      </c>
      <c r="DK150" s="11">
        <f t="shared" si="156"/>
        <v>3488498.94</v>
      </c>
      <c r="DL150" s="11">
        <f t="shared" si="156"/>
        <v>3488498.94</v>
      </c>
      <c r="DM150" s="11">
        <f t="shared" si="156"/>
        <v>3488498.94</v>
      </c>
      <c r="DN150" s="11" t="s">
        <v>25</v>
      </c>
      <c r="DO150" s="11" t="s">
        <v>25</v>
      </c>
      <c r="DP150" s="11" t="s">
        <v>25</v>
      </c>
      <c r="DQ150" s="11" t="s">
        <v>25</v>
      </c>
      <c r="DR150" s="11" t="s">
        <v>25</v>
      </c>
      <c r="DS150" s="11" t="s">
        <v>25</v>
      </c>
      <c r="DT150" s="11" t="s">
        <v>25</v>
      </c>
      <c r="DU150" s="11" t="s">
        <v>25</v>
      </c>
      <c r="DV150" s="11" t="s">
        <v>25</v>
      </c>
      <c r="DW150" s="11" t="s">
        <v>25</v>
      </c>
      <c r="DX150" s="11" t="s">
        <v>25</v>
      </c>
      <c r="DY150" s="11" t="s">
        <v>25</v>
      </c>
    </row>
    <row r="151" ht="15" customHeight="1" outlineLevel="1" spans="2:129">
      <c r="B151" s="10">
        <f t="shared" si="120"/>
        <v>201909</v>
      </c>
      <c r="C151" s="11">
        <f t="shared" ref="C151:X151" si="157">IF(C20="","",C20+C112)</f>
        <v>3485417.1</v>
      </c>
      <c r="D151" s="11">
        <f t="shared" si="157"/>
        <v>3463055.96</v>
      </c>
      <c r="E151" s="11">
        <f t="shared" si="157"/>
        <v>3407455.7</v>
      </c>
      <c r="F151" s="11">
        <f t="shared" si="157"/>
        <v>3510343.28</v>
      </c>
      <c r="G151" s="11">
        <f t="shared" si="157"/>
        <v>2617543.28</v>
      </c>
      <c r="H151" s="11">
        <f t="shared" si="157"/>
        <v>2557666.77</v>
      </c>
      <c r="I151" s="11">
        <f t="shared" si="157"/>
        <v>2557666.77</v>
      </c>
      <c r="J151" s="11">
        <f t="shared" si="157"/>
        <v>2557666.77</v>
      </c>
      <c r="K151" s="11">
        <f t="shared" si="157"/>
        <v>2532666.77</v>
      </c>
      <c r="L151" s="11">
        <f t="shared" si="157"/>
        <v>2564749.67</v>
      </c>
      <c r="M151" s="11">
        <f t="shared" si="157"/>
        <v>2564749.67</v>
      </c>
      <c r="N151" s="11">
        <f t="shared" si="157"/>
        <v>2564749.67</v>
      </c>
      <c r="O151" s="11">
        <f t="shared" si="157"/>
        <v>2559749.67</v>
      </c>
      <c r="P151" s="11">
        <f t="shared" si="157"/>
        <v>2559749.67</v>
      </c>
      <c r="Q151" s="11">
        <f t="shared" si="157"/>
        <v>2476749.67</v>
      </c>
      <c r="R151" s="11">
        <f t="shared" si="157"/>
        <v>2356749.67</v>
      </c>
      <c r="S151" s="72">
        <f t="shared" si="157"/>
        <v>2356749.67</v>
      </c>
      <c r="T151" s="11">
        <f t="shared" si="157"/>
        <v>2356749.67</v>
      </c>
      <c r="U151" s="11">
        <f t="shared" si="157"/>
        <v>2356749.67</v>
      </c>
      <c r="V151" s="11">
        <f t="shared" si="157"/>
        <v>2356749.67</v>
      </c>
      <c r="W151" s="11">
        <f t="shared" si="157"/>
        <v>2356749.67</v>
      </c>
      <c r="X151" s="11">
        <f t="shared" si="157"/>
        <v>2356749.67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201909</v>
      </c>
      <c r="AY151" s="11">
        <f t="shared" ref="AY151:BT151" si="158">IF(AY20="","",AY20+AY112)</f>
        <v>2558240.04</v>
      </c>
      <c r="AZ151" s="11">
        <f t="shared" si="158"/>
        <v>2500585.51</v>
      </c>
      <c r="BA151" s="11">
        <f t="shared" si="158"/>
        <v>2442502.75</v>
      </c>
      <c r="BB151" s="11">
        <f t="shared" si="158"/>
        <v>2504891.02</v>
      </c>
      <c r="BC151" s="11">
        <f t="shared" si="158"/>
        <v>1873474.21</v>
      </c>
      <c r="BD151" s="11">
        <f t="shared" si="158"/>
        <v>1834560.6</v>
      </c>
      <c r="BE151" s="11">
        <f t="shared" si="158"/>
        <v>1834560.6</v>
      </c>
      <c r="BF151" s="11">
        <f t="shared" si="158"/>
        <v>1834560.6</v>
      </c>
      <c r="BG151" s="11">
        <f t="shared" si="158"/>
        <v>1817060.6</v>
      </c>
      <c r="BH151" s="11">
        <f t="shared" si="158"/>
        <v>1839518.63</v>
      </c>
      <c r="BI151" s="11">
        <f t="shared" si="158"/>
        <v>1839518.63</v>
      </c>
      <c r="BJ151" s="11">
        <f t="shared" si="158"/>
        <v>1839518.63</v>
      </c>
      <c r="BK151" s="11">
        <f t="shared" si="158"/>
        <v>1834518.63</v>
      </c>
      <c r="BL151" s="11">
        <f t="shared" si="158"/>
        <v>1834518.63</v>
      </c>
      <c r="BM151" s="11">
        <f t="shared" si="158"/>
        <v>1769518.63</v>
      </c>
      <c r="BN151" s="11">
        <f t="shared" si="158"/>
        <v>1649518.63</v>
      </c>
      <c r="BO151" s="11">
        <f t="shared" si="158"/>
        <v>1649518.63</v>
      </c>
      <c r="BP151" s="11">
        <f t="shared" si="158"/>
        <v>1649518.63</v>
      </c>
      <c r="BQ151" s="11">
        <f t="shared" si="158"/>
        <v>1649518.63</v>
      </c>
      <c r="BR151" s="11">
        <f t="shared" si="158"/>
        <v>1649518.63</v>
      </c>
      <c r="BS151" s="11">
        <f t="shared" si="158"/>
        <v>1649518.63</v>
      </c>
      <c r="BT151" s="11">
        <f t="shared" si="158"/>
        <v>1649518.63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  <c r="CP151" s="10">
        <v>201809</v>
      </c>
      <c r="CQ151" s="11">
        <f t="shared" ref="CQ151:DL151" si="159">IF(CQ20="","",CQ20+CQ112)</f>
        <v>1650255.53</v>
      </c>
      <c r="CR151" s="11">
        <f t="shared" si="159"/>
        <v>1804077.59</v>
      </c>
      <c r="CS151" s="11">
        <f t="shared" si="159"/>
        <v>1822773.83</v>
      </c>
      <c r="CT151" s="11">
        <f t="shared" si="159"/>
        <v>1749816.13</v>
      </c>
      <c r="CU151" s="11">
        <f t="shared" si="159"/>
        <v>1752816.13</v>
      </c>
      <c r="CV151" s="11">
        <f t="shared" si="159"/>
        <v>1752043</v>
      </c>
      <c r="CW151" s="11">
        <f t="shared" si="159"/>
        <v>1752043</v>
      </c>
      <c r="CX151" s="11">
        <f t="shared" si="159"/>
        <v>1755212.12</v>
      </c>
      <c r="CY151" s="11">
        <f t="shared" si="159"/>
        <v>1755212.12</v>
      </c>
      <c r="CZ151" s="11">
        <f t="shared" si="159"/>
        <v>1755212.12</v>
      </c>
      <c r="DA151" s="11">
        <f t="shared" si="159"/>
        <v>1755212.12</v>
      </c>
      <c r="DB151" s="11">
        <f t="shared" si="159"/>
        <v>1755212.12</v>
      </c>
      <c r="DC151" s="11">
        <f t="shared" si="159"/>
        <v>1755212.12</v>
      </c>
      <c r="DD151" s="11">
        <f t="shared" si="159"/>
        <v>1755212.12</v>
      </c>
      <c r="DE151" s="11">
        <f t="shared" si="159"/>
        <v>1755212.12</v>
      </c>
      <c r="DF151" s="11">
        <f t="shared" si="159"/>
        <v>1755212.12</v>
      </c>
      <c r="DG151" s="11">
        <f t="shared" si="159"/>
        <v>1755212.12</v>
      </c>
      <c r="DH151" s="11">
        <f t="shared" si="159"/>
        <v>1755212.12</v>
      </c>
      <c r="DI151" s="11">
        <f t="shared" si="159"/>
        <v>1755212.12</v>
      </c>
      <c r="DJ151" s="11">
        <f t="shared" si="159"/>
        <v>1755212.12</v>
      </c>
      <c r="DK151" s="11">
        <f t="shared" si="159"/>
        <v>1755212.12</v>
      </c>
      <c r="DL151" s="11">
        <f t="shared" si="159"/>
        <v>1755212.12</v>
      </c>
      <c r="DM151" s="11" t="s">
        <v>25</v>
      </c>
      <c r="DN151" s="11" t="s">
        <v>25</v>
      </c>
      <c r="DO151" s="11" t="s">
        <v>25</v>
      </c>
      <c r="DP151" s="11" t="s">
        <v>25</v>
      </c>
      <c r="DQ151" s="11" t="s">
        <v>25</v>
      </c>
      <c r="DR151" s="11" t="s">
        <v>25</v>
      </c>
      <c r="DS151" s="11" t="s">
        <v>25</v>
      </c>
      <c r="DT151" s="11" t="s">
        <v>25</v>
      </c>
      <c r="DU151" s="11" t="s">
        <v>25</v>
      </c>
      <c r="DV151" s="11" t="s">
        <v>25</v>
      </c>
      <c r="DW151" s="11" t="s">
        <v>25</v>
      </c>
      <c r="DX151" s="11" t="s">
        <v>25</v>
      </c>
      <c r="DY151" s="11" t="s">
        <v>25</v>
      </c>
    </row>
    <row r="152" ht="15" customHeight="1" outlineLevel="1" spans="2:129">
      <c r="B152" s="10">
        <f t="shared" si="120"/>
        <v>201912</v>
      </c>
      <c r="C152" s="11">
        <f t="shared" ref="C152:W152" si="160">IF(C21="","",C21+C113)</f>
        <v>3001299.73</v>
      </c>
      <c r="D152" s="11">
        <f t="shared" si="160"/>
        <v>5048679.06</v>
      </c>
      <c r="E152" s="11">
        <f t="shared" si="160"/>
        <v>3805470.49</v>
      </c>
      <c r="F152" s="11">
        <f t="shared" si="160"/>
        <v>3726178.04</v>
      </c>
      <c r="G152" s="11">
        <f t="shared" si="160"/>
        <v>3853998.92</v>
      </c>
      <c r="H152" s="11">
        <f t="shared" si="160"/>
        <v>3802001.41</v>
      </c>
      <c r="I152" s="11">
        <f t="shared" si="160"/>
        <v>3902001.41</v>
      </c>
      <c r="J152" s="11">
        <f t="shared" si="160"/>
        <v>3902090.64</v>
      </c>
      <c r="K152" s="11">
        <f t="shared" si="160"/>
        <v>3902090.64</v>
      </c>
      <c r="L152" s="11">
        <f t="shared" si="160"/>
        <v>3899890.64</v>
      </c>
      <c r="M152" s="11">
        <f t="shared" si="160"/>
        <v>3899890.64</v>
      </c>
      <c r="N152" s="11">
        <f t="shared" si="160"/>
        <v>3779890.64</v>
      </c>
      <c r="O152" s="11">
        <f t="shared" si="160"/>
        <v>3779890.64</v>
      </c>
      <c r="P152" s="11">
        <f t="shared" si="160"/>
        <v>3756890.64</v>
      </c>
      <c r="Q152" s="11">
        <f t="shared" si="160"/>
        <v>3755640.64</v>
      </c>
      <c r="R152" s="11">
        <f t="shared" si="160"/>
        <v>3755640.64</v>
      </c>
      <c r="S152" s="72">
        <f t="shared" si="160"/>
        <v>3755640.64</v>
      </c>
      <c r="T152" s="11">
        <f t="shared" si="160"/>
        <v>3755640.64</v>
      </c>
      <c r="U152" s="11">
        <f t="shared" si="160"/>
        <v>3755640.64</v>
      </c>
      <c r="V152" s="11">
        <f t="shared" si="160"/>
        <v>3755640.64</v>
      </c>
      <c r="W152" s="11">
        <f t="shared" si="160"/>
        <v>3755640.64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201912</v>
      </c>
      <c r="AY152" s="11">
        <f t="shared" ref="AY152:BS152" si="161">IF(AY21="","",AY21+AY113)</f>
        <v>2121267.96</v>
      </c>
      <c r="AZ152" s="11">
        <f t="shared" si="161"/>
        <v>3556006.41</v>
      </c>
      <c r="BA152" s="11">
        <f t="shared" si="161"/>
        <v>2712152.2</v>
      </c>
      <c r="BB152" s="11">
        <f t="shared" si="161"/>
        <v>2640910.8</v>
      </c>
      <c r="BC152" s="11">
        <f t="shared" si="161"/>
        <v>2736385.47</v>
      </c>
      <c r="BD152" s="11">
        <f t="shared" si="161"/>
        <v>2686828.82</v>
      </c>
      <c r="BE152" s="11">
        <f t="shared" si="161"/>
        <v>2756828.79</v>
      </c>
      <c r="BF152" s="11">
        <f t="shared" si="161"/>
        <v>2756891.25</v>
      </c>
      <c r="BG152" s="11">
        <f t="shared" si="161"/>
        <v>2756891.25</v>
      </c>
      <c r="BH152" s="11">
        <f t="shared" si="161"/>
        <v>2755351.23</v>
      </c>
      <c r="BI152" s="11">
        <f t="shared" si="161"/>
        <v>2755351.23</v>
      </c>
      <c r="BJ152" s="11">
        <f t="shared" si="161"/>
        <v>2671351.16</v>
      </c>
      <c r="BK152" s="11">
        <f t="shared" si="161"/>
        <v>2671351.16</v>
      </c>
      <c r="BL152" s="11">
        <f t="shared" si="161"/>
        <v>2649626.17</v>
      </c>
      <c r="BM152" s="11">
        <f t="shared" si="161"/>
        <v>2648376.17</v>
      </c>
      <c r="BN152" s="11">
        <f t="shared" si="161"/>
        <v>2648376.17</v>
      </c>
      <c r="BO152" s="11">
        <f t="shared" si="161"/>
        <v>2648376.17</v>
      </c>
      <c r="BP152" s="11">
        <f t="shared" si="161"/>
        <v>2648376.17</v>
      </c>
      <c r="BQ152" s="11">
        <f t="shared" si="161"/>
        <v>2648376.17</v>
      </c>
      <c r="BR152" s="11">
        <f t="shared" si="161"/>
        <v>2648376.17</v>
      </c>
      <c r="BS152" s="11">
        <f t="shared" si="161"/>
        <v>2648376.17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  <c r="CP152" s="10">
        <v>201812</v>
      </c>
      <c r="CQ152" s="11">
        <f t="shared" ref="CQ152:DK152" si="162">IF(CQ21="","",CQ21+CQ113)</f>
        <v>674806.65</v>
      </c>
      <c r="CR152" s="11">
        <f t="shared" si="162"/>
        <v>1246926.61</v>
      </c>
      <c r="CS152" s="11">
        <f t="shared" si="162"/>
        <v>1210968.08</v>
      </c>
      <c r="CT152" s="11">
        <f t="shared" si="162"/>
        <v>1219091.08</v>
      </c>
      <c r="CU152" s="11">
        <f t="shared" si="162"/>
        <v>1222291.08</v>
      </c>
      <c r="CV152" s="11">
        <f t="shared" si="162"/>
        <v>1094929.92</v>
      </c>
      <c r="CW152" s="11">
        <f t="shared" si="162"/>
        <v>1094229.92</v>
      </c>
      <c r="CX152" s="11">
        <f t="shared" si="162"/>
        <v>1054229.92</v>
      </c>
      <c r="CY152" s="11">
        <f t="shared" si="162"/>
        <v>1052299.57</v>
      </c>
      <c r="CZ152" s="11">
        <f t="shared" si="162"/>
        <v>1052299.57</v>
      </c>
      <c r="DA152" s="11">
        <f t="shared" si="162"/>
        <v>1052299.57</v>
      </c>
      <c r="DB152" s="11">
        <f t="shared" si="162"/>
        <v>1052299.57</v>
      </c>
      <c r="DC152" s="11">
        <f t="shared" si="162"/>
        <v>1052299.57</v>
      </c>
      <c r="DD152" s="11">
        <f t="shared" si="162"/>
        <v>1052299.57</v>
      </c>
      <c r="DE152" s="11">
        <f t="shared" si="162"/>
        <v>1052299.57</v>
      </c>
      <c r="DF152" s="11">
        <f t="shared" si="162"/>
        <v>1052299.57</v>
      </c>
      <c r="DG152" s="11">
        <f t="shared" si="162"/>
        <v>1052299.57</v>
      </c>
      <c r="DH152" s="11">
        <f t="shared" si="162"/>
        <v>1052299.57</v>
      </c>
      <c r="DI152" s="11">
        <f t="shared" si="162"/>
        <v>1052299.57</v>
      </c>
      <c r="DJ152" s="11">
        <f t="shared" si="162"/>
        <v>1046299.57</v>
      </c>
      <c r="DK152" s="11">
        <f t="shared" si="162"/>
        <v>1046299.57</v>
      </c>
      <c r="DL152" s="11" t="s">
        <v>25</v>
      </c>
      <c r="DM152" s="11" t="s">
        <v>25</v>
      </c>
      <c r="DN152" s="11" t="s">
        <v>25</v>
      </c>
      <c r="DO152" s="11" t="s">
        <v>25</v>
      </c>
      <c r="DP152" s="11" t="s">
        <v>25</v>
      </c>
      <c r="DQ152" s="11" t="s">
        <v>25</v>
      </c>
      <c r="DR152" s="11" t="s">
        <v>25</v>
      </c>
      <c r="DS152" s="11" t="s">
        <v>25</v>
      </c>
      <c r="DT152" s="11" t="s">
        <v>25</v>
      </c>
      <c r="DU152" s="11" t="s">
        <v>25</v>
      </c>
      <c r="DV152" s="11" t="s">
        <v>25</v>
      </c>
      <c r="DW152" s="11" t="s">
        <v>25</v>
      </c>
      <c r="DX152" s="11" t="s">
        <v>25</v>
      </c>
      <c r="DY152" s="11" t="s">
        <v>25</v>
      </c>
    </row>
    <row r="153" ht="15" customHeight="1" outlineLevel="1" spans="2:129">
      <c r="B153" s="10">
        <f t="shared" si="120"/>
        <v>202003</v>
      </c>
      <c r="C153" s="11">
        <f t="shared" ref="C153:V153" si="163">IF(C22="","",C22+C114)</f>
        <v>1803676.92</v>
      </c>
      <c r="D153" s="11">
        <f t="shared" si="163"/>
        <v>2512424.86</v>
      </c>
      <c r="E153" s="11">
        <f t="shared" si="163"/>
        <v>2168200.23</v>
      </c>
      <c r="F153" s="11">
        <f t="shared" si="163"/>
        <v>2241906.23</v>
      </c>
      <c r="G153" s="11">
        <f t="shared" si="163"/>
        <v>2226604.66</v>
      </c>
      <c r="H153" s="11">
        <f t="shared" si="163"/>
        <v>2336127.12</v>
      </c>
      <c r="I153" s="11">
        <f t="shared" si="163"/>
        <v>2323290.74</v>
      </c>
      <c r="J153" s="11">
        <f t="shared" si="163"/>
        <v>2323290.74</v>
      </c>
      <c r="K153" s="11">
        <f t="shared" si="163"/>
        <v>2323290.74</v>
      </c>
      <c r="L153" s="11">
        <f t="shared" si="163"/>
        <v>2330847.19</v>
      </c>
      <c r="M153" s="11">
        <f t="shared" si="163"/>
        <v>2298857.19</v>
      </c>
      <c r="N153" s="11">
        <f t="shared" si="163"/>
        <v>2304078.35</v>
      </c>
      <c r="O153" s="11">
        <f t="shared" si="163"/>
        <v>2203078.35</v>
      </c>
      <c r="P153" s="11">
        <f t="shared" si="163"/>
        <v>2203078.35</v>
      </c>
      <c r="Q153" s="11">
        <f t="shared" si="163"/>
        <v>2203078.35</v>
      </c>
      <c r="R153" s="11">
        <f t="shared" si="163"/>
        <v>2223078.35</v>
      </c>
      <c r="S153" s="72">
        <f t="shared" si="163"/>
        <v>2223078.35</v>
      </c>
      <c r="T153" s="11">
        <f t="shared" si="163"/>
        <v>2103078.35</v>
      </c>
      <c r="U153" s="11">
        <f t="shared" si="163"/>
        <v>2103078.35</v>
      </c>
      <c r="V153" s="11">
        <f t="shared" si="163"/>
        <v>2103078.35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202003</v>
      </c>
      <c r="AY153" s="11">
        <f t="shared" ref="AY153:BR153" si="164">IF(AY22="","",AY22+AY114)</f>
        <v>1629805.82</v>
      </c>
      <c r="AZ153" s="11">
        <f t="shared" si="164"/>
        <v>2211231.93</v>
      </c>
      <c r="BA153" s="11">
        <f t="shared" si="164"/>
        <v>1893426.7</v>
      </c>
      <c r="BB153" s="11">
        <f t="shared" si="164"/>
        <v>1967117.56</v>
      </c>
      <c r="BC153" s="11">
        <f t="shared" si="164"/>
        <v>1956555.63</v>
      </c>
      <c r="BD153" s="11">
        <f t="shared" si="164"/>
        <v>2028721.36</v>
      </c>
      <c r="BE153" s="11">
        <f t="shared" si="164"/>
        <v>2016735.8</v>
      </c>
      <c r="BF153" s="11">
        <f t="shared" si="164"/>
        <v>2016735.8</v>
      </c>
      <c r="BG153" s="11">
        <f t="shared" si="164"/>
        <v>2016735.8</v>
      </c>
      <c r="BH153" s="11">
        <f t="shared" si="164"/>
        <v>2022025.31</v>
      </c>
      <c r="BI153" s="11">
        <f t="shared" si="164"/>
        <v>1999622.93</v>
      </c>
      <c r="BJ153" s="11">
        <f t="shared" si="164"/>
        <v>2003277.72</v>
      </c>
      <c r="BK153" s="11">
        <f t="shared" si="164"/>
        <v>1903177.72</v>
      </c>
      <c r="BL153" s="11">
        <f t="shared" si="164"/>
        <v>1903177.72</v>
      </c>
      <c r="BM153" s="11">
        <f t="shared" si="164"/>
        <v>1903177.72</v>
      </c>
      <c r="BN153" s="11">
        <f t="shared" si="164"/>
        <v>1923177.72</v>
      </c>
      <c r="BO153" s="11">
        <f t="shared" si="164"/>
        <v>1923177.72</v>
      </c>
      <c r="BP153" s="11">
        <f t="shared" si="164"/>
        <v>1803177.72</v>
      </c>
      <c r="BQ153" s="11">
        <f t="shared" si="164"/>
        <v>1803177.72</v>
      </c>
      <c r="BR153" s="11">
        <f t="shared" si="164"/>
        <v>1803177.72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  <c r="CP153" s="10">
        <v>201903</v>
      </c>
      <c r="CQ153" s="11">
        <f t="shared" ref="CQ153:DJ153" si="165">IF(CQ22="","",CQ22+CQ114)</f>
        <v>1681010.32</v>
      </c>
      <c r="CR153" s="11">
        <f t="shared" si="165"/>
        <v>1652730.42</v>
      </c>
      <c r="CS153" s="11">
        <f t="shared" si="165"/>
        <v>1596324.61</v>
      </c>
      <c r="CT153" s="11">
        <f t="shared" si="165"/>
        <v>1560598.91</v>
      </c>
      <c r="CU153" s="11">
        <f t="shared" si="165"/>
        <v>1691189.54</v>
      </c>
      <c r="CV153" s="11">
        <f t="shared" si="165"/>
        <v>1705773.46</v>
      </c>
      <c r="CW153" s="11">
        <f t="shared" si="165"/>
        <v>1695573.46</v>
      </c>
      <c r="CX153" s="11">
        <f t="shared" si="165"/>
        <v>1690680.56</v>
      </c>
      <c r="CY153" s="11">
        <f t="shared" si="165"/>
        <v>1690680.56</v>
      </c>
      <c r="CZ153" s="11">
        <f t="shared" si="165"/>
        <v>1779096.64</v>
      </c>
      <c r="DA153" s="11">
        <f t="shared" si="165"/>
        <v>1779096.64</v>
      </c>
      <c r="DB153" s="11">
        <f t="shared" si="165"/>
        <v>1779096.64</v>
      </c>
      <c r="DC153" s="11">
        <f t="shared" si="165"/>
        <v>1779096.64</v>
      </c>
      <c r="DD153" s="11">
        <f t="shared" si="165"/>
        <v>1779096.64</v>
      </c>
      <c r="DE153" s="11">
        <f t="shared" si="165"/>
        <v>1779096.64</v>
      </c>
      <c r="DF153" s="11">
        <f t="shared" si="165"/>
        <v>1699096.64</v>
      </c>
      <c r="DG153" s="11">
        <f t="shared" si="165"/>
        <v>1697096.64</v>
      </c>
      <c r="DH153" s="11">
        <f t="shared" si="165"/>
        <v>1697096.64</v>
      </c>
      <c r="DI153" s="11">
        <f t="shared" si="165"/>
        <v>1697096.64</v>
      </c>
      <c r="DJ153" s="11">
        <f t="shared" si="165"/>
        <v>1697096.64</v>
      </c>
      <c r="DK153" s="11" t="s">
        <v>25</v>
      </c>
      <c r="DL153" s="11" t="s">
        <v>25</v>
      </c>
      <c r="DM153" s="11" t="s">
        <v>25</v>
      </c>
      <c r="DN153" s="11" t="s">
        <v>25</v>
      </c>
      <c r="DO153" s="11" t="s">
        <v>25</v>
      </c>
      <c r="DP153" s="11" t="s">
        <v>25</v>
      </c>
      <c r="DQ153" s="11" t="s">
        <v>25</v>
      </c>
      <c r="DR153" s="11" t="s">
        <v>25</v>
      </c>
      <c r="DS153" s="11" t="s">
        <v>25</v>
      </c>
      <c r="DT153" s="11" t="s">
        <v>25</v>
      </c>
      <c r="DU153" s="11" t="s">
        <v>25</v>
      </c>
      <c r="DV153" s="11" t="s">
        <v>25</v>
      </c>
      <c r="DW153" s="11" t="s">
        <v>25</v>
      </c>
      <c r="DX153" s="11" t="s">
        <v>25</v>
      </c>
      <c r="DY153" s="11" t="s">
        <v>25</v>
      </c>
    </row>
    <row r="154" ht="15" customHeight="1" outlineLevel="1" spans="2:129">
      <c r="B154" s="10">
        <f t="shared" si="120"/>
        <v>202006</v>
      </c>
      <c r="C154" s="11">
        <f t="shared" ref="C154:U154" si="166">IF(C23="","",C23+C115)</f>
        <v>4211320.36</v>
      </c>
      <c r="D154" s="11">
        <f t="shared" si="166"/>
        <v>5064804.4</v>
      </c>
      <c r="E154" s="11">
        <f t="shared" si="166"/>
        <v>5121866.86</v>
      </c>
      <c r="F154" s="11">
        <f t="shared" si="166"/>
        <v>4922550.57</v>
      </c>
      <c r="G154" s="11">
        <f t="shared" si="166"/>
        <v>4987432.67</v>
      </c>
      <c r="H154" s="11">
        <f t="shared" si="166"/>
        <v>4831226.21</v>
      </c>
      <c r="I154" s="11">
        <f t="shared" si="166"/>
        <v>4848794.29</v>
      </c>
      <c r="J154" s="11">
        <f t="shared" si="166"/>
        <v>4727141.2</v>
      </c>
      <c r="K154" s="11">
        <f t="shared" si="166"/>
        <v>4850351.67</v>
      </c>
      <c r="L154" s="11">
        <f t="shared" si="166"/>
        <v>4850351.67</v>
      </c>
      <c r="M154" s="11">
        <f t="shared" si="166"/>
        <v>4844955.36</v>
      </c>
      <c r="N154" s="11">
        <f t="shared" si="166"/>
        <v>4567255.36</v>
      </c>
      <c r="O154" s="11">
        <f t="shared" si="166"/>
        <v>4532255.36</v>
      </c>
      <c r="P154" s="11">
        <f t="shared" si="166"/>
        <v>4532255.36</v>
      </c>
      <c r="Q154" s="11">
        <f t="shared" si="166"/>
        <v>4632255.36</v>
      </c>
      <c r="R154" s="11">
        <f t="shared" si="166"/>
        <v>4632255.36</v>
      </c>
      <c r="S154" s="72">
        <f t="shared" si="166"/>
        <v>4457255.36</v>
      </c>
      <c r="T154" s="11">
        <f t="shared" si="166"/>
        <v>4388260.11</v>
      </c>
      <c r="U154" s="11">
        <f t="shared" si="166"/>
        <v>4388260.11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202006</v>
      </c>
      <c r="AY154" s="11">
        <f t="shared" ref="AY154:BQ154" si="167">IF(AY23="","",AY23+AY115)</f>
        <v>3507471.69</v>
      </c>
      <c r="AZ154" s="11">
        <f t="shared" si="167"/>
        <v>3907780.36</v>
      </c>
      <c r="BA154" s="11">
        <f t="shared" si="167"/>
        <v>3990240.13</v>
      </c>
      <c r="BB154" s="11">
        <f t="shared" si="167"/>
        <v>3747673.58</v>
      </c>
      <c r="BC154" s="11">
        <f t="shared" si="167"/>
        <v>3820668.36</v>
      </c>
      <c r="BD154" s="11">
        <f t="shared" si="167"/>
        <v>3666561.9</v>
      </c>
      <c r="BE154" s="11">
        <f t="shared" si="167"/>
        <v>3676384.58</v>
      </c>
      <c r="BF154" s="11">
        <f t="shared" si="167"/>
        <v>3558847.88</v>
      </c>
      <c r="BG154" s="11">
        <f t="shared" si="167"/>
        <v>3648095.22</v>
      </c>
      <c r="BH154" s="11">
        <f t="shared" si="167"/>
        <v>3648095.22</v>
      </c>
      <c r="BI154" s="11">
        <f t="shared" si="167"/>
        <v>3644197.8</v>
      </c>
      <c r="BJ154" s="11">
        <f t="shared" si="167"/>
        <v>3436007.78</v>
      </c>
      <c r="BK154" s="11">
        <f t="shared" si="167"/>
        <v>3401007.78</v>
      </c>
      <c r="BL154" s="11">
        <f t="shared" si="167"/>
        <v>3401007.78</v>
      </c>
      <c r="BM154" s="11">
        <f t="shared" si="167"/>
        <v>3471007.78</v>
      </c>
      <c r="BN154" s="11">
        <f t="shared" si="167"/>
        <v>3471007.78</v>
      </c>
      <c r="BO154" s="11">
        <f t="shared" si="167"/>
        <v>3348507.78</v>
      </c>
      <c r="BP154" s="11">
        <f t="shared" si="167"/>
        <v>3279512.53</v>
      </c>
      <c r="BQ154" s="11">
        <f t="shared" si="167"/>
        <v>3279512.53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  <c r="CP154" s="10">
        <v>201906</v>
      </c>
      <c r="CQ154" s="11">
        <f t="shared" ref="CQ154:DI154" si="168">IF(CQ23="","",CQ23+CQ115)</f>
        <v>702388.19</v>
      </c>
      <c r="CR154" s="11">
        <f t="shared" si="168"/>
        <v>1356411.82</v>
      </c>
      <c r="CS154" s="11">
        <f t="shared" si="168"/>
        <v>1397782.92</v>
      </c>
      <c r="CT154" s="11">
        <f t="shared" si="168"/>
        <v>1397512.92</v>
      </c>
      <c r="CU154" s="11">
        <f t="shared" si="168"/>
        <v>1299582.13</v>
      </c>
      <c r="CV154" s="11">
        <f t="shared" si="168"/>
        <v>1271126.7</v>
      </c>
      <c r="CW154" s="11">
        <f t="shared" si="168"/>
        <v>1192004.87</v>
      </c>
      <c r="CX154" s="11">
        <f t="shared" si="168"/>
        <v>1185004.9</v>
      </c>
      <c r="CY154" s="11">
        <f t="shared" si="168"/>
        <v>1185004.9</v>
      </c>
      <c r="CZ154" s="11">
        <f t="shared" si="168"/>
        <v>1185004.9</v>
      </c>
      <c r="DA154" s="11">
        <f t="shared" si="168"/>
        <v>1185004.9</v>
      </c>
      <c r="DB154" s="11">
        <f t="shared" si="168"/>
        <v>1185004.9</v>
      </c>
      <c r="DC154" s="11">
        <f t="shared" si="168"/>
        <v>1185004.9</v>
      </c>
      <c r="DD154" s="11">
        <f t="shared" si="168"/>
        <v>1185004.9</v>
      </c>
      <c r="DE154" s="11">
        <f t="shared" si="168"/>
        <v>1175004.9</v>
      </c>
      <c r="DF154" s="11">
        <f t="shared" si="168"/>
        <v>1175004.9</v>
      </c>
      <c r="DG154" s="11">
        <f t="shared" si="168"/>
        <v>1175004.9</v>
      </c>
      <c r="DH154" s="11">
        <f t="shared" si="168"/>
        <v>1175004.9</v>
      </c>
      <c r="DI154" s="11">
        <f t="shared" si="168"/>
        <v>1175004.9</v>
      </c>
      <c r="DJ154" s="11" t="s">
        <v>25</v>
      </c>
      <c r="DK154" s="11" t="s">
        <v>25</v>
      </c>
      <c r="DL154" s="11" t="s">
        <v>25</v>
      </c>
      <c r="DM154" s="11" t="s">
        <v>25</v>
      </c>
      <c r="DN154" s="11" t="s">
        <v>25</v>
      </c>
      <c r="DO154" s="11" t="s">
        <v>25</v>
      </c>
      <c r="DP154" s="11" t="s">
        <v>25</v>
      </c>
      <c r="DQ154" s="11" t="s">
        <v>25</v>
      </c>
      <c r="DR154" s="11" t="s">
        <v>25</v>
      </c>
      <c r="DS154" s="11" t="s">
        <v>25</v>
      </c>
      <c r="DT154" s="11" t="s">
        <v>25</v>
      </c>
      <c r="DU154" s="11" t="s">
        <v>25</v>
      </c>
      <c r="DV154" s="11" t="s">
        <v>25</v>
      </c>
      <c r="DW154" s="11" t="s">
        <v>25</v>
      </c>
      <c r="DX154" s="11" t="s">
        <v>25</v>
      </c>
      <c r="DY154" s="11" t="s">
        <v>25</v>
      </c>
    </row>
    <row r="155" ht="15" customHeight="1" outlineLevel="1" spans="2:129">
      <c r="B155" s="10">
        <f t="shared" si="120"/>
        <v>202009</v>
      </c>
      <c r="C155" s="11">
        <f t="shared" ref="C155:T155" si="169">IF(C24="","",C24+C116)</f>
        <v>3593775.46</v>
      </c>
      <c r="D155" s="11">
        <f t="shared" si="169"/>
        <v>5285155.14</v>
      </c>
      <c r="E155" s="11">
        <f t="shared" si="169"/>
        <v>5291601.95</v>
      </c>
      <c r="F155" s="11">
        <f t="shared" si="169"/>
        <v>5203838.35</v>
      </c>
      <c r="G155" s="11">
        <f t="shared" si="169"/>
        <v>5467648.47</v>
      </c>
      <c r="H155" s="11">
        <f t="shared" si="169"/>
        <v>5499249.46</v>
      </c>
      <c r="I155" s="11">
        <f t="shared" si="169"/>
        <v>5515342.56</v>
      </c>
      <c r="J155" s="11">
        <f t="shared" si="169"/>
        <v>5556816.55</v>
      </c>
      <c r="K155" s="11">
        <f t="shared" si="169"/>
        <v>5526339.45</v>
      </c>
      <c r="L155" s="11">
        <f t="shared" si="169"/>
        <v>5892696.86</v>
      </c>
      <c r="M155" s="11">
        <f t="shared" si="169"/>
        <v>5812565.3</v>
      </c>
      <c r="N155" s="11">
        <f t="shared" si="169"/>
        <v>5761667.04</v>
      </c>
      <c r="O155" s="11">
        <f t="shared" si="169"/>
        <v>5711667.04</v>
      </c>
      <c r="P155" s="11">
        <f t="shared" si="169"/>
        <v>5397293.39</v>
      </c>
      <c r="Q155" s="11">
        <f t="shared" si="169"/>
        <v>5691033.23</v>
      </c>
      <c r="R155" s="11">
        <f t="shared" si="169"/>
        <v>5496641.13</v>
      </c>
      <c r="S155" s="72">
        <f t="shared" si="169"/>
        <v>5496641.13</v>
      </c>
      <c r="T155" s="11">
        <f t="shared" si="169"/>
        <v>5493827.96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202009</v>
      </c>
      <c r="AY155" s="11">
        <f t="shared" ref="AY155:BP155" si="170">IF(AY24="","",AY24+AY116)</f>
        <v>3234428.08</v>
      </c>
      <c r="AZ155" s="11">
        <f t="shared" si="170"/>
        <v>4479954.09</v>
      </c>
      <c r="BA155" s="11">
        <f t="shared" si="170"/>
        <v>4590825.75</v>
      </c>
      <c r="BB155" s="11">
        <f t="shared" si="170"/>
        <v>4532271.43</v>
      </c>
      <c r="BC155" s="11">
        <f t="shared" si="170"/>
        <v>4709211.41</v>
      </c>
      <c r="BD155" s="11">
        <f t="shared" si="170"/>
        <v>4736444.25</v>
      </c>
      <c r="BE155" s="11">
        <f t="shared" si="170"/>
        <v>4751786.23</v>
      </c>
      <c r="BF155" s="11">
        <f t="shared" si="170"/>
        <v>4793860.38</v>
      </c>
      <c r="BG155" s="11">
        <f t="shared" si="170"/>
        <v>4767366.57</v>
      </c>
      <c r="BH155" s="11">
        <f t="shared" si="170"/>
        <v>5134848.98</v>
      </c>
      <c r="BI155" s="11">
        <f t="shared" si="170"/>
        <v>5068429.44</v>
      </c>
      <c r="BJ155" s="11">
        <f t="shared" si="170"/>
        <v>5017741.05</v>
      </c>
      <c r="BK155" s="11">
        <f t="shared" si="170"/>
        <v>4982741.05</v>
      </c>
      <c r="BL155" s="11">
        <f t="shared" si="170"/>
        <v>4644367.4</v>
      </c>
      <c r="BM155" s="11">
        <f t="shared" si="170"/>
        <v>4938107.24</v>
      </c>
      <c r="BN155" s="11">
        <f t="shared" si="170"/>
        <v>4796215.14</v>
      </c>
      <c r="BO155" s="11">
        <f t="shared" si="170"/>
        <v>4796215.14</v>
      </c>
      <c r="BP155" s="11">
        <f t="shared" si="170"/>
        <v>4793401.97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  <c r="CP155" s="10">
        <v>201909</v>
      </c>
      <c r="CQ155" s="11">
        <f t="shared" ref="CQ155:DH155" si="171">IF(CQ24="","",CQ24+CQ116)</f>
        <v>2558240.04</v>
      </c>
      <c r="CR155" s="11">
        <f t="shared" si="171"/>
        <v>2500585.51</v>
      </c>
      <c r="CS155" s="11">
        <f t="shared" si="171"/>
        <v>2442502.75</v>
      </c>
      <c r="CT155" s="11">
        <f t="shared" si="171"/>
        <v>2504891.02</v>
      </c>
      <c r="CU155" s="11">
        <f t="shared" si="171"/>
        <v>1873474.21</v>
      </c>
      <c r="CV155" s="11">
        <f t="shared" si="171"/>
        <v>1834560.6</v>
      </c>
      <c r="CW155" s="11">
        <f t="shared" si="171"/>
        <v>1834560.6</v>
      </c>
      <c r="CX155" s="11">
        <f t="shared" si="171"/>
        <v>1834560.6</v>
      </c>
      <c r="CY155" s="11">
        <f t="shared" si="171"/>
        <v>1817060.6</v>
      </c>
      <c r="CZ155" s="11">
        <f t="shared" si="171"/>
        <v>1839518.63</v>
      </c>
      <c r="DA155" s="11">
        <f t="shared" si="171"/>
        <v>1839518.63</v>
      </c>
      <c r="DB155" s="11">
        <f t="shared" si="171"/>
        <v>1839518.63</v>
      </c>
      <c r="DC155" s="11">
        <f t="shared" si="171"/>
        <v>1834518.63</v>
      </c>
      <c r="DD155" s="11">
        <f t="shared" si="171"/>
        <v>1834518.63</v>
      </c>
      <c r="DE155" s="11">
        <f t="shared" si="171"/>
        <v>1769518.63</v>
      </c>
      <c r="DF155" s="11">
        <f t="shared" si="171"/>
        <v>1649518.63</v>
      </c>
      <c r="DG155" s="11">
        <f t="shared" si="171"/>
        <v>1649518.63</v>
      </c>
      <c r="DH155" s="11">
        <f t="shared" si="171"/>
        <v>1649518.63</v>
      </c>
      <c r="DI155" s="11" t="s">
        <v>25</v>
      </c>
      <c r="DJ155" s="11" t="s">
        <v>25</v>
      </c>
      <c r="DK155" s="11" t="s">
        <v>25</v>
      </c>
      <c r="DL155" s="11" t="s">
        <v>25</v>
      </c>
      <c r="DM155" s="11" t="s">
        <v>25</v>
      </c>
      <c r="DN155" s="11" t="s">
        <v>25</v>
      </c>
      <c r="DO155" s="11" t="s">
        <v>25</v>
      </c>
      <c r="DP155" s="11" t="s">
        <v>25</v>
      </c>
      <c r="DQ155" s="11" t="s">
        <v>25</v>
      </c>
      <c r="DR155" s="11" t="s">
        <v>25</v>
      </c>
      <c r="DS155" s="11" t="s">
        <v>25</v>
      </c>
      <c r="DT155" s="11" t="s">
        <v>25</v>
      </c>
      <c r="DU155" s="11" t="s">
        <v>25</v>
      </c>
      <c r="DV155" s="11" t="s">
        <v>25</v>
      </c>
      <c r="DW155" s="11" t="s">
        <v>25</v>
      </c>
      <c r="DX155" s="11" t="s">
        <v>25</v>
      </c>
      <c r="DY155" s="11" t="s">
        <v>25</v>
      </c>
    </row>
    <row r="156" ht="15" customHeight="1" outlineLevel="1" spans="2:129">
      <c r="B156" s="10">
        <f t="shared" si="120"/>
        <v>202012</v>
      </c>
      <c r="C156" s="11">
        <f t="shared" ref="C156:S156" si="172">IF(C25="","",C25+C117)</f>
        <v>3233554.16</v>
      </c>
      <c r="D156" s="11">
        <f t="shared" si="172"/>
        <v>3466443.27</v>
      </c>
      <c r="E156" s="11">
        <f t="shared" si="172"/>
        <v>3621812.37</v>
      </c>
      <c r="F156" s="11">
        <f t="shared" si="172"/>
        <v>3837065.64</v>
      </c>
      <c r="G156" s="11">
        <f t="shared" si="172"/>
        <v>4121803.62</v>
      </c>
      <c r="H156" s="11">
        <f t="shared" si="172"/>
        <v>4292628.62</v>
      </c>
      <c r="I156" s="11">
        <f t="shared" si="172"/>
        <v>4294553.34</v>
      </c>
      <c r="J156" s="11">
        <f t="shared" si="172"/>
        <v>4214758.34</v>
      </c>
      <c r="K156" s="11">
        <f t="shared" si="172"/>
        <v>4213076.91</v>
      </c>
      <c r="L156" s="11">
        <f t="shared" si="172"/>
        <v>3911382.12</v>
      </c>
      <c r="M156" s="11">
        <f t="shared" si="172"/>
        <v>3883544.08</v>
      </c>
      <c r="N156" s="11">
        <f t="shared" si="172"/>
        <v>3883544.08</v>
      </c>
      <c r="O156" s="11">
        <f t="shared" si="172"/>
        <v>3883544.08</v>
      </c>
      <c r="P156" s="11">
        <f t="shared" si="172"/>
        <v>3862240.76</v>
      </c>
      <c r="Q156" s="11">
        <f t="shared" si="172"/>
        <v>3831709.76</v>
      </c>
      <c r="R156" s="11">
        <f t="shared" si="172"/>
        <v>3834709.76</v>
      </c>
      <c r="S156" s="72">
        <f t="shared" si="172"/>
        <v>3830709.76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202012</v>
      </c>
      <c r="AY156" s="11">
        <f t="shared" ref="AY156:BO156" si="173">IF(AY25="","",AY25+AY117)</f>
        <v>2599211.47</v>
      </c>
      <c r="AZ156" s="11">
        <f t="shared" si="173"/>
        <v>2958258.59</v>
      </c>
      <c r="BA156" s="11">
        <f t="shared" si="173"/>
        <v>2993773.19</v>
      </c>
      <c r="BB156" s="11">
        <f t="shared" si="173"/>
        <v>3156694.34</v>
      </c>
      <c r="BC156" s="11">
        <f t="shared" si="173"/>
        <v>3405761.05</v>
      </c>
      <c r="BD156" s="11">
        <f t="shared" si="173"/>
        <v>3576586.07</v>
      </c>
      <c r="BE156" s="11">
        <f t="shared" si="173"/>
        <v>3573481.4</v>
      </c>
      <c r="BF156" s="11">
        <f t="shared" si="173"/>
        <v>3493686.4</v>
      </c>
      <c r="BG156" s="11">
        <f t="shared" si="173"/>
        <v>3498642.41</v>
      </c>
      <c r="BH156" s="11">
        <f t="shared" si="173"/>
        <v>3214227.08</v>
      </c>
      <c r="BI156" s="11">
        <f t="shared" si="173"/>
        <v>3186539.66</v>
      </c>
      <c r="BJ156" s="11">
        <f t="shared" si="173"/>
        <v>3186539.66</v>
      </c>
      <c r="BK156" s="11">
        <f t="shared" si="173"/>
        <v>3186539.66</v>
      </c>
      <c r="BL156" s="11">
        <f t="shared" si="173"/>
        <v>3165236.34</v>
      </c>
      <c r="BM156" s="11">
        <f t="shared" si="173"/>
        <v>3134705.34</v>
      </c>
      <c r="BN156" s="11">
        <f t="shared" si="173"/>
        <v>3137705.34</v>
      </c>
      <c r="BO156" s="11">
        <f t="shared" si="173"/>
        <v>3133705.34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  <c r="CP156" s="10">
        <v>201912</v>
      </c>
      <c r="CQ156" s="11">
        <f t="shared" ref="CQ156:DG156" si="174">IF(CQ25="","",CQ25+CQ117)</f>
        <v>2121267.96</v>
      </c>
      <c r="CR156" s="11">
        <f t="shared" si="174"/>
        <v>3556006.41</v>
      </c>
      <c r="CS156" s="11">
        <f t="shared" si="174"/>
        <v>2712152.2</v>
      </c>
      <c r="CT156" s="11">
        <f t="shared" si="174"/>
        <v>2640910.8</v>
      </c>
      <c r="CU156" s="11">
        <f t="shared" si="174"/>
        <v>2736385.47</v>
      </c>
      <c r="CV156" s="11">
        <f t="shared" si="174"/>
        <v>2686828.82</v>
      </c>
      <c r="CW156" s="11">
        <f t="shared" si="174"/>
        <v>2756828.79</v>
      </c>
      <c r="CX156" s="11">
        <f t="shared" si="174"/>
        <v>2756891.25</v>
      </c>
      <c r="CY156" s="11">
        <f t="shared" si="174"/>
        <v>2756891.25</v>
      </c>
      <c r="CZ156" s="11">
        <f t="shared" si="174"/>
        <v>2755351.23</v>
      </c>
      <c r="DA156" s="11">
        <f t="shared" si="174"/>
        <v>2755351.23</v>
      </c>
      <c r="DB156" s="11">
        <f t="shared" si="174"/>
        <v>2671351.16</v>
      </c>
      <c r="DC156" s="11">
        <f t="shared" si="174"/>
        <v>2671351.16</v>
      </c>
      <c r="DD156" s="11">
        <f t="shared" si="174"/>
        <v>2649626.17</v>
      </c>
      <c r="DE156" s="11">
        <f t="shared" si="174"/>
        <v>2648376.17</v>
      </c>
      <c r="DF156" s="11">
        <f t="shared" si="174"/>
        <v>2648376.17</v>
      </c>
      <c r="DG156" s="11">
        <f t="shared" si="174"/>
        <v>2648376.17</v>
      </c>
      <c r="DH156" s="11" t="s">
        <v>25</v>
      </c>
      <c r="DI156" s="11" t="s">
        <v>25</v>
      </c>
      <c r="DJ156" s="11" t="s">
        <v>25</v>
      </c>
      <c r="DK156" s="11" t="s">
        <v>25</v>
      </c>
      <c r="DL156" s="11" t="s">
        <v>25</v>
      </c>
      <c r="DM156" s="11" t="s">
        <v>25</v>
      </c>
      <c r="DN156" s="11" t="s">
        <v>25</v>
      </c>
      <c r="DO156" s="11" t="s">
        <v>25</v>
      </c>
      <c r="DP156" s="11" t="s">
        <v>25</v>
      </c>
      <c r="DQ156" s="11" t="s">
        <v>25</v>
      </c>
      <c r="DR156" s="11" t="s">
        <v>25</v>
      </c>
      <c r="DS156" s="11" t="s">
        <v>25</v>
      </c>
      <c r="DT156" s="11" t="s">
        <v>25</v>
      </c>
      <c r="DU156" s="11" t="s">
        <v>25</v>
      </c>
      <c r="DV156" s="11" t="s">
        <v>25</v>
      </c>
      <c r="DW156" s="11" t="s">
        <v>25</v>
      </c>
      <c r="DX156" s="11" t="s">
        <v>25</v>
      </c>
      <c r="DY156" s="11" t="s">
        <v>25</v>
      </c>
    </row>
    <row r="157" ht="15" customHeight="1" outlineLevel="1" spans="2:129">
      <c r="B157" s="10">
        <f t="shared" si="120"/>
        <v>202103</v>
      </c>
      <c r="C157" s="11">
        <f t="shared" ref="C157:R157" si="175">IF(C26="","",C26+C118)</f>
        <v>6679101.27</v>
      </c>
      <c r="D157" s="11">
        <f t="shared" si="175"/>
        <v>8632586.48</v>
      </c>
      <c r="E157" s="11">
        <f t="shared" si="175"/>
        <v>8329504.15</v>
      </c>
      <c r="F157" s="11">
        <f t="shared" si="175"/>
        <v>9027159.92</v>
      </c>
      <c r="G157" s="11">
        <f t="shared" si="175"/>
        <v>9121024.09</v>
      </c>
      <c r="H157" s="11">
        <f t="shared" si="175"/>
        <v>9129288.49</v>
      </c>
      <c r="I157" s="11">
        <f t="shared" si="175"/>
        <v>9269322.87</v>
      </c>
      <c r="J157" s="11">
        <f t="shared" si="175"/>
        <v>10163966.31</v>
      </c>
      <c r="K157" s="11">
        <f t="shared" si="175"/>
        <v>10063173.88</v>
      </c>
      <c r="L157" s="11">
        <f t="shared" si="175"/>
        <v>10049701.16</v>
      </c>
      <c r="M157" s="11">
        <f t="shared" si="175"/>
        <v>10105034.81</v>
      </c>
      <c r="N157" s="11">
        <f t="shared" si="175"/>
        <v>11110131.58</v>
      </c>
      <c r="O157" s="11">
        <f t="shared" si="175"/>
        <v>10979585.91</v>
      </c>
      <c r="P157" s="11">
        <f t="shared" si="175"/>
        <v>9487685.91</v>
      </c>
      <c r="Q157" s="11">
        <f t="shared" si="175"/>
        <v>9227527.11</v>
      </c>
      <c r="R157" s="11">
        <f t="shared" si="175"/>
        <v>9113405.22</v>
      </c>
      <c r="S157" s="72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202103</v>
      </c>
      <c r="AY157" s="11">
        <f t="shared" ref="AY157:BN157" si="176">IF(AY26="","",AY26+AY118)</f>
        <v>4737513.21</v>
      </c>
      <c r="AZ157" s="11">
        <f t="shared" si="176"/>
        <v>6290255.62</v>
      </c>
      <c r="BA157" s="11">
        <f t="shared" si="176"/>
        <v>6016927.96</v>
      </c>
      <c r="BB157" s="11">
        <f t="shared" si="176"/>
        <v>6727214.53</v>
      </c>
      <c r="BC157" s="11">
        <f t="shared" si="176"/>
        <v>6841753.89</v>
      </c>
      <c r="BD157" s="11">
        <f t="shared" si="176"/>
        <v>6849279.41</v>
      </c>
      <c r="BE157" s="11">
        <f t="shared" si="176"/>
        <v>6988876.36</v>
      </c>
      <c r="BF157" s="11">
        <f t="shared" si="176"/>
        <v>7579002.6</v>
      </c>
      <c r="BG157" s="11">
        <f t="shared" si="176"/>
        <v>7569988.4</v>
      </c>
      <c r="BH157" s="11">
        <f t="shared" si="176"/>
        <v>7557067.7</v>
      </c>
      <c r="BI157" s="11">
        <f t="shared" si="176"/>
        <v>7610695.95</v>
      </c>
      <c r="BJ157" s="11">
        <f t="shared" si="176"/>
        <v>8302206.3</v>
      </c>
      <c r="BK157" s="11">
        <f t="shared" si="176"/>
        <v>8191660.69</v>
      </c>
      <c r="BL157" s="11">
        <f t="shared" si="176"/>
        <v>7342775.69</v>
      </c>
      <c r="BM157" s="11">
        <f t="shared" si="176"/>
        <v>7126696.31</v>
      </c>
      <c r="BN157" s="11">
        <f t="shared" si="176"/>
        <v>6957404.86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  <c r="CP157" s="10">
        <v>202003</v>
      </c>
      <c r="CQ157" s="11">
        <f t="shared" ref="CQ157:DF157" si="177">IF(CQ26="","",CQ26+CQ118)</f>
        <v>1629805.82</v>
      </c>
      <c r="CR157" s="11">
        <f t="shared" si="177"/>
        <v>2211231.93</v>
      </c>
      <c r="CS157" s="11">
        <f t="shared" si="177"/>
        <v>1893426.7</v>
      </c>
      <c r="CT157" s="11">
        <f t="shared" si="177"/>
        <v>1967117.56</v>
      </c>
      <c r="CU157" s="11">
        <f t="shared" si="177"/>
        <v>1956555.63</v>
      </c>
      <c r="CV157" s="11">
        <f t="shared" si="177"/>
        <v>2028721.36</v>
      </c>
      <c r="CW157" s="11">
        <f t="shared" si="177"/>
        <v>2016735.8</v>
      </c>
      <c r="CX157" s="11">
        <f t="shared" si="177"/>
        <v>2016735.8</v>
      </c>
      <c r="CY157" s="11">
        <f t="shared" si="177"/>
        <v>2016735.8</v>
      </c>
      <c r="CZ157" s="11">
        <f t="shared" si="177"/>
        <v>2022025.31</v>
      </c>
      <c r="DA157" s="11">
        <f t="shared" si="177"/>
        <v>1999622.93</v>
      </c>
      <c r="DB157" s="11">
        <f t="shared" si="177"/>
        <v>2003277.72</v>
      </c>
      <c r="DC157" s="11">
        <f t="shared" si="177"/>
        <v>1903177.72</v>
      </c>
      <c r="DD157" s="11">
        <f t="shared" si="177"/>
        <v>1903177.72</v>
      </c>
      <c r="DE157" s="11">
        <f t="shared" si="177"/>
        <v>1903177.72</v>
      </c>
      <c r="DF157" s="11">
        <f t="shared" si="177"/>
        <v>1923177.72</v>
      </c>
      <c r="DG157" s="11" t="s">
        <v>25</v>
      </c>
      <c r="DH157" s="11" t="s">
        <v>25</v>
      </c>
      <c r="DI157" s="11" t="s">
        <v>25</v>
      </c>
      <c r="DJ157" s="11" t="s">
        <v>25</v>
      </c>
      <c r="DK157" s="11" t="s">
        <v>25</v>
      </c>
      <c r="DL157" s="11" t="s">
        <v>25</v>
      </c>
      <c r="DM157" s="11" t="s">
        <v>25</v>
      </c>
      <c r="DN157" s="11" t="s">
        <v>25</v>
      </c>
      <c r="DO157" s="11" t="s">
        <v>25</v>
      </c>
      <c r="DP157" s="11" t="s">
        <v>25</v>
      </c>
      <c r="DQ157" s="11" t="s">
        <v>25</v>
      </c>
      <c r="DR157" s="11" t="s">
        <v>25</v>
      </c>
      <c r="DS157" s="11" t="s">
        <v>25</v>
      </c>
      <c r="DT157" s="11" t="s">
        <v>25</v>
      </c>
      <c r="DU157" s="11" t="s">
        <v>25</v>
      </c>
      <c r="DV157" s="11" t="s">
        <v>25</v>
      </c>
      <c r="DW157" s="11" t="s">
        <v>25</v>
      </c>
      <c r="DX157" s="11" t="s">
        <v>25</v>
      </c>
      <c r="DY157" s="11" t="s">
        <v>25</v>
      </c>
    </row>
    <row r="158" ht="15" customHeight="1" outlineLevel="1" spans="2:129">
      <c r="B158" s="10">
        <f t="shared" si="120"/>
        <v>202106</v>
      </c>
      <c r="C158" s="11">
        <f t="shared" ref="C158:Q158" si="178">IF(C27="","",C27+C119)</f>
        <v>4902225.98</v>
      </c>
      <c r="D158" s="11">
        <f t="shared" si="178"/>
        <v>6643155</v>
      </c>
      <c r="E158" s="11">
        <f t="shared" si="178"/>
        <v>14191258.9</v>
      </c>
      <c r="F158" s="11">
        <f t="shared" si="178"/>
        <v>6212154.66</v>
      </c>
      <c r="G158" s="11">
        <f t="shared" si="178"/>
        <v>5541302.22</v>
      </c>
      <c r="H158" s="11">
        <f t="shared" si="178"/>
        <v>10042330.68</v>
      </c>
      <c r="I158" s="11">
        <f t="shared" si="178"/>
        <v>10533291.78</v>
      </c>
      <c r="J158" s="11">
        <f t="shared" si="178"/>
        <v>10461634.04</v>
      </c>
      <c r="K158" s="11">
        <f t="shared" si="178"/>
        <v>10577797.59</v>
      </c>
      <c r="L158" s="11">
        <f t="shared" si="178"/>
        <v>10581290.25</v>
      </c>
      <c r="M158" s="11">
        <f t="shared" si="178"/>
        <v>11715343.49</v>
      </c>
      <c r="N158" s="11">
        <f t="shared" si="178"/>
        <v>11531641.91</v>
      </c>
      <c r="O158" s="11">
        <f t="shared" si="178"/>
        <v>10455484.85</v>
      </c>
      <c r="P158" s="11">
        <f t="shared" si="178"/>
        <v>10301632.87</v>
      </c>
      <c r="Q158" s="11">
        <f t="shared" si="178"/>
        <v>9920021.13</v>
      </c>
      <c r="R158" s="11" t="s">
        <v>25</v>
      </c>
      <c r="S158" s="72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202106</v>
      </c>
      <c r="AY158" s="11">
        <f t="shared" ref="AY158:BM158" si="179">IF(AY27="","",AY27+AY119)</f>
        <v>3478520.67</v>
      </c>
      <c r="AZ158" s="11">
        <f t="shared" si="179"/>
        <v>4241128.08</v>
      </c>
      <c r="BA158" s="11">
        <f t="shared" si="179"/>
        <v>4794572.69</v>
      </c>
      <c r="BB158" s="11">
        <f t="shared" si="179"/>
        <v>3841799.8</v>
      </c>
      <c r="BC158" s="11">
        <f t="shared" si="179"/>
        <v>3191002.16</v>
      </c>
      <c r="BD158" s="11">
        <f t="shared" si="179"/>
        <v>4040721.23</v>
      </c>
      <c r="BE158" s="11">
        <f t="shared" si="179"/>
        <v>4396402.48</v>
      </c>
      <c r="BF158" s="11">
        <f t="shared" si="179"/>
        <v>4353545.94</v>
      </c>
      <c r="BG158" s="11">
        <f t="shared" si="179"/>
        <v>4493886.94</v>
      </c>
      <c r="BH158" s="11">
        <f t="shared" si="179"/>
        <v>4467662.36</v>
      </c>
      <c r="BI158" s="11">
        <f t="shared" si="179"/>
        <v>5312369.32</v>
      </c>
      <c r="BJ158" s="11">
        <f t="shared" si="179"/>
        <v>5220988.94</v>
      </c>
      <c r="BK158" s="11">
        <f t="shared" si="179"/>
        <v>4598142.06</v>
      </c>
      <c r="BL158" s="11">
        <f t="shared" si="179"/>
        <v>4444290.08</v>
      </c>
      <c r="BM158" s="11">
        <f t="shared" si="179"/>
        <v>4093992.19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  <c r="CP158" s="10">
        <v>202006</v>
      </c>
      <c r="CQ158" s="11">
        <f t="shared" ref="CQ158:DE158" si="180">IF(CQ27="","",CQ27+CQ119)</f>
        <v>3507471.69</v>
      </c>
      <c r="CR158" s="11">
        <f t="shared" si="180"/>
        <v>3907780.36</v>
      </c>
      <c r="CS158" s="11">
        <f t="shared" si="180"/>
        <v>3990240.13</v>
      </c>
      <c r="CT158" s="11">
        <f t="shared" si="180"/>
        <v>3747673.58</v>
      </c>
      <c r="CU158" s="11">
        <f t="shared" si="180"/>
        <v>3820668.36</v>
      </c>
      <c r="CV158" s="11">
        <f t="shared" si="180"/>
        <v>3666561.9</v>
      </c>
      <c r="CW158" s="11">
        <f t="shared" si="180"/>
        <v>3676384.58</v>
      </c>
      <c r="CX158" s="11">
        <f t="shared" si="180"/>
        <v>3558847.88</v>
      </c>
      <c r="CY158" s="11">
        <f t="shared" si="180"/>
        <v>3648095.22</v>
      </c>
      <c r="CZ158" s="11">
        <f t="shared" si="180"/>
        <v>3648095.22</v>
      </c>
      <c r="DA158" s="11">
        <f t="shared" si="180"/>
        <v>3644197.8</v>
      </c>
      <c r="DB158" s="11">
        <f t="shared" si="180"/>
        <v>3436007.78</v>
      </c>
      <c r="DC158" s="11">
        <f t="shared" si="180"/>
        <v>3401007.78</v>
      </c>
      <c r="DD158" s="11">
        <f t="shared" si="180"/>
        <v>3401007.78</v>
      </c>
      <c r="DE158" s="11">
        <f t="shared" si="180"/>
        <v>3471007.78</v>
      </c>
      <c r="DF158" s="11" t="s">
        <v>25</v>
      </c>
      <c r="DG158" s="11" t="s">
        <v>25</v>
      </c>
      <c r="DH158" s="11" t="s">
        <v>25</v>
      </c>
      <c r="DI158" s="11" t="s">
        <v>25</v>
      </c>
      <c r="DJ158" s="11" t="s">
        <v>25</v>
      </c>
      <c r="DK158" s="11" t="s">
        <v>25</v>
      </c>
      <c r="DL158" s="11" t="s">
        <v>25</v>
      </c>
      <c r="DM158" s="11" t="s">
        <v>25</v>
      </c>
      <c r="DN158" s="11" t="s">
        <v>25</v>
      </c>
      <c r="DO158" s="11" t="s">
        <v>25</v>
      </c>
      <c r="DP158" s="11" t="s">
        <v>25</v>
      </c>
      <c r="DQ158" s="11" t="s">
        <v>25</v>
      </c>
      <c r="DR158" s="11" t="s">
        <v>25</v>
      </c>
      <c r="DS158" s="11" t="s">
        <v>25</v>
      </c>
      <c r="DT158" s="11" t="s">
        <v>25</v>
      </c>
      <c r="DU158" s="11" t="s">
        <v>25</v>
      </c>
      <c r="DV158" s="11" t="s">
        <v>25</v>
      </c>
      <c r="DW158" s="11" t="s">
        <v>25</v>
      </c>
      <c r="DX158" s="11" t="s">
        <v>25</v>
      </c>
      <c r="DY158" s="11" t="s">
        <v>25</v>
      </c>
    </row>
    <row r="159" ht="15" customHeight="1" outlineLevel="1" spans="2:129">
      <c r="B159" s="10">
        <f t="shared" si="120"/>
        <v>202109</v>
      </c>
      <c r="C159" s="11">
        <f t="shared" ref="C159:P159" si="181">IF(C28="","",C28+C120)</f>
        <v>18556266.7</v>
      </c>
      <c r="D159" s="11">
        <f t="shared" si="181"/>
        <v>23559826.6</v>
      </c>
      <c r="E159" s="11">
        <f t="shared" si="181"/>
        <v>23965491.62</v>
      </c>
      <c r="F159" s="11">
        <f t="shared" si="181"/>
        <v>25078761.95</v>
      </c>
      <c r="G159" s="11">
        <f t="shared" si="181"/>
        <v>27423813.47</v>
      </c>
      <c r="H159" s="11">
        <f t="shared" si="181"/>
        <v>28705200.82</v>
      </c>
      <c r="I159" s="11">
        <f t="shared" si="181"/>
        <v>27885227.43</v>
      </c>
      <c r="J159" s="11">
        <f t="shared" si="181"/>
        <v>28816625.33</v>
      </c>
      <c r="K159" s="11">
        <f t="shared" si="181"/>
        <v>28889497.24</v>
      </c>
      <c r="L159" s="11">
        <f t="shared" si="181"/>
        <v>29755776.3</v>
      </c>
      <c r="M159" s="11">
        <f t="shared" si="181"/>
        <v>30933813.06</v>
      </c>
      <c r="N159" s="11">
        <f t="shared" si="181"/>
        <v>30934574.08</v>
      </c>
      <c r="O159" s="11">
        <f t="shared" si="181"/>
        <v>29203565.36</v>
      </c>
      <c r="P159" s="11">
        <f t="shared" si="181"/>
        <v>29001755.54</v>
      </c>
      <c r="Q159" s="11" t="s">
        <v>25</v>
      </c>
      <c r="R159" s="11" t="s">
        <v>25</v>
      </c>
      <c r="S159" s="72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202109</v>
      </c>
      <c r="AY159" s="11">
        <f t="shared" ref="AY159:BL159" si="182">IF(AY28="","",AY28+AY120)</f>
        <v>12085496.72</v>
      </c>
      <c r="AZ159" s="11">
        <f t="shared" si="182"/>
        <v>12677109.94</v>
      </c>
      <c r="BA159" s="11">
        <f t="shared" si="182"/>
        <v>13029967.42</v>
      </c>
      <c r="BB159" s="11">
        <f t="shared" si="182"/>
        <v>13574833.94</v>
      </c>
      <c r="BC159" s="11">
        <f t="shared" si="182"/>
        <v>15013400.45</v>
      </c>
      <c r="BD159" s="11">
        <f t="shared" si="182"/>
        <v>15371594.44</v>
      </c>
      <c r="BE159" s="11">
        <f t="shared" si="182"/>
        <v>14861929.2</v>
      </c>
      <c r="BF159" s="11">
        <f t="shared" si="182"/>
        <v>15838282.86</v>
      </c>
      <c r="BG159" s="11">
        <f t="shared" si="182"/>
        <v>14993649.48</v>
      </c>
      <c r="BH159" s="11">
        <f t="shared" si="182"/>
        <v>15729039</v>
      </c>
      <c r="BI159" s="11">
        <f t="shared" si="182"/>
        <v>17042106.68</v>
      </c>
      <c r="BJ159" s="11">
        <f t="shared" si="182"/>
        <v>17042660.57</v>
      </c>
      <c r="BK159" s="11">
        <f t="shared" si="182"/>
        <v>16425946.86</v>
      </c>
      <c r="BL159" s="11">
        <f t="shared" si="182"/>
        <v>16163431.32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  <c r="CP159" s="10">
        <v>202009</v>
      </c>
      <c r="CQ159" s="11">
        <f t="shared" ref="CQ159:DD159" si="183">IF(CQ28="","",CQ28+CQ120)</f>
        <v>3234428.08</v>
      </c>
      <c r="CR159" s="11">
        <f t="shared" si="183"/>
        <v>4479954.09</v>
      </c>
      <c r="CS159" s="11">
        <f t="shared" si="183"/>
        <v>4590825.75</v>
      </c>
      <c r="CT159" s="11">
        <f t="shared" si="183"/>
        <v>4532271.43</v>
      </c>
      <c r="CU159" s="11">
        <f t="shared" si="183"/>
        <v>4709211.41</v>
      </c>
      <c r="CV159" s="11">
        <f t="shared" si="183"/>
        <v>4736444.25</v>
      </c>
      <c r="CW159" s="11">
        <f t="shared" si="183"/>
        <v>4751786.23</v>
      </c>
      <c r="CX159" s="11">
        <f t="shared" si="183"/>
        <v>4793860.38</v>
      </c>
      <c r="CY159" s="11">
        <f t="shared" si="183"/>
        <v>4767366.57</v>
      </c>
      <c r="CZ159" s="11">
        <f t="shared" si="183"/>
        <v>5134848.98</v>
      </c>
      <c r="DA159" s="11">
        <f t="shared" si="183"/>
        <v>5068429.44</v>
      </c>
      <c r="DB159" s="11">
        <f t="shared" si="183"/>
        <v>5017741.05</v>
      </c>
      <c r="DC159" s="11">
        <f t="shared" si="183"/>
        <v>4982741.05</v>
      </c>
      <c r="DD159" s="11">
        <f t="shared" si="183"/>
        <v>4644367.4</v>
      </c>
      <c r="DE159" s="11" t="s">
        <v>25</v>
      </c>
      <c r="DF159" s="11" t="s">
        <v>25</v>
      </c>
      <c r="DG159" s="11" t="s">
        <v>25</v>
      </c>
      <c r="DH159" s="11" t="s">
        <v>25</v>
      </c>
      <c r="DI159" s="11" t="s">
        <v>25</v>
      </c>
      <c r="DJ159" s="11" t="s">
        <v>25</v>
      </c>
      <c r="DK159" s="11" t="s">
        <v>25</v>
      </c>
      <c r="DL159" s="11" t="s">
        <v>25</v>
      </c>
      <c r="DM159" s="11" t="s">
        <v>25</v>
      </c>
      <c r="DN159" s="11" t="s">
        <v>25</v>
      </c>
      <c r="DO159" s="11" t="s">
        <v>25</v>
      </c>
      <c r="DP159" s="11" t="s">
        <v>25</v>
      </c>
      <c r="DQ159" s="11" t="s">
        <v>25</v>
      </c>
      <c r="DR159" s="11" t="s">
        <v>25</v>
      </c>
      <c r="DS159" s="11" t="s">
        <v>25</v>
      </c>
      <c r="DT159" s="11" t="s">
        <v>25</v>
      </c>
      <c r="DU159" s="11" t="s">
        <v>25</v>
      </c>
      <c r="DV159" s="11" t="s">
        <v>25</v>
      </c>
      <c r="DW159" s="11" t="s">
        <v>25</v>
      </c>
      <c r="DX159" s="11" t="s">
        <v>25</v>
      </c>
      <c r="DY159" s="11" t="s">
        <v>25</v>
      </c>
    </row>
    <row r="160" ht="15" customHeight="1" outlineLevel="1" spans="2:129">
      <c r="B160" s="10">
        <f t="shared" si="120"/>
        <v>202112</v>
      </c>
      <c r="C160" s="11">
        <f t="shared" ref="C160:O160" si="184">IF(C29="","",C29+C121)</f>
        <v>7563430.62</v>
      </c>
      <c r="D160" s="11">
        <f t="shared" si="184"/>
        <v>8869633.6</v>
      </c>
      <c r="E160" s="11">
        <f t="shared" si="184"/>
        <v>8768185.59</v>
      </c>
      <c r="F160" s="11">
        <f t="shared" si="184"/>
        <v>9135824.9</v>
      </c>
      <c r="G160" s="11">
        <f t="shared" si="184"/>
        <v>14059428.07</v>
      </c>
      <c r="H160" s="11">
        <f t="shared" si="184"/>
        <v>13087163.21</v>
      </c>
      <c r="I160" s="11">
        <f t="shared" si="184"/>
        <v>11795156.27</v>
      </c>
      <c r="J160" s="11">
        <f t="shared" si="184"/>
        <v>11395918.37</v>
      </c>
      <c r="K160" s="11">
        <f t="shared" si="184"/>
        <v>13681962.92</v>
      </c>
      <c r="L160" s="11">
        <f t="shared" si="184"/>
        <v>13013651.95</v>
      </c>
      <c r="M160" s="11">
        <f t="shared" si="184"/>
        <v>12192766.24</v>
      </c>
      <c r="N160" s="11">
        <f t="shared" si="184"/>
        <v>12061335.18</v>
      </c>
      <c r="O160" s="11">
        <f t="shared" si="184"/>
        <v>11735503.73</v>
      </c>
      <c r="P160" s="11" t="s">
        <v>25</v>
      </c>
      <c r="Q160" s="11" t="s">
        <v>25</v>
      </c>
      <c r="R160" s="11" t="s">
        <v>25</v>
      </c>
      <c r="S160" s="72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202112</v>
      </c>
      <c r="AY160" s="11">
        <f t="shared" ref="AY160:BK160" si="185">IF(AY29="","",AY29+AY121)</f>
        <v>6553471.56</v>
      </c>
      <c r="AZ160" s="11">
        <f t="shared" si="185"/>
        <v>7868085.14</v>
      </c>
      <c r="BA160" s="11">
        <f t="shared" si="185"/>
        <v>7633253.86</v>
      </c>
      <c r="BB160" s="11">
        <f t="shared" si="185"/>
        <v>8177233.44</v>
      </c>
      <c r="BC160" s="11">
        <f t="shared" si="185"/>
        <v>13749989.48</v>
      </c>
      <c r="BD160" s="11">
        <f t="shared" si="185"/>
        <v>12952689.81</v>
      </c>
      <c r="BE160" s="11">
        <f t="shared" si="185"/>
        <v>11805613.97</v>
      </c>
      <c r="BF160" s="11">
        <f t="shared" si="185"/>
        <v>11417304.43</v>
      </c>
      <c r="BG160" s="11">
        <f t="shared" si="185"/>
        <v>13542528.54</v>
      </c>
      <c r="BH160" s="11">
        <f t="shared" si="185"/>
        <v>13010079.4</v>
      </c>
      <c r="BI160" s="11">
        <f t="shared" si="185"/>
        <v>12237435.73</v>
      </c>
      <c r="BJ160" s="11">
        <f t="shared" si="185"/>
        <v>12129685.83</v>
      </c>
      <c r="BK160" s="11">
        <f t="shared" si="185"/>
        <v>11806087.91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  <c r="CP160" s="10">
        <v>202012</v>
      </c>
      <c r="CQ160" s="11">
        <f t="shared" ref="CQ160:DC160" si="186">IF(CQ29="","",CQ29+CQ121)</f>
        <v>2599211.47</v>
      </c>
      <c r="CR160" s="11">
        <f t="shared" si="186"/>
        <v>2958258.59</v>
      </c>
      <c r="CS160" s="11">
        <f t="shared" si="186"/>
        <v>2993773.19</v>
      </c>
      <c r="CT160" s="11">
        <f t="shared" si="186"/>
        <v>3156694.34</v>
      </c>
      <c r="CU160" s="11">
        <f t="shared" si="186"/>
        <v>3405761.05</v>
      </c>
      <c r="CV160" s="11">
        <f t="shared" si="186"/>
        <v>3576586.07</v>
      </c>
      <c r="CW160" s="11">
        <f t="shared" si="186"/>
        <v>3573481.4</v>
      </c>
      <c r="CX160" s="11">
        <f t="shared" si="186"/>
        <v>3493686.4</v>
      </c>
      <c r="CY160" s="11">
        <f t="shared" si="186"/>
        <v>3498642.41</v>
      </c>
      <c r="CZ160" s="11">
        <f t="shared" si="186"/>
        <v>3214227.08</v>
      </c>
      <c r="DA160" s="11">
        <f t="shared" si="186"/>
        <v>3186539.66</v>
      </c>
      <c r="DB160" s="11">
        <f t="shared" si="186"/>
        <v>3186539.66</v>
      </c>
      <c r="DC160" s="11">
        <f t="shared" si="186"/>
        <v>3186539.66</v>
      </c>
      <c r="DD160" s="11" t="s">
        <v>25</v>
      </c>
      <c r="DE160" s="11" t="s">
        <v>25</v>
      </c>
      <c r="DF160" s="11" t="s">
        <v>25</v>
      </c>
      <c r="DG160" s="11" t="s">
        <v>25</v>
      </c>
      <c r="DH160" s="11" t="s">
        <v>25</v>
      </c>
      <c r="DI160" s="11" t="s">
        <v>25</v>
      </c>
      <c r="DJ160" s="11" t="s">
        <v>25</v>
      </c>
      <c r="DK160" s="11" t="s">
        <v>25</v>
      </c>
      <c r="DL160" s="11" t="s">
        <v>25</v>
      </c>
      <c r="DM160" s="11" t="s">
        <v>25</v>
      </c>
      <c r="DN160" s="11" t="s">
        <v>25</v>
      </c>
      <c r="DO160" s="11" t="s">
        <v>25</v>
      </c>
      <c r="DP160" s="11" t="s">
        <v>25</v>
      </c>
      <c r="DQ160" s="11" t="s">
        <v>25</v>
      </c>
      <c r="DR160" s="11" t="s">
        <v>25</v>
      </c>
      <c r="DS160" s="11" t="s">
        <v>25</v>
      </c>
      <c r="DT160" s="11" t="s">
        <v>25</v>
      </c>
      <c r="DU160" s="11" t="s">
        <v>25</v>
      </c>
      <c r="DV160" s="11" t="s">
        <v>25</v>
      </c>
      <c r="DW160" s="11" t="s">
        <v>25</v>
      </c>
      <c r="DX160" s="11" t="s">
        <v>25</v>
      </c>
      <c r="DY160" s="11" t="s">
        <v>25</v>
      </c>
    </row>
    <row r="161" ht="15" customHeight="1" outlineLevel="1" spans="2:129">
      <c r="B161" s="10">
        <f t="shared" si="120"/>
        <v>202203</v>
      </c>
      <c r="C161" s="11">
        <f t="shared" ref="C161:N161" si="187">IF(C30="","",C30+C122)</f>
        <v>4031338.42</v>
      </c>
      <c r="D161" s="11">
        <f t="shared" si="187"/>
        <v>4961318.7</v>
      </c>
      <c r="E161" s="11">
        <f t="shared" si="187"/>
        <v>5807263.82</v>
      </c>
      <c r="F161" s="11">
        <f t="shared" si="187"/>
        <v>18510887.8</v>
      </c>
      <c r="G161" s="11">
        <f t="shared" si="187"/>
        <v>15802625.44</v>
      </c>
      <c r="H161" s="11">
        <f t="shared" si="187"/>
        <v>15385451.8</v>
      </c>
      <c r="I161" s="11">
        <f t="shared" si="187"/>
        <v>15319778.29</v>
      </c>
      <c r="J161" s="11">
        <f t="shared" si="187"/>
        <v>17745531.57</v>
      </c>
      <c r="K161" s="11">
        <f t="shared" si="187"/>
        <v>17167308.11</v>
      </c>
      <c r="L161" s="11">
        <f t="shared" si="187"/>
        <v>16958787.33</v>
      </c>
      <c r="M161" s="11">
        <f t="shared" si="187"/>
        <v>15879032.59</v>
      </c>
      <c r="N161" s="11">
        <f t="shared" si="187"/>
        <v>8190534.33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72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202203</v>
      </c>
      <c r="AY161" s="11">
        <f t="shared" ref="AY161:BJ161" si="188">IF(AY30="","",AY30+AY122)</f>
        <v>2827565.89</v>
      </c>
      <c r="AZ161" s="11">
        <f t="shared" si="188"/>
        <v>3616026.95</v>
      </c>
      <c r="BA161" s="11">
        <f t="shared" si="188"/>
        <v>4156573.82</v>
      </c>
      <c r="BB161" s="11">
        <f t="shared" si="188"/>
        <v>12574294.54</v>
      </c>
      <c r="BC161" s="11">
        <f t="shared" si="188"/>
        <v>9559376.64</v>
      </c>
      <c r="BD161" s="11">
        <f t="shared" si="188"/>
        <v>9303486.57</v>
      </c>
      <c r="BE161" s="11">
        <f t="shared" si="188"/>
        <v>9290727.75</v>
      </c>
      <c r="BF161" s="11">
        <f t="shared" si="188"/>
        <v>11451660.98</v>
      </c>
      <c r="BG161" s="11">
        <f t="shared" si="188"/>
        <v>11175195.15</v>
      </c>
      <c r="BH161" s="11">
        <f t="shared" si="188"/>
        <v>10970829.91</v>
      </c>
      <c r="BI161" s="11">
        <f t="shared" si="188"/>
        <v>9891016.43</v>
      </c>
      <c r="BJ161" s="11">
        <f t="shared" si="188"/>
        <v>7721967.11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  <c r="CP161" s="10">
        <v>202103</v>
      </c>
      <c r="CQ161" s="11">
        <f t="shared" ref="CQ161:DB161" si="189">IF(CQ30="","",CQ30+CQ122)</f>
        <v>4737513.21</v>
      </c>
      <c r="CR161" s="11">
        <f t="shared" si="189"/>
        <v>6290255.62</v>
      </c>
      <c r="CS161" s="11">
        <f t="shared" si="189"/>
        <v>6016927.96</v>
      </c>
      <c r="CT161" s="11">
        <f t="shared" si="189"/>
        <v>6727214.53</v>
      </c>
      <c r="CU161" s="11">
        <f t="shared" si="189"/>
        <v>6841753.89</v>
      </c>
      <c r="CV161" s="11">
        <f t="shared" si="189"/>
        <v>6849279.41</v>
      </c>
      <c r="CW161" s="11">
        <f t="shared" si="189"/>
        <v>6988876.36</v>
      </c>
      <c r="CX161" s="11">
        <f t="shared" si="189"/>
        <v>7579002.6</v>
      </c>
      <c r="CY161" s="11">
        <f t="shared" si="189"/>
        <v>7569988.4</v>
      </c>
      <c r="CZ161" s="11">
        <f t="shared" si="189"/>
        <v>7557067.7</v>
      </c>
      <c r="DA161" s="11">
        <f t="shared" si="189"/>
        <v>7610695.95</v>
      </c>
      <c r="DB161" s="11">
        <f t="shared" si="189"/>
        <v>8302206.3</v>
      </c>
      <c r="DC161" s="11" t="s">
        <v>25</v>
      </c>
      <c r="DD161" s="11" t="s">
        <v>25</v>
      </c>
      <c r="DE161" s="11" t="s">
        <v>25</v>
      </c>
      <c r="DF161" s="11" t="s">
        <v>25</v>
      </c>
      <c r="DG161" s="11" t="s">
        <v>25</v>
      </c>
      <c r="DH161" s="11" t="s">
        <v>25</v>
      </c>
      <c r="DI161" s="11" t="s">
        <v>25</v>
      </c>
      <c r="DJ161" s="11" t="s">
        <v>25</v>
      </c>
      <c r="DK161" s="11" t="s">
        <v>25</v>
      </c>
      <c r="DL161" s="11" t="s">
        <v>25</v>
      </c>
      <c r="DM161" s="11" t="s">
        <v>25</v>
      </c>
      <c r="DN161" s="11" t="s">
        <v>25</v>
      </c>
      <c r="DO161" s="11" t="s">
        <v>25</v>
      </c>
      <c r="DP161" s="11" t="s">
        <v>25</v>
      </c>
      <c r="DQ161" s="11" t="s">
        <v>25</v>
      </c>
      <c r="DR161" s="11" t="s">
        <v>25</v>
      </c>
      <c r="DS161" s="11" t="s">
        <v>25</v>
      </c>
      <c r="DT161" s="11" t="s">
        <v>25</v>
      </c>
      <c r="DU161" s="11" t="s">
        <v>25</v>
      </c>
      <c r="DV161" s="11" t="s">
        <v>25</v>
      </c>
      <c r="DW161" s="11" t="s">
        <v>25</v>
      </c>
      <c r="DX161" s="11" t="s">
        <v>25</v>
      </c>
      <c r="DY161" s="11" t="s">
        <v>25</v>
      </c>
    </row>
    <row r="162" ht="15" customHeight="1" outlineLevel="1" spans="2:129">
      <c r="B162" s="10">
        <f t="shared" si="120"/>
        <v>202206</v>
      </c>
      <c r="C162" s="11">
        <f t="shared" ref="C162:M162" si="190">IF(C31="","",C31+C123)</f>
        <v>8880614.51</v>
      </c>
      <c r="D162" s="11">
        <f t="shared" si="190"/>
        <v>11073690.7</v>
      </c>
      <c r="E162" s="11">
        <f t="shared" si="190"/>
        <v>16045318.03</v>
      </c>
      <c r="F162" s="11">
        <f t="shared" si="190"/>
        <v>15007386.55</v>
      </c>
      <c r="G162" s="11">
        <f t="shared" si="190"/>
        <v>13779422.45</v>
      </c>
      <c r="H162" s="11">
        <f t="shared" si="190"/>
        <v>14022226.59</v>
      </c>
      <c r="I162" s="11">
        <f t="shared" si="190"/>
        <v>18149681.22</v>
      </c>
      <c r="J162" s="11">
        <f t="shared" si="190"/>
        <v>16541438.95</v>
      </c>
      <c r="K162" s="11">
        <f t="shared" si="190"/>
        <v>16590147.77</v>
      </c>
      <c r="L162" s="11">
        <f t="shared" si="190"/>
        <v>15445954.12</v>
      </c>
      <c r="M162" s="11">
        <f t="shared" si="190"/>
        <v>12948155.16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72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202206</v>
      </c>
      <c r="AY162" s="11">
        <f t="shared" ref="AY162:BI162" si="191">IF(AY31="","",AY31+AY123)</f>
        <v>5184816.14</v>
      </c>
      <c r="AZ162" s="11">
        <f t="shared" si="191"/>
        <v>7022217.97</v>
      </c>
      <c r="BA162" s="11">
        <f t="shared" si="191"/>
        <v>11670439.88</v>
      </c>
      <c r="BB162" s="11">
        <f t="shared" si="191"/>
        <v>10746439.89</v>
      </c>
      <c r="BC162" s="11">
        <f t="shared" si="191"/>
        <v>10128465.82</v>
      </c>
      <c r="BD162" s="11">
        <f t="shared" si="191"/>
        <v>10405588.79</v>
      </c>
      <c r="BE162" s="11">
        <f t="shared" si="191"/>
        <v>13792420.39</v>
      </c>
      <c r="BF162" s="11">
        <f t="shared" si="191"/>
        <v>12521815.13</v>
      </c>
      <c r="BG162" s="11">
        <f t="shared" si="191"/>
        <v>12635970.78</v>
      </c>
      <c r="BH162" s="11">
        <f t="shared" si="191"/>
        <v>12025781.93</v>
      </c>
      <c r="BI162" s="11">
        <f t="shared" si="191"/>
        <v>9594675.39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  <c r="CP162" s="10">
        <v>202106</v>
      </c>
      <c r="CQ162" s="11">
        <f t="shared" ref="CQ162:DA162" si="192">IF(CQ31="","",CQ31+CQ123)</f>
        <v>3478520.67</v>
      </c>
      <c r="CR162" s="11">
        <f t="shared" si="192"/>
        <v>4241128.08</v>
      </c>
      <c r="CS162" s="11">
        <f t="shared" si="192"/>
        <v>4794572.69</v>
      </c>
      <c r="CT162" s="11">
        <f t="shared" si="192"/>
        <v>3841799.8</v>
      </c>
      <c r="CU162" s="11">
        <f t="shared" si="192"/>
        <v>3191002.16</v>
      </c>
      <c r="CV162" s="11">
        <f t="shared" si="192"/>
        <v>4040721.23</v>
      </c>
      <c r="CW162" s="11">
        <f t="shared" si="192"/>
        <v>4396402.48</v>
      </c>
      <c r="CX162" s="11">
        <f t="shared" si="192"/>
        <v>4353545.94</v>
      </c>
      <c r="CY162" s="11">
        <f t="shared" si="192"/>
        <v>4493886.94</v>
      </c>
      <c r="CZ162" s="11">
        <f t="shared" si="192"/>
        <v>4467662.36</v>
      </c>
      <c r="DA162" s="11">
        <f t="shared" si="192"/>
        <v>5312369.32</v>
      </c>
      <c r="DB162" s="11" t="s">
        <v>25</v>
      </c>
      <c r="DC162" s="11" t="s">
        <v>25</v>
      </c>
      <c r="DD162" s="11" t="s">
        <v>25</v>
      </c>
      <c r="DE162" s="11" t="s">
        <v>25</v>
      </c>
      <c r="DF162" s="11" t="s">
        <v>25</v>
      </c>
      <c r="DG162" s="11" t="s">
        <v>25</v>
      </c>
      <c r="DH162" s="11" t="s">
        <v>25</v>
      </c>
      <c r="DI162" s="11" t="s">
        <v>25</v>
      </c>
      <c r="DJ162" s="11" t="s">
        <v>25</v>
      </c>
      <c r="DK162" s="11" t="s">
        <v>25</v>
      </c>
      <c r="DL162" s="11" t="s">
        <v>25</v>
      </c>
      <c r="DM162" s="11" t="s">
        <v>25</v>
      </c>
      <c r="DN162" s="11" t="s">
        <v>25</v>
      </c>
      <c r="DO162" s="11" t="s">
        <v>25</v>
      </c>
      <c r="DP162" s="11" t="s">
        <v>25</v>
      </c>
      <c r="DQ162" s="11" t="s">
        <v>25</v>
      </c>
      <c r="DR162" s="11" t="s">
        <v>25</v>
      </c>
      <c r="DS162" s="11" t="s">
        <v>25</v>
      </c>
      <c r="DT162" s="11" t="s">
        <v>25</v>
      </c>
      <c r="DU162" s="11" t="s">
        <v>25</v>
      </c>
      <c r="DV162" s="11" t="s">
        <v>25</v>
      </c>
      <c r="DW162" s="11" t="s">
        <v>25</v>
      </c>
      <c r="DX162" s="11" t="s">
        <v>25</v>
      </c>
      <c r="DY162" s="11" t="s">
        <v>25</v>
      </c>
    </row>
    <row r="163" ht="15" customHeight="1" outlineLevel="1" spans="2:129">
      <c r="B163" s="10">
        <f t="shared" si="120"/>
        <v>202209</v>
      </c>
      <c r="C163" s="11">
        <f t="shared" ref="C163:L163" si="193">IF(C32="","",C32+C124)</f>
        <v>10113663.4</v>
      </c>
      <c r="D163" s="11">
        <f t="shared" si="193"/>
        <v>18851219.39</v>
      </c>
      <c r="E163" s="11">
        <f t="shared" si="193"/>
        <v>17319805.25</v>
      </c>
      <c r="F163" s="11">
        <f t="shared" si="193"/>
        <v>16898194.39</v>
      </c>
      <c r="G163" s="11">
        <f t="shared" si="193"/>
        <v>17003894.7</v>
      </c>
      <c r="H163" s="11">
        <f t="shared" si="193"/>
        <v>21258897.93</v>
      </c>
      <c r="I163" s="11">
        <f t="shared" si="193"/>
        <v>20796900.67</v>
      </c>
      <c r="J163" s="11">
        <f t="shared" si="193"/>
        <v>21096231.55</v>
      </c>
      <c r="K163" s="11">
        <f t="shared" si="193"/>
        <v>19797563.97</v>
      </c>
      <c r="L163" s="11">
        <f t="shared" si="193"/>
        <v>16429039.1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72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202209</v>
      </c>
      <c r="AY163" s="11">
        <f t="shared" ref="AY163:BH163" si="194">IF(AY32="","",AY32+AY124)</f>
        <v>8486088.77</v>
      </c>
      <c r="AZ163" s="11">
        <f t="shared" si="194"/>
        <v>16050745.82</v>
      </c>
      <c r="BA163" s="11">
        <f t="shared" si="194"/>
        <v>14151620.78</v>
      </c>
      <c r="BB163" s="11">
        <f t="shared" si="194"/>
        <v>14157589.03</v>
      </c>
      <c r="BC163" s="11">
        <f t="shared" si="194"/>
        <v>14297345.4</v>
      </c>
      <c r="BD163" s="11">
        <f t="shared" si="194"/>
        <v>18107979.48</v>
      </c>
      <c r="BE163" s="11">
        <f t="shared" si="194"/>
        <v>18104552.61</v>
      </c>
      <c r="BF163" s="11">
        <f t="shared" si="194"/>
        <v>18416739.12</v>
      </c>
      <c r="BG163" s="11">
        <f t="shared" si="194"/>
        <v>17572895.64</v>
      </c>
      <c r="BH163" s="11">
        <f t="shared" si="194"/>
        <v>14888169.82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  <c r="CP163" s="10">
        <v>202109</v>
      </c>
      <c r="CQ163" s="11">
        <f t="shared" ref="CQ163:CZ163" si="195">IF(CQ32="","",CQ32+CQ124)</f>
        <v>12085496.72</v>
      </c>
      <c r="CR163" s="11">
        <f t="shared" si="195"/>
        <v>12677109.94</v>
      </c>
      <c r="CS163" s="11">
        <f t="shared" si="195"/>
        <v>13029967.42</v>
      </c>
      <c r="CT163" s="11">
        <f t="shared" si="195"/>
        <v>13574833.94</v>
      </c>
      <c r="CU163" s="11">
        <f t="shared" si="195"/>
        <v>15013400.45</v>
      </c>
      <c r="CV163" s="11">
        <f t="shared" si="195"/>
        <v>15371594.44</v>
      </c>
      <c r="CW163" s="11">
        <f t="shared" si="195"/>
        <v>14861929.2</v>
      </c>
      <c r="CX163" s="11">
        <f t="shared" si="195"/>
        <v>15838282.86</v>
      </c>
      <c r="CY163" s="11">
        <f t="shared" si="195"/>
        <v>14993649.48</v>
      </c>
      <c r="CZ163" s="11">
        <f t="shared" si="195"/>
        <v>15729039</v>
      </c>
      <c r="DA163" s="11" t="s">
        <v>25</v>
      </c>
      <c r="DB163" s="11" t="s">
        <v>25</v>
      </c>
      <c r="DC163" s="11" t="s">
        <v>25</v>
      </c>
      <c r="DD163" s="11" t="s">
        <v>25</v>
      </c>
      <c r="DE163" s="11" t="s">
        <v>25</v>
      </c>
      <c r="DF163" s="11" t="s">
        <v>25</v>
      </c>
      <c r="DG163" s="11" t="s">
        <v>25</v>
      </c>
      <c r="DH163" s="11" t="s">
        <v>25</v>
      </c>
      <c r="DI163" s="11" t="s">
        <v>25</v>
      </c>
      <c r="DJ163" s="11" t="s">
        <v>25</v>
      </c>
      <c r="DK163" s="11" t="s">
        <v>25</v>
      </c>
      <c r="DL163" s="11" t="s">
        <v>25</v>
      </c>
      <c r="DM163" s="11" t="s">
        <v>25</v>
      </c>
      <c r="DN163" s="11" t="s">
        <v>25</v>
      </c>
      <c r="DO163" s="11" t="s">
        <v>25</v>
      </c>
      <c r="DP163" s="11" t="s">
        <v>25</v>
      </c>
      <c r="DQ163" s="11" t="s">
        <v>25</v>
      </c>
      <c r="DR163" s="11" t="s">
        <v>25</v>
      </c>
      <c r="DS163" s="11" t="s">
        <v>25</v>
      </c>
      <c r="DT163" s="11" t="s">
        <v>25</v>
      </c>
      <c r="DU163" s="11" t="s">
        <v>25</v>
      </c>
      <c r="DV163" s="11" t="s">
        <v>25</v>
      </c>
      <c r="DW163" s="11" t="s">
        <v>25</v>
      </c>
      <c r="DX163" s="11" t="s">
        <v>25</v>
      </c>
      <c r="DY163" s="11" t="s">
        <v>25</v>
      </c>
    </row>
    <row r="164" ht="15" customHeight="1" outlineLevel="1" spans="2:129">
      <c r="B164" s="10">
        <f t="shared" si="120"/>
        <v>202212</v>
      </c>
      <c r="C164" s="11">
        <f t="shared" ref="C164:K164" si="196">IF(C33="","",C33+C125)</f>
        <v>19857996.1</v>
      </c>
      <c r="D164" s="11">
        <f t="shared" si="196"/>
        <v>14453869.01</v>
      </c>
      <c r="E164" s="11">
        <f t="shared" si="196"/>
        <v>12245016.91</v>
      </c>
      <c r="F164" s="11">
        <f t="shared" si="196"/>
        <v>15937467.22</v>
      </c>
      <c r="G164" s="11">
        <f t="shared" si="196"/>
        <v>18302017.39</v>
      </c>
      <c r="H164" s="11">
        <f t="shared" si="196"/>
        <v>18859301.13</v>
      </c>
      <c r="I164" s="11">
        <f t="shared" si="196"/>
        <v>18949621.86</v>
      </c>
      <c r="J164" s="11">
        <f t="shared" si="196"/>
        <v>18117788.16</v>
      </c>
      <c r="K164" s="11">
        <f t="shared" si="196"/>
        <v>16779710.86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72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202212</v>
      </c>
      <c r="AY164" s="11">
        <f t="shared" ref="AY164:BG164" si="197">IF(AY33="","",AY33+AY125)</f>
        <v>18983830.16</v>
      </c>
      <c r="AZ164" s="11">
        <f t="shared" si="197"/>
        <v>13387267.6</v>
      </c>
      <c r="BA164" s="11">
        <f t="shared" si="197"/>
        <v>11301012.81</v>
      </c>
      <c r="BB164" s="11">
        <f t="shared" si="197"/>
        <v>14976072.85</v>
      </c>
      <c r="BC164" s="11">
        <f t="shared" si="197"/>
        <v>21133575.35</v>
      </c>
      <c r="BD164" s="11">
        <f t="shared" si="197"/>
        <v>21717555.83</v>
      </c>
      <c r="BE164" s="11">
        <f t="shared" si="197"/>
        <v>21818782.63</v>
      </c>
      <c r="BF164" s="11">
        <f t="shared" si="197"/>
        <v>21037290.5</v>
      </c>
      <c r="BG164" s="11">
        <f t="shared" si="197"/>
        <v>19699423.79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  <c r="CP164" s="10">
        <v>202112</v>
      </c>
      <c r="CQ164" s="11">
        <f t="shared" ref="CQ164:CY164" si="198">IF(CQ33="","",CQ33+CQ125)</f>
        <v>6553471.56</v>
      </c>
      <c r="CR164" s="11">
        <f t="shared" si="198"/>
        <v>7868085.14</v>
      </c>
      <c r="CS164" s="11">
        <f t="shared" si="198"/>
        <v>7633253.86</v>
      </c>
      <c r="CT164" s="11">
        <f t="shared" si="198"/>
        <v>8177233.44</v>
      </c>
      <c r="CU164" s="11">
        <f t="shared" si="198"/>
        <v>13749989.48</v>
      </c>
      <c r="CV164" s="11">
        <f t="shared" si="198"/>
        <v>12952689.81</v>
      </c>
      <c r="CW164" s="11">
        <f t="shared" si="198"/>
        <v>11805613.97</v>
      </c>
      <c r="CX164" s="11">
        <f t="shared" si="198"/>
        <v>11417304.43</v>
      </c>
      <c r="CY164" s="11">
        <f t="shared" si="198"/>
        <v>13542528.54</v>
      </c>
      <c r="CZ164" s="11" t="s">
        <v>25</v>
      </c>
      <c r="DA164" s="11" t="s">
        <v>25</v>
      </c>
      <c r="DB164" s="11" t="s">
        <v>25</v>
      </c>
      <c r="DC164" s="11" t="s">
        <v>25</v>
      </c>
      <c r="DD164" s="11" t="s">
        <v>25</v>
      </c>
      <c r="DE164" s="11" t="s">
        <v>25</v>
      </c>
      <c r="DF164" s="11" t="s">
        <v>25</v>
      </c>
      <c r="DG164" s="11" t="s">
        <v>25</v>
      </c>
      <c r="DH164" s="11" t="s">
        <v>25</v>
      </c>
      <c r="DI164" s="11" t="s">
        <v>25</v>
      </c>
      <c r="DJ164" s="11" t="s">
        <v>25</v>
      </c>
      <c r="DK164" s="11" t="s">
        <v>25</v>
      </c>
      <c r="DL164" s="11" t="s">
        <v>25</v>
      </c>
      <c r="DM164" s="11" t="s">
        <v>25</v>
      </c>
      <c r="DN164" s="11" t="s">
        <v>25</v>
      </c>
      <c r="DO164" s="11" t="s">
        <v>25</v>
      </c>
      <c r="DP164" s="11" t="s">
        <v>25</v>
      </c>
      <c r="DQ164" s="11" t="s">
        <v>25</v>
      </c>
      <c r="DR164" s="11" t="s">
        <v>25</v>
      </c>
      <c r="DS164" s="11" t="s">
        <v>25</v>
      </c>
      <c r="DT164" s="11" t="s">
        <v>25</v>
      </c>
      <c r="DU164" s="11" t="s">
        <v>25</v>
      </c>
      <c r="DV164" s="11" t="s">
        <v>25</v>
      </c>
      <c r="DW164" s="11" t="s">
        <v>25</v>
      </c>
      <c r="DX164" s="11" t="s">
        <v>25</v>
      </c>
      <c r="DY164" s="11" t="s">
        <v>25</v>
      </c>
    </row>
    <row r="165" ht="15" customHeight="1" outlineLevel="1" spans="2:129">
      <c r="B165" s="10">
        <f t="shared" si="120"/>
        <v>202303</v>
      </c>
      <c r="C165" s="11">
        <f t="shared" ref="C165:J165" si="199">IF(C34="","",C34+C126)</f>
        <v>6957502.16</v>
      </c>
      <c r="D165" s="11">
        <f t="shared" si="199"/>
        <v>9198126.09</v>
      </c>
      <c r="E165" s="11">
        <f t="shared" si="199"/>
        <v>10665279.09</v>
      </c>
      <c r="F165" s="11">
        <f t="shared" si="199"/>
        <v>15165619.16</v>
      </c>
      <c r="G165" s="11">
        <f t="shared" si="199"/>
        <v>14590503.6</v>
      </c>
      <c r="H165" s="11">
        <f t="shared" si="199"/>
        <v>16011325.05</v>
      </c>
      <c r="I165" s="11">
        <f t="shared" si="199"/>
        <v>15583551.2</v>
      </c>
      <c r="J165" s="11">
        <f t="shared" si="199"/>
        <v>14749509.15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72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202303</v>
      </c>
      <c r="AY165" s="11">
        <f t="shared" ref="AY165:BF165" si="200">IF(AY34="","",AY34+AY126)</f>
        <v>5300519.79</v>
      </c>
      <c r="AZ165" s="11">
        <f t="shared" si="200"/>
        <v>7565148.9</v>
      </c>
      <c r="BA165" s="11">
        <f t="shared" si="200"/>
        <v>9341867.11</v>
      </c>
      <c r="BB165" s="11">
        <f t="shared" si="200"/>
        <v>17187388.62</v>
      </c>
      <c r="BC165" s="11">
        <f t="shared" si="200"/>
        <v>15178520.2</v>
      </c>
      <c r="BD165" s="11">
        <f t="shared" si="200"/>
        <v>16288855.18</v>
      </c>
      <c r="BE165" s="11">
        <f t="shared" si="200"/>
        <v>15824566.96</v>
      </c>
      <c r="BF165" s="11">
        <f t="shared" si="200"/>
        <v>15199485.88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  <c r="CP165" s="10">
        <v>202203</v>
      </c>
      <c r="CQ165" s="11">
        <f t="shared" ref="CQ165:CX165" si="201">IF(CQ34="","",CQ34+CQ126)</f>
        <v>2827565.89</v>
      </c>
      <c r="CR165" s="11">
        <f t="shared" si="201"/>
        <v>3616026.95</v>
      </c>
      <c r="CS165" s="11">
        <f t="shared" si="201"/>
        <v>4156573.82</v>
      </c>
      <c r="CT165" s="11">
        <f t="shared" si="201"/>
        <v>12574294.54</v>
      </c>
      <c r="CU165" s="11">
        <f t="shared" si="201"/>
        <v>9559376.64</v>
      </c>
      <c r="CV165" s="11">
        <f t="shared" si="201"/>
        <v>9303486.57</v>
      </c>
      <c r="CW165" s="11">
        <f t="shared" si="201"/>
        <v>9290727.75</v>
      </c>
      <c r="CX165" s="11">
        <f t="shared" si="201"/>
        <v>11451660.98</v>
      </c>
      <c r="CY165" s="11" t="s">
        <v>25</v>
      </c>
      <c r="CZ165" s="11" t="s">
        <v>25</v>
      </c>
      <c r="DA165" s="11" t="s">
        <v>25</v>
      </c>
      <c r="DB165" s="11" t="s">
        <v>25</v>
      </c>
      <c r="DC165" s="11" t="s">
        <v>25</v>
      </c>
      <c r="DD165" s="11" t="s">
        <v>25</v>
      </c>
      <c r="DE165" s="11" t="s">
        <v>25</v>
      </c>
      <c r="DF165" s="11" t="s">
        <v>25</v>
      </c>
      <c r="DG165" s="11" t="s">
        <v>25</v>
      </c>
      <c r="DH165" s="11" t="s">
        <v>25</v>
      </c>
      <c r="DI165" s="11" t="s">
        <v>25</v>
      </c>
      <c r="DJ165" s="11" t="s">
        <v>25</v>
      </c>
      <c r="DK165" s="11" t="s">
        <v>25</v>
      </c>
      <c r="DL165" s="11" t="s">
        <v>25</v>
      </c>
      <c r="DM165" s="11" t="s">
        <v>25</v>
      </c>
      <c r="DN165" s="11" t="s">
        <v>25</v>
      </c>
      <c r="DO165" s="11" t="s">
        <v>25</v>
      </c>
      <c r="DP165" s="11" t="s">
        <v>25</v>
      </c>
      <c r="DQ165" s="11" t="s">
        <v>25</v>
      </c>
      <c r="DR165" s="11" t="s">
        <v>25</v>
      </c>
      <c r="DS165" s="11" t="s">
        <v>25</v>
      </c>
      <c r="DT165" s="11" t="s">
        <v>25</v>
      </c>
      <c r="DU165" s="11" t="s">
        <v>25</v>
      </c>
      <c r="DV165" s="11" t="s">
        <v>25</v>
      </c>
      <c r="DW165" s="11" t="s">
        <v>25</v>
      </c>
      <c r="DX165" s="11" t="s">
        <v>25</v>
      </c>
      <c r="DY165" s="11" t="s">
        <v>25</v>
      </c>
    </row>
    <row r="166" ht="15" customHeight="1" outlineLevel="1" spans="2:129">
      <c r="B166" s="10">
        <f t="shared" si="120"/>
        <v>202306</v>
      </c>
      <c r="C166" s="11">
        <f t="shared" ref="C166:I166" si="202">IF(C35="","",C35+C127)</f>
        <v>4790527.54</v>
      </c>
      <c r="D166" s="11">
        <f t="shared" si="202"/>
        <v>7845291.29</v>
      </c>
      <c r="E166" s="11">
        <f t="shared" si="202"/>
        <v>17755739.38</v>
      </c>
      <c r="F166" s="11">
        <f t="shared" si="202"/>
        <v>17111862.07</v>
      </c>
      <c r="G166" s="11">
        <f t="shared" si="202"/>
        <v>16873795.18</v>
      </c>
      <c r="H166" s="11">
        <f t="shared" si="202"/>
        <v>17368828.47</v>
      </c>
      <c r="I166" s="11">
        <f t="shared" si="202"/>
        <v>18157742.03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72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202306</v>
      </c>
      <c r="AY166" s="11">
        <f t="shared" ref="AY166:BE166" si="203">IF(AY35="","",AY35+AY127)</f>
        <v>3956035.49</v>
      </c>
      <c r="AZ166" s="11">
        <f t="shared" si="203"/>
        <v>6837595.38</v>
      </c>
      <c r="BA166" s="11">
        <f t="shared" si="203"/>
        <v>18925037.94</v>
      </c>
      <c r="BB166" s="11">
        <f t="shared" si="203"/>
        <v>16957902.74</v>
      </c>
      <c r="BC166" s="11">
        <f t="shared" si="203"/>
        <v>17108339.89</v>
      </c>
      <c r="BD166" s="11">
        <f t="shared" si="203"/>
        <v>17687450.23</v>
      </c>
      <c r="BE166" s="11">
        <f t="shared" si="203"/>
        <v>18413294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  <c r="CP166" s="10">
        <v>202206</v>
      </c>
      <c r="CQ166" s="11">
        <f t="shared" ref="CQ166:CW166" si="204">IF(CQ35="","",CQ35+CQ127)</f>
        <v>5184816.14</v>
      </c>
      <c r="CR166" s="11">
        <f t="shared" si="204"/>
        <v>7022217.97</v>
      </c>
      <c r="CS166" s="11">
        <f t="shared" si="204"/>
        <v>11670439.88</v>
      </c>
      <c r="CT166" s="11">
        <f t="shared" si="204"/>
        <v>10746439.89</v>
      </c>
      <c r="CU166" s="11">
        <f t="shared" si="204"/>
        <v>10128465.82</v>
      </c>
      <c r="CV166" s="11">
        <f t="shared" si="204"/>
        <v>10405588.79</v>
      </c>
      <c r="CW166" s="11">
        <f t="shared" si="204"/>
        <v>13792420.39</v>
      </c>
      <c r="CX166" s="11" t="s">
        <v>25</v>
      </c>
      <c r="CY166" s="11" t="s">
        <v>25</v>
      </c>
      <c r="CZ166" s="11" t="s">
        <v>25</v>
      </c>
      <c r="DA166" s="11" t="s">
        <v>25</v>
      </c>
      <c r="DB166" s="11" t="s">
        <v>25</v>
      </c>
      <c r="DC166" s="11" t="s">
        <v>25</v>
      </c>
      <c r="DD166" s="11" t="s">
        <v>25</v>
      </c>
      <c r="DE166" s="11" t="s">
        <v>25</v>
      </c>
      <c r="DF166" s="11" t="s">
        <v>25</v>
      </c>
      <c r="DG166" s="11" t="s">
        <v>25</v>
      </c>
      <c r="DH166" s="11" t="s">
        <v>25</v>
      </c>
      <c r="DI166" s="11" t="s">
        <v>25</v>
      </c>
      <c r="DJ166" s="11" t="s">
        <v>25</v>
      </c>
      <c r="DK166" s="11" t="s">
        <v>25</v>
      </c>
      <c r="DL166" s="11" t="s">
        <v>25</v>
      </c>
      <c r="DM166" s="11" t="s">
        <v>25</v>
      </c>
      <c r="DN166" s="11" t="s">
        <v>25</v>
      </c>
      <c r="DO166" s="11" t="s">
        <v>25</v>
      </c>
      <c r="DP166" s="11" t="s">
        <v>25</v>
      </c>
      <c r="DQ166" s="11" t="s">
        <v>25</v>
      </c>
      <c r="DR166" s="11" t="s">
        <v>25</v>
      </c>
      <c r="DS166" s="11" t="s">
        <v>25</v>
      </c>
      <c r="DT166" s="11" t="s">
        <v>25</v>
      </c>
      <c r="DU166" s="11" t="s">
        <v>25</v>
      </c>
      <c r="DV166" s="11" t="s">
        <v>25</v>
      </c>
      <c r="DW166" s="11" t="s">
        <v>25</v>
      </c>
      <c r="DX166" s="11" t="s">
        <v>25</v>
      </c>
      <c r="DY166" s="11" t="s">
        <v>25</v>
      </c>
    </row>
    <row r="167" ht="15" customHeight="1" outlineLevel="1" spans="2:129">
      <c r="B167" s="10">
        <f t="shared" si="120"/>
        <v>202309</v>
      </c>
      <c r="C167" s="11">
        <f t="shared" ref="C167:H167" si="205">IF(C36="","",C36+C128)</f>
        <v>8116445.25</v>
      </c>
      <c r="D167" s="11">
        <f t="shared" si="205"/>
        <v>29555561.92</v>
      </c>
      <c r="E167" s="11">
        <f t="shared" si="205"/>
        <v>26008082.37</v>
      </c>
      <c r="F167" s="11">
        <f t="shared" si="205"/>
        <v>27272337.58</v>
      </c>
      <c r="G167" s="11">
        <f t="shared" si="205"/>
        <v>27273489.57</v>
      </c>
      <c r="H167" s="11">
        <f t="shared" si="205"/>
        <v>27530976.65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72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202309</v>
      </c>
      <c r="AY167" s="11">
        <f t="shared" ref="AY167:BD167" si="206">IF(AY36="","",AY36+AY128)</f>
        <v>7134144.03</v>
      </c>
      <c r="AZ167" s="11">
        <f t="shared" si="206"/>
        <v>30035087.99</v>
      </c>
      <c r="BA167" s="11">
        <f t="shared" si="206"/>
        <v>24950092.64</v>
      </c>
      <c r="BB167" s="11">
        <f t="shared" si="206"/>
        <v>27024279.12</v>
      </c>
      <c r="BC167" s="11">
        <f t="shared" si="206"/>
        <v>27827608.13</v>
      </c>
      <c r="BD167" s="11">
        <f t="shared" si="206"/>
        <v>27996173.76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  <c r="CP167" s="10">
        <v>202209</v>
      </c>
      <c r="CQ167" s="11">
        <f t="shared" ref="CQ167:CV167" si="207">IF(CQ36="","",CQ36+CQ128)</f>
        <v>8486088.77</v>
      </c>
      <c r="CR167" s="11">
        <f t="shared" si="207"/>
        <v>16050745.82</v>
      </c>
      <c r="CS167" s="11">
        <f t="shared" si="207"/>
        <v>14151620.78</v>
      </c>
      <c r="CT167" s="11">
        <f t="shared" si="207"/>
        <v>14157589.03</v>
      </c>
      <c r="CU167" s="11">
        <f t="shared" si="207"/>
        <v>14297345.4</v>
      </c>
      <c r="CV167" s="11">
        <f t="shared" si="207"/>
        <v>18107979.48</v>
      </c>
      <c r="CW167" s="11" t="s">
        <v>25</v>
      </c>
      <c r="CX167" s="11" t="s">
        <v>25</v>
      </c>
      <c r="CY167" s="11" t="s">
        <v>25</v>
      </c>
      <c r="CZ167" s="11" t="s">
        <v>25</v>
      </c>
      <c r="DA167" s="11" t="s">
        <v>25</v>
      </c>
      <c r="DB167" s="11" t="s">
        <v>25</v>
      </c>
      <c r="DC167" s="11" t="s">
        <v>25</v>
      </c>
      <c r="DD167" s="11" t="s">
        <v>25</v>
      </c>
      <c r="DE167" s="11" t="s">
        <v>25</v>
      </c>
      <c r="DF167" s="11" t="s">
        <v>25</v>
      </c>
      <c r="DG167" s="11" t="s">
        <v>25</v>
      </c>
      <c r="DH167" s="11" t="s">
        <v>25</v>
      </c>
      <c r="DI167" s="11" t="s">
        <v>25</v>
      </c>
      <c r="DJ167" s="11" t="s">
        <v>25</v>
      </c>
      <c r="DK167" s="11" t="s">
        <v>25</v>
      </c>
      <c r="DL167" s="11" t="s">
        <v>25</v>
      </c>
      <c r="DM167" s="11" t="s">
        <v>25</v>
      </c>
      <c r="DN167" s="11" t="s">
        <v>25</v>
      </c>
      <c r="DO167" s="11" t="s">
        <v>25</v>
      </c>
      <c r="DP167" s="11" t="s">
        <v>25</v>
      </c>
      <c r="DQ167" s="11" t="s">
        <v>25</v>
      </c>
      <c r="DR167" s="11" t="s">
        <v>25</v>
      </c>
      <c r="DS167" s="11" t="s">
        <v>25</v>
      </c>
      <c r="DT167" s="11" t="s">
        <v>25</v>
      </c>
      <c r="DU167" s="11" t="s">
        <v>25</v>
      </c>
      <c r="DV167" s="11" t="s">
        <v>25</v>
      </c>
      <c r="DW167" s="11" t="s">
        <v>25</v>
      </c>
      <c r="DX167" s="11" t="s">
        <v>25</v>
      </c>
      <c r="DY167" s="11" t="s">
        <v>25</v>
      </c>
    </row>
    <row r="168" ht="15" customHeight="1" outlineLevel="1" spans="2:129">
      <c r="B168" s="10">
        <f t="shared" si="120"/>
        <v>202312</v>
      </c>
      <c r="C168" s="11">
        <f>IF(C37="","",C37+C129)</f>
        <v>24761640.79</v>
      </c>
      <c r="D168" s="11">
        <f>IF(D37="","",D37+D129)</f>
        <v>20965159.49</v>
      </c>
      <c r="E168" s="11">
        <f>IF(E37="","",E37+E129)</f>
        <v>19199680.72</v>
      </c>
      <c r="F168" s="11">
        <f>IF(F37="","",F37+F129)</f>
        <v>20615611.71</v>
      </c>
      <c r="G168" s="11">
        <f>IF(G37="","",G37+G129)</f>
        <v>20470951.15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72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202312</v>
      </c>
      <c r="AY168" s="11">
        <f>IF(AY37="","",AY37+AY129)</f>
        <v>21217845.68</v>
      </c>
      <c r="AZ168" s="11">
        <f>IF(AZ37="","",AZ37+AZ129)</f>
        <v>16663235.58</v>
      </c>
      <c r="BA168" s="11">
        <f>IF(BA37="","",BA37+BA129)</f>
        <v>15230882.49</v>
      </c>
      <c r="BB168" s="11">
        <f>IF(BB37="","",BB37+BB129)</f>
        <v>17244528.43</v>
      </c>
      <c r="BC168" s="11">
        <f>IF(BC37="","",BC37+BC129)</f>
        <v>18546465.38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  <c r="CP168" s="10">
        <v>202212</v>
      </c>
      <c r="CQ168" s="11">
        <f>IF(CQ37="","",CQ37+CQ129)</f>
        <v>18983830.16</v>
      </c>
      <c r="CR168" s="11">
        <f>IF(CR37="","",CR37+CR129)</f>
        <v>13387267.6</v>
      </c>
      <c r="CS168" s="11">
        <f>IF(CS37="","",CS37+CS129)</f>
        <v>11301012.81</v>
      </c>
      <c r="CT168" s="11">
        <f>IF(CT37="","",CT37+CT129)</f>
        <v>14976072.85</v>
      </c>
      <c r="CU168" s="11">
        <f>IF(CU37="","",CU37+CU129)</f>
        <v>21133575.35</v>
      </c>
      <c r="CV168" s="11" t="s">
        <v>25</v>
      </c>
      <c r="CW168" s="11" t="s">
        <v>25</v>
      </c>
      <c r="CX168" s="11" t="s">
        <v>25</v>
      </c>
      <c r="CY168" s="11" t="s">
        <v>25</v>
      </c>
      <c r="CZ168" s="11" t="s">
        <v>25</v>
      </c>
      <c r="DA168" s="11" t="s">
        <v>25</v>
      </c>
      <c r="DB168" s="11" t="s">
        <v>25</v>
      </c>
      <c r="DC168" s="11" t="s">
        <v>25</v>
      </c>
      <c r="DD168" s="11" t="s">
        <v>25</v>
      </c>
      <c r="DE168" s="11" t="s">
        <v>25</v>
      </c>
      <c r="DF168" s="11" t="s">
        <v>25</v>
      </c>
      <c r="DG168" s="11" t="s">
        <v>25</v>
      </c>
      <c r="DH168" s="11" t="s">
        <v>25</v>
      </c>
      <c r="DI168" s="11" t="s">
        <v>25</v>
      </c>
      <c r="DJ168" s="11" t="s">
        <v>25</v>
      </c>
      <c r="DK168" s="11" t="s">
        <v>25</v>
      </c>
      <c r="DL168" s="11" t="s">
        <v>25</v>
      </c>
      <c r="DM168" s="11" t="s">
        <v>25</v>
      </c>
      <c r="DN168" s="11" t="s">
        <v>25</v>
      </c>
      <c r="DO168" s="11" t="s">
        <v>25</v>
      </c>
      <c r="DP168" s="11" t="s">
        <v>25</v>
      </c>
      <c r="DQ168" s="11" t="s">
        <v>25</v>
      </c>
      <c r="DR168" s="11" t="s">
        <v>25</v>
      </c>
      <c r="DS168" s="11" t="s">
        <v>25</v>
      </c>
      <c r="DT168" s="11" t="s">
        <v>25</v>
      </c>
      <c r="DU168" s="11" t="s">
        <v>25</v>
      </c>
      <c r="DV168" s="11" t="s">
        <v>25</v>
      </c>
      <c r="DW168" s="11" t="s">
        <v>25</v>
      </c>
      <c r="DX168" s="11" t="s">
        <v>25</v>
      </c>
      <c r="DY168" s="11" t="s">
        <v>25</v>
      </c>
    </row>
    <row r="169" ht="15" customHeight="1" outlineLevel="1" spans="2:129">
      <c r="B169" s="10">
        <f t="shared" si="120"/>
        <v>202403</v>
      </c>
      <c r="C169" s="11">
        <f>IF(C38="","",C38+C130)</f>
        <v>9029289.56</v>
      </c>
      <c r="D169" s="11">
        <f>IF(D38="","",D38+D130)</f>
        <v>12268647.87</v>
      </c>
      <c r="E169" s="11">
        <f>IF(E38="","",E38+E130)</f>
        <v>13268439.28</v>
      </c>
      <c r="F169" s="11">
        <f>IF(F38="","",F38+F130)</f>
        <v>14772857.66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72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202403</v>
      </c>
      <c r="AY169" s="11">
        <f>IF(AY38="","",AY38+AY130)</f>
        <v>5985011.38</v>
      </c>
      <c r="AZ169" s="11">
        <f>IF(AZ38="","",AZ38+AZ130)</f>
        <v>8853989.62</v>
      </c>
      <c r="BA169" s="11">
        <f>IF(BA38="","",BA38+BA130)</f>
        <v>10838128.75</v>
      </c>
      <c r="BB169" s="11">
        <f>IF(BB38="","",BB38+BB130)</f>
        <v>24586716.01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  <c r="CP169" s="10">
        <v>202303</v>
      </c>
      <c r="CQ169" s="11">
        <f>IF(CQ38="","",CQ38+CQ130)</f>
        <v>5300519.79</v>
      </c>
      <c r="CR169" s="11">
        <f>IF(CR38="","",CR38+CR130)</f>
        <v>7565148.9</v>
      </c>
      <c r="CS169" s="11">
        <f>IF(CS38="","",CS38+CS130)</f>
        <v>9341867.11</v>
      </c>
      <c r="CT169" s="11">
        <f>IF(CT38="","",CT38+CT130)</f>
        <v>17187388.62</v>
      </c>
      <c r="CU169" s="11" t="s">
        <v>25</v>
      </c>
      <c r="CV169" s="11" t="s">
        <v>25</v>
      </c>
      <c r="CW169" s="11" t="s">
        <v>25</v>
      </c>
      <c r="CX169" s="11" t="s">
        <v>25</v>
      </c>
      <c r="CY169" s="11" t="s">
        <v>25</v>
      </c>
      <c r="CZ169" s="11" t="s">
        <v>25</v>
      </c>
      <c r="DA169" s="11" t="s">
        <v>25</v>
      </c>
      <c r="DB169" s="11" t="s">
        <v>25</v>
      </c>
      <c r="DC169" s="11" t="s">
        <v>25</v>
      </c>
      <c r="DD169" s="11" t="s">
        <v>25</v>
      </c>
      <c r="DE169" s="11" t="s">
        <v>25</v>
      </c>
      <c r="DF169" s="11" t="s">
        <v>25</v>
      </c>
      <c r="DG169" s="11" t="s">
        <v>25</v>
      </c>
      <c r="DH169" s="11" t="s">
        <v>25</v>
      </c>
      <c r="DI169" s="11" t="s">
        <v>25</v>
      </c>
      <c r="DJ169" s="11" t="s">
        <v>25</v>
      </c>
      <c r="DK169" s="11" t="s">
        <v>25</v>
      </c>
      <c r="DL169" s="11" t="s">
        <v>25</v>
      </c>
      <c r="DM169" s="11" t="s">
        <v>25</v>
      </c>
      <c r="DN169" s="11" t="s">
        <v>25</v>
      </c>
      <c r="DO169" s="11" t="s">
        <v>25</v>
      </c>
      <c r="DP169" s="11" t="s">
        <v>25</v>
      </c>
      <c r="DQ169" s="11" t="s">
        <v>25</v>
      </c>
      <c r="DR169" s="11" t="s">
        <v>25</v>
      </c>
      <c r="DS169" s="11" t="s">
        <v>25</v>
      </c>
      <c r="DT169" s="11" t="s">
        <v>25</v>
      </c>
      <c r="DU169" s="11" t="s">
        <v>25</v>
      </c>
      <c r="DV169" s="11" t="s">
        <v>25</v>
      </c>
      <c r="DW169" s="11" t="s">
        <v>25</v>
      </c>
      <c r="DX169" s="11" t="s">
        <v>25</v>
      </c>
      <c r="DY169" s="11" t="s">
        <v>25</v>
      </c>
    </row>
    <row r="170" ht="15" customHeight="1" outlineLevel="1" spans="2:129">
      <c r="B170" s="10">
        <f t="shared" si="120"/>
        <v>202406</v>
      </c>
      <c r="C170" s="11">
        <f>IF(C39="","",C39+C131)</f>
        <v>6149297.29</v>
      </c>
      <c r="D170" s="11">
        <f>IF(D39="","",D39+D131)</f>
        <v>11153414.22</v>
      </c>
      <c r="E170" s="11">
        <f>IF(E39="","",E39+E131)</f>
        <v>18439264.05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72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202406</v>
      </c>
      <c r="AY170" s="11">
        <f>IF(AY39="","",AY39+AY131)</f>
        <v>5086535.47</v>
      </c>
      <c r="AZ170" s="11">
        <f>IF(AZ39="","",AZ39+AZ131)</f>
        <v>9565510.63</v>
      </c>
      <c r="BA170" s="11">
        <f>IF(BA39="","",BA39+BA131)</f>
        <v>20962276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  <c r="CP170" s="10">
        <v>202306</v>
      </c>
      <c r="CQ170" s="11">
        <f>IF(CQ39="","",CQ39+CQ131)</f>
        <v>3956035.49</v>
      </c>
      <c r="CR170" s="11">
        <f>IF(CR39="","",CR39+CR131)</f>
        <v>6837595.38</v>
      </c>
      <c r="CS170" s="11">
        <f>IF(CS39="","",CS39+CS131)</f>
        <v>18925037.94</v>
      </c>
      <c r="CT170" s="11" t="s">
        <v>25</v>
      </c>
      <c r="CU170" s="11" t="s">
        <v>25</v>
      </c>
      <c r="CV170" s="11" t="s">
        <v>25</v>
      </c>
      <c r="CW170" s="11" t="s">
        <v>25</v>
      </c>
      <c r="CX170" s="11" t="s">
        <v>25</v>
      </c>
      <c r="CY170" s="11" t="s">
        <v>25</v>
      </c>
      <c r="CZ170" s="11" t="s">
        <v>25</v>
      </c>
      <c r="DA170" s="11" t="s">
        <v>25</v>
      </c>
      <c r="DB170" s="11" t="s">
        <v>25</v>
      </c>
      <c r="DC170" s="11" t="s">
        <v>25</v>
      </c>
      <c r="DD170" s="11" t="s">
        <v>25</v>
      </c>
      <c r="DE170" s="11" t="s">
        <v>25</v>
      </c>
      <c r="DF170" s="11" t="s">
        <v>25</v>
      </c>
      <c r="DG170" s="11" t="s">
        <v>25</v>
      </c>
      <c r="DH170" s="11" t="s">
        <v>25</v>
      </c>
      <c r="DI170" s="11" t="s">
        <v>25</v>
      </c>
      <c r="DJ170" s="11" t="s">
        <v>25</v>
      </c>
      <c r="DK170" s="11" t="s">
        <v>25</v>
      </c>
      <c r="DL170" s="11" t="s">
        <v>25</v>
      </c>
      <c r="DM170" s="11" t="s">
        <v>25</v>
      </c>
      <c r="DN170" s="11" t="s">
        <v>25</v>
      </c>
      <c r="DO170" s="11" t="s">
        <v>25</v>
      </c>
      <c r="DP170" s="11" t="s">
        <v>25</v>
      </c>
      <c r="DQ170" s="11" t="s">
        <v>25</v>
      </c>
      <c r="DR170" s="11" t="s">
        <v>25</v>
      </c>
      <c r="DS170" s="11" t="s">
        <v>25</v>
      </c>
      <c r="DT170" s="11" t="s">
        <v>25</v>
      </c>
      <c r="DU170" s="11" t="s">
        <v>25</v>
      </c>
      <c r="DV170" s="11" t="s">
        <v>25</v>
      </c>
      <c r="DW170" s="11" t="s">
        <v>25</v>
      </c>
      <c r="DX170" s="11" t="s">
        <v>25</v>
      </c>
      <c r="DY170" s="11" t="s">
        <v>25</v>
      </c>
    </row>
    <row r="171" ht="15" customHeight="1" outlineLevel="1" spans="2:129">
      <c r="B171" s="10">
        <f t="shared" si="120"/>
        <v>202409</v>
      </c>
      <c r="C171" s="11">
        <f>IF(C40="","",C40+C132)</f>
        <v>16210849.32</v>
      </c>
      <c r="D171" s="11">
        <f>IF(D40="","",D40+D132)</f>
        <v>23489038.15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72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202409</v>
      </c>
      <c r="AY171" s="11">
        <f>IF(AY40="","",AY40+AY132)</f>
        <v>12934887.05</v>
      </c>
      <c r="AZ171" s="11">
        <f>IF(AZ40="","",AZ40+AZ132)</f>
        <v>24665409.8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  <c r="CP171" s="10">
        <v>202309</v>
      </c>
      <c r="CQ171" s="11">
        <f>IF(CQ40="","",CQ40+CQ132)</f>
        <v>7134144.03</v>
      </c>
      <c r="CR171" s="11">
        <f>IF(CR40="","",CR40+CR132)</f>
        <v>30035087.99</v>
      </c>
      <c r="CS171" s="11" t="s">
        <v>25</v>
      </c>
      <c r="CT171" s="11" t="s">
        <v>25</v>
      </c>
      <c r="CU171" s="11" t="s">
        <v>25</v>
      </c>
      <c r="CV171" s="11" t="s">
        <v>25</v>
      </c>
      <c r="CW171" s="11" t="s">
        <v>25</v>
      </c>
      <c r="CX171" s="11" t="s">
        <v>25</v>
      </c>
      <c r="CY171" s="11" t="s">
        <v>25</v>
      </c>
      <c r="CZ171" s="11" t="s">
        <v>25</v>
      </c>
      <c r="DA171" s="11" t="s">
        <v>25</v>
      </c>
      <c r="DB171" s="11" t="s">
        <v>25</v>
      </c>
      <c r="DC171" s="11" t="s">
        <v>25</v>
      </c>
      <c r="DD171" s="11" t="s">
        <v>25</v>
      </c>
      <c r="DE171" s="11" t="s">
        <v>25</v>
      </c>
      <c r="DF171" s="11" t="s">
        <v>25</v>
      </c>
      <c r="DG171" s="11" t="s">
        <v>25</v>
      </c>
      <c r="DH171" s="11" t="s">
        <v>25</v>
      </c>
      <c r="DI171" s="11" t="s">
        <v>25</v>
      </c>
      <c r="DJ171" s="11" t="s">
        <v>25</v>
      </c>
      <c r="DK171" s="11" t="s">
        <v>25</v>
      </c>
      <c r="DL171" s="11" t="s">
        <v>25</v>
      </c>
      <c r="DM171" s="11" t="s">
        <v>25</v>
      </c>
      <c r="DN171" s="11" t="s">
        <v>25</v>
      </c>
      <c r="DO171" s="11" t="s">
        <v>25</v>
      </c>
      <c r="DP171" s="11" t="s">
        <v>25</v>
      </c>
      <c r="DQ171" s="11" t="s">
        <v>25</v>
      </c>
      <c r="DR171" s="11" t="s">
        <v>25</v>
      </c>
      <c r="DS171" s="11" t="s">
        <v>25</v>
      </c>
      <c r="DT171" s="11" t="s">
        <v>25</v>
      </c>
      <c r="DU171" s="11" t="s">
        <v>25</v>
      </c>
      <c r="DV171" s="11" t="s">
        <v>25</v>
      </c>
      <c r="DW171" s="11" t="s">
        <v>25</v>
      </c>
      <c r="DX171" s="11" t="s">
        <v>25</v>
      </c>
      <c r="DY171" s="11" t="s">
        <v>25</v>
      </c>
    </row>
    <row r="172" ht="15" customHeight="1" outlineLevel="1" spans="2:129">
      <c r="B172" s="10">
        <f t="shared" si="120"/>
        <v>202412</v>
      </c>
      <c r="C172" s="11">
        <f>IF(C41="","",C41+C133)</f>
        <v>9791088.93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72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202412</v>
      </c>
      <c r="AY172" s="11">
        <f>IF(AY41="","",AY41+AY133)</f>
        <v>8774448.92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  <c r="CP172" s="10">
        <v>202312</v>
      </c>
      <c r="CQ172" s="11">
        <f>IF(CQ41="","",CQ41+CQ133)</f>
        <v>21217845.68</v>
      </c>
      <c r="CR172" s="11" t="s">
        <v>25</v>
      </c>
      <c r="CS172" s="11" t="s">
        <v>25</v>
      </c>
      <c r="CT172" s="11" t="s">
        <v>25</v>
      </c>
      <c r="CU172" s="11" t="s">
        <v>25</v>
      </c>
      <c r="CV172" s="11" t="s">
        <v>25</v>
      </c>
      <c r="CW172" s="11" t="s">
        <v>25</v>
      </c>
      <c r="CX172" s="11" t="s">
        <v>25</v>
      </c>
      <c r="CY172" s="11" t="s">
        <v>25</v>
      </c>
      <c r="CZ172" s="11" t="s">
        <v>25</v>
      </c>
      <c r="DA172" s="11" t="s">
        <v>25</v>
      </c>
      <c r="DB172" s="11" t="s">
        <v>25</v>
      </c>
      <c r="DC172" s="11" t="s">
        <v>25</v>
      </c>
      <c r="DD172" s="11" t="s">
        <v>25</v>
      </c>
      <c r="DE172" s="11" t="s">
        <v>25</v>
      </c>
      <c r="DF172" s="11" t="s">
        <v>25</v>
      </c>
      <c r="DG172" s="11" t="s">
        <v>25</v>
      </c>
      <c r="DH172" s="11" t="s">
        <v>25</v>
      </c>
      <c r="DI172" s="11" t="s">
        <v>25</v>
      </c>
      <c r="DJ172" s="11" t="s">
        <v>25</v>
      </c>
      <c r="DK172" s="11" t="s">
        <v>25</v>
      </c>
      <c r="DL172" s="11" t="s">
        <v>25</v>
      </c>
      <c r="DM172" s="11" t="s">
        <v>25</v>
      </c>
      <c r="DN172" s="11" t="s">
        <v>25</v>
      </c>
      <c r="DO172" s="11" t="s">
        <v>25</v>
      </c>
      <c r="DP172" s="11" t="s">
        <v>25</v>
      </c>
      <c r="DQ172" s="11" t="s">
        <v>25</v>
      </c>
      <c r="DR172" s="11" t="s">
        <v>25</v>
      </c>
      <c r="DS172" s="11" t="s">
        <v>25</v>
      </c>
      <c r="DT172" s="11" t="s">
        <v>25</v>
      </c>
      <c r="DU172" s="11" t="s">
        <v>25</v>
      </c>
      <c r="DV172" s="11" t="s">
        <v>25</v>
      </c>
      <c r="DW172" s="11" t="s">
        <v>25</v>
      </c>
      <c r="DX172" s="11" t="s">
        <v>25</v>
      </c>
      <c r="DY172" s="11" t="s">
        <v>25</v>
      </c>
    </row>
    <row r="173" ht="15" customHeight="1"/>
    <row r="174" ht="15" customHeight="1" spans="2:129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P174" s="6" t="s">
        <v>40</v>
      </c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</row>
    <row r="175" ht="15" customHeight="1" outlineLevel="1" spans="2:129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P175" s="8" t="s">
        <v>23</v>
      </c>
      <c r="CQ175" s="9" t="s">
        <v>24</v>
      </c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</row>
    <row r="176" ht="15" customHeight="1" outlineLevel="1" spans="2:129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71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  <c r="CP176" s="9"/>
      <c r="CQ176" s="9">
        <v>1</v>
      </c>
      <c r="CR176" s="9">
        <v>2</v>
      </c>
      <c r="CS176" s="9">
        <v>3</v>
      </c>
      <c r="CT176" s="9">
        <v>4</v>
      </c>
      <c r="CU176" s="9">
        <v>5</v>
      </c>
      <c r="CV176" s="9">
        <v>6</v>
      </c>
      <c r="CW176" s="9">
        <v>7</v>
      </c>
      <c r="CX176" s="9">
        <v>8</v>
      </c>
      <c r="CY176" s="9">
        <v>9</v>
      </c>
      <c r="CZ176" s="9">
        <v>10</v>
      </c>
      <c r="DA176" s="9">
        <v>11</v>
      </c>
      <c r="DB176" s="9">
        <v>12</v>
      </c>
      <c r="DC176" s="9">
        <v>13</v>
      </c>
      <c r="DD176" s="9">
        <v>14</v>
      </c>
      <c r="DE176" s="9">
        <v>15</v>
      </c>
      <c r="DF176" s="9">
        <v>16</v>
      </c>
      <c r="DG176" s="9">
        <v>17</v>
      </c>
      <c r="DH176" s="9">
        <v>18</v>
      </c>
      <c r="DI176" s="9">
        <v>19</v>
      </c>
      <c r="DJ176" s="9">
        <v>20</v>
      </c>
      <c r="DK176" s="9">
        <v>21</v>
      </c>
      <c r="DL176" s="9">
        <v>22</v>
      </c>
      <c r="DM176" s="9">
        <v>23</v>
      </c>
      <c r="DN176" s="9">
        <v>24</v>
      </c>
      <c r="DO176" s="9">
        <v>25</v>
      </c>
      <c r="DP176" s="9">
        <v>26</v>
      </c>
      <c r="DQ176" s="9">
        <v>27</v>
      </c>
      <c r="DR176" s="9">
        <v>28</v>
      </c>
      <c r="DS176" s="9">
        <v>29</v>
      </c>
      <c r="DT176" s="9">
        <v>30</v>
      </c>
      <c r="DU176" s="9">
        <v>31</v>
      </c>
      <c r="DV176" s="9">
        <v>32</v>
      </c>
      <c r="DW176" s="9">
        <v>33</v>
      </c>
      <c r="DX176" s="9">
        <v>34</v>
      </c>
      <c r="DY176" s="9">
        <v>35</v>
      </c>
    </row>
    <row r="177" ht="15" customHeight="1" outlineLevel="1" spans="2:129">
      <c r="B177" s="10">
        <f>B138</f>
        <v>201606</v>
      </c>
      <c r="C177" s="13">
        <f t="shared" ref="C177:AJ185" si="208">IFERROR(IF(D138="","",D138/C138),0)</f>
        <v>3.10653509337163</v>
      </c>
      <c r="D177" s="13">
        <f t="shared" si="208"/>
        <v>1.01595178314267</v>
      </c>
      <c r="E177" s="13">
        <f t="shared" si="208"/>
        <v>1</v>
      </c>
      <c r="F177" s="13">
        <f t="shared" si="208"/>
        <v>1.0011666614815</v>
      </c>
      <c r="G177" s="13">
        <f t="shared" si="208"/>
        <v>1</v>
      </c>
      <c r="H177" s="13">
        <f t="shared" si="208"/>
        <v>1</v>
      </c>
      <c r="I177" s="13">
        <f t="shared" si="208"/>
        <v>1</v>
      </c>
      <c r="J177" s="13">
        <f t="shared" si="208"/>
        <v>1</v>
      </c>
      <c r="K177" s="13">
        <f t="shared" si="208"/>
        <v>1.00388433989528</v>
      </c>
      <c r="L177" s="13">
        <f t="shared" si="208"/>
        <v>0.996130689820619</v>
      </c>
      <c r="M177" s="13">
        <f t="shared" si="208"/>
        <v>1</v>
      </c>
      <c r="N177" s="13">
        <f t="shared" si="208"/>
        <v>1</v>
      </c>
      <c r="O177" s="13">
        <f t="shared" si="208"/>
        <v>1</v>
      </c>
      <c r="P177" s="13">
        <f t="shared" si="208"/>
        <v>1</v>
      </c>
      <c r="Q177" s="13">
        <f t="shared" si="208"/>
        <v>1</v>
      </c>
      <c r="R177" s="13">
        <f t="shared" si="208"/>
        <v>1</v>
      </c>
      <c r="S177" s="22">
        <f t="shared" si="208"/>
        <v>1</v>
      </c>
      <c r="T177" s="13">
        <f t="shared" si="208"/>
        <v>1</v>
      </c>
      <c r="U177" s="13">
        <f t="shared" si="208"/>
        <v>1</v>
      </c>
      <c r="V177" s="13">
        <f t="shared" si="208"/>
        <v>1</v>
      </c>
      <c r="W177" s="13">
        <f t="shared" si="208"/>
        <v>1</v>
      </c>
      <c r="X177" s="13">
        <f t="shared" si="208"/>
        <v>1</v>
      </c>
      <c r="Y177" s="13">
        <f t="shared" si="208"/>
        <v>1</v>
      </c>
      <c r="Z177" s="13">
        <f t="shared" si="208"/>
        <v>1</v>
      </c>
      <c r="AA177" s="13">
        <f t="shared" si="208"/>
        <v>1</v>
      </c>
      <c r="AB177" s="13">
        <f t="shared" si="208"/>
        <v>1</v>
      </c>
      <c r="AC177" s="13">
        <f t="shared" si="208"/>
        <v>1</v>
      </c>
      <c r="AD177" s="13">
        <f t="shared" si="208"/>
        <v>1</v>
      </c>
      <c r="AE177" s="13">
        <f t="shared" si="208"/>
        <v>1</v>
      </c>
      <c r="AF177" s="13">
        <f t="shared" si="208"/>
        <v>1</v>
      </c>
      <c r="AG177" s="13">
        <f t="shared" si="208"/>
        <v>1</v>
      </c>
      <c r="AH177" s="13">
        <f t="shared" si="208"/>
        <v>1</v>
      </c>
      <c r="AI177" s="13">
        <f t="shared" si="208"/>
        <v>1</v>
      </c>
      <c r="AJ177" s="13">
        <f t="shared" si="208"/>
        <v>1</v>
      </c>
      <c r="AK177" s="13" t="str">
        <f>IFERROR(IF(AL138="","",AL138/AK138),0)</f>
        <v/>
      </c>
      <c r="AX177" s="10">
        <v>201606</v>
      </c>
      <c r="AY177" s="13">
        <f t="shared" ref="AY177:CF185" si="209">IFERROR(IF(AZ138="","",AZ138/AY138),0)</f>
        <v>3.10653509337163</v>
      </c>
      <c r="AZ177" s="13">
        <f t="shared" si="209"/>
        <v>1.01595178314267</v>
      </c>
      <c r="BA177" s="13">
        <f t="shared" si="209"/>
        <v>1</v>
      </c>
      <c r="BB177" s="13">
        <f t="shared" si="209"/>
        <v>1.0011666614815</v>
      </c>
      <c r="BC177" s="13">
        <f t="shared" si="209"/>
        <v>1</v>
      </c>
      <c r="BD177" s="13">
        <f t="shared" si="209"/>
        <v>1</v>
      </c>
      <c r="BE177" s="13">
        <f t="shared" si="209"/>
        <v>1</v>
      </c>
      <c r="BF177" s="13">
        <f t="shared" si="209"/>
        <v>1</v>
      </c>
      <c r="BG177" s="13">
        <f t="shared" si="209"/>
        <v>1.00388433989528</v>
      </c>
      <c r="BH177" s="13">
        <f t="shared" si="209"/>
        <v>0.996130689820619</v>
      </c>
      <c r="BI177" s="13">
        <f t="shared" si="209"/>
        <v>1</v>
      </c>
      <c r="BJ177" s="13">
        <f t="shared" si="209"/>
        <v>1</v>
      </c>
      <c r="BK177" s="13">
        <f t="shared" si="209"/>
        <v>1</v>
      </c>
      <c r="BL177" s="13">
        <f t="shared" si="209"/>
        <v>1</v>
      </c>
      <c r="BM177" s="13">
        <f t="shared" si="209"/>
        <v>1</v>
      </c>
      <c r="BN177" s="13">
        <f t="shared" si="209"/>
        <v>1</v>
      </c>
      <c r="BO177" s="13">
        <f t="shared" si="209"/>
        <v>1</v>
      </c>
      <c r="BP177" s="13">
        <f t="shared" si="209"/>
        <v>1</v>
      </c>
      <c r="BQ177" s="13">
        <f t="shared" si="209"/>
        <v>1</v>
      </c>
      <c r="BR177" s="13">
        <f t="shared" si="209"/>
        <v>1</v>
      </c>
      <c r="BS177" s="13">
        <f t="shared" si="209"/>
        <v>1</v>
      </c>
      <c r="BT177" s="13">
        <f t="shared" si="209"/>
        <v>1</v>
      </c>
      <c r="BU177" s="13">
        <f t="shared" si="209"/>
        <v>1</v>
      </c>
      <c r="BV177" s="13">
        <f t="shared" si="209"/>
        <v>1</v>
      </c>
      <c r="BW177" s="13">
        <f t="shared" si="209"/>
        <v>1</v>
      </c>
      <c r="BX177" s="13">
        <f t="shared" si="209"/>
        <v>1</v>
      </c>
      <c r="BY177" s="13">
        <f t="shared" si="209"/>
        <v>1</v>
      </c>
      <c r="BZ177" s="13">
        <f t="shared" si="209"/>
        <v>1</v>
      </c>
      <c r="CA177" s="13">
        <f t="shared" si="209"/>
        <v>1</v>
      </c>
      <c r="CB177" s="13">
        <f t="shared" si="209"/>
        <v>1</v>
      </c>
      <c r="CC177" s="13">
        <f t="shared" si="209"/>
        <v>1</v>
      </c>
      <c r="CD177" s="13">
        <f t="shared" si="209"/>
        <v>1</v>
      </c>
      <c r="CE177" s="13">
        <f t="shared" si="209"/>
        <v>1</v>
      </c>
      <c r="CF177" s="13">
        <f t="shared" si="209"/>
        <v>1</v>
      </c>
      <c r="CG177" s="13" t="str">
        <f>IFERROR(IF(CH138="","",CH138/CG138),0)</f>
        <v/>
      </c>
      <c r="CP177" s="10">
        <v>201506</v>
      </c>
      <c r="CQ177" s="13">
        <f t="shared" ref="CQ177:DX185" si="210">IFERROR(IF(CR138="","",CR138/CQ138),0)</f>
        <v>0</v>
      </c>
      <c r="CR177" s="13">
        <f t="shared" si="210"/>
        <v>0</v>
      </c>
      <c r="CS177" s="13">
        <f t="shared" si="210"/>
        <v>0</v>
      </c>
      <c r="CT177" s="13">
        <f t="shared" si="210"/>
        <v>0</v>
      </c>
      <c r="CU177" s="13">
        <f t="shared" si="210"/>
        <v>0</v>
      </c>
      <c r="CV177" s="13">
        <f t="shared" si="210"/>
        <v>0</v>
      </c>
      <c r="CW177" s="13">
        <f t="shared" si="210"/>
        <v>0</v>
      </c>
      <c r="CX177" s="13">
        <f t="shared" si="210"/>
        <v>0</v>
      </c>
      <c r="CY177" s="13">
        <f t="shared" si="210"/>
        <v>0</v>
      </c>
      <c r="CZ177" s="13">
        <f t="shared" si="210"/>
        <v>0</v>
      </c>
      <c r="DA177" s="13">
        <f t="shared" si="210"/>
        <v>0</v>
      </c>
      <c r="DB177" s="13">
        <f t="shared" si="210"/>
        <v>0</v>
      </c>
      <c r="DC177" s="13">
        <f t="shared" si="210"/>
        <v>0</v>
      </c>
      <c r="DD177" s="13">
        <f t="shared" si="210"/>
        <v>0</v>
      </c>
      <c r="DE177" s="13">
        <f t="shared" si="210"/>
        <v>0</v>
      </c>
      <c r="DF177" s="13">
        <f t="shared" si="210"/>
        <v>0</v>
      </c>
      <c r="DG177" s="13">
        <f t="shared" si="210"/>
        <v>0</v>
      </c>
      <c r="DH177" s="13">
        <f t="shared" si="210"/>
        <v>0</v>
      </c>
      <c r="DI177" s="13">
        <f t="shared" si="210"/>
        <v>0</v>
      </c>
      <c r="DJ177" s="13">
        <f t="shared" si="210"/>
        <v>0</v>
      </c>
      <c r="DK177" s="13">
        <f t="shared" si="210"/>
        <v>0</v>
      </c>
      <c r="DL177" s="13">
        <f t="shared" si="210"/>
        <v>0</v>
      </c>
      <c r="DM177" s="13">
        <f t="shared" si="210"/>
        <v>0</v>
      </c>
      <c r="DN177" s="13">
        <f t="shared" si="210"/>
        <v>0</v>
      </c>
      <c r="DO177" s="13">
        <f t="shared" si="210"/>
        <v>0</v>
      </c>
      <c r="DP177" s="13">
        <f t="shared" si="210"/>
        <v>0</v>
      </c>
      <c r="DQ177" s="13">
        <f t="shared" si="210"/>
        <v>0</v>
      </c>
      <c r="DR177" s="13">
        <f t="shared" si="210"/>
        <v>0</v>
      </c>
      <c r="DS177" s="13">
        <f t="shared" si="210"/>
        <v>0</v>
      </c>
      <c r="DT177" s="13">
        <f t="shared" si="210"/>
        <v>0</v>
      </c>
      <c r="DU177" s="13">
        <f t="shared" si="210"/>
        <v>0</v>
      </c>
      <c r="DV177" s="13">
        <f t="shared" si="210"/>
        <v>0</v>
      </c>
      <c r="DW177" s="13">
        <f t="shared" si="210"/>
        <v>0</v>
      </c>
      <c r="DX177" s="13">
        <f t="shared" si="210"/>
        <v>0</v>
      </c>
      <c r="DY177" s="13" t="str">
        <f>IFERROR(IF(DZ138="","",DZ138/DY138),0)</f>
        <v/>
      </c>
    </row>
    <row r="178" ht="15" customHeight="1" outlineLevel="1" spans="2:129">
      <c r="B178" s="10">
        <f t="shared" ref="B178:B211" si="211">B139</f>
        <v>201609</v>
      </c>
      <c r="C178" s="13">
        <f t="shared" si="208"/>
        <v>1.14078647749168</v>
      </c>
      <c r="D178" s="13">
        <f t="shared" si="208"/>
        <v>1.03838624237073</v>
      </c>
      <c r="E178" s="13">
        <f t="shared" si="208"/>
        <v>1.06284425714391</v>
      </c>
      <c r="F178" s="13">
        <f t="shared" si="208"/>
        <v>1.42694167159403</v>
      </c>
      <c r="G178" s="13">
        <f t="shared" si="208"/>
        <v>1.05764637059426</v>
      </c>
      <c r="H178" s="13">
        <f t="shared" si="208"/>
        <v>1</v>
      </c>
      <c r="I178" s="13">
        <f t="shared" si="208"/>
        <v>0.970039870019128</v>
      </c>
      <c r="J178" s="13">
        <f t="shared" si="208"/>
        <v>1</v>
      </c>
      <c r="K178" s="13">
        <f t="shared" si="208"/>
        <v>1</v>
      </c>
      <c r="L178" s="13">
        <f t="shared" si="208"/>
        <v>1</v>
      </c>
      <c r="M178" s="13">
        <f t="shared" si="208"/>
        <v>1</v>
      </c>
      <c r="N178" s="13">
        <f t="shared" si="208"/>
        <v>1</v>
      </c>
      <c r="O178" s="13">
        <f t="shared" si="208"/>
        <v>1</v>
      </c>
      <c r="P178" s="13">
        <f t="shared" si="208"/>
        <v>1</v>
      </c>
      <c r="Q178" s="13">
        <f t="shared" si="208"/>
        <v>1</v>
      </c>
      <c r="R178" s="13">
        <f t="shared" si="208"/>
        <v>1</v>
      </c>
      <c r="S178" s="22">
        <f t="shared" si="208"/>
        <v>1</v>
      </c>
      <c r="T178" s="13">
        <f t="shared" si="208"/>
        <v>1</v>
      </c>
      <c r="U178" s="13">
        <f t="shared" si="208"/>
        <v>1</v>
      </c>
      <c r="V178" s="13">
        <f t="shared" si="208"/>
        <v>1</v>
      </c>
      <c r="W178" s="13">
        <f t="shared" si="208"/>
        <v>1</v>
      </c>
      <c r="X178" s="13">
        <f t="shared" si="208"/>
        <v>1</v>
      </c>
      <c r="Y178" s="13">
        <f t="shared" si="208"/>
        <v>1</v>
      </c>
      <c r="Z178" s="13">
        <f t="shared" si="208"/>
        <v>1</v>
      </c>
      <c r="AA178" s="13">
        <f t="shared" si="208"/>
        <v>1</v>
      </c>
      <c r="AB178" s="13">
        <f t="shared" si="208"/>
        <v>1</v>
      </c>
      <c r="AC178" s="13">
        <f t="shared" si="208"/>
        <v>1</v>
      </c>
      <c r="AD178" s="13">
        <f t="shared" si="208"/>
        <v>1</v>
      </c>
      <c r="AE178" s="13">
        <f t="shared" si="208"/>
        <v>1</v>
      </c>
      <c r="AF178" s="13">
        <f t="shared" si="208"/>
        <v>1</v>
      </c>
      <c r="AG178" s="13">
        <f t="shared" si="208"/>
        <v>1</v>
      </c>
      <c r="AH178" s="13">
        <f t="shared" si="208"/>
        <v>1</v>
      </c>
      <c r="AI178" s="13">
        <f t="shared" si="208"/>
        <v>1</v>
      </c>
      <c r="AJ178" s="13" t="str">
        <f t="shared" si="208"/>
        <v/>
      </c>
      <c r="AK178" s="13" t="s">
        <v>25</v>
      </c>
      <c r="AX178" s="10">
        <v>201609</v>
      </c>
      <c r="AY178" s="13">
        <f t="shared" si="209"/>
        <v>1.14078647749168</v>
      </c>
      <c r="AZ178" s="13">
        <f t="shared" si="209"/>
        <v>1.03838624237073</v>
      </c>
      <c r="BA178" s="13">
        <f t="shared" si="209"/>
        <v>1.06284425714391</v>
      </c>
      <c r="BB178" s="13">
        <f t="shared" si="209"/>
        <v>1.42694167159403</v>
      </c>
      <c r="BC178" s="13">
        <f t="shared" si="209"/>
        <v>1.05764637059426</v>
      </c>
      <c r="BD178" s="13">
        <f t="shared" si="209"/>
        <v>1</v>
      </c>
      <c r="BE178" s="13">
        <f t="shared" si="209"/>
        <v>0.970039870019128</v>
      </c>
      <c r="BF178" s="13">
        <f t="shared" si="209"/>
        <v>1</v>
      </c>
      <c r="BG178" s="13">
        <f t="shared" si="209"/>
        <v>1</v>
      </c>
      <c r="BH178" s="13">
        <f t="shared" si="209"/>
        <v>1</v>
      </c>
      <c r="BI178" s="13">
        <f t="shared" si="209"/>
        <v>1</v>
      </c>
      <c r="BJ178" s="13">
        <f t="shared" si="209"/>
        <v>1</v>
      </c>
      <c r="BK178" s="13">
        <f t="shared" si="209"/>
        <v>1</v>
      </c>
      <c r="BL178" s="13">
        <f t="shared" si="209"/>
        <v>1</v>
      </c>
      <c r="BM178" s="13">
        <f t="shared" si="209"/>
        <v>1</v>
      </c>
      <c r="BN178" s="13">
        <f t="shared" si="209"/>
        <v>1</v>
      </c>
      <c r="BO178" s="13">
        <f t="shared" si="209"/>
        <v>1</v>
      </c>
      <c r="BP178" s="13">
        <f t="shared" si="209"/>
        <v>1</v>
      </c>
      <c r="BQ178" s="13">
        <f t="shared" si="209"/>
        <v>1</v>
      </c>
      <c r="BR178" s="13">
        <f t="shared" si="209"/>
        <v>1</v>
      </c>
      <c r="BS178" s="13">
        <f t="shared" si="209"/>
        <v>1</v>
      </c>
      <c r="BT178" s="13">
        <f t="shared" si="209"/>
        <v>1</v>
      </c>
      <c r="BU178" s="13">
        <f t="shared" si="209"/>
        <v>1</v>
      </c>
      <c r="BV178" s="13">
        <f t="shared" si="209"/>
        <v>1</v>
      </c>
      <c r="BW178" s="13">
        <f t="shared" si="209"/>
        <v>1</v>
      </c>
      <c r="BX178" s="13">
        <f t="shared" si="209"/>
        <v>1</v>
      </c>
      <c r="BY178" s="13">
        <f t="shared" si="209"/>
        <v>1</v>
      </c>
      <c r="BZ178" s="13">
        <f t="shared" si="209"/>
        <v>1</v>
      </c>
      <c r="CA178" s="13">
        <f t="shared" si="209"/>
        <v>1</v>
      </c>
      <c r="CB178" s="13">
        <f t="shared" si="209"/>
        <v>1</v>
      </c>
      <c r="CC178" s="13">
        <f t="shared" si="209"/>
        <v>1</v>
      </c>
      <c r="CD178" s="13">
        <f t="shared" si="209"/>
        <v>1</v>
      </c>
      <c r="CE178" s="13">
        <f t="shared" si="209"/>
        <v>1</v>
      </c>
      <c r="CF178" s="13" t="str">
        <f t="shared" si="209"/>
        <v/>
      </c>
      <c r="CG178" s="13" t="s">
        <v>25</v>
      </c>
      <c r="CP178" s="10">
        <v>201509</v>
      </c>
      <c r="CQ178" s="13">
        <f t="shared" si="210"/>
        <v>0</v>
      </c>
      <c r="CR178" s="13">
        <f t="shared" si="210"/>
        <v>0</v>
      </c>
      <c r="CS178" s="13">
        <f t="shared" si="210"/>
        <v>0</v>
      </c>
      <c r="CT178" s="13">
        <f t="shared" si="210"/>
        <v>0</v>
      </c>
      <c r="CU178" s="13">
        <f t="shared" si="210"/>
        <v>0</v>
      </c>
      <c r="CV178" s="13">
        <f t="shared" si="210"/>
        <v>0</v>
      </c>
      <c r="CW178" s="13">
        <f t="shared" si="210"/>
        <v>0</v>
      </c>
      <c r="CX178" s="13">
        <f t="shared" si="210"/>
        <v>0</v>
      </c>
      <c r="CY178" s="13">
        <f t="shared" si="210"/>
        <v>0</v>
      </c>
      <c r="CZ178" s="13">
        <f t="shared" si="210"/>
        <v>0</v>
      </c>
      <c r="DA178" s="13">
        <f t="shared" si="210"/>
        <v>0</v>
      </c>
      <c r="DB178" s="13">
        <f t="shared" si="210"/>
        <v>0</v>
      </c>
      <c r="DC178" s="13">
        <f t="shared" si="210"/>
        <v>0</v>
      </c>
      <c r="DD178" s="13">
        <f t="shared" si="210"/>
        <v>0</v>
      </c>
      <c r="DE178" s="13">
        <f t="shared" si="210"/>
        <v>0</v>
      </c>
      <c r="DF178" s="13">
        <f t="shared" si="210"/>
        <v>0</v>
      </c>
      <c r="DG178" s="13">
        <f t="shared" si="210"/>
        <v>0</v>
      </c>
      <c r="DH178" s="13">
        <f t="shared" si="210"/>
        <v>0</v>
      </c>
      <c r="DI178" s="13">
        <f t="shared" si="210"/>
        <v>0</v>
      </c>
      <c r="DJ178" s="13">
        <f t="shared" si="210"/>
        <v>0</v>
      </c>
      <c r="DK178" s="13">
        <f t="shared" si="210"/>
        <v>0</v>
      </c>
      <c r="DL178" s="13">
        <f t="shared" si="210"/>
        <v>0</v>
      </c>
      <c r="DM178" s="13">
        <f t="shared" si="210"/>
        <v>0</v>
      </c>
      <c r="DN178" s="13">
        <f t="shared" si="210"/>
        <v>0</v>
      </c>
      <c r="DO178" s="13">
        <f t="shared" si="210"/>
        <v>0</v>
      </c>
      <c r="DP178" s="13">
        <f t="shared" si="210"/>
        <v>0</v>
      </c>
      <c r="DQ178" s="13">
        <f t="shared" si="210"/>
        <v>0</v>
      </c>
      <c r="DR178" s="13">
        <f t="shared" si="210"/>
        <v>0</v>
      </c>
      <c r="DS178" s="13">
        <f t="shared" si="210"/>
        <v>0</v>
      </c>
      <c r="DT178" s="13">
        <f t="shared" si="210"/>
        <v>0</v>
      </c>
      <c r="DU178" s="13">
        <f t="shared" si="210"/>
        <v>0</v>
      </c>
      <c r="DV178" s="13">
        <f t="shared" si="210"/>
        <v>0</v>
      </c>
      <c r="DW178" s="13">
        <f t="shared" si="210"/>
        <v>0</v>
      </c>
      <c r="DX178" s="13" t="str">
        <f t="shared" si="210"/>
        <v/>
      </c>
      <c r="DY178" s="13" t="s">
        <v>25</v>
      </c>
    </row>
    <row r="179" ht="15" customHeight="1" outlineLevel="1" spans="2:129">
      <c r="B179" s="10">
        <f t="shared" si="211"/>
        <v>201612</v>
      </c>
      <c r="C179" s="13">
        <f t="shared" si="208"/>
        <v>1.41598599766628</v>
      </c>
      <c r="D179" s="13">
        <f t="shared" si="208"/>
        <v>1.54778063452822</v>
      </c>
      <c r="E179" s="13">
        <f t="shared" si="208"/>
        <v>1.09200142389241</v>
      </c>
      <c r="F179" s="13">
        <f t="shared" si="208"/>
        <v>1.01657702235528</v>
      </c>
      <c r="G179" s="13">
        <f t="shared" si="208"/>
        <v>1.03261341145972</v>
      </c>
      <c r="H179" s="13">
        <f t="shared" si="208"/>
        <v>1</v>
      </c>
      <c r="I179" s="13">
        <f t="shared" si="208"/>
        <v>1</v>
      </c>
      <c r="J179" s="13">
        <f t="shared" si="208"/>
        <v>1</v>
      </c>
      <c r="K179" s="13">
        <f t="shared" si="208"/>
        <v>1</v>
      </c>
      <c r="L179" s="13">
        <f t="shared" si="208"/>
        <v>0.984208314990982</v>
      </c>
      <c r="M179" s="13">
        <f t="shared" si="208"/>
        <v>1</v>
      </c>
      <c r="N179" s="13">
        <f t="shared" si="208"/>
        <v>1</v>
      </c>
      <c r="O179" s="13">
        <f t="shared" si="208"/>
        <v>1</v>
      </c>
      <c r="P179" s="13">
        <f t="shared" si="208"/>
        <v>1</v>
      </c>
      <c r="Q179" s="13">
        <f t="shared" si="208"/>
        <v>1</v>
      </c>
      <c r="R179" s="13">
        <f t="shared" si="208"/>
        <v>1</v>
      </c>
      <c r="S179" s="22">
        <f t="shared" si="208"/>
        <v>1</v>
      </c>
      <c r="T179" s="13">
        <f t="shared" si="208"/>
        <v>1</v>
      </c>
      <c r="U179" s="13">
        <f t="shared" si="208"/>
        <v>1</v>
      </c>
      <c r="V179" s="13">
        <f t="shared" si="208"/>
        <v>1</v>
      </c>
      <c r="W179" s="13">
        <f t="shared" si="208"/>
        <v>1</v>
      </c>
      <c r="X179" s="13">
        <f t="shared" si="208"/>
        <v>1</v>
      </c>
      <c r="Y179" s="13">
        <f t="shared" si="208"/>
        <v>1</v>
      </c>
      <c r="Z179" s="13">
        <f t="shared" si="208"/>
        <v>1</v>
      </c>
      <c r="AA179" s="13">
        <f t="shared" si="208"/>
        <v>1</v>
      </c>
      <c r="AB179" s="13">
        <f t="shared" si="208"/>
        <v>1</v>
      </c>
      <c r="AC179" s="13">
        <f t="shared" si="208"/>
        <v>1</v>
      </c>
      <c r="AD179" s="13">
        <f t="shared" si="208"/>
        <v>1</v>
      </c>
      <c r="AE179" s="13">
        <f t="shared" si="208"/>
        <v>1</v>
      </c>
      <c r="AF179" s="13">
        <f t="shared" si="208"/>
        <v>1</v>
      </c>
      <c r="AG179" s="13">
        <f t="shared" si="208"/>
        <v>1</v>
      </c>
      <c r="AH179" s="13">
        <f t="shared" si="208"/>
        <v>1</v>
      </c>
      <c r="AI179" s="13" t="str">
        <f t="shared" si="208"/>
        <v/>
      </c>
      <c r="AJ179" s="13" t="s">
        <v>25</v>
      </c>
      <c r="AK179" s="13" t="s">
        <v>25</v>
      </c>
      <c r="AX179" s="10">
        <v>201612</v>
      </c>
      <c r="AY179" s="13">
        <f t="shared" si="209"/>
        <v>1.41598599766628</v>
      </c>
      <c r="AZ179" s="13">
        <f t="shared" si="209"/>
        <v>1.54778063452822</v>
      </c>
      <c r="BA179" s="13">
        <f t="shared" si="209"/>
        <v>1.09200142389241</v>
      </c>
      <c r="BB179" s="13">
        <f t="shared" si="209"/>
        <v>1.01657702235528</v>
      </c>
      <c r="BC179" s="13">
        <f t="shared" si="209"/>
        <v>1.03261341145972</v>
      </c>
      <c r="BD179" s="13">
        <f t="shared" si="209"/>
        <v>1</v>
      </c>
      <c r="BE179" s="13">
        <f t="shared" si="209"/>
        <v>1</v>
      </c>
      <c r="BF179" s="13">
        <f t="shared" si="209"/>
        <v>1</v>
      </c>
      <c r="BG179" s="13">
        <f t="shared" si="209"/>
        <v>1</v>
      </c>
      <c r="BH179" s="13">
        <f t="shared" si="209"/>
        <v>0.984208314990982</v>
      </c>
      <c r="BI179" s="13">
        <f t="shared" si="209"/>
        <v>1</v>
      </c>
      <c r="BJ179" s="13">
        <f t="shared" si="209"/>
        <v>1</v>
      </c>
      <c r="BK179" s="13">
        <f t="shared" si="209"/>
        <v>1</v>
      </c>
      <c r="BL179" s="13">
        <f t="shared" si="209"/>
        <v>1</v>
      </c>
      <c r="BM179" s="13">
        <f t="shared" si="209"/>
        <v>1</v>
      </c>
      <c r="BN179" s="13">
        <f t="shared" si="209"/>
        <v>1</v>
      </c>
      <c r="BO179" s="13">
        <f t="shared" si="209"/>
        <v>1</v>
      </c>
      <c r="BP179" s="13">
        <f t="shared" si="209"/>
        <v>1</v>
      </c>
      <c r="BQ179" s="13">
        <f t="shared" si="209"/>
        <v>1</v>
      </c>
      <c r="BR179" s="13">
        <f t="shared" si="209"/>
        <v>1</v>
      </c>
      <c r="BS179" s="13">
        <f t="shared" si="209"/>
        <v>1</v>
      </c>
      <c r="BT179" s="13">
        <f t="shared" si="209"/>
        <v>1</v>
      </c>
      <c r="BU179" s="13">
        <f t="shared" si="209"/>
        <v>1</v>
      </c>
      <c r="BV179" s="13">
        <f t="shared" si="209"/>
        <v>1</v>
      </c>
      <c r="BW179" s="13">
        <f t="shared" si="209"/>
        <v>1</v>
      </c>
      <c r="BX179" s="13">
        <f t="shared" si="209"/>
        <v>1</v>
      </c>
      <c r="BY179" s="13">
        <f t="shared" si="209"/>
        <v>1</v>
      </c>
      <c r="BZ179" s="13">
        <f t="shared" si="209"/>
        <v>1</v>
      </c>
      <c r="CA179" s="13">
        <f t="shared" si="209"/>
        <v>1</v>
      </c>
      <c r="CB179" s="13">
        <f t="shared" si="209"/>
        <v>1</v>
      </c>
      <c r="CC179" s="13">
        <f t="shared" si="209"/>
        <v>1</v>
      </c>
      <c r="CD179" s="13">
        <f t="shared" si="209"/>
        <v>1</v>
      </c>
      <c r="CE179" s="13" t="str">
        <f t="shared" si="209"/>
        <v/>
      </c>
      <c r="CF179" s="13" t="s">
        <v>25</v>
      </c>
      <c r="CG179" s="13" t="s">
        <v>25</v>
      </c>
      <c r="CP179" s="10">
        <v>201512</v>
      </c>
      <c r="CQ179" s="13">
        <f t="shared" si="210"/>
        <v>0</v>
      </c>
      <c r="CR179" s="13">
        <f t="shared" si="210"/>
        <v>0</v>
      </c>
      <c r="CS179" s="13">
        <f t="shared" si="210"/>
        <v>0</v>
      </c>
      <c r="CT179" s="13">
        <f t="shared" si="210"/>
        <v>0</v>
      </c>
      <c r="CU179" s="13">
        <f t="shared" si="210"/>
        <v>0</v>
      </c>
      <c r="CV179" s="13">
        <f t="shared" si="210"/>
        <v>0</v>
      </c>
      <c r="CW179" s="13">
        <f t="shared" si="210"/>
        <v>0</v>
      </c>
      <c r="CX179" s="13">
        <f t="shared" si="210"/>
        <v>0</v>
      </c>
      <c r="CY179" s="13">
        <f t="shared" si="210"/>
        <v>0</v>
      </c>
      <c r="CZ179" s="13">
        <f t="shared" si="210"/>
        <v>0</v>
      </c>
      <c r="DA179" s="13">
        <f t="shared" si="210"/>
        <v>0</v>
      </c>
      <c r="DB179" s="13">
        <f t="shared" si="210"/>
        <v>0</v>
      </c>
      <c r="DC179" s="13">
        <f t="shared" si="210"/>
        <v>0</v>
      </c>
      <c r="DD179" s="13">
        <f t="shared" si="210"/>
        <v>0</v>
      </c>
      <c r="DE179" s="13">
        <f t="shared" si="210"/>
        <v>0</v>
      </c>
      <c r="DF179" s="13">
        <f t="shared" si="210"/>
        <v>0</v>
      </c>
      <c r="DG179" s="13">
        <f t="shared" si="210"/>
        <v>0</v>
      </c>
      <c r="DH179" s="13">
        <f t="shared" si="210"/>
        <v>0</v>
      </c>
      <c r="DI179" s="13">
        <f t="shared" si="210"/>
        <v>0</v>
      </c>
      <c r="DJ179" s="13">
        <f t="shared" si="210"/>
        <v>0</v>
      </c>
      <c r="DK179" s="13">
        <f t="shared" si="210"/>
        <v>0</v>
      </c>
      <c r="DL179" s="13">
        <f t="shared" si="210"/>
        <v>0</v>
      </c>
      <c r="DM179" s="13">
        <f t="shared" si="210"/>
        <v>0</v>
      </c>
      <c r="DN179" s="13">
        <f t="shared" si="210"/>
        <v>0</v>
      </c>
      <c r="DO179" s="13">
        <f t="shared" si="210"/>
        <v>0</v>
      </c>
      <c r="DP179" s="13">
        <f t="shared" si="210"/>
        <v>0</v>
      </c>
      <c r="DQ179" s="13">
        <f t="shared" si="210"/>
        <v>0</v>
      </c>
      <c r="DR179" s="13">
        <f t="shared" si="210"/>
        <v>0</v>
      </c>
      <c r="DS179" s="13">
        <f t="shared" si="210"/>
        <v>0</v>
      </c>
      <c r="DT179" s="13">
        <f t="shared" si="210"/>
        <v>0</v>
      </c>
      <c r="DU179" s="13">
        <f t="shared" si="210"/>
        <v>0</v>
      </c>
      <c r="DV179" s="13">
        <f t="shared" si="210"/>
        <v>0</v>
      </c>
      <c r="DW179" s="13" t="str">
        <f t="shared" si="210"/>
        <v/>
      </c>
      <c r="DX179" s="13" t="s">
        <v>25</v>
      </c>
      <c r="DY179" s="13" t="s">
        <v>25</v>
      </c>
    </row>
    <row r="180" ht="15" customHeight="1" outlineLevel="1" spans="2:129">
      <c r="B180" s="10">
        <f t="shared" si="211"/>
        <v>201703</v>
      </c>
      <c r="C180" s="13">
        <f t="shared" si="208"/>
        <v>2.15490334907811</v>
      </c>
      <c r="D180" s="13">
        <f t="shared" si="208"/>
        <v>1.01307966171116</v>
      </c>
      <c r="E180" s="13">
        <f t="shared" si="208"/>
        <v>1</v>
      </c>
      <c r="F180" s="13">
        <f t="shared" si="208"/>
        <v>1</v>
      </c>
      <c r="G180" s="13">
        <f t="shared" si="208"/>
        <v>1</v>
      </c>
      <c r="H180" s="13">
        <f t="shared" si="208"/>
        <v>1.02665683325707</v>
      </c>
      <c r="I180" s="13">
        <f t="shared" si="208"/>
        <v>1</v>
      </c>
      <c r="J180" s="13">
        <f t="shared" si="208"/>
        <v>1.00159293414055</v>
      </c>
      <c r="K180" s="13">
        <f t="shared" si="208"/>
        <v>0.985245889952564</v>
      </c>
      <c r="L180" s="13">
        <f t="shared" si="208"/>
        <v>1</v>
      </c>
      <c r="M180" s="13">
        <f t="shared" si="208"/>
        <v>1</v>
      </c>
      <c r="N180" s="13">
        <f t="shared" si="208"/>
        <v>1</v>
      </c>
      <c r="O180" s="13">
        <f t="shared" si="208"/>
        <v>1</v>
      </c>
      <c r="P180" s="13">
        <f t="shared" si="208"/>
        <v>1</v>
      </c>
      <c r="Q180" s="13">
        <f t="shared" si="208"/>
        <v>1</v>
      </c>
      <c r="R180" s="13">
        <f t="shared" si="208"/>
        <v>1</v>
      </c>
      <c r="S180" s="22">
        <f t="shared" si="208"/>
        <v>1</v>
      </c>
      <c r="T180" s="13">
        <f t="shared" si="208"/>
        <v>1</v>
      </c>
      <c r="U180" s="13">
        <f t="shared" si="208"/>
        <v>1</v>
      </c>
      <c r="V180" s="13">
        <f t="shared" si="208"/>
        <v>1</v>
      </c>
      <c r="W180" s="13">
        <f t="shared" si="208"/>
        <v>1</v>
      </c>
      <c r="X180" s="13">
        <f t="shared" si="208"/>
        <v>1</v>
      </c>
      <c r="Y180" s="13">
        <f t="shared" si="208"/>
        <v>1</v>
      </c>
      <c r="Z180" s="13">
        <f t="shared" si="208"/>
        <v>1</v>
      </c>
      <c r="AA180" s="13">
        <f t="shared" si="208"/>
        <v>1</v>
      </c>
      <c r="AB180" s="13">
        <f t="shared" si="208"/>
        <v>1</v>
      </c>
      <c r="AC180" s="13">
        <f t="shared" si="208"/>
        <v>1</v>
      </c>
      <c r="AD180" s="13">
        <f t="shared" si="208"/>
        <v>1</v>
      </c>
      <c r="AE180" s="13">
        <f t="shared" si="208"/>
        <v>1</v>
      </c>
      <c r="AF180" s="13">
        <f t="shared" si="208"/>
        <v>1</v>
      </c>
      <c r="AG180" s="13">
        <f t="shared" si="208"/>
        <v>1</v>
      </c>
      <c r="AH180" s="13" t="str">
        <f t="shared" si="208"/>
        <v/>
      </c>
      <c r="AI180" s="13" t="s">
        <v>25</v>
      </c>
      <c r="AJ180" s="13" t="s">
        <v>25</v>
      </c>
      <c r="AK180" s="13" t="s">
        <v>25</v>
      </c>
      <c r="AX180" s="10">
        <v>201703</v>
      </c>
      <c r="AY180" s="13">
        <f t="shared" si="209"/>
        <v>2.15490334907811</v>
      </c>
      <c r="AZ180" s="13">
        <f t="shared" si="209"/>
        <v>1.01307966171116</v>
      </c>
      <c r="BA180" s="13">
        <f t="shared" si="209"/>
        <v>1</v>
      </c>
      <c r="BB180" s="13">
        <f t="shared" si="209"/>
        <v>1</v>
      </c>
      <c r="BC180" s="13">
        <f t="shared" si="209"/>
        <v>1</v>
      </c>
      <c r="BD180" s="13">
        <f t="shared" si="209"/>
        <v>1.02665683325707</v>
      </c>
      <c r="BE180" s="13">
        <f t="shared" si="209"/>
        <v>1</v>
      </c>
      <c r="BF180" s="13">
        <f t="shared" si="209"/>
        <v>1.00159293414055</v>
      </c>
      <c r="BG180" s="13">
        <f t="shared" si="209"/>
        <v>0.985245889952564</v>
      </c>
      <c r="BH180" s="13">
        <f t="shared" si="209"/>
        <v>1</v>
      </c>
      <c r="BI180" s="13">
        <f t="shared" si="209"/>
        <v>1</v>
      </c>
      <c r="BJ180" s="13">
        <f t="shared" si="209"/>
        <v>1</v>
      </c>
      <c r="BK180" s="13">
        <f t="shared" si="209"/>
        <v>1</v>
      </c>
      <c r="BL180" s="13">
        <f t="shared" si="209"/>
        <v>1</v>
      </c>
      <c r="BM180" s="13">
        <f t="shared" si="209"/>
        <v>1</v>
      </c>
      <c r="BN180" s="13">
        <f t="shared" si="209"/>
        <v>1</v>
      </c>
      <c r="BO180" s="13">
        <f t="shared" si="209"/>
        <v>1</v>
      </c>
      <c r="BP180" s="13">
        <f t="shared" si="209"/>
        <v>1</v>
      </c>
      <c r="BQ180" s="13">
        <f t="shared" si="209"/>
        <v>1</v>
      </c>
      <c r="BR180" s="13">
        <f t="shared" si="209"/>
        <v>1</v>
      </c>
      <c r="BS180" s="13">
        <f t="shared" si="209"/>
        <v>1</v>
      </c>
      <c r="BT180" s="13">
        <f t="shared" si="209"/>
        <v>1</v>
      </c>
      <c r="BU180" s="13">
        <f t="shared" si="209"/>
        <v>1</v>
      </c>
      <c r="BV180" s="13">
        <f t="shared" si="209"/>
        <v>1</v>
      </c>
      <c r="BW180" s="13">
        <f t="shared" si="209"/>
        <v>1</v>
      </c>
      <c r="BX180" s="13">
        <f t="shared" si="209"/>
        <v>1</v>
      </c>
      <c r="BY180" s="13">
        <f t="shared" si="209"/>
        <v>1</v>
      </c>
      <c r="BZ180" s="13">
        <f t="shared" si="209"/>
        <v>1</v>
      </c>
      <c r="CA180" s="13">
        <f t="shared" si="209"/>
        <v>1</v>
      </c>
      <c r="CB180" s="13">
        <f t="shared" si="209"/>
        <v>1</v>
      </c>
      <c r="CC180" s="13">
        <f t="shared" si="209"/>
        <v>1</v>
      </c>
      <c r="CD180" s="13" t="str">
        <f t="shared" si="209"/>
        <v/>
      </c>
      <c r="CE180" s="13" t="s">
        <v>25</v>
      </c>
      <c r="CF180" s="13" t="s">
        <v>25</v>
      </c>
      <c r="CG180" s="13" t="s">
        <v>25</v>
      </c>
      <c r="CP180" s="10">
        <v>201603</v>
      </c>
      <c r="CQ180" s="13">
        <f t="shared" si="210"/>
        <v>0</v>
      </c>
      <c r="CR180" s="13">
        <f t="shared" si="210"/>
        <v>0</v>
      </c>
      <c r="CS180" s="13">
        <f t="shared" si="210"/>
        <v>0</v>
      </c>
      <c r="CT180" s="13">
        <f t="shared" si="210"/>
        <v>1</v>
      </c>
      <c r="CU180" s="13">
        <f t="shared" si="210"/>
        <v>1</v>
      </c>
      <c r="CV180" s="13">
        <f t="shared" si="210"/>
        <v>0</v>
      </c>
      <c r="CW180" s="13">
        <f t="shared" si="210"/>
        <v>0</v>
      </c>
      <c r="CX180" s="13">
        <f t="shared" si="210"/>
        <v>0</v>
      </c>
      <c r="CY180" s="13">
        <f t="shared" si="210"/>
        <v>0</v>
      </c>
      <c r="CZ180" s="13">
        <f t="shared" si="210"/>
        <v>0</v>
      </c>
      <c r="DA180" s="13">
        <f t="shared" si="210"/>
        <v>0</v>
      </c>
      <c r="DB180" s="13">
        <f t="shared" si="210"/>
        <v>0</v>
      </c>
      <c r="DC180" s="13">
        <f t="shared" si="210"/>
        <v>0</v>
      </c>
      <c r="DD180" s="13">
        <f t="shared" si="210"/>
        <v>0</v>
      </c>
      <c r="DE180" s="13">
        <f t="shared" si="210"/>
        <v>0</v>
      </c>
      <c r="DF180" s="13">
        <f t="shared" si="210"/>
        <v>0</v>
      </c>
      <c r="DG180" s="13">
        <f t="shared" si="210"/>
        <v>0</v>
      </c>
      <c r="DH180" s="13">
        <f t="shared" si="210"/>
        <v>0</v>
      </c>
      <c r="DI180" s="13">
        <f t="shared" si="210"/>
        <v>0</v>
      </c>
      <c r="DJ180" s="13">
        <f t="shared" si="210"/>
        <v>0</v>
      </c>
      <c r="DK180" s="13">
        <f t="shared" si="210"/>
        <v>0</v>
      </c>
      <c r="DL180" s="13">
        <f t="shared" si="210"/>
        <v>0</v>
      </c>
      <c r="DM180" s="13">
        <f t="shared" si="210"/>
        <v>0</v>
      </c>
      <c r="DN180" s="13">
        <f t="shared" si="210"/>
        <v>0</v>
      </c>
      <c r="DO180" s="13">
        <f t="shared" si="210"/>
        <v>0</v>
      </c>
      <c r="DP180" s="13">
        <f t="shared" si="210"/>
        <v>0</v>
      </c>
      <c r="DQ180" s="13">
        <f t="shared" si="210"/>
        <v>0</v>
      </c>
      <c r="DR180" s="13">
        <f t="shared" si="210"/>
        <v>0</v>
      </c>
      <c r="DS180" s="13">
        <f t="shared" si="210"/>
        <v>0</v>
      </c>
      <c r="DT180" s="13">
        <f t="shared" si="210"/>
        <v>0</v>
      </c>
      <c r="DU180" s="13">
        <f t="shared" si="210"/>
        <v>0</v>
      </c>
      <c r="DV180" s="13" t="str">
        <f t="shared" si="210"/>
        <v/>
      </c>
      <c r="DW180" s="13" t="s">
        <v>25</v>
      </c>
      <c r="DX180" s="13" t="s">
        <v>25</v>
      </c>
      <c r="DY180" s="13" t="s">
        <v>25</v>
      </c>
    </row>
    <row r="181" ht="15" customHeight="1" outlineLevel="1" spans="2:129">
      <c r="B181" s="10">
        <f t="shared" si="211"/>
        <v>201706</v>
      </c>
      <c r="C181" s="13">
        <f t="shared" si="208"/>
        <v>2.62228484969255</v>
      </c>
      <c r="D181" s="13">
        <f t="shared" si="208"/>
        <v>1.22241053942536</v>
      </c>
      <c r="E181" s="13">
        <f t="shared" si="208"/>
        <v>1.07365010173384</v>
      </c>
      <c r="F181" s="13">
        <f t="shared" si="208"/>
        <v>1</v>
      </c>
      <c r="G181" s="13">
        <f t="shared" si="208"/>
        <v>1.00139439505246</v>
      </c>
      <c r="H181" s="13">
        <f t="shared" si="208"/>
        <v>1</v>
      </c>
      <c r="I181" s="13">
        <f t="shared" si="208"/>
        <v>0.985843390206612</v>
      </c>
      <c r="J181" s="13">
        <f t="shared" si="208"/>
        <v>0.999596443168464</v>
      </c>
      <c r="K181" s="13">
        <f t="shared" si="208"/>
        <v>1</v>
      </c>
      <c r="L181" s="13">
        <f t="shared" si="208"/>
        <v>1</v>
      </c>
      <c r="M181" s="13">
        <f t="shared" si="208"/>
        <v>1</v>
      </c>
      <c r="N181" s="13">
        <f t="shared" si="208"/>
        <v>1</v>
      </c>
      <c r="O181" s="13">
        <f t="shared" si="208"/>
        <v>1</v>
      </c>
      <c r="P181" s="13">
        <f t="shared" si="208"/>
        <v>1</v>
      </c>
      <c r="Q181" s="13">
        <f t="shared" si="208"/>
        <v>1</v>
      </c>
      <c r="R181" s="13">
        <f t="shared" si="208"/>
        <v>1</v>
      </c>
      <c r="S181" s="22">
        <f t="shared" si="208"/>
        <v>1</v>
      </c>
      <c r="T181" s="13">
        <f t="shared" si="208"/>
        <v>1</v>
      </c>
      <c r="U181" s="13">
        <f t="shared" si="208"/>
        <v>1</v>
      </c>
      <c r="V181" s="13">
        <f t="shared" si="208"/>
        <v>1</v>
      </c>
      <c r="W181" s="13">
        <f t="shared" si="208"/>
        <v>1</v>
      </c>
      <c r="X181" s="13">
        <f t="shared" si="208"/>
        <v>1</v>
      </c>
      <c r="Y181" s="13">
        <f t="shared" si="208"/>
        <v>1</v>
      </c>
      <c r="Z181" s="13">
        <f t="shared" si="208"/>
        <v>1</v>
      </c>
      <c r="AA181" s="13">
        <f t="shared" si="208"/>
        <v>1</v>
      </c>
      <c r="AB181" s="13">
        <f t="shared" si="208"/>
        <v>1</v>
      </c>
      <c r="AC181" s="13">
        <f t="shared" si="208"/>
        <v>1</v>
      </c>
      <c r="AD181" s="13">
        <f t="shared" si="208"/>
        <v>1</v>
      </c>
      <c r="AE181" s="13">
        <f t="shared" si="208"/>
        <v>1</v>
      </c>
      <c r="AF181" s="13">
        <f t="shared" si="208"/>
        <v>1</v>
      </c>
      <c r="AG181" s="13" t="str">
        <f t="shared" si="208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201706</v>
      </c>
      <c r="AY181" s="13">
        <f t="shared" si="209"/>
        <v>2.62228484969255</v>
      </c>
      <c r="AZ181" s="13">
        <f t="shared" si="209"/>
        <v>1.22241053942536</v>
      </c>
      <c r="BA181" s="13">
        <f t="shared" si="209"/>
        <v>1.07365010173384</v>
      </c>
      <c r="BB181" s="13">
        <f t="shared" si="209"/>
        <v>1</v>
      </c>
      <c r="BC181" s="13">
        <f t="shared" si="209"/>
        <v>1.00139439505246</v>
      </c>
      <c r="BD181" s="13">
        <f t="shared" si="209"/>
        <v>1</v>
      </c>
      <c r="BE181" s="13">
        <f t="shared" si="209"/>
        <v>0.985843390206612</v>
      </c>
      <c r="BF181" s="13">
        <f t="shared" si="209"/>
        <v>0.999596443168464</v>
      </c>
      <c r="BG181" s="13">
        <f t="shared" si="209"/>
        <v>1</v>
      </c>
      <c r="BH181" s="13">
        <f t="shared" si="209"/>
        <v>1</v>
      </c>
      <c r="BI181" s="13">
        <f t="shared" si="209"/>
        <v>1</v>
      </c>
      <c r="BJ181" s="13">
        <f t="shared" si="209"/>
        <v>1</v>
      </c>
      <c r="BK181" s="13">
        <f t="shared" si="209"/>
        <v>1</v>
      </c>
      <c r="BL181" s="13">
        <f t="shared" si="209"/>
        <v>1</v>
      </c>
      <c r="BM181" s="13">
        <f t="shared" si="209"/>
        <v>1</v>
      </c>
      <c r="BN181" s="13">
        <f t="shared" si="209"/>
        <v>1</v>
      </c>
      <c r="BO181" s="13">
        <f t="shared" si="209"/>
        <v>1</v>
      </c>
      <c r="BP181" s="13">
        <f t="shared" si="209"/>
        <v>1</v>
      </c>
      <c r="BQ181" s="13">
        <f t="shared" si="209"/>
        <v>1</v>
      </c>
      <c r="BR181" s="13">
        <f t="shared" si="209"/>
        <v>1</v>
      </c>
      <c r="BS181" s="13">
        <f t="shared" si="209"/>
        <v>1</v>
      </c>
      <c r="BT181" s="13">
        <f t="shared" si="209"/>
        <v>1</v>
      </c>
      <c r="BU181" s="13">
        <f t="shared" si="209"/>
        <v>1</v>
      </c>
      <c r="BV181" s="13">
        <f t="shared" si="209"/>
        <v>1</v>
      </c>
      <c r="BW181" s="13">
        <f t="shared" si="209"/>
        <v>1</v>
      </c>
      <c r="BX181" s="13">
        <f t="shared" si="209"/>
        <v>1</v>
      </c>
      <c r="BY181" s="13">
        <f t="shared" si="209"/>
        <v>1</v>
      </c>
      <c r="BZ181" s="13">
        <f t="shared" si="209"/>
        <v>1</v>
      </c>
      <c r="CA181" s="13">
        <f t="shared" si="209"/>
        <v>1</v>
      </c>
      <c r="CB181" s="13">
        <f t="shared" si="209"/>
        <v>1</v>
      </c>
      <c r="CC181" s="13" t="str">
        <f t="shared" si="209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  <c r="CP181" s="10">
        <v>201606</v>
      </c>
      <c r="CQ181" s="13">
        <f t="shared" si="210"/>
        <v>3.10653509337163</v>
      </c>
      <c r="CR181" s="13">
        <f t="shared" si="210"/>
        <v>1.01595178314267</v>
      </c>
      <c r="CS181" s="13">
        <f t="shared" si="210"/>
        <v>1</v>
      </c>
      <c r="CT181" s="13">
        <f t="shared" si="210"/>
        <v>1.0011666614815</v>
      </c>
      <c r="CU181" s="13">
        <f t="shared" si="210"/>
        <v>1</v>
      </c>
      <c r="CV181" s="13">
        <f t="shared" si="210"/>
        <v>1</v>
      </c>
      <c r="CW181" s="13">
        <f t="shared" si="210"/>
        <v>1</v>
      </c>
      <c r="CX181" s="13">
        <f t="shared" si="210"/>
        <v>1</v>
      </c>
      <c r="CY181" s="13">
        <f t="shared" si="210"/>
        <v>1.00388433989528</v>
      </c>
      <c r="CZ181" s="13">
        <f t="shared" si="210"/>
        <v>0.996130689820619</v>
      </c>
      <c r="DA181" s="13">
        <f t="shared" si="210"/>
        <v>1</v>
      </c>
      <c r="DB181" s="13">
        <f t="shared" si="210"/>
        <v>1</v>
      </c>
      <c r="DC181" s="13">
        <f t="shared" si="210"/>
        <v>1</v>
      </c>
      <c r="DD181" s="13">
        <f t="shared" si="210"/>
        <v>1</v>
      </c>
      <c r="DE181" s="13">
        <f t="shared" si="210"/>
        <v>1</v>
      </c>
      <c r="DF181" s="13">
        <f t="shared" si="210"/>
        <v>1</v>
      </c>
      <c r="DG181" s="13">
        <f t="shared" si="210"/>
        <v>1</v>
      </c>
      <c r="DH181" s="13">
        <f t="shared" si="210"/>
        <v>1</v>
      </c>
      <c r="DI181" s="13">
        <f t="shared" si="210"/>
        <v>1</v>
      </c>
      <c r="DJ181" s="13">
        <f t="shared" si="210"/>
        <v>1</v>
      </c>
      <c r="DK181" s="13">
        <f t="shared" si="210"/>
        <v>1</v>
      </c>
      <c r="DL181" s="13">
        <f t="shared" si="210"/>
        <v>1</v>
      </c>
      <c r="DM181" s="13">
        <f t="shared" si="210"/>
        <v>1</v>
      </c>
      <c r="DN181" s="13">
        <f t="shared" si="210"/>
        <v>1</v>
      </c>
      <c r="DO181" s="13">
        <f t="shared" si="210"/>
        <v>1</v>
      </c>
      <c r="DP181" s="13">
        <f t="shared" si="210"/>
        <v>1</v>
      </c>
      <c r="DQ181" s="13">
        <f t="shared" si="210"/>
        <v>1</v>
      </c>
      <c r="DR181" s="13">
        <f t="shared" si="210"/>
        <v>1</v>
      </c>
      <c r="DS181" s="13">
        <f t="shared" si="210"/>
        <v>1</v>
      </c>
      <c r="DT181" s="13">
        <f t="shared" si="210"/>
        <v>1</v>
      </c>
      <c r="DU181" s="13" t="str">
        <f t="shared" si="210"/>
        <v/>
      </c>
      <c r="DV181" s="13" t="s">
        <v>25</v>
      </c>
      <c r="DW181" s="13" t="s">
        <v>25</v>
      </c>
      <c r="DX181" s="13" t="s">
        <v>25</v>
      </c>
      <c r="DY181" s="13" t="s">
        <v>25</v>
      </c>
    </row>
    <row r="182" ht="15" customHeight="1" outlineLevel="1" spans="2:129">
      <c r="B182" s="10">
        <f t="shared" si="211"/>
        <v>201709</v>
      </c>
      <c r="C182" s="13">
        <f t="shared" si="208"/>
        <v>1.55385787426243</v>
      </c>
      <c r="D182" s="13">
        <f t="shared" si="208"/>
        <v>1.02641414460829</v>
      </c>
      <c r="E182" s="13">
        <f t="shared" si="208"/>
        <v>1</v>
      </c>
      <c r="F182" s="13">
        <f t="shared" si="208"/>
        <v>1.0014625626379</v>
      </c>
      <c r="G182" s="13">
        <f t="shared" si="208"/>
        <v>1.00449362053051</v>
      </c>
      <c r="H182" s="13">
        <f t="shared" si="208"/>
        <v>0.989066721428495</v>
      </c>
      <c r="I182" s="13">
        <f t="shared" si="208"/>
        <v>0.99068268813895</v>
      </c>
      <c r="J182" s="13">
        <f t="shared" si="208"/>
        <v>0.999543449262553</v>
      </c>
      <c r="K182" s="13">
        <f t="shared" si="208"/>
        <v>1</v>
      </c>
      <c r="L182" s="13">
        <f t="shared" si="208"/>
        <v>1</v>
      </c>
      <c r="M182" s="13">
        <f t="shared" si="208"/>
        <v>1</v>
      </c>
      <c r="N182" s="13">
        <f t="shared" si="208"/>
        <v>1</v>
      </c>
      <c r="O182" s="13">
        <f t="shared" si="208"/>
        <v>1</v>
      </c>
      <c r="P182" s="13">
        <f t="shared" si="208"/>
        <v>1</v>
      </c>
      <c r="Q182" s="13">
        <f t="shared" si="208"/>
        <v>1</v>
      </c>
      <c r="R182" s="13">
        <f t="shared" si="208"/>
        <v>1</v>
      </c>
      <c r="S182" s="22">
        <f t="shared" si="208"/>
        <v>1</v>
      </c>
      <c r="T182" s="13">
        <f t="shared" si="208"/>
        <v>1</v>
      </c>
      <c r="U182" s="13">
        <f t="shared" si="208"/>
        <v>1</v>
      </c>
      <c r="V182" s="13">
        <f t="shared" si="208"/>
        <v>1</v>
      </c>
      <c r="W182" s="13">
        <f t="shared" si="208"/>
        <v>1</v>
      </c>
      <c r="X182" s="13">
        <f t="shared" si="208"/>
        <v>1</v>
      </c>
      <c r="Y182" s="13">
        <f t="shared" si="208"/>
        <v>1</v>
      </c>
      <c r="Z182" s="13">
        <f t="shared" si="208"/>
        <v>1</v>
      </c>
      <c r="AA182" s="13">
        <f t="shared" si="208"/>
        <v>1</v>
      </c>
      <c r="AB182" s="13">
        <f t="shared" si="208"/>
        <v>1</v>
      </c>
      <c r="AC182" s="13">
        <f t="shared" si="208"/>
        <v>1</v>
      </c>
      <c r="AD182" s="13">
        <f t="shared" si="208"/>
        <v>1</v>
      </c>
      <c r="AE182" s="13">
        <f t="shared" si="208"/>
        <v>1</v>
      </c>
      <c r="AF182" s="13" t="str">
        <f t="shared" si="208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201709</v>
      </c>
      <c r="AY182" s="13">
        <f t="shared" si="209"/>
        <v>1.55385787426243</v>
      </c>
      <c r="AZ182" s="13">
        <f t="shared" si="209"/>
        <v>1.02641414460829</v>
      </c>
      <c r="BA182" s="13">
        <f t="shared" si="209"/>
        <v>1</v>
      </c>
      <c r="BB182" s="13">
        <f t="shared" si="209"/>
        <v>1.0014625626379</v>
      </c>
      <c r="BC182" s="13">
        <f t="shared" si="209"/>
        <v>1.00449362053051</v>
      </c>
      <c r="BD182" s="13">
        <f t="shared" si="209"/>
        <v>0.989066721428495</v>
      </c>
      <c r="BE182" s="13">
        <f t="shared" si="209"/>
        <v>0.99068268813895</v>
      </c>
      <c r="BF182" s="13">
        <f t="shared" si="209"/>
        <v>0.999543449262553</v>
      </c>
      <c r="BG182" s="13">
        <f t="shared" si="209"/>
        <v>1</v>
      </c>
      <c r="BH182" s="13">
        <f t="shared" si="209"/>
        <v>1</v>
      </c>
      <c r="BI182" s="13">
        <f t="shared" si="209"/>
        <v>1</v>
      </c>
      <c r="BJ182" s="13">
        <f t="shared" si="209"/>
        <v>1</v>
      </c>
      <c r="BK182" s="13">
        <f t="shared" si="209"/>
        <v>1</v>
      </c>
      <c r="BL182" s="13">
        <f t="shared" si="209"/>
        <v>1</v>
      </c>
      <c r="BM182" s="13">
        <f t="shared" si="209"/>
        <v>1</v>
      </c>
      <c r="BN182" s="13">
        <f t="shared" si="209"/>
        <v>1</v>
      </c>
      <c r="BO182" s="13">
        <f t="shared" si="209"/>
        <v>1</v>
      </c>
      <c r="BP182" s="13">
        <f t="shared" si="209"/>
        <v>1</v>
      </c>
      <c r="BQ182" s="13">
        <f t="shared" si="209"/>
        <v>1</v>
      </c>
      <c r="BR182" s="13">
        <f t="shared" si="209"/>
        <v>1</v>
      </c>
      <c r="BS182" s="13">
        <f t="shared" si="209"/>
        <v>1</v>
      </c>
      <c r="BT182" s="13">
        <f t="shared" si="209"/>
        <v>1</v>
      </c>
      <c r="BU182" s="13">
        <f t="shared" si="209"/>
        <v>1</v>
      </c>
      <c r="BV182" s="13">
        <f t="shared" si="209"/>
        <v>1</v>
      </c>
      <c r="BW182" s="13">
        <f t="shared" si="209"/>
        <v>1</v>
      </c>
      <c r="BX182" s="13">
        <f t="shared" si="209"/>
        <v>1</v>
      </c>
      <c r="BY182" s="13">
        <f t="shared" si="209"/>
        <v>1</v>
      </c>
      <c r="BZ182" s="13">
        <f t="shared" si="209"/>
        <v>1</v>
      </c>
      <c r="CA182" s="13">
        <f t="shared" si="209"/>
        <v>1</v>
      </c>
      <c r="CB182" s="13" t="str">
        <f t="shared" si="209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  <c r="CP182" s="10">
        <v>201609</v>
      </c>
      <c r="CQ182" s="13">
        <f t="shared" si="210"/>
        <v>1.14078647749168</v>
      </c>
      <c r="CR182" s="13">
        <f t="shared" si="210"/>
        <v>1.03838624237073</v>
      </c>
      <c r="CS182" s="13">
        <f t="shared" si="210"/>
        <v>1.06284425714391</v>
      </c>
      <c r="CT182" s="13">
        <f t="shared" si="210"/>
        <v>1.42694167159403</v>
      </c>
      <c r="CU182" s="13">
        <f t="shared" si="210"/>
        <v>1.05764637059426</v>
      </c>
      <c r="CV182" s="13">
        <f t="shared" si="210"/>
        <v>1</v>
      </c>
      <c r="CW182" s="13">
        <f t="shared" si="210"/>
        <v>0.970039870019128</v>
      </c>
      <c r="CX182" s="13">
        <f t="shared" si="210"/>
        <v>1</v>
      </c>
      <c r="CY182" s="13">
        <f t="shared" si="210"/>
        <v>1</v>
      </c>
      <c r="CZ182" s="13">
        <f t="shared" si="210"/>
        <v>1</v>
      </c>
      <c r="DA182" s="13">
        <f t="shared" si="210"/>
        <v>1</v>
      </c>
      <c r="DB182" s="13">
        <f t="shared" si="210"/>
        <v>1</v>
      </c>
      <c r="DC182" s="13">
        <f t="shared" si="210"/>
        <v>1</v>
      </c>
      <c r="DD182" s="13">
        <f t="shared" si="210"/>
        <v>1</v>
      </c>
      <c r="DE182" s="13">
        <f t="shared" si="210"/>
        <v>1</v>
      </c>
      <c r="DF182" s="13">
        <f t="shared" si="210"/>
        <v>1</v>
      </c>
      <c r="DG182" s="13">
        <f t="shared" si="210"/>
        <v>1</v>
      </c>
      <c r="DH182" s="13">
        <f t="shared" si="210"/>
        <v>1</v>
      </c>
      <c r="DI182" s="13">
        <f t="shared" si="210"/>
        <v>1</v>
      </c>
      <c r="DJ182" s="13">
        <f t="shared" si="210"/>
        <v>1</v>
      </c>
      <c r="DK182" s="13">
        <f t="shared" si="210"/>
        <v>1</v>
      </c>
      <c r="DL182" s="13">
        <f t="shared" si="210"/>
        <v>1</v>
      </c>
      <c r="DM182" s="13">
        <f t="shared" si="210"/>
        <v>1</v>
      </c>
      <c r="DN182" s="13">
        <f t="shared" si="210"/>
        <v>1</v>
      </c>
      <c r="DO182" s="13">
        <f t="shared" si="210"/>
        <v>1</v>
      </c>
      <c r="DP182" s="13">
        <f t="shared" si="210"/>
        <v>1</v>
      </c>
      <c r="DQ182" s="13">
        <f t="shared" si="210"/>
        <v>1</v>
      </c>
      <c r="DR182" s="13">
        <f t="shared" si="210"/>
        <v>1</v>
      </c>
      <c r="DS182" s="13">
        <f t="shared" si="210"/>
        <v>1</v>
      </c>
      <c r="DT182" s="13" t="str">
        <f t="shared" si="210"/>
        <v/>
      </c>
      <c r="DU182" s="13" t="s">
        <v>25</v>
      </c>
      <c r="DV182" s="13" t="s">
        <v>25</v>
      </c>
      <c r="DW182" s="13" t="s">
        <v>25</v>
      </c>
      <c r="DX182" s="13" t="s">
        <v>25</v>
      </c>
      <c r="DY182" s="13" t="s">
        <v>25</v>
      </c>
    </row>
    <row r="183" ht="15" customHeight="1" outlineLevel="1" spans="2:129">
      <c r="B183" s="10">
        <f t="shared" si="211"/>
        <v>201712</v>
      </c>
      <c r="C183" s="13">
        <f t="shared" si="208"/>
        <v>1.34884071894389</v>
      </c>
      <c r="D183" s="13">
        <f t="shared" si="208"/>
        <v>1.03071323357098</v>
      </c>
      <c r="E183" s="13">
        <f t="shared" si="208"/>
        <v>1.01985163481398</v>
      </c>
      <c r="F183" s="13">
        <f t="shared" si="208"/>
        <v>0.993297107018248</v>
      </c>
      <c r="G183" s="13">
        <f t="shared" si="208"/>
        <v>0.995313614368429</v>
      </c>
      <c r="H183" s="13">
        <f t="shared" si="208"/>
        <v>0.998007962932754</v>
      </c>
      <c r="I183" s="13">
        <f t="shared" si="208"/>
        <v>0.995282150619301</v>
      </c>
      <c r="J183" s="13">
        <f t="shared" si="208"/>
        <v>0.986326308678003</v>
      </c>
      <c r="K183" s="13">
        <f t="shared" si="208"/>
        <v>1</v>
      </c>
      <c r="L183" s="13">
        <f t="shared" si="208"/>
        <v>1.00530844296517</v>
      </c>
      <c r="M183" s="13">
        <f t="shared" si="208"/>
        <v>1</v>
      </c>
      <c r="N183" s="13">
        <f t="shared" si="208"/>
        <v>1</v>
      </c>
      <c r="O183" s="13">
        <f t="shared" si="208"/>
        <v>1</v>
      </c>
      <c r="P183" s="13">
        <f t="shared" si="208"/>
        <v>1</v>
      </c>
      <c r="Q183" s="13">
        <f t="shared" si="208"/>
        <v>1</v>
      </c>
      <c r="R183" s="13">
        <f t="shared" si="208"/>
        <v>1</v>
      </c>
      <c r="S183" s="22">
        <f t="shared" si="208"/>
        <v>1</v>
      </c>
      <c r="T183" s="13">
        <f t="shared" si="208"/>
        <v>1</v>
      </c>
      <c r="U183" s="13">
        <f t="shared" si="208"/>
        <v>1</v>
      </c>
      <c r="V183" s="13">
        <f t="shared" si="208"/>
        <v>1</v>
      </c>
      <c r="W183" s="13">
        <f t="shared" si="208"/>
        <v>1</v>
      </c>
      <c r="X183" s="13">
        <f t="shared" si="208"/>
        <v>1</v>
      </c>
      <c r="Y183" s="13">
        <f t="shared" si="208"/>
        <v>1</v>
      </c>
      <c r="Z183" s="13">
        <f t="shared" si="208"/>
        <v>1</v>
      </c>
      <c r="AA183" s="13">
        <f t="shared" si="208"/>
        <v>1</v>
      </c>
      <c r="AB183" s="13">
        <f t="shared" si="208"/>
        <v>1</v>
      </c>
      <c r="AC183" s="13">
        <f t="shared" si="208"/>
        <v>1</v>
      </c>
      <c r="AD183" s="13">
        <f t="shared" si="208"/>
        <v>1</v>
      </c>
      <c r="AE183" s="13" t="str">
        <f t="shared" si="208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201712</v>
      </c>
      <c r="AY183" s="13">
        <f t="shared" si="209"/>
        <v>1.34884071894389</v>
      </c>
      <c r="AZ183" s="13">
        <f t="shared" si="209"/>
        <v>1.03071323357098</v>
      </c>
      <c r="BA183" s="13">
        <f t="shared" si="209"/>
        <v>1.01985163481398</v>
      </c>
      <c r="BB183" s="13">
        <f t="shared" si="209"/>
        <v>0.993297107018248</v>
      </c>
      <c r="BC183" s="13">
        <f t="shared" si="209"/>
        <v>0.995313614368429</v>
      </c>
      <c r="BD183" s="13">
        <f t="shared" si="209"/>
        <v>0.998007962932754</v>
      </c>
      <c r="BE183" s="13">
        <f t="shared" si="209"/>
        <v>0.995282150619301</v>
      </c>
      <c r="BF183" s="13">
        <f t="shared" si="209"/>
        <v>0.986326308678003</v>
      </c>
      <c r="BG183" s="13">
        <f t="shared" si="209"/>
        <v>1</v>
      </c>
      <c r="BH183" s="13">
        <f t="shared" si="209"/>
        <v>1.00530844296517</v>
      </c>
      <c r="BI183" s="13">
        <f t="shared" si="209"/>
        <v>1</v>
      </c>
      <c r="BJ183" s="13">
        <f t="shared" si="209"/>
        <v>1</v>
      </c>
      <c r="BK183" s="13">
        <f t="shared" si="209"/>
        <v>1</v>
      </c>
      <c r="BL183" s="13">
        <f t="shared" si="209"/>
        <v>1</v>
      </c>
      <c r="BM183" s="13">
        <f t="shared" si="209"/>
        <v>1</v>
      </c>
      <c r="BN183" s="13">
        <f t="shared" si="209"/>
        <v>1</v>
      </c>
      <c r="BO183" s="13">
        <f t="shared" si="209"/>
        <v>1</v>
      </c>
      <c r="BP183" s="13">
        <f t="shared" si="209"/>
        <v>1</v>
      </c>
      <c r="BQ183" s="13">
        <f t="shared" si="209"/>
        <v>1</v>
      </c>
      <c r="BR183" s="13">
        <f t="shared" si="209"/>
        <v>1</v>
      </c>
      <c r="BS183" s="13">
        <f t="shared" si="209"/>
        <v>1</v>
      </c>
      <c r="BT183" s="13">
        <f t="shared" si="209"/>
        <v>1</v>
      </c>
      <c r="BU183" s="13">
        <f t="shared" si="209"/>
        <v>1</v>
      </c>
      <c r="BV183" s="13">
        <f t="shared" si="209"/>
        <v>1</v>
      </c>
      <c r="BW183" s="13">
        <f t="shared" si="209"/>
        <v>1</v>
      </c>
      <c r="BX183" s="13">
        <f t="shared" si="209"/>
        <v>1</v>
      </c>
      <c r="BY183" s="13">
        <f t="shared" si="209"/>
        <v>1</v>
      </c>
      <c r="BZ183" s="13">
        <f t="shared" si="209"/>
        <v>1</v>
      </c>
      <c r="CA183" s="13" t="str">
        <f t="shared" si="209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  <c r="CP183" s="10">
        <v>201612</v>
      </c>
      <c r="CQ183" s="13">
        <f t="shared" si="210"/>
        <v>1.41598599766628</v>
      </c>
      <c r="CR183" s="13">
        <f t="shared" si="210"/>
        <v>1.54778063452822</v>
      </c>
      <c r="CS183" s="13">
        <f t="shared" si="210"/>
        <v>1.09200142389241</v>
      </c>
      <c r="CT183" s="13">
        <f t="shared" si="210"/>
        <v>1.01657702235528</v>
      </c>
      <c r="CU183" s="13">
        <f t="shared" si="210"/>
        <v>1.03261341145972</v>
      </c>
      <c r="CV183" s="13">
        <f t="shared" si="210"/>
        <v>1</v>
      </c>
      <c r="CW183" s="13">
        <f t="shared" si="210"/>
        <v>1</v>
      </c>
      <c r="CX183" s="13">
        <f t="shared" si="210"/>
        <v>1</v>
      </c>
      <c r="CY183" s="13">
        <f t="shared" si="210"/>
        <v>1</v>
      </c>
      <c r="CZ183" s="13">
        <f t="shared" si="210"/>
        <v>0.984208314990982</v>
      </c>
      <c r="DA183" s="13">
        <f t="shared" si="210"/>
        <v>1</v>
      </c>
      <c r="DB183" s="13">
        <f t="shared" si="210"/>
        <v>1</v>
      </c>
      <c r="DC183" s="13">
        <f t="shared" si="210"/>
        <v>1</v>
      </c>
      <c r="DD183" s="13">
        <f t="shared" si="210"/>
        <v>1</v>
      </c>
      <c r="DE183" s="13">
        <f t="shared" si="210"/>
        <v>1</v>
      </c>
      <c r="DF183" s="13">
        <f t="shared" si="210"/>
        <v>1</v>
      </c>
      <c r="DG183" s="13">
        <f t="shared" si="210"/>
        <v>1</v>
      </c>
      <c r="DH183" s="13">
        <f t="shared" si="210"/>
        <v>1</v>
      </c>
      <c r="DI183" s="13">
        <f t="shared" si="210"/>
        <v>1</v>
      </c>
      <c r="DJ183" s="13">
        <f t="shared" si="210"/>
        <v>1</v>
      </c>
      <c r="DK183" s="13">
        <f t="shared" si="210"/>
        <v>1</v>
      </c>
      <c r="DL183" s="13">
        <f t="shared" si="210"/>
        <v>1</v>
      </c>
      <c r="DM183" s="13">
        <f t="shared" si="210"/>
        <v>1</v>
      </c>
      <c r="DN183" s="13">
        <f t="shared" si="210"/>
        <v>1</v>
      </c>
      <c r="DO183" s="13">
        <f t="shared" si="210"/>
        <v>1</v>
      </c>
      <c r="DP183" s="13">
        <f t="shared" si="210"/>
        <v>1</v>
      </c>
      <c r="DQ183" s="13">
        <f t="shared" si="210"/>
        <v>1</v>
      </c>
      <c r="DR183" s="13">
        <f t="shared" si="210"/>
        <v>1</v>
      </c>
      <c r="DS183" s="13" t="str">
        <f t="shared" si="210"/>
        <v/>
      </c>
      <c r="DT183" s="13" t="s">
        <v>25</v>
      </c>
      <c r="DU183" s="13" t="s">
        <v>25</v>
      </c>
      <c r="DV183" s="13" t="s">
        <v>25</v>
      </c>
      <c r="DW183" s="13" t="s">
        <v>25</v>
      </c>
      <c r="DX183" s="13" t="s">
        <v>25</v>
      </c>
      <c r="DY183" s="13" t="s">
        <v>25</v>
      </c>
    </row>
    <row r="184" ht="15" customHeight="1" outlineLevel="1" spans="2:129">
      <c r="B184" s="10">
        <f t="shared" si="211"/>
        <v>201803</v>
      </c>
      <c r="C184" s="13">
        <f t="shared" si="208"/>
        <v>1.08491668971356</v>
      </c>
      <c r="D184" s="13">
        <f t="shared" si="208"/>
        <v>1.01411203075569</v>
      </c>
      <c r="E184" s="13">
        <f t="shared" si="208"/>
        <v>1.01285330535712</v>
      </c>
      <c r="F184" s="13">
        <f t="shared" si="208"/>
        <v>1</v>
      </c>
      <c r="G184" s="13">
        <f t="shared" si="208"/>
        <v>0.997978623770489</v>
      </c>
      <c r="H184" s="13">
        <f t="shared" si="208"/>
        <v>0.999947973479898</v>
      </c>
      <c r="I184" s="13">
        <f t="shared" si="208"/>
        <v>1.00021305968457</v>
      </c>
      <c r="J184" s="13">
        <f t="shared" si="208"/>
        <v>0.999466814023665</v>
      </c>
      <c r="K184" s="13">
        <f t="shared" si="208"/>
        <v>1</v>
      </c>
      <c r="L184" s="13">
        <f t="shared" si="208"/>
        <v>0.999739770529132</v>
      </c>
      <c r="M184" s="13">
        <f t="shared" si="208"/>
        <v>1</v>
      </c>
      <c r="N184" s="13">
        <f t="shared" si="208"/>
        <v>1</v>
      </c>
      <c r="O184" s="13">
        <f t="shared" si="208"/>
        <v>1</v>
      </c>
      <c r="P184" s="13">
        <f t="shared" si="208"/>
        <v>1</v>
      </c>
      <c r="Q184" s="13">
        <f t="shared" si="208"/>
        <v>1</v>
      </c>
      <c r="R184" s="13">
        <f t="shared" si="208"/>
        <v>1</v>
      </c>
      <c r="S184" s="22">
        <f t="shared" si="208"/>
        <v>1</v>
      </c>
      <c r="T184" s="13">
        <f t="shared" si="208"/>
        <v>1</v>
      </c>
      <c r="U184" s="13">
        <f t="shared" si="208"/>
        <v>1</v>
      </c>
      <c r="V184" s="13">
        <f t="shared" si="208"/>
        <v>1</v>
      </c>
      <c r="W184" s="13">
        <f t="shared" si="208"/>
        <v>1</v>
      </c>
      <c r="X184" s="13">
        <f t="shared" si="208"/>
        <v>1</v>
      </c>
      <c r="Y184" s="13">
        <f t="shared" si="208"/>
        <v>1</v>
      </c>
      <c r="Z184" s="13">
        <f t="shared" si="208"/>
        <v>1</v>
      </c>
      <c r="AA184" s="13">
        <f t="shared" si="208"/>
        <v>1</v>
      </c>
      <c r="AB184" s="13">
        <f t="shared" si="208"/>
        <v>1</v>
      </c>
      <c r="AC184" s="13">
        <f t="shared" si="208"/>
        <v>1</v>
      </c>
      <c r="AD184" s="13" t="str">
        <f t="shared" si="208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201803</v>
      </c>
      <c r="AY184" s="13">
        <f t="shared" si="209"/>
        <v>1.08491668971356</v>
      </c>
      <c r="AZ184" s="13">
        <f t="shared" si="209"/>
        <v>1.01411203075569</v>
      </c>
      <c r="BA184" s="13">
        <f t="shared" si="209"/>
        <v>1.01285330535712</v>
      </c>
      <c r="BB184" s="13">
        <f t="shared" si="209"/>
        <v>1</v>
      </c>
      <c r="BC184" s="13">
        <f t="shared" si="209"/>
        <v>0.997978623770489</v>
      </c>
      <c r="BD184" s="13">
        <f t="shared" si="209"/>
        <v>0.999947973479898</v>
      </c>
      <c r="BE184" s="13">
        <f t="shared" si="209"/>
        <v>1.00021305968457</v>
      </c>
      <c r="BF184" s="13">
        <f t="shared" si="209"/>
        <v>0.999466814023665</v>
      </c>
      <c r="BG184" s="13">
        <f t="shared" si="209"/>
        <v>1</v>
      </c>
      <c r="BH184" s="13">
        <f t="shared" si="209"/>
        <v>0.999739770529132</v>
      </c>
      <c r="BI184" s="13">
        <f t="shared" si="209"/>
        <v>1</v>
      </c>
      <c r="BJ184" s="13">
        <f t="shared" si="209"/>
        <v>1</v>
      </c>
      <c r="BK184" s="13">
        <f t="shared" si="209"/>
        <v>1</v>
      </c>
      <c r="BL184" s="13">
        <f t="shared" si="209"/>
        <v>1</v>
      </c>
      <c r="BM184" s="13">
        <f t="shared" si="209"/>
        <v>1</v>
      </c>
      <c r="BN184" s="13">
        <f t="shared" si="209"/>
        <v>1</v>
      </c>
      <c r="BO184" s="13">
        <f t="shared" si="209"/>
        <v>1</v>
      </c>
      <c r="BP184" s="13">
        <f t="shared" si="209"/>
        <v>1</v>
      </c>
      <c r="BQ184" s="13">
        <f t="shared" si="209"/>
        <v>1</v>
      </c>
      <c r="BR184" s="13">
        <f t="shared" si="209"/>
        <v>1</v>
      </c>
      <c r="BS184" s="13">
        <f t="shared" si="209"/>
        <v>1</v>
      </c>
      <c r="BT184" s="13">
        <f t="shared" si="209"/>
        <v>1</v>
      </c>
      <c r="BU184" s="13">
        <f t="shared" si="209"/>
        <v>1</v>
      </c>
      <c r="BV184" s="13">
        <f t="shared" si="209"/>
        <v>1</v>
      </c>
      <c r="BW184" s="13">
        <f t="shared" si="209"/>
        <v>1</v>
      </c>
      <c r="BX184" s="13">
        <f t="shared" si="209"/>
        <v>1</v>
      </c>
      <c r="BY184" s="13">
        <f t="shared" si="209"/>
        <v>1</v>
      </c>
      <c r="BZ184" s="13" t="str">
        <f t="shared" si="209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  <c r="CP184" s="10">
        <v>201703</v>
      </c>
      <c r="CQ184" s="13">
        <f t="shared" si="210"/>
        <v>2.15490334907811</v>
      </c>
      <c r="CR184" s="13">
        <f t="shared" si="210"/>
        <v>1.01307966171116</v>
      </c>
      <c r="CS184" s="13">
        <f t="shared" si="210"/>
        <v>1</v>
      </c>
      <c r="CT184" s="13">
        <f t="shared" si="210"/>
        <v>1</v>
      </c>
      <c r="CU184" s="13">
        <f t="shared" si="210"/>
        <v>1</v>
      </c>
      <c r="CV184" s="13">
        <f t="shared" si="210"/>
        <v>1.02665683325707</v>
      </c>
      <c r="CW184" s="13">
        <f t="shared" si="210"/>
        <v>1</v>
      </c>
      <c r="CX184" s="13">
        <f t="shared" si="210"/>
        <v>1.00159293414055</v>
      </c>
      <c r="CY184" s="13">
        <f t="shared" si="210"/>
        <v>0.985245889952564</v>
      </c>
      <c r="CZ184" s="13">
        <f t="shared" si="210"/>
        <v>1</v>
      </c>
      <c r="DA184" s="13">
        <f t="shared" si="210"/>
        <v>1</v>
      </c>
      <c r="DB184" s="13">
        <f t="shared" si="210"/>
        <v>1</v>
      </c>
      <c r="DC184" s="13">
        <f t="shared" si="210"/>
        <v>1</v>
      </c>
      <c r="DD184" s="13">
        <f t="shared" si="210"/>
        <v>1</v>
      </c>
      <c r="DE184" s="13">
        <f t="shared" si="210"/>
        <v>1</v>
      </c>
      <c r="DF184" s="13">
        <f t="shared" si="210"/>
        <v>1</v>
      </c>
      <c r="DG184" s="13">
        <f t="shared" si="210"/>
        <v>1</v>
      </c>
      <c r="DH184" s="13">
        <f t="shared" si="210"/>
        <v>1</v>
      </c>
      <c r="DI184" s="13">
        <f t="shared" si="210"/>
        <v>1</v>
      </c>
      <c r="DJ184" s="13">
        <f t="shared" si="210"/>
        <v>1</v>
      </c>
      <c r="DK184" s="13">
        <f t="shared" si="210"/>
        <v>1</v>
      </c>
      <c r="DL184" s="13">
        <f t="shared" si="210"/>
        <v>1</v>
      </c>
      <c r="DM184" s="13">
        <f t="shared" si="210"/>
        <v>1</v>
      </c>
      <c r="DN184" s="13">
        <f t="shared" si="210"/>
        <v>1</v>
      </c>
      <c r="DO184" s="13">
        <f t="shared" si="210"/>
        <v>1</v>
      </c>
      <c r="DP184" s="13">
        <f t="shared" si="210"/>
        <v>1</v>
      </c>
      <c r="DQ184" s="13">
        <f t="shared" si="210"/>
        <v>1</v>
      </c>
      <c r="DR184" s="13" t="str">
        <f t="shared" si="210"/>
        <v/>
      </c>
      <c r="DS184" s="13" t="s">
        <v>25</v>
      </c>
      <c r="DT184" s="13" t="s">
        <v>25</v>
      </c>
      <c r="DU184" s="13" t="s">
        <v>25</v>
      </c>
      <c r="DV184" s="13" t="s">
        <v>25</v>
      </c>
      <c r="DW184" s="13" t="s">
        <v>25</v>
      </c>
      <c r="DX184" s="13" t="s">
        <v>25</v>
      </c>
      <c r="DY184" s="13" t="s">
        <v>25</v>
      </c>
    </row>
    <row r="185" ht="15" customHeight="1" outlineLevel="1" spans="2:129">
      <c r="B185" s="10">
        <f t="shared" si="211"/>
        <v>201806</v>
      </c>
      <c r="C185" s="13">
        <f t="shared" si="208"/>
        <v>1.59618963716479</v>
      </c>
      <c r="D185" s="13">
        <f t="shared" si="208"/>
        <v>1.02669938380072</v>
      </c>
      <c r="E185" s="13">
        <f t="shared" si="208"/>
        <v>1.00426541081208</v>
      </c>
      <c r="F185" s="13">
        <f t="shared" si="208"/>
        <v>0.998918943325787</v>
      </c>
      <c r="G185" s="13">
        <f t="shared" ref="G185:AC200" si="212">IFERROR(IF(H146="","",H146/G146),0)</f>
        <v>0.999770957328566</v>
      </c>
      <c r="H185" s="13">
        <f t="shared" si="212"/>
        <v>1</v>
      </c>
      <c r="I185" s="13">
        <f t="shared" si="212"/>
        <v>1</v>
      </c>
      <c r="J185" s="13">
        <f t="shared" si="212"/>
        <v>1</v>
      </c>
      <c r="K185" s="13">
        <f t="shared" si="212"/>
        <v>0.998997708745009</v>
      </c>
      <c r="L185" s="13">
        <f t="shared" si="212"/>
        <v>1</v>
      </c>
      <c r="M185" s="13">
        <f t="shared" si="212"/>
        <v>1</v>
      </c>
      <c r="N185" s="13">
        <f t="shared" si="212"/>
        <v>1</v>
      </c>
      <c r="O185" s="13">
        <f t="shared" si="212"/>
        <v>1</v>
      </c>
      <c r="P185" s="13">
        <f t="shared" si="212"/>
        <v>1</v>
      </c>
      <c r="Q185" s="13">
        <f t="shared" si="212"/>
        <v>1</v>
      </c>
      <c r="R185" s="13">
        <f t="shared" si="212"/>
        <v>1</v>
      </c>
      <c r="S185" s="22">
        <f t="shared" si="212"/>
        <v>1</v>
      </c>
      <c r="T185" s="13">
        <f t="shared" si="212"/>
        <v>1</v>
      </c>
      <c r="U185" s="13">
        <f t="shared" si="212"/>
        <v>1</v>
      </c>
      <c r="V185" s="13">
        <f t="shared" si="212"/>
        <v>1</v>
      </c>
      <c r="W185" s="13">
        <f t="shared" si="212"/>
        <v>1</v>
      </c>
      <c r="X185" s="13">
        <f t="shared" si="212"/>
        <v>1</v>
      </c>
      <c r="Y185" s="13">
        <f t="shared" si="212"/>
        <v>1</v>
      </c>
      <c r="Z185" s="13">
        <f t="shared" si="212"/>
        <v>1</v>
      </c>
      <c r="AA185" s="13">
        <f t="shared" si="212"/>
        <v>1</v>
      </c>
      <c r="AB185" s="13">
        <f t="shared" si="212"/>
        <v>1</v>
      </c>
      <c r="AC185" s="13" t="str">
        <f t="shared" si="212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201806</v>
      </c>
      <c r="AY185" s="13">
        <f t="shared" si="209"/>
        <v>1.59618963716479</v>
      </c>
      <c r="AZ185" s="13">
        <f t="shared" si="209"/>
        <v>1.02669938380072</v>
      </c>
      <c r="BA185" s="13">
        <f t="shared" si="209"/>
        <v>1.00426541081208</v>
      </c>
      <c r="BB185" s="13">
        <f t="shared" si="209"/>
        <v>0.998918943325787</v>
      </c>
      <c r="BC185" s="13">
        <f t="shared" ref="BC185:BC207" si="213">IFERROR(IF(BD146="","",BD146/BC146),0)</f>
        <v>0.999770957328566</v>
      </c>
      <c r="BD185" s="13">
        <f t="shared" ref="BD185:BD206" si="214">IFERROR(IF(BE146="","",BE146/BD146),0)</f>
        <v>1</v>
      </c>
      <c r="BE185" s="13">
        <f t="shared" ref="BE185:BE205" si="215">IFERROR(IF(BF146="","",BF146/BE146),0)</f>
        <v>1</v>
      </c>
      <c r="BF185" s="13">
        <f t="shared" ref="BF185:BF204" si="216">IFERROR(IF(BG146="","",BG146/BF146),0)</f>
        <v>1</v>
      </c>
      <c r="BG185" s="13">
        <f t="shared" ref="BG185:BG203" si="217">IFERROR(IF(BH146="","",BH146/BG146),0)</f>
        <v>0.998997708745009</v>
      </c>
      <c r="BH185" s="13">
        <f t="shared" ref="BH185:BH202" si="218">IFERROR(IF(BI146="","",BI146/BH146),0)</f>
        <v>1</v>
      </c>
      <c r="BI185" s="13">
        <f t="shared" ref="BI185:BI201" si="219">IFERROR(IF(BJ146="","",BJ146/BI146),0)</f>
        <v>1</v>
      </c>
      <c r="BJ185" s="13">
        <f t="shared" ref="BJ185:BJ200" si="220">IFERROR(IF(BK146="","",BK146/BJ146),0)</f>
        <v>1</v>
      </c>
      <c r="BK185" s="13">
        <f t="shared" ref="BK185:BK199" si="221">IFERROR(IF(BL146="","",BL146/BK146),0)</f>
        <v>1</v>
      </c>
      <c r="BL185" s="13">
        <f t="shared" ref="BL185:BL198" si="222">IFERROR(IF(BM146="","",BM146/BL146),0)</f>
        <v>1</v>
      </c>
      <c r="BM185" s="13">
        <f t="shared" ref="BM185:BM197" si="223">IFERROR(IF(BN146="","",BN146/BM146),0)</f>
        <v>1</v>
      </c>
      <c r="BN185" s="13">
        <f t="shared" ref="BN185:BN196" si="224">IFERROR(IF(BO146="","",BO146/BN146),0)</f>
        <v>1</v>
      </c>
      <c r="BO185" s="13">
        <f t="shared" ref="BO185:BO195" si="225">IFERROR(IF(BP146="","",BP146/BO146),0)</f>
        <v>1</v>
      </c>
      <c r="BP185" s="13">
        <f t="shared" ref="BP185:BP194" si="226">IFERROR(IF(BQ146="","",BQ146/BP146),0)</f>
        <v>1</v>
      </c>
      <c r="BQ185" s="13">
        <f t="shared" ref="BQ185:BQ193" si="227">IFERROR(IF(BR146="","",BR146/BQ146),0)</f>
        <v>1</v>
      </c>
      <c r="BR185" s="13">
        <f t="shared" ref="BR185:BR192" si="228">IFERROR(IF(BS146="","",BS146/BR146),0)</f>
        <v>1</v>
      </c>
      <c r="BS185" s="13">
        <f t="shared" ref="BS185:BS191" si="229">IFERROR(IF(BT146="","",BT146/BS146),0)</f>
        <v>1</v>
      </c>
      <c r="BT185" s="13">
        <f t="shared" ref="BT185:BT190" si="230">IFERROR(IF(BU146="","",BU146/BT146),0)</f>
        <v>1</v>
      </c>
      <c r="BU185" s="13">
        <f t="shared" ref="BU185:BU189" si="231">IFERROR(IF(BV146="","",BV146/BU146),0)</f>
        <v>1</v>
      </c>
      <c r="BV185" s="13">
        <f t="shared" ref="BV185:BV188" si="232">IFERROR(IF(BW146="","",BW146/BV146),0)</f>
        <v>1</v>
      </c>
      <c r="BW185" s="13">
        <f t="shared" ref="BW185:BW187" si="233">IFERROR(IF(BX146="","",BX146/BW146),0)</f>
        <v>1</v>
      </c>
      <c r="BX185" s="13">
        <f t="shared" ref="BX185:BX186" si="234">IFERROR(IF(BY146="","",BY146/BX146),0)</f>
        <v>1</v>
      </c>
      <c r="BY185" s="13" t="str">
        <f t="shared" ref="BY185" si="235">IFERROR(IF(BZ146="","",BZ146/BY146),0)</f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  <c r="CP185" s="10">
        <v>201706</v>
      </c>
      <c r="CQ185" s="13">
        <f t="shared" si="210"/>
        <v>2.62228484969255</v>
      </c>
      <c r="CR185" s="13">
        <f t="shared" si="210"/>
        <v>1.22241053942536</v>
      </c>
      <c r="CS185" s="13">
        <f t="shared" si="210"/>
        <v>1.07365010173384</v>
      </c>
      <c r="CT185" s="13">
        <f t="shared" si="210"/>
        <v>1</v>
      </c>
      <c r="CU185" s="13">
        <f t="shared" ref="CU185:DQ200" si="236">IFERROR(IF(CV146="","",CV146/CU146),0)</f>
        <v>1.00139439505246</v>
      </c>
      <c r="CV185" s="13">
        <f t="shared" si="236"/>
        <v>1</v>
      </c>
      <c r="CW185" s="13">
        <f t="shared" si="236"/>
        <v>0.985843390206612</v>
      </c>
      <c r="CX185" s="13">
        <f t="shared" si="236"/>
        <v>0.999596443168464</v>
      </c>
      <c r="CY185" s="13">
        <f t="shared" si="236"/>
        <v>1</v>
      </c>
      <c r="CZ185" s="13">
        <f t="shared" si="236"/>
        <v>1</v>
      </c>
      <c r="DA185" s="13">
        <f t="shared" si="236"/>
        <v>1</v>
      </c>
      <c r="DB185" s="13">
        <f t="shared" si="236"/>
        <v>1</v>
      </c>
      <c r="DC185" s="13">
        <f t="shared" si="236"/>
        <v>1</v>
      </c>
      <c r="DD185" s="13">
        <f t="shared" si="236"/>
        <v>1</v>
      </c>
      <c r="DE185" s="13">
        <f t="shared" si="236"/>
        <v>1</v>
      </c>
      <c r="DF185" s="13">
        <f t="shared" si="236"/>
        <v>1</v>
      </c>
      <c r="DG185" s="13">
        <f t="shared" si="236"/>
        <v>1</v>
      </c>
      <c r="DH185" s="13">
        <f t="shared" si="236"/>
        <v>1</v>
      </c>
      <c r="DI185" s="13">
        <f t="shared" si="236"/>
        <v>1</v>
      </c>
      <c r="DJ185" s="13">
        <f t="shared" si="236"/>
        <v>1</v>
      </c>
      <c r="DK185" s="13">
        <f t="shared" si="236"/>
        <v>1</v>
      </c>
      <c r="DL185" s="13">
        <f t="shared" si="236"/>
        <v>1</v>
      </c>
      <c r="DM185" s="13">
        <f t="shared" si="236"/>
        <v>1</v>
      </c>
      <c r="DN185" s="13">
        <f t="shared" si="236"/>
        <v>1</v>
      </c>
      <c r="DO185" s="13">
        <f t="shared" si="236"/>
        <v>1</v>
      </c>
      <c r="DP185" s="13">
        <f t="shared" si="236"/>
        <v>1</v>
      </c>
      <c r="DQ185" s="13" t="str">
        <f t="shared" si="236"/>
        <v/>
      </c>
      <c r="DR185" s="13" t="s">
        <v>25</v>
      </c>
      <c r="DS185" s="13" t="s">
        <v>25</v>
      </c>
      <c r="DT185" s="13" t="s">
        <v>25</v>
      </c>
      <c r="DU185" s="13" t="s">
        <v>25</v>
      </c>
      <c r="DV185" s="13" t="s">
        <v>25</v>
      </c>
      <c r="DW185" s="13" t="s">
        <v>25</v>
      </c>
      <c r="DX185" s="13" t="s">
        <v>25</v>
      </c>
      <c r="DY185" s="13" t="s">
        <v>25</v>
      </c>
    </row>
    <row r="186" ht="15" customHeight="1" outlineLevel="1" spans="2:129">
      <c r="B186" s="10">
        <f t="shared" si="211"/>
        <v>201809</v>
      </c>
      <c r="C186" s="13">
        <f t="shared" ref="C186:M201" si="237">IFERROR(IF(D147="","",D147/C147),0)</f>
        <v>1.09321105562361</v>
      </c>
      <c r="D186" s="13">
        <f t="shared" si="237"/>
        <v>1.01036332367501</v>
      </c>
      <c r="E186" s="13">
        <f t="shared" si="237"/>
        <v>0.959974354031624</v>
      </c>
      <c r="F186" s="13">
        <f t="shared" si="237"/>
        <v>1.00171446585076</v>
      </c>
      <c r="G186" s="13">
        <f t="shared" si="212"/>
        <v>0.999558921220105</v>
      </c>
      <c r="H186" s="13">
        <f t="shared" si="212"/>
        <v>1</v>
      </c>
      <c r="I186" s="13">
        <f t="shared" si="212"/>
        <v>1.00180881405308</v>
      </c>
      <c r="J186" s="13">
        <f t="shared" si="212"/>
        <v>1</v>
      </c>
      <c r="K186" s="13">
        <f t="shared" si="212"/>
        <v>1</v>
      </c>
      <c r="L186" s="13">
        <f t="shared" si="212"/>
        <v>1</v>
      </c>
      <c r="M186" s="13">
        <f t="shared" si="212"/>
        <v>1</v>
      </c>
      <c r="N186" s="13">
        <f t="shared" si="212"/>
        <v>1</v>
      </c>
      <c r="O186" s="13">
        <f t="shared" si="212"/>
        <v>1</v>
      </c>
      <c r="P186" s="13">
        <f t="shared" si="212"/>
        <v>1</v>
      </c>
      <c r="Q186" s="13">
        <f t="shared" si="212"/>
        <v>1</v>
      </c>
      <c r="R186" s="13">
        <f t="shared" si="212"/>
        <v>1</v>
      </c>
      <c r="S186" s="22">
        <f t="shared" si="212"/>
        <v>1</v>
      </c>
      <c r="T186" s="13">
        <f t="shared" si="212"/>
        <v>1</v>
      </c>
      <c r="U186" s="13">
        <f t="shared" si="212"/>
        <v>1</v>
      </c>
      <c r="V186" s="13">
        <f t="shared" si="212"/>
        <v>1</v>
      </c>
      <c r="W186" s="13">
        <f t="shared" si="212"/>
        <v>1</v>
      </c>
      <c r="X186" s="13">
        <f t="shared" si="212"/>
        <v>1</v>
      </c>
      <c r="Y186" s="13">
        <f t="shared" si="212"/>
        <v>1</v>
      </c>
      <c r="Z186" s="13">
        <f t="shared" si="212"/>
        <v>1</v>
      </c>
      <c r="AA186" s="13">
        <f t="shared" si="212"/>
        <v>1</v>
      </c>
      <c r="AB186" s="13" t="str">
        <f t="shared" si="212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201809</v>
      </c>
      <c r="AY186" s="13">
        <f t="shared" ref="AY186:AY211" si="238">IFERROR(IF(AZ147="","",AZ147/AY147),0)</f>
        <v>1.09321105562361</v>
      </c>
      <c r="AZ186" s="13">
        <f t="shared" ref="AZ186:AZ210" si="239">IFERROR(IF(BA147="","",BA147/AZ147),0)</f>
        <v>1.01036332367501</v>
      </c>
      <c r="BA186" s="13">
        <f t="shared" ref="BA186:BA209" si="240">IFERROR(IF(BB147="","",BB147/BA147),0)</f>
        <v>0.959974354031624</v>
      </c>
      <c r="BB186" s="13">
        <f t="shared" ref="BB186:BB208" si="241">IFERROR(IF(BC147="","",BC147/BB147),0)</f>
        <v>1.00171446585076</v>
      </c>
      <c r="BC186" s="13">
        <f t="shared" si="213"/>
        <v>0.999558921220105</v>
      </c>
      <c r="BD186" s="13">
        <f t="shared" si="214"/>
        <v>1</v>
      </c>
      <c r="BE186" s="13">
        <f t="shared" si="215"/>
        <v>1.00180881405308</v>
      </c>
      <c r="BF186" s="13">
        <f t="shared" si="216"/>
        <v>1</v>
      </c>
      <c r="BG186" s="13">
        <f t="shared" si="217"/>
        <v>1</v>
      </c>
      <c r="BH186" s="13">
        <f t="shared" si="218"/>
        <v>1</v>
      </c>
      <c r="BI186" s="13">
        <f t="shared" si="219"/>
        <v>1</v>
      </c>
      <c r="BJ186" s="13">
        <f t="shared" si="220"/>
        <v>1</v>
      </c>
      <c r="BK186" s="13">
        <f t="shared" si="221"/>
        <v>1</v>
      </c>
      <c r="BL186" s="13">
        <f t="shared" si="222"/>
        <v>1</v>
      </c>
      <c r="BM186" s="13">
        <f t="shared" si="223"/>
        <v>1</v>
      </c>
      <c r="BN186" s="13">
        <f t="shared" si="224"/>
        <v>1</v>
      </c>
      <c r="BO186" s="13">
        <f t="shared" si="225"/>
        <v>1</v>
      </c>
      <c r="BP186" s="13">
        <f t="shared" si="226"/>
        <v>1</v>
      </c>
      <c r="BQ186" s="13">
        <f t="shared" si="227"/>
        <v>1</v>
      </c>
      <c r="BR186" s="13">
        <f t="shared" si="228"/>
        <v>1</v>
      </c>
      <c r="BS186" s="13">
        <f t="shared" si="229"/>
        <v>1</v>
      </c>
      <c r="BT186" s="13">
        <f t="shared" si="230"/>
        <v>1</v>
      </c>
      <c r="BU186" s="13">
        <f t="shared" si="231"/>
        <v>1</v>
      </c>
      <c r="BV186" s="13">
        <f t="shared" si="232"/>
        <v>1</v>
      </c>
      <c r="BW186" s="13">
        <f t="shared" si="233"/>
        <v>1</v>
      </c>
      <c r="BX186" s="13" t="str">
        <f t="shared" si="234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  <c r="CP186" s="10">
        <v>201709</v>
      </c>
      <c r="CQ186" s="13">
        <f t="shared" ref="CQ186:DA201" si="242">IFERROR(IF(CR147="","",CR147/CQ147),0)</f>
        <v>1.55385787426243</v>
      </c>
      <c r="CR186" s="13">
        <f t="shared" si="242"/>
        <v>1.02641414460829</v>
      </c>
      <c r="CS186" s="13">
        <f t="shared" si="242"/>
        <v>1</v>
      </c>
      <c r="CT186" s="13">
        <f t="shared" si="242"/>
        <v>1.0014625626379</v>
      </c>
      <c r="CU186" s="13">
        <f t="shared" si="236"/>
        <v>1.00449362053051</v>
      </c>
      <c r="CV186" s="13">
        <f t="shared" si="236"/>
        <v>0.989066721428495</v>
      </c>
      <c r="CW186" s="13">
        <f t="shared" si="236"/>
        <v>0.99068268813895</v>
      </c>
      <c r="CX186" s="13">
        <f t="shared" si="236"/>
        <v>0.999543449262553</v>
      </c>
      <c r="CY186" s="13">
        <f t="shared" si="236"/>
        <v>1</v>
      </c>
      <c r="CZ186" s="13">
        <f t="shared" si="236"/>
        <v>1</v>
      </c>
      <c r="DA186" s="13">
        <f t="shared" si="236"/>
        <v>1</v>
      </c>
      <c r="DB186" s="13">
        <f t="shared" si="236"/>
        <v>1</v>
      </c>
      <c r="DC186" s="13">
        <f t="shared" si="236"/>
        <v>1</v>
      </c>
      <c r="DD186" s="13">
        <f t="shared" si="236"/>
        <v>1</v>
      </c>
      <c r="DE186" s="13">
        <f t="shared" si="236"/>
        <v>1</v>
      </c>
      <c r="DF186" s="13">
        <f t="shared" si="236"/>
        <v>1</v>
      </c>
      <c r="DG186" s="13">
        <f t="shared" si="236"/>
        <v>1</v>
      </c>
      <c r="DH186" s="13">
        <f t="shared" si="236"/>
        <v>1</v>
      </c>
      <c r="DI186" s="13">
        <f t="shared" si="236"/>
        <v>1</v>
      </c>
      <c r="DJ186" s="13">
        <f t="shared" si="236"/>
        <v>1</v>
      </c>
      <c r="DK186" s="13">
        <f t="shared" si="236"/>
        <v>1</v>
      </c>
      <c r="DL186" s="13">
        <f t="shared" si="236"/>
        <v>1</v>
      </c>
      <c r="DM186" s="13">
        <f t="shared" si="236"/>
        <v>1</v>
      </c>
      <c r="DN186" s="13">
        <f t="shared" si="236"/>
        <v>1</v>
      </c>
      <c r="DO186" s="13">
        <f t="shared" si="236"/>
        <v>1</v>
      </c>
      <c r="DP186" s="13" t="str">
        <f t="shared" si="236"/>
        <v/>
      </c>
      <c r="DQ186" s="13" t="s">
        <v>25</v>
      </c>
      <c r="DR186" s="13" t="s">
        <v>25</v>
      </c>
      <c r="DS186" s="13" t="s">
        <v>25</v>
      </c>
      <c r="DT186" s="13" t="s">
        <v>25</v>
      </c>
      <c r="DU186" s="13" t="s">
        <v>25</v>
      </c>
      <c r="DV186" s="13" t="s">
        <v>25</v>
      </c>
      <c r="DW186" s="13" t="s">
        <v>25</v>
      </c>
      <c r="DX186" s="13" t="s">
        <v>25</v>
      </c>
      <c r="DY186" s="13" t="s">
        <v>25</v>
      </c>
    </row>
    <row r="187" ht="15" customHeight="1" outlineLevel="1" spans="2:129">
      <c r="B187" s="10">
        <f t="shared" si="211"/>
        <v>201812</v>
      </c>
      <c r="C187" s="13">
        <f t="shared" si="237"/>
        <v>1.84782798154108</v>
      </c>
      <c r="D187" s="13">
        <f t="shared" si="237"/>
        <v>0.971162272332932</v>
      </c>
      <c r="E187" s="13">
        <f t="shared" si="237"/>
        <v>1.00670785641187</v>
      </c>
      <c r="F187" s="13">
        <f t="shared" si="237"/>
        <v>1.00262490641798</v>
      </c>
      <c r="G187" s="13">
        <f t="shared" si="212"/>
        <v>0.89580128491161</v>
      </c>
      <c r="H187" s="13">
        <f t="shared" si="212"/>
        <v>0.999360689677747</v>
      </c>
      <c r="I187" s="13">
        <f t="shared" si="212"/>
        <v>0.963444611348226</v>
      </c>
      <c r="J187" s="13">
        <f t="shared" si="212"/>
        <v>0.998168947813585</v>
      </c>
      <c r="K187" s="13">
        <f t="shared" si="212"/>
        <v>1</v>
      </c>
      <c r="L187" s="13">
        <f t="shared" si="212"/>
        <v>1</v>
      </c>
      <c r="M187" s="13">
        <f t="shared" si="212"/>
        <v>1</v>
      </c>
      <c r="N187" s="13">
        <f t="shared" si="212"/>
        <v>1</v>
      </c>
      <c r="O187" s="13">
        <f t="shared" si="212"/>
        <v>1</v>
      </c>
      <c r="P187" s="13">
        <f t="shared" si="212"/>
        <v>1</v>
      </c>
      <c r="Q187" s="13">
        <f t="shared" si="212"/>
        <v>1</v>
      </c>
      <c r="R187" s="13">
        <f t="shared" si="212"/>
        <v>1</v>
      </c>
      <c r="S187" s="22">
        <f t="shared" si="212"/>
        <v>1</v>
      </c>
      <c r="T187" s="13">
        <f t="shared" si="212"/>
        <v>1</v>
      </c>
      <c r="U187" s="13">
        <f t="shared" si="212"/>
        <v>0.994298201604321</v>
      </c>
      <c r="V187" s="13">
        <f t="shared" si="212"/>
        <v>1</v>
      </c>
      <c r="W187" s="13">
        <f t="shared" si="212"/>
        <v>1</v>
      </c>
      <c r="X187" s="13">
        <f t="shared" si="212"/>
        <v>1</v>
      </c>
      <c r="Y187" s="13">
        <f t="shared" si="212"/>
        <v>1</v>
      </c>
      <c r="Z187" s="13">
        <f t="shared" si="212"/>
        <v>1</v>
      </c>
      <c r="AA187" s="13" t="str">
        <f t="shared" si="212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201812</v>
      </c>
      <c r="AY187" s="13">
        <f t="shared" si="238"/>
        <v>1.84782798154108</v>
      </c>
      <c r="AZ187" s="13">
        <f t="shared" si="239"/>
        <v>0.971162272332932</v>
      </c>
      <c r="BA187" s="13">
        <f t="shared" si="240"/>
        <v>1.00670785641187</v>
      </c>
      <c r="BB187" s="13">
        <f t="shared" si="241"/>
        <v>1.00262490641798</v>
      </c>
      <c r="BC187" s="13">
        <f t="shared" si="213"/>
        <v>0.89580128491161</v>
      </c>
      <c r="BD187" s="13">
        <f t="shared" si="214"/>
        <v>0.999360689677747</v>
      </c>
      <c r="BE187" s="13">
        <f t="shared" si="215"/>
        <v>0.963444611348226</v>
      </c>
      <c r="BF187" s="13">
        <f t="shared" si="216"/>
        <v>0.998168947813585</v>
      </c>
      <c r="BG187" s="13">
        <f t="shared" si="217"/>
        <v>1</v>
      </c>
      <c r="BH187" s="13">
        <f t="shared" si="218"/>
        <v>1</v>
      </c>
      <c r="BI187" s="13">
        <f t="shared" si="219"/>
        <v>1</v>
      </c>
      <c r="BJ187" s="13">
        <f t="shared" si="220"/>
        <v>1</v>
      </c>
      <c r="BK187" s="13">
        <f t="shared" si="221"/>
        <v>1</v>
      </c>
      <c r="BL187" s="13">
        <f t="shared" si="222"/>
        <v>1</v>
      </c>
      <c r="BM187" s="13">
        <f t="shared" si="223"/>
        <v>1</v>
      </c>
      <c r="BN187" s="13">
        <f t="shared" si="224"/>
        <v>1</v>
      </c>
      <c r="BO187" s="13">
        <f t="shared" si="225"/>
        <v>1</v>
      </c>
      <c r="BP187" s="13">
        <f t="shared" si="226"/>
        <v>1</v>
      </c>
      <c r="BQ187" s="13">
        <f t="shared" si="227"/>
        <v>0.994298201604321</v>
      </c>
      <c r="BR187" s="13">
        <f t="shared" si="228"/>
        <v>1</v>
      </c>
      <c r="BS187" s="13">
        <f t="shared" si="229"/>
        <v>1</v>
      </c>
      <c r="BT187" s="13">
        <f t="shared" si="230"/>
        <v>1</v>
      </c>
      <c r="BU187" s="13">
        <f t="shared" si="231"/>
        <v>1</v>
      </c>
      <c r="BV187" s="13">
        <f t="shared" si="232"/>
        <v>1</v>
      </c>
      <c r="BW187" s="13" t="str">
        <f t="shared" si="233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  <c r="CP187" s="10">
        <v>201712</v>
      </c>
      <c r="CQ187" s="13">
        <f t="shared" si="242"/>
        <v>1.34884071894389</v>
      </c>
      <c r="CR187" s="13">
        <f t="shared" si="242"/>
        <v>1.03071323357098</v>
      </c>
      <c r="CS187" s="13">
        <f t="shared" si="242"/>
        <v>1.01985163481398</v>
      </c>
      <c r="CT187" s="13">
        <f t="shared" si="242"/>
        <v>0.993297107018248</v>
      </c>
      <c r="CU187" s="13">
        <f t="shared" si="236"/>
        <v>0.995313614368429</v>
      </c>
      <c r="CV187" s="13">
        <f t="shared" si="236"/>
        <v>0.998007962932754</v>
      </c>
      <c r="CW187" s="13">
        <f t="shared" si="236"/>
        <v>0.995282150619301</v>
      </c>
      <c r="CX187" s="13">
        <f t="shared" si="236"/>
        <v>0.986326308678003</v>
      </c>
      <c r="CY187" s="13">
        <f t="shared" si="236"/>
        <v>1</v>
      </c>
      <c r="CZ187" s="13">
        <f t="shared" si="236"/>
        <v>1.00530844296517</v>
      </c>
      <c r="DA187" s="13">
        <f t="shared" si="236"/>
        <v>1</v>
      </c>
      <c r="DB187" s="13">
        <f t="shared" si="236"/>
        <v>1</v>
      </c>
      <c r="DC187" s="13">
        <f t="shared" si="236"/>
        <v>1</v>
      </c>
      <c r="DD187" s="13">
        <f t="shared" si="236"/>
        <v>1</v>
      </c>
      <c r="DE187" s="13">
        <f t="shared" si="236"/>
        <v>1</v>
      </c>
      <c r="DF187" s="13">
        <f t="shared" si="236"/>
        <v>1</v>
      </c>
      <c r="DG187" s="13">
        <f t="shared" si="236"/>
        <v>1</v>
      </c>
      <c r="DH187" s="13">
        <f t="shared" si="236"/>
        <v>1</v>
      </c>
      <c r="DI187" s="13">
        <f t="shared" si="236"/>
        <v>1</v>
      </c>
      <c r="DJ187" s="13">
        <f t="shared" si="236"/>
        <v>1</v>
      </c>
      <c r="DK187" s="13">
        <f t="shared" si="236"/>
        <v>1</v>
      </c>
      <c r="DL187" s="13">
        <f t="shared" si="236"/>
        <v>1</v>
      </c>
      <c r="DM187" s="13">
        <f t="shared" si="236"/>
        <v>1</v>
      </c>
      <c r="DN187" s="13">
        <f t="shared" si="236"/>
        <v>1</v>
      </c>
      <c r="DO187" s="13" t="str">
        <f t="shared" si="236"/>
        <v/>
      </c>
      <c r="DP187" s="13" t="s">
        <v>25</v>
      </c>
      <c r="DQ187" s="13" t="s">
        <v>25</v>
      </c>
      <c r="DR187" s="13" t="s">
        <v>25</v>
      </c>
      <c r="DS187" s="13" t="s">
        <v>25</v>
      </c>
      <c r="DT187" s="13" t="s">
        <v>25</v>
      </c>
      <c r="DU187" s="13" t="s">
        <v>25</v>
      </c>
      <c r="DV187" s="13" t="s">
        <v>25</v>
      </c>
      <c r="DW187" s="13" t="s">
        <v>25</v>
      </c>
      <c r="DX187" s="13" t="s">
        <v>25</v>
      </c>
      <c r="DY187" s="13" t="s">
        <v>25</v>
      </c>
    </row>
    <row r="188" ht="15" customHeight="1" outlineLevel="1" spans="2:129">
      <c r="B188" s="10">
        <f t="shared" si="211"/>
        <v>201903</v>
      </c>
      <c r="C188" s="13">
        <f t="shared" si="237"/>
        <v>1.05224597689699</v>
      </c>
      <c r="D188" s="13">
        <f t="shared" si="237"/>
        <v>0.956979567006841</v>
      </c>
      <c r="E188" s="13">
        <f t="shared" si="237"/>
        <v>0.981108764487637</v>
      </c>
      <c r="F188" s="13">
        <f t="shared" si="237"/>
        <v>1.07732228630814</v>
      </c>
      <c r="G188" s="13">
        <f t="shared" si="212"/>
        <v>1.00801532800291</v>
      </c>
      <c r="H188" s="13">
        <f t="shared" si="212"/>
        <v>0.994438652131012</v>
      </c>
      <c r="I188" s="13">
        <f t="shared" si="212"/>
        <v>0.997317323941673</v>
      </c>
      <c r="J188" s="13">
        <f t="shared" si="212"/>
        <v>1</v>
      </c>
      <c r="K188" s="13">
        <f t="shared" si="212"/>
        <v>1.04860710848082</v>
      </c>
      <c r="L188" s="13">
        <f t="shared" si="212"/>
        <v>1</v>
      </c>
      <c r="M188" s="13">
        <f t="shared" si="212"/>
        <v>1</v>
      </c>
      <c r="N188" s="13">
        <f t="shared" si="212"/>
        <v>1</v>
      </c>
      <c r="O188" s="13">
        <f t="shared" si="212"/>
        <v>1</v>
      </c>
      <c r="P188" s="13">
        <f t="shared" si="212"/>
        <v>1</v>
      </c>
      <c r="Q188" s="13">
        <f t="shared" si="212"/>
        <v>0.958058329884898</v>
      </c>
      <c r="R188" s="13">
        <f t="shared" si="212"/>
        <v>0.998905555413308</v>
      </c>
      <c r="S188" s="22">
        <f t="shared" si="212"/>
        <v>1</v>
      </c>
      <c r="T188" s="13">
        <f t="shared" si="212"/>
        <v>1</v>
      </c>
      <c r="U188" s="13">
        <f t="shared" si="212"/>
        <v>1</v>
      </c>
      <c r="V188" s="13">
        <f t="shared" si="212"/>
        <v>1</v>
      </c>
      <c r="W188" s="13">
        <f t="shared" si="212"/>
        <v>1</v>
      </c>
      <c r="X188" s="13">
        <f t="shared" si="212"/>
        <v>1</v>
      </c>
      <c r="Y188" s="13">
        <f t="shared" si="212"/>
        <v>1.08793707069564</v>
      </c>
      <c r="Z188" s="13" t="str">
        <f t="shared" si="212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201903</v>
      </c>
      <c r="AY188" s="13">
        <f t="shared" si="238"/>
        <v>0.983176843316464</v>
      </c>
      <c r="AZ188" s="13">
        <f t="shared" si="239"/>
        <v>0.965871137048473</v>
      </c>
      <c r="BA188" s="13">
        <f t="shared" si="240"/>
        <v>0.977620028046802</v>
      </c>
      <c r="BB188" s="13">
        <f t="shared" si="241"/>
        <v>1.08367981623158</v>
      </c>
      <c r="BC188" s="13">
        <f t="shared" si="213"/>
        <v>1.00862346866218</v>
      </c>
      <c r="BD188" s="13">
        <f t="shared" si="214"/>
        <v>0.994020307948747</v>
      </c>
      <c r="BE188" s="13">
        <f t="shared" si="215"/>
        <v>0.997114309633037</v>
      </c>
      <c r="BF188" s="13">
        <f t="shared" si="216"/>
        <v>1</v>
      </c>
      <c r="BG188" s="13">
        <f t="shared" si="217"/>
        <v>1.05229614753481</v>
      </c>
      <c r="BH188" s="13">
        <f t="shared" si="218"/>
        <v>1</v>
      </c>
      <c r="BI188" s="13">
        <f t="shared" si="219"/>
        <v>1</v>
      </c>
      <c r="BJ188" s="13">
        <f t="shared" si="220"/>
        <v>1</v>
      </c>
      <c r="BK188" s="13">
        <f t="shared" si="221"/>
        <v>1</v>
      </c>
      <c r="BL188" s="13">
        <f t="shared" si="222"/>
        <v>1</v>
      </c>
      <c r="BM188" s="13">
        <f t="shared" si="223"/>
        <v>0.955033358952328</v>
      </c>
      <c r="BN188" s="13">
        <f t="shared" si="224"/>
        <v>0.998822903916754</v>
      </c>
      <c r="BO188" s="13">
        <f t="shared" si="225"/>
        <v>1</v>
      </c>
      <c r="BP188" s="13">
        <f t="shared" si="226"/>
        <v>1</v>
      </c>
      <c r="BQ188" s="13">
        <f t="shared" si="227"/>
        <v>1</v>
      </c>
      <c r="BR188" s="13">
        <f t="shared" si="228"/>
        <v>1</v>
      </c>
      <c r="BS188" s="13">
        <f t="shared" si="229"/>
        <v>1</v>
      </c>
      <c r="BT188" s="13">
        <f t="shared" si="230"/>
        <v>1</v>
      </c>
      <c r="BU188" s="13">
        <f t="shared" si="231"/>
        <v>1.09458582747533</v>
      </c>
      <c r="BV188" s="13" t="str">
        <f t="shared" si="232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  <c r="CP188" s="10">
        <v>201803</v>
      </c>
      <c r="CQ188" s="13">
        <f t="shared" si="242"/>
        <v>1.08491668971356</v>
      </c>
      <c r="CR188" s="13">
        <f t="shared" si="242"/>
        <v>1.01411203075569</v>
      </c>
      <c r="CS188" s="13">
        <f t="shared" si="242"/>
        <v>1.01285330535712</v>
      </c>
      <c r="CT188" s="13">
        <f t="shared" si="242"/>
        <v>1</v>
      </c>
      <c r="CU188" s="13">
        <f t="shared" si="236"/>
        <v>0.997978623770489</v>
      </c>
      <c r="CV188" s="13">
        <f t="shared" si="236"/>
        <v>0.999947973479898</v>
      </c>
      <c r="CW188" s="13">
        <f t="shared" si="236"/>
        <v>1.00021305968457</v>
      </c>
      <c r="CX188" s="13">
        <f t="shared" si="236"/>
        <v>0.999466814023665</v>
      </c>
      <c r="CY188" s="13">
        <f t="shared" si="236"/>
        <v>1</v>
      </c>
      <c r="CZ188" s="13">
        <f t="shared" si="236"/>
        <v>0.999739770529132</v>
      </c>
      <c r="DA188" s="13">
        <f t="shared" si="236"/>
        <v>1</v>
      </c>
      <c r="DB188" s="13">
        <f t="shared" si="236"/>
        <v>1</v>
      </c>
      <c r="DC188" s="13">
        <f t="shared" si="236"/>
        <v>1</v>
      </c>
      <c r="DD188" s="13">
        <f t="shared" si="236"/>
        <v>1</v>
      </c>
      <c r="DE188" s="13">
        <f t="shared" si="236"/>
        <v>1</v>
      </c>
      <c r="DF188" s="13">
        <f t="shared" si="236"/>
        <v>1</v>
      </c>
      <c r="DG188" s="13">
        <f t="shared" si="236"/>
        <v>1</v>
      </c>
      <c r="DH188" s="13">
        <f t="shared" si="236"/>
        <v>1</v>
      </c>
      <c r="DI188" s="13">
        <f t="shared" si="236"/>
        <v>1</v>
      </c>
      <c r="DJ188" s="13">
        <f t="shared" si="236"/>
        <v>1</v>
      </c>
      <c r="DK188" s="13">
        <f t="shared" si="236"/>
        <v>1</v>
      </c>
      <c r="DL188" s="13">
        <f t="shared" si="236"/>
        <v>1</v>
      </c>
      <c r="DM188" s="13">
        <f t="shared" si="236"/>
        <v>1</v>
      </c>
      <c r="DN188" s="13" t="str">
        <f t="shared" si="236"/>
        <v/>
      </c>
      <c r="DO188" s="13" t="s">
        <v>25</v>
      </c>
      <c r="DP188" s="13" t="s">
        <v>25</v>
      </c>
      <c r="DQ188" s="13" t="s">
        <v>25</v>
      </c>
      <c r="DR188" s="13" t="s">
        <v>25</v>
      </c>
      <c r="DS188" s="13" t="s">
        <v>25</v>
      </c>
      <c r="DT188" s="13" t="s">
        <v>25</v>
      </c>
      <c r="DU188" s="13" t="s">
        <v>25</v>
      </c>
      <c r="DV188" s="13" t="s">
        <v>25</v>
      </c>
      <c r="DW188" s="13" t="s">
        <v>25</v>
      </c>
      <c r="DX188" s="13" t="s">
        <v>25</v>
      </c>
      <c r="DY188" s="13" t="s">
        <v>25</v>
      </c>
    </row>
    <row r="189" ht="15" customHeight="1" outlineLevel="1" spans="2:129">
      <c r="B189" s="10">
        <f t="shared" si="211"/>
        <v>201906</v>
      </c>
      <c r="C189" s="13">
        <f t="shared" si="237"/>
        <v>1.87825278651916</v>
      </c>
      <c r="D189" s="13">
        <f t="shared" si="237"/>
        <v>1.02973679443717</v>
      </c>
      <c r="E189" s="13">
        <f t="shared" si="237"/>
        <v>0.999839141383892</v>
      </c>
      <c r="F189" s="13">
        <f t="shared" si="237"/>
        <v>0.94368733988343</v>
      </c>
      <c r="G189" s="13">
        <f t="shared" si="212"/>
        <v>0.976226434685218</v>
      </c>
      <c r="H189" s="13">
        <f t="shared" si="212"/>
        <v>0.92689111634327</v>
      </c>
      <c r="I189" s="13">
        <f t="shared" si="212"/>
        <v>0.993021806345761</v>
      </c>
      <c r="J189" s="13">
        <f t="shared" si="212"/>
        <v>1</v>
      </c>
      <c r="K189" s="13">
        <f t="shared" si="212"/>
        <v>1</v>
      </c>
      <c r="L189" s="13">
        <f t="shared" si="212"/>
        <v>1</v>
      </c>
      <c r="M189" s="13">
        <f t="shared" si="212"/>
        <v>1</v>
      </c>
      <c r="N189" s="13">
        <f t="shared" si="212"/>
        <v>1</v>
      </c>
      <c r="O189" s="13">
        <f t="shared" si="212"/>
        <v>1</v>
      </c>
      <c r="P189" s="13">
        <f t="shared" si="212"/>
        <v>0.992972768966758</v>
      </c>
      <c r="Q189" s="13">
        <f t="shared" si="212"/>
        <v>1</v>
      </c>
      <c r="R189" s="13">
        <f t="shared" si="212"/>
        <v>1</v>
      </c>
      <c r="S189" s="22">
        <f t="shared" si="212"/>
        <v>1</v>
      </c>
      <c r="T189" s="13">
        <f t="shared" si="212"/>
        <v>1</v>
      </c>
      <c r="U189" s="13">
        <f t="shared" si="212"/>
        <v>1</v>
      </c>
      <c r="V189" s="13">
        <f t="shared" si="212"/>
        <v>1</v>
      </c>
      <c r="W189" s="13">
        <f t="shared" si="212"/>
        <v>1</v>
      </c>
      <c r="X189" s="13">
        <f t="shared" si="212"/>
        <v>1</v>
      </c>
      <c r="Y189" s="13" t="str">
        <f t="shared" si="212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201906</v>
      </c>
      <c r="AY189" s="13">
        <f t="shared" si="238"/>
        <v>1.93114269190659</v>
      </c>
      <c r="AZ189" s="13">
        <f t="shared" si="239"/>
        <v>1.03050039773319</v>
      </c>
      <c r="BA189" s="13">
        <f t="shared" si="240"/>
        <v>0.999806836958632</v>
      </c>
      <c r="BB189" s="13">
        <f t="shared" si="241"/>
        <v>0.929924948386166</v>
      </c>
      <c r="BC189" s="13">
        <f t="shared" si="213"/>
        <v>0.978104169530247</v>
      </c>
      <c r="BD189" s="13">
        <f t="shared" si="214"/>
        <v>0.937754568447032</v>
      </c>
      <c r="BE189" s="13">
        <f t="shared" si="215"/>
        <v>0.994127565938552</v>
      </c>
      <c r="BF189" s="13">
        <f t="shared" si="216"/>
        <v>1</v>
      </c>
      <c r="BG189" s="13">
        <f t="shared" si="217"/>
        <v>1</v>
      </c>
      <c r="BH189" s="13">
        <f t="shared" si="218"/>
        <v>1</v>
      </c>
      <c r="BI189" s="13">
        <f t="shared" si="219"/>
        <v>1</v>
      </c>
      <c r="BJ189" s="13">
        <f t="shared" si="220"/>
        <v>1</v>
      </c>
      <c r="BK189" s="13">
        <f t="shared" si="221"/>
        <v>1</v>
      </c>
      <c r="BL189" s="13">
        <f t="shared" si="222"/>
        <v>0.991561216329148</v>
      </c>
      <c r="BM189" s="13">
        <f t="shared" si="223"/>
        <v>1</v>
      </c>
      <c r="BN189" s="13">
        <f t="shared" si="224"/>
        <v>1</v>
      </c>
      <c r="BO189" s="13">
        <f t="shared" si="225"/>
        <v>1</v>
      </c>
      <c r="BP189" s="13">
        <f t="shared" si="226"/>
        <v>1</v>
      </c>
      <c r="BQ189" s="13">
        <f t="shared" si="227"/>
        <v>1</v>
      </c>
      <c r="BR189" s="13">
        <f t="shared" si="228"/>
        <v>1</v>
      </c>
      <c r="BS189" s="13">
        <f t="shared" si="229"/>
        <v>1</v>
      </c>
      <c r="BT189" s="13">
        <f t="shared" si="230"/>
        <v>1</v>
      </c>
      <c r="BU189" s="13" t="str">
        <f t="shared" si="231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  <c r="CP189" s="10">
        <v>201806</v>
      </c>
      <c r="CQ189" s="13">
        <f t="shared" si="242"/>
        <v>1.59618963716479</v>
      </c>
      <c r="CR189" s="13">
        <f t="shared" si="242"/>
        <v>1.02669938380072</v>
      </c>
      <c r="CS189" s="13">
        <f t="shared" si="242"/>
        <v>1.00426541081208</v>
      </c>
      <c r="CT189" s="13">
        <f t="shared" si="242"/>
        <v>0.998918943325787</v>
      </c>
      <c r="CU189" s="13">
        <f t="shared" si="236"/>
        <v>0.999770957328566</v>
      </c>
      <c r="CV189" s="13">
        <f t="shared" si="236"/>
        <v>1</v>
      </c>
      <c r="CW189" s="13">
        <f t="shared" si="236"/>
        <v>1</v>
      </c>
      <c r="CX189" s="13">
        <f t="shared" si="236"/>
        <v>1</v>
      </c>
      <c r="CY189" s="13">
        <f t="shared" si="236"/>
        <v>0.998997708745009</v>
      </c>
      <c r="CZ189" s="13">
        <f t="shared" si="236"/>
        <v>1</v>
      </c>
      <c r="DA189" s="13">
        <f t="shared" si="236"/>
        <v>1</v>
      </c>
      <c r="DB189" s="13">
        <f t="shared" si="236"/>
        <v>1</v>
      </c>
      <c r="DC189" s="13">
        <f t="shared" si="236"/>
        <v>1</v>
      </c>
      <c r="DD189" s="13">
        <f t="shared" si="236"/>
        <v>1</v>
      </c>
      <c r="DE189" s="13">
        <f t="shared" si="236"/>
        <v>1</v>
      </c>
      <c r="DF189" s="13">
        <f t="shared" si="236"/>
        <v>1</v>
      </c>
      <c r="DG189" s="13">
        <f t="shared" si="236"/>
        <v>1</v>
      </c>
      <c r="DH189" s="13">
        <f t="shared" si="236"/>
        <v>1</v>
      </c>
      <c r="DI189" s="13">
        <f t="shared" si="236"/>
        <v>1</v>
      </c>
      <c r="DJ189" s="13">
        <f t="shared" si="236"/>
        <v>1</v>
      </c>
      <c r="DK189" s="13">
        <f t="shared" si="236"/>
        <v>1</v>
      </c>
      <c r="DL189" s="13">
        <f t="shared" si="236"/>
        <v>1</v>
      </c>
      <c r="DM189" s="13" t="str">
        <f t="shared" si="236"/>
        <v/>
      </c>
      <c r="DN189" s="13" t="s">
        <v>25</v>
      </c>
      <c r="DO189" s="13" t="s">
        <v>25</v>
      </c>
      <c r="DP189" s="13" t="s">
        <v>25</v>
      </c>
      <c r="DQ189" s="13" t="s">
        <v>25</v>
      </c>
      <c r="DR189" s="13" t="s">
        <v>25</v>
      </c>
      <c r="DS189" s="13" t="s">
        <v>25</v>
      </c>
      <c r="DT189" s="13" t="s">
        <v>25</v>
      </c>
      <c r="DU189" s="13" t="s">
        <v>25</v>
      </c>
      <c r="DV189" s="13" t="s">
        <v>25</v>
      </c>
      <c r="DW189" s="13" t="s">
        <v>25</v>
      </c>
      <c r="DX189" s="13" t="s">
        <v>25</v>
      </c>
      <c r="DY189" s="13" t="s">
        <v>25</v>
      </c>
    </row>
    <row r="190" ht="15" customHeight="1" outlineLevel="1" spans="2:129">
      <c r="B190" s="10">
        <f t="shared" si="211"/>
        <v>201909</v>
      </c>
      <c r="C190" s="13">
        <f t="shared" si="237"/>
        <v>0.993584371867574</v>
      </c>
      <c r="D190" s="13">
        <f t="shared" si="237"/>
        <v>0.983944741106638</v>
      </c>
      <c r="E190" s="13">
        <f t="shared" si="237"/>
        <v>1.03019484009726</v>
      </c>
      <c r="F190" s="13">
        <f t="shared" si="237"/>
        <v>0.745665899660959</v>
      </c>
      <c r="G190" s="13">
        <f t="shared" si="212"/>
        <v>0.977124920738655</v>
      </c>
      <c r="H190" s="13">
        <f t="shared" si="212"/>
        <v>1</v>
      </c>
      <c r="I190" s="13">
        <f t="shared" si="212"/>
        <v>1</v>
      </c>
      <c r="J190" s="13">
        <f t="shared" si="212"/>
        <v>0.990225466314363</v>
      </c>
      <c r="K190" s="13">
        <f t="shared" si="212"/>
        <v>1.01266763570322</v>
      </c>
      <c r="L190" s="13">
        <f t="shared" si="212"/>
        <v>1</v>
      </c>
      <c r="M190" s="13">
        <f t="shared" si="212"/>
        <v>1</v>
      </c>
      <c r="N190" s="13">
        <f t="shared" si="212"/>
        <v>0.998050491999868</v>
      </c>
      <c r="O190" s="13">
        <f t="shared" si="212"/>
        <v>1</v>
      </c>
      <c r="P190" s="13">
        <f t="shared" si="212"/>
        <v>0.967574954311841</v>
      </c>
      <c r="Q190" s="13">
        <f t="shared" si="212"/>
        <v>0.951549403052913</v>
      </c>
      <c r="R190" s="13">
        <f t="shared" si="212"/>
        <v>1</v>
      </c>
      <c r="S190" s="22">
        <f t="shared" si="212"/>
        <v>1</v>
      </c>
      <c r="T190" s="13">
        <f t="shared" si="212"/>
        <v>1</v>
      </c>
      <c r="U190" s="13">
        <f t="shared" si="212"/>
        <v>1</v>
      </c>
      <c r="V190" s="13">
        <f t="shared" si="212"/>
        <v>1</v>
      </c>
      <c r="W190" s="13">
        <f t="shared" si="212"/>
        <v>1</v>
      </c>
      <c r="X190" s="13" t="str">
        <f t="shared" si="212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201909</v>
      </c>
      <c r="AY190" s="13">
        <f t="shared" si="238"/>
        <v>0.977463205524686</v>
      </c>
      <c r="AZ190" s="13">
        <f t="shared" si="239"/>
        <v>0.976772336011817</v>
      </c>
      <c r="BA190" s="13">
        <f t="shared" si="240"/>
        <v>1.0255427634626</v>
      </c>
      <c r="BB190" s="13">
        <f t="shared" si="241"/>
        <v>0.747926434739664</v>
      </c>
      <c r="BC190" s="13">
        <f t="shared" si="213"/>
        <v>0.979229172308702</v>
      </c>
      <c r="BD190" s="13">
        <f t="shared" si="214"/>
        <v>1</v>
      </c>
      <c r="BE190" s="13">
        <f t="shared" si="215"/>
        <v>1</v>
      </c>
      <c r="BF190" s="13">
        <f t="shared" si="216"/>
        <v>0.990460931080718</v>
      </c>
      <c r="BG190" s="13">
        <f t="shared" si="217"/>
        <v>1.01235953825646</v>
      </c>
      <c r="BH190" s="13">
        <f t="shared" si="218"/>
        <v>1</v>
      </c>
      <c r="BI190" s="13">
        <f t="shared" si="219"/>
        <v>1</v>
      </c>
      <c r="BJ190" s="13">
        <f t="shared" si="220"/>
        <v>0.997281897601657</v>
      </c>
      <c r="BK190" s="13">
        <f t="shared" si="221"/>
        <v>1</v>
      </c>
      <c r="BL190" s="13">
        <f t="shared" si="222"/>
        <v>0.964568362001317</v>
      </c>
      <c r="BM190" s="13">
        <f t="shared" si="223"/>
        <v>0.932184946817994</v>
      </c>
      <c r="BN190" s="13">
        <f t="shared" si="224"/>
        <v>1</v>
      </c>
      <c r="BO190" s="13">
        <f t="shared" si="225"/>
        <v>1</v>
      </c>
      <c r="BP190" s="13">
        <f t="shared" si="226"/>
        <v>1</v>
      </c>
      <c r="BQ190" s="13">
        <f t="shared" si="227"/>
        <v>1</v>
      </c>
      <c r="BR190" s="13">
        <f t="shared" si="228"/>
        <v>1</v>
      </c>
      <c r="BS190" s="13">
        <f t="shared" si="229"/>
        <v>1</v>
      </c>
      <c r="BT190" s="13" t="str">
        <f t="shared" si="230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  <c r="CP190" s="10">
        <v>201809</v>
      </c>
      <c r="CQ190" s="13">
        <f t="shared" si="242"/>
        <v>1.09321105562361</v>
      </c>
      <c r="CR190" s="13">
        <f t="shared" si="242"/>
        <v>1.01036332367501</v>
      </c>
      <c r="CS190" s="13">
        <f t="shared" si="242"/>
        <v>0.959974354031624</v>
      </c>
      <c r="CT190" s="13">
        <f t="shared" si="242"/>
        <v>1.00171446585076</v>
      </c>
      <c r="CU190" s="13">
        <f t="shared" si="236"/>
        <v>0.999558921220105</v>
      </c>
      <c r="CV190" s="13">
        <f t="shared" si="236"/>
        <v>1</v>
      </c>
      <c r="CW190" s="13">
        <f t="shared" si="236"/>
        <v>1.00180881405308</v>
      </c>
      <c r="CX190" s="13">
        <f t="shared" si="236"/>
        <v>1</v>
      </c>
      <c r="CY190" s="13">
        <f t="shared" si="236"/>
        <v>1</v>
      </c>
      <c r="CZ190" s="13">
        <f t="shared" si="236"/>
        <v>1</v>
      </c>
      <c r="DA190" s="13">
        <f t="shared" si="236"/>
        <v>1</v>
      </c>
      <c r="DB190" s="13">
        <f t="shared" si="236"/>
        <v>1</v>
      </c>
      <c r="DC190" s="13">
        <f t="shared" si="236"/>
        <v>1</v>
      </c>
      <c r="DD190" s="13">
        <f t="shared" si="236"/>
        <v>1</v>
      </c>
      <c r="DE190" s="13">
        <f t="shared" si="236"/>
        <v>1</v>
      </c>
      <c r="DF190" s="13">
        <f t="shared" si="236"/>
        <v>1</v>
      </c>
      <c r="DG190" s="13">
        <f t="shared" si="236"/>
        <v>1</v>
      </c>
      <c r="DH190" s="13">
        <f t="shared" si="236"/>
        <v>1</v>
      </c>
      <c r="DI190" s="13">
        <f t="shared" si="236"/>
        <v>1</v>
      </c>
      <c r="DJ190" s="13">
        <f t="shared" si="236"/>
        <v>1</v>
      </c>
      <c r="DK190" s="13">
        <f t="shared" si="236"/>
        <v>1</v>
      </c>
      <c r="DL190" s="13" t="str">
        <f t="shared" si="236"/>
        <v/>
      </c>
      <c r="DM190" s="13" t="s">
        <v>25</v>
      </c>
      <c r="DN190" s="13" t="s">
        <v>25</v>
      </c>
      <c r="DO190" s="13" t="s">
        <v>25</v>
      </c>
      <c r="DP190" s="13" t="s">
        <v>25</v>
      </c>
      <c r="DQ190" s="13" t="s">
        <v>25</v>
      </c>
      <c r="DR190" s="13" t="s">
        <v>25</v>
      </c>
      <c r="DS190" s="13" t="s">
        <v>25</v>
      </c>
      <c r="DT190" s="13" t="s">
        <v>25</v>
      </c>
      <c r="DU190" s="13" t="s">
        <v>25</v>
      </c>
      <c r="DV190" s="13" t="s">
        <v>25</v>
      </c>
      <c r="DW190" s="13" t="s">
        <v>25</v>
      </c>
      <c r="DX190" s="13" t="s">
        <v>25</v>
      </c>
      <c r="DY190" s="13" t="s">
        <v>25</v>
      </c>
    </row>
    <row r="191" ht="15" customHeight="1" outlineLevel="1" spans="2:129">
      <c r="B191" s="10">
        <f t="shared" si="211"/>
        <v>201912</v>
      </c>
      <c r="C191" s="13">
        <f t="shared" si="237"/>
        <v>1.68216423356024</v>
      </c>
      <c r="D191" s="13">
        <f t="shared" si="237"/>
        <v>0.753755674459529</v>
      </c>
      <c r="E191" s="13">
        <f t="shared" si="237"/>
        <v>0.979163561980479</v>
      </c>
      <c r="F191" s="13">
        <f t="shared" si="237"/>
        <v>1.03430348164469</v>
      </c>
      <c r="G191" s="13">
        <f t="shared" si="212"/>
        <v>0.986508166950913</v>
      </c>
      <c r="H191" s="13">
        <f t="shared" si="212"/>
        <v>1.02630193658976</v>
      </c>
      <c r="I191" s="13">
        <f t="shared" si="212"/>
        <v>1.00002286775186</v>
      </c>
      <c r="J191" s="13">
        <f t="shared" si="212"/>
        <v>1</v>
      </c>
      <c r="K191" s="13">
        <f t="shared" si="212"/>
        <v>0.999436199667571</v>
      </c>
      <c r="L191" s="13">
        <f t="shared" si="212"/>
        <v>1</v>
      </c>
      <c r="M191" s="13">
        <f t="shared" si="212"/>
        <v>0.969229906405786</v>
      </c>
      <c r="N191" s="13">
        <f t="shared" si="212"/>
        <v>1</v>
      </c>
      <c r="O191" s="13">
        <f t="shared" si="212"/>
        <v>0.993915167873746</v>
      </c>
      <c r="P191" s="13">
        <f t="shared" si="212"/>
        <v>0.999667278044591</v>
      </c>
      <c r="Q191" s="13">
        <f t="shared" si="212"/>
        <v>1</v>
      </c>
      <c r="R191" s="13">
        <f t="shared" si="212"/>
        <v>1</v>
      </c>
      <c r="S191" s="22">
        <f t="shared" si="212"/>
        <v>1</v>
      </c>
      <c r="T191" s="13">
        <f t="shared" si="212"/>
        <v>1</v>
      </c>
      <c r="U191" s="13">
        <f t="shared" si="212"/>
        <v>1</v>
      </c>
      <c r="V191" s="13">
        <f t="shared" si="212"/>
        <v>1</v>
      </c>
      <c r="W191" s="13" t="str">
        <f t="shared" si="212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201912</v>
      </c>
      <c r="AY191" s="13">
        <f t="shared" si="238"/>
        <v>1.67635889338563</v>
      </c>
      <c r="AZ191" s="13">
        <f t="shared" si="239"/>
        <v>0.762696094240167</v>
      </c>
      <c r="BA191" s="13">
        <f t="shared" si="240"/>
        <v>0.973732521353337</v>
      </c>
      <c r="BB191" s="13">
        <f t="shared" si="241"/>
        <v>1.03615217522682</v>
      </c>
      <c r="BC191" s="13">
        <f t="shared" si="213"/>
        <v>0.981889740848536</v>
      </c>
      <c r="BD191" s="13">
        <f t="shared" si="214"/>
        <v>1.02605300697943</v>
      </c>
      <c r="BE191" s="13">
        <f t="shared" si="215"/>
        <v>1.00002265646682</v>
      </c>
      <c r="BF191" s="13">
        <f t="shared" si="216"/>
        <v>1</v>
      </c>
      <c r="BG191" s="13">
        <f t="shared" si="217"/>
        <v>0.999441392546768</v>
      </c>
      <c r="BH191" s="13">
        <f t="shared" si="218"/>
        <v>1</v>
      </c>
      <c r="BI191" s="13">
        <f t="shared" si="219"/>
        <v>0.969513843068203</v>
      </c>
      <c r="BJ191" s="13">
        <f t="shared" si="220"/>
        <v>1</v>
      </c>
      <c r="BK191" s="13">
        <f t="shared" si="221"/>
        <v>0.991867415139835</v>
      </c>
      <c r="BL191" s="13">
        <f t="shared" si="222"/>
        <v>0.99952823533593</v>
      </c>
      <c r="BM191" s="13">
        <f t="shared" si="223"/>
        <v>1</v>
      </c>
      <c r="BN191" s="13">
        <f t="shared" si="224"/>
        <v>1</v>
      </c>
      <c r="BO191" s="13">
        <f t="shared" si="225"/>
        <v>1</v>
      </c>
      <c r="BP191" s="13">
        <f t="shared" si="226"/>
        <v>1</v>
      </c>
      <c r="BQ191" s="13">
        <f t="shared" si="227"/>
        <v>1</v>
      </c>
      <c r="BR191" s="13">
        <f t="shared" si="228"/>
        <v>1</v>
      </c>
      <c r="BS191" s="13" t="str">
        <f t="shared" si="229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  <c r="CP191" s="10">
        <v>201812</v>
      </c>
      <c r="CQ191" s="13">
        <f t="shared" si="242"/>
        <v>1.84782798154108</v>
      </c>
      <c r="CR191" s="13">
        <f t="shared" si="242"/>
        <v>0.971162272332932</v>
      </c>
      <c r="CS191" s="13">
        <f t="shared" si="242"/>
        <v>1.00670785641187</v>
      </c>
      <c r="CT191" s="13">
        <f t="shared" si="242"/>
        <v>1.00262490641798</v>
      </c>
      <c r="CU191" s="13">
        <f t="shared" si="236"/>
        <v>0.89580128491161</v>
      </c>
      <c r="CV191" s="13">
        <f t="shared" si="236"/>
        <v>0.999360689677747</v>
      </c>
      <c r="CW191" s="13">
        <f t="shared" si="236"/>
        <v>0.963444611348226</v>
      </c>
      <c r="CX191" s="13">
        <f t="shared" si="236"/>
        <v>0.998168947813585</v>
      </c>
      <c r="CY191" s="13">
        <f t="shared" si="236"/>
        <v>1</v>
      </c>
      <c r="CZ191" s="13">
        <f t="shared" si="236"/>
        <v>1</v>
      </c>
      <c r="DA191" s="13">
        <f t="shared" si="236"/>
        <v>1</v>
      </c>
      <c r="DB191" s="13">
        <f t="shared" si="236"/>
        <v>1</v>
      </c>
      <c r="DC191" s="13">
        <f t="shared" si="236"/>
        <v>1</v>
      </c>
      <c r="DD191" s="13">
        <f t="shared" si="236"/>
        <v>1</v>
      </c>
      <c r="DE191" s="13">
        <f t="shared" si="236"/>
        <v>1</v>
      </c>
      <c r="DF191" s="13">
        <f t="shared" si="236"/>
        <v>1</v>
      </c>
      <c r="DG191" s="13">
        <f t="shared" si="236"/>
        <v>1</v>
      </c>
      <c r="DH191" s="13">
        <f t="shared" si="236"/>
        <v>1</v>
      </c>
      <c r="DI191" s="13">
        <f t="shared" si="236"/>
        <v>0.994298201604321</v>
      </c>
      <c r="DJ191" s="13">
        <f t="shared" si="236"/>
        <v>1</v>
      </c>
      <c r="DK191" s="13" t="str">
        <f t="shared" si="236"/>
        <v/>
      </c>
      <c r="DL191" s="13" t="s">
        <v>25</v>
      </c>
      <c r="DM191" s="13" t="s">
        <v>25</v>
      </c>
      <c r="DN191" s="13" t="s">
        <v>25</v>
      </c>
      <c r="DO191" s="13" t="s">
        <v>25</v>
      </c>
      <c r="DP191" s="13" t="s">
        <v>25</v>
      </c>
      <c r="DQ191" s="13" t="s">
        <v>25</v>
      </c>
      <c r="DR191" s="13" t="s">
        <v>25</v>
      </c>
      <c r="DS191" s="13" t="s">
        <v>25</v>
      </c>
      <c r="DT191" s="13" t="s">
        <v>25</v>
      </c>
      <c r="DU191" s="13" t="s">
        <v>25</v>
      </c>
      <c r="DV191" s="13" t="s">
        <v>25</v>
      </c>
      <c r="DW191" s="13" t="s">
        <v>25</v>
      </c>
      <c r="DX191" s="13" t="s">
        <v>25</v>
      </c>
      <c r="DY191" s="13" t="s">
        <v>25</v>
      </c>
    </row>
    <row r="192" ht="15" customHeight="1" outlineLevel="1" spans="2:129">
      <c r="B192" s="10">
        <f t="shared" si="211"/>
        <v>202003</v>
      </c>
      <c r="C192" s="13">
        <f t="shared" si="237"/>
        <v>1.39294617131321</v>
      </c>
      <c r="D192" s="13">
        <f t="shared" si="237"/>
        <v>0.862991074686309</v>
      </c>
      <c r="E192" s="13">
        <f t="shared" si="237"/>
        <v>1.03399409287951</v>
      </c>
      <c r="F192" s="13">
        <f t="shared" si="237"/>
        <v>0.993174750221378</v>
      </c>
      <c r="G192" s="13">
        <f t="shared" si="212"/>
        <v>1.04918810328907</v>
      </c>
      <c r="H192" s="13">
        <f t="shared" si="212"/>
        <v>0.994505273326051</v>
      </c>
      <c r="I192" s="13">
        <f t="shared" si="212"/>
        <v>1</v>
      </c>
      <c r="J192" s="13">
        <f t="shared" si="212"/>
        <v>1</v>
      </c>
      <c r="K192" s="13">
        <f t="shared" si="212"/>
        <v>1.00325247713078</v>
      </c>
      <c r="L192" s="13">
        <f t="shared" si="212"/>
        <v>0.986275376550961</v>
      </c>
      <c r="M192" s="13">
        <f t="shared" si="212"/>
        <v>1.00227119806429</v>
      </c>
      <c r="N192" s="13">
        <f t="shared" si="212"/>
        <v>0.956164685111511</v>
      </c>
      <c r="O192" s="13">
        <f t="shared" si="212"/>
        <v>1</v>
      </c>
      <c r="P192" s="13">
        <f t="shared" si="212"/>
        <v>1</v>
      </c>
      <c r="Q192" s="13">
        <f t="shared" si="212"/>
        <v>1.00907820641059</v>
      </c>
      <c r="R192" s="13">
        <f t="shared" si="212"/>
        <v>1</v>
      </c>
      <c r="S192" s="22">
        <f t="shared" si="212"/>
        <v>0.946020795893226</v>
      </c>
      <c r="T192" s="13">
        <f t="shared" si="212"/>
        <v>1</v>
      </c>
      <c r="U192" s="13">
        <f t="shared" si="212"/>
        <v>1</v>
      </c>
      <c r="V192" s="13" t="str">
        <f t="shared" si="212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202003</v>
      </c>
      <c r="AY192" s="13">
        <f t="shared" si="238"/>
        <v>1.35674563366082</v>
      </c>
      <c r="AZ192" s="13">
        <f t="shared" si="239"/>
        <v>0.856276844736047</v>
      </c>
      <c r="BA192" s="13">
        <f t="shared" si="240"/>
        <v>1.03891930963052</v>
      </c>
      <c r="BB192" s="13">
        <f t="shared" si="241"/>
        <v>0.994630758112901</v>
      </c>
      <c r="BC192" s="13">
        <f t="shared" si="213"/>
        <v>1.03688406753863</v>
      </c>
      <c r="BD192" s="13">
        <f t="shared" si="214"/>
        <v>0.994092062006978</v>
      </c>
      <c r="BE192" s="13">
        <f t="shared" si="215"/>
        <v>1</v>
      </c>
      <c r="BF192" s="13">
        <f t="shared" si="216"/>
        <v>1</v>
      </c>
      <c r="BG192" s="13">
        <f t="shared" si="217"/>
        <v>1.00262280760822</v>
      </c>
      <c r="BH192" s="13">
        <f t="shared" si="218"/>
        <v>0.988920821174093</v>
      </c>
      <c r="BI192" s="13">
        <f t="shared" si="219"/>
        <v>1.00182773959288</v>
      </c>
      <c r="BJ192" s="13">
        <f t="shared" si="220"/>
        <v>0.950031890735549</v>
      </c>
      <c r="BK192" s="13">
        <f t="shared" si="221"/>
        <v>1</v>
      </c>
      <c r="BL192" s="13">
        <f t="shared" si="222"/>
        <v>1</v>
      </c>
      <c r="BM192" s="13">
        <f t="shared" si="223"/>
        <v>1.0105087400876</v>
      </c>
      <c r="BN192" s="13">
        <f t="shared" si="224"/>
        <v>1</v>
      </c>
      <c r="BO192" s="13">
        <f t="shared" si="225"/>
        <v>0.937603270487139</v>
      </c>
      <c r="BP192" s="13">
        <f t="shared" si="226"/>
        <v>1</v>
      </c>
      <c r="BQ192" s="13">
        <f t="shared" si="227"/>
        <v>1</v>
      </c>
      <c r="BR192" s="13" t="str">
        <f t="shared" si="228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  <c r="CP192" s="10">
        <v>201903</v>
      </c>
      <c r="CQ192" s="13">
        <f t="shared" si="242"/>
        <v>0.983176843316464</v>
      </c>
      <c r="CR192" s="13">
        <f t="shared" si="242"/>
        <v>0.965871137048473</v>
      </c>
      <c r="CS192" s="13">
        <f t="shared" si="242"/>
        <v>0.977620028046802</v>
      </c>
      <c r="CT192" s="13">
        <f t="shared" si="242"/>
        <v>1.08367981623158</v>
      </c>
      <c r="CU192" s="13">
        <f t="shared" si="236"/>
        <v>1.00862346866218</v>
      </c>
      <c r="CV192" s="13">
        <f t="shared" si="236"/>
        <v>0.994020307948747</v>
      </c>
      <c r="CW192" s="13">
        <f t="shared" si="236"/>
        <v>0.997114309633037</v>
      </c>
      <c r="CX192" s="13">
        <f t="shared" si="236"/>
        <v>1</v>
      </c>
      <c r="CY192" s="13">
        <f t="shared" si="236"/>
        <v>1.05229614753481</v>
      </c>
      <c r="CZ192" s="13">
        <f t="shared" si="236"/>
        <v>1</v>
      </c>
      <c r="DA192" s="13">
        <f t="shared" si="236"/>
        <v>1</v>
      </c>
      <c r="DB192" s="13">
        <f t="shared" si="236"/>
        <v>1</v>
      </c>
      <c r="DC192" s="13">
        <f t="shared" si="236"/>
        <v>1</v>
      </c>
      <c r="DD192" s="13">
        <f t="shared" si="236"/>
        <v>1</v>
      </c>
      <c r="DE192" s="13">
        <f t="shared" si="236"/>
        <v>0.955033358952328</v>
      </c>
      <c r="DF192" s="13">
        <f t="shared" si="236"/>
        <v>0.998822903916754</v>
      </c>
      <c r="DG192" s="13">
        <f t="shared" si="236"/>
        <v>1</v>
      </c>
      <c r="DH192" s="13">
        <f t="shared" si="236"/>
        <v>1</v>
      </c>
      <c r="DI192" s="13">
        <f t="shared" si="236"/>
        <v>1</v>
      </c>
      <c r="DJ192" s="13" t="str">
        <f t="shared" si="236"/>
        <v/>
      </c>
      <c r="DK192" s="13" t="s">
        <v>25</v>
      </c>
      <c r="DL192" s="13" t="s">
        <v>25</v>
      </c>
      <c r="DM192" s="13" t="s">
        <v>25</v>
      </c>
      <c r="DN192" s="13" t="s">
        <v>25</v>
      </c>
      <c r="DO192" s="13" t="s">
        <v>25</v>
      </c>
      <c r="DP192" s="13" t="s">
        <v>25</v>
      </c>
      <c r="DQ192" s="13" t="s">
        <v>25</v>
      </c>
      <c r="DR192" s="13" t="s">
        <v>25</v>
      </c>
      <c r="DS192" s="13" t="s">
        <v>25</v>
      </c>
      <c r="DT192" s="13" t="s">
        <v>25</v>
      </c>
      <c r="DU192" s="13" t="s">
        <v>25</v>
      </c>
      <c r="DV192" s="13" t="s">
        <v>25</v>
      </c>
      <c r="DW192" s="13" t="s">
        <v>25</v>
      </c>
      <c r="DX192" s="13" t="s">
        <v>25</v>
      </c>
      <c r="DY192" s="13" t="s">
        <v>25</v>
      </c>
    </row>
    <row r="193" ht="15" customHeight="1" outlineLevel="1" spans="2:129">
      <c r="B193" s="10">
        <f t="shared" si="211"/>
        <v>202006</v>
      </c>
      <c r="C193" s="13">
        <f t="shared" si="237"/>
        <v>1.20266423996297</v>
      </c>
      <c r="D193" s="13">
        <f t="shared" si="237"/>
        <v>1.01126646865178</v>
      </c>
      <c r="E193" s="13">
        <f t="shared" si="237"/>
        <v>0.96108522625674</v>
      </c>
      <c r="F193" s="13">
        <f t="shared" si="237"/>
        <v>1.01318058577101</v>
      </c>
      <c r="G193" s="13">
        <f t="shared" si="212"/>
        <v>0.96867998621022</v>
      </c>
      <c r="H193" s="13">
        <f t="shared" si="212"/>
        <v>1.00363636046758</v>
      </c>
      <c r="I193" s="13">
        <f t="shared" si="212"/>
        <v>0.974910651447744</v>
      </c>
      <c r="J193" s="13">
        <f t="shared" si="212"/>
        <v>1.02606447846322</v>
      </c>
      <c r="K193" s="13">
        <f t="shared" si="212"/>
        <v>1</v>
      </c>
      <c r="L193" s="13">
        <f t="shared" si="212"/>
        <v>0.99888743943385</v>
      </c>
      <c r="M193" s="13">
        <f t="shared" si="212"/>
        <v>0.942682650434162</v>
      </c>
      <c r="N193" s="13">
        <f t="shared" si="212"/>
        <v>0.992336754299633</v>
      </c>
      <c r="O193" s="13">
        <f t="shared" si="212"/>
        <v>1</v>
      </c>
      <c r="P193" s="13">
        <f t="shared" si="212"/>
        <v>1.02206407010571</v>
      </c>
      <c r="Q193" s="13">
        <f t="shared" si="212"/>
        <v>1</v>
      </c>
      <c r="R193" s="13">
        <f t="shared" si="212"/>
        <v>0.962221426411173</v>
      </c>
      <c r="S193" s="22">
        <f t="shared" si="212"/>
        <v>0.984520687188091</v>
      </c>
      <c r="T193" s="13">
        <f t="shared" si="212"/>
        <v>1</v>
      </c>
      <c r="U193" s="13" t="str">
        <f t="shared" si="212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202006</v>
      </c>
      <c r="AY193" s="13">
        <f t="shared" si="238"/>
        <v>1.11413026401362</v>
      </c>
      <c r="AZ193" s="13">
        <f t="shared" si="239"/>
        <v>1.02110143416556</v>
      </c>
      <c r="BA193" s="13">
        <f t="shared" si="240"/>
        <v>0.939210036965871</v>
      </c>
      <c r="BB193" s="13">
        <f t="shared" si="241"/>
        <v>1.01947735800406</v>
      </c>
      <c r="BC193" s="13">
        <f t="shared" si="213"/>
        <v>0.959665051902071</v>
      </c>
      <c r="BD193" s="13">
        <f t="shared" si="214"/>
        <v>1.0026789892733</v>
      </c>
      <c r="BE193" s="13">
        <f t="shared" si="215"/>
        <v>0.968029269669062</v>
      </c>
      <c r="BF193" s="13">
        <f t="shared" si="216"/>
        <v>1.02507759336991</v>
      </c>
      <c r="BG193" s="13">
        <f t="shared" si="217"/>
        <v>1</v>
      </c>
      <c r="BH193" s="13">
        <f t="shared" si="218"/>
        <v>0.998931656175356</v>
      </c>
      <c r="BI193" s="13">
        <f t="shared" si="219"/>
        <v>0.942870823312609</v>
      </c>
      <c r="BJ193" s="13">
        <f t="shared" si="220"/>
        <v>0.98981375996768</v>
      </c>
      <c r="BK193" s="13">
        <f t="shared" si="221"/>
        <v>1</v>
      </c>
      <c r="BL193" s="13">
        <f t="shared" si="222"/>
        <v>1.02058213462834</v>
      </c>
      <c r="BM193" s="13">
        <f t="shared" si="223"/>
        <v>1</v>
      </c>
      <c r="BN193" s="13">
        <f t="shared" si="224"/>
        <v>0.96470765617241</v>
      </c>
      <c r="BO193" s="13">
        <f t="shared" si="225"/>
        <v>0.979395224818621</v>
      </c>
      <c r="BP193" s="13">
        <f t="shared" si="226"/>
        <v>1</v>
      </c>
      <c r="BQ193" s="13" t="str">
        <f t="shared" si="227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  <c r="CP193" s="10">
        <v>201906</v>
      </c>
      <c r="CQ193" s="13">
        <f t="shared" si="242"/>
        <v>1.93114269190659</v>
      </c>
      <c r="CR193" s="13">
        <f t="shared" si="242"/>
        <v>1.03050039773319</v>
      </c>
      <c r="CS193" s="13">
        <f t="shared" si="242"/>
        <v>0.999806836958632</v>
      </c>
      <c r="CT193" s="13">
        <f t="shared" si="242"/>
        <v>0.929924948386166</v>
      </c>
      <c r="CU193" s="13">
        <f t="shared" si="236"/>
        <v>0.978104169530247</v>
      </c>
      <c r="CV193" s="13">
        <f t="shared" si="236"/>
        <v>0.937754568447032</v>
      </c>
      <c r="CW193" s="13">
        <f t="shared" si="236"/>
        <v>0.994127565938552</v>
      </c>
      <c r="CX193" s="13">
        <f t="shared" si="236"/>
        <v>1</v>
      </c>
      <c r="CY193" s="13">
        <f t="shared" si="236"/>
        <v>1</v>
      </c>
      <c r="CZ193" s="13">
        <f t="shared" si="236"/>
        <v>1</v>
      </c>
      <c r="DA193" s="13">
        <f t="shared" si="236"/>
        <v>1</v>
      </c>
      <c r="DB193" s="13">
        <f t="shared" si="236"/>
        <v>1</v>
      </c>
      <c r="DC193" s="13">
        <f t="shared" si="236"/>
        <v>1</v>
      </c>
      <c r="DD193" s="13">
        <f t="shared" si="236"/>
        <v>0.991561216329148</v>
      </c>
      <c r="DE193" s="13">
        <f t="shared" si="236"/>
        <v>1</v>
      </c>
      <c r="DF193" s="13">
        <f t="shared" si="236"/>
        <v>1</v>
      </c>
      <c r="DG193" s="13">
        <f t="shared" si="236"/>
        <v>1</v>
      </c>
      <c r="DH193" s="13">
        <f t="shared" si="236"/>
        <v>1</v>
      </c>
      <c r="DI193" s="13" t="str">
        <f t="shared" si="236"/>
        <v/>
      </c>
      <c r="DJ193" s="13" t="s">
        <v>25</v>
      </c>
      <c r="DK193" s="13" t="s">
        <v>25</v>
      </c>
      <c r="DL193" s="13" t="s">
        <v>25</v>
      </c>
      <c r="DM193" s="13" t="s">
        <v>25</v>
      </c>
      <c r="DN193" s="13" t="s">
        <v>25</v>
      </c>
      <c r="DO193" s="13" t="s">
        <v>25</v>
      </c>
      <c r="DP193" s="13" t="s">
        <v>25</v>
      </c>
      <c r="DQ193" s="13" t="s">
        <v>25</v>
      </c>
      <c r="DR193" s="13" t="s">
        <v>25</v>
      </c>
      <c r="DS193" s="13" t="s">
        <v>25</v>
      </c>
      <c r="DT193" s="13" t="s">
        <v>25</v>
      </c>
      <c r="DU193" s="13" t="s">
        <v>25</v>
      </c>
      <c r="DV193" s="13" t="s">
        <v>25</v>
      </c>
      <c r="DW193" s="13" t="s">
        <v>25</v>
      </c>
      <c r="DX193" s="13" t="s">
        <v>25</v>
      </c>
      <c r="DY193" s="13" t="s">
        <v>25</v>
      </c>
    </row>
    <row r="194" ht="15" customHeight="1" outlineLevel="1" spans="2:129">
      <c r="B194" s="10">
        <f t="shared" si="211"/>
        <v>202009</v>
      </c>
      <c r="C194" s="13">
        <f t="shared" si="237"/>
        <v>1.47064144625218</v>
      </c>
      <c r="D194" s="13">
        <f t="shared" si="237"/>
        <v>1.00121979579203</v>
      </c>
      <c r="E194" s="13">
        <f t="shared" si="237"/>
        <v>0.983414549917157</v>
      </c>
      <c r="F194" s="13">
        <f t="shared" si="237"/>
        <v>1.05069529494512</v>
      </c>
      <c r="G194" s="13">
        <f t="shared" si="212"/>
        <v>1.0057796308913</v>
      </c>
      <c r="H194" s="13">
        <f t="shared" si="212"/>
        <v>1.00292641752607</v>
      </c>
      <c r="I194" s="13">
        <f t="shared" si="212"/>
        <v>1.00751974869173</v>
      </c>
      <c r="J194" s="13">
        <f t="shared" si="212"/>
        <v>0.994515366896537</v>
      </c>
      <c r="K194" s="13">
        <f t="shared" si="212"/>
        <v>1.06629296179047</v>
      </c>
      <c r="L194" s="13">
        <f t="shared" si="212"/>
        <v>0.986401547219587</v>
      </c>
      <c r="M194" s="13">
        <f t="shared" si="212"/>
        <v>0.991243408482654</v>
      </c>
      <c r="N194" s="13">
        <f t="shared" si="212"/>
        <v>0.991321956015008</v>
      </c>
      <c r="O194" s="13">
        <f t="shared" si="212"/>
        <v>0.944959387898774</v>
      </c>
      <c r="P194" s="13">
        <f t="shared" si="212"/>
        <v>1.05442354505765</v>
      </c>
      <c r="Q194" s="13">
        <f t="shared" si="212"/>
        <v>0.965842388869692</v>
      </c>
      <c r="R194" s="13">
        <f t="shared" si="212"/>
        <v>1</v>
      </c>
      <c r="S194" s="22">
        <f t="shared" si="212"/>
        <v>0.999488201988548</v>
      </c>
      <c r="T194" s="13" t="str">
        <f t="shared" si="212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202009</v>
      </c>
      <c r="AY194" s="13">
        <f t="shared" si="238"/>
        <v>1.38508384765198</v>
      </c>
      <c r="AZ194" s="13">
        <f t="shared" si="239"/>
        <v>1.02474839200863</v>
      </c>
      <c r="BA194" s="13">
        <f t="shared" si="240"/>
        <v>0.98724536212249</v>
      </c>
      <c r="BB194" s="13">
        <f t="shared" si="241"/>
        <v>1.03904002280817</v>
      </c>
      <c r="BC194" s="13">
        <f t="shared" si="213"/>
        <v>1.00578288754295</v>
      </c>
      <c r="BD194" s="13">
        <f t="shared" si="214"/>
        <v>1.00323913450475</v>
      </c>
      <c r="BE194" s="13">
        <f t="shared" si="215"/>
        <v>1.00885438611156</v>
      </c>
      <c r="BF194" s="13">
        <f t="shared" si="216"/>
        <v>0.994473387228687</v>
      </c>
      <c r="BG194" s="13">
        <f t="shared" si="217"/>
        <v>1.07708289358584</v>
      </c>
      <c r="BH194" s="13">
        <f t="shared" si="218"/>
        <v>0.987064947721208</v>
      </c>
      <c r="BI194" s="13">
        <f t="shared" si="219"/>
        <v>0.989999191939032</v>
      </c>
      <c r="BJ194" s="13">
        <f t="shared" si="220"/>
        <v>0.993024749653034</v>
      </c>
      <c r="BK194" s="13">
        <f t="shared" si="221"/>
        <v>0.932090861916254</v>
      </c>
      <c r="BL194" s="13">
        <f t="shared" si="222"/>
        <v>1.06324646926081</v>
      </c>
      <c r="BM194" s="13">
        <f t="shared" si="223"/>
        <v>0.971265893366868</v>
      </c>
      <c r="BN194" s="13">
        <f t="shared" si="224"/>
        <v>1</v>
      </c>
      <c r="BO194" s="13">
        <f t="shared" si="225"/>
        <v>0.999413460422878</v>
      </c>
      <c r="BP194" s="13" t="str">
        <f t="shared" si="226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  <c r="CP194" s="10">
        <v>201909</v>
      </c>
      <c r="CQ194" s="13">
        <f t="shared" si="242"/>
        <v>0.977463205524686</v>
      </c>
      <c r="CR194" s="13">
        <f t="shared" si="242"/>
        <v>0.976772336011817</v>
      </c>
      <c r="CS194" s="13">
        <f t="shared" si="242"/>
        <v>1.0255427634626</v>
      </c>
      <c r="CT194" s="13">
        <f t="shared" si="242"/>
        <v>0.747926434739664</v>
      </c>
      <c r="CU194" s="13">
        <f t="shared" si="236"/>
        <v>0.979229172308702</v>
      </c>
      <c r="CV194" s="13">
        <f t="shared" si="236"/>
        <v>1</v>
      </c>
      <c r="CW194" s="13">
        <f t="shared" si="236"/>
        <v>1</v>
      </c>
      <c r="CX194" s="13">
        <f t="shared" si="236"/>
        <v>0.990460931080718</v>
      </c>
      <c r="CY194" s="13">
        <f t="shared" si="236"/>
        <v>1.01235953825646</v>
      </c>
      <c r="CZ194" s="13">
        <f t="shared" si="236"/>
        <v>1</v>
      </c>
      <c r="DA194" s="13">
        <f t="shared" si="236"/>
        <v>1</v>
      </c>
      <c r="DB194" s="13">
        <f t="shared" si="236"/>
        <v>0.997281897601657</v>
      </c>
      <c r="DC194" s="13">
        <f t="shared" si="236"/>
        <v>1</v>
      </c>
      <c r="DD194" s="13">
        <f t="shared" si="236"/>
        <v>0.964568362001317</v>
      </c>
      <c r="DE194" s="13">
        <f t="shared" si="236"/>
        <v>0.932184946817994</v>
      </c>
      <c r="DF194" s="13">
        <f t="shared" si="236"/>
        <v>1</v>
      </c>
      <c r="DG194" s="13">
        <f t="shared" si="236"/>
        <v>1</v>
      </c>
      <c r="DH194" s="13" t="str">
        <f t="shared" si="236"/>
        <v/>
      </c>
      <c r="DI194" s="13" t="s">
        <v>25</v>
      </c>
      <c r="DJ194" s="13" t="s">
        <v>25</v>
      </c>
      <c r="DK194" s="13" t="s">
        <v>25</v>
      </c>
      <c r="DL194" s="13" t="s">
        <v>25</v>
      </c>
      <c r="DM194" s="13" t="s">
        <v>25</v>
      </c>
      <c r="DN194" s="13" t="s">
        <v>25</v>
      </c>
      <c r="DO194" s="13" t="s">
        <v>25</v>
      </c>
      <c r="DP194" s="13" t="s">
        <v>25</v>
      </c>
      <c r="DQ194" s="13" t="s">
        <v>25</v>
      </c>
      <c r="DR194" s="13" t="s">
        <v>25</v>
      </c>
      <c r="DS194" s="13" t="s">
        <v>25</v>
      </c>
      <c r="DT194" s="13" t="s">
        <v>25</v>
      </c>
      <c r="DU194" s="13" t="s">
        <v>25</v>
      </c>
      <c r="DV194" s="13" t="s">
        <v>25</v>
      </c>
      <c r="DW194" s="13" t="s">
        <v>25</v>
      </c>
      <c r="DX194" s="13" t="s">
        <v>25</v>
      </c>
      <c r="DY194" s="13" t="s">
        <v>25</v>
      </c>
    </row>
    <row r="195" ht="15" customHeight="1" outlineLevel="1" spans="2:129">
      <c r="B195" s="10">
        <f t="shared" si="211"/>
        <v>202012</v>
      </c>
      <c r="C195" s="13">
        <f t="shared" si="237"/>
        <v>1.07202264087019</v>
      </c>
      <c r="D195" s="13">
        <f t="shared" si="237"/>
        <v>1.04482089793438</v>
      </c>
      <c r="E195" s="13">
        <f t="shared" si="237"/>
        <v>1.05943247413449</v>
      </c>
      <c r="F195" s="13">
        <f t="shared" si="237"/>
        <v>1.07420722153713</v>
      </c>
      <c r="G195" s="13">
        <f t="shared" si="212"/>
        <v>1.04144423552134</v>
      </c>
      <c r="H195" s="13">
        <f t="shared" si="212"/>
        <v>1.00044837794517</v>
      </c>
      <c r="I195" s="13">
        <f t="shared" si="212"/>
        <v>0.981419487969382</v>
      </c>
      <c r="J195" s="13">
        <f t="shared" si="212"/>
        <v>0.999601061350531</v>
      </c>
      <c r="K195" s="13">
        <f t="shared" si="212"/>
        <v>0.928390865762762</v>
      </c>
      <c r="L195" s="13">
        <f t="shared" si="212"/>
        <v>0.992882812482663</v>
      </c>
      <c r="M195" s="13">
        <f t="shared" si="212"/>
        <v>1</v>
      </c>
      <c r="N195" s="13">
        <f t="shared" si="212"/>
        <v>1</v>
      </c>
      <c r="O195" s="13">
        <f t="shared" si="212"/>
        <v>0.994514464221042</v>
      </c>
      <c r="P195" s="13">
        <f t="shared" si="212"/>
        <v>0.992095003419725</v>
      </c>
      <c r="Q195" s="13">
        <f t="shared" si="212"/>
        <v>1.00078294030287</v>
      </c>
      <c r="R195" s="13">
        <f t="shared" si="212"/>
        <v>0.998956896284114</v>
      </c>
      <c r="S195" s="22" t="str">
        <f t="shared" si="212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202012</v>
      </c>
      <c r="AY195" s="13">
        <f t="shared" si="238"/>
        <v>1.1381369404314</v>
      </c>
      <c r="AZ195" s="13">
        <f t="shared" si="239"/>
        <v>1.01200523852785</v>
      </c>
      <c r="BA195" s="13">
        <f t="shared" si="240"/>
        <v>1.05442000434241</v>
      </c>
      <c r="BB195" s="13">
        <f t="shared" si="241"/>
        <v>1.0789011171731</v>
      </c>
      <c r="BC195" s="13">
        <f t="shared" si="213"/>
        <v>1.0501576644668</v>
      </c>
      <c r="BD195" s="13">
        <f t="shared" si="214"/>
        <v>0.999131945956497</v>
      </c>
      <c r="BE195" s="13">
        <f t="shared" si="215"/>
        <v>0.977670234970301</v>
      </c>
      <c r="BF195" s="13">
        <f t="shared" si="216"/>
        <v>1.00141856178047</v>
      </c>
      <c r="BG195" s="13">
        <f t="shared" si="217"/>
        <v>0.918706944960403</v>
      </c>
      <c r="BH195" s="13">
        <f t="shared" si="218"/>
        <v>0.991385978864941</v>
      </c>
      <c r="BI195" s="13">
        <f t="shared" si="219"/>
        <v>1</v>
      </c>
      <c r="BJ195" s="13">
        <f t="shared" si="220"/>
        <v>1</v>
      </c>
      <c r="BK195" s="13">
        <f t="shared" si="221"/>
        <v>0.993314591289286</v>
      </c>
      <c r="BL195" s="13">
        <f t="shared" si="222"/>
        <v>0.990354274777472</v>
      </c>
      <c r="BM195" s="13">
        <f t="shared" si="223"/>
        <v>1.00095702775049</v>
      </c>
      <c r="BN195" s="13">
        <f t="shared" si="224"/>
        <v>0.998725183034555</v>
      </c>
      <c r="BO195" s="13" t="str">
        <f t="shared" si="225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  <c r="CP195" s="10">
        <v>201912</v>
      </c>
      <c r="CQ195" s="13">
        <f t="shared" si="242"/>
        <v>1.67635889338563</v>
      </c>
      <c r="CR195" s="13">
        <f t="shared" si="242"/>
        <v>0.762696094240167</v>
      </c>
      <c r="CS195" s="13">
        <f t="shared" si="242"/>
        <v>0.973732521353337</v>
      </c>
      <c r="CT195" s="13">
        <f t="shared" si="242"/>
        <v>1.03615217522682</v>
      </c>
      <c r="CU195" s="13">
        <f t="shared" si="236"/>
        <v>0.981889740848536</v>
      </c>
      <c r="CV195" s="13">
        <f t="shared" si="236"/>
        <v>1.02605300697943</v>
      </c>
      <c r="CW195" s="13">
        <f t="shared" si="236"/>
        <v>1.00002265646682</v>
      </c>
      <c r="CX195" s="13">
        <f t="shared" si="236"/>
        <v>1</v>
      </c>
      <c r="CY195" s="13">
        <f t="shared" si="236"/>
        <v>0.999441392546768</v>
      </c>
      <c r="CZ195" s="13">
        <f t="shared" si="236"/>
        <v>1</v>
      </c>
      <c r="DA195" s="13">
        <f t="shared" si="236"/>
        <v>0.969513843068203</v>
      </c>
      <c r="DB195" s="13">
        <f t="shared" si="236"/>
        <v>1</v>
      </c>
      <c r="DC195" s="13">
        <f t="shared" si="236"/>
        <v>0.991867415139835</v>
      </c>
      <c r="DD195" s="13">
        <f t="shared" si="236"/>
        <v>0.99952823533593</v>
      </c>
      <c r="DE195" s="13">
        <f t="shared" si="236"/>
        <v>1</v>
      </c>
      <c r="DF195" s="13">
        <f t="shared" si="236"/>
        <v>1</v>
      </c>
      <c r="DG195" s="13" t="str">
        <f t="shared" si="236"/>
        <v/>
      </c>
      <c r="DH195" s="13" t="s">
        <v>25</v>
      </c>
      <c r="DI195" s="13" t="s">
        <v>25</v>
      </c>
      <c r="DJ195" s="13" t="s">
        <v>25</v>
      </c>
      <c r="DK195" s="13" t="s">
        <v>25</v>
      </c>
      <c r="DL195" s="13" t="s">
        <v>25</v>
      </c>
      <c r="DM195" s="13" t="s">
        <v>25</v>
      </c>
      <c r="DN195" s="13" t="s">
        <v>25</v>
      </c>
      <c r="DO195" s="13" t="s">
        <v>25</v>
      </c>
      <c r="DP195" s="13" t="s">
        <v>25</v>
      </c>
      <c r="DQ195" s="13" t="s">
        <v>25</v>
      </c>
      <c r="DR195" s="13" t="s">
        <v>25</v>
      </c>
      <c r="DS195" s="13" t="s">
        <v>25</v>
      </c>
      <c r="DT195" s="13" t="s">
        <v>25</v>
      </c>
      <c r="DU195" s="13" t="s">
        <v>25</v>
      </c>
      <c r="DV195" s="13" t="s">
        <v>25</v>
      </c>
      <c r="DW195" s="13" t="s">
        <v>25</v>
      </c>
      <c r="DX195" s="13" t="s">
        <v>25</v>
      </c>
      <c r="DY195" s="13" t="s">
        <v>25</v>
      </c>
    </row>
    <row r="196" ht="15" customHeight="1" outlineLevel="1" spans="2:129">
      <c r="B196" s="10">
        <f t="shared" si="211"/>
        <v>202103</v>
      </c>
      <c r="C196" s="13">
        <f t="shared" si="237"/>
        <v>1.2924772557012</v>
      </c>
      <c r="D196" s="13">
        <f t="shared" si="237"/>
        <v>0.96489090138834</v>
      </c>
      <c r="E196" s="13">
        <f t="shared" si="237"/>
        <v>1.08375717899126</v>
      </c>
      <c r="F196" s="13">
        <f t="shared" si="237"/>
        <v>1.01039797354116</v>
      </c>
      <c r="G196" s="13">
        <f t="shared" si="212"/>
        <v>1.00090608246601</v>
      </c>
      <c r="H196" s="13">
        <f t="shared" si="212"/>
        <v>1.01533902452019</v>
      </c>
      <c r="I196" s="13">
        <f t="shared" si="212"/>
        <v>1.0965165905371</v>
      </c>
      <c r="J196" s="13">
        <f t="shared" si="212"/>
        <v>0.990083356543515</v>
      </c>
      <c r="K196" s="13">
        <f t="shared" si="212"/>
        <v>0.998661185808706</v>
      </c>
      <c r="L196" s="13">
        <f t="shared" si="212"/>
        <v>1.00550599954357</v>
      </c>
      <c r="M196" s="13">
        <f t="shared" si="212"/>
        <v>1.09946494880011</v>
      </c>
      <c r="N196" s="13">
        <f t="shared" si="212"/>
        <v>0.988249853832964</v>
      </c>
      <c r="O196" s="13">
        <f t="shared" si="212"/>
        <v>0.864120558623144</v>
      </c>
      <c r="P196" s="13">
        <f t="shared" si="212"/>
        <v>0.972579319923967</v>
      </c>
      <c r="Q196" s="13">
        <f t="shared" si="212"/>
        <v>0.987632451398997</v>
      </c>
      <c r="R196" s="13" t="str">
        <f t="shared" si="212"/>
        <v/>
      </c>
      <c r="S196" s="22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202103</v>
      </c>
      <c r="AY196" s="13">
        <f t="shared" si="238"/>
        <v>1.32775473991765</v>
      </c>
      <c r="AZ196" s="13">
        <f t="shared" si="239"/>
        <v>0.956547447908007</v>
      </c>
      <c r="BA196" s="13">
        <f t="shared" si="240"/>
        <v>1.11804804290859</v>
      </c>
      <c r="BB196" s="13">
        <f t="shared" si="241"/>
        <v>1.01702626837441</v>
      </c>
      <c r="BC196" s="13">
        <f t="shared" si="213"/>
        <v>1.00109994017923</v>
      </c>
      <c r="BD196" s="13">
        <f t="shared" si="214"/>
        <v>1.0203812608077</v>
      </c>
      <c r="BE196" s="13">
        <f t="shared" si="215"/>
        <v>1.08443792815931</v>
      </c>
      <c r="BF196" s="13">
        <f t="shared" si="216"/>
        <v>0.998810635056386</v>
      </c>
      <c r="BG196" s="13">
        <f t="shared" si="217"/>
        <v>0.998293167794022</v>
      </c>
      <c r="BH196" s="13">
        <f t="shared" si="218"/>
        <v>1.00709643635983</v>
      </c>
      <c r="BI196" s="13">
        <f t="shared" si="219"/>
        <v>1.09086033058514</v>
      </c>
      <c r="BJ196" s="13">
        <f t="shared" si="220"/>
        <v>0.986684791246394</v>
      </c>
      <c r="BK196" s="13">
        <f t="shared" si="221"/>
        <v>0.896372050537167</v>
      </c>
      <c r="BL196" s="13">
        <f t="shared" si="222"/>
        <v>0.970572520648523</v>
      </c>
      <c r="BM196" s="13">
        <f t="shared" si="223"/>
        <v>0.97624545194069</v>
      </c>
      <c r="BN196" s="13" t="str">
        <f t="shared" si="224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  <c r="CP196" s="10">
        <v>202003</v>
      </c>
      <c r="CQ196" s="13">
        <f t="shared" si="242"/>
        <v>1.35674563366082</v>
      </c>
      <c r="CR196" s="13">
        <f t="shared" si="242"/>
        <v>0.856276844736047</v>
      </c>
      <c r="CS196" s="13">
        <f t="shared" si="242"/>
        <v>1.03891930963052</v>
      </c>
      <c r="CT196" s="13">
        <f t="shared" si="242"/>
        <v>0.994630758112901</v>
      </c>
      <c r="CU196" s="13">
        <f t="shared" si="236"/>
        <v>1.03688406753863</v>
      </c>
      <c r="CV196" s="13">
        <f t="shared" si="236"/>
        <v>0.994092062006978</v>
      </c>
      <c r="CW196" s="13">
        <f t="shared" si="236"/>
        <v>1</v>
      </c>
      <c r="CX196" s="13">
        <f t="shared" si="236"/>
        <v>1</v>
      </c>
      <c r="CY196" s="13">
        <f t="shared" si="236"/>
        <v>1.00262280760822</v>
      </c>
      <c r="CZ196" s="13">
        <f t="shared" si="236"/>
        <v>0.988920821174093</v>
      </c>
      <c r="DA196" s="13">
        <f t="shared" si="236"/>
        <v>1.00182773959288</v>
      </c>
      <c r="DB196" s="13">
        <f t="shared" si="236"/>
        <v>0.950031890735549</v>
      </c>
      <c r="DC196" s="13">
        <f t="shared" si="236"/>
        <v>1</v>
      </c>
      <c r="DD196" s="13">
        <f t="shared" si="236"/>
        <v>1</v>
      </c>
      <c r="DE196" s="13">
        <f t="shared" si="236"/>
        <v>1.0105087400876</v>
      </c>
      <c r="DF196" s="13" t="str">
        <f t="shared" si="236"/>
        <v/>
      </c>
      <c r="DG196" s="13" t="s">
        <v>25</v>
      </c>
      <c r="DH196" s="13" t="s">
        <v>25</v>
      </c>
      <c r="DI196" s="13" t="s">
        <v>25</v>
      </c>
      <c r="DJ196" s="13" t="s">
        <v>25</v>
      </c>
      <c r="DK196" s="13" t="s">
        <v>25</v>
      </c>
      <c r="DL196" s="13" t="s">
        <v>25</v>
      </c>
      <c r="DM196" s="13" t="s">
        <v>25</v>
      </c>
      <c r="DN196" s="13" t="s">
        <v>25</v>
      </c>
      <c r="DO196" s="13" t="s">
        <v>25</v>
      </c>
      <c r="DP196" s="13" t="s">
        <v>25</v>
      </c>
      <c r="DQ196" s="13" t="s">
        <v>25</v>
      </c>
      <c r="DR196" s="13" t="s">
        <v>25</v>
      </c>
      <c r="DS196" s="13" t="s">
        <v>25</v>
      </c>
      <c r="DT196" s="13" t="s">
        <v>25</v>
      </c>
      <c r="DU196" s="13" t="s">
        <v>25</v>
      </c>
      <c r="DV196" s="13" t="s">
        <v>25</v>
      </c>
      <c r="DW196" s="13" t="s">
        <v>25</v>
      </c>
      <c r="DX196" s="13" t="s">
        <v>25</v>
      </c>
      <c r="DY196" s="13" t="s">
        <v>25</v>
      </c>
    </row>
    <row r="197" ht="15" customHeight="1" outlineLevel="1" spans="2:129">
      <c r="B197" s="10">
        <f t="shared" si="211"/>
        <v>202106</v>
      </c>
      <c r="C197" s="13">
        <f t="shared" si="237"/>
        <v>1.35513030755877</v>
      </c>
      <c r="D197" s="13">
        <f t="shared" si="237"/>
        <v>2.13622275861394</v>
      </c>
      <c r="E197" s="13">
        <f t="shared" si="237"/>
        <v>0.43774514324448</v>
      </c>
      <c r="F197" s="13">
        <f t="shared" si="237"/>
        <v>0.892009700866012</v>
      </c>
      <c r="G197" s="13">
        <f t="shared" si="212"/>
        <v>1.8122690806783</v>
      </c>
      <c r="H197" s="13">
        <f t="shared" si="212"/>
        <v>1.04888915886606</v>
      </c>
      <c r="I197" s="13">
        <f t="shared" si="212"/>
        <v>0.993197023162687</v>
      </c>
      <c r="J197" s="13">
        <f t="shared" si="212"/>
        <v>1.01110376730402</v>
      </c>
      <c r="K197" s="13">
        <f t="shared" si="212"/>
        <v>1.00033018782694</v>
      </c>
      <c r="L197" s="13">
        <f t="shared" si="212"/>
        <v>1.10717532675186</v>
      </c>
      <c r="M197" s="13">
        <f t="shared" si="212"/>
        <v>0.984319573714863</v>
      </c>
      <c r="N197" s="13">
        <f t="shared" si="212"/>
        <v>0.906677898221347</v>
      </c>
      <c r="O197" s="13">
        <f t="shared" si="212"/>
        <v>0.985285045867576</v>
      </c>
      <c r="P197" s="13">
        <f t="shared" si="212"/>
        <v>0.962956189099758</v>
      </c>
      <c r="Q197" s="13" t="str">
        <f t="shared" si="212"/>
        <v/>
      </c>
      <c r="R197" s="13" t="s">
        <v>25</v>
      </c>
      <c r="S197" s="22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202106</v>
      </c>
      <c r="AY197" s="13">
        <f t="shared" si="238"/>
        <v>1.21923325526768</v>
      </c>
      <c r="AZ197" s="13">
        <f t="shared" si="239"/>
        <v>1.13049467018218</v>
      </c>
      <c r="BA197" s="13">
        <f t="shared" si="240"/>
        <v>0.801280958366281</v>
      </c>
      <c r="BB197" s="13">
        <f t="shared" si="241"/>
        <v>0.830600844947725</v>
      </c>
      <c r="BC197" s="13">
        <f t="shared" si="213"/>
        <v>1.26628595889136</v>
      </c>
      <c r="BD197" s="13">
        <f t="shared" si="214"/>
        <v>1.08802419908586</v>
      </c>
      <c r="BE197" s="13">
        <f t="shared" si="215"/>
        <v>0.990251907054697</v>
      </c>
      <c r="BF197" s="13">
        <f t="shared" si="216"/>
        <v>1.03223602137985</v>
      </c>
      <c r="BG197" s="13">
        <f t="shared" si="217"/>
        <v>0.994164388123213</v>
      </c>
      <c r="BH197" s="13">
        <f t="shared" si="218"/>
        <v>1.18907135139908</v>
      </c>
      <c r="BI197" s="13">
        <f t="shared" si="219"/>
        <v>0.98279856416308</v>
      </c>
      <c r="BJ197" s="13">
        <f t="shared" si="220"/>
        <v>0.880703275345379</v>
      </c>
      <c r="BK197" s="13">
        <f t="shared" si="221"/>
        <v>0.9665404030601</v>
      </c>
      <c r="BL197" s="13">
        <f t="shared" si="222"/>
        <v>0.921180237181998</v>
      </c>
      <c r="BM197" s="13" t="str">
        <f t="shared" si="223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  <c r="CP197" s="10">
        <v>202006</v>
      </c>
      <c r="CQ197" s="13">
        <f t="shared" si="242"/>
        <v>1.11413026401362</v>
      </c>
      <c r="CR197" s="13">
        <f t="shared" si="242"/>
        <v>1.02110143416556</v>
      </c>
      <c r="CS197" s="13">
        <f t="shared" si="242"/>
        <v>0.939210036965871</v>
      </c>
      <c r="CT197" s="13">
        <f t="shared" si="242"/>
        <v>1.01947735800406</v>
      </c>
      <c r="CU197" s="13">
        <f t="shared" si="236"/>
        <v>0.959665051902071</v>
      </c>
      <c r="CV197" s="13">
        <f t="shared" si="236"/>
        <v>1.0026789892733</v>
      </c>
      <c r="CW197" s="13">
        <f t="shared" si="236"/>
        <v>0.968029269669062</v>
      </c>
      <c r="CX197" s="13">
        <f t="shared" si="236"/>
        <v>1.02507759336991</v>
      </c>
      <c r="CY197" s="13">
        <f t="shared" si="236"/>
        <v>1</v>
      </c>
      <c r="CZ197" s="13">
        <f t="shared" si="236"/>
        <v>0.998931656175356</v>
      </c>
      <c r="DA197" s="13">
        <f t="shared" si="236"/>
        <v>0.942870823312609</v>
      </c>
      <c r="DB197" s="13">
        <f t="shared" si="236"/>
        <v>0.98981375996768</v>
      </c>
      <c r="DC197" s="13">
        <f t="shared" si="236"/>
        <v>1</v>
      </c>
      <c r="DD197" s="13">
        <f t="shared" si="236"/>
        <v>1.02058213462834</v>
      </c>
      <c r="DE197" s="13" t="str">
        <f t="shared" si="236"/>
        <v/>
      </c>
      <c r="DF197" s="13" t="s">
        <v>25</v>
      </c>
      <c r="DG197" s="13" t="s">
        <v>25</v>
      </c>
      <c r="DH197" s="13" t="s">
        <v>25</v>
      </c>
      <c r="DI197" s="13" t="s">
        <v>25</v>
      </c>
      <c r="DJ197" s="13" t="s">
        <v>25</v>
      </c>
      <c r="DK197" s="13" t="s">
        <v>25</v>
      </c>
      <c r="DL197" s="13" t="s">
        <v>25</v>
      </c>
      <c r="DM197" s="13" t="s">
        <v>25</v>
      </c>
      <c r="DN197" s="13" t="s">
        <v>25</v>
      </c>
      <c r="DO197" s="13" t="s">
        <v>25</v>
      </c>
      <c r="DP197" s="13" t="s">
        <v>25</v>
      </c>
      <c r="DQ197" s="13" t="s">
        <v>25</v>
      </c>
      <c r="DR197" s="13" t="s">
        <v>25</v>
      </c>
      <c r="DS197" s="13" t="s">
        <v>25</v>
      </c>
      <c r="DT197" s="13" t="s">
        <v>25</v>
      </c>
      <c r="DU197" s="13" t="s">
        <v>25</v>
      </c>
      <c r="DV197" s="13" t="s">
        <v>25</v>
      </c>
      <c r="DW197" s="13" t="s">
        <v>25</v>
      </c>
      <c r="DX197" s="13" t="s">
        <v>25</v>
      </c>
      <c r="DY197" s="13" t="s">
        <v>25</v>
      </c>
    </row>
    <row r="198" ht="15" customHeight="1" outlineLevel="1" spans="2:129">
      <c r="B198" s="10">
        <f t="shared" si="211"/>
        <v>202109</v>
      </c>
      <c r="C198" s="13">
        <f t="shared" si="237"/>
        <v>1.26964259464971</v>
      </c>
      <c r="D198" s="13">
        <f t="shared" si="237"/>
        <v>1.01721850618374</v>
      </c>
      <c r="E198" s="13">
        <f t="shared" si="237"/>
        <v>1.0464530562382</v>
      </c>
      <c r="F198" s="13">
        <f t="shared" si="237"/>
        <v>1.09350746758055</v>
      </c>
      <c r="G198" s="13">
        <f t="shared" si="212"/>
        <v>1.04672535245333</v>
      </c>
      <c r="H198" s="13">
        <f t="shared" si="212"/>
        <v>0.971434675021375</v>
      </c>
      <c r="I198" s="13">
        <f t="shared" si="212"/>
        <v>1.03340112259576</v>
      </c>
      <c r="J198" s="13">
        <f t="shared" si="212"/>
        <v>1.00252881484787</v>
      </c>
      <c r="K198" s="13">
        <f t="shared" si="212"/>
        <v>1.02998595139276</v>
      </c>
      <c r="L198" s="13">
        <f t="shared" si="212"/>
        <v>1.0395901874017</v>
      </c>
      <c r="M198" s="13">
        <f t="shared" si="212"/>
        <v>1.00002460155812</v>
      </c>
      <c r="N198" s="13">
        <f t="shared" si="212"/>
        <v>0.944042910837452</v>
      </c>
      <c r="O198" s="13">
        <f t="shared" si="212"/>
        <v>0.993089548570106</v>
      </c>
      <c r="P198" s="13" t="str">
        <f t="shared" si="212"/>
        <v/>
      </c>
      <c r="Q198" s="13" t="s">
        <v>25</v>
      </c>
      <c r="R198" s="13" t="s">
        <v>25</v>
      </c>
      <c r="S198" s="22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202109</v>
      </c>
      <c r="AY198" s="13">
        <f t="shared" si="238"/>
        <v>1.04895232969787</v>
      </c>
      <c r="AZ198" s="13">
        <f t="shared" si="239"/>
        <v>1.02783422102278</v>
      </c>
      <c r="BA198" s="13">
        <f t="shared" si="240"/>
        <v>1.04181641461081</v>
      </c>
      <c r="BB198" s="13">
        <f t="shared" si="241"/>
        <v>1.1059730466213</v>
      </c>
      <c r="BC198" s="13">
        <f t="shared" si="213"/>
        <v>1.02385828521612</v>
      </c>
      <c r="BD198" s="13">
        <f t="shared" si="214"/>
        <v>0.966843697185131</v>
      </c>
      <c r="BE198" s="13">
        <f t="shared" si="215"/>
        <v>1.06569494759805</v>
      </c>
      <c r="BF198" s="13">
        <f t="shared" si="216"/>
        <v>0.946671404503506</v>
      </c>
      <c r="BG198" s="13">
        <f t="shared" si="217"/>
        <v>1.04904673281718</v>
      </c>
      <c r="BH198" s="13">
        <f t="shared" si="218"/>
        <v>1.08348047709717</v>
      </c>
      <c r="BI198" s="13">
        <f t="shared" si="219"/>
        <v>1.00003250126351</v>
      </c>
      <c r="BJ198" s="13">
        <f t="shared" si="220"/>
        <v>0.963813530905756</v>
      </c>
      <c r="BK198" s="13">
        <f t="shared" si="221"/>
        <v>0.984018240029787</v>
      </c>
      <c r="BL198" s="13" t="str">
        <f t="shared" si="222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  <c r="CP198" s="10">
        <v>202009</v>
      </c>
      <c r="CQ198" s="13">
        <f t="shared" si="242"/>
        <v>1.38508384765198</v>
      </c>
      <c r="CR198" s="13">
        <f t="shared" si="242"/>
        <v>1.02474839200863</v>
      </c>
      <c r="CS198" s="13">
        <f t="shared" si="242"/>
        <v>0.98724536212249</v>
      </c>
      <c r="CT198" s="13">
        <f t="shared" si="242"/>
        <v>1.03904002280817</v>
      </c>
      <c r="CU198" s="13">
        <f t="shared" si="236"/>
        <v>1.00578288754295</v>
      </c>
      <c r="CV198" s="13">
        <f t="shared" si="236"/>
        <v>1.00323913450475</v>
      </c>
      <c r="CW198" s="13">
        <f t="shared" si="236"/>
        <v>1.00885438611156</v>
      </c>
      <c r="CX198" s="13">
        <f t="shared" si="236"/>
        <v>0.994473387228687</v>
      </c>
      <c r="CY198" s="13">
        <f t="shared" si="236"/>
        <v>1.07708289358584</v>
      </c>
      <c r="CZ198" s="13">
        <f t="shared" si="236"/>
        <v>0.987064947721208</v>
      </c>
      <c r="DA198" s="13">
        <f t="shared" si="236"/>
        <v>0.989999191939032</v>
      </c>
      <c r="DB198" s="13">
        <f t="shared" si="236"/>
        <v>0.993024749653034</v>
      </c>
      <c r="DC198" s="13">
        <f t="shared" si="236"/>
        <v>0.932090861916254</v>
      </c>
      <c r="DD198" s="13" t="str">
        <f t="shared" si="236"/>
        <v/>
      </c>
      <c r="DE198" s="13" t="s">
        <v>25</v>
      </c>
      <c r="DF198" s="13" t="s">
        <v>25</v>
      </c>
      <c r="DG198" s="13" t="s">
        <v>25</v>
      </c>
      <c r="DH198" s="13" t="s">
        <v>25</v>
      </c>
      <c r="DI198" s="13" t="s">
        <v>25</v>
      </c>
      <c r="DJ198" s="13" t="s">
        <v>25</v>
      </c>
      <c r="DK198" s="13" t="s">
        <v>25</v>
      </c>
      <c r="DL198" s="13" t="s">
        <v>25</v>
      </c>
      <c r="DM198" s="13" t="s">
        <v>25</v>
      </c>
      <c r="DN198" s="13" t="s">
        <v>25</v>
      </c>
      <c r="DO198" s="13" t="s">
        <v>25</v>
      </c>
      <c r="DP198" s="13" t="s">
        <v>25</v>
      </c>
      <c r="DQ198" s="13" t="s">
        <v>25</v>
      </c>
      <c r="DR198" s="13" t="s">
        <v>25</v>
      </c>
      <c r="DS198" s="13" t="s">
        <v>25</v>
      </c>
      <c r="DT198" s="13" t="s">
        <v>25</v>
      </c>
      <c r="DU198" s="13" t="s">
        <v>25</v>
      </c>
      <c r="DV198" s="13" t="s">
        <v>25</v>
      </c>
      <c r="DW198" s="13" t="s">
        <v>25</v>
      </c>
      <c r="DX198" s="13" t="s">
        <v>25</v>
      </c>
      <c r="DY198" s="13" t="s">
        <v>25</v>
      </c>
    </row>
    <row r="199" ht="15" customHeight="1" outlineLevel="1" spans="2:129">
      <c r="B199" s="10">
        <f t="shared" si="211"/>
        <v>202112</v>
      </c>
      <c r="C199" s="13">
        <f t="shared" si="237"/>
        <v>1.1726998032541</v>
      </c>
      <c r="D199" s="13">
        <f t="shared" si="237"/>
        <v>0.988562322348919</v>
      </c>
      <c r="E199" s="13">
        <f t="shared" si="237"/>
        <v>1.04192877833463</v>
      </c>
      <c r="F199" s="13">
        <f t="shared" si="237"/>
        <v>1.53893361835339</v>
      </c>
      <c r="G199" s="13">
        <f t="shared" si="212"/>
        <v>0.930846058946408</v>
      </c>
      <c r="H199" s="13">
        <f t="shared" si="212"/>
        <v>0.901276776390107</v>
      </c>
      <c r="I199" s="13">
        <f t="shared" si="212"/>
        <v>0.966152385702983</v>
      </c>
      <c r="J199" s="13">
        <f t="shared" si="212"/>
        <v>1.20060204678353</v>
      </c>
      <c r="K199" s="13">
        <f t="shared" si="212"/>
        <v>0.951153867766804</v>
      </c>
      <c r="L199" s="13">
        <f t="shared" si="212"/>
        <v>0.936921187599458</v>
      </c>
      <c r="M199" s="13">
        <f t="shared" si="212"/>
        <v>0.989220570835778</v>
      </c>
      <c r="N199" s="13">
        <f t="shared" si="212"/>
        <v>0.972985457651464</v>
      </c>
      <c r="O199" s="13" t="str">
        <f t="shared" si="212"/>
        <v/>
      </c>
      <c r="P199" s="13" t="s">
        <v>25</v>
      </c>
      <c r="Q199" s="13" t="s">
        <v>25</v>
      </c>
      <c r="R199" s="13" t="s">
        <v>25</v>
      </c>
      <c r="S199" s="22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202112</v>
      </c>
      <c r="AY199" s="13">
        <f t="shared" si="238"/>
        <v>1.20059804455762</v>
      </c>
      <c r="AZ199" s="13">
        <f t="shared" si="239"/>
        <v>0.970153947774896</v>
      </c>
      <c r="BA199" s="13">
        <f t="shared" si="240"/>
        <v>1.071264442396</v>
      </c>
      <c r="BB199" s="13">
        <f t="shared" si="241"/>
        <v>1.68149650867739</v>
      </c>
      <c r="BC199" s="13">
        <f t="shared" si="213"/>
        <v>0.942014525090386</v>
      </c>
      <c r="BD199" s="13">
        <f t="shared" si="214"/>
        <v>0.911441109389155</v>
      </c>
      <c r="BE199" s="13">
        <f t="shared" si="215"/>
        <v>0.967108060539099</v>
      </c>
      <c r="BF199" s="13">
        <f t="shared" si="216"/>
        <v>1.18614061865739</v>
      </c>
      <c r="BG199" s="13">
        <f t="shared" si="217"/>
        <v>0.960683181251764</v>
      </c>
      <c r="BH199" s="13">
        <f t="shared" si="218"/>
        <v>0.940611917403056</v>
      </c>
      <c r="BI199" s="13">
        <f t="shared" si="219"/>
        <v>0.991195058966818</v>
      </c>
      <c r="BJ199" s="13">
        <f t="shared" si="220"/>
        <v>0.973321821806823</v>
      </c>
      <c r="BK199" s="13" t="str">
        <f t="shared" si="221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  <c r="CP199" s="10">
        <v>202012</v>
      </c>
      <c r="CQ199" s="13">
        <f t="shared" si="242"/>
        <v>1.1381369404314</v>
      </c>
      <c r="CR199" s="13">
        <f t="shared" si="242"/>
        <v>1.01200523852785</v>
      </c>
      <c r="CS199" s="13">
        <f t="shared" si="242"/>
        <v>1.05442000434241</v>
      </c>
      <c r="CT199" s="13">
        <f t="shared" si="242"/>
        <v>1.0789011171731</v>
      </c>
      <c r="CU199" s="13">
        <f t="shared" si="236"/>
        <v>1.0501576644668</v>
      </c>
      <c r="CV199" s="13">
        <f t="shared" si="236"/>
        <v>0.999131945956497</v>
      </c>
      <c r="CW199" s="13">
        <f t="shared" si="236"/>
        <v>0.977670234970301</v>
      </c>
      <c r="CX199" s="13">
        <f t="shared" si="236"/>
        <v>1.00141856178047</v>
      </c>
      <c r="CY199" s="13">
        <f t="shared" si="236"/>
        <v>0.918706944960403</v>
      </c>
      <c r="CZ199" s="13">
        <f t="shared" si="236"/>
        <v>0.991385978864941</v>
      </c>
      <c r="DA199" s="13">
        <f t="shared" si="236"/>
        <v>1</v>
      </c>
      <c r="DB199" s="13">
        <f t="shared" si="236"/>
        <v>1</v>
      </c>
      <c r="DC199" s="13" t="str">
        <f t="shared" si="236"/>
        <v/>
      </c>
      <c r="DD199" s="13" t="s">
        <v>25</v>
      </c>
      <c r="DE199" s="13" t="s">
        <v>25</v>
      </c>
      <c r="DF199" s="13" t="s">
        <v>25</v>
      </c>
      <c r="DG199" s="13" t="s">
        <v>25</v>
      </c>
      <c r="DH199" s="13" t="s">
        <v>25</v>
      </c>
      <c r="DI199" s="13" t="s">
        <v>25</v>
      </c>
      <c r="DJ199" s="13" t="s">
        <v>25</v>
      </c>
      <c r="DK199" s="13" t="s">
        <v>25</v>
      </c>
      <c r="DL199" s="13" t="s">
        <v>25</v>
      </c>
      <c r="DM199" s="13" t="s">
        <v>25</v>
      </c>
      <c r="DN199" s="13" t="s">
        <v>25</v>
      </c>
      <c r="DO199" s="13" t="s">
        <v>25</v>
      </c>
      <c r="DP199" s="13" t="s">
        <v>25</v>
      </c>
      <c r="DQ199" s="13" t="s">
        <v>25</v>
      </c>
      <c r="DR199" s="13" t="s">
        <v>25</v>
      </c>
      <c r="DS199" s="13" t="s">
        <v>25</v>
      </c>
      <c r="DT199" s="13" t="s">
        <v>25</v>
      </c>
      <c r="DU199" s="13" t="s">
        <v>25</v>
      </c>
      <c r="DV199" s="13" t="s">
        <v>25</v>
      </c>
      <c r="DW199" s="13" t="s">
        <v>25</v>
      </c>
      <c r="DX199" s="13" t="s">
        <v>25</v>
      </c>
      <c r="DY199" s="13" t="s">
        <v>25</v>
      </c>
    </row>
    <row r="200" ht="15" customHeight="1" outlineLevel="1" spans="2:129">
      <c r="B200" s="10">
        <f t="shared" si="211"/>
        <v>202203</v>
      </c>
      <c r="C200" s="13">
        <f t="shared" si="237"/>
        <v>1.23068772281341</v>
      </c>
      <c r="D200" s="13">
        <f t="shared" si="237"/>
        <v>1.17050811914179</v>
      </c>
      <c r="E200" s="13">
        <f t="shared" si="237"/>
        <v>3.18754035872267</v>
      </c>
      <c r="F200" s="13">
        <f t="shared" si="237"/>
        <v>0.853693545698008</v>
      </c>
      <c r="G200" s="13">
        <f t="shared" si="212"/>
        <v>0.973600991709641</v>
      </c>
      <c r="H200" s="13">
        <f t="shared" si="212"/>
        <v>0.995731453918045</v>
      </c>
      <c r="I200" s="13">
        <f t="shared" si="212"/>
        <v>1.1583412784494</v>
      </c>
      <c r="J200" s="13">
        <f t="shared" si="212"/>
        <v>0.967415827600367</v>
      </c>
      <c r="K200" s="13">
        <f t="shared" si="212"/>
        <v>0.987853612304043</v>
      </c>
      <c r="L200" s="13">
        <f t="shared" si="212"/>
        <v>0.936330663331692</v>
      </c>
      <c r="M200" s="13">
        <f t="shared" si="212"/>
        <v>0.515808144077875</v>
      </c>
      <c r="N200" s="13" t="str">
        <f t="shared" si="212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22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202203</v>
      </c>
      <c r="AY200" s="13">
        <f t="shared" si="238"/>
        <v>1.27884798822495</v>
      </c>
      <c r="AZ200" s="13">
        <f t="shared" si="239"/>
        <v>1.14948640523821</v>
      </c>
      <c r="BA200" s="13">
        <f t="shared" si="240"/>
        <v>3.02515848016384</v>
      </c>
      <c r="BB200" s="13">
        <f t="shared" si="241"/>
        <v>0.7602316463632</v>
      </c>
      <c r="BC200" s="13">
        <f t="shared" si="213"/>
        <v>0.973231510836255</v>
      </c>
      <c r="BD200" s="13">
        <f t="shared" si="214"/>
        <v>0.998628598009574</v>
      </c>
      <c r="BE200" s="13">
        <f t="shared" si="215"/>
        <v>1.23259030811661</v>
      </c>
      <c r="BF200" s="13">
        <f t="shared" si="216"/>
        <v>0.975858014790794</v>
      </c>
      <c r="BG200" s="13">
        <f t="shared" si="217"/>
        <v>0.981712602128474</v>
      </c>
      <c r="BH200" s="13">
        <f t="shared" si="218"/>
        <v>0.901574129864529</v>
      </c>
      <c r="BI200" s="13">
        <f t="shared" si="219"/>
        <v>0.780705114044584</v>
      </c>
      <c r="BJ200" s="13" t="str">
        <f t="shared" si="220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  <c r="CP200" s="10">
        <v>202103</v>
      </c>
      <c r="CQ200" s="13">
        <f t="shared" si="242"/>
        <v>1.32775473991765</v>
      </c>
      <c r="CR200" s="13">
        <f t="shared" si="242"/>
        <v>0.956547447908007</v>
      </c>
      <c r="CS200" s="13">
        <f t="shared" si="242"/>
        <v>1.11804804290859</v>
      </c>
      <c r="CT200" s="13">
        <f t="shared" si="242"/>
        <v>1.01702626837441</v>
      </c>
      <c r="CU200" s="13">
        <f t="shared" si="236"/>
        <v>1.00109994017923</v>
      </c>
      <c r="CV200" s="13">
        <f t="shared" si="236"/>
        <v>1.0203812608077</v>
      </c>
      <c r="CW200" s="13">
        <f t="shared" si="236"/>
        <v>1.08443792815931</v>
      </c>
      <c r="CX200" s="13">
        <f t="shared" si="236"/>
        <v>0.998810635056386</v>
      </c>
      <c r="CY200" s="13">
        <f t="shared" si="236"/>
        <v>0.998293167794022</v>
      </c>
      <c r="CZ200" s="13">
        <f t="shared" si="236"/>
        <v>1.00709643635983</v>
      </c>
      <c r="DA200" s="13">
        <f t="shared" si="236"/>
        <v>1.09086033058514</v>
      </c>
      <c r="DB200" s="13" t="str">
        <f t="shared" si="236"/>
        <v/>
      </c>
      <c r="DC200" s="13" t="s">
        <v>25</v>
      </c>
      <c r="DD200" s="13" t="s">
        <v>25</v>
      </c>
      <c r="DE200" s="13" t="s">
        <v>25</v>
      </c>
      <c r="DF200" s="13" t="s">
        <v>25</v>
      </c>
      <c r="DG200" s="13" t="s">
        <v>25</v>
      </c>
      <c r="DH200" s="13" t="s">
        <v>25</v>
      </c>
      <c r="DI200" s="13" t="s">
        <v>25</v>
      </c>
      <c r="DJ200" s="13" t="s">
        <v>25</v>
      </c>
      <c r="DK200" s="13" t="s">
        <v>25</v>
      </c>
      <c r="DL200" s="13" t="s">
        <v>25</v>
      </c>
      <c r="DM200" s="13" t="s">
        <v>25</v>
      </c>
      <c r="DN200" s="13" t="s">
        <v>25</v>
      </c>
      <c r="DO200" s="13" t="s">
        <v>25</v>
      </c>
      <c r="DP200" s="13" t="s">
        <v>25</v>
      </c>
      <c r="DQ200" s="13" t="s">
        <v>25</v>
      </c>
      <c r="DR200" s="13" t="s">
        <v>25</v>
      </c>
      <c r="DS200" s="13" t="s">
        <v>25</v>
      </c>
      <c r="DT200" s="13" t="s">
        <v>25</v>
      </c>
      <c r="DU200" s="13" t="s">
        <v>25</v>
      </c>
      <c r="DV200" s="13" t="s">
        <v>25</v>
      </c>
      <c r="DW200" s="13" t="s">
        <v>25</v>
      </c>
      <c r="DX200" s="13" t="s">
        <v>25</v>
      </c>
      <c r="DY200" s="13" t="s">
        <v>25</v>
      </c>
    </row>
    <row r="201" ht="15" customHeight="1" outlineLevel="1" spans="2:129">
      <c r="B201" s="10">
        <f t="shared" si="211"/>
        <v>202206</v>
      </c>
      <c r="C201" s="13">
        <f t="shared" si="237"/>
        <v>1.24695095001934</v>
      </c>
      <c r="D201" s="13">
        <f t="shared" si="237"/>
        <v>1.44895847867595</v>
      </c>
      <c r="E201" s="13">
        <f t="shared" si="237"/>
        <v>0.935312501873794</v>
      </c>
      <c r="F201" s="13">
        <f t="shared" si="237"/>
        <v>0.918176019794732</v>
      </c>
      <c r="G201" s="13">
        <f t="shared" si="237"/>
        <v>1.01762077771264</v>
      </c>
      <c r="H201" s="13">
        <f t="shared" si="237"/>
        <v>1.29435087241733</v>
      </c>
      <c r="I201" s="13">
        <f t="shared" si="237"/>
        <v>0.911390054155453</v>
      </c>
      <c r="J201" s="13">
        <f t="shared" si="237"/>
        <v>1.00294465434037</v>
      </c>
      <c r="K201" s="13">
        <f t="shared" si="237"/>
        <v>0.931031738483424</v>
      </c>
      <c r="L201" s="13">
        <f t="shared" si="237"/>
        <v>0.838287816952288</v>
      </c>
      <c r="M201" s="13" t="str">
        <f t="shared" si="237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22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202206</v>
      </c>
      <c r="AY201" s="13">
        <f t="shared" si="238"/>
        <v>1.35438128959381</v>
      </c>
      <c r="AZ201" s="13">
        <f t="shared" si="239"/>
        <v>1.66193073610901</v>
      </c>
      <c r="BA201" s="13">
        <f t="shared" si="240"/>
        <v>0.920825607303501</v>
      </c>
      <c r="BB201" s="13">
        <f t="shared" si="241"/>
        <v>0.942494995893938</v>
      </c>
      <c r="BC201" s="13">
        <f t="shared" si="213"/>
        <v>1.02736080418545</v>
      </c>
      <c r="BD201" s="13">
        <f t="shared" si="214"/>
        <v>1.3254819759219</v>
      </c>
      <c r="BE201" s="13">
        <f t="shared" si="215"/>
        <v>0.907876556538167</v>
      </c>
      <c r="BF201" s="13">
        <f t="shared" si="216"/>
        <v>1.00911654171658</v>
      </c>
      <c r="BG201" s="13">
        <f t="shared" si="217"/>
        <v>0.951710172441535</v>
      </c>
      <c r="BH201" s="13">
        <f t="shared" si="218"/>
        <v>0.797842123352057</v>
      </c>
      <c r="BI201" s="13" t="str">
        <f t="shared" si="219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  <c r="CP201" s="10">
        <v>202106</v>
      </c>
      <c r="CQ201" s="13">
        <f t="shared" si="242"/>
        <v>1.21923325526768</v>
      </c>
      <c r="CR201" s="13">
        <f t="shared" si="242"/>
        <v>1.13049467018218</v>
      </c>
      <c r="CS201" s="13">
        <f t="shared" si="242"/>
        <v>0.801280958366281</v>
      </c>
      <c r="CT201" s="13">
        <f t="shared" si="242"/>
        <v>0.830600844947725</v>
      </c>
      <c r="CU201" s="13">
        <f t="shared" si="242"/>
        <v>1.26628595889136</v>
      </c>
      <c r="CV201" s="13">
        <f t="shared" si="242"/>
        <v>1.08802419908586</v>
      </c>
      <c r="CW201" s="13">
        <f t="shared" si="242"/>
        <v>0.990251907054697</v>
      </c>
      <c r="CX201" s="13">
        <f t="shared" si="242"/>
        <v>1.03223602137985</v>
      </c>
      <c r="CY201" s="13">
        <f t="shared" si="242"/>
        <v>0.994164388123213</v>
      </c>
      <c r="CZ201" s="13">
        <f t="shared" si="242"/>
        <v>1.18907135139908</v>
      </c>
      <c r="DA201" s="13" t="str">
        <f t="shared" si="242"/>
        <v/>
      </c>
      <c r="DB201" s="13" t="s">
        <v>25</v>
      </c>
      <c r="DC201" s="13" t="s">
        <v>25</v>
      </c>
      <c r="DD201" s="13" t="s">
        <v>25</v>
      </c>
      <c r="DE201" s="13" t="s">
        <v>25</v>
      </c>
      <c r="DF201" s="13" t="s">
        <v>25</v>
      </c>
      <c r="DG201" s="13" t="s">
        <v>25</v>
      </c>
      <c r="DH201" s="13" t="s">
        <v>25</v>
      </c>
      <c r="DI201" s="13" t="s">
        <v>25</v>
      </c>
      <c r="DJ201" s="13" t="s">
        <v>25</v>
      </c>
      <c r="DK201" s="13" t="s">
        <v>25</v>
      </c>
      <c r="DL201" s="13" t="s">
        <v>25</v>
      </c>
      <c r="DM201" s="13" t="s">
        <v>25</v>
      </c>
      <c r="DN201" s="13" t="s">
        <v>25</v>
      </c>
      <c r="DO201" s="13" t="s">
        <v>25</v>
      </c>
      <c r="DP201" s="13" t="s">
        <v>25</v>
      </c>
      <c r="DQ201" s="13" t="s">
        <v>25</v>
      </c>
      <c r="DR201" s="13" t="s">
        <v>25</v>
      </c>
      <c r="DS201" s="13" t="s">
        <v>25</v>
      </c>
      <c r="DT201" s="13" t="s">
        <v>25</v>
      </c>
      <c r="DU201" s="13" t="s">
        <v>25</v>
      </c>
      <c r="DV201" s="13" t="s">
        <v>25</v>
      </c>
      <c r="DW201" s="13" t="s">
        <v>25</v>
      </c>
      <c r="DX201" s="13" t="s">
        <v>25</v>
      </c>
      <c r="DY201" s="13" t="s">
        <v>25</v>
      </c>
    </row>
    <row r="202" ht="15" customHeight="1" outlineLevel="1" spans="2:129">
      <c r="B202" s="10">
        <f t="shared" si="211"/>
        <v>202209</v>
      </c>
      <c r="C202" s="13">
        <f t="shared" ref="C202:L211" si="243">IFERROR(IF(D163="","",D163/C163),0)</f>
        <v>1.86393581083586</v>
      </c>
      <c r="D202" s="13">
        <f t="shared" si="243"/>
        <v>0.918763125699319</v>
      </c>
      <c r="E202" s="13">
        <f t="shared" si="243"/>
        <v>0.975657297878681</v>
      </c>
      <c r="F202" s="13">
        <f t="shared" si="243"/>
        <v>1.0062551245157</v>
      </c>
      <c r="G202" s="13">
        <f t="shared" si="243"/>
        <v>1.25023697835532</v>
      </c>
      <c r="H202" s="13">
        <f t="shared" si="243"/>
        <v>0.978268052204717</v>
      </c>
      <c r="I202" s="13">
        <f t="shared" si="243"/>
        <v>1.01439305234706</v>
      </c>
      <c r="J202" s="13">
        <f t="shared" si="243"/>
        <v>0.938440779012022</v>
      </c>
      <c r="K202" s="13">
        <f t="shared" si="243"/>
        <v>0.829851547639677</v>
      </c>
      <c r="L202" s="13" t="str">
        <f t="shared" si="243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22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202209</v>
      </c>
      <c r="AY202" s="13">
        <f t="shared" si="238"/>
        <v>1.89141856219352</v>
      </c>
      <c r="AZ202" s="13">
        <f t="shared" si="239"/>
        <v>0.881679950495908</v>
      </c>
      <c r="BA202" s="13">
        <f t="shared" si="240"/>
        <v>1.00042173614548</v>
      </c>
      <c r="BB202" s="13">
        <f t="shared" si="241"/>
        <v>1.00987148092121</v>
      </c>
      <c r="BC202" s="13">
        <f t="shared" si="213"/>
        <v>1.26652738486684</v>
      </c>
      <c r="BD202" s="13">
        <f t="shared" si="214"/>
        <v>0.999810753596016</v>
      </c>
      <c r="BE202" s="13">
        <f t="shared" si="215"/>
        <v>1.01724353629305</v>
      </c>
      <c r="BF202" s="13">
        <f t="shared" si="216"/>
        <v>0.954180624783699</v>
      </c>
      <c r="BG202" s="13">
        <f t="shared" si="217"/>
        <v>0.847223481263444</v>
      </c>
      <c r="BH202" s="13" t="str">
        <f t="shared" si="218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  <c r="CP202" s="10">
        <v>202109</v>
      </c>
      <c r="CQ202" s="13">
        <f t="shared" ref="CQ202:CZ211" si="244">IFERROR(IF(CR163="","",CR163/CQ163),0)</f>
        <v>1.04895232969787</v>
      </c>
      <c r="CR202" s="13">
        <f t="shared" si="244"/>
        <v>1.02783422102278</v>
      </c>
      <c r="CS202" s="13">
        <f t="shared" si="244"/>
        <v>1.04181641461081</v>
      </c>
      <c r="CT202" s="13">
        <f t="shared" si="244"/>
        <v>1.1059730466213</v>
      </c>
      <c r="CU202" s="13">
        <f t="shared" si="244"/>
        <v>1.02385828521612</v>
      </c>
      <c r="CV202" s="13">
        <f t="shared" si="244"/>
        <v>0.966843697185131</v>
      </c>
      <c r="CW202" s="13">
        <f t="shared" si="244"/>
        <v>1.06569494759805</v>
      </c>
      <c r="CX202" s="13">
        <f t="shared" si="244"/>
        <v>0.946671404503506</v>
      </c>
      <c r="CY202" s="13">
        <f t="shared" si="244"/>
        <v>1.04904673281718</v>
      </c>
      <c r="CZ202" s="13" t="str">
        <f t="shared" si="244"/>
        <v/>
      </c>
      <c r="DA202" s="13" t="s">
        <v>25</v>
      </c>
      <c r="DB202" s="13" t="s">
        <v>25</v>
      </c>
      <c r="DC202" s="13" t="s">
        <v>25</v>
      </c>
      <c r="DD202" s="13" t="s">
        <v>25</v>
      </c>
      <c r="DE202" s="13" t="s">
        <v>25</v>
      </c>
      <c r="DF202" s="13" t="s">
        <v>25</v>
      </c>
      <c r="DG202" s="13" t="s">
        <v>25</v>
      </c>
      <c r="DH202" s="13" t="s">
        <v>25</v>
      </c>
      <c r="DI202" s="13" t="s">
        <v>25</v>
      </c>
      <c r="DJ202" s="13" t="s">
        <v>25</v>
      </c>
      <c r="DK202" s="13" t="s">
        <v>25</v>
      </c>
      <c r="DL202" s="13" t="s">
        <v>25</v>
      </c>
      <c r="DM202" s="13" t="s">
        <v>25</v>
      </c>
      <c r="DN202" s="13" t="s">
        <v>25</v>
      </c>
      <c r="DO202" s="13" t="s">
        <v>25</v>
      </c>
      <c r="DP202" s="13" t="s">
        <v>25</v>
      </c>
      <c r="DQ202" s="13" t="s">
        <v>25</v>
      </c>
      <c r="DR202" s="13" t="s">
        <v>25</v>
      </c>
      <c r="DS202" s="13" t="s">
        <v>25</v>
      </c>
      <c r="DT202" s="13" t="s">
        <v>25</v>
      </c>
      <c r="DU202" s="13" t="s">
        <v>25</v>
      </c>
      <c r="DV202" s="13" t="s">
        <v>25</v>
      </c>
      <c r="DW202" s="13" t="s">
        <v>25</v>
      </c>
      <c r="DX202" s="13" t="s">
        <v>25</v>
      </c>
      <c r="DY202" s="13" t="s">
        <v>25</v>
      </c>
    </row>
    <row r="203" ht="15" customHeight="1" outlineLevel="1" spans="2:129">
      <c r="B203" s="10">
        <f t="shared" si="211"/>
        <v>202212</v>
      </c>
      <c r="C203" s="13">
        <f t="shared" si="243"/>
        <v>0.727861408432848</v>
      </c>
      <c r="D203" s="13">
        <f t="shared" si="243"/>
        <v>0.847179180988025</v>
      </c>
      <c r="E203" s="13">
        <f t="shared" si="243"/>
        <v>1.30154717932521</v>
      </c>
      <c r="F203" s="13">
        <f t="shared" si="243"/>
        <v>1.14836423738853</v>
      </c>
      <c r="G203" s="13">
        <f t="shared" si="243"/>
        <v>1.03044930665974</v>
      </c>
      <c r="H203" s="13">
        <f t="shared" si="243"/>
        <v>1.0047891875408</v>
      </c>
      <c r="I203" s="13">
        <f t="shared" si="243"/>
        <v>0.956102886582878</v>
      </c>
      <c r="J203" s="13">
        <f t="shared" si="243"/>
        <v>0.926145659272351</v>
      </c>
      <c r="K203" s="13" t="str">
        <f t="shared" si="243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22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202212</v>
      </c>
      <c r="AY203" s="13">
        <f t="shared" si="238"/>
        <v>0.705193182153922</v>
      </c>
      <c r="AZ203" s="13">
        <f t="shared" si="239"/>
        <v>0.844161269324294</v>
      </c>
      <c r="BA203" s="13">
        <f t="shared" si="240"/>
        <v>1.32519740502798</v>
      </c>
      <c r="BB203" s="13">
        <f t="shared" si="241"/>
        <v>1.41115601945005</v>
      </c>
      <c r="BC203" s="13">
        <f t="shared" si="213"/>
        <v>1.02763282929313</v>
      </c>
      <c r="BD203" s="13">
        <f t="shared" si="214"/>
        <v>1.00466105858285</v>
      </c>
      <c r="BE203" s="13">
        <f t="shared" si="215"/>
        <v>0.964182597019621</v>
      </c>
      <c r="BF203" s="13">
        <f t="shared" si="216"/>
        <v>0.936404989511363</v>
      </c>
      <c r="BG203" s="13" t="str">
        <f t="shared" si="217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  <c r="CP203" s="10">
        <v>202112</v>
      </c>
      <c r="CQ203" s="13">
        <f t="shared" si="244"/>
        <v>1.20059804455762</v>
      </c>
      <c r="CR203" s="13">
        <f t="shared" si="244"/>
        <v>0.970153947774896</v>
      </c>
      <c r="CS203" s="13">
        <f t="shared" si="244"/>
        <v>1.071264442396</v>
      </c>
      <c r="CT203" s="13">
        <f t="shared" si="244"/>
        <v>1.68149650867739</v>
      </c>
      <c r="CU203" s="13">
        <f t="shared" si="244"/>
        <v>0.942014525090386</v>
      </c>
      <c r="CV203" s="13">
        <f t="shared" si="244"/>
        <v>0.911441109389155</v>
      </c>
      <c r="CW203" s="13">
        <f t="shared" si="244"/>
        <v>0.967108060539099</v>
      </c>
      <c r="CX203" s="13">
        <f t="shared" si="244"/>
        <v>1.18614061865739</v>
      </c>
      <c r="CY203" s="13" t="str">
        <f t="shared" si="244"/>
        <v/>
      </c>
      <c r="CZ203" s="13" t="s">
        <v>25</v>
      </c>
      <c r="DA203" s="13" t="s">
        <v>25</v>
      </c>
      <c r="DB203" s="13" t="s">
        <v>25</v>
      </c>
      <c r="DC203" s="13" t="s">
        <v>25</v>
      </c>
      <c r="DD203" s="13" t="s">
        <v>25</v>
      </c>
      <c r="DE203" s="13" t="s">
        <v>25</v>
      </c>
      <c r="DF203" s="13" t="s">
        <v>25</v>
      </c>
      <c r="DG203" s="13" t="s">
        <v>25</v>
      </c>
      <c r="DH203" s="13" t="s">
        <v>25</v>
      </c>
      <c r="DI203" s="13" t="s">
        <v>25</v>
      </c>
      <c r="DJ203" s="13" t="s">
        <v>25</v>
      </c>
      <c r="DK203" s="13" t="s">
        <v>25</v>
      </c>
      <c r="DL203" s="13" t="s">
        <v>25</v>
      </c>
      <c r="DM203" s="13" t="s">
        <v>25</v>
      </c>
      <c r="DN203" s="13" t="s">
        <v>25</v>
      </c>
      <c r="DO203" s="13" t="s">
        <v>25</v>
      </c>
      <c r="DP203" s="13" t="s">
        <v>25</v>
      </c>
      <c r="DQ203" s="13" t="s">
        <v>25</v>
      </c>
      <c r="DR203" s="13" t="s">
        <v>25</v>
      </c>
      <c r="DS203" s="13" t="s">
        <v>25</v>
      </c>
      <c r="DT203" s="13" t="s">
        <v>25</v>
      </c>
      <c r="DU203" s="13" t="s">
        <v>25</v>
      </c>
      <c r="DV203" s="13" t="s">
        <v>25</v>
      </c>
      <c r="DW203" s="13" t="s">
        <v>25</v>
      </c>
      <c r="DX203" s="13" t="s">
        <v>25</v>
      </c>
      <c r="DY203" s="13" t="s">
        <v>25</v>
      </c>
    </row>
    <row r="204" ht="15" customHeight="1" outlineLevel="1" spans="2:129">
      <c r="B204" s="10">
        <f t="shared" si="211"/>
        <v>202303</v>
      </c>
      <c r="C204" s="13">
        <f t="shared" si="243"/>
        <v>1.32204430246271</v>
      </c>
      <c r="D204" s="13">
        <f t="shared" si="243"/>
        <v>1.15950564121915</v>
      </c>
      <c r="E204" s="13">
        <f t="shared" si="243"/>
        <v>1.42196177259155</v>
      </c>
      <c r="F204" s="13">
        <f t="shared" si="243"/>
        <v>0.962077673589688</v>
      </c>
      <c r="G204" s="13">
        <f t="shared" si="243"/>
        <v>1.09737987727853</v>
      </c>
      <c r="H204" s="13">
        <f t="shared" si="243"/>
        <v>0.973283045053164</v>
      </c>
      <c r="I204" s="13">
        <f t="shared" si="243"/>
        <v>0.946479333285728</v>
      </c>
      <c r="J204" s="13" t="str">
        <f t="shared" si="243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22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202303</v>
      </c>
      <c r="AY204" s="13">
        <f t="shared" si="238"/>
        <v>1.4272466097141</v>
      </c>
      <c r="AZ204" s="13">
        <f t="shared" si="239"/>
        <v>1.23485568274803</v>
      </c>
      <c r="BA204" s="13">
        <f t="shared" si="240"/>
        <v>1.83982371164344</v>
      </c>
      <c r="BB204" s="13">
        <f t="shared" si="241"/>
        <v>0.883119625417535</v>
      </c>
      <c r="BC204" s="13">
        <f t="shared" si="213"/>
        <v>1.07315172792668</v>
      </c>
      <c r="BD204" s="13">
        <f t="shared" si="214"/>
        <v>0.971496571436766</v>
      </c>
      <c r="BE204" s="13">
        <f t="shared" si="215"/>
        <v>0.960499324778995</v>
      </c>
      <c r="BF204" s="13" t="str">
        <f t="shared" si="216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  <c r="CP204" s="10">
        <v>202203</v>
      </c>
      <c r="CQ204" s="13">
        <f t="shared" si="244"/>
        <v>1.27884798822495</v>
      </c>
      <c r="CR204" s="13">
        <f t="shared" si="244"/>
        <v>1.14948640523821</v>
      </c>
      <c r="CS204" s="13">
        <f t="shared" si="244"/>
        <v>3.02515848016384</v>
      </c>
      <c r="CT204" s="13">
        <f t="shared" si="244"/>
        <v>0.7602316463632</v>
      </c>
      <c r="CU204" s="13">
        <f t="shared" si="244"/>
        <v>0.973231510836255</v>
      </c>
      <c r="CV204" s="13">
        <f t="shared" si="244"/>
        <v>0.998628598009574</v>
      </c>
      <c r="CW204" s="13">
        <f t="shared" si="244"/>
        <v>1.23259030811661</v>
      </c>
      <c r="CX204" s="13" t="str">
        <f t="shared" si="244"/>
        <v/>
      </c>
      <c r="CY204" s="13" t="s">
        <v>25</v>
      </c>
      <c r="CZ204" s="13" t="s">
        <v>25</v>
      </c>
      <c r="DA204" s="13" t="s">
        <v>25</v>
      </c>
      <c r="DB204" s="13" t="s">
        <v>25</v>
      </c>
      <c r="DC204" s="13" t="s">
        <v>25</v>
      </c>
      <c r="DD204" s="13" t="s">
        <v>25</v>
      </c>
      <c r="DE204" s="13" t="s">
        <v>25</v>
      </c>
      <c r="DF204" s="13" t="s">
        <v>25</v>
      </c>
      <c r="DG204" s="13" t="s">
        <v>25</v>
      </c>
      <c r="DH204" s="13" t="s">
        <v>25</v>
      </c>
      <c r="DI204" s="13" t="s">
        <v>25</v>
      </c>
      <c r="DJ204" s="13" t="s">
        <v>25</v>
      </c>
      <c r="DK204" s="13" t="s">
        <v>25</v>
      </c>
      <c r="DL204" s="13" t="s">
        <v>25</v>
      </c>
      <c r="DM204" s="13" t="s">
        <v>25</v>
      </c>
      <c r="DN204" s="13" t="s">
        <v>25</v>
      </c>
      <c r="DO204" s="13" t="s">
        <v>25</v>
      </c>
      <c r="DP204" s="13" t="s">
        <v>25</v>
      </c>
      <c r="DQ204" s="13" t="s">
        <v>25</v>
      </c>
      <c r="DR204" s="13" t="s">
        <v>25</v>
      </c>
      <c r="DS204" s="13" t="s">
        <v>25</v>
      </c>
      <c r="DT204" s="13" t="s">
        <v>25</v>
      </c>
      <c r="DU204" s="13" t="s">
        <v>25</v>
      </c>
      <c r="DV204" s="13" t="s">
        <v>25</v>
      </c>
      <c r="DW204" s="13" t="s">
        <v>25</v>
      </c>
      <c r="DX204" s="13" t="s">
        <v>25</v>
      </c>
      <c r="DY204" s="13" t="s">
        <v>25</v>
      </c>
    </row>
    <row r="205" ht="15" customHeight="1" outlineLevel="1" spans="2:129">
      <c r="B205" s="10">
        <f t="shared" si="211"/>
        <v>202306</v>
      </c>
      <c r="C205" s="13">
        <f t="shared" si="243"/>
        <v>1.63766750623878</v>
      </c>
      <c r="D205" s="13">
        <f t="shared" si="243"/>
        <v>2.26323519722363</v>
      </c>
      <c r="E205" s="13">
        <f t="shared" si="243"/>
        <v>0.963736947461323</v>
      </c>
      <c r="F205" s="13">
        <f t="shared" si="243"/>
        <v>0.986087610510993</v>
      </c>
      <c r="G205" s="13">
        <f t="shared" si="243"/>
        <v>1.02933740066886</v>
      </c>
      <c r="H205" s="13">
        <f t="shared" si="243"/>
        <v>1.04542123041647</v>
      </c>
      <c r="I205" s="13" t="str">
        <f t="shared" si="243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22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202306</v>
      </c>
      <c r="AY205" s="13">
        <f t="shared" si="238"/>
        <v>1.72839586431516</v>
      </c>
      <c r="AZ205" s="13">
        <f t="shared" si="239"/>
        <v>2.76779143664391</v>
      </c>
      <c r="BA205" s="13">
        <f t="shared" si="240"/>
        <v>0.896056472582163</v>
      </c>
      <c r="BB205" s="13">
        <f t="shared" si="241"/>
        <v>1.00887121198338</v>
      </c>
      <c r="BC205" s="13">
        <f t="shared" si="213"/>
        <v>1.03384959287245</v>
      </c>
      <c r="BD205" s="13">
        <f t="shared" si="214"/>
        <v>1.04103721907688</v>
      </c>
      <c r="BE205" s="13" t="str">
        <f t="shared" si="215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  <c r="CP205" s="10">
        <v>202206</v>
      </c>
      <c r="CQ205" s="13">
        <f t="shared" si="244"/>
        <v>1.35438128959381</v>
      </c>
      <c r="CR205" s="13">
        <f t="shared" si="244"/>
        <v>1.66193073610901</v>
      </c>
      <c r="CS205" s="13">
        <f t="shared" si="244"/>
        <v>0.920825607303501</v>
      </c>
      <c r="CT205" s="13">
        <f t="shared" si="244"/>
        <v>0.942494995893938</v>
      </c>
      <c r="CU205" s="13">
        <f t="shared" si="244"/>
        <v>1.02736080418545</v>
      </c>
      <c r="CV205" s="13">
        <f t="shared" si="244"/>
        <v>1.3254819759219</v>
      </c>
      <c r="CW205" s="13" t="str">
        <f t="shared" si="244"/>
        <v/>
      </c>
      <c r="CX205" s="13" t="s">
        <v>25</v>
      </c>
      <c r="CY205" s="13" t="s">
        <v>25</v>
      </c>
      <c r="CZ205" s="13" t="s">
        <v>25</v>
      </c>
      <c r="DA205" s="13" t="s">
        <v>25</v>
      </c>
      <c r="DB205" s="13" t="s">
        <v>25</v>
      </c>
      <c r="DC205" s="13" t="s">
        <v>25</v>
      </c>
      <c r="DD205" s="13" t="s">
        <v>25</v>
      </c>
      <c r="DE205" s="13" t="s">
        <v>25</v>
      </c>
      <c r="DF205" s="13" t="s">
        <v>25</v>
      </c>
      <c r="DG205" s="13" t="s">
        <v>25</v>
      </c>
      <c r="DH205" s="13" t="s">
        <v>25</v>
      </c>
      <c r="DI205" s="13" t="s">
        <v>25</v>
      </c>
      <c r="DJ205" s="13" t="s">
        <v>25</v>
      </c>
      <c r="DK205" s="13" t="s">
        <v>25</v>
      </c>
      <c r="DL205" s="13" t="s">
        <v>25</v>
      </c>
      <c r="DM205" s="13" t="s">
        <v>25</v>
      </c>
      <c r="DN205" s="13" t="s">
        <v>25</v>
      </c>
      <c r="DO205" s="13" t="s">
        <v>25</v>
      </c>
      <c r="DP205" s="13" t="s">
        <v>25</v>
      </c>
      <c r="DQ205" s="13" t="s">
        <v>25</v>
      </c>
      <c r="DR205" s="13" t="s">
        <v>25</v>
      </c>
      <c r="DS205" s="13" t="s">
        <v>25</v>
      </c>
      <c r="DT205" s="13" t="s">
        <v>25</v>
      </c>
      <c r="DU205" s="13" t="s">
        <v>25</v>
      </c>
      <c r="DV205" s="13" t="s">
        <v>25</v>
      </c>
      <c r="DW205" s="13" t="s">
        <v>25</v>
      </c>
      <c r="DX205" s="13" t="s">
        <v>25</v>
      </c>
      <c r="DY205" s="13" t="s">
        <v>25</v>
      </c>
    </row>
    <row r="206" ht="15" customHeight="1" outlineLevel="1" spans="2:129">
      <c r="B206" s="10">
        <f t="shared" si="211"/>
        <v>202309</v>
      </c>
      <c r="C206" s="13">
        <f t="shared" si="243"/>
        <v>3.64144166684301</v>
      </c>
      <c r="D206" s="13">
        <f t="shared" si="243"/>
        <v>0.87997252227509</v>
      </c>
      <c r="E206" s="13">
        <f t="shared" si="243"/>
        <v>1.04861008943352</v>
      </c>
      <c r="F206" s="13">
        <f t="shared" si="243"/>
        <v>1.00004224023689</v>
      </c>
      <c r="G206" s="13">
        <f t="shared" si="243"/>
        <v>1.00944092905087</v>
      </c>
      <c r="H206" s="13" t="str">
        <f t="shared" si="243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22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202309</v>
      </c>
      <c r="AY206" s="13">
        <f t="shared" si="238"/>
        <v>4.21004788573073</v>
      </c>
      <c r="AZ206" s="13">
        <f t="shared" si="239"/>
        <v>0.830698170363509</v>
      </c>
      <c r="BA206" s="13">
        <f t="shared" si="240"/>
        <v>1.08313341797676</v>
      </c>
      <c r="BB206" s="13">
        <f t="shared" si="241"/>
        <v>1.02972619570842</v>
      </c>
      <c r="BC206" s="13">
        <f t="shared" si="213"/>
        <v>1.00605749618194</v>
      </c>
      <c r="BD206" s="13" t="str">
        <f t="shared" si="214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  <c r="CP206" s="10">
        <v>202209</v>
      </c>
      <c r="CQ206" s="13">
        <f t="shared" si="244"/>
        <v>1.89141856219352</v>
      </c>
      <c r="CR206" s="13">
        <f t="shared" si="244"/>
        <v>0.881679950495908</v>
      </c>
      <c r="CS206" s="13">
        <f t="shared" si="244"/>
        <v>1.00042173614548</v>
      </c>
      <c r="CT206" s="13">
        <f t="shared" si="244"/>
        <v>1.00987148092121</v>
      </c>
      <c r="CU206" s="13">
        <f t="shared" si="244"/>
        <v>1.26652738486684</v>
      </c>
      <c r="CV206" s="13" t="str">
        <f t="shared" si="244"/>
        <v/>
      </c>
      <c r="CW206" s="13" t="s">
        <v>25</v>
      </c>
      <c r="CX206" s="13" t="s">
        <v>25</v>
      </c>
      <c r="CY206" s="13" t="s">
        <v>25</v>
      </c>
      <c r="CZ206" s="13" t="s">
        <v>25</v>
      </c>
      <c r="DA206" s="13" t="s">
        <v>25</v>
      </c>
      <c r="DB206" s="13" t="s">
        <v>25</v>
      </c>
      <c r="DC206" s="13" t="s">
        <v>25</v>
      </c>
      <c r="DD206" s="13" t="s">
        <v>25</v>
      </c>
      <c r="DE206" s="13" t="s">
        <v>25</v>
      </c>
      <c r="DF206" s="13" t="s">
        <v>25</v>
      </c>
      <c r="DG206" s="13" t="s">
        <v>25</v>
      </c>
      <c r="DH206" s="13" t="s">
        <v>25</v>
      </c>
      <c r="DI206" s="13" t="s">
        <v>25</v>
      </c>
      <c r="DJ206" s="13" t="s">
        <v>25</v>
      </c>
      <c r="DK206" s="13" t="s">
        <v>25</v>
      </c>
      <c r="DL206" s="13" t="s">
        <v>25</v>
      </c>
      <c r="DM206" s="13" t="s">
        <v>25</v>
      </c>
      <c r="DN206" s="13" t="s">
        <v>25</v>
      </c>
      <c r="DO206" s="13" t="s">
        <v>25</v>
      </c>
      <c r="DP206" s="13" t="s">
        <v>25</v>
      </c>
      <c r="DQ206" s="13" t="s">
        <v>25</v>
      </c>
      <c r="DR206" s="13" t="s">
        <v>25</v>
      </c>
      <c r="DS206" s="13" t="s">
        <v>25</v>
      </c>
      <c r="DT206" s="13" t="s">
        <v>25</v>
      </c>
      <c r="DU206" s="13" t="s">
        <v>25</v>
      </c>
      <c r="DV206" s="13" t="s">
        <v>25</v>
      </c>
      <c r="DW206" s="13" t="s">
        <v>25</v>
      </c>
      <c r="DX206" s="13" t="s">
        <v>25</v>
      </c>
      <c r="DY206" s="13" t="s">
        <v>25</v>
      </c>
    </row>
    <row r="207" ht="15" customHeight="1" outlineLevel="1" spans="2:129">
      <c r="B207" s="10">
        <f t="shared" si="211"/>
        <v>202312</v>
      </c>
      <c r="C207" s="13">
        <f t="shared" si="243"/>
        <v>0.846678928420074</v>
      </c>
      <c r="D207" s="13">
        <f t="shared" si="243"/>
        <v>0.915789871723032</v>
      </c>
      <c r="E207" s="13">
        <f t="shared" si="243"/>
        <v>1.07374763209083</v>
      </c>
      <c r="F207" s="13">
        <f t="shared" si="243"/>
        <v>0.99298296058177</v>
      </c>
      <c r="G207" s="13" t="str">
        <f t="shared" si="243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22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202312</v>
      </c>
      <c r="AY207" s="13">
        <f t="shared" si="238"/>
        <v>0.78534059636916</v>
      </c>
      <c r="AZ207" s="13">
        <f t="shared" si="239"/>
        <v>0.914041118657701</v>
      </c>
      <c r="BA207" s="13">
        <f t="shared" si="240"/>
        <v>1.13220809374126</v>
      </c>
      <c r="BB207" s="13">
        <f t="shared" si="241"/>
        <v>1.07549855336926</v>
      </c>
      <c r="BC207" s="13" t="str">
        <f t="shared" si="213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  <c r="CP207" s="10">
        <v>202212</v>
      </c>
      <c r="CQ207" s="13">
        <f t="shared" si="244"/>
        <v>0.705193182153922</v>
      </c>
      <c r="CR207" s="13">
        <f t="shared" si="244"/>
        <v>0.844161269324294</v>
      </c>
      <c r="CS207" s="13">
        <f t="shared" si="244"/>
        <v>1.32519740502798</v>
      </c>
      <c r="CT207" s="13">
        <f t="shared" si="244"/>
        <v>1.41115601945005</v>
      </c>
      <c r="CU207" s="13" t="str">
        <f t="shared" si="244"/>
        <v/>
      </c>
      <c r="CV207" s="13" t="s">
        <v>25</v>
      </c>
      <c r="CW207" s="13" t="s">
        <v>25</v>
      </c>
      <c r="CX207" s="13" t="s">
        <v>25</v>
      </c>
      <c r="CY207" s="13" t="s">
        <v>25</v>
      </c>
      <c r="CZ207" s="13" t="s">
        <v>25</v>
      </c>
      <c r="DA207" s="13" t="s">
        <v>25</v>
      </c>
      <c r="DB207" s="13" t="s">
        <v>25</v>
      </c>
      <c r="DC207" s="13" t="s">
        <v>25</v>
      </c>
      <c r="DD207" s="13" t="s">
        <v>25</v>
      </c>
      <c r="DE207" s="13" t="s">
        <v>25</v>
      </c>
      <c r="DF207" s="13" t="s">
        <v>25</v>
      </c>
      <c r="DG207" s="13" t="s">
        <v>25</v>
      </c>
      <c r="DH207" s="13" t="s">
        <v>25</v>
      </c>
      <c r="DI207" s="13" t="s">
        <v>25</v>
      </c>
      <c r="DJ207" s="13" t="s">
        <v>25</v>
      </c>
      <c r="DK207" s="13" t="s">
        <v>25</v>
      </c>
      <c r="DL207" s="13" t="s">
        <v>25</v>
      </c>
      <c r="DM207" s="13" t="s">
        <v>25</v>
      </c>
      <c r="DN207" s="13" t="s">
        <v>25</v>
      </c>
      <c r="DO207" s="13" t="s">
        <v>25</v>
      </c>
      <c r="DP207" s="13" t="s">
        <v>25</v>
      </c>
      <c r="DQ207" s="13" t="s">
        <v>25</v>
      </c>
      <c r="DR207" s="13" t="s">
        <v>25</v>
      </c>
      <c r="DS207" s="13" t="s">
        <v>25</v>
      </c>
      <c r="DT207" s="13" t="s">
        <v>25</v>
      </c>
      <c r="DU207" s="13" t="s">
        <v>25</v>
      </c>
      <c r="DV207" s="13" t="s">
        <v>25</v>
      </c>
      <c r="DW207" s="13" t="s">
        <v>25</v>
      </c>
      <c r="DX207" s="13" t="s">
        <v>25</v>
      </c>
      <c r="DY207" s="13" t="s">
        <v>25</v>
      </c>
    </row>
    <row r="208" ht="15" customHeight="1" outlineLevel="1" spans="2:129">
      <c r="B208" s="10">
        <f t="shared" si="211"/>
        <v>202403</v>
      </c>
      <c r="C208" s="13">
        <f t="shared" si="243"/>
        <v>1.35876115041769</v>
      </c>
      <c r="D208" s="13">
        <f t="shared" si="243"/>
        <v>1.08149157271395</v>
      </c>
      <c r="E208" s="13">
        <f t="shared" si="243"/>
        <v>1.11338322075812</v>
      </c>
      <c r="F208" s="13" t="str">
        <f t="shared" si="243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22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202403</v>
      </c>
      <c r="AY208" s="13">
        <f t="shared" si="238"/>
        <v>1.47936053214322</v>
      </c>
      <c r="AZ208" s="13">
        <f t="shared" si="239"/>
        <v>1.22409548860528</v>
      </c>
      <c r="BA208" s="13">
        <f t="shared" si="240"/>
        <v>2.26853883886552</v>
      </c>
      <c r="BB208" s="13" t="str">
        <f t="shared" si="241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  <c r="CP208" s="10">
        <v>202303</v>
      </c>
      <c r="CQ208" s="13">
        <f t="shared" si="244"/>
        <v>1.4272466097141</v>
      </c>
      <c r="CR208" s="13">
        <f t="shared" si="244"/>
        <v>1.23485568274803</v>
      </c>
      <c r="CS208" s="13">
        <f t="shared" si="244"/>
        <v>1.83982371164344</v>
      </c>
      <c r="CT208" s="13" t="str">
        <f t="shared" si="244"/>
        <v/>
      </c>
      <c r="CU208" s="13" t="s">
        <v>25</v>
      </c>
      <c r="CV208" s="13" t="s">
        <v>25</v>
      </c>
      <c r="CW208" s="13" t="s">
        <v>25</v>
      </c>
      <c r="CX208" s="13" t="s">
        <v>25</v>
      </c>
      <c r="CY208" s="13" t="s">
        <v>25</v>
      </c>
      <c r="CZ208" s="13" t="s">
        <v>25</v>
      </c>
      <c r="DA208" s="13" t="s">
        <v>25</v>
      </c>
      <c r="DB208" s="13" t="s">
        <v>25</v>
      </c>
      <c r="DC208" s="13" t="s">
        <v>25</v>
      </c>
      <c r="DD208" s="13" t="s">
        <v>25</v>
      </c>
      <c r="DE208" s="13" t="s">
        <v>25</v>
      </c>
      <c r="DF208" s="13" t="s">
        <v>25</v>
      </c>
      <c r="DG208" s="13" t="s">
        <v>25</v>
      </c>
      <c r="DH208" s="13" t="s">
        <v>25</v>
      </c>
      <c r="DI208" s="13" t="s">
        <v>25</v>
      </c>
      <c r="DJ208" s="13" t="s">
        <v>25</v>
      </c>
      <c r="DK208" s="13" t="s">
        <v>25</v>
      </c>
      <c r="DL208" s="13" t="s">
        <v>25</v>
      </c>
      <c r="DM208" s="13" t="s">
        <v>25</v>
      </c>
      <c r="DN208" s="13" t="s">
        <v>25</v>
      </c>
      <c r="DO208" s="13" t="s">
        <v>25</v>
      </c>
      <c r="DP208" s="13" t="s">
        <v>25</v>
      </c>
      <c r="DQ208" s="13" t="s">
        <v>25</v>
      </c>
      <c r="DR208" s="13" t="s">
        <v>25</v>
      </c>
      <c r="DS208" s="13" t="s">
        <v>25</v>
      </c>
      <c r="DT208" s="13" t="s">
        <v>25</v>
      </c>
      <c r="DU208" s="13" t="s">
        <v>25</v>
      </c>
      <c r="DV208" s="13" t="s">
        <v>25</v>
      </c>
      <c r="DW208" s="13" t="s">
        <v>25</v>
      </c>
      <c r="DX208" s="13" t="s">
        <v>25</v>
      </c>
      <c r="DY208" s="13" t="s">
        <v>25</v>
      </c>
    </row>
    <row r="209" ht="15" customHeight="1" outlineLevel="1" spans="2:129">
      <c r="B209" s="10">
        <f t="shared" si="211"/>
        <v>202406</v>
      </c>
      <c r="C209" s="13">
        <f t="shared" si="243"/>
        <v>1.81377053247006</v>
      </c>
      <c r="D209" s="13">
        <f t="shared" si="243"/>
        <v>1.65323941945375</v>
      </c>
      <c r="E209" s="13" t="str">
        <f t="shared" si="243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22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202406</v>
      </c>
      <c r="AY209" s="13">
        <f t="shared" si="238"/>
        <v>1.88055518071518</v>
      </c>
      <c r="AZ209" s="13">
        <f t="shared" si="239"/>
        <v>2.19144349014225</v>
      </c>
      <c r="BA209" s="13" t="str">
        <f t="shared" si="240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  <c r="CP209" s="10">
        <v>202306</v>
      </c>
      <c r="CQ209" s="13">
        <f t="shared" si="244"/>
        <v>1.72839586431516</v>
      </c>
      <c r="CR209" s="13">
        <f t="shared" si="244"/>
        <v>2.76779143664391</v>
      </c>
      <c r="CS209" s="13" t="str">
        <f t="shared" si="244"/>
        <v/>
      </c>
      <c r="CT209" s="13" t="s">
        <v>25</v>
      </c>
      <c r="CU209" s="13" t="s">
        <v>25</v>
      </c>
      <c r="CV209" s="13" t="s">
        <v>25</v>
      </c>
      <c r="CW209" s="13" t="s">
        <v>25</v>
      </c>
      <c r="CX209" s="13" t="s">
        <v>25</v>
      </c>
      <c r="CY209" s="13" t="s">
        <v>25</v>
      </c>
      <c r="CZ209" s="13" t="s">
        <v>25</v>
      </c>
      <c r="DA209" s="13" t="s">
        <v>25</v>
      </c>
      <c r="DB209" s="13" t="s">
        <v>25</v>
      </c>
      <c r="DC209" s="13" t="s">
        <v>25</v>
      </c>
      <c r="DD209" s="13" t="s">
        <v>25</v>
      </c>
      <c r="DE209" s="13" t="s">
        <v>25</v>
      </c>
      <c r="DF209" s="13" t="s">
        <v>25</v>
      </c>
      <c r="DG209" s="13" t="s">
        <v>25</v>
      </c>
      <c r="DH209" s="13" t="s">
        <v>25</v>
      </c>
      <c r="DI209" s="13" t="s">
        <v>25</v>
      </c>
      <c r="DJ209" s="13" t="s">
        <v>25</v>
      </c>
      <c r="DK209" s="13" t="s">
        <v>25</v>
      </c>
      <c r="DL209" s="13" t="s">
        <v>25</v>
      </c>
      <c r="DM209" s="13" t="s">
        <v>25</v>
      </c>
      <c r="DN209" s="13" t="s">
        <v>25</v>
      </c>
      <c r="DO209" s="13" t="s">
        <v>25</v>
      </c>
      <c r="DP209" s="13" t="s">
        <v>25</v>
      </c>
      <c r="DQ209" s="13" t="s">
        <v>25</v>
      </c>
      <c r="DR209" s="13" t="s">
        <v>25</v>
      </c>
      <c r="DS209" s="13" t="s">
        <v>25</v>
      </c>
      <c r="DT209" s="13" t="s">
        <v>25</v>
      </c>
      <c r="DU209" s="13" t="s">
        <v>25</v>
      </c>
      <c r="DV209" s="13" t="s">
        <v>25</v>
      </c>
      <c r="DW209" s="13" t="s">
        <v>25</v>
      </c>
      <c r="DX209" s="13" t="s">
        <v>25</v>
      </c>
      <c r="DY209" s="13" t="s">
        <v>25</v>
      </c>
    </row>
    <row r="210" ht="15" customHeight="1" outlineLevel="1" spans="2:129">
      <c r="B210" s="10">
        <f t="shared" si="211"/>
        <v>202409</v>
      </c>
      <c r="C210" s="13">
        <f t="shared" si="243"/>
        <v>1.44897023507711</v>
      </c>
      <c r="D210" s="13" t="str">
        <f t="shared" si="243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22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202409</v>
      </c>
      <c r="AY210" s="13">
        <f t="shared" si="238"/>
        <v>1.90689023449957</v>
      </c>
      <c r="AZ210" s="13" t="str">
        <f t="shared" si="239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  <c r="CP210" s="10">
        <v>202309</v>
      </c>
      <c r="CQ210" s="13">
        <f t="shared" si="244"/>
        <v>4.21004788573073</v>
      </c>
      <c r="CR210" s="13" t="str">
        <f t="shared" si="244"/>
        <v/>
      </c>
      <c r="CS210" s="13" t="s">
        <v>25</v>
      </c>
      <c r="CT210" s="13" t="s">
        <v>25</v>
      </c>
      <c r="CU210" s="13" t="s">
        <v>25</v>
      </c>
      <c r="CV210" s="13" t="s">
        <v>25</v>
      </c>
      <c r="CW210" s="13" t="s">
        <v>25</v>
      </c>
      <c r="CX210" s="13" t="s">
        <v>25</v>
      </c>
      <c r="CY210" s="13" t="s">
        <v>25</v>
      </c>
      <c r="CZ210" s="13" t="s">
        <v>25</v>
      </c>
      <c r="DA210" s="13" t="s">
        <v>25</v>
      </c>
      <c r="DB210" s="13" t="s">
        <v>25</v>
      </c>
      <c r="DC210" s="13" t="s">
        <v>25</v>
      </c>
      <c r="DD210" s="13" t="s">
        <v>25</v>
      </c>
      <c r="DE210" s="13" t="s">
        <v>25</v>
      </c>
      <c r="DF210" s="13" t="s">
        <v>25</v>
      </c>
      <c r="DG210" s="13" t="s">
        <v>25</v>
      </c>
      <c r="DH210" s="13" t="s">
        <v>25</v>
      </c>
      <c r="DI210" s="13" t="s">
        <v>25</v>
      </c>
      <c r="DJ210" s="13" t="s">
        <v>25</v>
      </c>
      <c r="DK210" s="13" t="s">
        <v>25</v>
      </c>
      <c r="DL210" s="13" t="s">
        <v>25</v>
      </c>
      <c r="DM210" s="13" t="s">
        <v>25</v>
      </c>
      <c r="DN210" s="13" t="s">
        <v>25</v>
      </c>
      <c r="DO210" s="13" t="s">
        <v>25</v>
      </c>
      <c r="DP210" s="13" t="s">
        <v>25</v>
      </c>
      <c r="DQ210" s="13" t="s">
        <v>25</v>
      </c>
      <c r="DR210" s="13" t="s">
        <v>25</v>
      </c>
      <c r="DS210" s="13" t="s">
        <v>25</v>
      </c>
      <c r="DT210" s="13" t="s">
        <v>25</v>
      </c>
      <c r="DU210" s="13" t="s">
        <v>25</v>
      </c>
      <c r="DV210" s="13" t="s">
        <v>25</v>
      </c>
      <c r="DW210" s="13" t="s">
        <v>25</v>
      </c>
      <c r="DX210" s="13" t="s">
        <v>25</v>
      </c>
      <c r="DY210" s="13" t="s">
        <v>25</v>
      </c>
    </row>
    <row r="211" ht="15" customHeight="1" outlineLevel="1" spans="2:129">
      <c r="B211" s="10">
        <f t="shared" si="211"/>
        <v>202412</v>
      </c>
      <c r="C211" s="13" t="str">
        <f t="shared" si="243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22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202412</v>
      </c>
      <c r="AY211" s="13" t="str">
        <f t="shared" si="238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  <c r="CP211" s="10">
        <v>202312</v>
      </c>
      <c r="CQ211" s="13" t="str">
        <f t="shared" si="244"/>
        <v/>
      </c>
      <c r="CR211" s="13" t="s">
        <v>25</v>
      </c>
      <c r="CS211" s="13" t="s">
        <v>25</v>
      </c>
      <c r="CT211" s="13" t="s">
        <v>25</v>
      </c>
      <c r="CU211" s="13" t="s">
        <v>25</v>
      </c>
      <c r="CV211" s="13" t="s">
        <v>25</v>
      </c>
      <c r="CW211" s="13" t="s">
        <v>25</v>
      </c>
      <c r="CX211" s="13" t="s">
        <v>25</v>
      </c>
      <c r="CY211" s="13" t="s">
        <v>25</v>
      </c>
      <c r="CZ211" s="13" t="s">
        <v>25</v>
      </c>
      <c r="DA211" s="13" t="s">
        <v>25</v>
      </c>
      <c r="DB211" s="13" t="s">
        <v>25</v>
      </c>
      <c r="DC211" s="13" t="s">
        <v>25</v>
      </c>
      <c r="DD211" s="13" t="s">
        <v>25</v>
      </c>
      <c r="DE211" s="13" t="s">
        <v>25</v>
      </c>
      <c r="DF211" s="13" t="s">
        <v>25</v>
      </c>
      <c r="DG211" s="13" t="s">
        <v>25</v>
      </c>
      <c r="DH211" s="13" t="s">
        <v>25</v>
      </c>
      <c r="DI211" s="13" t="s">
        <v>25</v>
      </c>
      <c r="DJ211" s="13" t="s">
        <v>25</v>
      </c>
      <c r="DK211" s="13" t="s">
        <v>25</v>
      </c>
      <c r="DL211" s="13" t="s">
        <v>25</v>
      </c>
      <c r="DM211" s="13" t="s">
        <v>25</v>
      </c>
      <c r="DN211" s="13" t="s">
        <v>25</v>
      </c>
      <c r="DO211" s="13" t="s">
        <v>25</v>
      </c>
      <c r="DP211" s="13" t="s">
        <v>25</v>
      </c>
      <c r="DQ211" s="13" t="s">
        <v>25</v>
      </c>
      <c r="DR211" s="13" t="s">
        <v>25</v>
      </c>
      <c r="DS211" s="13" t="s">
        <v>25</v>
      </c>
      <c r="DT211" s="13" t="s">
        <v>25</v>
      </c>
      <c r="DU211" s="13" t="s">
        <v>25</v>
      </c>
      <c r="DV211" s="13" t="s">
        <v>25</v>
      </c>
      <c r="DW211" s="13" t="s">
        <v>25</v>
      </c>
      <c r="DX211" s="13" t="s">
        <v>25</v>
      </c>
      <c r="DY211" s="13" t="s">
        <v>25</v>
      </c>
    </row>
    <row r="212" ht="15" customHeight="1" outlineLevel="1" spans="2:129">
      <c r="B212" s="6" t="s">
        <v>27</v>
      </c>
      <c r="C212" s="13">
        <f>IFERROR(IF(COUNT(C177:C210)-2&lt;=0,0,(SUM(C177:C210)-MAX(C177:C210)-MIN(C177:C210))/(COUNT(C177:C210)-2)),0)</f>
        <v>1.48653995911597</v>
      </c>
      <c r="D212" s="13">
        <f>IFERROR(IF(COUNT(D177:D209)-2&lt;=0,0,(SUM(D177:D209)-MAX(D177:D209)-MIN(D177:D209))/(COUNT(D177:D209)-2)),0)</f>
        <v>1.09646241967619</v>
      </c>
      <c r="E212" s="13">
        <f>IFERROR(IF(COUNT(E177:E208)-2&lt;=0,0,(SUM(E177:E208)-MAX(E177:E208)-MIN(E177:E208))/(COUNT(E177:E208)-2)),0)</f>
        <v>1.04221588834371</v>
      </c>
      <c r="F212" s="13">
        <f>IFERROR(IF(COUNT(F177:F207)-2&lt;=0,0,(SUM(F177:F207)-MAX(F177:F207)-MIN(F177:F207))/(COUNT(F177:F207)-2)),0)</f>
        <v>1.01699547776884</v>
      </c>
      <c r="G212" s="13">
        <f>IFERROR(IF(COUNT(G177:G206)-2&lt;=0,0,(SUM(G177:G206)-MAX(G177:G206)-MIN(G177:G206))/(COUNT(G177:G206)-2)),0)</f>
        <v>1.01743858842555</v>
      </c>
      <c r="H212" s="13">
        <f>IFERROR(IF(COUNT(H177:H205)-2&lt;=0,0,(SUM(H177:H205)-MAX(H177:H205)-MIN(H177:H205))/(COUNT(H177:H205)-2)),0)</f>
        <v>0.99982756083873</v>
      </c>
      <c r="I212" s="13">
        <f>IFERROR(IF(COUNT(I177:I204)-2&lt;=0,0,(SUM(I177:I204)-MAX(I177:I204)-MIN(I177:I204))/(COUNT(I177:I204)-2)),0)</f>
        <v>0.994914187093547</v>
      </c>
      <c r="J212" s="13">
        <f>IFERROR(IF(COUNT(J177:J203)-2&lt;=0,0,(SUM(J177:J203)-MAX(J177:J203)-MIN(J177:J203))/(COUNT(J177:J203)-2)),0)</f>
        <v>0.996304738790385</v>
      </c>
      <c r="K212" s="13">
        <f>IFERROR(IF(COUNT(K177:K202)-2&lt;=0,0,(SUM(K177:K202)-MAX(K177:K202)-MIN(K177:K202))/(COUNT(K177:K202)-2)),0)</f>
        <v>0.994979115371695</v>
      </c>
      <c r="L212" s="13">
        <f>IFERROR(IF(COUNT(L177:L201)-2&lt;=0,0,(SUM(L177:L201)-MAX(L177:L201)-MIN(L177:L201))/(COUNT(L177:L201)-2)),0)</f>
        <v>0.994268801385625</v>
      </c>
      <c r="M212" s="13">
        <f>IFERROR(IF(COUNT(M177:M200)-2&lt;=0,0,(SUM(M177:M200)-MAX(M177:M200)-MIN(M177:M200))/(COUNT(M177:M200)-2)),0)</f>
        <v>0.994499632249802</v>
      </c>
      <c r="N212" s="13">
        <f>IFERROR(IF(COUNT(N177:N199)-2&lt;=0,0,(SUM(N177:N199)-MAX(N177:N199)-MIN(N177:N199))/(COUNT(N177:N199)-2)),0)</f>
        <v>0.992531052845138</v>
      </c>
      <c r="O212" s="13">
        <f>IFERROR(IF(COUNT(O177:O198)-2&lt;=0,0,(SUM(O177:O198)-MAX(O177:O198)-MIN(O177:O198))/(COUNT(O177:O198)-2)),0)</f>
        <v>0.995588180721562</v>
      </c>
      <c r="P212" s="13">
        <f>IFERROR(IF(COUNT(P177:P197)-2&lt;=0,0,(SUM(P177:P197)-MAX(P177:P197)-MIN(P177:P197))/(COUNT(P177:P197)-2)),0)</f>
        <v>0.997208073409083</v>
      </c>
      <c r="Q212" s="13">
        <f>IFERROR(IF(COUNT(Q177:Q196)-2&lt;=0,0,(SUM(Q177:Q196)-MAX(Q177:Q196)-MIN(Q177:Q196))/(COUNT(Q177:Q196)-2)),0)</f>
        <v>0.995128672803137</v>
      </c>
      <c r="R212" s="13">
        <f>IFERROR(IF(COUNT(R177:R195)-2&lt;=0,0,(SUM(R177:R195)-MAX(R177:R195)-MIN(R177:R195))/(COUNT(R177:R195)-2)),0)</f>
        <v>0.999874261864554</v>
      </c>
      <c r="S212" s="22">
        <f>IFERROR(IF(COUNT(S177:S194)-2&lt;=0,0,(SUM(S177:S194)-MAX(S177:S194)-MIN(S177:S194))/(COUNT(S177:S194)-2)),0)</f>
        <v>0.99900055557354</v>
      </c>
      <c r="T212" s="13">
        <f>IFERROR(IF(COUNT(T177:T193)-2&lt;=0,0,(SUM(T177:T193)-MAX(T177:T193)-MIN(T177:T193))/(COUNT(T177:T193)-2)),0)</f>
        <v>1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1.50176728973907</v>
      </c>
      <c r="AZ212" s="13">
        <f>IFERROR(IF(COUNT(AZ177:AZ209)-2&lt;=0,0,(SUM(AZ177:AZ209)-MAX(AZ177:AZ209)-MIN(AZ177:AZ209))/(COUNT(AZ177:AZ209)-2)),0)</f>
        <v>1.09102489124921</v>
      </c>
      <c r="BA212" s="13">
        <f>IFERROR(IF(COUNT(BA177:BA208)-2&lt;=0,0,(SUM(BA177:BA208)-MAX(BA177:BA208)-MIN(BA177:BA208))/(COUNT(BA177:BA208)-2)),0)</f>
        <v>1.0975326463427</v>
      </c>
      <c r="BB212" s="13">
        <f>IFERROR(IF(COUNT(BB177:BB207)-2&lt;=0,0,(SUM(BB177:BB207)-MAX(BB177:BB207)-MIN(BB177:BB207))/(COUNT(BB177:BB207)-2)),0)</f>
        <v>1.02410618709223</v>
      </c>
      <c r="BC212" s="13">
        <f>IFERROR(IF(COUNT(BC177:BC206)-2&lt;=0,0,(SUM(BC177:BC206)-MAX(BC177:BC206)-MIN(BC177:BC206))/(COUNT(BC177:BC206)-2)),0)</f>
        <v>1.01655888599277</v>
      </c>
      <c r="BD212" s="13">
        <f>IFERROR(IF(COUNT(BD177:BD205)-2&lt;=0,0,(SUM(BD177:BD205)-MAX(BD177:BD205)-MIN(BD177:BD205))/(COUNT(BD177:BD205)-2)),0)</f>
        <v>1.00225531680272</v>
      </c>
      <c r="BE212" s="13">
        <f>IFERROR(IF(COUNT(BE177:BE204)-2&lt;=0,0,(SUM(BE177:BE204)-MAX(BE177:BE204)-MIN(BE177:BE204))/(COUNT(BE177:BE204)-2)),0)</f>
        <v>0.996251973396232</v>
      </c>
      <c r="BF212" s="13">
        <f>IFERROR(IF(COUNT(BF177:BF203)-2&lt;=0,0,(SUM(BF177:BF203)-MAX(BF177:BF203)-MIN(BF177:BF203))/(COUNT(BF177:BF203)-2)),0)</f>
        <v>0.996519944511097</v>
      </c>
      <c r="BG212" s="13">
        <f>IFERROR(IF(COUNT(BG177:BG202)-2&lt;=0,0,(SUM(BG177:BG202)-MAX(BG177:BG202)-MIN(BG177:BG202))/(COUNT(BG177:BG202)-2)),0)</f>
        <v>0.996215208918987</v>
      </c>
      <c r="BH212" s="13">
        <f>IFERROR(IF(COUNT(BH177:BH201)-2&lt;=0,0,(SUM(BH177:BH201)-MAX(BH177:BH201)-MIN(BH177:BH201))/(COUNT(BH177:BH201)-2)),0)</f>
        <v>0.994976242737656</v>
      </c>
      <c r="BI212" s="13">
        <f>IFERROR(IF(COUNT(BI177:BI200)-2&lt;=0,0,(SUM(BI177:BI200)-MAX(BI177:BI200)-MIN(BI177:BI200))/(COUNT(BI177:BI200)-2)),0)</f>
        <v>0.994465351013915</v>
      </c>
      <c r="BJ212" s="13">
        <f>IFERROR(IF(COUNT(BJ177:BJ199)-2&lt;=0,0,(SUM(BJ177:BJ199)-MAX(BJ177:BJ199)-MIN(BJ177:BJ199))/(COUNT(BJ177:BJ199)-2)),0)</f>
        <v>0.993046306757947</v>
      </c>
      <c r="BK212" s="13">
        <f>IFERROR(IF(COUNT(BK177:BK198)-2&lt;=0,0,(SUM(BK177:BK198)-MAX(BK177:BK198)-MIN(BK177:BK198))/(COUNT(BK177:BK198)-2)),0)</f>
        <v>0.993391575571763</v>
      </c>
      <c r="BL212" s="13">
        <f>IFERROR(IF(COUNT(BL177:BL197)-2&lt;=0,0,(SUM(BL177:BL197)-MAX(BL177:BL197)-MIN(BL177:BL197))/(COUNT(BL177:BL197)-2)),0)</f>
        <v>0.996692986511618</v>
      </c>
      <c r="BM212" s="13">
        <f>IFERROR(IF(COUNT(BM177:BM196)-2&lt;=0,0,(SUM(BM177:BM196)-MAX(BM177:BM196)-MIN(BM177:BM196))/(COUNT(BM177:BM196)-2)),0)</f>
        <v>0.994638985111688</v>
      </c>
      <c r="BN212" s="13">
        <f>IFERROR(IF(COUNT(BN177:BN195)-2&lt;=0,0,(SUM(BN177:BN195)-MAX(BN177:BN195)-MIN(BN177:BN195))/(COUNT(BN177:BN195)-2)),0)</f>
        <v>0.999855769820665</v>
      </c>
      <c r="BO212" s="13">
        <f>IFERROR(IF(COUNT(BO177:BO194)-2&lt;=0,0,(SUM(BO177:BO194)-MAX(BO177:BO194)-MIN(BO177:BO194))/(COUNT(BO177:BO194)-2)),0)</f>
        <v>0.998675542827594</v>
      </c>
      <c r="BP212" s="13">
        <f>IFERROR(IF(COUNT(BP177:BP193)-2&lt;=0,0,(SUM(BP177:BP193)-MAX(BP177:BP193)-MIN(BP177:BP193))/(COUNT(BP177:BP193)-2)),0)</f>
        <v>1</v>
      </c>
      <c r="BQ212" s="13">
        <f>IFERROR(IF(COUNT(BQ177:BQ192)-2&lt;=0,0,(SUM(BQ177:BQ192)-MAX(BQ177:BQ192)-MIN(BQ177:BQ192))/(COUNT(BQ177:BQ192)-2)),0)</f>
        <v>1</v>
      </c>
      <c r="BR212" s="13">
        <f>IFERROR(IF(COUNT(BR177:BR191)-2&lt;=0,0,(SUM(BR177:BR191)-MAX(BR177:BR191)-MIN(BR177:BR191))/(COUNT(BR177:BR191)-2)),0)</f>
        <v>1</v>
      </c>
      <c r="BS212" s="13">
        <f>IFERROR(IF(COUNT(BS177:BS190)-2&lt;=0,0,(SUM(BS177:BS190)-MAX(BS177:BS190)-MIN(BS177:BS190))/(COUNT(BS177:BS190)-2)),0)</f>
        <v>1</v>
      </c>
      <c r="BT212" s="13">
        <f>IFERROR(IF(COUNT(BT177:BT189)-2&lt;=0,0,(SUM(BT177:BT189)-MAX(BT177:BT189)-MIN(BT177:BT189))/(COUNT(BT177:BT189)-2)),0)</f>
        <v>1</v>
      </c>
      <c r="BU212" s="13">
        <f>IFERROR(IF(COUNT(BU177:BU188)-2&lt;=0,0,(SUM(BU177:BU188)-MAX(BU177:BU188)-MIN(BU177:BU188))/(COUNT(BU177:BU188)-2)),0)</f>
        <v>1</v>
      </c>
      <c r="BV212" s="13">
        <f>IFERROR(IF(COUNT(BV177:BV187)-2&lt;=0,0,(SUM(BV177:BV187)-MAX(BV177:BV187)-MIN(BV177:BV187))/(COUNT(BV177:BV187)-2)),0)</f>
        <v>1</v>
      </c>
      <c r="BW212" s="13">
        <f>IFERROR(IF(COUNT(BW177:BW186)-2&lt;=0,0,(SUM(BW177:BW186)-MAX(BW177:BW186)-MIN(BW177:BW186))/(COUNT(BW177:BW186)-2)),0)</f>
        <v>1</v>
      </c>
      <c r="BX212" s="13">
        <f>IFERROR(IF(COUNT(BX177:BX185)-2&lt;=0,0,(SUM(BX177:BX185)-MAX(BX177:BX185)-MIN(BX177:BX185))/(COUNT(BX177:BX185)-2)),0)</f>
        <v>1</v>
      </c>
      <c r="BY212" s="13">
        <f>IFERROR(IF(COUNT(BY177:BY184)-2&lt;=0,0,(SUM(BY177:BY184)-MAX(BY177:BY184)-MIN(BY177:BY184))/(COUNT(BY177:BY184)-2)),0)</f>
        <v>1</v>
      </c>
      <c r="BZ212" s="13">
        <f>IFERROR(IF(COUNT(BZ177:BZ183)-2&lt;=0,0,(SUM(BZ177:BZ183)-MAX(BZ177:BZ183)-MIN(BZ177:BZ183))/(COUNT(BZ177:BZ183)-2)),0)</f>
        <v>1</v>
      </c>
      <c r="CA212" s="13">
        <f>IFERROR(IF(COUNT(CA177:CA182)-2&lt;=0,0,(SUM(CA177:CA182)-MAX(CA177:CA182)-MIN(CA177:CA182))/(COUNT(CA177:CA182)-2)),0)</f>
        <v>1</v>
      </c>
      <c r="CB212" s="13">
        <f>IFERROR(IF(COUNT(CB177:CB181)-2&lt;=0,0,(SUM(CB177:CB181)-MAX(CB177:CB181)-MIN(CB177:CB181))/(COUNT(CB177:CB181)-2)),0)</f>
        <v>1</v>
      </c>
      <c r="CC212" s="13">
        <f>IFERROR(IF(COUNT(CC177:CC180)-2&lt;=0,0,(SUM(CC177:CC180)-MAX(CC177:CC180)-MIN(CC177:CC180))/(COUNT(CC177:CC180)-2)),0)</f>
        <v>1</v>
      </c>
      <c r="CD212" s="13">
        <f>IFERROR(IF(COUNT(CD177:CD179)-2&lt;=0,0,(SUM(CD177:CD179)-MAX(CD177:CD179)-MIN(CD177:CD179))/(COUNT(CD177:CD179)-2)),0)</f>
        <v>1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  <c r="CP212" s="6" t="s">
        <v>27</v>
      </c>
      <c r="CQ212" s="13">
        <f>IFERROR(IF(COUNT(CQ177:CQ210)-2&lt;=0,0,(SUM(CQ177:CQ210)-MAX(CQ177:CQ210)-MIN(CQ177:CQ210))/(COUNT(CQ177:CQ210)-2)),0)</f>
        <v>1.33467499718991</v>
      </c>
      <c r="CR212" s="13">
        <f>IFERROR(IF(COUNT(CR177:CR209)-2&lt;=0,0,(SUM(CR177:CR209)-MAX(CR177:CR209)-MIN(CR177:CR209))/(COUNT(CR177:CR209)-2)),0)</f>
        <v>0.949167401780542</v>
      </c>
      <c r="CS212" s="13">
        <f>IFERROR(IF(COUNT(CS177:CS208)-2&lt;=0,0,(SUM(CS177:CS208)-MAX(CS177:CS208)-MIN(CS177:CS208))/(COUNT(CS177:CS208)-2)),0)</f>
        <v>0.94491078418272</v>
      </c>
      <c r="CT212" s="13">
        <f>IFERROR(IF(COUNT(CT177:CT207)-2&lt;=0,0,(SUM(CT177:CT207)-MAX(CT177:CT207)-MIN(CT177:CT207))/(COUNT(CT177:CT207)-2)),0)</f>
        <v>0.946544492204682</v>
      </c>
      <c r="CU212" s="13">
        <f>IFERROR(IF(COUNT(CU177:CU206)-2&lt;=0,0,(SUM(CU177:CU206)-MAX(CU177:CU206)-MIN(CU177:CU206))/(COUNT(CU177:CU206)-2)),0)</f>
        <v>0.936384230229824</v>
      </c>
      <c r="CV212" s="13">
        <f>IFERROR(IF(COUNT(CV177:CV205)-2&lt;=0,0,(SUM(CV177:CV205)-MAX(CV177:CV205)-MIN(CV177:CV205))/(COUNT(CV177:CV205)-2)),0)</f>
        <v>0.887234409643338</v>
      </c>
      <c r="CW212" s="13">
        <f>IFERROR(IF(COUNT(CW177:CW204)-2&lt;=0,0,(SUM(CW177:CW204)-MAX(CW177:CW204)-MIN(CW177:CW204))/(COUNT(CW177:CW204)-2)),0)</f>
        <v>0.88310099423886</v>
      </c>
      <c r="CX212" s="13">
        <f>IFERROR(IF(COUNT(CX177:CX203)-2&lt;=0,0,(SUM(CX177:CX203)-MAX(CX177:CX203)-MIN(CX177:CX203))/(COUNT(CX177:CX203)-2)),0)</f>
        <v>0.878953737259454</v>
      </c>
      <c r="CY212" s="13">
        <f>IFERROR(IF(COUNT(CY177:CY202)-2&lt;=0,0,(SUM(CY177:CY202)-MAX(CY177:CY202)-MIN(CY177:CY202))/(COUNT(CY177:CY202)-2)),0)</f>
        <v>0.875627460759747</v>
      </c>
      <c r="CZ212" s="13">
        <f>IFERROR(IF(COUNT(CZ177:CZ201)-2&lt;=0,0,(SUM(CZ177:CZ201)-MAX(CZ177:CZ201)-MIN(CZ177:CZ201))/(COUNT(CZ177:CZ201)-2)),0)</f>
        <v>0.867773350373971</v>
      </c>
      <c r="DA212" s="13">
        <f>IFERROR(IF(COUNT(DA177:DA200)-2&lt;=0,0,(SUM(DA177:DA200)-MAX(DA177:DA200)-MIN(DA177:DA200))/(COUNT(DA177:DA200)-2)),0)</f>
        <v>0.859282345359669</v>
      </c>
      <c r="DB212" s="13">
        <f>IFERROR(IF(COUNT(DB177:DB199)-2&lt;=0,0,(SUM(DB177:DB199)-MAX(DB177:DB199)-MIN(DB177:DB199))/(COUNT(DB177:DB199)-2)),0)</f>
        <v>0.853816776093234</v>
      </c>
      <c r="DC212" s="13">
        <f>IFERROR(IF(COUNT(DC177:DC198)-2&lt;=0,0,(SUM(DC177:DC198)-MAX(DC177:DC198)-MIN(DC177:DC198))/(COUNT(DC177:DC198)-2)),0)</f>
        <v>0.846197913852805</v>
      </c>
      <c r="DD212" s="13">
        <f>IFERROR(IF(COUNT(DD177:DD197)-2&lt;=0,0,(SUM(DD177:DD197)-MAX(DD177:DD197)-MIN(DD177:DD197))/(COUNT(DD177:DD197)-2)),0)</f>
        <v>0.839771463877179</v>
      </c>
      <c r="DE212" s="13">
        <f>IFERROR(IF(COUNT(DE177:DE196)-2&lt;=0,0,(SUM(DE177:DE196)-MAX(DE177:DE196)-MIN(DE177:DE196))/(COUNT(DE177:DE196)-2)),0)</f>
        <v>0.827067683653907</v>
      </c>
      <c r="DF212" s="13">
        <f>IFERROR(IF(COUNT(DF177:DF195)-2&lt;=0,0,(SUM(DF177:DF195)-MAX(DF177:DF195)-MIN(DF177:DF195))/(COUNT(DF177:DF195)-2)),0)</f>
        <v>0.823460170818633</v>
      </c>
      <c r="DG212" s="13">
        <f>IFERROR(IF(COUNT(DG177:DG194)-2&lt;=0,0,(SUM(DG177:DG194)-MAX(DG177:DG194)-MIN(DG177:DG194))/(COUNT(DG177:DG194)-2)),0)</f>
        <v>0.8125</v>
      </c>
      <c r="DH212" s="13">
        <f>IFERROR(IF(COUNT(DH177:DH193)-2&lt;=0,0,(SUM(DH177:DH193)-MAX(DH177:DH193)-MIN(DH177:DH193))/(COUNT(DH177:DH193)-2)),0)</f>
        <v>0.8</v>
      </c>
      <c r="DI212" s="13">
        <f>IFERROR(IF(COUNT(DI177:DI192)-2&lt;=0,0,(SUM(DI177:DI192)-MAX(DI177:DI192)-MIN(DI177:DI192))/(COUNT(DI177:DI192)-2)),0)</f>
        <v>0.785307014400309</v>
      </c>
      <c r="DJ212" s="13">
        <f>IFERROR(IF(COUNT(DJ177:DJ191)-2&lt;=0,0,(SUM(DJ177:DJ191)-MAX(DJ177:DJ191)-MIN(DJ177:DJ191))/(COUNT(DJ177:DJ191)-2)),0)</f>
        <v>0.769230769230769</v>
      </c>
      <c r="DK212" s="13">
        <f>IFERROR(IF(COUNT(DK177:DK190)-2&lt;=0,0,(SUM(DK177:DK190)-MAX(DK177:DK190)-MIN(DK177:DK190))/(COUNT(DK177:DK190)-2)),0)</f>
        <v>0.75</v>
      </c>
      <c r="DL212" s="13">
        <f>IFERROR(IF(COUNT(DL177:DL189)-2&lt;=0,0,(SUM(DL177:DL189)-MAX(DL177:DL189)-MIN(DL177:DL189))/(COUNT(DL177:DL189)-2)),0)</f>
        <v>0.727272727272727</v>
      </c>
      <c r="DM212" s="13">
        <f>IFERROR(IF(COUNT(DM177:DM188)-2&lt;=0,0,(SUM(DM177:DM188)-MAX(DM177:DM188)-MIN(DM177:DM188))/(COUNT(DM177:DM188)-2)),0)</f>
        <v>0.7</v>
      </c>
      <c r="DN212" s="13">
        <f>IFERROR(IF(COUNT(DN177:DN187)-2&lt;=0,0,(SUM(DN177:DN187)-MAX(DN177:DN187)-MIN(DN177:DN187))/(COUNT(DN177:DN187)-2)),0)</f>
        <v>0.666666666666667</v>
      </c>
      <c r="DO212" s="13">
        <f>IFERROR(IF(COUNT(DO177:DO186)-2&lt;=0,0,(SUM(DO177:DO186)-MAX(DO177:DO186)-MIN(DO177:DO186))/(COUNT(DO177:DO186)-2)),0)</f>
        <v>0.625</v>
      </c>
      <c r="DP212" s="13">
        <f>IFERROR(IF(COUNT(DP177:DP185)-2&lt;=0,0,(SUM(DP177:DP185)-MAX(DP177:DP185)-MIN(DP177:DP185))/(COUNT(DP177:DP185)-2)),0)</f>
        <v>0.571428571428571</v>
      </c>
      <c r="DQ212" s="13">
        <f>IFERROR(IF(COUNT(DQ177:DQ184)-2&lt;=0,0,(SUM(DQ177:DQ184)-MAX(DQ177:DQ184)-MIN(DQ177:DQ184))/(COUNT(DQ177:DQ184)-2)),0)</f>
        <v>0.5</v>
      </c>
      <c r="DR212" s="13">
        <f>IFERROR(IF(COUNT(DR177:DR183)-2&lt;=0,0,(SUM(DR177:DR183)-MAX(DR177:DR183)-MIN(DR177:DR183))/(COUNT(DR177:DR183)-2)),0)</f>
        <v>0.4</v>
      </c>
      <c r="DS212" s="13">
        <f>IFERROR(IF(COUNT(DS177:DS182)-2&lt;=0,0,(SUM(DS177:DS182)-MAX(DS177:DS182)-MIN(DS177:DS182))/(COUNT(DS177:DS182)-2)),0)</f>
        <v>0.25</v>
      </c>
      <c r="DT212" s="13">
        <f>IFERROR(IF(COUNT(DT177:DT181)-2&lt;=0,0,(SUM(DT177:DT181)-MAX(DT177:DT181)-MIN(DT177:DT181))/(COUNT(DT177:DT181)-2)),0)</f>
        <v>0</v>
      </c>
      <c r="DU212" s="13">
        <f>IFERROR(IF(COUNT(DU177:DU180)-2&lt;=0,0,(SUM(DU177:DU180)-MAX(DU177:DU180)-MIN(DU177:DU180))/(COUNT(DU177:DU180)-2)),0)</f>
        <v>0</v>
      </c>
      <c r="DV212" s="13">
        <f>IFERROR(IF(COUNT(DV177:DV179)-2&lt;=0,0,(SUM(DV177:DV179)-MAX(DV177:DV179)-MIN(DV177:DV179))/(COUNT(DV177:DV179)-2)),0)</f>
        <v>0</v>
      </c>
      <c r="DW212" s="13">
        <f>IFERROR(IF(COUNT(DW177:DW178)-2&lt;=0,0,(SUM(DW177:DW178)-MAX(DW177:DW178)-MIN(DW177:DW178))/(COUNT(DW177:DW178)-2)),0)</f>
        <v>0</v>
      </c>
      <c r="DX212" s="13">
        <f>IFERROR(IF(COUNT(DX177:DX177)-2&lt;=0,0,(SUM(DX177:DX177)-MAX(DX177:DX177)-MIN(DX177:DX177))/(COUNT(DX177:DX177)-2)),0)</f>
        <v>0</v>
      </c>
      <c r="DY212" s="13" t="s">
        <v>25</v>
      </c>
    </row>
    <row r="213" ht="15" customHeight="1" outlineLevel="1" spans="2:129">
      <c r="B213" s="6" t="s">
        <v>28</v>
      </c>
      <c r="C213" s="13">
        <f>IFERROR(SUM(D138:D171)/SUM(C138:C171),0)</f>
        <v>1.34790897982729</v>
      </c>
      <c r="D213" s="13">
        <f>IFERROR(SUM(E138:E170)/SUM(D138:D170),0)</f>
        <v>1.09946092090753</v>
      </c>
      <c r="E213" s="13">
        <f>IFERROR(SUM(F138:F169)/SUM(E138:E169),0)</f>
        <v>1.07316815667848</v>
      </c>
      <c r="F213" s="13">
        <f>IFERROR(SUM(G138:G168)/SUM(F138:F168),0)</f>
        <v>1.01751253809803</v>
      </c>
      <c r="G213" s="13">
        <f>IFERROR(SUM(H138:H167)/SUM(G138:G167),0)</f>
        <v>1.05174708515228</v>
      </c>
      <c r="H213" s="13">
        <f>IFERROR(SUM(I138:I166)/SUM(H138:H166),0)</f>
        <v>1.01234205200471</v>
      </c>
      <c r="I213" s="13">
        <f>IFERROR(SUM(J138:J165)/SUM(I138:I165),0)</f>
        <v>1.00283757840582</v>
      </c>
      <c r="J213" s="13">
        <f>IFERROR(SUM(K138:K164)/SUM(J138:J164),0)</f>
        <v>0.995790068655001</v>
      </c>
      <c r="K213" s="13">
        <f>IFERROR(SUM(L138:L163)/SUM(K138:K163),0)</f>
        <v>0.97274086785834</v>
      </c>
      <c r="L213" s="13">
        <f>IFERROR(SUM(M138:M162)/SUM(L138:L162),0)</f>
        <v>0.984319703176682</v>
      </c>
      <c r="M213" s="13">
        <f>IFERROR(SUM(N138:N161)/SUM(M138:M161),0)</f>
        <v>0.939851634369198</v>
      </c>
      <c r="N213" s="13">
        <f>IFERROR(SUM(O138:O160)/SUM(N138:N160),0)</f>
        <v>0.968037632833709</v>
      </c>
      <c r="O213" s="13">
        <f>IFERROR(SUM(P138:P159)/SUM(O138:O159),0)</f>
        <v>0.976249299896578</v>
      </c>
      <c r="P213" s="13">
        <f>IFERROR(SUM(Q138:Q158)/SUM(P138:P158),0)</f>
        <v>0.993956057778192</v>
      </c>
      <c r="Q213" s="13">
        <f>IFERROR(SUM(R138:R157)/SUM(Q138:Q157),0)</f>
        <v>0.990552492898005</v>
      </c>
      <c r="R213" s="13">
        <f>IFERROR(SUM(S138:S156)/SUM(R138:R156),0)</f>
        <v>0.995669004702793</v>
      </c>
      <c r="S213" s="22">
        <f>IFERROR(SUM(T138:T155)/SUM(S138:S155),0)</f>
        <v>0.994923026297239</v>
      </c>
      <c r="T213" s="13">
        <f>IFERROR(SUM(U138:U154)/SUM(T138:T154),0)</f>
        <v>1</v>
      </c>
      <c r="U213" s="13">
        <f>IFERROR(SUM(V138:V153)/SUM(U138:U153),0)</f>
        <v>0.999783441763333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1.00888248291592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X213" s="6" t="s">
        <v>28</v>
      </c>
      <c r="AY213" s="13">
        <f>IFERROR(SUM(AZ138:AZ171)/SUM(AY138:AY171),0)</f>
        <v>1.39624449299223</v>
      </c>
      <c r="AZ213" s="13">
        <f>IFERROR(SUM(BA138:BA170)/SUM(AZ138:AZ170),0)</f>
        <v>1.1157369991763</v>
      </c>
      <c r="BA213" s="13">
        <f>IFERROR(SUM(BB138:BB169)/SUM(BA138:BA169),0)</f>
        <v>1.18833029596028</v>
      </c>
      <c r="BB213" s="13">
        <f>IFERROR(SUM(BC138:BC168)/SUM(BB138:BB168),0)</f>
        <v>1.04684545022668</v>
      </c>
      <c r="BC213" s="13">
        <f>IFERROR(SUM(BD138:BD167)/SUM(BC138:BC167),0)</f>
        <v>1.03433072671885</v>
      </c>
      <c r="BD213" s="13">
        <f>IFERROR(SUM(BE138:BE166)/SUM(BD138:BD166),0)</f>
        <v>1.01492923345404</v>
      </c>
      <c r="BE213" s="13">
        <f>IFERROR(SUM(BF138:BF165)/SUM(BE138:BE165),0)</f>
        <v>1.00436705847498</v>
      </c>
      <c r="BF213" s="13">
        <f>IFERROR(SUM(BG138:BG164)/SUM(BF138:BF164),0)</f>
        <v>0.993569444781282</v>
      </c>
      <c r="BG213" s="13">
        <f>IFERROR(SUM(BH138:BH163)/SUM(BG138:BG163),0)</f>
        <v>0.973700298023171</v>
      </c>
      <c r="BH213" s="13">
        <f>IFERROR(SUM(BI138:BI162)/SUM(BH138:BH162),0)</f>
        <v>0.978411354077195</v>
      </c>
      <c r="BI213" s="13">
        <f>IFERROR(SUM(BJ138:BJ161)/SUM(BI138:BI161),0)</f>
        <v>0.977558382083493</v>
      </c>
      <c r="BJ213" s="13">
        <f>IFERROR(SUM(BK138:BK160)/SUM(BJ138:BJ160),0)</f>
        <v>0.976909095801034</v>
      </c>
      <c r="BK213" s="13">
        <f>IFERROR(SUM(BL138:BL159)/SUM(BK138:BK159),0)</f>
        <v>0.975205260512424</v>
      </c>
      <c r="BL213" s="13">
        <f>IFERROR(SUM(BM138:BM158)/SUM(BL138:BL158),0)</f>
        <v>0.993633543700831</v>
      </c>
      <c r="BM213" s="13">
        <f>IFERROR(SUM(BN138:BN157)/SUM(BM138:BM157),0)</f>
        <v>0.98895461068465</v>
      </c>
      <c r="BN213" s="13">
        <f>IFERROR(SUM(BO138:BO156)/SUM(BN138:BN156),0)</f>
        <v>0.996503625914337</v>
      </c>
      <c r="BO213" s="13">
        <f>IFERROR(SUM(BP138:BP155)/SUM(BO138:BO155),0)</f>
        <v>0.994272692364124</v>
      </c>
      <c r="BP213" s="13">
        <f>IFERROR(SUM(BQ138:BQ154)/SUM(BP138:BP154),0)</f>
        <v>1</v>
      </c>
      <c r="BQ213" s="13">
        <f>IFERROR(SUM(BR138:BR153)/SUM(BQ138:BQ153),0)</f>
        <v>0.999762144806876</v>
      </c>
      <c r="BR213" s="13">
        <f>IFERROR(SUM(BS138:BS152)/SUM(BR138:BR152),0)</f>
        <v>1</v>
      </c>
      <c r="BS213" s="13">
        <f>IFERROR(SUM(BT138:BT151)/SUM(BS138:BS151),0)</f>
        <v>1</v>
      </c>
      <c r="BT213" s="13">
        <f>IFERROR(SUM(BU138:BU150)/SUM(BT138:BT150),0)</f>
        <v>1</v>
      </c>
      <c r="BU213" s="13">
        <f>IFERROR(SUM(BV138:BV149)/SUM(BU138:BU149),0)</f>
        <v>1.00894600222519</v>
      </c>
      <c r="BV213" s="13">
        <f>IFERROR(SUM(BW138:BW148)/SUM(BV138:BV148),0)</f>
        <v>1</v>
      </c>
      <c r="BW213" s="13">
        <f>IFERROR(SUM(BX138:BX147)/SUM(BW138:BW147),0)</f>
        <v>1</v>
      </c>
      <c r="BX213" s="13">
        <f>IFERROR(SUM(BY138:BY146)/SUM(BX138:BX146),0)</f>
        <v>1</v>
      </c>
      <c r="BY213" s="13">
        <f>IFERROR(SUM(BZ138:BZ145)/SUM(BY138:BY145),0)</f>
        <v>1</v>
      </c>
      <c r="BZ213" s="13">
        <f>IFERROR(SUM(CA138:CA144)/SUM(BZ138:BZ144),0)</f>
        <v>1</v>
      </c>
      <c r="CA213" s="13">
        <f>IFERROR(SUM(CB138:CB143)/SUM(CA138:CA143),0)</f>
        <v>1</v>
      </c>
      <c r="CB213" s="13">
        <f>IFERROR(SUM(CC138:CC142)/SUM(CB138:CB142),0)</f>
        <v>1</v>
      </c>
      <c r="CC213" s="13">
        <f>IFERROR(SUM(CD138:CD141)/SUM(CC138:CC141),0)</f>
        <v>1</v>
      </c>
      <c r="CD213" s="13">
        <f>IFERROR(SUM(CE138:CE140)/SUM(CD138:CD140),0)</f>
        <v>1</v>
      </c>
      <c r="CE213" s="13">
        <f>IFERROR(SUM(CF138:CF139)/SUM(CE138:CE139),0)</f>
        <v>1</v>
      </c>
      <c r="CF213" s="13">
        <f>IFERROR(SUM(CG138:CG138)/SUM(CF138:CF138),0)</f>
        <v>1</v>
      </c>
      <c r="CG213" s="13" t="s">
        <v>25</v>
      </c>
      <c r="CP213" s="6" t="s">
        <v>28</v>
      </c>
      <c r="CQ213" s="13">
        <f>IFERROR(SUM(CR138:CR171)/SUM(CQ138:CQ171),0)</f>
        <v>1.42773768336231</v>
      </c>
      <c r="CR213" s="13">
        <f>IFERROR(SUM(CS138:CS170)/SUM(CR138:CR170),0)</f>
        <v>1.12116770986235</v>
      </c>
      <c r="CS213" s="13">
        <f>IFERROR(SUM(CT138:CT169)/SUM(CS138:CS169),0)</f>
        <v>1.16588943719395</v>
      </c>
      <c r="CT213" s="13">
        <f>IFERROR(SUM(CU138:CU168)/SUM(CT138:CT168),0)</f>
        <v>1.07476230652247</v>
      </c>
      <c r="CU213" s="13">
        <f>IFERROR(SUM(CV138:CV167)/SUM(CU138:CU167),0)</f>
        <v>1.03746490856048</v>
      </c>
      <c r="CV213" s="13">
        <f>IFERROR(SUM(CW138:CW166)/SUM(CV138:CV166),0)</f>
        <v>1.02256101387902</v>
      </c>
      <c r="CW213" s="13">
        <f>IFERROR(SUM(CX138:CX165)/SUM(CW138:CW165),0)</f>
        <v>1.0356857708702</v>
      </c>
      <c r="CX213" s="13">
        <f>IFERROR(SUM(CY138:CY164)/SUM(CX138:CX164),0)</f>
        <v>1.01877984981996</v>
      </c>
      <c r="CY213" s="13">
        <f>IFERROR(SUM(CZ138:CZ163)/SUM(CY138:CY163),0)</f>
        <v>1.01368802982926</v>
      </c>
      <c r="CZ213" s="13">
        <f>IFERROR(SUM(DA138:DA162)/SUM(CZ138:CZ162),0)</f>
        <v>1.01559040229433</v>
      </c>
      <c r="DA213" s="13">
        <f>IFERROR(SUM(DB138:DB161)/SUM(DA138:DA161),0)</f>
        <v>1.00777319287807</v>
      </c>
      <c r="DB213" s="13">
        <f>IFERROR(SUM(DC138:DC160)/SUM(DB138:DB160),0)</f>
        <v>0.995314523072068</v>
      </c>
      <c r="DC213" s="13">
        <f>IFERROR(SUM(DD138:DD159)/SUM(DC138:DC159),0)</f>
        <v>0.989411714836267</v>
      </c>
      <c r="DD213" s="13">
        <f>IFERROR(SUM(DE138:DE158)/SUM(DD138:DD158),0)</f>
        <v>0.99978451760569</v>
      </c>
      <c r="DE213" s="13">
        <f>IFERROR(SUM(DF138:DF157)/SUM(DE138:DE157),0)</f>
        <v>0.992948761943622</v>
      </c>
      <c r="DF213" s="13">
        <f>IFERROR(SUM(DG138:DG156)/SUM(DF138:DF156),0)</f>
        <v>0.999914618413201</v>
      </c>
      <c r="DG213" s="13">
        <f>IFERROR(SUM(DH138:DH155)/SUM(DG138:DG155),0)</f>
        <v>1</v>
      </c>
      <c r="DH213" s="13">
        <f>IFERROR(SUM(DI138:DI154)/SUM(DH138:DH154),0)</f>
        <v>1</v>
      </c>
      <c r="DI213" s="13">
        <f>IFERROR(SUM(DJ138:DJ153)/SUM(DI138:DI153),0)</f>
        <v>0.999665726142227</v>
      </c>
      <c r="DJ213" s="13">
        <f>IFERROR(SUM(DK138:DK152)/SUM(DJ138:DJ152),0)</f>
        <v>1</v>
      </c>
      <c r="DK213" s="13">
        <f>IFERROR(SUM(DL138:DL151)/SUM(DK138:DK151),0)</f>
        <v>1</v>
      </c>
      <c r="DL213" s="13">
        <f>IFERROR(SUM(DM138:DM150)/SUM(DL138:DL150),0)</f>
        <v>1</v>
      </c>
      <c r="DM213" s="13">
        <f>IFERROR(SUM(DN138:DN149)/SUM(DM138:DM149),0)</f>
        <v>1</v>
      </c>
      <c r="DN213" s="13">
        <f>IFERROR(SUM(DO138:DO148)/SUM(DN138:DN148),0)</f>
        <v>1</v>
      </c>
      <c r="DO213" s="13">
        <f>IFERROR(SUM(DP138:DP147)/SUM(DO138:DO147),0)</f>
        <v>1</v>
      </c>
      <c r="DP213" s="13">
        <f>IFERROR(SUM(DQ138:DQ146)/SUM(DP138:DP146),0)</f>
        <v>1</v>
      </c>
      <c r="DQ213" s="13">
        <f>IFERROR(SUM(DR138:DR145)/SUM(DQ138:DQ145),0)</f>
        <v>1</v>
      </c>
      <c r="DR213" s="13">
        <f>IFERROR(SUM(DS138:DS144)/SUM(DR138:DR144),0)</f>
        <v>1</v>
      </c>
      <c r="DS213" s="13">
        <f>IFERROR(SUM(DT138:DT143)/SUM(DS138:DS143),0)</f>
        <v>1</v>
      </c>
      <c r="DT213" s="13">
        <f>IFERROR(SUM(DU138:DU142)/SUM(DT138:DT142),0)</f>
        <v>1</v>
      </c>
      <c r="DU213" s="13">
        <f>IFERROR(SUM(DV138:DV141)/SUM(DU138:DU141),0)</f>
        <v>0</v>
      </c>
      <c r="DV213" s="13">
        <f>IFERROR(SUM(DW138:DW140)/SUM(DV138:DV140),0)</f>
        <v>0</v>
      </c>
      <c r="DW213" s="13">
        <f>IFERROR(SUM(DX138:DX139)/SUM(DW138:DW139),0)</f>
        <v>0</v>
      </c>
      <c r="DX213" s="13">
        <f>IFERROR(SUM(DY138:DY138)/SUM(DX138:DX138),0)</f>
        <v>0</v>
      </c>
      <c r="DY213" s="13" t="s">
        <v>25</v>
      </c>
    </row>
    <row r="214" ht="15" customHeight="1" outlineLevel="1" spans="2:129">
      <c r="B214" s="6" t="s">
        <v>29</v>
      </c>
      <c r="C214" s="13">
        <f>IFERROR(SUM(D170:D171)/SUM(C170:C171),0)</f>
        <v>1.54929450929928</v>
      </c>
      <c r="D214" s="13">
        <f>IFERROR(SUM(E169:E170)/SUM(D169:D170),0)</f>
        <v>1.3537537048686</v>
      </c>
      <c r="E214" s="13">
        <f>IFERROR(SUM(F168:F169)/SUM(E168:E169),0)</f>
        <v>1.08994513294887</v>
      </c>
      <c r="F214" s="13">
        <f>IFERROR(SUM(G167:G168)/SUM(F167:F168),0)</f>
        <v>0.997003242524942</v>
      </c>
      <c r="G214" s="13">
        <f>IFERROR(SUM(H166:H167)/SUM(G166:G167),0)</f>
        <v>1.01704567731088</v>
      </c>
      <c r="H214" s="13">
        <f>IFERROR(SUM(I165:I166)/SUM(H165:H166),0)</f>
        <v>1.01081899487921</v>
      </c>
      <c r="I214" s="13">
        <f>IFERROR(SUM(J164:J165)/SUM(I164:I165),0)</f>
        <v>0.951760130842723</v>
      </c>
      <c r="J214" s="13">
        <f>IFERROR(SUM(K163:K164)/SUM(J163:J164),0)</f>
        <v>0.932760148041452</v>
      </c>
      <c r="K214" s="13">
        <f>IFERROR(SUM(L162:L163)/SUM(K162:K163),0)</f>
        <v>0.87598234941937</v>
      </c>
      <c r="L214" s="13">
        <f>IFERROR(SUM(M161:M162)/SUM(L161:L162),0)</f>
        <v>0.889597832295002</v>
      </c>
      <c r="M214" s="13">
        <f>IFERROR(SUM(N160:N161)/SUM(M160:M161),0)</f>
        <v>0.721431128537337</v>
      </c>
      <c r="N214" s="13">
        <f>IFERROR(SUM(O159:O160)/SUM(N159:N160),0)</f>
        <v>0.95216195667448</v>
      </c>
      <c r="O214" s="13">
        <f>IFERROR(SUM(P158:P159)/SUM(O158:O159),0)</f>
        <v>0.991032014177931</v>
      </c>
      <c r="P214" s="13">
        <f>IFERROR(SUM(Q157:Q158)/SUM(P157:P158),0)</f>
        <v>0.967569851841055</v>
      </c>
      <c r="Q214" s="13">
        <f>IFERROR(SUM(R156:R157)/SUM(Q156:Q157),0)</f>
        <v>0.991490935411757</v>
      </c>
      <c r="R214" s="13">
        <f>IFERROR(SUM(S155:S156)/SUM(R155:R156),0)</f>
        <v>0.999571337521528</v>
      </c>
      <c r="S214" s="22">
        <f>IFERROR(SUM(T154:T155)/SUM(S154:S155),0)</f>
        <v>0.99278589845975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1.05589744857638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X214" s="6" t="s">
        <v>29</v>
      </c>
      <c r="AY214" s="13">
        <f>IFERROR(SUM(AZ170:AZ171)/SUM(AY170:AY171),0)</f>
        <v>1.89945718169644</v>
      </c>
      <c r="AZ214" s="13">
        <f>IFERROR(SUM(BA169:BA170)/SUM(AZ169:AZ170),0)</f>
        <v>1.72645317833745</v>
      </c>
      <c r="BA214" s="13">
        <f>IFERROR(SUM(BB168:BB169)/SUM(BA168:BA169),0)</f>
        <v>1.60463486915125</v>
      </c>
      <c r="BB214" s="13">
        <f>IFERROR(SUM(BC167:BC168)/SUM(BB167:BB168),0)</f>
        <v>1.0475564189892</v>
      </c>
      <c r="BC214" s="13">
        <f>IFERROR(SUM(BD166:BD167)/SUM(BC166:BC167),0)</f>
        <v>1.0166387047107</v>
      </c>
      <c r="BD214" s="13">
        <f>IFERROR(SUM(BE165:BE166)/SUM(BD165:BD166),0)</f>
        <v>1.00769817515012</v>
      </c>
      <c r="BE214" s="13">
        <f>IFERROR(SUM(BF164:BF165)/SUM(BE164:BE165),0)</f>
        <v>0.962634217589031</v>
      </c>
      <c r="BF214" s="13">
        <f>IFERROR(SUM(BG163:BG164)/SUM(BF163:BF164),0)</f>
        <v>0.944702474981312</v>
      </c>
      <c r="BG214" s="13">
        <f>IFERROR(SUM(BH162:BH163)/SUM(BG162:BG163),0)</f>
        <v>0.890928887426952</v>
      </c>
      <c r="BH214" s="13">
        <f>IFERROR(SUM(BI161:BI162)/SUM(BH161:BH162),0)</f>
        <v>0.84732881328661</v>
      </c>
      <c r="BI214" s="13">
        <f>IFERROR(SUM(BJ160:BJ161)/SUM(BI160:BI161),0)</f>
        <v>0.897109874493815</v>
      </c>
      <c r="BJ214" s="13">
        <f>IFERROR(SUM(BK159:BK160)/SUM(BJ159:BJ160),0)</f>
        <v>0.967767020962016</v>
      </c>
      <c r="BK214" s="13">
        <f>IFERROR(SUM(BL158:BL159)/SUM(BK158:BK159),0)</f>
        <v>0.980195692589375</v>
      </c>
      <c r="BL214" s="13">
        <f>IFERROR(SUM(BM157:BM158)/SUM(BL157:BL158),0)</f>
        <v>0.951949256833578</v>
      </c>
      <c r="BM214" s="13">
        <f>IFERROR(SUM(BN156:BN157)/SUM(BM156:BM157),0)</f>
        <v>0.983794470222301</v>
      </c>
      <c r="BN214" s="13">
        <f>IFERROR(SUM(BO155:BO156)/SUM(BN155:BN156),0)</f>
        <v>0.999495835632575</v>
      </c>
      <c r="BO214" s="13">
        <f>IFERROR(SUM(BP154:BP155)/SUM(BO154:BO155),0)</f>
        <v>0.991183442247781</v>
      </c>
      <c r="BP214" s="13">
        <f>IFERROR(SUM(BQ153:BQ154)/SUM(BP153:BP154),0)</f>
        <v>1</v>
      </c>
      <c r="BQ214" s="13">
        <f>IFERROR(SUM(BR152:BR153)/SUM(BQ152:BQ153),0)</f>
        <v>1</v>
      </c>
      <c r="BR214" s="13">
        <f>IFERROR(SUM(BS151:BS152)/SUM(BR151:BR152),0)</f>
        <v>1</v>
      </c>
      <c r="BS214" s="13">
        <f>IFERROR(SUM(BT150:BT151)/SUM(BS150:BS151),0)</f>
        <v>1</v>
      </c>
      <c r="BT214" s="13">
        <f>IFERROR(SUM(BU149:BU150)/SUM(BT149:BT150),0)</f>
        <v>1</v>
      </c>
      <c r="BU214" s="13">
        <f>IFERROR(SUM(BV148:BV149)/SUM(BU148:BU149),0)</f>
        <v>1.05851188735148</v>
      </c>
      <c r="BV214" s="13">
        <f>IFERROR(SUM(BW147:BW148)/SUM(BV147:BV148),0)</f>
        <v>1</v>
      </c>
      <c r="BW214" s="13">
        <f>IFERROR(SUM(BX146:BX147)/SUM(BW146:BW147),0)</f>
        <v>1</v>
      </c>
      <c r="BX214" s="13">
        <f>IFERROR(SUM(BY145:BY146)/SUM(BX145:BX146),0)</f>
        <v>1</v>
      </c>
      <c r="BY214" s="13">
        <f>IFERROR(SUM(BZ144:BZ145)/SUM(BY144:BY145),0)</f>
        <v>1</v>
      </c>
      <c r="BZ214" s="13">
        <f>IFERROR(SUM(CA143:CA144)/SUM(BZ143:BZ144),0)</f>
        <v>1</v>
      </c>
      <c r="CA214" s="13">
        <f>IFERROR(SUM(CB142:CB143)/SUM(CA142:CA143),0)</f>
        <v>1</v>
      </c>
      <c r="CB214" s="13">
        <f>IFERROR(SUM(CC141:CC142)/SUM(CB141:CB142),0)</f>
        <v>1</v>
      </c>
      <c r="CC214" s="13">
        <f>IFERROR(SUM(CD140:CD141)/SUM(CC140:CC141),0)</f>
        <v>1</v>
      </c>
      <c r="CD214" s="13">
        <f>IFERROR(SUM(CE139:CE140)/SUM(CD139:CD140),0)</f>
        <v>1</v>
      </c>
      <c r="CE214" s="13">
        <f>IFERROR(SUM(CF138:CF139)/SUM(CE138:CE139),0)</f>
        <v>1</v>
      </c>
      <c r="CF214" s="13">
        <f>IFERROR(SUM(CG138:CG138)/SUM(CF138:CF138),0)</f>
        <v>1</v>
      </c>
      <c r="CG214" s="13" t="s">
        <v>25</v>
      </c>
      <c r="CP214" s="6" t="s">
        <v>29</v>
      </c>
      <c r="CQ214" s="13">
        <f>IFERROR(SUM(CR170:CR171)/SUM(CQ170:CQ171),0)</f>
        <v>3.32480491442937</v>
      </c>
      <c r="CR214" s="13">
        <f>IFERROR(SUM(CS169:CS170)/SUM(CR169:CR170),0)</f>
        <v>1.96260549381913</v>
      </c>
      <c r="CS214" s="13">
        <f>IFERROR(SUM(CT168:CT169)/SUM(CS168:CS169),0)</f>
        <v>1.55808983991803</v>
      </c>
      <c r="CT214" s="13">
        <f>IFERROR(SUM(CU167:CU168)/SUM(CT167:CT168),0)</f>
        <v>1.21615061285252</v>
      </c>
      <c r="CU214" s="13">
        <f>IFERROR(SUM(CV166:CV167)/SUM(CU166:CU167),0)</f>
        <v>1.16735399341222</v>
      </c>
      <c r="CV214" s="13">
        <f>IFERROR(SUM(CW165:CW166)/SUM(CV165:CV166),0)</f>
        <v>1.1711938646725</v>
      </c>
      <c r="CW214" s="13">
        <f>IFERROR(SUM(CX164:CX165)/SUM(CW164:CW165),0)</f>
        <v>1.08402516955437</v>
      </c>
      <c r="CX214" s="13">
        <f>IFERROR(SUM(CY163:CY164)/SUM(CX163:CX164),0)</f>
        <v>1.04698452160926</v>
      </c>
      <c r="CY214" s="13">
        <f>IFERROR(SUM(CZ162:CZ163)/SUM(CY162:CY163),0)</f>
        <v>1.0363906922207</v>
      </c>
      <c r="CZ214" s="13">
        <f>IFERROR(SUM(DA161:DA162)/SUM(CZ161:CZ162),0)</f>
        <v>1.07470730781627</v>
      </c>
      <c r="DA214" s="13">
        <f>IFERROR(SUM(DB160:DB161)/SUM(DA160:DA161),0)</f>
        <v>1.06404512923285</v>
      </c>
      <c r="DB214" s="13">
        <f>IFERROR(SUM(DC159:DC160)/SUM(DB159:DB160),0)</f>
        <v>0.995733934364613</v>
      </c>
      <c r="DC214" s="13">
        <f>IFERROR(SUM(DD158:DD159)/SUM(DC158:DC159),0)</f>
        <v>0.959639338336428</v>
      </c>
      <c r="DD214" s="13">
        <f>IFERROR(SUM(DE157:DE158)/SUM(DD157:DD158),0)</f>
        <v>1.01319712517596</v>
      </c>
      <c r="DE214" s="13">
        <f>IFERROR(SUM(DF156:DF157)/SUM(DE156:DE157),0)</f>
        <v>1.0043941037464</v>
      </c>
      <c r="DF214" s="13">
        <f>IFERROR(SUM(DG155:DG156)/SUM(DF155:DF156),0)</f>
        <v>1</v>
      </c>
      <c r="DG214" s="13">
        <f>IFERROR(SUM(DH154:DH155)/SUM(DG154:DG155),0)</f>
        <v>1</v>
      </c>
      <c r="DH214" s="13">
        <f>IFERROR(SUM(DI153:DI154)/SUM(DH153:DH154),0)</f>
        <v>1</v>
      </c>
      <c r="DI214" s="13">
        <f>IFERROR(SUM(DJ152:DJ153)/SUM(DI152:DI153),0)</f>
        <v>0.997817702672981</v>
      </c>
      <c r="DJ214" s="13">
        <f>IFERROR(SUM(DK151:DK152)/SUM(DJ151:DJ152),0)</f>
        <v>1</v>
      </c>
      <c r="DK214" s="13">
        <f>IFERROR(SUM(DL150:DL151)/SUM(DK150:DK151),0)</f>
        <v>1</v>
      </c>
      <c r="DL214" s="13">
        <f>IFERROR(SUM(DM149:DM150)/SUM(DL149:DL150),0)</f>
        <v>1</v>
      </c>
      <c r="DM214" s="13">
        <f>IFERROR(SUM(DN148:DN149)/SUM(DM148:DM149),0)</f>
        <v>1</v>
      </c>
      <c r="DN214" s="13">
        <f>IFERROR(SUM(DO147:DO148)/SUM(DN147:DN148),0)</f>
        <v>1</v>
      </c>
      <c r="DO214" s="13">
        <f>IFERROR(SUM(DP146:DP147)/SUM(DO146:DO147),0)</f>
        <v>1</v>
      </c>
      <c r="DP214" s="13">
        <f>IFERROR(SUM(DQ145:DQ146)/SUM(DP145:DP146),0)</f>
        <v>1</v>
      </c>
      <c r="DQ214" s="13">
        <f>IFERROR(SUM(DR144:DR145)/SUM(DQ144:DQ145),0)</f>
        <v>1</v>
      </c>
      <c r="DR214" s="13">
        <f>IFERROR(SUM(DS143:DS144)/SUM(DR143:DR144),0)</f>
        <v>1</v>
      </c>
      <c r="DS214" s="13">
        <f>IFERROR(SUM(DT142:DT143)/SUM(DS142:DS143),0)</f>
        <v>1</v>
      </c>
      <c r="DT214" s="13">
        <f>IFERROR(SUM(DU141:DU142)/SUM(DT141:DT142),0)</f>
        <v>1</v>
      </c>
      <c r="DU214" s="13">
        <f>IFERROR(SUM(DV140:DV141)/SUM(DU140:DU141),0)</f>
        <v>0</v>
      </c>
      <c r="DV214" s="13">
        <f>IFERROR(SUM(DW139:DW140)/SUM(DV139:DV140),0)</f>
        <v>0</v>
      </c>
      <c r="DW214" s="13">
        <f>IFERROR(SUM(DX138:DX139)/SUM(DW138:DW139),0)</f>
        <v>0</v>
      </c>
      <c r="DX214" s="13">
        <f>IFERROR(SUM(DY138:DY138)/SUM(DX138:DX138),0)</f>
        <v>0</v>
      </c>
      <c r="DY214" s="13" t="s">
        <v>25</v>
      </c>
    </row>
    <row r="215" ht="15" customHeight="1" outlineLevel="1" spans="2:129">
      <c r="B215" s="6" t="s">
        <v>30</v>
      </c>
      <c r="C215" s="13">
        <f>IFERROR(AVERAGE(C208:C210),0)</f>
        <v>1.54050063932162</v>
      </c>
      <c r="D215" s="13">
        <f>IFERROR(AVERAGE(D207:D209),0)</f>
        <v>1.21684028796358</v>
      </c>
      <c r="E215" s="13">
        <f>IFERROR(AVERAGE(E206:E208),0)</f>
        <v>1.07858031409416</v>
      </c>
      <c r="F215" s="13">
        <f>IFERROR(AVERAGE(F205:F207),0)</f>
        <v>0.993037603776552</v>
      </c>
      <c r="G215" s="13">
        <f>IFERROR(AVERAGE(G204:G206),0)</f>
        <v>1.04538606899942</v>
      </c>
      <c r="H215" s="13">
        <f>IFERROR(AVERAGE(H203:H205),0)</f>
        <v>1.00783115433681</v>
      </c>
      <c r="I215" s="13">
        <f>IFERROR(AVERAGE(I202:I204),0)</f>
        <v>0.972325090738556</v>
      </c>
      <c r="J215" s="13">
        <f>IFERROR(AVERAGE(J201:J203),0)</f>
        <v>0.955843697541579</v>
      </c>
      <c r="K215" s="13">
        <f>IFERROR(AVERAGE(K200:K202),0)</f>
        <v>0.916245632809048</v>
      </c>
      <c r="L215" s="13">
        <f>IFERROR(AVERAGE(L199:L201),0)</f>
        <v>0.903846555961146</v>
      </c>
      <c r="M215" s="13">
        <f>IFERROR(AVERAGE(M198:M200),0)</f>
        <v>0.835017772157259</v>
      </c>
      <c r="N215" s="13">
        <f>IFERROR(AVERAGE(N197:N199),0)</f>
        <v>0.941235422236754</v>
      </c>
      <c r="O215" s="13">
        <f>IFERROR(AVERAGE(O196:O198),0)</f>
        <v>0.947498384353609</v>
      </c>
      <c r="P215" s="13">
        <f>IFERROR(AVERAGE(P195:P197),0)</f>
        <v>0.97587683748115</v>
      </c>
      <c r="Q215" s="13">
        <f>IFERROR(AVERAGE(Q194:Q196),0)</f>
        <v>0.984752593523853</v>
      </c>
      <c r="R215" s="13">
        <f>IFERROR(AVERAGE(R193:R195),0)</f>
        <v>0.987059440898429</v>
      </c>
      <c r="S215" s="22">
        <f>IFERROR(AVERAGE(S192:S194),0)</f>
        <v>0.976676561689955</v>
      </c>
      <c r="T215" s="13">
        <f>IFERROR(AVERAGE(T191:T193),0)</f>
        <v>1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1.02931235689855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X215" s="6" t="s">
        <v>30</v>
      </c>
      <c r="AY215" s="13">
        <f>IFERROR(AVERAGE(AY208:AY210),0)</f>
        <v>1.75560198245265</v>
      </c>
      <c r="AZ215" s="13">
        <f>IFERROR(AVERAGE(AZ207:AZ209),0)</f>
        <v>1.44319336580174</v>
      </c>
      <c r="BA215" s="13">
        <f>IFERROR(AVERAGE(BA206:BA208),0)</f>
        <v>1.49462678352785</v>
      </c>
      <c r="BB215" s="13">
        <f>IFERROR(AVERAGE(BB205:BB207),0)</f>
        <v>1.03803198702035</v>
      </c>
      <c r="BC215" s="13">
        <f>IFERROR(AVERAGE(BC204:BC206),0)</f>
        <v>1.03768627232702</v>
      </c>
      <c r="BD215" s="13">
        <f>IFERROR(AVERAGE(BD203:BD205),0)</f>
        <v>1.0057316163655</v>
      </c>
      <c r="BE215" s="13">
        <f>IFERROR(AVERAGE(BE202:BE204),0)</f>
        <v>0.980641819363889</v>
      </c>
      <c r="BF215" s="13">
        <f>IFERROR(AVERAGE(BF201:BF203),0)</f>
        <v>0.966567385337216</v>
      </c>
      <c r="BG215" s="13">
        <f>IFERROR(AVERAGE(BG200:BG202),0)</f>
        <v>0.926882085277818</v>
      </c>
      <c r="BH215" s="13">
        <f>IFERROR(AVERAGE(BH199:BH201),0)</f>
        <v>0.880009390206547</v>
      </c>
      <c r="BI215" s="13">
        <f>IFERROR(AVERAGE(BI198:BI200),0)</f>
        <v>0.923977558091638</v>
      </c>
      <c r="BJ215" s="13">
        <f>IFERROR(AVERAGE(BJ197:BJ199),0)</f>
        <v>0.939279542685986</v>
      </c>
      <c r="BK215" s="13">
        <f>IFERROR(AVERAGE(BK196:BK198),0)</f>
        <v>0.948976897875685</v>
      </c>
      <c r="BL215" s="13">
        <f>IFERROR(AVERAGE(BL195:BL197),0)</f>
        <v>0.960702344202664</v>
      </c>
      <c r="BM215" s="13">
        <f>IFERROR(AVERAGE(BM194:BM196),0)</f>
        <v>0.982822791019351</v>
      </c>
      <c r="BN215" s="13">
        <f>IFERROR(AVERAGE(BN193:BN195),0)</f>
        <v>0.987810946402322</v>
      </c>
      <c r="BO215" s="13">
        <f>IFERROR(AVERAGE(BO192:BO194),0)</f>
        <v>0.972137318576213</v>
      </c>
      <c r="BP215" s="13">
        <f>IFERROR(AVERAGE(BP191:BP193),0)</f>
        <v>1</v>
      </c>
      <c r="BQ215" s="13">
        <f>IFERROR(AVERAGE(BQ190:BQ192),0)</f>
        <v>1</v>
      </c>
      <c r="BR215" s="13">
        <f>IFERROR(AVERAGE(BR189:BR191),0)</f>
        <v>1</v>
      </c>
      <c r="BS215" s="13">
        <f>IFERROR(AVERAGE(BS188:BS190),0)</f>
        <v>1</v>
      </c>
      <c r="BT215" s="13">
        <f>IFERROR(AVERAGE(BT187:BT189),0)</f>
        <v>1</v>
      </c>
      <c r="BU215" s="13">
        <f>IFERROR(AVERAGE(BU186:BU188),0)</f>
        <v>1.03152860915844</v>
      </c>
      <c r="BV215" s="13">
        <f>IFERROR(AVERAGE(BV185:BV187),0)</f>
        <v>1</v>
      </c>
      <c r="BW215" s="13">
        <f>IFERROR(AVERAGE(BW184:BW186),0)</f>
        <v>1</v>
      </c>
      <c r="BX215" s="13">
        <f>IFERROR(AVERAGE(BX183:BX185),0)</f>
        <v>1</v>
      </c>
      <c r="BY215" s="13">
        <f>IFERROR(AVERAGE(BY182:BY184),0)</f>
        <v>1</v>
      </c>
      <c r="BZ215" s="13">
        <f>IFERROR(AVERAGE(BZ181:BZ183),0)</f>
        <v>1</v>
      </c>
      <c r="CA215" s="13">
        <f>IFERROR(AVERAGE(CA180:CA182),0)</f>
        <v>1</v>
      </c>
      <c r="CB215" s="13">
        <f>IFERROR(AVERAGE(CB179:CB181),0)</f>
        <v>1</v>
      </c>
      <c r="CC215" s="13">
        <f>IFERROR(AVERAGE(CC178:CC180),0)</f>
        <v>1</v>
      </c>
      <c r="CD215" s="13">
        <f>IFERROR(AVERAGE(CD177:CD179),0)</f>
        <v>1</v>
      </c>
      <c r="CE215" s="13">
        <f>IFERROR(AVERAGE(CE177:CE178),0)</f>
        <v>1</v>
      </c>
      <c r="CF215" s="13">
        <f>IFERROR(AVERAGE(CF177:CF177),0)</f>
        <v>1</v>
      </c>
      <c r="CG215" s="13" t="s">
        <v>25</v>
      </c>
      <c r="CP215" s="6" t="s">
        <v>30</v>
      </c>
      <c r="CQ215" s="13">
        <f>IFERROR(AVERAGE(CQ208:CQ210),0)</f>
        <v>2.45523011992</v>
      </c>
      <c r="CR215" s="13">
        <f>IFERROR(AVERAGE(CR207:CR209),0)</f>
        <v>1.61560279623875</v>
      </c>
      <c r="CS215" s="13">
        <f>IFERROR(AVERAGE(CS206:CS208),0)</f>
        <v>1.38848095093897</v>
      </c>
      <c r="CT215" s="13">
        <f>IFERROR(AVERAGE(CT205:CT207),0)</f>
        <v>1.12117416542173</v>
      </c>
      <c r="CU215" s="13">
        <f>IFERROR(AVERAGE(CU204:CU206),0)</f>
        <v>1.08903989996285</v>
      </c>
      <c r="CV215" s="13">
        <f>IFERROR(AVERAGE(CV203:CV205),0)</f>
        <v>1.07851722777354</v>
      </c>
      <c r="CW215" s="13">
        <f>IFERROR(AVERAGE(CW202:CW204),0)</f>
        <v>1.08846443875125</v>
      </c>
      <c r="CX215" s="13">
        <f>IFERROR(AVERAGE(CX201:CX203),0)</f>
        <v>1.05501601484692</v>
      </c>
      <c r="CY215" s="13">
        <f>IFERROR(AVERAGE(CY200:CY202),0)</f>
        <v>1.01383476291147</v>
      </c>
      <c r="CZ215" s="13">
        <f>IFERROR(AVERAGE(CZ199:CZ201),0)</f>
        <v>1.06251792220795</v>
      </c>
      <c r="DA215" s="13">
        <f>IFERROR(AVERAGE(DA198:DA200),0)</f>
        <v>1.02695317417472</v>
      </c>
      <c r="DB215" s="13">
        <f>IFERROR(AVERAGE(DB197:DB199),0)</f>
        <v>0.994279503206904</v>
      </c>
      <c r="DC215" s="13">
        <f>IFERROR(AVERAGE(DC196:DC198),0)</f>
        <v>0.977363620638751</v>
      </c>
      <c r="DD215" s="13">
        <f>IFERROR(AVERAGE(DD195:DD197),0)</f>
        <v>1.00670345665476</v>
      </c>
      <c r="DE215" s="13">
        <f>IFERROR(AVERAGE(DE194:DE196),0)</f>
        <v>0.9808978956352</v>
      </c>
      <c r="DF215" s="13">
        <f>IFERROR(AVERAGE(DF193:DF195),0)</f>
        <v>1</v>
      </c>
      <c r="DG215" s="13">
        <f>IFERROR(AVERAGE(DG192:DG194),0)</f>
        <v>1</v>
      </c>
      <c r="DH215" s="13">
        <f>IFERROR(AVERAGE(DH191:DH193),0)</f>
        <v>1</v>
      </c>
      <c r="DI215" s="13">
        <f>IFERROR(AVERAGE(DI190:DI192),0)</f>
        <v>0.998099400534774</v>
      </c>
      <c r="DJ215" s="13">
        <f>IFERROR(AVERAGE(DJ189:DJ191),0)</f>
        <v>1</v>
      </c>
      <c r="DK215" s="13">
        <f>IFERROR(AVERAGE(DK188:DK190),0)</f>
        <v>1</v>
      </c>
      <c r="DL215" s="13">
        <f>IFERROR(AVERAGE(DL187:DL189),0)</f>
        <v>1</v>
      </c>
      <c r="DM215" s="13">
        <f>IFERROR(AVERAGE(DM186:DM188),0)</f>
        <v>1</v>
      </c>
      <c r="DN215" s="13">
        <f>IFERROR(AVERAGE(DN185:DN187),0)</f>
        <v>1</v>
      </c>
      <c r="DO215" s="13">
        <f>IFERROR(AVERAGE(DO184:DO186),0)</f>
        <v>1</v>
      </c>
      <c r="DP215" s="13">
        <f>IFERROR(AVERAGE(DP183:DP185),0)</f>
        <v>1</v>
      </c>
      <c r="DQ215" s="13">
        <f>IFERROR(AVERAGE(DQ182:DQ184),0)</f>
        <v>1</v>
      </c>
      <c r="DR215" s="13">
        <f>IFERROR(AVERAGE(DR181:DR183),0)</f>
        <v>1</v>
      </c>
      <c r="DS215" s="13">
        <f>IFERROR(AVERAGE(DS180:DS182),0)</f>
        <v>0.666666666666667</v>
      </c>
      <c r="DT215" s="13">
        <f>IFERROR(AVERAGE(DT179:DT181),0)</f>
        <v>0.333333333333333</v>
      </c>
      <c r="DU215" s="13">
        <f>IFERROR(AVERAGE(DU178:DU180),0)</f>
        <v>0</v>
      </c>
      <c r="DV215" s="13">
        <f>IFERROR(AVERAGE(DV177:DV179),0)</f>
        <v>0</v>
      </c>
      <c r="DW215" s="13">
        <f>IFERROR(AVERAGE(DW177:DW178),0)</f>
        <v>0</v>
      </c>
      <c r="DX215" s="13">
        <f>IFERROR(AVERAGE(DX177:DX177),0)</f>
        <v>0</v>
      </c>
      <c r="DY215" s="13" t="s">
        <v>25</v>
      </c>
    </row>
    <row r="216" ht="15" customHeight="1" outlineLevel="1" spans="2:129">
      <c r="B216" s="6" t="s">
        <v>31</v>
      </c>
      <c r="C216" s="13">
        <f>IFERROR(SUM(D169:D171)/SUM(C169:C171),0)</f>
        <v>1.49448687086755</v>
      </c>
      <c r="D216" s="13">
        <f>IFERROR(SUM(E168:E170)/SUM(D168:D170),0)</f>
        <v>1.14689278215462</v>
      </c>
      <c r="E216" s="13">
        <f>IFERROR(SUM(F167:F169)/SUM(E167:E169),0)</f>
        <v>1.07156081295298</v>
      </c>
      <c r="F216" s="13">
        <f>IFERROR(SUM(G166:G168)/SUM(F166:F168),0)</f>
        <v>0.994129591270863</v>
      </c>
      <c r="G216" s="13">
        <f>IFERROR(SUM(H165:H167)/SUM(G165:G167),0)</f>
        <v>1.03700074315107</v>
      </c>
      <c r="H216" s="13">
        <f>IFERROR(SUM(I164:I166)/SUM(H164:H166),0)</f>
        <v>1.00864213539411</v>
      </c>
      <c r="I216" s="13">
        <f>IFERROR(SUM(J163:J165)/SUM(I163:I165),0)</f>
        <v>0.975301951038987</v>
      </c>
      <c r="J216" s="13">
        <f>IFERROR(SUM(K162:K164)/SUM(J162:J164),0)</f>
        <v>0.953582373417785</v>
      </c>
      <c r="K216" s="13">
        <f>IFERROR(SUM(L161:L163)/SUM(K161:K163),0)</f>
        <v>0.911843197645645</v>
      </c>
      <c r="L216" s="13">
        <f>IFERROR(SUM(M160:M162)/SUM(L160:L162),0)</f>
        <v>0.903157309611044</v>
      </c>
      <c r="M216" s="13">
        <f>IFERROR(SUM(N159:N161)/SUM(M159:M161),0)</f>
        <v>0.867484328192771</v>
      </c>
      <c r="N216" s="13">
        <f>IFERROR(SUM(O158:O160)/SUM(N158:N160),0)</f>
        <v>0.942542858375717</v>
      </c>
      <c r="O216" s="13">
        <f>IFERROR(SUM(P157:P159)/SUM(O157:O159),0)</f>
        <v>0.963514779591974</v>
      </c>
      <c r="P216" s="13">
        <f>IFERROR(SUM(Q156:Q158)/SUM(P156:P158),0)</f>
        <v>0.971574748004968</v>
      </c>
      <c r="Q216" s="13">
        <f>IFERROR(SUM(R155:R157)/SUM(Q155:Q157),0)</f>
        <v>0.983706155251598</v>
      </c>
      <c r="R216" s="13">
        <f>IFERROR(SUM(S154:S156)/SUM(R154:R156),0)</f>
        <v>0.98718096193811</v>
      </c>
      <c r="S216" s="22">
        <f>IFERROR(SUM(T153:T155)/SUM(S153:S155),0)</f>
        <v>0.984248269991498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1.03469288405778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X216" s="6" t="s">
        <v>31</v>
      </c>
      <c r="AY216" s="13">
        <f>IFERROR(SUM(X169:AZ171)/SUM(AY169:AY171),0)</f>
        <v>2.82001742666161</v>
      </c>
      <c r="AZ216" s="13">
        <f>IFERROR(SUM(Y168:BA170)/SUM(AZ168:AZ170),0)</f>
        <v>3.27826590141958</v>
      </c>
      <c r="BA216" s="13">
        <f>IFERROR(SUM(Z167:BB169)/SUM(BA167:BA169),0)</f>
        <v>4.12337633790678</v>
      </c>
      <c r="BB216" s="13">
        <f>IFERROR(SUM(AA166:BC168)/SUM(BB166:BB168),0)</f>
        <v>4.41418470190357</v>
      </c>
      <c r="BC216" s="13">
        <f>IFERROR(SUM(AB165:BD167)/SUM(BC165:BC167),0)</f>
        <v>4.9556949260492</v>
      </c>
      <c r="BD216" s="13">
        <f>IFERROR(SUM(AC164:BE166)/SUM(BD164:BD166),0)</f>
        <v>5.57507477030515</v>
      </c>
      <c r="BE216" s="13">
        <f>IFERROR(SUM(AD163:BF165)/SUM(BE163:BE165),0)</f>
        <v>6.6122869351665</v>
      </c>
      <c r="BF216" s="13">
        <f>IFERROR(SUM(AE162:BG164)/SUM(BF162:BF164),0)</f>
        <v>7.65961903793781</v>
      </c>
      <c r="BG216" s="13">
        <f>IFERROR(SUM(AF161:BH163)/SUM(BG161:BG163),0)</f>
        <v>8.35829124226774</v>
      </c>
      <c r="BH216" s="13">
        <f>IFERROR(SUM(AG160:BI162)/SUM(BH160:BH162),0)</f>
        <v>9.16772915622113</v>
      </c>
      <c r="BI216" s="13">
        <f>IFERROR(SUM(AH159:BJ161)/SUM(BI159:BI161),0)</f>
        <v>10.5048944874844</v>
      </c>
      <c r="BJ216" s="13">
        <f>IFERROR(SUM(AI158:BK160)/SUM(BJ158:BJ160),0)</f>
        <v>11.444267979216</v>
      </c>
      <c r="BK216" s="13">
        <f>IFERROR(SUM(AJ157:BL159)/SUM(BK157:BK159),0)</f>
        <v>12.662212090337</v>
      </c>
      <c r="BL216" s="13">
        <f>IFERROR(SUM(AK156:BM158)/SUM(BL156:BL158),0)</f>
        <v>14.6891790711685</v>
      </c>
      <c r="BM216" s="13">
        <f>IFERROR(SUM(AL155:BN157)/SUM(BM155:BM157),0)</f>
        <v>15.7861435988805</v>
      </c>
      <c r="BN216" s="13">
        <f>IFERROR(SUM(AM154:BO156)/SUM(BN154:BN156),0)</f>
        <v>17.2317346404773</v>
      </c>
      <c r="BO216" s="13">
        <f>IFERROR(SUM(AN153:BP155)/SUM(BO153:BO155),0)</f>
        <v>18.3870873213147</v>
      </c>
      <c r="BP216" s="13">
        <f>IFERROR(SUM(AO152:BQ154)/SUM(BP152:BP154),0)</f>
        <v>20.2951070507036</v>
      </c>
      <c r="BQ216" s="13">
        <f>IFERROR(SUM(AT151:BR153)/SUM(BQ151:BQ153),0)</f>
        <v>21.6119099498919</v>
      </c>
      <c r="BR216" s="13">
        <f>IFERROR(SUM(AU150:BS152)/SUM(BR150:BR152),0)</f>
        <v>22.3945437425064</v>
      </c>
      <c r="BS216" s="13">
        <f>IFERROR(SUM(AV149:BT151)/SUM(BS149:BS151),0)</f>
        <v>23.4744612195057</v>
      </c>
      <c r="BT216" s="13">
        <f>IFERROR(SUM(AW148:BU150)/SUM(BT148:BT150),0)</f>
        <v>23.4504809437439</v>
      </c>
      <c r="BU216" s="13">
        <f>IFERROR(SUM(AX147:BV149)/SUM(BU147:BU149),0)</f>
        <v>24.3248014347584</v>
      </c>
      <c r="BV216" s="13">
        <f>IFERROR(SUM(AY146:BW148)/SUM(BV146:BV148),0)</f>
        <v>24.8519500117283</v>
      </c>
      <c r="BW216" s="13">
        <f>IFERROR(SUM(AZ145:BX147)/SUM(BW145:BW147),0)</f>
        <v>24.9916885211141</v>
      </c>
      <c r="BX216" s="13">
        <f>IFERROR(SUM(BA144:BY146)/SUM(BX144:BX146),0)</f>
        <v>25.0117334100255</v>
      </c>
      <c r="BY216" s="13">
        <f>IFERROR(SUM(BB143:BZ145)/SUM(BY143:BY145),0)</f>
        <v>25.0347947436719</v>
      </c>
      <c r="BZ216" s="13">
        <f>IFERROR(SUM(BC142:CA144)/SUM(BZ142:BZ144),0)</f>
        <v>25.0461381013691</v>
      </c>
      <c r="CA216" s="13">
        <f>IFERROR(SUM(BD141:CB143)/SUM(CA141:CA143),0)</f>
        <v>25.0305573038135</v>
      </c>
      <c r="CB216" s="13">
        <f>IFERROR(SUM(BE140:CC142)/SUM(CB140:CB142),0)</f>
        <v>25.0256094511226</v>
      </c>
      <c r="CC216" s="13">
        <f>IFERROR(SUM(BF139:CD141)/SUM(CC139:CC141),0)</f>
        <v>25.0276481205298</v>
      </c>
      <c r="CD216" s="13">
        <f>IFERROR(SUM(BG138:CE140)/SUM(CD138:CD140),0)</f>
        <v>25.0098306977344</v>
      </c>
      <c r="CE216" s="13">
        <f>IFERROR(SUM(BH138:CF139)/SUM(CE138:CE139),0)</f>
        <v>25.0029271776738</v>
      </c>
      <c r="CF216" s="13">
        <f>IFERROR(SUM(BI138:CG138)/SUM(CF138:CF138),0)</f>
        <v>25</v>
      </c>
      <c r="CG216" s="13" t="s">
        <v>25</v>
      </c>
      <c r="CP216" s="6" t="s">
        <v>31</v>
      </c>
      <c r="CQ216" s="13">
        <f>IFERROR(SUM(BT169:CR171)/SUM(CQ169:CQ171),0)</f>
        <v>3.74818965427046</v>
      </c>
      <c r="CR216" s="13">
        <f>IFERROR(SUM(BU168:CS170)/SUM(CR168:CR170),0)</f>
        <v>3.46186020342212</v>
      </c>
      <c r="CS216" s="13">
        <f>IFERROR(SUM(BV167:CT169)/SUM(CS167:CS169),0)</f>
        <v>4.35401782443166</v>
      </c>
      <c r="CT216" s="13">
        <f>IFERROR(SUM(BW166:CU168)/SUM(CT166:CT168),0)</f>
        <v>4.82155628335549</v>
      </c>
      <c r="CU216" s="13">
        <f>IFERROR(SUM(BX165:CV167)/SUM(CU165:CU167),0)</f>
        <v>5.38626653864846</v>
      </c>
      <c r="CV216" s="13">
        <f>IFERROR(SUM(BY164:CW166)/SUM(CV164:CV166),0)</f>
        <v>5.80572722610142</v>
      </c>
      <c r="CW216" s="13">
        <f>IFERROR(SUM(BZ163:CX165)/SUM(CW163:CW165),0)</f>
        <v>7.11926316950948</v>
      </c>
      <c r="CX216" s="13">
        <f>IFERROR(SUM(CA162:CY164)/SUM(CX162:CX164),0)</f>
        <v>8.1806843543745</v>
      </c>
      <c r="CY216" s="13">
        <f>IFERROR(SUM(CB161:CZ163)/SUM(CY161:CY163),0)</f>
        <v>9.32231403862757</v>
      </c>
      <c r="CZ216" s="13">
        <f>IFERROR(SUM(CC160:DA162)/SUM(CZ160:CZ162),0)</f>
        <v>10.3447544678901</v>
      </c>
      <c r="DA216" s="13">
        <f>IFERROR(SUM(CD159:DB161)/SUM(DA159:DA161),0)</f>
        <v>11.2404664001148</v>
      </c>
      <c r="DB216" s="13">
        <f>IFERROR(SUM(CE158:DC160)/SUM(DB158:DB160),0)</f>
        <v>12.9798251220147</v>
      </c>
      <c r="DC216" s="13">
        <f>IFERROR(SUM(CF157:DD159)/SUM(DC157:DC159),0)</f>
        <v>14.0637420970018</v>
      </c>
      <c r="DD216" s="13">
        <f>IFERROR(SUM(CG156:DE158)/SUM(DD156:DD158),0)</f>
        <v>15.7758405197442</v>
      </c>
      <c r="DE216" s="13">
        <f>IFERROR(SUM(CH155:DF157)/SUM(DE155:DE157),0)</f>
        <v>16.9799570374174</v>
      </c>
      <c r="DF216" s="13">
        <f>IFERROR(SUM(CI154:DG156)/SUM(DF154:DF156),0)</f>
        <v>18.3945437425064</v>
      </c>
      <c r="DG216" s="13">
        <f>IFERROR(SUM(CJ153:DH155)/SUM(DG153:DG155),0)</f>
        <v>19.4744612195057</v>
      </c>
      <c r="DH216" s="13">
        <f>IFERROR(SUM(CK152:DI154)/SUM(DH152:DH154),0)</f>
        <v>19.4207431869777</v>
      </c>
      <c r="DI216" s="13">
        <f>IFERROR(SUM(CL151:DJ153)/SUM(DI151:DI153),0)</f>
        <v>20.2620945182153</v>
      </c>
      <c r="DJ216" s="13">
        <f>IFERROR(SUM(CM150:DK152)/SUM(DJ150:DJ152),0)</f>
        <v>20.9482021543102</v>
      </c>
      <c r="DK216" s="13">
        <f>IFERROR(SUM(CN149:DL151)/SUM(DK149:DK151),0)</f>
        <v>21.8542601483122</v>
      </c>
      <c r="DL216" s="13">
        <f>IFERROR(SUM(CO148:DM150)/SUM(DL148:DL150),0)</f>
        <v>22.8148267433072</v>
      </c>
      <c r="DM216" s="13">
        <f>IFERROR(SUM(CP147:DN149)/SUM(DM147:DM149),0)</f>
        <v>23.8921964802638</v>
      </c>
      <c r="DN216" s="13">
        <f>IFERROR(SUM(CQ146:DO148)/SUM(DN146:DN148),0)</f>
        <v>24.5226040716079</v>
      </c>
      <c r="DO216" s="13">
        <f>IFERROR(SUM(CR145:DP147)/SUM(DO145:DO147),0)</f>
        <v>24.9495592856636</v>
      </c>
      <c r="DP216" s="13">
        <f>IFERROR(SUM(CS144:DQ146)/SUM(DP144:DP146),0)</f>
        <v>24.9901819372701</v>
      </c>
      <c r="DQ216" s="13">
        <f>IFERROR(SUM(CT143:DR145)/SUM(DQ143:DQ145),0)</f>
        <v>24.9532214704104</v>
      </c>
      <c r="DR216" s="13">
        <f>IFERROR(SUM(CU142:DS144)/SUM(DR142:DR144),0)</f>
        <v>25.024286291903</v>
      </c>
      <c r="DS216" s="13">
        <f>IFERROR(SUM(CV141:DT143)/SUM(DS141:DS143),0)</f>
        <v>25.023271062507</v>
      </c>
      <c r="DT216" s="13">
        <f>IFERROR(SUM(CW140:DU142)/SUM(DT140:DT142),0)</f>
        <v>25.0038843398953</v>
      </c>
      <c r="DU216" s="13">
        <f>IFERROR(SUM(CX139:DV141)/SUM(DU139:DU141),0)</f>
        <v>0</v>
      </c>
      <c r="DV216" s="13">
        <f>IFERROR(SUM(CY138:DW140)/SUM(DV138:DV140),0)</f>
        <v>0</v>
      </c>
      <c r="DW216" s="13">
        <f>IFERROR(SUM(CZ138:DX139)/SUM(DW138:DW139),0)</f>
        <v>0</v>
      </c>
      <c r="DX216" s="13">
        <f>IFERROR(SUM(DA138:DY138)/SUM(DX138:DX138),0)</f>
        <v>0</v>
      </c>
      <c r="DY216" s="13" t="s">
        <v>25</v>
      </c>
    </row>
    <row r="217" ht="15" customHeight="1" outlineLevel="1" spans="2:129">
      <c r="B217" s="6" t="s">
        <v>32</v>
      </c>
      <c r="C217" s="13">
        <f>IFERROR(SUM(D168:D171)/SUM(C168:C171),0)</f>
        <v>1.20881492225612</v>
      </c>
      <c r="D217" s="13">
        <f>IFERROR(SUM(E167:E170)/SUM(D167:D170),0)</f>
        <v>1.04020247520165</v>
      </c>
      <c r="E217" s="13">
        <f>IFERROR(SUM(F166:F169)/SUM(E166:E169),0)</f>
        <v>1.0464467674405</v>
      </c>
      <c r="F217" s="13">
        <f>IFERROR(SUM(G165:G168)/SUM(F165:F168),0)</f>
        <v>0.988066040264559</v>
      </c>
      <c r="G217" s="13">
        <f>IFERROR(SUM(H164:H167)/SUM(G164:G167),0)</f>
        <v>1.03544434638394</v>
      </c>
      <c r="H217" s="13">
        <f>IFERROR(SUM(I163:I166)/SUM(H163:H166),0)</f>
        <v>0.999856638691479</v>
      </c>
      <c r="I217" s="13">
        <f>IFERROR(SUM(J162:J165)/SUM(I162:I165),0)</f>
        <v>0.959515554426873</v>
      </c>
      <c r="J217" s="13">
        <f>IFERROR(SUM(K161:K164)/SUM(J161:J164),0)</f>
        <v>0.956922219549803</v>
      </c>
      <c r="K217" s="13">
        <f>IFERROR(SUM(L160:L163)/SUM(K160:K163),0)</f>
        <v>0.919842472877817</v>
      </c>
      <c r="L217" s="13">
        <f>IFERROR(SUM(M159:M162)/SUM(L159:L162),0)</f>
        <v>0.957160781916824</v>
      </c>
      <c r="M217" s="13">
        <f>IFERROR(SUM(N158:N161)/SUM(M158:M161),0)</f>
        <v>0.886838775904557</v>
      </c>
      <c r="N217" s="13">
        <f>IFERROR(SUM(O157:O160)/SUM(N157:N160),0)</f>
        <v>0.950279431520608</v>
      </c>
      <c r="O217" s="13">
        <f>IFERROR(SUM(P156:P159)/SUM(O156:O159),0)</f>
        <v>0.96572284686444</v>
      </c>
      <c r="P217" s="13">
        <f>IFERROR(SUM(Q155:Q158)/SUM(P155:P158),0)</f>
        <v>0.986968101600699</v>
      </c>
      <c r="Q217" s="13">
        <f>IFERROR(SUM(R154:R157)/SUM(Q154:Q157),0)</f>
        <v>0.986934089282929</v>
      </c>
      <c r="R217" s="13">
        <f>IFERROR(SUM(S153:S156)/SUM(R153:R156),0)</f>
        <v>0.988941527902508</v>
      </c>
      <c r="S217" s="22">
        <f>IFERROR(SUM(T152:T155)/SUM(S152:S155),0)</f>
        <v>0.987961272256851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1.01977978455133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X217" s="6" t="s">
        <v>32</v>
      </c>
      <c r="AY217" s="13">
        <f>IFERROR(SUM(AZ168:AZ171)/SUM(AY168:AY171),0)</f>
        <v>1.3211519605151</v>
      </c>
      <c r="AZ217" s="13">
        <f>IFERROR(SUM(BA167:BA170)/SUM(AZ167:AZ170),0)</f>
        <v>1.10540211047243</v>
      </c>
      <c r="BA217" s="13">
        <f>IFERROR(SUM(BB166:BB169)/SUM(BA166:BA169),0)</f>
        <v>1.2268851124207</v>
      </c>
      <c r="BB217" s="13">
        <f>IFERROR(SUM(BC165:BC168)/SUM(BB165:BB168),0)</f>
        <v>1.00314783557334</v>
      </c>
      <c r="BC217" s="13">
        <f>IFERROR(SUM(BD164:BD167)/SUM(BC164:BC167),0)</f>
        <v>1.03005600286112</v>
      </c>
      <c r="BD217" s="13">
        <f>IFERROR(SUM(BE163:BE166)/SUM(BD163:BD166),0)</f>
        <v>1.00486919399969</v>
      </c>
      <c r="BE217" s="13">
        <f>IFERROR(SUM(BF162:BF165)/SUM(BE162:BE165),0)</f>
        <v>0.965991070045164</v>
      </c>
      <c r="BF217" s="13">
        <f>IFERROR(SUM(BG161:BG164)/SUM(BF161:BF164),0)</f>
        <v>0.963044102979895</v>
      </c>
      <c r="BG217" s="13">
        <f>IFERROR(SUM(BH160:BH163)/SUM(BG160:BG163),0)</f>
        <v>0.926597863768245</v>
      </c>
      <c r="BH217" s="13">
        <f>IFERROR(SUM(BI159:BI162)/SUM(BH159:BH162),0)</f>
        <v>0.942583278592571</v>
      </c>
      <c r="BI217" s="13">
        <f>IFERROR(SUM(BJ158:BJ161)/SUM(BI158:BI161),0)</f>
        <v>0.946774508605101</v>
      </c>
      <c r="BJ217" s="13">
        <f>IFERROR(SUM(BK157:BK160)/SUM(BJ157:BJ160),0)</f>
        <v>0.96079908918565</v>
      </c>
      <c r="BK217" s="13">
        <f>IFERROR(SUM(BL156:BL159)/SUM(BK156:BK159),0)</f>
        <v>0.960294291885383</v>
      </c>
      <c r="BL217" s="13">
        <f>IFERROR(SUM(BM155:BM158)/SUM(BL155:BL158),0)</f>
        <v>0.984529594182048</v>
      </c>
      <c r="BM217" s="13">
        <f>IFERROR(SUM(BN154:BN157)/SUM(BM154:BM157),0)</f>
        <v>0.983493571418128</v>
      </c>
      <c r="BN217" s="13">
        <f>IFERROR(SUM(BO153:BO156)/SUM(BN153:BN156),0)</f>
        <v>0.990508778952552</v>
      </c>
      <c r="BO217" s="13">
        <f>IFERROR(SUM(BP152:BP155)/SUM(BO152:BO155),0)</f>
        <v>0.984916306646521</v>
      </c>
      <c r="BP217" s="13">
        <f>IFERROR(SUM(BQ151:BQ154)/SUM(BP151:BP154),0)</f>
        <v>1</v>
      </c>
      <c r="BQ217" s="13">
        <f>IFERROR(SUM(BR150:BR153)/SUM(BQ150:BQ153),0)</f>
        <v>1</v>
      </c>
      <c r="BR217" s="13">
        <f>IFERROR(SUM(BS149:BS152)/SUM(BR149:BR152),0)</f>
        <v>1</v>
      </c>
      <c r="BS217" s="13">
        <f>IFERROR(SUM(BT148:BT151)/SUM(BS148:BS151),0)</f>
        <v>1</v>
      </c>
      <c r="BT217" s="13">
        <f>IFERROR(SUM(BU147:BU150)/SUM(BT147:BT150),0)</f>
        <v>1</v>
      </c>
      <c r="BU217" s="13">
        <f>IFERROR(SUM(BV146:BV149)/SUM(BU146:BU149),0)</f>
        <v>1.02009755028619</v>
      </c>
      <c r="BV217" s="13">
        <f>IFERROR(SUM(BW145:BW148)/SUM(BV145:BV148),0)</f>
        <v>1</v>
      </c>
      <c r="BW217" s="13">
        <f>IFERROR(SUM(BX144:BX147)/SUM(BW144:BW147),0)</f>
        <v>1</v>
      </c>
      <c r="BX217" s="13">
        <f>IFERROR(SUM(BY143:BY146)/SUM(BX143:BX146),0)</f>
        <v>1</v>
      </c>
      <c r="BY217" s="13">
        <f>IFERROR(SUM(BZ142:BZ145)/SUM(BY142:BY145),0)</f>
        <v>1</v>
      </c>
      <c r="BZ217" s="13">
        <f>IFERROR(SUM(CA141:CA144)/SUM(BZ141:BZ144),0)</f>
        <v>1</v>
      </c>
      <c r="CA217" s="13">
        <f>IFERROR(SUM(CB140:CB143)/SUM(CA140:CA143),0)</f>
        <v>1</v>
      </c>
      <c r="CB217" s="13">
        <f>IFERROR(SUM(CC139:CC142)/SUM(CB139:CB142),0)</f>
        <v>1</v>
      </c>
      <c r="CC217" s="13">
        <f>IFERROR(SUM(CD138:CD141)/SUM(CC138:CC141),0)</f>
        <v>1</v>
      </c>
      <c r="CD217" s="13">
        <f>IFERROR(SUM(CE138:CE140)/SUM(CD138:CD140),0)</f>
        <v>1</v>
      </c>
      <c r="CE217" s="13">
        <f>IFERROR(SUM(CF138:CF139)/SUM(CE138:CE139),0)</f>
        <v>1</v>
      </c>
      <c r="CF217" s="13">
        <f>IFERROR(SUM(CG138:CG138)/SUM(CF138:CF138),0)</f>
        <v>1</v>
      </c>
      <c r="CG217" s="13" t="s">
        <v>25</v>
      </c>
      <c r="CP217" s="6" t="s">
        <v>32</v>
      </c>
      <c r="CQ217" s="13">
        <f>IFERROR(SUM(CR168:CR171)/SUM(CQ168:CQ171),0)</f>
        <v>1.63465354130122</v>
      </c>
      <c r="CR217" s="13">
        <f>IFERROR(SUM(CS167:CS170)/SUM(CR167:CR170),0)</f>
        <v>1.22533326197508</v>
      </c>
      <c r="CS217" s="13">
        <f>IFERROR(SUM(CT166:CT169)/SUM(CS166:CS169),0)</f>
        <v>1.22818386675316</v>
      </c>
      <c r="CT217" s="13">
        <f>IFERROR(SUM(CU165:CU168)/SUM(CT165:CT168),0)</f>
        <v>1.05079396747327</v>
      </c>
      <c r="CU217" s="13">
        <f>IFERROR(SUM(CV164:CV167)/SUM(CU164:CU167),0)</f>
        <v>1.06357088166628</v>
      </c>
      <c r="CV217" s="13">
        <f>IFERROR(SUM(CW163:CW166)/SUM(CV163:CV166),0)</f>
        <v>1.03575289577793</v>
      </c>
      <c r="CW217" s="13">
        <f>IFERROR(SUM(CX162:CX165)/SUM(CW162:CW165),0)</f>
        <v>1.06705842426667</v>
      </c>
      <c r="CX217" s="13">
        <f>IFERROR(SUM(CY161:CY164)/SUM(CX161:CX164),0)</f>
        <v>1.03602920884333</v>
      </c>
      <c r="CY217" s="13">
        <f>IFERROR(SUM(CZ160:CZ163)/SUM(CY160:CY163),0)</f>
        <v>1.01347776725072</v>
      </c>
      <c r="CZ217" s="13">
        <f>IFERROR(SUM(DA159:DA162)/SUM(CZ159:CZ162),0)</f>
        <v>1.03947363812452</v>
      </c>
      <c r="DA217" s="13">
        <f>IFERROR(SUM(DB158:DB161)/SUM(DA158:DA161),0)</f>
        <v>1.02217503748367</v>
      </c>
      <c r="DB217" s="13">
        <f>IFERROR(SUM(DC157:DC160)/SUM(DB157:DB160),0)</f>
        <v>0.987532585148059</v>
      </c>
      <c r="DC217" s="13">
        <f>IFERROR(SUM(DD156:DD159)/SUM(DC156:DC159),0)</f>
        <v>0.972210918143689</v>
      </c>
      <c r="DD217" s="13">
        <f>IFERROR(SUM(DE155:DE158)/SUM(DD155:DD158),0)</f>
        <v>1.00038310926226</v>
      </c>
      <c r="DE217" s="13">
        <f>IFERROR(SUM(DF154:DF157)/SUM(DE154:DE157),0)</f>
        <v>0.986659689542</v>
      </c>
      <c r="DF217" s="13">
        <f>IFERROR(SUM(DG153:DG156)/SUM(DF153:DF156),0)</f>
        <v>0.999721137615639</v>
      </c>
      <c r="DG217" s="13">
        <f>IFERROR(SUM(DH152:DH155)/SUM(DG152:DG155),0)</f>
        <v>1</v>
      </c>
      <c r="DH217" s="13">
        <f>IFERROR(SUM(DI151:DI154)/SUM(DH151:DH154),0)</f>
        <v>1</v>
      </c>
      <c r="DI217" s="13">
        <f>IFERROR(SUM(DJ150:DJ153)/SUM(DI150:DI153),0)</f>
        <v>0.999249353249328</v>
      </c>
      <c r="DJ217" s="13">
        <f>IFERROR(SUM(DK149:DK152)/SUM(DJ149:DJ152),0)</f>
        <v>1</v>
      </c>
      <c r="DK217" s="13">
        <f>IFERROR(SUM(DL148:DL151)/SUM(DK148:DK151),0)</f>
        <v>1</v>
      </c>
      <c r="DL217" s="13">
        <f>IFERROR(SUM(DM147:DM150)/SUM(DL147:DL150),0)</f>
        <v>1</v>
      </c>
      <c r="DM217" s="13">
        <f>IFERROR(SUM(DN146:DN149)/SUM(DM146:DM149),0)</f>
        <v>1</v>
      </c>
      <c r="DN217" s="13">
        <f>IFERROR(SUM(DO145:DO148)/SUM(DN145:DN148),0)</f>
        <v>1</v>
      </c>
      <c r="DO217" s="13">
        <f>IFERROR(SUM(DP144:DP147)/SUM(DO144:DO147),0)</f>
        <v>1</v>
      </c>
      <c r="DP217" s="13">
        <f>IFERROR(SUM(DQ143:DQ146)/SUM(DP143:DP146),0)</f>
        <v>1</v>
      </c>
      <c r="DQ217" s="13">
        <f>IFERROR(SUM(DR142:DR145)/SUM(DQ142:DQ145),0)</f>
        <v>1</v>
      </c>
      <c r="DR217" s="13">
        <f>IFERROR(SUM(DS141:DS144)/SUM(DR141:DR144),0)</f>
        <v>1</v>
      </c>
      <c r="DS217" s="13">
        <f>IFERROR(SUM(DT140:DT143)/SUM(DS140:DS143),0)</f>
        <v>1</v>
      </c>
      <c r="DT217" s="13">
        <f>IFERROR(SUM(DU139:DU142)/SUM(DT139:DT142),0)</f>
        <v>1</v>
      </c>
      <c r="DU217" s="13">
        <f>IFERROR(SUM(DV138:DV141)/SUM(DU138:DU141),0)</f>
        <v>0</v>
      </c>
      <c r="DV217" s="13">
        <f>IFERROR(SUM(DW138:DW140)/SUM(DV138:DV140),0)</f>
        <v>0</v>
      </c>
      <c r="DW217" s="13">
        <f>IFERROR(SUM(DX138:DX139)/SUM(DW138:DW139),0)</f>
        <v>0</v>
      </c>
      <c r="DX217" s="13">
        <f>IFERROR(SUM(DY138:DY138)/SUM(DX138:DX138),0)</f>
        <v>0</v>
      </c>
      <c r="DY217" s="13" t="s">
        <v>25</v>
      </c>
    </row>
    <row r="218" ht="15" customHeight="1" outlineLevel="1" spans="2:129">
      <c r="B218" s="6" t="s">
        <v>33</v>
      </c>
      <c r="C218" s="13">
        <f>IFERROR(SUM(D167:D171)/SUM(C167:C171),0)</f>
        <v>1.51603513407025</v>
      </c>
      <c r="D218" s="13">
        <f>IFERROR(SUM(E166:E170)/SUM(D166:D170),0)</f>
        <v>1.15751845294169</v>
      </c>
      <c r="E218" s="13">
        <f>IFERROR(SUM(F165:F169)/SUM(E165:E169),0)</f>
        <v>1.09253537986912</v>
      </c>
      <c r="F218" s="13">
        <f>IFERROR(SUM(G164:G168)/SUM(F164:F168),0)</f>
        <v>1.01464949739402</v>
      </c>
      <c r="G218" s="13">
        <f>IFERROR(SUM(H163:H167)/SUM(G163:G167),0)</f>
        <v>1.07428066693799</v>
      </c>
      <c r="H218" s="13">
        <f>IFERROR(SUM(I162:I166)/SUM(H162:H166),0)</f>
        <v>1.04703942603034</v>
      </c>
      <c r="I218" s="13">
        <f>IFERROR(SUM(J161:J165)/SUM(I161:I165),0)</f>
        <v>0.993817153762328</v>
      </c>
      <c r="J218" s="13">
        <f>IFERROR(SUM(K160:K164)/SUM(J160:J164),0)</f>
        <v>0.98963195498499</v>
      </c>
      <c r="K218" s="13">
        <f>IFERROR(SUM(L159:L163)/SUM(K159:K163),0)</f>
        <v>0.952944587073932</v>
      </c>
      <c r="L218" s="13">
        <f>IFERROR(SUM(M158:M162)/SUM(L158:L162),0)</f>
        <v>0.975670943736802</v>
      </c>
      <c r="M218" s="13">
        <f>IFERROR(SUM(N157:N161)/SUM(M157:M161),0)</f>
        <v>0.913421745981087</v>
      </c>
      <c r="N218" s="13">
        <f>IFERROR(SUM(O156:O160)/SUM(N156:N160),0)</f>
        <v>0.953056885661982</v>
      </c>
      <c r="O218" s="13">
        <f>IFERROR(SUM(P155:P159)/SUM(O155:O159),0)</f>
        <v>0.963753954461833</v>
      </c>
      <c r="P218" s="13">
        <f>IFERROR(SUM(Q154:Q158)/SUM(P154:P158),0)</f>
        <v>0.991704809216111</v>
      </c>
      <c r="Q218" s="13">
        <f>IFERROR(SUM(R153:R157)/SUM(Q153:Q157),0)</f>
        <v>0.98884083439577</v>
      </c>
      <c r="R218" s="13">
        <f>IFERROR(SUM(S152:S156)/SUM(R152:R156),0)</f>
        <v>0.991024115901943</v>
      </c>
      <c r="S218" s="22">
        <f>IFERROR(SUM(T151:T155)/SUM(S151:S155),0)</f>
        <v>0.98951257091611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1.01342467355854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X218" s="6" t="s">
        <v>33</v>
      </c>
      <c r="AY218" s="13">
        <f>IFERROR(SUM(AZ167:AZ171)/SUM(AY167:AY171),0)</f>
        <v>1.71478106920798</v>
      </c>
      <c r="AZ218" s="13">
        <f>IFERROR(SUM(BA166:BA170)/SUM(AZ166:AZ170),0)</f>
        <v>1.26337138787734</v>
      </c>
      <c r="BA218" s="13">
        <f>IFERROR(SUM(BB165:BB169)/SUM(BA165:BA169),0)</f>
        <v>1.29910454959257</v>
      </c>
      <c r="BB218" s="13">
        <f>IFERROR(SUM(BC164:BC168)/SUM(BB164:BB168),0)</f>
        <v>1.068576136753</v>
      </c>
      <c r="BC218" s="13">
        <f>IFERROR(SUM(BD163:BD167)/SUM(BC163:BC167),0)</f>
        <v>1.06544141561832</v>
      </c>
      <c r="BD218" s="13">
        <f>IFERROR(SUM(BE162:BE166)/SUM(BD162:BD166),0)</f>
        <v>1.04448760758758</v>
      </c>
      <c r="BE218" s="13">
        <f>IFERROR(SUM(BF161:BF165)/SUM(BE161:BE165),0)</f>
        <v>0.997411442203042</v>
      </c>
      <c r="BF218" s="13">
        <f>IFERROR(SUM(BG160:BG164)/SUM(BF160:BF164),0)</f>
        <v>0.997076667580127</v>
      </c>
      <c r="BG218" s="13">
        <f>IFERROR(SUM(BH159:BH163)/SUM(BG159:BG163),0)</f>
        <v>0.952855717467086</v>
      </c>
      <c r="BH218" s="13">
        <f>IFERROR(SUM(BI158:BI162)/SUM(BH158:BH162),0)</f>
        <v>0.962176855316738</v>
      </c>
      <c r="BI218" s="13">
        <f>IFERROR(SUM(BJ157:BJ161)/SUM(BI157:BI161),0)</f>
        <v>0.967824942329588</v>
      </c>
      <c r="BJ218" s="13">
        <f>IFERROR(SUM(BK156:BK160)/SUM(BJ156:BJ160),0)</f>
        <v>0.963521617315996</v>
      </c>
      <c r="BK218" s="13">
        <f>IFERROR(SUM(BL155:BL159)/SUM(BK155:BK159),0)</f>
        <v>0.956535290299586</v>
      </c>
      <c r="BL218" s="13">
        <f>IFERROR(SUM(BM154:BM158)/SUM(BL154:BL158),0)</f>
        <v>0.989861218284797</v>
      </c>
      <c r="BM218" s="13">
        <f>IFERROR(SUM(BN153:BN157)/SUM(BM153:BM157),0)</f>
        <v>0.985992620258806</v>
      </c>
      <c r="BN218" s="13">
        <f>IFERROR(SUM(BO152:BO156)/SUM(BN152:BN156),0)</f>
        <v>0.992082111768266</v>
      </c>
      <c r="BO218" s="13">
        <f>IFERROR(SUM(BP151:BP155)/SUM(BO151:BO155),0)</f>
        <v>0.986648256213789</v>
      </c>
      <c r="BP218" s="13">
        <f>IFERROR(SUM(BQ150:BQ154)/SUM(BP150:BP154),0)</f>
        <v>1</v>
      </c>
      <c r="BQ218" s="13">
        <f>IFERROR(SUM(BR149:BR153)/SUM(BQ149:BQ153),0)</f>
        <v>1</v>
      </c>
      <c r="BR218" s="13">
        <f>IFERROR(SUM(BS148:BS152)/SUM(BR148:BR152),0)</f>
        <v>1</v>
      </c>
      <c r="BS218" s="13">
        <f>IFERROR(SUM(BT147:BT151)/SUM(BS147:BS151),0)</f>
        <v>1</v>
      </c>
      <c r="BT218" s="13">
        <f>IFERROR(SUM(BU146:BU150)/SUM(BT146:BT150),0)</f>
        <v>1</v>
      </c>
      <c r="BU218" s="13">
        <f>IFERROR(SUM(BV145:BV149)/SUM(BU145:BU149),0)</f>
        <v>1.01357029841694</v>
      </c>
      <c r="BV218" s="13">
        <f>IFERROR(SUM(BW144:BW148)/SUM(BV144:BV148),0)</f>
        <v>1</v>
      </c>
      <c r="BW218" s="13">
        <f>IFERROR(SUM(BX143:BX147)/SUM(BW143:BW147),0)</f>
        <v>1</v>
      </c>
      <c r="BX218" s="13">
        <f>IFERROR(SUM(BY142:BY146)/SUM(BX142:BX146),0)</f>
        <v>1</v>
      </c>
      <c r="BY218" s="13">
        <f>IFERROR(SUM(BZ141:BZ145)/SUM(BY141:BY145),0)</f>
        <v>1</v>
      </c>
      <c r="BZ218" s="13">
        <f>IFERROR(SUM(CA140:CA144)/SUM(BZ140:BZ144),0)</f>
        <v>1</v>
      </c>
      <c r="CA218" s="13">
        <f>IFERROR(SUM(CB139:CB143)/SUM(CA139:CA143),0)</f>
        <v>1</v>
      </c>
      <c r="CB218" s="13">
        <f>IFERROR(SUM(CC138:CC142)/SUM(CB138:CB142),0)</f>
        <v>1</v>
      </c>
      <c r="CC218" s="13">
        <f>IFERROR(SUM(CD138:CD141)/SUM(CC138:CC141),0)</f>
        <v>1</v>
      </c>
      <c r="CD218" s="13">
        <f>IFERROR(SUM(CE138:CE140)/SUM(CD138:CD140),0)</f>
        <v>1</v>
      </c>
      <c r="CE218" s="13">
        <f>IFERROR(SUM(CF138:CF139)/SUM(CE138:CE139),0)</f>
        <v>1</v>
      </c>
      <c r="CF218" s="13">
        <f>IFERROR(SUM(CG138:CG138)/SUM(CF138:CF138),0)</f>
        <v>1</v>
      </c>
      <c r="CG218" s="13" t="s">
        <v>25</v>
      </c>
      <c r="CP218" s="6" t="s">
        <v>33</v>
      </c>
      <c r="CQ218" s="13">
        <f>IFERROR(SUM(CR167:CR171)/SUM(CQ167:CQ171),0)</f>
        <v>1.68433206494629</v>
      </c>
      <c r="CR218" s="13">
        <f>IFERROR(SUM(CS166:CS170)/SUM(CR166:CR170),0)</f>
        <v>1.28561055775131</v>
      </c>
      <c r="CS218" s="13">
        <f>IFERROR(SUM(CT165:CT169)/SUM(CS165:CS169),0)</f>
        <v>1.37573491736549</v>
      </c>
      <c r="CT218" s="13">
        <f>IFERROR(SUM(CU164:CU168)/SUM(CT164:CT168),0)</f>
        <v>1.13585521243555</v>
      </c>
      <c r="CU218" s="13">
        <f>IFERROR(SUM(CV163:CV167)/SUM(CU163:CU167),0)</f>
        <v>1.05406913462413</v>
      </c>
      <c r="CV218" s="13">
        <f>IFERROR(SUM(CW162:CW166)/SUM(CV162:CV166),0)</f>
        <v>1.03980892061003</v>
      </c>
      <c r="CW218" s="13">
        <f>IFERROR(SUM(CX161:CX165)/SUM(CW161:CW165),0)</f>
        <v>1.06962399454012</v>
      </c>
      <c r="CX218" s="13">
        <f>IFERROR(SUM(CY160:CY164)/SUM(CX160:CX164),0)</f>
        <v>1.03319618202721</v>
      </c>
      <c r="CY218" s="13">
        <f>IFERROR(SUM(CZ159:CZ163)/SUM(CY159:CY163),0)</f>
        <v>1.02206209957397</v>
      </c>
      <c r="CZ218" s="13">
        <f>IFERROR(SUM(DA158:DA162)/SUM(CZ158:CZ162),0)</f>
        <v>1.03331671455445</v>
      </c>
      <c r="DA218" s="13">
        <f>IFERROR(SUM(DB157:DB161)/SUM(DA157:DA161),0)</f>
        <v>1.02028345700415</v>
      </c>
      <c r="DB218" s="13">
        <f>IFERROR(SUM(DC156:DC160)/SUM(DB156:DB160),0)</f>
        <v>0.989573958841325</v>
      </c>
      <c r="DC218" s="13">
        <f>IFERROR(SUM(DD155:DD159)/SUM(DC155:DC159),0)</f>
        <v>0.975657162329323</v>
      </c>
      <c r="DD218" s="13">
        <f>IFERROR(SUM(DE154:DE158)/SUM(DD154:DD158),0)</f>
        <v>0.999430437520946</v>
      </c>
      <c r="DE218" s="13">
        <f>IFERROR(SUM(DF153:DF157)/SUM(DE153:DE157),0)</f>
        <v>0.98059335611002</v>
      </c>
      <c r="DF218" s="13">
        <f>IFERROR(SUM(DG152:DG156)/SUM(DF152:DF156),0)</f>
        <v>0.999756818088516</v>
      </c>
      <c r="DG218" s="13">
        <f>IFERROR(SUM(DH151:DH155)/SUM(DG151:DG155),0)</f>
        <v>1</v>
      </c>
      <c r="DH218" s="13">
        <f>IFERROR(SUM(DI150:DI154)/SUM(DH150:DH154),0)</f>
        <v>1</v>
      </c>
      <c r="DI218" s="13">
        <f>IFERROR(SUM(DJ149:DJ153)/SUM(DI149:DI153),0)</f>
        <v>0.999493023563588</v>
      </c>
      <c r="DJ218" s="13">
        <f>IFERROR(SUM(DK148:DK152)/SUM(DJ148:DJ152),0)</f>
        <v>1</v>
      </c>
      <c r="DK218" s="13">
        <f>IFERROR(SUM(DL147:DL151)/SUM(DK147:DK151),0)</f>
        <v>1</v>
      </c>
      <c r="DL218" s="13">
        <f>IFERROR(SUM(DM146:DM150)/SUM(DL146:DL150),0)</f>
        <v>1</v>
      </c>
      <c r="DM218" s="13">
        <f>IFERROR(SUM(DN145:DN149)/SUM(DM145:DM149),0)</f>
        <v>1</v>
      </c>
      <c r="DN218" s="13">
        <f>IFERROR(SUM(DO144:DO148)/SUM(DN144:DN148),0)</f>
        <v>1</v>
      </c>
      <c r="DO218" s="13">
        <f>IFERROR(SUM(DP143:DP147)/SUM(DO143:DO147),0)</f>
        <v>1</v>
      </c>
      <c r="DP218" s="13">
        <f>IFERROR(SUM(DQ142:DQ146)/SUM(DP142:DP146),0)</f>
        <v>1</v>
      </c>
      <c r="DQ218" s="13">
        <f>IFERROR(SUM(DR141:DR145)/SUM(DQ141:DQ145),0)</f>
        <v>1</v>
      </c>
      <c r="DR218" s="13">
        <f>IFERROR(SUM(DS140:DS144)/SUM(DR140:DR144),0)</f>
        <v>1</v>
      </c>
      <c r="DS218" s="13">
        <f>IFERROR(SUM(DT139:DT143)/SUM(DS139:DS143),0)</f>
        <v>1</v>
      </c>
      <c r="DT218" s="13">
        <f>IFERROR(SUM(DU138:DU142)/SUM(DT138:DT142),0)</f>
        <v>1</v>
      </c>
      <c r="DU218" s="13">
        <f>IFERROR(SUM(DV138:DV141)/SUM(DU138:DU141),0)</f>
        <v>0</v>
      </c>
      <c r="DV218" s="13">
        <f>IFERROR(SUM(DW138:DW140)/SUM(DV138:DV140),0)</f>
        <v>0</v>
      </c>
      <c r="DW218" s="13">
        <f>IFERROR(SUM(DX138:DX139)/SUM(DW138:DW139),0)</f>
        <v>0</v>
      </c>
      <c r="DX218" s="13">
        <f>IFERROR(SUM(DY138:DY138)/SUM(DX138:DX138),0)</f>
        <v>0</v>
      </c>
      <c r="DY218" s="13" t="s">
        <v>25</v>
      </c>
    </row>
    <row r="219" ht="15" customHeight="1" outlineLevel="1" spans="2:129">
      <c r="B219" s="6" t="s">
        <v>34</v>
      </c>
      <c r="C219" s="13">
        <f>IFERROR(SUM(D166:D171)/SUM(C166:C171),0)</f>
        <v>1.52447271999598</v>
      </c>
      <c r="D219" s="13">
        <f>IFERROR(SUM(E165:E170)/SUM(D165:D170),0)</f>
        <v>1.15771934503482</v>
      </c>
      <c r="E219" s="13">
        <f>IFERROR(SUM(F164:F169)/SUM(E164:E169),0)</f>
        <v>1.11835034104826</v>
      </c>
      <c r="F219" s="13">
        <f>IFERROR(SUM(G163:G168)/SUM(F163:F168),0)</f>
        <v>1.01339420205124</v>
      </c>
      <c r="G219" s="13">
        <f>IFERROR(SUM(H162:H167)/SUM(G162:G167),0)</f>
        <v>1.06703972892136</v>
      </c>
      <c r="H219" s="13">
        <f>IFERROR(SUM(I161:I166)/SUM(H161:H166),0)</f>
        <v>1.03936838552428</v>
      </c>
      <c r="I219" s="13">
        <f>IFERROR(SUM(J160:J165)/SUM(I160:I165),0)</f>
        <v>0.99057334174777</v>
      </c>
      <c r="J219" s="13">
        <f>IFERROR(SUM(K159:K164)/SUM(J159:J164),0)</f>
        <v>0.992900202534406</v>
      </c>
      <c r="K219" s="13">
        <f>IFERROR(SUM(L158:L163)/SUM(K158:K163),0)</f>
        <v>0.957642011626346</v>
      </c>
      <c r="L219" s="13">
        <f>IFERROR(SUM(M157:M162)/SUM(L157:L162),0)</f>
        <v>0.97880056004845</v>
      </c>
      <c r="M219" s="13">
        <f>IFERROR(SUM(N156:N161)/SUM(M156:M161),0)</f>
        <v>0.917390962300707</v>
      </c>
      <c r="N219" s="13">
        <f>IFERROR(SUM(O155:O160)/SUM(N155:N160),0)</f>
        <v>0.955985447295346</v>
      </c>
      <c r="O219" s="13">
        <f>IFERROR(SUM(P154:P159)/SUM(O154:O159),0)</f>
        <v>0.966290409915757</v>
      </c>
      <c r="P219" s="13">
        <f>IFERROR(SUM(Q153:Q158)/SUM(P153:P158),0)</f>
        <v>0.992215508408717</v>
      </c>
      <c r="Q219" s="13">
        <f>IFERROR(SUM(R152:R157)/SUM(Q152:Q157),0)</f>
        <v>0.990269192893759</v>
      </c>
      <c r="R219" s="13">
        <f>IFERROR(SUM(S151:S156)/SUM(R151:R156),0)</f>
        <v>0.99197276116958</v>
      </c>
      <c r="S219" s="22">
        <f>IFERROR(SUM(T150:T155)/SUM(S150:S155),0)</f>
        <v>0.990264718379427</v>
      </c>
      <c r="T219" s="13">
        <f>IFERROR(SUM(U149:U154)/SUM(T149:T154),0)</f>
        <v>1</v>
      </c>
      <c r="U219" s="13">
        <f>IFERROR(SUM(V148:V153)/SUM(U148:U153),0)</f>
        <v>0.999520238528576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1.01230526765708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X219" s="6" t="s">
        <v>34</v>
      </c>
      <c r="AY219" s="13">
        <f>IFERROR(SUM(AZ166:AZ171)/SUM(AY166:AY171),0)</f>
        <v>1.71573749520396</v>
      </c>
      <c r="AZ219" s="13">
        <f>IFERROR(SUM(BA165:BA170)/SUM(AZ165:AZ170),0)</f>
        <v>1.26065856073782</v>
      </c>
      <c r="BA219" s="13">
        <f>IFERROR(SUM(BB164:BB169)/SUM(BA164:BA169),0)</f>
        <v>1.30235971449214</v>
      </c>
      <c r="BB219" s="13">
        <f>IFERROR(SUM(BC163:BC168)/SUM(BB163:BB168),0)</f>
        <v>1.06084825487699</v>
      </c>
      <c r="BC219" s="13">
        <f>IFERROR(SUM(BD162:BD167)/SUM(BC162:BC167),0)</f>
        <v>1.06179152348494</v>
      </c>
      <c r="BD219" s="13">
        <f>IFERROR(SUM(BE161:BE166)/SUM(BD161:BD166),0)</f>
        <v>1.03992505278</v>
      </c>
      <c r="BE219" s="13">
        <f>IFERROR(SUM(BF160:BF165)/SUM(BE160:BE165),0)</f>
        <v>0.99346436373724</v>
      </c>
      <c r="BF219" s="13">
        <f>IFERROR(SUM(BG159:BG164)/SUM(BF159:BF164),0)</f>
        <v>0.98827312121163</v>
      </c>
      <c r="BG219" s="13">
        <f>IFERROR(SUM(BH158:BH163)/SUM(BG158:BG163),0)</f>
        <v>0.95535035799069</v>
      </c>
      <c r="BH219" s="13">
        <f>IFERROR(SUM(BI157:BI162)/SUM(BH157:BH162),0)</f>
        <v>0.967500849425329</v>
      </c>
      <c r="BI219" s="13">
        <f>IFERROR(SUM(BJ156:BJ161)/SUM(BI156:BI161),0)</f>
        <v>0.969679623834443</v>
      </c>
      <c r="BJ219" s="13">
        <f>IFERROR(SUM(BK155:BK160)/SUM(BJ155:BJ160),0)</f>
        <v>0.966430057294689</v>
      </c>
      <c r="BK219" s="13">
        <f>IFERROR(SUM(BL154:BL159)/SUM(BK154:BK159),0)</f>
        <v>0.960159663313805</v>
      </c>
      <c r="BL219" s="13">
        <f>IFERROR(SUM(BM153:BM158)/SUM(BL153:BL158),0)</f>
        <v>0.990636127558417</v>
      </c>
      <c r="BM219" s="13">
        <f>IFERROR(SUM(BN152:BN157)/SUM(BM152:BM157),0)</f>
        <v>0.987590101009494</v>
      </c>
      <c r="BN219" s="13">
        <f>IFERROR(SUM(BO151:BO156)/SUM(BN151:BN156),0)</f>
        <v>0.992823102552932</v>
      </c>
      <c r="BO219" s="13">
        <f>IFERROR(SUM(BP150:BP155)/SUM(BO150:BO155),0)</f>
        <v>0.987657751479741</v>
      </c>
      <c r="BP219" s="13">
        <f>IFERROR(SUM(BQ149:BQ154)/SUM(BP149:BP154),0)</f>
        <v>1</v>
      </c>
      <c r="BQ219" s="13">
        <f>IFERROR(SUM(BR148:BR153)/SUM(BQ148:BQ153),0)</f>
        <v>0.999401524534258</v>
      </c>
      <c r="BR219" s="13">
        <f>IFERROR(SUM(BS147:BS152)/SUM(BR147:BR152),0)</f>
        <v>1</v>
      </c>
      <c r="BS219" s="13">
        <f>IFERROR(SUM(BT146:BT151)/SUM(BS146:BS151),0)</f>
        <v>1</v>
      </c>
      <c r="BT219" s="13">
        <f>IFERROR(SUM(BU145:BU150)/SUM(BT145:BT150),0)</f>
        <v>1</v>
      </c>
      <c r="BU219" s="13">
        <f>IFERROR(SUM(BV144:BV149)/SUM(BU144:BU149),0)</f>
        <v>1.01242750883589</v>
      </c>
      <c r="BV219" s="13">
        <f>IFERROR(SUM(BW143:BW148)/SUM(BV143:BV148),0)</f>
        <v>1</v>
      </c>
      <c r="BW219" s="13">
        <f>IFERROR(SUM(BX142:BX147)/SUM(BW142:BW147),0)</f>
        <v>1</v>
      </c>
      <c r="BX219" s="13">
        <f>IFERROR(SUM(BY141:BY146)/SUM(BX141:BX146),0)</f>
        <v>1</v>
      </c>
      <c r="BY219" s="13">
        <f>IFERROR(SUM(BZ140:BZ145)/SUM(BY140:BY145),0)</f>
        <v>1</v>
      </c>
      <c r="BZ219" s="13">
        <f>IFERROR(SUM(CA139:CA144)/SUM(BZ139:BZ144),0)</f>
        <v>1</v>
      </c>
      <c r="CA219" s="13">
        <f>IFERROR(SUM(CB138:CB143)/SUM(CA138:CA143),0)</f>
        <v>1</v>
      </c>
      <c r="CB219" s="13">
        <f>IFERROR(SUM(CC138:CC142)/SUM(CB138:CB142),0)</f>
        <v>1</v>
      </c>
      <c r="CC219" s="13">
        <f>IFERROR(SUM(CD138:CD141)/SUM(CC138:CC141),0)</f>
        <v>1</v>
      </c>
      <c r="CD219" s="13">
        <f>IFERROR(SUM(CE138:CE140)/SUM(CD138:CD140),0)</f>
        <v>1</v>
      </c>
      <c r="CE219" s="13">
        <f>IFERROR(SUM(CF138:CF139)/SUM(CE138:CE139),0)</f>
        <v>1</v>
      </c>
      <c r="CF219" s="13">
        <f>IFERROR(SUM(CG138:CG138)/SUM(CF138:CF138),0)</f>
        <v>1</v>
      </c>
      <c r="CG219" s="13" t="s">
        <v>25</v>
      </c>
      <c r="CP219" s="6" t="s">
        <v>34</v>
      </c>
      <c r="CQ219" s="13">
        <f>IFERROR(SUM(CR166:CR171)/SUM(CQ166:CQ171),0)</f>
        <v>1.64945146643434</v>
      </c>
      <c r="CR219" s="13">
        <f>IFERROR(SUM(CS165:CS170)/SUM(CR165:CR170),0)</f>
        <v>1.27657535922782</v>
      </c>
      <c r="CS219" s="13">
        <f>IFERROR(SUM(CT164:CT169)/SUM(CS164:CS169),0)</f>
        <v>1.33583946334971</v>
      </c>
      <c r="CT219" s="13">
        <f>IFERROR(SUM(CU163:CU168)/SUM(CT163:CT168),0)</f>
        <v>1.1303887689679</v>
      </c>
      <c r="CU219" s="13">
        <f>IFERROR(SUM(CV162:CV167)/SUM(CU162:CU167),0)</f>
        <v>1.06433890499783</v>
      </c>
      <c r="CV219" s="13">
        <f>IFERROR(SUM(CW161:CW166)/SUM(CV161:CV166),0)</f>
        <v>1.03755064019792</v>
      </c>
      <c r="CW219" s="13">
        <f>IFERROR(SUM(CX160:CX165)/SUM(CW160:CW165),0)</f>
        <v>1.06317045547869</v>
      </c>
      <c r="CX219" s="13">
        <f>IFERROR(SUM(CY159:CY164)/SUM(CX159:CX164),0)</f>
        <v>1.02928614510762</v>
      </c>
      <c r="CY219" s="13">
        <f>IFERROR(SUM(CZ158:CZ163)/SUM(CY158:CY163),0)</f>
        <v>1.01999688849548</v>
      </c>
      <c r="CZ219" s="13">
        <f>IFERROR(SUM(DA157:DA162)/SUM(CZ157:CZ162),0)</f>
        <v>1.02986986027316</v>
      </c>
      <c r="DA219" s="13">
        <f>IFERROR(SUM(DB156:DB161)/SUM(DA156:DA161),0)</f>
        <v>1.01451840207518</v>
      </c>
      <c r="DB219" s="13">
        <f>IFERROR(SUM(DC155:DC160)/SUM(DB155:DB160),0)</f>
        <v>0.990354974398544</v>
      </c>
      <c r="DC219" s="13">
        <f>IFERROR(SUM(DD154:DD159)/SUM(DC154:DC159),0)</f>
        <v>0.977462566057055</v>
      </c>
      <c r="DD219" s="13">
        <f>IFERROR(SUM(DE153:DE158)/SUM(DD153:DD158),0)</f>
        <v>0.999509897400087</v>
      </c>
      <c r="DE219" s="13">
        <f>IFERROR(SUM(DF152:DF157)/SUM(DE152:DE157),0)</f>
        <v>0.982570761596803</v>
      </c>
      <c r="DF219" s="13">
        <f>IFERROR(SUM(DG151:DG156)/SUM(DF151:DF156),0)</f>
        <v>0.999799589319034</v>
      </c>
      <c r="DG219" s="13">
        <f>IFERROR(SUM(DH150:DH155)/SUM(DG150:DG155),0)</f>
        <v>1</v>
      </c>
      <c r="DH219" s="13">
        <f>IFERROR(SUM(DI149:DI154)/SUM(DH149:DH154),0)</f>
        <v>1</v>
      </c>
      <c r="DI219" s="13">
        <f>IFERROR(SUM(DJ148:DJ153)/SUM(DI148:DI153),0)</f>
        <v>0.999535697524754</v>
      </c>
      <c r="DJ219" s="13">
        <f>IFERROR(SUM(DK147:DK152)/SUM(DJ147:DJ152),0)</f>
        <v>1</v>
      </c>
      <c r="DK219" s="13">
        <f>IFERROR(SUM(DL146:DL151)/SUM(DK146:DK151),0)</f>
        <v>1</v>
      </c>
      <c r="DL219" s="13">
        <f>IFERROR(SUM(DM145:DM150)/SUM(DL145:DL150),0)</f>
        <v>1</v>
      </c>
      <c r="DM219" s="13">
        <f>IFERROR(SUM(DN144:DN149)/SUM(DM144:DM149),0)</f>
        <v>1</v>
      </c>
      <c r="DN219" s="13">
        <f>IFERROR(SUM(DO143:DO148)/SUM(DN143:DN148),0)</f>
        <v>1</v>
      </c>
      <c r="DO219" s="13">
        <f>IFERROR(SUM(DP142:DP147)/SUM(DO142:DO147),0)</f>
        <v>1</v>
      </c>
      <c r="DP219" s="13">
        <f>IFERROR(SUM(DQ141:DQ146)/SUM(DP141:DP146),0)</f>
        <v>1</v>
      </c>
      <c r="DQ219" s="13">
        <f>IFERROR(SUM(DR140:DR145)/SUM(DQ140:DQ145),0)</f>
        <v>1</v>
      </c>
      <c r="DR219" s="13">
        <f>IFERROR(SUM(DS139:DS144)/SUM(DR139:DR144),0)</f>
        <v>1</v>
      </c>
      <c r="DS219" s="13">
        <f>IFERROR(SUM(DT138:DT143)/SUM(DS138:DS143),0)</f>
        <v>1</v>
      </c>
      <c r="DT219" s="13">
        <f>IFERROR(SUM(DU138:DU142)/SUM(DT138:DT142),0)</f>
        <v>1</v>
      </c>
      <c r="DU219" s="13">
        <f>IFERROR(SUM(DV138:DV141)/SUM(DU138:DU141),0)</f>
        <v>0</v>
      </c>
      <c r="DV219" s="13">
        <f>IFERROR(SUM(DW138:DW140)/SUM(DV138:DV140),0)</f>
        <v>0</v>
      </c>
      <c r="DW219" s="13">
        <f>IFERROR(SUM(DX138:DX139)/SUM(DW138:DW139),0)</f>
        <v>0</v>
      </c>
      <c r="DX219" s="13">
        <f>IFERROR(SUM(DY138:DY138)/SUM(DX138:DX138),0)</f>
        <v>0</v>
      </c>
      <c r="DY219" s="13" t="s">
        <v>25</v>
      </c>
    </row>
    <row r="220" ht="15" customHeight="1" outlineLevel="1" spans="2:129">
      <c r="B220" s="15" t="s">
        <v>35</v>
      </c>
      <c r="C220" s="16">
        <f>C215</f>
        <v>1.54050063932162</v>
      </c>
      <c r="D220" s="16">
        <v>1.45</v>
      </c>
      <c r="E220" s="16">
        <v>1.25</v>
      </c>
      <c r="F220" s="16">
        <v>1.08</v>
      </c>
      <c r="G220" s="16">
        <v>1.05</v>
      </c>
      <c r="H220" s="16">
        <f>H214</f>
        <v>1.01081899487921</v>
      </c>
      <c r="I220" s="16">
        <v>1.01</v>
      </c>
      <c r="J220" s="16">
        <v>1.001</v>
      </c>
      <c r="K220" s="16">
        <v>1.001</v>
      </c>
      <c r="L220" s="16">
        <v>1.008</v>
      </c>
      <c r="M220" s="16">
        <v>1</v>
      </c>
      <c r="N220" s="16">
        <v>1.001</v>
      </c>
      <c r="O220" s="16">
        <v>1.005</v>
      </c>
      <c r="P220" s="16">
        <v>1.003</v>
      </c>
      <c r="Q220" s="16">
        <v>1.001</v>
      </c>
      <c r="R220" s="16">
        <v>1.0001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/>
      <c r="AM220" s="16"/>
      <c r="AN220" s="16"/>
      <c r="AO220" s="16"/>
      <c r="AP220" s="90"/>
      <c r="AQ220" s="90"/>
      <c r="AR220" s="90"/>
      <c r="AS220" s="90"/>
      <c r="AX220" s="15" t="s">
        <v>35</v>
      </c>
      <c r="AY220" s="16">
        <f>AY215</f>
        <v>1.75560198245265</v>
      </c>
      <c r="AZ220" s="16">
        <f>AZ218</f>
        <v>1.26337138787734</v>
      </c>
      <c r="BA220" s="16">
        <f>BA217</f>
        <v>1.2268851124207</v>
      </c>
      <c r="BB220" s="16">
        <v>1.15</v>
      </c>
      <c r="BC220" s="16">
        <v>1.05</v>
      </c>
      <c r="BD220" s="16">
        <f>BD214</f>
        <v>1.00769817515012</v>
      </c>
      <c r="BE220" s="16">
        <v>1.01</v>
      </c>
      <c r="BF220" s="16">
        <v>1.001</v>
      </c>
      <c r="BG220" s="16">
        <v>1.001</v>
      </c>
      <c r="BH220" s="16">
        <v>1.008</v>
      </c>
      <c r="BI220" s="16">
        <v>1</v>
      </c>
      <c r="BJ220" s="16">
        <v>1.001</v>
      </c>
      <c r="BK220" s="16">
        <v>1.005</v>
      </c>
      <c r="BL220" s="16">
        <v>1.003</v>
      </c>
      <c r="BM220" s="16">
        <v>1.001</v>
      </c>
      <c r="BN220" s="16">
        <v>1.0001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H220" s="16">
        <v>1</v>
      </c>
      <c r="CI220" s="16">
        <v>1</v>
      </c>
      <c r="CJ220" s="16">
        <v>1</v>
      </c>
      <c r="CK220" s="16">
        <v>1</v>
      </c>
      <c r="CP220" s="15" t="s">
        <v>35</v>
      </c>
      <c r="CQ220" s="16">
        <v>1.05</v>
      </c>
      <c r="CR220" s="16">
        <v>1.01</v>
      </c>
      <c r="CS220" s="16">
        <v>1.002</v>
      </c>
      <c r="CT220" s="16">
        <v>1.001</v>
      </c>
      <c r="CU220" s="16">
        <v>1.003</v>
      </c>
      <c r="CV220" s="16">
        <v>1.008</v>
      </c>
      <c r="CW220" s="16">
        <f>CW213</f>
        <v>1.0356857708702</v>
      </c>
      <c r="CX220" s="16">
        <v>1.001</v>
      </c>
      <c r="CY220" s="16">
        <v>1.005</v>
      </c>
      <c r="CZ220" s="16">
        <v>1.003</v>
      </c>
      <c r="DA220" s="16">
        <v>1.001</v>
      </c>
      <c r="DB220" s="16">
        <v>1.0001</v>
      </c>
      <c r="DC220" s="16">
        <v>1</v>
      </c>
      <c r="DD220" s="16">
        <v>1</v>
      </c>
      <c r="DE220" s="16">
        <v>1</v>
      </c>
      <c r="DF220" s="16">
        <v>1</v>
      </c>
      <c r="DG220" s="16">
        <v>1</v>
      </c>
      <c r="DH220" s="16">
        <v>1</v>
      </c>
      <c r="DI220" s="16">
        <v>1</v>
      </c>
      <c r="DJ220" s="16">
        <v>1</v>
      </c>
      <c r="DK220" s="16">
        <v>1</v>
      </c>
      <c r="DL220" s="16">
        <v>1</v>
      </c>
      <c r="DM220" s="16">
        <v>1</v>
      </c>
      <c r="DN220" s="16">
        <v>1</v>
      </c>
      <c r="DO220" s="16">
        <v>1</v>
      </c>
      <c r="DP220" s="16">
        <v>1</v>
      </c>
      <c r="DQ220" s="16">
        <v>1</v>
      </c>
      <c r="DR220" s="16">
        <v>1</v>
      </c>
      <c r="DS220" s="16">
        <v>1</v>
      </c>
      <c r="DT220" s="16">
        <v>1</v>
      </c>
      <c r="DU220" s="16">
        <v>1</v>
      </c>
      <c r="DV220" s="16">
        <v>1</v>
      </c>
      <c r="DW220" s="16">
        <v>1</v>
      </c>
      <c r="DX220" s="16">
        <v>1</v>
      </c>
      <c r="DY220" s="16">
        <v>1</v>
      </c>
    </row>
    <row r="221" ht="15" customHeight="1" outlineLevel="1" spans="2:129">
      <c r="B221" s="6" t="s">
        <v>36</v>
      </c>
      <c r="C221" s="13">
        <f t="shared" ref="C221:AJ221" si="245">IFERROR(C220*D221,0)</f>
        <v>3.29803290954114</v>
      </c>
      <c r="D221" s="13">
        <f t="shared" si="245"/>
        <v>2.14088383046273</v>
      </c>
      <c r="E221" s="13">
        <f t="shared" si="245"/>
        <v>1.47647160721567</v>
      </c>
      <c r="F221" s="13">
        <f t="shared" si="245"/>
        <v>1.18117728577254</v>
      </c>
      <c r="G221" s="13">
        <f t="shared" si="245"/>
        <v>1.09368267201161</v>
      </c>
      <c r="H221" s="13">
        <f t="shared" si="245"/>
        <v>1.04160254477296</v>
      </c>
      <c r="I221" s="13">
        <f t="shared" si="245"/>
        <v>1.03045406749349</v>
      </c>
      <c r="J221" s="13">
        <f t="shared" si="245"/>
        <v>1.02025155197375</v>
      </c>
      <c r="K221" s="13">
        <f t="shared" si="245"/>
        <v>1.0192323196541</v>
      </c>
      <c r="L221" s="13">
        <f t="shared" si="245"/>
        <v>1.01821410554855</v>
      </c>
      <c r="M221" s="13">
        <f t="shared" si="245"/>
        <v>1.0101330412188</v>
      </c>
      <c r="N221" s="13">
        <f t="shared" si="245"/>
        <v>1.0101330412188</v>
      </c>
      <c r="O221" s="13">
        <f t="shared" si="245"/>
        <v>1.0091239173015</v>
      </c>
      <c r="P221" s="13">
        <f t="shared" si="245"/>
        <v>1.0041034003</v>
      </c>
      <c r="Q221" s="13">
        <f t="shared" si="245"/>
        <v>1.0011001</v>
      </c>
      <c r="R221" s="13">
        <f t="shared" si="245"/>
        <v>1.0001</v>
      </c>
      <c r="S221" s="22">
        <f t="shared" si="245"/>
        <v>1</v>
      </c>
      <c r="T221" s="13">
        <f t="shared" si="245"/>
        <v>1</v>
      </c>
      <c r="U221" s="13">
        <f t="shared" si="245"/>
        <v>1</v>
      </c>
      <c r="V221" s="13">
        <f t="shared" si="245"/>
        <v>1</v>
      </c>
      <c r="W221" s="13">
        <f t="shared" si="245"/>
        <v>1</v>
      </c>
      <c r="X221" s="13">
        <f t="shared" si="245"/>
        <v>1</v>
      </c>
      <c r="Y221" s="13">
        <f t="shared" si="245"/>
        <v>1</v>
      </c>
      <c r="Z221" s="13">
        <f t="shared" si="245"/>
        <v>1</v>
      </c>
      <c r="AA221" s="13">
        <f t="shared" si="245"/>
        <v>1</v>
      </c>
      <c r="AB221" s="13">
        <f t="shared" si="245"/>
        <v>1</v>
      </c>
      <c r="AC221" s="13">
        <f t="shared" si="245"/>
        <v>1</v>
      </c>
      <c r="AD221" s="13">
        <f t="shared" si="245"/>
        <v>1</v>
      </c>
      <c r="AE221" s="13">
        <f t="shared" si="245"/>
        <v>1</v>
      </c>
      <c r="AF221" s="13">
        <f t="shared" si="245"/>
        <v>1</v>
      </c>
      <c r="AG221" s="13">
        <f t="shared" si="245"/>
        <v>1</v>
      </c>
      <c r="AH221" s="13">
        <f t="shared" si="245"/>
        <v>1</v>
      </c>
      <c r="AI221" s="13">
        <f t="shared" si="245"/>
        <v>1</v>
      </c>
      <c r="AJ221" s="13">
        <f t="shared" si="245"/>
        <v>1</v>
      </c>
      <c r="AK221" s="13">
        <f>AK220</f>
        <v>1</v>
      </c>
      <c r="AX221" s="6" t="s">
        <v>36</v>
      </c>
      <c r="AY221" s="13">
        <f t="shared" ref="AY221" si="246">IFERROR(AY220*AZ221,0)</f>
        <v>3.41198603957282</v>
      </c>
      <c r="AZ221" s="13">
        <f t="shared" ref="AZ221" si="247">IFERROR(AZ220*BA221,0)</f>
        <v>1.94348495483362</v>
      </c>
      <c r="BA221" s="13">
        <f t="shared" ref="BA221" si="248">IFERROR(BA220*BB221,0)</f>
        <v>1.53833225406424</v>
      </c>
      <c r="BB221" s="13">
        <f t="shared" ref="BB221" si="249">IFERROR(BB220*BC221,0)</f>
        <v>1.25385192019247</v>
      </c>
      <c r="BC221" s="13">
        <f t="shared" ref="BC221" si="250">IFERROR(BC220*BD221,0)</f>
        <v>1.09030601755867</v>
      </c>
      <c r="BD221" s="13">
        <f t="shared" ref="BD221" si="251">IFERROR(BD220*BE221,0)</f>
        <v>1.03838668338921</v>
      </c>
      <c r="BE221" s="13">
        <f t="shared" ref="BE221" si="252">IFERROR(BE220*BF221,0)</f>
        <v>1.03045406749349</v>
      </c>
      <c r="BF221" s="13">
        <f t="shared" ref="BF221" si="253">IFERROR(BF220*BG221,0)</f>
        <v>1.02025155197375</v>
      </c>
      <c r="BG221" s="13">
        <f t="shared" ref="BG221" si="254">IFERROR(BG220*BH221,0)</f>
        <v>1.0192323196541</v>
      </c>
      <c r="BH221" s="13">
        <f t="shared" ref="BH221" si="255">IFERROR(BH220*BI221,0)</f>
        <v>1.01821410554855</v>
      </c>
      <c r="BI221" s="13">
        <f t="shared" ref="BI221" si="256">IFERROR(BI220*BJ221,0)</f>
        <v>1.0101330412188</v>
      </c>
      <c r="BJ221" s="13">
        <f t="shared" ref="BJ221" si="257">IFERROR(BJ220*BK221,0)</f>
        <v>1.0101330412188</v>
      </c>
      <c r="BK221" s="13">
        <f t="shared" ref="BK221" si="258">IFERROR(BK220*BL221,0)</f>
        <v>1.0091239173015</v>
      </c>
      <c r="BL221" s="13">
        <f t="shared" ref="BL221" si="259">IFERROR(BL220*BM221,0)</f>
        <v>1.0041034003</v>
      </c>
      <c r="BM221" s="13">
        <f t="shared" ref="BM221" si="260">IFERROR(BM220*BN221,0)</f>
        <v>1.0011001</v>
      </c>
      <c r="BN221" s="13">
        <f t="shared" ref="BN221" si="261">IFERROR(BN220*BO221,0)</f>
        <v>1.0001</v>
      </c>
      <c r="BO221" s="13">
        <f t="shared" ref="BO221" si="262">IFERROR(BO220*BP221,0)</f>
        <v>1</v>
      </c>
      <c r="BP221" s="13">
        <f t="shared" ref="BP221" si="263">IFERROR(BP220*BQ221,0)</f>
        <v>1</v>
      </c>
      <c r="BQ221" s="13">
        <f t="shared" ref="BQ221" si="264">IFERROR(BQ220*BR221,0)</f>
        <v>1</v>
      </c>
      <c r="BR221" s="13">
        <f t="shared" ref="BR221" si="265">IFERROR(BR220*BS221,0)</f>
        <v>1</v>
      </c>
      <c r="BS221" s="13">
        <f t="shared" ref="BS221" si="266">IFERROR(BS220*BT221,0)</f>
        <v>1</v>
      </c>
      <c r="BT221" s="13">
        <f t="shared" ref="BT221" si="267">IFERROR(BT220*BU221,0)</f>
        <v>1</v>
      </c>
      <c r="BU221" s="13">
        <f t="shared" ref="BU221" si="268">IFERROR(BU220*BV221,0)</f>
        <v>1</v>
      </c>
      <c r="BV221" s="13">
        <f t="shared" ref="BV221" si="269">IFERROR(BV220*BW221,0)</f>
        <v>1</v>
      </c>
      <c r="BW221" s="13">
        <f t="shared" ref="BW221" si="270">IFERROR(BW220*BX221,0)</f>
        <v>1</v>
      </c>
      <c r="BX221" s="13">
        <f t="shared" ref="BX221" si="271">IFERROR(BX220*BY221,0)</f>
        <v>1</v>
      </c>
      <c r="BY221" s="13">
        <f t="shared" ref="BY221" si="272">IFERROR(BY220*BZ221,0)</f>
        <v>1</v>
      </c>
      <c r="BZ221" s="13">
        <f t="shared" ref="BZ221" si="273">IFERROR(BZ220*CA221,0)</f>
        <v>1</v>
      </c>
      <c r="CA221" s="13">
        <f t="shared" ref="CA221" si="274">IFERROR(CA220*CB221,0)</f>
        <v>1</v>
      </c>
      <c r="CB221" s="13">
        <f t="shared" ref="CB221" si="275">IFERROR(CB220*CC221,0)</f>
        <v>1</v>
      </c>
      <c r="CC221" s="13">
        <f t="shared" ref="CC221" si="276">IFERROR(CC220*CD221,0)</f>
        <v>1</v>
      </c>
      <c r="CD221" s="13">
        <f t="shared" ref="CD221" si="277">IFERROR(CD220*CE221,0)</f>
        <v>1</v>
      </c>
      <c r="CE221" s="13">
        <f t="shared" ref="CE221" si="278">IFERROR(CE220*CF221,0)</f>
        <v>1</v>
      </c>
      <c r="CF221" s="13">
        <f t="shared" ref="CF221" si="279">IFERROR(CF220*CG221,0)</f>
        <v>1</v>
      </c>
      <c r="CG221" s="13">
        <f>CG220</f>
        <v>1</v>
      </c>
      <c r="CP221" s="6" t="s">
        <v>36</v>
      </c>
      <c r="CQ221" s="13">
        <f t="shared" ref="CQ221:DX221" si="280">IFERROR(CQ220*CR221,0)</f>
        <v>1.1250725367212</v>
      </c>
      <c r="CR221" s="13">
        <f t="shared" si="280"/>
        <v>1.07149765402019</v>
      </c>
      <c r="CS221" s="13">
        <f t="shared" si="280"/>
        <v>1.06088876635662</v>
      </c>
      <c r="CT221" s="13">
        <f t="shared" si="280"/>
        <v>1.05877122390881</v>
      </c>
      <c r="CU221" s="13">
        <f t="shared" si="280"/>
        <v>1.05771351039841</v>
      </c>
      <c r="CV221" s="13">
        <f t="shared" si="280"/>
        <v>1.05454986081596</v>
      </c>
      <c r="CW221" s="13">
        <f t="shared" si="280"/>
        <v>1.04618041747615</v>
      </c>
      <c r="CX221" s="13">
        <f t="shared" si="280"/>
        <v>1.0101330412188</v>
      </c>
      <c r="CY221" s="13">
        <f t="shared" si="280"/>
        <v>1.0091239173015</v>
      </c>
      <c r="CZ221" s="13">
        <f t="shared" si="280"/>
        <v>1.0041034003</v>
      </c>
      <c r="DA221" s="13">
        <f t="shared" si="280"/>
        <v>1.0011001</v>
      </c>
      <c r="DB221" s="13">
        <f t="shared" si="280"/>
        <v>1.0001</v>
      </c>
      <c r="DC221" s="13">
        <f t="shared" si="280"/>
        <v>1</v>
      </c>
      <c r="DD221" s="13">
        <f t="shared" si="280"/>
        <v>1</v>
      </c>
      <c r="DE221" s="13">
        <f t="shared" si="280"/>
        <v>1</v>
      </c>
      <c r="DF221" s="13">
        <f t="shared" si="280"/>
        <v>1</v>
      </c>
      <c r="DG221" s="13">
        <f t="shared" si="280"/>
        <v>1</v>
      </c>
      <c r="DH221" s="13">
        <f t="shared" si="280"/>
        <v>1</v>
      </c>
      <c r="DI221" s="13">
        <f t="shared" si="280"/>
        <v>1</v>
      </c>
      <c r="DJ221" s="13">
        <f t="shared" si="280"/>
        <v>1</v>
      </c>
      <c r="DK221" s="13">
        <f t="shared" si="280"/>
        <v>1</v>
      </c>
      <c r="DL221" s="13">
        <f t="shared" si="280"/>
        <v>1</v>
      </c>
      <c r="DM221" s="13">
        <f t="shared" si="280"/>
        <v>1</v>
      </c>
      <c r="DN221" s="13">
        <f t="shared" si="280"/>
        <v>1</v>
      </c>
      <c r="DO221" s="13">
        <f t="shared" si="280"/>
        <v>1</v>
      </c>
      <c r="DP221" s="13">
        <f t="shared" si="280"/>
        <v>1</v>
      </c>
      <c r="DQ221" s="13">
        <f t="shared" si="280"/>
        <v>1</v>
      </c>
      <c r="DR221" s="13">
        <f t="shared" si="280"/>
        <v>1</v>
      </c>
      <c r="DS221" s="13">
        <f t="shared" si="280"/>
        <v>1</v>
      </c>
      <c r="DT221" s="13">
        <f t="shared" si="280"/>
        <v>1</v>
      </c>
      <c r="DU221" s="13">
        <f t="shared" si="280"/>
        <v>1</v>
      </c>
      <c r="DV221" s="13">
        <f t="shared" si="280"/>
        <v>1</v>
      </c>
      <c r="DW221" s="13">
        <f t="shared" si="280"/>
        <v>1</v>
      </c>
      <c r="DX221" s="13">
        <f t="shared" si="280"/>
        <v>1</v>
      </c>
      <c r="DY221" s="13">
        <f>DY220</f>
        <v>1</v>
      </c>
    </row>
    <row r="222" ht="15" customHeight="1" outlineLevel="1" spans="2:129">
      <c r="B222" s="6" t="s">
        <v>37</v>
      </c>
      <c r="C222" s="13">
        <f t="shared" ref="C222:AK222" si="281">IFERROR(ROUND(1-1/C221,4),0)</f>
        <v>0.6968</v>
      </c>
      <c r="D222" s="13">
        <f t="shared" si="281"/>
        <v>0.5329</v>
      </c>
      <c r="E222" s="13">
        <f t="shared" si="281"/>
        <v>0.3227</v>
      </c>
      <c r="F222" s="13">
        <f t="shared" si="281"/>
        <v>0.1534</v>
      </c>
      <c r="G222" s="13">
        <f t="shared" si="281"/>
        <v>0.0857</v>
      </c>
      <c r="H222" s="13">
        <f t="shared" si="281"/>
        <v>0.0399</v>
      </c>
      <c r="I222" s="13">
        <f t="shared" si="281"/>
        <v>0.0296</v>
      </c>
      <c r="J222" s="13">
        <f t="shared" si="281"/>
        <v>0.0198</v>
      </c>
      <c r="K222" s="13">
        <f t="shared" si="281"/>
        <v>0.0189</v>
      </c>
      <c r="L222" s="13">
        <f t="shared" si="281"/>
        <v>0.0179</v>
      </c>
      <c r="M222" s="13">
        <f t="shared" si="281"/>
        <v>0.01</v>
      </c>
      <c r="N222" s="13">
        <f t="shared" si="281"/>
        <v>0.01</v>
      </c>
      <c r="O222" s="13">
        <f t="shared" si="281"/>
        <v>0.009</v>
      </c>
      <c r="P222" s="13">
        <f t="shared" si="281"/>
        <v>0.0041</v>
      </c>
      <c r="Q222" s="13">
        <f t="shared" si="281"/>
        <v>0.0011</v>
      </c>
      <c r="R222" s="13">
        <f t="shared" si="281"/>
        <v>0.0001</v>
      </c>
      <c r="S222" s="22">
        <f t="shared" si="281"/>
        <v>0</v>
      </c>
      <c r="T222" s="13">
        <f t="shared" si="281"/>
        <v>0</v>
      </c>
      <c r="U222" s="13">
        <f t="shared" si="281"/>
        <v>0</v>
      </c>
      <c r="V222" s="13">
        <f t="shared" si="281"/>
        <v>0</v>
      </c>
      <c r="W222" s="13">
        <f t="shared" si="281"/>
        <v>0</v>
      </c>
      <c r="X222" s="13">
        <f t="shared" si="281"/>
        <v>0</v>
      </c>
      <c r="Y222" s="13">
        <f t="shared" si="281"/>
        <v>0</v>
      </c>
      <c r="Z222" s="13">
        <f t="shared" si="281"/>
        <v>0</v>
      </c>
      <c r="AA222" s="13">
        <f t="shared" si="281"/>
        <v>0</v>
      </c>
      <c r="AB222" s="13">
        <f t="shared" si="281"/>
        <v>0</v>
      </c>
      <c r="AC222" s="13">
        <f t="shared" si="281"/>
        <v>0</v>
      </c>
      <c r="AD222" s="13">
        <f t="shared" si="281"/>
        <v>0</v>
      </c>
      <c r="AE222" s="13">
        <f t="shared" si="281"/>
        <v>0</v>
      </c>
      <c r="AF222" s="13">
        <f t="shared" si="281"/>
        <v>0</v>
      </c>
      <c r="AG222" s="13">
        <f t="shared" si="281"/>
        <v>0</v>
      </c>
      <c r="AH222" s="13">
        <f t="shared" si="281"/>
        <v>0</v>
      </c>
      <c r="AI222" s="13">
        <f t="shared" si="281"/>
        <v>0</v>
      </c>
      <c r="AJ222" s="13">
        <f t="shared" si="281"/>
        <v>0</v>
      </c>
      <c r="AK222" s="13">
        <f t="shared" si="281"/>
        <v>0</v>
      </c>
      <c r="AX222" s="6" t="s">
        <v>37</v>
      </c>
      <c r="AY222" s="13">
        <f t="shared" ref="AY222:CG222" si="282">IFERROR(ROUND(1-1/AY221,4),0)</f>
        <v>0.7069</v>
      </c>
      <c r="AZ222" s="13">
        <f t="shared" si="282"/>
        <v>0.4855</v>
      </c>
      <c r="BA222" s="13">
        <f t="shared" si="282"/>
        <v>0.3499</v>
      </c>
      <c r="BB222" s="13">
        <f t="shared" si="282"/>
        <v>0.2025</v>
      </c>
      <c r="BC222" s="13">
        <f t="shared" si="282"/>
        <v>0.0828</v>
      </c>
      <c r="BD222" s="13">
        <f t="shared" si="282"/>
        <v>0.037</v>
      </c>
      <c r="BE222" s="13">
        <f t="shared" si="282"/>
        <v>0.0296</v>
      </c>
      <c r="BF222" s="13">
        <f t="shared" si="282"/>
        <v>0.0198</v>
      </c>
      <c r="BG222" s="13">
        <f t="shared" si="282"/>
        <v>0.0189</v>
      </c>
      <c r="BH222" s="13">
        <f t="shared" si="282"/>
        <v>0.0179</v>
      </c>
      <c r="BI222" s="13">
        <f t="shared" si="282"/>
        <v>0.01</v>
      </c>
      <c r="BJ222" s="13">
        <f t="shared" si="282"/>
        <v>0.01</v>
      </c>
      <c r="BK222" s="13">
        <f t="shared" si="282"/>
        <v>0.009</v>
      </c>
      <c r="BL222" s="13">
        <f t="shared" si="282"/>
        <v>0.0041</v>
      </c>
      <c r="BM222" s="13">
        <f t="shared" si="282"/>
        <v>0.0011</v>
      </c>
      <c r="BN222" s="13">
        <f t="shared" si="282"/>
        <v>0.0001</v>
      </c>
      <c r="BO222" s="13">
        <f t="shared" si="282"/>
        <v>0</v>
      </c>
      <c r="BP222" s="13">
        <f t="shared" si="282"/>
        <v>0</v>
      </c>
      <c r="BQ222" s="13">
        <f t="shared" si="282"/>
        <v>0</v>
      </c>
      <c r="BR222" s="13">
        <f t="shared" si="282"/>
        <v>0</v>
      </c>
      <c r="BS222" s="13">
        <f t="shared" si="282"/>
        <v>0</v>
      </c>
      <c r="BT222" s="13">
        <f t="shared" si="282"/>
        <v>0</v>
      </c>
      <c r="BU222" s="13">
        <f t="shared" si="282"/>
        <v>0</v>
      </c>
      <c r="BV222" s="13">
        <f t="shared" si="282"/>
        <v>0</v>
      </c>
      <c r="BW222" s="13">
        <f t="shared" si="282"/>
        <v>0</v>
      </c>
      <c r="BX222" s="13">
        <f t="shared" si="282"/>
        <v>0</v>
      </c>
      <c r="BY222" s="13">
        <f t="shared" si="282"/>
        <v>0</v>
      </c>
      <c r="BZ222" s="13">
        <f t="shared" si="282"/>
        <v>0</v>
      </c>
      <c r="CA222" s="13">
        <f t="shared" si="282"/>
        <v>0</v>
      </c>
      <c r="CB222" s="13">
        <f t="shared" si="282"/>
        <v>0</v>
      </c>
      <c r="CC222" s="13">
        <f t="shared" si="282"/>
        <v>0</v>
      </c>
      <c r="CD222" s="13">
        <f t="shared" si="282"/>
        <v>0</v>
      </c>
      <c r="CE222" s="13">
        <f t="shared" si="282"/>
        <v>0</v>
      </c>
      <c r="CF222" s="13">
        <f t="shared" si="282"/>
        <v>0</v>
      </c>
      <c r="CG222" s="13">
        <f t="shared" si="282"/>
        <v>0</v>
      </c>
      <c r="CP222" s="6" t="s">
        <v>37</v>
      </c>
      <c r="CQ222" s="13">
        <f t="shared" ref="CQ222:DY222" si="283">IFERROR(ROUND(1-1/CQ221,4),0)</f>
        <v>0.1112</v>
      </c>
      <c r="CR222" s="13">
        <f t="shared" si="283"/>
        <v>0.0667</v>
      </c>
      <c r="CS222" s="13">
        <f t="shared" si="283"/>
        <v>0.0574</v>
      </c>
      <c r="CT222" s="13">
        <f t="shared" si="283"/>
        <v>0.0555</v>
      </c>
      <c r="CU222" s="13">
        <f t="shared" si="283"/>
        <v>0.0546</v>
      </c>
      <c r="CV222" s="13">
        <f t="shared" si="283"/>
        <v>0.0517</v>
      </c>
      <c r="CW222" s="13">
        <f t="shared" si="283"/>
        <v>0.0441</v>
      </c>
      <c r="CX222" s="13">
        <f t="shared" si="283"/>
        <v>0.01</v>
      </c>
      <c r="CY222" s="13">
        <f t="shared" si="283"/>
        <v>0.009</v>
      </c>
      <c r="CZ222" s="13">
        <f t="shared" si="283"/>
        <v>0.0041</v>
      </c>
      <c r="DA222" s="13">
        <f t="shared" si="283"/>
        <v>0.0011</v>
      </c>
      <c r="DB222" s="13">
        <f t="shared" si="283"/>
        <v>0.0001</v>
      </c>
      <c r="DC222" s="13">
        <f t="shared" si="283"/>
        <v>0</v>
      </c>
      <c r="DD222" s="13">
        <f t="shared" si="283"/>
        <v>0</v>
      </c>
      <c r="DE222" s="13">
        <f t="shared" si="283"/>
        <v>0</v>
      </c>
      <c r="DF222" s="13">
        <f t="shared" si="283"/>
        <v>0</v>
      </c>
      <c r="DG222" s="13">
        <f t="shared" si="283"/>
        <v>0</v>
      </c>
      <c r="DH222" s="13">
        <f t="shared" si="283"/>
        <v>0</v>
      </c>
      <c r="DI222" s="13">
        <f t="shared" si="283"/>
        <v>0</v>
      </c>
      <c r="DJ222" s="13">
        <f t="shared" si="283"/>
        <v>0</v>
      </c>
      <c r="DK222" s="13">
        <f t="shared" si="283"/>
        <v>0</v>
      </c>
      <c r="DL222" s="13">
        <f t="shared" si="283"/>
        <v>0</v>
      </c>
      <c r="DM222" s="13">
        <f t="shared" si="283"/>
        <v>0</v>
      </c>
      <c r="DN222" s="13">
        <f t="shared" si="283"/>
        <v>0</v>
      </c>
      <c r="DO222" s="13">
        <f t="shared" si="283"/>
        <v>0</v>
      </c>
      <c r="DP222" s="13">
        <f t="shared" si="283"/>
        <v>0</v>
      </c>
      <c r="DQ222" s="13">
        <f t="shared" si="283"/>
        <v>0</v>
      </c>
      <c r="DR222" s="13">
        <f t="shared" si="283"/>
        <v>0</v>
      </c>
      <c r="DS222" s="13">
        <f t="shared" si="283"/>
        <v>0</v>
      </c>
      <c r="DT222" s="13">
        <f t="shared" si="283"/>
        <v>0</v>
      </c>
      <c r="DU222" s="13">
        <f t="shared" si="283"/>
        <v>0</v>
      </c>
      <c r="DV222" s="13">
        <f t="shared" si="283"/>
        <v>0</v>
      </c>
      <c r="DW222" s="13">
        <f t="shared" si="283"/>
        <v>0</v>
      </c>
      <c r="DX222" s="13">
        <f t="shared" si="283"/>
        <v>0</v>
      </c>
      <c r="DY222" s="13">
        <f t="shared" si="283"/>
        <v>0</v>
      </c>
    </row>
    <row r="223" ht="15" customHeight="1"/>
    <row r="224" ht="15" customHeight="1"/>
    <row r="225" ht="15" customHeight="1" spans="2:109">
      <c r="B225" s="5" t="s">
        <v>69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42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CP225" s="5" t="s">
        <v>42</v>
      </c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</row>
    <row r="226" ht="15" customHeight="1" outlineLevel="1" spans="2:109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  <c r="CP226" s="24" t="s">
        <v>23</v>
      </c>
      <c r="CQ226" s="25" t="s">
        <v>43</v>
      </c>
      <c r="CR226" s="26" t="s">
        <v>44</v>
      </c>
      <c r="CS226" s="26" t="s">
        <v>45</v>
      </c>
      <c r="CT226" s="26" t="s">
        <v>46</v>
      </c>
      <c r="CU226" s="26" t="s">
        <v>47</v>
      </c>
      <c r="CV226" s="27" t="s">
        <v>48</v>
      </c>
      <c r="CW226" s="26" t="s">
        <v>25</v>
      </c>
      <c r="CX226" s="27" t="s">
        <v>49</v>
      </c>
      <c r="CY226" s="26" t="s">
        <v>50</v>
      </c>
      <c r="CZ226" s="27" t="s">
        <v>51</v>
      </c>
      <c r="DA226" s="26" t="s">
        <v>52</v>
      </c>
      <c r="DB226" s="26" t="s">
        <v>53</v>
      </c>
      <c r="DC226" s="27" t="s">
        <v>54</v>
      </c>
      <c r="DD226" s="26" t="s">
        <v>55</v>
      </c>
      <c r="DE226" s="40" t="s">
        <v>56</v>
      </c>
    </row>
    <row r="227" ht="15" customHeight="1" outlineLevel="1" spans="2:109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  <c r="CP227" s="24"/>
      <c r="CV227" s="27" t="s">
        <v>57</v>
      </c>
      <c r="CW227" s="26" t="s">
        <v>58</v>
      </c>
      <c r="CX227" s="27"/>
      <c r="CZ227" s="27"/>
      <c r="DC227" s="27"/>
      <c r="DE227" s="41"/>
    </row>
    <row r="228" ht="15" customHeight="1" outlineLevel="1" spans="2:109">
      <c r="B228" s="10">
        <f>B177</f>
        <v>201606</v>
      </c>
      <c r="C228" s="29">
        <v>623.93</v>
      </c>
      <c r="D228" s="30">
        <f>IFERROR(AK7,0)</f>
        <v>514888</v>
      </c>
      <c r="E228" s="30">
        <f>IFERROR(AK99,0)</f>
        <v>0</v>
      </c>
      <c r="F228" s="30">
        <f>IFERROR([1]财产险008大赔案!AK8,0)</f>
        <v>0</v>
      </c>
      <c r="G228" s="30">
        <f>IFERROR([1]财产险008大赔案!AK47,0)</f>
        <v>0</v>
      </c>
      <c r="H228" s="29">
        <f>ROUND(IFERROR(AK90*D228,0),2)</f>
        <v>514888</v>
      </c>
      <c r="I228" s="30">
        <f>ROUND(IFERROR(AK221*(SUM(D228:E228)),0),2)</f>
        <v>514888</v>
      </c>
      <c r="J228" s="34">
        <f>ROUND((I228),2)</f>
        <v>514888</v>
      </c>
      <c r="K228" s="30">
        <f>ROUND(IFERROR(J228-(SUM(D228:E228)),0),2)</f>
        <v>0</v>
      </c>
      <c r="L228" s="35">
        <f t="shared" ref="L228:L262" si="284">0</f>
        <v>0</v>
      </c>
      <c r="M228" s="30">
        <f t="shared" ref="M228:M262" si="285">ROUND(IFERROR(C251*L228,0),2)</f>
        <v>0</v>
      </c>
      <c r="N228" s="36">
        <f t="shared" ref="N228:N262" si="286">ROUND(IFERROR(M228-F228-G228,0),2)</f>
        <v>0</v>
      </c>
      <c r="O228" s="29">
        <f t="shared" ref="O228:P262" si="287">ROUND(IFERROR(J228+M228,0),2)</f>
        <v>514888</v>
      </c>
      <c r="P228" s="30">
        <f t="shared" si="287"/>
        <v>0</v>
      </c>
      <c r="Q228" s="42">
        <f t="shared" ref="Q228:Q262" si="288">IFERROR(O228/C228,0)</f>
        <v>825.233599923068</v>
      </c>
      <c r="AX228" s="10">
        <v>201606</v>
      </c>
      <c r="AY228" s="29">
        <v>623.93</v>
      </c>
      <c r="AZ228" s="30">
        <f>IFERROR(CG7,0)</f>
        <v>514888</v>
      </c>
      <c r="BA228" s="30">
        <f>IFERROR(CG99,0)</f>
        <v>0</v>
      </c>
      <c r="BB228" s="30">
        <f>IFERROR([1]财产险008大赔案!BU8,0)</f>
        <v>0</v>
      </c>
      <c r="BC228" s="30">
        <f>IFERROR([1]财产险008大赔案!BU47,0)</f>
        <v>0</v>
      </c>
      <c r="BD228" s="29">
        <f>ROUND(IFERROR(CG90*AZ228,0),2)</f>
        <v>514888</v>
      </c>
      <c r="BE228" s="30">
        <f>ROUND(IFERROR(CG221*(SUM(AZ228:BA228)),0),2)</f>
        <v>514888</v>
      </c>
      <c r="BF228" s="34">
        <f>ROUND((BE228),2)</f>
        <v>514888</v>
      </c>
      <c r="BG228" s="30">
        <f t="shared" ref="BG228:BG262" si="289">ROUND(IFERROR(BF228-(SUM(AZ228:BA228)),0),2)</f>
        <v>0</v>
      </c>
      <c r="BH228" s="35">
        <f t="shared" ref="BH228:BH262" si="290">0</f>
        <v>0</v>
      </c>
      <c r="BI228" s="30">
        <f t="shared" ref="BI228:BI262" si="291">ROUND(IFERROR(AY251*BH228,0),2)</f>
        <v>0</v>
      </c>
      <c r="BJ228" s="30">
        <f t="shared" ref="BJ228:BJ262" si="292">ROUND(IFERROR(BI228-BB228-BC228,0),2)</f>
        <v>0</v>
      </c>
      <c r="BK228" s="29">
        <f t="shared" ref="BK228:BK262" si="293">ROUND(IFERROR(BF228+BI228,0),2)</f>
        <v>514888</v>
      </c>
      <c r="BL228" s="30">
        <f t="shared" ref="BL228:BL262" si="294">ROUND(IFERROR(BG228+BJ228,0),2)</f>
        <v>0</v>
      </c>
      <c r="BM228" s="42">
        <f t="shared" ref="BM228:BM262" si="295">IFERROR(BK228/AY228,0)</f>
        <v>825.233599923068</v>
      </c>
      <c r="CP228" s="28">
        <v>201506</v>
      </c>
      <c r="CQ228" s="29">
        <v>623.93</v>
      </c>
      <c r="CR228" s="30">
        <f>IFERROR(DY7,0)</f>
        <v>0</v>
      </c>
      <c r="CS228" s="30">
        <f>IFERROR(DY99,0)</f>
        <v>0</v>
      </c>
      <c r="CT228" s="30">
        <f>IFERROR([1]财产险008大赔案!DM8,0)</f>
        <v>0</v>
      </c>
      <c r="CU228" s="30">
        <f>IFERROR([1]财产险008大赔案!DM47,0)</f>
        <v>0</v>
      </c>
      <c r="CV228" s="29">
        <f>ROUND(IFERROR(DY90*CR228,0),2)</f>
        <v>0</v>
      </c>
      <c r="CW228" s="30">
        <f>ROUND(IFERROR(DY221*(SUM(CR228:CS228)),0),2)</f>
        <v>0</v>
      </c>
      <c r="CX228" s="34">
        <f>ROUND((CW228),2)</f>
        <v>0</v>
      </c>
      <c r="CY228" s="30">
        <f t="shared" ref="CY228:CY262" si="296">ROUND(IFERROR(CX228-(SUM(CR228:CS228)),0),2)</f>
        <v>0</v>
      </c>
      <c r="CZ228" s="35">
        <f t="shared" ref="CZ228:CZ262" si="297">0</f>
        <v>0</v>
      </c>
      <c r="DA228" s="30">
        <f t="shared" ref="DA228:DA262" si="298">ROUND(IFERROR(CQ251*CZ228,0),2)</f>
        <v>0</v>
      </c>
      <c r="DB228" s="30">
        <f t="shared" ref="DB228:DB262" si="299">ROUND(IFERROR(DA228-CT228-CU228,0),2)</f>
        <v>0</v>
      </c>
      <c r="DC228" s="29">
        <f t="shared" ref="DC228:DD262" si="300">ROUND(IFERROR(CX228+DA228,0),2)</f>
        <v>0</v>
      </c>
      <c r="DD228" s="30">
        <f t="shared" si="300"/>
        <v>0</v>
      </c>
      <c r="DE228" s="42">
        <f t="shared" ref="DE228:DE262" si="301">IFERROR(DC228/CQ228,0)</f>
        <v>0</v>
      </c>
    </row>
    <row r="229" ht="15" customHeight="1" outlineLevel="1" spans="2:109">
      <c r="B229" s="10">
        <f t="shared" ref="B229:B262" si="302">B178</f>
        <v>201609</v>
      </c>
      <c r="C229" s="32">
        <v>11067.8</v>
      </c>
      <c r="D229" s="33">
        <f>IFERROR(AJ8,0)</f>
        <v>168364</v>
      </c>
      <c r="E229" s="33">
        <f>IFERROR(AJ100,0)</f>
        <v>0</v>
      </c>
      <c r="F229" s="33">
        <f>IFERROR([1]财产险008大赔案!AJ9,0)</f>
        <v>0</v>
      </c>
      <c r="G229" s="33">
        <f>IFERROR([1]财产险008大赔案!AJ48,0)</f>
        <v>0</v>
      </c>
      <c r="H229" s="32">
        <f>ROUND(IFERROR(AJ90*D229,0),2)</f>
        <v>168364</v>
      </c>
      <c r="I229" s="33">
        <f>ROUND(IFERROR(AJ221*(SUM(D229:E229)),0),2)</f>
        <v>168364</v>
      </c>
      <c r="J229" s="34">
        <f t="shared" ref="J229:J262" si="303">ROUND((I229),2)</f>
        <v>168364</v>
      </c>
      <c r="K229" s="33">
        <f t="shared" ref="K228:K262" si="304">ROUND(IFERROR(J229-(SUM(D229:E229)),0),2)</f>
        <v>0</v>
      </c>
      <c r="L229" s="38">
        <f t="shared" si="284"/>
        <v>0</v>
      </c>
      <c r="M229" s="33">
        <f t="shared" si="285"/>
        <v>0</v>
      </c>
      <c r="N229" s="39">
        <f t="shared" si="286"/>
        <v>0</v>
      </c>
      <c r="O229" s="32">
        <f t="shared" si="287"/>
        <v>168364</v>
      </c>
      <c r="P229" s="33">
        <f t="shared" si="287"/>
        <v>0</v>
      </c>
      <c r="Q229" s="43">
        <f t="shared" si="288"/>
        <v>15.2120565966136</v>
      </c>
      <c r="AX229" s="10">
        <v>201609</v>
      </c>
      <c r="AY229" s="32">
        <v>11067.8</v>
      </c>
      <c r="AZ229" s="33">
        <f>IFERROR(CF8,0)</f>
        <v>168364</v>
      </c>
      <c r="BA229" s="33">
        <f>IFERROR(CF100,0)</f>
        <v>0</v>
      </c>
      <c r="BB229" s="33">
        <f>IFERROR([1]财产险008大赔案!BT9,0)</f>
        <v>0</v>
      </c>
      <c r="BC229" s="33">
        <f>IFERROR([1]财产险008大赔案!BT48,0)</f>
        <v>0</v>
      </c>
      <c r="BD229" s="32">
        <f>ROUND(IFERROR(CF90*AZ229,0),2)</f>
        <v>168364</v>
      </c>
      <c r="BE229" s="33">
        <f>ROUND(IFERROR(CF221*(SUM(AZ229:BA229)),0),2)</f>
        <v>168364</v>
      </c>
      <c r="BF229" s="34">
        <f t="shared" ref="BF229:BF262" si="305">ROUND((BE229),2)</f>
        <v>168364</v>
      </c>
      <c r="BG229" s="33">
        <f t="shared" si="289"/>
        <v>0</v>
      </c>
      <c r="BH229" s="38">
        <f t="shared" si="290"/>
        <v>0</v>
      </c>
      <c r="BI229" s="33">
        <f t="shared" si="291"/>
        <v>0</v>
      </c>
      <c r="BJ229" s="33">
        <f t="shared" si="292"/>
        <v>0</v>
      </c>
      <c r="BK229" s="32">
        <f t="shared" si="293"/>
        <v>168364</v>
      </c>
      <c r="BL229" s="33">
        <f t="shared" si="294"/>
        <v>0</v>
      </c>
      <c r="BM229" s="43">
        <f t="shared" si="295"/>
        <v>15.2120565966136</v>
      </c>
      <c r="CP229" s="31">
        <v>201509</v>
      </c>
      <c r="CQ229" s="32">
        <v>11067.8</v>
      </c>
      <c r="CR229" s="33">
        <f>IFERROR(DX8,0)</f>
        <v>0</v>
      </c>
      <c r="CS229" s="33">
        <f>IFERROR(DX100,0)</f>
        <v>0</v>
      </c>
      <c r="CT229" s="33">
        <f>IFERROR([1]财产险008大赔案!DL9,0)</f>
        <v>0</v>
      </c>
      <c r="CU229" s="33">
        <f>IFERROR([1]财产险008大赔案!DL48,0)</f>
        <v>0</v>
      </c>
      <c r="CV229" s="32">
        <f>ROUND(IFERROR(DX90*CR229,0),2)</f>
        <v>0</v>
      </c>
      <c r="CW229" s="33">
        <f>ROUND(IFERROR(DX221*(SUM(CR229:CS229)),0),2)</f>
        <v>0</v>
      </c>
      <c r="CX229" s="34">
        <f t="shared" ref="CX229:CX262" si="306">ROUND((CW229),2)</f>
        <v>0</v>
      </c>
      <c r="CY229" s="33">
        <f t="shared" si="296"/>
        <v>0</v>
      </c>
      <c r="CZ229" s="38">
        <f t="shared" si="297"/>
        <v>0</v>
      </c>
      <c r="DA229" s="33">
        <f t="shared" si="298"/>
        <v>0</v>
      </c>
      <c r="DB229" s="33">
        <f t="shared" si="299"/>
        <v>0</v>
      </c>
      <c r="DC229" s="32">
        <f t="shared" si="300"/>
        <v>0</v>
      </c>
      <c r="DD229" s="33">
        <f t="shared" si="300"/>
        <v>0</v>
      </c>
      <c r="DE229" s="43">
        <f t="shared" si="301"/>
        <v>0</v>
      </c>
    </row>
    <row r="230" ht="15" customHeight="1" outlineLevel="1" spans="2:109">
      <c r="B230" s="10">
        <f t="shared" si="302"/>
        <v>201612</v>
      </c>
      <c r="C230" s="32">
        <v>19595.89</v>
      </c>
      <c r="D230" s="33">
        <f>IFERROR(AI9,0)</f>
        <v>211903.18</v>
      </c>
      <c r="E230" s="33">
        <f>IFERROR(AI101,0)</f>
        <v>0</v>
      </c>
      <c r="F230" s="33">
        <f>IFERROR([1]财产险008大赔案!AI10,0)</f>
        <v>0</v>
      </c>
      <c r="G230" s="33">
        <f>IFERROR([1]财产险008大赔案!AI49,0)</f>
        <v>0</v>
      </c>
      <c r="H230" s="32">
        <f>ROUND(IFERROR(AI90*D230,0),2)</f>
        <v>211903.18</v>
      </c>
      <c r="I230" s="33">
        <f>ROUND(IFERROR(AI221*(SUM(D230:E230)),0),2)</f>
        <v>211903.18</v>
      </c>
      <c r="J230" s="34">
        <f t="shared" si="303"/>
        <v>211903.18</v>
      </c>
      <c r="K230" s="33">
        <f t="shared" si="304"/>
        <v>0</v>
      </c>
      <c r="L230" s="38">
        <f t="shared" si="284"/>
        <v>0</v>
      </c>
      <c r="M230" s="33">
        <f t="shared" si="285"/>
        <v>0</v>
      </c>
      <c r="N230" s="39">
        <f t="shared" si="286"/>
        <v>0</v>
      </c>
      <c r="O230" s="32">
        <f t="shared" si="287"/>
        <v>211903.18</v>
      </c>
      <c r="P230" s="33">
        <f t="shared" si="287"/>
        <v>0</v>
      </c>
      <c r="Q230" s="43">
        <f t="shared" si="288"/>
        <v>10.8136542917928</v>
      </c>
      <c r="AX230" s="10">
        <v>201612</v>
      </c>
      <c r="AY230" s="32">
        <v>19595.89</v>
      </c>
      <c r="AZ230" s="33">
        <f>IFERROR(CE9,0)</f>
        <v>211903.18</v>
      </c>
      <c r="BA230" s="33">
        <f>IFERROR(CE101,0)</f>
        <v>0</v>
      </c>
      <c r="BB230" s="33">
        <f>IFERROR([1]财产险008大赔案!BS10,0)</f>
        <v>0</v>
      </c>
      <c r="BC230" s="33">
        <f>IFERROR([1]财产险008大赔案!BS49,0)</f>
        <v>0</v>
      </c>
      <c r="BD230" s="32">
        <f>ROUND(IFERROR(CE90*AZ230,0),2)</f>
        <v>211903.18</v>
      </c>
      <c r="BE230" s="33">
        <f>ROUND(IFERROR(CE221*(SUM(AZ230:BA230)),0),2)</f>
        <v>211903.18</v>
      </c>
      <c r="BF230" s="34">
        <f t="shared" si="305"/>
        <v>211903.18</v>
      </c>
      <c r="BG230" s="33">
        <f t="shared" si="289"/>
        <v>0</v>
      </c>
      <c r="BH230" s="38">
        <f t="shared" si="290"/>
        <v>0</v>
      </c>
      <c r="BI230" s="33">
        <f t="shared" si="291"/>
        <v>0</v>
      </c>
      <c r="BJ230" s="33">
        <f t="shared" si="292"/>
        <v>0</v>
      </c>
      <c r="BK230" s="32">
        <f t="shared" si="293"/>
        <v>211903.18</v>
      </c>
      <c r="BL230" s="33">
        <f t="shared" si="294"/>
        <v>0</v>
      </c>
      <c r="BM230" s="43">
        <f t="shared" si="295"/>
        <v>10.8136542917928</v>
      </c>
      <c r="CP230" s="31">
        <v>201512</v>
      </c>
      <c r="CQ230" s="32">
        <v>19595.89</v>
      </c>
      <c r="CR230" s="33">
        <f>IFERROR(DW9,0)</f>
        <v>0</v>
      </c>
      <c r="CS230" s="33">
        <f>IFERROR(DW101,0)</f>
        <v>0</v>
      </c>
      <c r="CT230" s="33">
        <f>IFERROR([1]财产险008大赔案!DK10,0)</f>
        <v>0</v>
      </c>
      <c r="CU230" s="33">
        <f>IFERROR([1]财产险008大赔案!DK49,0)</f>
        <v>0</v>
      </c>
      <c r="CV230" s="32">
        <f>ROUND(IFERROR(DW90*CR230,0),2)</f>
        <v>0</v>
      </c>
      <c r="CW230" s="33">
        <f>ROUND(IFERROR(DW221*(SUM(CR230:CS230)),0),2)</f>
        <v>0</v>
      </c>
      <c r="CX230" s="34">
        <f t="shared" si="306"/>
        <v>0</v>
      </c>
      <c r="CY230" s="33">
        <f t="shared" si="296"/>
        <v>0</v>
      </c>
      <c r="CZ230" s="38">
        <f t="shared" si="297"/>
        <v>0</v>
      </c>
      <c r="DA230" s="33">
        <f t="shared" si="298"/>
        <v>0</v>
      </c>
      <c r="DB230" s="33">
        <f t="shared" si="299"/>
        <v>0</v>
      </c>
      <c r="DC230" s="32">
        <f t="shared" si="300"/>
        <v>0</v>
      </c>
      <c r="DD230" s="33">
        <f t="shared" si="300"/>
        <v>0</v>
      </c>
      <c r="DE230" s="43">
        <f t="shared" si="301"/>
        <v>0</v>
      </c>
    </row>
    <row r="231" ht="15" customHeight="1" outlineLevel="1" spans="2:109">
      <c r="B231" s="10">
        <f t="shared" si="302"/>
        <v>201703</v>
      </c>
      <c r="C231" s="32">
        <v>53517.12</v>
      </c>
      <c r="D231" s="33">
        <f>IFERROR(AH10,0)</f>
        <v>456072.49</v>
      </c>
      <c r="E231" s="33">
        <f>IFERROR(AH102,0)</f>
        <v>0</v>
      </c>
      <c r="F231" s="33">
        <f>IFERROR([1]财产险008大赔案!AH11,0)</f>
        <v>0</v>
      </c>
      <c r="G231" s="33">
        <f>IFERROR([1]财产险008大赔案!AH50,0)</f>
        <v>0</v>
      </c>
      <c r="H231" s="32">
        <f>ROUND(IFERROR(AH90*D231,0),2)</f>
        <v>456072.49</v>
      </c>
      <c r="I231" s="33">
        <f>ROUND(IFERROR(AH221*(SUM(D231:E231)),0),2)</f>
        <v>456072.49</v>
      </c>
      <c r="J231" s="34">
        <f t="shared" si="303"/>
        <v>456072.49</v>
      </c>
      <c r="K231" s="33">
        <f t="shared" si="304"/>
        <v>0</v>
      </c>
      <c r="L231" s="38">
        <f t="shared" si="284"/>
        <v>0</v>
      </c>
      <c r="M231" s="33">
        <f t="shared" si="285"/>
        <v>0</v>
      </c>
      <c r="N231" s="39">
        <f t="shared" si="286"/>
        <v>0</v>
      </c>
      <c r="O231" s="32">
        <f t="shared" si="287"/>
        <v>456072.49</v>
      </c>
      <c r="P231" s="33">
        <f t="shared" si="287"/>
        <v>0</v>
      </c>
      <c r="Q231" s="43">
        <f t="shared" si="288"/>
        <v>8.5219924016838</v>
      </c>
      <c r="AX231" s="10">
        <v>201703</v>
      </c>
      <c r="AY231" s="32">
        <v>53517.12</v>
      </c>
      <c r="AZ231" s="33">
        <f>IFERROR(CD10,0)</f>
        <v>456072.49</v>
      </c>
      <c r="BA231" s="33">
        <f>IFERROR(CD102,0)</f>
        <v>0</v>
      </c>
      <c r="BB231" s="33">
        <f>IFERROR([1]财产险008大赔案!BR11,0)</f>
        <v>0</v>
      </c>
      <c r="BC231" s="33">
        <f>IFERROR([1]财产险008大赔案!BR50,0)</f>
        <v>0</v>
      </c>
      <c r="BD231" s="32">
        <f>ROUND(IFERROR(CD90*AZ231,0),2)</f>
        <v>456072.49</v>
      </c>
      <c r="BE231" s="33">
        <f>ROUND(IFERROR(CD221*(SUM(AZ231:BA231)),0),2)</f>
        <v>456072.49</v>
      </c>
      <c r="BF231" s="34">
        <f t="shared" si="305"/>
        <v>456072.49</v>
      </c>
      <c r="BG231" s="33">
        <f t="shared" si="289"/>
        <v>0</v>
      </c>
      <c r="BH231" s="38">
        <f t="shared" si="290"/>
        <v>0</v>
      </c>
      <c r="BI231" s="33">
        <f t="shared" si="291"/>
        <v>0</v>
      </c>
      <c r="BJ231" s="33">
        <f t="shared" si="292"/>
        <v>0</v>
      </c>
      <c r="BK231" s="32">
        <f t="shared" si="293"/>
        <v>456072.49</v>
      </c>
      <c r="BL231" s="33">
        <f t="shared" si="294"/>
        <v>0</v>
      </c>
      <c r="BM231" s="43">
        <f t="shared" si="295"/>
        <v>8.5219924016838</v>
      </c>
      <c r="CP231" s="31">
        <v>201603</v>
      </c>
      <c r="CQ231" s="32">
        <v>53517.12</v>
      </c>
      <c r="CR231" s="33">
        <f>IFERROR(DV10,0)</f>
        <v>0</v>
      </c>
      <c r="CS231" s="33">
        <f>IFERROR(DV102,0)</f>
        <v>0</v>
      </c>
      <c r="CT231" s="33">
        <f>IFERROR([1]财产险008大赔案!DJ11,0)</f>
        <v>0</v>
      </c>
      <c r="CU231" s="33">
        <f>IFERROR([1]财产险008大赔案!DJ50,0)</f>
        <v>0</v>
      </c>
      <c r="CV231" s="32">
        <f>ROUND(IFERROR(DV90*CR231,0),2)</f>
        <v>0</v>
      </c>
      <c r="CW231" s="33">
        <f>ROUND(IFERROR(DV221*(SUM(CR231:CS231)),0),2)</f>
        <v>0</v>
      </c>
      <c r="CX231" s="34">
        <f t="shared" si="306"/>
        <v>0</v>
      </c>
      <c r="CY231" s="33">
        <f t="shared" si="296"/>
        <v>0</v>
      </c>
      <c r="CZ231" s="38">
        <f t="shared" si="297"/>
        <v>0</v>
      </c>
      <c r="DA231" s="33">
        <f t="shared" si="298"/>
        <v>0</v>
      </c>
      <c r="DB231" s="33">
        <f t="shared" si="299"/>
        <v>0</v>
      </c>
      <c r="DC231" s="32">
        <f t="shared" si="300"/>
        <v>0</v>
      </c>
      <c r="DD231" s="33">
        <f t="shared" si="300"/>
        <v>0</v>
      </c>
      <c r="DE231" s="43">
        <f t="shared" si="301"/>
        <v>0</v>
      </c>
    </row>
    <row r="232" ht="15" customHeight="1" outlineLevel="1" spans="2:109">
      <c r="B232" s="10">
        <f t="shared" si="302"/>
        <v>201706</v>
      </c>
      <c r="C232" s="32">
        <v>235788.37</v>
      </c>
      <c r="D232" s="33">
        <f>IFERROR(AG11,0)</f>
        <v>1486179.44</v>
      </c>
      <c r="E232" s="33">
        <f>IFERROR(AG103,0)</f>
        <v>0</v>
      </c>
      <c r="F232" s="33">
        <f>IFERROR([1]财产险008大赔案!AG12,0)</f>
        <v>0</v>
      </c>
      <c r="G232" s="33">
        <f>IFERROR([1]财产险008大赔案!AG51,0)</f>
        <v>0</v>
      </c>
      <c r="H232" s="32">
        <f>ROUND(IFERROR(AG90*D232,0),2)</f>
        <v>1486179.44</v>
      </c>
      <c r="I232" s="33">
        <f>ROUND(IFERROR(AG221*(SUM(D232:E232)),0),2)</f>
        <v>1486179.44</v>
      </c>
      <c r="J232" s="34">
        <f t="shared" si="303"/>
        <v>1486179.44</v>
      </c>
      <c r="K232" s="33">
        <f t="shared" si="304"/>
        <v>0</v>
      </c>
      <c r="L232" s="38">
        <f t="shared" si="284"/>
        <v>0</v>
      </c>
      <c r="M232" s="33">
        <f t="shared" si="285"/>
        <v>0</v>
      </c>
      <c r="N232" s="39">
        <f t="shared" si="286"/>
        <v>0</v>
      </c>
      <c r="O232" s="32">
        <f t="shared" si="287"/>
        <v>1486179.44</v>
      </c>
      <c r="P232" s="33">
        <f t="shared" si="287"/>
        <v>0</v>
      </c>
      <c r="Q232" s="43">
        <f t="shared" si="288"/>
        <v>6.30302266392528</v>
      </c>
      <c r="AX232" s="10">
        <v>201706</v>
      </c>
      <c r="AY232" s="32">
        <v>235788.37</v>
      </c>
      <c r="AZ232" s="33">
        <f>IFERROR(CC11,0)</f>
        <v>1486179.44</v>
      </c>
      <c r="BA232" s="33">
        <f>IFERROR(CC103,0)</f>
        <v>0</v>
      </c>
      <c r="BB232" s="33">
        <f>IFERROR([1]财产险008大赔案!BQ12,0)</f>
        <v>0</v>
      </c>
      <c r="BC232" s="33">
        <f>IFERROR([1]财产险008大赔案!BQ51,0)</f>
        <v>0</v>
      </c>
      <c r="BD232" s="32">
        <f>ROUND(IFERROR(CC90*AZ232,0),2)</f>
        <v>1486179.44</v>
      </c>
      <c r="BE232" s="33">
        <f>ROUND(IFERROR(CC221*(SUM(AZ232:BA232)),0),2)</f>
        <v>1486179.44</v>
      </c>
      <c r="BF232" s="34">
        <f t="shared" si="305"/>
        <v>1486179.44</v>
      </c>
      <c r="BG232" s="33">
        <f t="shared" si="289"/>
        <v>0</v>
      </c>
      <c r="BH232" s="38">
        <f t="shared" si="290"/>
        <v>0</v>
      </c>
      <c r="BI232" s="33">
        <f t="shared" si="291"/>
        <v>0</v>
      </c>
      <c r="BJ232" s="33">
        <f t="shared" si="292"/>
        <v>0</v>
      </c>
      <c r="BK232" s="32">
        <f t="shared" si="293"/>
        <v>1486179.44</v>
      </c>
      <c r="BL232" s="33">
        <f t="shared" si="294"/>
        <v>0</v>
      </c>
      <c r="BM232" s="43">
        <f t="shared" si="295"/>
        <v>6.30302266392528</v>
      </c>
      <c r="CP232" s="31">
        <v>201606</v>
      </c>
      <c r="CQ232" s="32">
        <v>235788.37</v>
      </c>
      <c r="CR232" s="33">
        <f>IFERROR(DU11,0)</f>
        <v>514888</v>
      </c>
      <c r="CS232" s="33">
        <f>IFERROR(DU103,0)</f>
        <v>0</v>
      </c>
      <c r="CT232" s="33">
        <f>IFERROR([1]财产险008大赔案!DI12,0)</f>
        <v>0</v>
      </c>
      <c r="CU232" s="33">
        <f>IFERROR([1]财产险008大赔案!DI51,0)</f>
        <v>0</v>
      </c>
      <c r="CV232" s="32">
        <f>ROUND(IFERROR(DU90*CR232,0),2)</f>
        <v>514888</v>
      </c>
      <c r="CW232" s="33">
        <f>ROUND(IFERROR(DU221*(SUM(CR232:CS232)),0),2)</f>
        <v>514888</v>
      </c>
      <c r="CX232" s="34">
        <f t="shared" si="306"/>
        <v>514888</v>
      </c>
      <c r="CY232" s="33">
        <f t="shared" si="296"/>
        <v>0</v>
      </c>
      <c r="CZ232" s="38">
        <f t="shared" si="297"/>
        <v>0</v>
      </c>
      <c r="DA232" s="33">
        <f t="shared" si="298"/>
        <v>0</v>
      </c>
      <c r="DB232" s="33">
        <f t="shared" si="299"/>
        <v>0</v>
      </c>
      <c r="DC232" s="32">
        <f t="shared" si="300"/>
        <v>514888</v>
      </c>
      <c r="DD232" s="33">
        <f t="shared" si="300"/>
        <v>0</v>
      </c>
      <c r="DE232" s="43">
        <f t="shared" si="301"/>
        <v>2.18368700712423</v>
      </c>
    </row>
    <row r="233" ht="15" customHeight="1" outlineLevel="1" spans="2:109">
      <c r="B233" s="10">
        <f t="shared" si="302"/>
        <v>201709</v>
      </c>
      <c r="C233" s="32">
        <v>467189.79</v>
      </c>
      <c r="D233" s="33">
        <f>IFERROR(AF12,0)</f>
        <v>2189337.06</v>
      </c>
      <c r="E233" s="33">
        <f>IFERROR(AF104,0)</f>
        <v>0</v>
      </c>
      <c r="F233" s="33">
        <f>IFERROR([1]财产险008大赔案!AF13,0)</f>
        <v>0</v>
      </c>
      <c r="G233" s="33">
        <f>IFERROR([1]财产险008大赔案!AF52,0)</f>
        <v>0</v>
      </c>
      <c r="H233" s="32">
        <f>ROUND(IFERROR(AF90*D233,0),2)</f>
        <v>2189337.06</v>
      </c>
      <c r="I233" s="33">
        <f>ROUND(IFERROR(AF221*(SUM(D233:E233)),0),2)</f>
        <v>2189337.06</v>
      </c>
      <c r="J233" s="34">
        <f t="shared" si="303"/>
        <v>2189337.06</v>
      </c>
      <c r="K233" s="33">
        <f t="shared" si="304"/>
        <v>0</v>
      </c>
      <c r="L233" s="38">
        <f t="shared" si="284"/>
        <v>0</v>
      </c>
      <c r="M233" s="33">
        <f t="shared" si="285"/>
        <v>0</v>
      </c>
      <c r="N233" s="39">
        <f t="shared" si="286"/>
        <v>0</v>
      </c>
      <c r="O233" s="32">
        <f t="shared" si="287"/>
        <v>2189337.06</v>
      </c>
      <c r="P233" s="33">
        <f t="shared" si="287"/>
        <v>0</v>
      </c>
      <c r="Q233" s="43">
        <f t="shared" si="288"/>
        <v>4.6861834459182</v>
      </c>
      <c r="AX233" s="10">
        <v>201709</v>
      </c>
      <c r="AY233" s="32">
        <v>467189.79</v>
      </c>
      <c r="AZ233" s="33">
        <f>IFERROR(CB12,0)</f>
        <v>2189337.06</v>
      </c>
      <c r="BA233" s="33">
        <f>IFERROR(CB104,0)</f>
        <v>0</v>
      </c>
      <c r="BB233" s="33">
        <f>IFERROR([1]财产险008大赔案!BP13,0)</f>
        <v>0</v>
      </c>
      <c r="BC233" s="33">
        <f>IFERROR([1]财产险008大赔案!BP52,0)</f>
        <v>0</v>
      </c>
      <c r="BD233" s="32">
        <f>ROUND(IFERROR(CB90*AZ233,0),2)</f>
        <v>2189337.06</v>
      </c>
      <c r="BE233" s="33">
        <f>ROUND(IFERROR(CB221*(SUM(AZ233:BA233)),0),2)</f>
        <v>2189337.06</v>
      </c>
      <c r="BF233" s="34">
        <f t="shared" si="305"/>
        <v>2189337.06</v>
      </c>
      <c r="BG233" s="33">
        <f t="shared" si="289"/>
        <v>0</v>
      </c>
      <c r="BH233" s="38">
        <f t="shared" si="290"/>
        <v>0</v>
      </c>
      <c r="BI233" s="33">
        <f t="shared" si="291"/>
        <v>0</v>
      </c>
      <c r="BJ233" s="33">
        <f t="shared" si="292"/>
        <v>0</v>
      </c>
      <c r="BK233" s="32">
        <f t="shared" si="293"/>
        <v>2189337.06</v>
      </c>
      <c r="BL233" s="33">
        <f t="shared" si="294"/>
        <v>0</v>
      </c>
      <c r="BM233" s="43">
        <f t="shared" si="295"/>
        <v>4.6861834459182</v>
      </c>
      <c r="CP233" s="31">
        <v>201609</v>
      </c>
      <c r="CQ233" s="32">
        <v>467189.79</v>
      </c>
      <c r="CR233" s="33">
        <f>IFERROR(DT12,0)</f>
        <v>168364</v>
      </c>
      <c r="CS233" s="33">
        <f>IFERROR(DT104,0)</f>
        <v>0</v>
      </c>
      <c r="CT233" s="33">
        <f>IFERROR([1]财产险008大赔案!DH13,0)</f>
        <v>0</v>
      </c>
      <c r="CU233" s="33">
        <f>IFERROR([1]财产险008大赔案!DH52,0)</f>
        <v>0</v>
      </c>
      <c r="CV233" s="32">
        <f>ROUND(IFERROR(DT90*CR233,0),2)</f>
        <v>168364</v>
      </c>
      <c r="CW233" s="33">
        <f>ROUND(IFERROR(DT221*(SUM(CR233:CS233)),0),2)</f>
        <v>168364</v>
      </c>
      <c r="CX233" s="34">
        <f t="shared" si="306"/>
        <v>168364</v>
      </c>
      <c r="CY233" s="33">
        <f t="shared" si="296"/>
        <v>0</v>
      </c>
      <c r="CZ233" s="38">
        <f t="shared" si="297"/>
        <v>0</v>
      </c>
      <c r="DA233" s="33">
        <f t="shared" si="298"/>
        <v>0</v>
      </c>
      <c r="DB233" s="33">
        <f t="shared" si="299"/>
        <v>0</v>
      </c>
      <c r="DC233" s="32">
        <f t="shared" si="300"/>
        <v>168364</v>
      </c>
      <c r="DD233" s="33">
        <f t="shared" si="300"/>
        <v>0</v>
      </c>
      <c r="DE233" s="43">
        <f t="shared" si="301"/>
        <v>0.360376026196977</v>
      </c>
    </row>
    <row r="234" ht="15" customHeight="1" outlineLevel="1" spans="2:109">
      <c r="B234" s="10">
        <f t="shared" si="302"/>
        <v>201712</v>
      </c>
      <c r="C234" s="32">
        <v>652939.12</v>
      </c>
      <c r="D234" s="33">
        <f>IFERROR(AE13,0)</f>
        <v>1087740.84</v>
      </c>
      <c r="E234" s="33">
        <f>IFERROR(AE105,0)</f>
        <v>0</v>
      </c>
      <c r="F234" s="33">
        <f>IFERROR([1]财产险008大赔案!AE14,0)</f>
        <v>0</v>
      </c>
      <c r="G234" s="33">
        <f>IFERROR([1]财产险008大赔案!AE53,0)</f>
        <v>0</v>
      </c>
      <c r="H234" s="32">
        <f>ROUND(IFERROR(AE90*D234,0),2)</f>
        <v>1087740.84</v>
      </c>
      <c r="I234" s="33">
        <f>ROUND(IFERROR(AE221*(SUM(D234:E234)),0),2)</f>
        <v>1087740.84</v>
      </c>
      <c r="J234" s="34">
        <f t="shared" si="303"/>
        <v>1087740.84</v>
      </c>
      <c r="K234" s="33">
        <f t="shared" si="304"/>
        <v>0</v>
      </c>
      <c r="L234" s="38">
        <f t="shared" si="284"/>
        <v>0</v>
      </c>
      <c r="M234" s="33">
        <f t="shared" si="285"/>
        <v>0</v>
      </c>
      <c r="N234" s="39">
        <f t="shared" si="286"/>
        <v>0</v>
      </c>
      <c r="O234" s="32">
        <f t="shared" si="287"/>
        <v>1087740.84</v>
      </c>
      <c r="P234" s="33">
        <f t="shared" si="287"/>
        <v>0</v>
      </c>
      <c r="Q234" s="43">
        <f t="shared" si="288"/>
        <v>1.6659146414753</v>
      </c>
      <c r="AX234" s="10">
        <v>201712</v>
      </c>
      <c r="AY234" s="32">
        <v>652939.12</v>
      </c>
      <c r="AZ234" s="33">
        <f>IFERROR(CA13,0)</f>
        <v>1087740.84</v>
      </c>
      <c r="BA234" s="33">
        <f>IFERROR(CA105,0)</f>
        <v>0</v>
      </c>
      <c r="BB234" s="33">
        <f>IFERROR([1]财产险008大赔案!BO14,0)</f>
        <v>0</v>
      </c>
      <c r="BC234" s="33">
        <f>IFERROR([1]财产险008大赔案!BO53,0)</f>
        <v>0</v>
      </c>
      <c r="BD234" s="32">
        <f>ROUND(IFERROR(CA90*AZ234,0),2)</f>
        <v>1087740.84</v>
      </c>
      <c r="BE234" s="33">
        <f>ROUND(IFERROR(CA221*(SUM(AZ234:BA234)),0),2)</f>
        <v>1087740.84</v>
      </c>
      <c r="BF234" s="34">
        <f t="shared" si="305"/>
        <v>1087740.84</v>
      </c>
      <c r="BG234" s="33">
        <f t="shared" si="289"/>
        <v>0</v>
      </c>
      <c r="BH234" s="38">
        <f t="shared" si="290"/>
        <v>0</v>
      </c>
      <c r="BI234" s="33">
        <f t="shared" si="291"/>
        <v>0</v>
      </c>
      <c r="BJ234" s="33">
        <f t="shared" si="292"/>
        <v>0</v>
      </c>
      <c r="BK234" s="32">
        <f t="shared" si="293"/>
        <v>1087740.84</v>
      </c>
      <c r="BL234" s="33">
        <f t="shared" si="294"/>
        <v>0</v>
      </c>
      <c r="BM234" s="43">
        <f t="shared" si="295"/>
        <v>1.6659146414753</v>
      </c>
      <c r="CP234" s="31">
        <v>201612</v>
      </c>
      <c r="CQ234" s="32">
        <v>652939.12</v>
      </c>
      <c r="CR234" s="33">
        <f>IFERROR(DS13,0)</f>
        <v>211903.18</v>
      </c>
      <c r="CS234" s="33">
        <f>IFERROR(DS105,0)</f>
        <v>0</v>
      </c>
      <c r="CT234" s="33">
        <f>IFERROR([1]财产险008大赔案!DG14,0)</f>
        <v>0</v>
      </c>
      <c r="CU234" s="33">
        <f>IFERROR([1]财产险008大赔案!DG53,0)</f>
        <v>0</v>
      </c>
      <c r="CV234" s="32">
        <f>ROUND(IFERROR(DS90*CR234,0),2)</f>
        <v>211903.18</v>
      </c>
      <c r="CW234" s="33">
        <f>ROUND(IFERROR(DS221*(SUM(CR234:CS234)),0),2)</f>
        <v>211903.18</v>
      </c>
      <c r="CX234" s="34">
        <f t="shared" si="306"/>
        <v>211903.18</v>
      </c>
      <c r="CY234" s="33">
        <f t="shared" si="296"/>
        <v>0</v>
      </c>
      <c r="CZ234" s="38">
        <f t="shared" si="297"/>
        <v>0</v>
      </c>
      <c r="DA234" s="33">
        <f t="shared" si="298"/>
        <v>0</v>
      </c>
      <c r="DB234" s="33">
        <f t="shared" si="299"/>
        <v>0</v>
      </c>
      <c r="DC234" s="32">
        <f t="shared" si="300"/>
        <v>211903.18</v>
      </c>
      <c r="DD234" s="33">
        <f t="shared" si="300"/>
        <v>0</v>
      </c>
      <c r="DE234" s="43">
        <f t="shared" si="301"/>
        <v>0.324537423948499</v>
      </c>
    </row>
    <row r="235" ht="15" customHeight="1" outlineLevel="1" spans="2:109">
      <c r="B235" s="10">
        <f t="shared" si="302"/>
        <v>201803</v>
      </c>
      <c r="C235" s="32">
        <v>2315654.39</v>
      </c>
      <c r="D235" s="33">
        <f>IFERROR(AD14,0)</f>
        <v>3841762.3</v>
      </c>
      <c r="E235" s="33">
        <f>IFERROR(AD106,0)</f>
        <v>0</v>
      </c>
      <c r="F235" s="33">
        <f>IFERROR([1]财产险008大赔案!AD15,0)</f>
        <v>0</v>
      </c>
      <c r="G235" s="33">
        <f>IFERROR([1]财产险008大赔案!AD54,0)</f>
        <v>0</v>
      </c>
      <c r="H235" s="32">
        <f>ROUND(IFERROR(AD90*D235,0),2)</f>
        <v>3841762.3</v>
      </c>
      <c r="I235" s="33">
        <f>ROUND(IFERROR(AD221*(SUM(D235:E235)),0),2)</f>
        <v>3841762.3</v>
      </c>
      <c r="J235" s="34">
        <f t="shared" si="303"/>
        <v>3841762.3</v>
      </c>
      <c r="K235" s="33">
        <f t="shared" si="304"/>
        <v>0</v>
      </c>
      <c r="L235" s="38">
        <f t="shared" si="284"/>
        <v>0</v>
      </c>
      <c r="M235" s="33">
        <f t="shared" si="285"/>
        <v>0</v>
      </c>
      <c r="N235" s="39">
        <f t="shared" si="286"/>
        <v>0</v>
      </c>
      <c r="O235" s="32">
        <f t="shared" si="287"/>
        <v>3841762.3</v>
      </c>
      <c r="P235" s="33">
        <f t="shared" si="287"/>
        <v>0</v>
      </c>
      <c r="Q235" s="43">
        <f t="shared" si="288"/>
        <v>1.65903958578206</v>
      </c>
      <c r="AX235" s="10">
        <v>201803</v>
      </c>
      <c r="AY235" s="32">
        <v>2315654.39</v>
      </c>
      <c r="AZ235" s="33">
        <f>IFERROR(BZ14,0)</f>
        <v>3841762.3</v>
      </c>
      <c r="BA235" s="33">
        <f>IFERROR(BZ106,0)</f>
        <v>0</v>
      </c>
      <c r="BB235" s="33">
        <f>IFERROR([1]财产险008大赔案!BN15,0)</f>
        <v>0</v>
      </c>
      <c r="BC235" s="33">
        <f>IFERROR([1]财产险008大赔案!BN54,0)</f>
        <v>0</v>
      </c>
      <c r="BD235" s="32">
        <f>ROUND(IFERROR(BZ90*AZ235,0),2)</f>
        <v>3841762.3</v>
      </c>
      <c r="BE235" s="33">
        <f>ROUND(IFERROR(BZ221*(SUM(AZ235:BA235)),0),2)</f>
        <v>3841762.3</v>
      </c>
      <c r="BF235" s="34">
        <f t="shared" si="305"/>
        <v>3841762.3</v>
      </c>
      <c r="BG235" s="33">
        <f t="shared" si="289"/>
        <v>0</v>
      </c>
      <c r="BH235" s="38">
        <f t="shared" si="290"/>
        <v>0</v>
      </c>
      <c r="BI235" s="33">
        <f t="shared" si="291"/>
        <v>0</v>
      </c>
      <c r="BJ235" s="33">
        <f t="shared" si="292"/>
        <v>0</v>
      </c>
      <c r="BK235" s="32">
        <f t="shared" si="293"/>
        <v>3841762.3</v>
      </c>
      <c r="BL235" s="33">
        <f t="shared" si="294"/>
        <v>0</v>
      </c>
      <c r="BM235" s="43">
        <f t="shared" si="295"/>
        <v>1.65903958578206</v>
      </c>
      <c r="CP235" s="31">
        <v>201703</v>
      </c>
      <c r="CQ235" s="32">
        <v>2315654.39</v>
      </c>
      <c r="CR235" s="33">
        <f>IFERROR(DR14,0)</f>
        <v>456072.49</v>
      </c>
      <c r="CS235" s="33">
        <f>IFERROR(DR106,0)</f>
        <v>0</v>
      </c>
      <c r="CT235" s="33">
        <f>IFERROR([1]财产险008大赔案!DF15,0)</f>
        <v>0</v>
      </c>
      <c r="CU235" s="33">
        <f>IFERROR([1]财产险008大赔案!DF54,0)</f>
        <v>0</v>
      </c>
      <c r="CV235" s="32">
        <f>ROUND(IFERROR(DR90*CR235,0),2)</f>
        <v>456072.49</v>
      </c>
      <c r="CW235" s="33">
        <f>ROUND(IFERROR(DR221*(SUM(CR235:CS235)),0),2)</f>
        <v>456072.49</v>
      </c>
      <c r="CX235" s="34">
        <f t="shared" si="306"/>
        <v>456072.49</v>
      </c>
      <c r="CY235" s="33">
        <f t="shared" si="296"/>
        <v>0</v>
      </c>
      <c r="CZ235" s="38">
        <f t="shared" si="297"/>
        <v>0</v>
      </c>
      <c r="DA235" s="33">
        <f t="shared" si="298"/>
        <v>0</v>
      </c>
      <c r="DB235" s="33">
        <f t="shared" si="299"/>
        <v>0</v>
      </c>
      <c r="DC235" s="32">
        <f t="shared" si="300"/>
        <v>456072.49</v>
      </c>
      <c r="DD235" s="33">
        <f t="shared" si="300"/>
        <v>0</v>
      </c>
      <c r="DE235" s="43">
        <f t="shared" si="301"/>
        <v>0.196951881925696</v>
      </c>
    </row>
    <row r="236" ht="15" customHeight="1" outlineLevel="1" spans="2:109">
      <c r="B236" s="10">
        <f t="shared" si="302"/>
        <v>201806</v>
      </c>
      <c r="C236" s="32">
        <v>2259892.45</v>
      </c>
      <c r="D236" s="33">
        <f>IFERROR(AC15,0)</f>
        <v>3488498.94</v>
      </c>
      <c r="E236" s="33">
        <f>IFERROR(AC107,0)</f>
        <v>0</v>
      </c>
      <c r="F236" s="33">
        <f>IFERROR([1]财产险008大赔案!AC16,0)</f>
        <v>0</v>
      </c>
      <c r="G236" s="33">
        <f>IFERROR([1]财产险008大赔案!AC55,0)</f>
        <v>0</v>
      </c>
      <c r="H236" s="32">
        <f>ROUND(IFERROR(AC90*D236,0),2)</f>
        <v>3488498.94</v>
      </c>
      <c r="I236" s="33">
        <f>ROUND(IFERROR(AC221*(SUM(D236:E236)),0),2)</f>
        <v>3488498.94</v>
      </c>
      <c r="J236" s="34">
        <f t="shared" si="303"/>
        <v>3488498.94</v>
      </c>
      <c r="K236" s="33">
        <f t="shared" si="304"/>
        <v>0</v>
      </c>
      <c r="L236" s="38">
        <f t="shared" si="284"/>
        <v>0</v>
      </c>
      <c r="M236" s="33">
        <f t="shared" si="285"/>
        <v>0</v>
      </c>
      <c r="N236" s="39">
        <f t="shared" si="286"/>
        <v>0</v>
      </c>
      <c r="O236" s="32">
        <f t="shared" si="287"/>
        <v>3488498.94</v>
      </c>
      <c r="P236" s="33">
        <f t="shared" si="287"/>
        <v>0</v>
      </c>
      <c r="Q236" s="43">
        <f t="shared" si="288"/>
        <v>1.54365706208718</v>
      </c>
      <c r="AX236" s="10">
        <v>201806</v>
      </c>
      <c r="AY236" s="32">
        <v>2259892.45</v>
      </c>
      <c r="AZ236" s="33">
        <f>IFERROR(BY15,0)</f>
        <v>3488498.94</v>
      </c>
      <c r="BA236" s="33">
        <f>IFERROR(BY107,0)</f>
        <v>0</v>
      </c>
      <c r="BB236" s="33">
        <f>IFERROR([1]财产险008大赔案!BM16,0)</f>
        <v>0</v>
      </c>
      <c r="BC236" s="33">
        <f>IFERROR([1]财产险008大赔案!BM55,0)</f>
        <v>0</v>
      </c>
      <c r="BD236" s="32">
        <f>ROUND(IFERROR(BY90*AZ236,0),2)</f>
        <v>3488498.94</v>
      </c>
      <c r="BE236" s="33">
        <f>ROUND(IFERROR(BY221*(SUM(AZ236:BA236)),0),2)</f>
        <v>3488498.94</v>
      </c>
      <c r="BF236" s="34">
        <f t="shared" si="305"/>
        <v>3488498.94</v>
      </c>
      <c r="BG236" s="33">
        <f t="shared" si="289"/>
        <v>0</v>
      </c>
      <c r="BH236" s="38">
        <f t="shared" si="290"/>
        <v>0</v>
      </c>
      <c r="BI236" s="33">
        <f t="shared" si="291"/>
        <v>0</v>
      </c>
      <c r="BJ236" s="33">
        <f t="shared" si="292"/>
        <v>0</v>
      </c>
      <c r="BK236" s="32">
        <f t="shared" si="293"/>
        <v>3488498.94</v>
      </c>
      <c r="BL236" s="33">
        <f t="shared" si="294"/>
        <v>0</v>
      </c>
      <c r="BM236" s="43">
        <f t="shared" si="295"/>
        <v>1.54365706208718</v>
      </c>
      <c r="CP236" s="31">
        <v>201706</v>
      </c>
      <c r="CQ236" s="32">
        <v>2259892.45</v>
      </c>
      <c r="CR236" s="33">
        <f>IFERROR(DQ15,0)</f>
        <v>1486179.44</v>
      </c>
      <c r="CS236" s="33">
        <f>IFERROR(DQ107,0)</f>
        <v>0</v>
      </c>
      <c r="CT236" s="33">
        <f>IFERROR([1]财产险008大赔案!DE16,0)</f>
        <v>0</v>
      </c>
      <c r="CU236" s="33">
        <f>IFERROR([1]财产险008大赔案!DE55,0)</f>
        <v>0</v>
      </c>
      <c r="CV236" s="32">
        <f>ROUND(IFERROR(DQ90*CR236,0),2)</f>
        <v>1486179.44</v>
      </c>
      <c r="CW236" s="33">
        <f>ROUND(IFERROR(DQ221*(SUM(CR236:CS236)),0),2)</f>
        <v>1486179.44</v>
      </c>
      <c r="CX236" s="34">
        <f t="shared" si="306"/>
        <v>1486179.44</v>
      </c>
      <c r="CY236" s="33">
        <f t="shared" si="296"/>
        <v>0</v>
      </c>
      <c r="CZ236" s="38">
        <f t="shared" si="297"/>
        <v>0</v>
      </c>
      <c r="DA236" s="33">
        <f t="shared" si="298"/>
        <v>0</v>
      </c>
      <c r="DB236" s="33">
        <f t="shared" si="299"/>
        <v>0</v>
      </c>
      <c r="DC236" s="32">
        <f t="shared" si="300"/>
        <v>1486179.44</v>
      </c>
      <c r="DD236" s="33">
        <f t="shared" si="300"/>
        <v>0</v>
      </c>
      <c r="DE236" s="43">
        <f t="shared" si="301"/>
        <v>0.657632817880338</v>
      </c>
    </row>
    <row r="237" ht="15" customHeight="1" outlineLevel="1" spans="2:109">
      <c r="B237" s="10">
        <f t="shared" si="302"/>
        <v>201809</v>
      </c>
      <c r="C237" s="32">
        <v>2480190.48</v>
      </c>
      <c r="D237" s="33">
        <f>IFERROR(AB16,0)</f>
        <v>1755212.12</v>
      </c>
      <c r="E237" s="33">
        <f>IFERROR(AB108,0)</f>
        <v>0</v>
      </c>
      <c r="F237" s="33">
        <f>IFERROR([1]财产险008大赔案!AB17,0)</f>
        <v>0</v>
      </c>
      <c r="G237" s="33">
        <f>IFERROR([1]财产险008大赔案!AB56,0)</f>
        <v>0</v>
      </c>
      <c r="H237" s="32">
        <f>ROUND(IFERROR(AB90*D237,0),2)</f>
        <v>1755212.12</v>
      </c>
      <c r="I237" s="33">
        <f>ROUND(IFERROR(AB221*(SUM(D237:E237)),0),2)</f>
        <v>1755212.12</v>
      </c>
      <c r="J237" s="34">
        <f t="shared" si="303"/>
        <v>1755212.12</v>
      </c>
      <c r="K237" s="33">
        <f t="shared" si="304"/>
        <v>0</v>
      </c>
      <c r="L237" s="38">
        <f t="shared" si="284"/>
        <v>0</v>
      </c>
      <c r="M237" s="33">
        <f t="shared" si="285"/>
        <v>0</v>
      </c>
      <c r="N237" s="39">
        <f t="shared" si="286"/>
        <v>0</v>
      </c>
      <c r="O237" s="32">
        <f t="shared" si="287"/>
        <v>1755212.12</v>
      </c>
      <c r="P237" s="33">
        <f t="shared" si="287"/>
        <v>0</v>
      </c>
      <c r="Q237" s="43">
        <f t="shared" si="288"/>
        <v>0.707692467233404</v>
      </c>
      <c r="AX237" s="10">
        <v>201809</v>
      </c>
      <c r="AY237" s="32">
        <v>2480190.48</v>
      </c>
      <c r="AZ237" s="33">
        <f>IFERROR(BX16,0)</f>
        <v>1755212.12</v>
      </c>
      <c r="BA237" s="33">
        <f>IFERROR(BX108,0)</f>
        <v>0</v>
      </c>
      <c r="BB237" s="33">
        <f>IFERROR([1]财产险008大赔案!BL17,0)</f>
        <v>0</v>
      </c>
      <c r="BC237" s="33">
        <f>IFERROR([1]财产险008大赔案!BL56,0)</f>
        <v>0</v>
      </c>
      <c r="BD237" s="32">
        <f>ROUND(IFERROR(BX90*AZ237,0),2)</f>
        <v>1755212.12</v>
      </c>
      <c r="BE237" s="33">
        <f>ROUND(IFERROR(BX221*(SUM(AZ237:BA237)),0),2)</f>
        <v>1755212.12</v>
      </c>
      <c r="BF237" s="34">
        <f t="shared" si="305"/>
        <v>1755212.12</v>
      </c>
      <c r="BG237" s="33">
        <f t="shared" si="289"/>
        <v>0</v>
      </c>
      <c r="BH237" s="38">
        <f t="shared" si="290"/>
        <v>0</v>
      </c>
      <c r="BI237" s="33">
        <f t="shared" si="291"/>
        <v>0</v>
      </c>
      <c r="BJ237" s="33">
        <f t="shared" si="292"/>
        <v>0</v>
      </c>
      <c r="BK237" s="32">
        <f t="shared" si="293"/>
        <v>1755212.12</v>
      </c>
      <c r="BL237" s="33">
        <f t="shared" si="294"/>
        <v>0</v>
      </c>
      <c r="BM237" s="43">
        <f t="shared" si="295"/>
        <v>0.707692467233404</v>
      </c>
      <c r="CP237" s="31">
        <v>201709</v>
      </c>
      <c r="CQ237" s="32">
        <v>2480190.48</v>
      </c>
      <c r="CR237" s="33">
        <f>IFERROR(DP16,0)</f>
        <v>2189337.06</v>
      </c>
      <c r="CS237" s="33">
        <f>IFERROR(DP108,0)</f>
        <v>0</v>
      </c>
      <c r="CT237" s="33">
        <f>IFERROR([1]财产险008大赔案!DD17,0)</f>
        <v>0</v>
      </c>
      <c r="CU237" s="33">
        <f>IFERROR([1]财产险008大赔案!DD56,0)</f>
        <v>0</v>
      </c>
      <c r="CV237" s="32">
        <f>ROUND(IFERROR(DP90*CR237,0),2)</f>
        <v>2189337.06</v>
      </c>
      <c r="CW237" s="33">
        <f>ROUND(IFERROR(DP221*(SUM(CR237:CS237)),0),2)</f>
        <v>2189337.06</v>
      </c>
      <c r="CX237" s="34">
        <f t="shared" si="306"/>
        <v>2189337.06</v>
      </c>
      <c r="CY237" s="33">
        <f t="shared" si="296"/>
        <v>0</v>
      </c>
      <c r="CZ237" s="38">
        <f t="shared" si="297"/>
        <v>0</v>
      </c>
      <c r="DA237" s="33">
        <f t="shared" si="298"/>
        <v>0</v>
      </c>
      <c r="DB237" s="33">
        <f t="shared" si="299"/>
        <v>0</v>
      </c>
      <c r="DC237" s="32">
        <f t="shared" si="300"/>
        <v>2189337.06</v>
      </c>
      <c r="DD237" s="33">
        <f t="shared" si="300"/>
        <v>0</v>
      </c>
      <c r="DE237" s="43">
        <f t="shared" si="301"/>
        <v>0.882729402299778</v>
      </c>
    </row>
    <row r="238" ht="15" customHeight="1" outlineLevel="1" spans="2:109">
      <c r="B238" s="10">
        <f t="shared" si="302"/>
        <v>201812</v>
      </c>
      <c r="C238" s="32">
        <v>2813887.82</v>
      </c>
      <c r="D238" s="33">
        <f>IFERROR(AA17,0)</f>
        <v>1046299.57</v>
      </c>
      <c r="E238" s="33">
        <f>IFERROR(AA109,0)</f>
        <v>0</v>
      </c>
      <c r="F238" s="33">
        <f>IFERROR([1]财产险008大赔案!AA18,0)</f>
        <v>0</v>
      </c>
      <c r="G238" s="33">
        <f>IFERROR([1]财产险008大赔案!AA57,0)</f>
        <v>0</v>
      </c>
      <c r="H238" s="32">
        <f>ROUND(IFERROR(AA90*D238,0),2)</f>
        <v>1046299.57</v>
      </c>
      <c r="I238" s="33">
        <f>ROUND(IFERROR(AA221*(SUM(D238:E238)),0),2)</f>
        <v>1046299.57</v>
      </c>
      <c r="J238" s="34">
        <f t="shared" si="303"/>
        <v>1046299.57</v>
      </c>
      <c r="K238" s="33">
        <f t="shared" si="304"/>
        <v>0</v>
      </c>
      <c r="L238" s="38">
        <f t="shared" si="284"/>
        <v>0</v>
      </c>
      <c r="M238" s="33">
        <f t="shared" si="285"/>
        <v>0</v>
      </c>
      <c r="N238" s="39">
        <f t="shared" si="286"/>
        <v>0</v>
      </c>
      <c r="O238" s="32">
        <f t="shared" si="287"/>
        <v>1046299.57</v>
      </c>
      <c r="P238" s="33">
        <f t="shared" si="287"/>
        <v>0</v>
      </c>
      <c r="Q238" s="43">
        <f t="shared" si="288"/>
        <v>0.37183414440452</v>
      </c>
      <c r="AX238" s="10">
        <v>201812</v>
      </c>
      <c r="AY238" s="32">
        <v>2813887.82</v>
      </c>
      <c r="AZ238" s="33">
        <f>IFERROR(BW17,0)</f>
        <v>1046299.57</v>
      </c>
      <c r="BA238" s="33">
        <f>IFERROR(BW109,0)</f>
        <v>0</v>
      </c>
      <c r="BB238" s="33">
        <f>IFERROR([1]财产险008大赔案!BK18,0)</f>
        <v>0</v>
      </c>
      <c r="BC238" s="33">
        <f>IFERROR([1]财产险008大赔案!BK57,0)</f>
        <v>0</v>
      </c>
      <c r="BD238" s="32">
        <f>ROUND(IFERROR(BW90*AZ238,0),2)</f>
        <v>1046299.57</v>
      </c>
      <c r="BE238" s="33">
        <f>ROUND(IFERROR(BW221*(SUM(AZ238:BA238)),0),2)</f>
        <v>1046299.57</v>
      </c>
      <c r="BF238" s="34">
        <f t="shared" si="305"/>
        <v>1046299.57</v>
      </c>
      <c r="BG238" s="33">
        <f t="shared" si="289"/>
        <v>0</v>
      </c>
      <c r="BH238" s="38">
        <f t="shared" si="290"/>
        <v>0</v>
      </c>
      <c r="BI238" s="33">
        <f t="shared" si="291"/>
        <v>0</v>
      </c>
      <c r="BJ238" s="33">
        <f t="shared" si="292"/>
        <v>0</v>
      </c>
      <c r="BK238" s="32">
        <f t="shared" si="293"/>
        <v>1046299.57</v>
      </c>
      <c r="BL238" s="33">
        <f t="shared" si="294"/>
        <v>0</v>
      </c>
      <c r="BM238" s="43">
        <f t="shared" si="295"/>
        <v>0.37183414440452</v>
      </c>
      <c r="CP238" s="31">
        <v>201712</v>
      </c>
      <c r="CQ238" s="32">
        <v>2813887.82</v>
      </c>
      <c r="CR238" s="33">
        <f>IFERROR(DO17,0)</f>
        <v>1087740.84</v>
      </c>
      <c r="CS238" s="33">
        <f>IFERROR(DO109,0)</f>
        <v>0</v>
      </c>
      <c r="CT238" s="33">
        <f>IFERROR([1]财产险008大赔案!DC18,0)</f>
        <v>0</v>
      </c>
      <c r="CU238" s="33">
        <f>IFERROR([1]财产险008大赔案!DC57,0)</f>
        <v>0</v>
      </c>
      <c r="CV238" s="32">
        <f>ROUND(IFERROR(DO90*CR238,0),2)</f>
        <v>1087740.84</v>
      </c>
      <c r="CW238" s="33">
        <f>ROUND(IFERROR(DO221*(SUM(CR238:CS238)),0),2)</f>
        <v>1087740.84</v>
      </c>
      <c r="CX238" s="34">
        <f t="shared" si="306"/>
        <v>1087740.84</v>
      </c>
      <c r="CY238" s="33">
        <f t="shared" si="296"/>
        <v>0</v>
      </c>
      <c r="CZ238" s="38">
        <f t="shared" si="297"/>
        <v>0</v>
      </c>
      <c r="DA238" s="33">
        <f t="shared" si="298"/>
        <v>0</v>
      </c>
      <c r="DB238" s="33">
        <f t="shared" si="299"/>
        <v>0</v>
      </c>
      <c r="DC238" s="32">
        <f t="shared" si="300"/>
        <v>1087740.84</v>
      </c>
      <c r="DD238" s="33">
        <f t="shared" si="300"/>
        <v>0</v>
      </c>
      <c r="DE238" s="43">
        <f t="shared" si="301"/>
        <v>0.386561550986066</v>
      </c>
    </row>
    <row r="239" ht="15" customHeight="1" outlineLevel="1" spans="2:109">
      <c r="B239" s="10">
        <f t="shared" si="302"/>
        <v>201903</v>
      </c>
      <c r="C239" s="32">
        <v>2598711.29</v>
      </c>
      <c r="D239" s="33">
        <f>IFERROR(Z18,0)</f>
        <v>1985932.22</v>
      </c>
      <c r="E239" s="33">
        <f>IFERROR(Z110,0)</f>
        <v>0</v>
      </c>
      <c r="F239" s="33">
        <f>IFERROR([1]财产险008大赔案!Z19,0)</f>
        <v>0</v>
      </c>
      <c r="G239" s="33">
        <f>IFERROR([1]财产险008大赔案!Z58,0)</f>
        <v>0</v>
      </c>
      <c r="H239" s="32">
        <f>ROUND(IFERROR(Z90*D239,0),2)</f>
        <v>1985932.22</v>
      </c>
      <c r="I239" s="33">
        <f>ROUND(IFERROR(Z221*(SUM(D239:E239)),0),2)</f>
        <v>1985932.22</v>
      </c>
      <c r="J239" s="34">
        <f t="shared" si="303"/>
        <v>1985932.22</v>
      </c>
      <c r="K239" s="33">
        <f t="shared" si="304"/>
        <v>0</v>
      </c>
      <c r="L239" s="38">
        <f t="shared" si="284"/>
        <v>0</v>
      </c>
      <c r="M239" s="33">
        <f t="shared" si="285"/>
        <v>0</v>
      </c>
      <c r="N239" s="39">
        <f t="shared" si="286"/>
        <v>0</v>
      </c>
      <c r="O239" s="32">
        <f t="shared" si="287"/>
        <v>1985932.22</v>
      </c>
      <c r="P239" s="33">
        <f t="shared" si="287"/>
        <v>0</v>
      </c>
      <c r="Q239" s="43">
        <f t="shared" si="288"/>
        <v>0.764198865661603</v>
      </c>
      <c r="AX239" s="10">
        <v>201903</v>
      </c>
      <c r="AY239" s="32">
        <v>2598711.29</v>
      </c>
      <c r="AZ239" s="33">
        <f>IFERROR(BV18,0)</f>
        <v>1857617.93</v>
      </c>
      <c r="BA239" s="33">
        <f>IFERROR(BV110,0)</f>
        <v>0</v>
      </c>
      <c r="BB239" s="33">
        <f>IFERROR([1]财产险008大赔案!BJ19,0)</f>
        <v>0</v>
      </c>
      <c r="BC239" s="33">
        <f>IFERROR([1]财产险008大赔案!BJ58,0)</f>
        <v>0</v>
      </c>
      <c r="BD239" s="32">
        <f>ROUND(IFERROR(BV90*AZ239,0),2)</f>
        <v>1857617.93</v>
      </c>
      <c r="BE239" s="33">
        <f>ROUND(IFERROR(BV221*(SUM(AZ239:BA239)),0),2)</f>
        <v>1857617.93</v>
      </c>
      <c r="BF239" s="34">
        <f t="shared" si="305"/>
        <v>1857617.93</v>
      </c>
      <c r="BG239" s="33">
        <f t="shared" si="289"/>
        <v>0</v>
      </c>
      <c r="BH239" s="38">
        <f t="shared" si="290"/>
        <v>0</v>
      </c>
      <c r="BI239" s="33">
        <f t="shared" si="291"/>
        <v>0</v>
      </c>
      <c r="BJ239" s="33">
        <f t="shared" si="292"/>
        <v>0</v>
      </c>
      <c r="BK239" s="32">
        <f t="shared" si="293"/>
        <v>1857617.93</v>
      </c>
      <c r="BL239" s="33">
        <f t="shared" si="294"/>
        <v>0</v>
      </c>
      <c r="BM239" s="43">
        <f t="shared" si="295"/>
        <v>0.714822742006096</v>
      </c>
      <c r="CP239" s="31">
        <v>201803</v>
      </c>
      <c r="CQ239" s="32">
        <v>2598711.29</v>
      </c>
      <c r="CR239" s="33">
        <f>IFERROR(DN18,0)</f>
        <v>3841762.3</v>
      </c>
      <c r="CS239" s="33">
        <f>IFERROR(DN110,0)</f>
        <v>0</v>
      </c>
      <c r="CT239" s="33">
        <f>IFERROR([1]财产险008大赔案!DB19,0)</f>
        <v>0</v>
      </c>
      <c r="CU239" s="33">
        <f>IFERROR([1]财产险008大赔案!DB58,0)</f>
        <v>0</v>
      </c>
      <c r="CV239" s="32">
        <f>ROUND(IFERROR(DN90*CR239,0),2)</f>
        <v>3841762.3</v>
      </c>
      <c r="CW239" s="33">
        <f>ROUND(IFERROR(DN221*(SUM(CR239:CS239)),0),2)</f>
        <v>3841762.3</v>
      </c>
      <c r="CX239" s="34">
        <f t="shared" si="306"/>
        <v>3841762.3</v>
      </c>
      <c r="CY239" s="33">
        <f t="shared" si="296"/>
        <v>0</v>
      </c>
      <c r="CZ239" s="38">
        <f t="shared" si="297"/>
        <v>0</v>
      </c>
      <c r="DA239" s="33">
        <f t="shared" si="298"/>
        <v>0</v>
      </c>
      <c r="DB239" s="33">
        <f t="shared" si="299"/>
        <v>0</v>
      </c>
      <c r="DC239" s="32">
        <f t="shared" si="300"/>
        <v>3841762.3</v>
      </c>
      <c r="DD239" s="33">
        <f t="shared" si="300"/>
        <v>0</v>
      </c>
      <c r="DE239" s="43">
        <f t="shared" si="301"/>
        <v>1.47833363205191</v>
      </c>
    </row>
    <row r="240" ht="15" customHeight="1" outlineLevel="1" spans="2:109">
      <c r="B240" s="10">
        <f t="shared" si="302"/>
        <v>201906</v>
      </c>
      <c r="C240" s="32">
        <v>4072110.91</v>
      </c>
      <c r="D240" s="33">
        <f>IFERROR(Y19,0)</f>
        <v>1413035.61</v>
      </c>
      <c r="E240" s="33">
        <f>IFERROR(Y111,0)</f>
        <v>0</v>
      </c>
      <c r="F240" s="33">
        <f>IFERROR([1]财产险008大赔案!Y20,0)</f>
        <v>0</v>
      </c>
      <c r="G240" s="33">
        <f>IFERROR([1]财产险008大赔案!Y59,0)</f>
        <v>0</v>
      </c>
      <c r="H240" s="32">
        <f>ROUND(IFERROR(Y90*D240,0),2)</f>
        <v>1413035.61</v>
      </c>
      <c r="I240" s="33">
        <f>ROUND(IFERROR(Y221*(SUM(D240:E240)),0),2)</f>
        <v>1413035.61</v>
      </c>
      <c r="J240" s="34">
        <f t="shared" si="303"/>
        <v>1413035.61</v>
      </c>
      <c r="K240" s="33">
        <f t="shared" si="304"/>
        <v>0</v>
      </c>
      <c r="L240" s="38">
        <f t="shared" si="284"/>
        <v>0</v>
      </c>
      <c r="M240" s="33">
        <f t="shared" si="285"/>
        <v>0</v>
      </c>
      <c r="N240" s="39">
        <f t="shared" si="286"/>
        <v>0</v>
      </c>
      <c r="O240" s="32">
        <f t="shared" si="287"/>
        <v>1413035.61</v>
      </c>
      <c r="P240" s="33">
        <f t="shared" si="287"/>
        <v>0</v>
      </c>
      <c r="Q240" s="43">
        <f t="shared" si="288"/>
        <v>0.347003222954947</v>
      </c>
      <c r="AX240" s="10">
        <v>201906</v>
      </c>
      <c r="AY240" s="32">
        <v>4072110.91</v>
      </c>
      <c r="AZ240" s="33">
        <f>IFERROR(BU19,0)</f>
        <v>1175004.9</v>
      </c>
      <c r="BA240" s="33">
        <f>IFERROR(BU111,0)</f>
        <v>0</v>
      </c>
      <c r="BB240" s="33">
        <f>IFERROR([1]财产险008大赔案!BI20,0)</f>
        <v>0</v>
      </c>
      <c r="BC240" s="33">
        <f>IFERROR([1]财产险008大赔案!BI59,0)</f>
        <v>0</v>
      </c>
      <c r="BD240" s="32">
        <f>ROUND(IFERROR(BU90*AZ240,0),2)</f>
        <v>1175004.9</v>
      </c>
      <c r="BE240" s="33">
        <f>ROUND(IFERROR(BU221*(SUM(AZ240:BA240)),0),2)</f>
        <v>1175004.9</v>
      </c>
      <c r="BF240" s="34">
        <f t="shared" si="305"/>
        <v>1175004.9</v>
      </c>
      <c r="BG240" s="33">
        <f t="shared" si="289"/>
        <v>0</v>
      </c>
      <c r="BH240" s="38">
        <f t="shared" si="290"/>
        <v>0</v>
      </c>
      <c r="BI240" s="33">
        <f t="shared" si="291"/>
        <v>0</v>
      </c>
      <c r="BJ240" s="33">
        <f t="shared" si="292"/>
        <v>0</v>
      </c>
      <c r="BK240" s="32">
        <f t="shared" si="293"/>
        <v>1175004.9</v>
      </c>
      <c r="BL240" s="33">
        <f t="shared" si="294"/>
        <v>0</v>
      </c>
      <c r="BM240" s="43">
        <f t="shared" si="295"/>
        <v>0.288549336196739</v>
      </c>
      <c r="CP240" s="31">
        <v>201806</v>
      </c>
      <c r="CQ240" s="32">
        <v>4072110.91</v>
      </c>
      <c r="CR240" s="33">
        <f>IFERROR(DM19,0)</f>
        <v>3488498.94</v>
      </c>
      <c r="CS240" s="33">
        <f>IFERROR(DM111,0)</f>
        <v>0</v>
      </c>
      <c r="CT240" s="33">
        <f>IFERROR([1]财产险008大赔案!DA20,0)</f>
        <v>0</v>
      </c>
      <c r="CU240" s="33">
        <f>IFERROR([1]财产险008大赔案!DA59,0)</f>
        <v>0</v>
      </c>
      <c r="CV240" s="32">
        <f>ROUND(IFERROR(DM90*CR240,0),2)</f>
        <v>3488498.94</v>
      </c>
      <c r="CW240" s="33">
        <f>ROUND(IFERROR(DM221*(SUM(CR240:CS240)),0),2)</f>
        <v>3488498.94</v>
      </c>
      <c r="CX240" s="34">
        <f t="shared" si="306"/>
        <v>3488498.94</v>
      </c>
      <c r="CY240" s="33">
        <f t="shared" si="296"/>
        <v>0</v>
      </c>
      <c r="CZ240" s="38">
        <f t="shared" si="297"/>
        <v>0</v>
      </c>
      <c r="DA240" s="33">
        <f t="shared" si="298"/>
        <v>0</v>
      </c>
      <c r="DB240" s="33">
        <f t="shared" si="299"/>
        <v>0</v>
      </c>
      <c r="DC240" s="32">
        <f t="shared" si="300"/>
        <v>3488498.94</v>
      </c>
      <c r="DD240" s="33">
        <f t="shared" si="300"/>
        <v>0</v>
      </c>
      <c r="DE240" s="43">
        <f t="shared" si="301"/>
        <v>0.856680728276136</v>
      </c>
    </row>
    <row r="241" ht="15" customHeight="1" outlineLevel="1" spans="2:109">
      <c r="B241" s="10">
        <f t="shared" si="302"/>
        <v>201909</v>
      </c>
      <c r="C241" s="32">
        <v>4122243.38</v>
      </c>
      <c r="D241" s="33">
        <f>IFERROR(X20,0)</f>
        <v>2356749.67</v>
      </c>
      <c r="E241" s="33">
        <f>IFERROR(X112,0)</f>
        <v>0</v>
      </c>
      <c r="F241" s="33">
        <f>IFERROR([1]财产险008大赔案!X21,0)</f>
        <v>0</v>
      </c>
      <c r="G241" s="33">
        <f>IFERROR([1]财产险008大赔案!X60,0)</f>
        <v>0</v>
      </c>
      <c r="H241" s="32">
        <f>ROUND(IFERROR(X90*D241,0),2)</f>
        <v>2356749.67</v>
      </c>
      <c r="I241" s="33">
        <f>ROUND(IFERROR(X221*(SUM(D241:E241)),0),2)</f>
        <v>2356749.67</v>
      </c>
      <c r="J241" s="34">
        <f t="shared" si="303"/>
        <v>2356749.67</v>
      </c>
      <c r="K241" s="33">
        <f t="shared" si="304"/>
        <v>0</v>
      </c>
      <c r="L241" s="38">
        <f t="shared" si="284"/>
        <v>0</v>
      </c>
      <c r="M241" s="33">
        <f t="shared" si="285"/>
        <v>0</v>
      </c>
      <c r="N241" s="39">
        <f t="shared" si="286"/>
        <v>0</v>
      </c>
      <c r="O241" s="32">
        <f t="shared" si="287"/>
        <v>2356749.67</v>
      </c>
      <c r="P241" s="33">
        <f t="shared" si="287"/>
        <v>0</v>
      </c>
      <c r="Q241" s="43">
        <f t="shared" si="288"/>
        <v>0.571715314392718</v>
      </c>
      <c r="AX241" s="10">
        <v>201909</v>
      </c>
      <c r="AY241" s="32">
        <v>4122243.38</v>
      </c>
      <c r="AZ241" s="33">
        <f>IFERROR(BT20,0)</f>
        <v>1649518.63</v>
      </c>
      <c r="BA241" s="33">
        <f>IFERROR(BT112,0)</f>
        <v>0</v>
      </c>
      <c r="BB241" s="33">
        <f>IFERROR([1]财产险008大赔案!BH21,0)</f>
        <v>0</v>
      </c>
      <c r="BC241" s="33">
        <f>IFERROR([1]财产险008大赔案!BH60,0)</f>
        <v>0</v>
      </c>
      <c r="BD241" s="32">
        <f>ROUND(IFERROR(BT90*AZ241,0),2)</f>
        <v>1649518.63</v>
      </c>
      <c r="BE241" s="33">
        <f>ROUND(IFERROR(BT221*(SUM(AZ241:BA241)),0),2)</f>
        <v>1649518.63</v>
      </c>
      <c r="BF241" s="34">
        <f t="shared" si="305"/>
        <v>1649518.63</v>
      </c>
      <c r="BG241" s="33">
        <f t="shared" si="289"/>
        <v>0</v>
      </c>
      <c r="BH241" s="38">
        <f t="shared" si="290"/>
        <v>0</v>
      </c>
      <c r="BI241" s="33">
        <f t="shared" si="291"/>
        <v>0</v>
      </c>
      <c r="BJ241" s="33">
        <f t="shared" si="292"/>
        <v>0</v>
      </c>
      <c r="BK241" s="32">
        <f t="shared" si="293"/>
        <v>1649518.63</v>
      </c>
      <c r="BL241" s="33">
        <f t="shared" si="294"/>
        <v>0</v>
      </c>
      <c r="BM241" s="43">
        <f t="shared" si="295"/>
        <v>0.400150713566068</v>
      </c>
      <c r="CP241" s="31">
        <v>201809</v>
      </c>
      <c r="CQ241" s="32">
        <v>4122243.38</v>
      </c>
      <c r="CR241" s="33">
        <f>IFERROR(DL20,0)</f>
        <v>1755212.12</v>
      </c>
      <c r="CS241" s="33">
        <f>IFERROR(DL112,0)</f>
        <v>0</v>
      </c>
      <c r="CT241" s="33">
        <f>IFERROR([1]财产险008大赔案!CZ21,0)</f>
        <v>0</v>
      </c>
      <c r="CU241" s="33">
        <f>IFERROR([1]财产险008大赔案!CZ60,0)</f>
        <v>0</v>
      </c>
      <c r="CV241" s="32">
        <f>ROUND(IFERROR(DL90*CR241,0),2)</f>
        <v>1755212.12</v>
      </c>
      <c r="CW241" s="33">
        <f>ROUND(IFERROR(DL221*(SUM(CR241:CS241)),0),2)</f>
        <v>1755212.12</v>
      </c>
      <c r="CX241" s="34">
        <f t="shared" si="306"/>
        <v>1755212.12</v>
      </c>
      <c r="CY241" s="33">
        <f t="shared" si="296"/>
        <v>0</v>
      </c>
      <c r="CZ241" s="38">
        <f t="shared" si="297"/>
        <v>0</v>
      </c>
      <c r="DA241" s="33">
        <f t="shared" si="298"/>
        <v>0</v>
      </c>
      <c r="DB241" s="33">
        <f t="shared" si="299"/>
        <v>0</v>
      </c>
      <c r="DC241" s="32">
        <f t="shared" si="300"/>
        <v>1755212.12</v>
      </c>
      <c r="DD241" s="33">
        <f t="shared" si="300"/>
        <v>0</v>
      </c>
      <c r="DE241" s="43">
        <f t="shared" si="301"/>
        <v>0.425790512155544</v>
      </c>
    </row>
    <row r="242" ht="15" customHeight="1" outlineLevel="1" spans="2:109">
      <c r="B242" s="10">
        <f t="shared" si="302"/>
        <v>201912</v>
      </c>
      <c r="C242" s="32">
        <v>4825150.86</v>
      </c>
      <c r="D242" s="33">
        <f>IFERROR(W21,0)</f>
        <v>3755640.64</v>
      </c>
      <c r="E242" s="33">
        <f>IFERROR(W113,0)</f>
        <v>0</v>
      </c>
      <c r="F242" s="33">
        <f>IFERROR([1]财产险008大赔案!W22,0)</f>
        <v>0</v>
      </c>
      <c r="G242" s="33">
        <f>IFERROR([1]财产险008大赔案!W61,0)</f>
        <v>0</v>
      </c>
      <c r="H242" s="32">
        <f>ROUND(IFERROR(W90*D242,0),2)</f>
        <v>3755640.64</v>
      </c>
      <c r="I242" s="33">
        <f>ROUND(IFERROR(W221*(SUM(D242:E242)),0),2)</f>
        <v>3755640.64</v>
      </c>
      <c r="J242" s="34">
        <f t="shared" si="303"/>
        <v>3755640.64</v>
      </c>
      <c r="K242" s="33">
        <f t="shared" si="304"/>
        <v>0</v>
      </c>
      <c r="L242" s="38">
        <f t="shared" si="284"/>
        <v>0</v>
      </c>
      <c r="M242" s="33">
        <f t="shared" si="285"/>
        <v>0</v>
      </c>
      <c r="N242" s="39">
        <f t="shared" si="286"/>
        <v>0</v>
      </c>
      <c r="O242" s="32">
        <f t="shared" si="287"/>
        <v>3755640.64</v>
      </c>
      <c r="P242" s="33">
        <f t="shared" si="287"/>
        <v>0</v>
      </c>
      <c r="Q242" s="43">
        <f t="shared" si="288"/>
        <v>0.77834678105795</v>
      </c>
      <c r="AX242" s="10">
        <v>201912</v>
      </c>
      <c r="AY242" s="32">
        <v>4825150.86</v>
      </c>
      <c r="AZ242" s="33">
        <f>IFERROR(BS21,0)</f>
        <v>2648376.17</v>
      </c>
      <c r="BA242" s="33">
        <f>IFERROR(BS113,0)</f>
        <v>0</v>
      </c>
      <c r="BB242" s="33">
        <f>IFERROR([1]财产险008大赔案!BG22,0)</f>
        <v>0</v>
      </c>
      <c r="BC242" s="33">
        <f>IFERROR([1]财产险008大赔案!BG61,0)</f>
        <v>0</v>
      </c>
      <c r="BD242" s="32">
        <f>ROUND(IFERROR(BS90*AZ242,0),2)</f>
        <v>2648376.17</v>
      </c>
      <c r="BE242" s="33">
        <f>ROUND(IFERROR(BS221*(SUM(AZ242:BA242)),0),2)</f>
        <v>2648376.17</v>
      </c>
      <c r="BF242" s="34">
        <f t="shared" si="305"/>
        <v>2648376.17</v>
      </c>
      <c r="BG242" s="33">
        <f t="shared" si="289"/>
        <v>0</v>
      </c>
      <c r="BH242" s="38">
        <f t="shared" si="290"/>
        <v>0</v>
      </c>
      <c r="BI242" s="33">
        <f t="shared" si="291"/>
        <v>0</v>
      </c>
      <c r="BJ242" s="33">
        <f t="shared" si="292"/>
        <v>0</v>
      </c>
      <c r="BK242" s="32">
        <f t="shared" si="293"/>
        <v>2648376.17</v>
      </c>
      <c r="BL242" s="33">
        <f t="shared" si="294"/>
        <v>0</v>
      </c>
      <c r="BM242" s="43">
        <f t="shared" si="295"/>
        <v>0.548869091732398</v>
      </c>
      <c r="CP242" s="31">
        <v>201812</v>
      </c>
      <c r="CQ242" s="32">
        <v>4825150.86</v>
      </c>
      <c r="CR242" s="33">
        <f>IFERROR(DK21,0)</f>
        <v>1046299.57</v>
      </c>
      <c r="CS242" s="33">
        <f>IFERROR(DK113,0)</f>
        <v>0</v>
      </c>
      <c r="CT242" s="33">
        <f>IFERROR([1]财产险008大赔案!CY22,0)</f>
        <v>0</v>
      </c>
      <c r="CU242" s="33">
        <f>IFERROR([1]财产险008大赔案!CY61,0)</f>
        <v>0</v>
      </c>
      <c r="CV242" s="32">
        <f>ROUND(IFERROR(DK90*CR242,0),2)</f>
        <v>1046299.57</v>
      </c>
      <c r="CW242" s="33">
        <f>ROUND(IFERROR(DK221*(SUM(CR242:CS242)),0),2)</f>
        <v>1046299.57</v>
      </c>
      <c r="CX242" s="34">
        <f t="shared" si="306"/>
        <v>1046299.57</v>
      </c>
      <c r="CY242" s="33">
        <f t="shared" si="296"/>
        <v>0</v>
      </c>
      <c r="CZ242" s="38">
        <f t="shared" si="297"/>
        <v>0</v>
      </c>
      <c r="DA242" s="33">
        <f t="shared" si="298"/>
        <v>0</v>
      </c>
      <c r="DB242" s="33">
        <f t="shared" si="299"/>
        <v>0</v>
      </c>
      <c r="DC242" s="32">
        <f t="shared" si="300"/>
        <v>1046299.57</v>
      </c>
      <c r="DD242" s="33">
        <f t="shared" si="300"/>
        <v>0</v>
      </c>
      <c r="DE242" s="43">
        <f t="shared" si="301"/>
        <v>0.216842871934578</v>
      </c>
    </row>
    <row r="243" ht="15" customHeight="1" outlineLevel="1" spans="2:109">
      <c r="B243" s="10">
        <f t="shared" si="302"/>
        <v>202003</v>
      </c>
      <c r="C243" s="32">
        <v>5218257.8</v>
      </c>
      <c r="D243" s="33">
        <f>IFERROR(V22,0)</f>
        <v>2103078.35</v>
      </c>
      <c r="E243" s="33">
        <f>IFERROR(V114,0)</f>
        <v>0</v>
      </c>
      <c r="F243" s="33">
        <f>IFERROR([1]财产险008大赔案!V23,0)</f>
        <v>0</v>
      </c>
      <c r="G243" s="33">
        <f>IFERROR([1]财产险008大赔案!V62,0)</f>
        <v>0</v>
      </c>
      <c r="H243" s="32">
        <f>ROUND(IFERROR(V90*D243,0),2)</f>
        <v>2103078.35</v>
      </c>
      <c r="I243" s="33">
        <f>ROUND(IFERROR(V221*(SUM(D243:E243)),0),2)</f>
        <v>2103078.35</v>
      </c>
      <c r="J243" s="34">
        <f t="shared" si="303"/>
        <v>2103078.35</v>
      </c>
      <c r="K243" s="33">
        <f t="shared" si="304"/>
        <v>0</v>
      </c>
      <c r="L243" s="38">
        <f t="shared" si="284"/>
        <v>0</v>
      </c>
      <c r="M243" s="33">
        <f t="shared" si="285"/>
        <v>0</v>
      </c>
      <c r="N243" s="39">
        <f t="shared" si="286"/>
        <v>0</v>
      </c>
      <c r="O243" s="32">
        <f t="shared" si="287"/>
        <v>2103078.35</v>
      </c>
      <c r="P243" s="33">
        <f t="shared" si="287"/>
        <v>0</v>
      </c>
      <c r="Q243" s="43">
        <f t="shared" si="288"/>
        <v>0.403023083681301</v>
      </c>
      <c r="AX243" s="10">
        <v>202003</v>
      </c>
      <c r="AY243" s="32">
        <v>4937536.21</v>
      </c>
      <c r="AZ243" s="33">
        <f>IFERROR(BR22,0)</f>
        <v>1803177.72</v>
      </c>
      <c r="BA243" s="33">
        <f>IFERROR(BR114,0)</f>
        <v>0</v>
      </c>
      <c r="BB243" s="33">
        <f>IFERROR([1]财产险008大赔案!BF23,0)</f>
        <v>0</v>
      </c>
      <c r="BC243" s="33">
        <f>IFERROR([1]财产险008大赔案!BF62,0)</f>
        <v>0</v>
      </c>
      <c r="BD243" s="32">
        <f>ROUND(IFERROR(BR90*AZ243,0),2)</f>
        <v>1803177.72</v>
      </c>
      <c r="BE243" s="33">
        <f>ROUND(IFERROR(BR221*(SUM(AZ243:BA243)),0),2)</f>
        <v>1803177.72</v>
      </c>
      <c r="BF243" s="34">
        <f t="shared" si="305"/>
        <v>1803177.72</v>
      </c>
      <c r="BG243" s="33">
        <f t="shared" si="289"/>
        <v>0</v>
      </c>
      <c r="BH243" s="38">
        <f t="shared" si="290"/>
        <v>0</v>
      </c>
      <c r="BI243" s="33">
        <f t="shared" si="291"/>
        <v>0</v>
      </c>
      <c r="BJ243" s="33">
        <f t="shared" si="292"/>
        <v>0</v>
      </c>
      <c r="BK243" s="32">
        <f t="shared" si="293"/>
        <v>1803177.72</v>
      </c>
      <c r="BL243" s="33">
        <f t="shared" si="294"/>
        <v>0</v>
      </c>
      <c r="BM243" s="43">
        <f t="shared" si="295"/>
        <v>0.36519787264507</v>
      </c>
      <c r="CP243" s="31">
        <v>201903</v>
      </c>
      <c r="CQ243" s="32">
        <v>4937536.21</v>
      </c>
      <c r="CR243" s="33">
        <f>IFERROR(DJ22,0)</f>
        <v>1697096.64</v>
      </c>
      <c r="CS243" s="33">
        <f>IFERROR(DJ114,0)</f>
        <v>0</v>
      </c>
      <c r="CT243" s="33">
        <f>IFERROR([1]财产险008大赔案!CX23,0)</f>
        <v>0</v>
      </c>
      <c r="CU243" s="33">
        <f>IFERROR([1]财产险008大赔案!CX62,0)</f>
        <v>0</v>
      </c>
      <c r="CV243" s="32">
        <f>ROUND(IFERROR(DJ90*CR243,0),2)</f>
        <v>1697096.64</v>
      </c>
      <c r="CW243" s="33">
        <f>ROUND(IFERROR(DJ221*(SUM(CR243:CS243)),0),2)</f>
        <v>1697096.64</v>
      </c>
      <c r="CX243" s="34">
        <f t="shared" si="306"/>
        <v>1697096.64</v>
      </c>
      <c r="CY243" s="33">
        <f t="shared" si="296"/>
        <v>0</v>
      </c>
      <c r="CZ243" s="38">
        <f t="shared" si="297"/>
        <v>0</v>
      </c>
      <c r="DA243" s="33">
        <f t="shared" si="298"/>
        <v>0</v>
      </c>
      <c r="DB243" s="33">
        <f t="shared" si="299"/>
        <v>0</v>
      </c>
      <c r="DC243" s="32">
        <f t="shared" si="300"/>
        <v>1697096.64</v>
      </c>
      <c r="DD243" s="33">
        <f t="shared" si="300"/>
        <v>0</v>
      </c>
      <c r="DE243" s="43">
        <f t="shared" si="301"/>
        <v>0.343713254509986</v>
      </c>
    </row>
    <row r="244" ht="15" customHeight="1" outlineLevel="1" spans="2:109">
      <c r="B244" s="10">
        <f t="shared" si="302"/>
        <v>202006</v>
      </c>
      <c r="C244" s="32">
        <v>4905970.19</v>
      </c>
      <c r="D244" s="33">
        <f>IFERROR(U23,0)</f>
        <v>4388260.11</v>
      </c>
      <c r="E244" s="33">
        <f>IFERROR(U115,0)</f>
        <v>0</v>
      </c>
      <c r="F244" s="33">
        <f>IFERROR([1]财产险008大赔案!U24,0)</f>
        <v>0</v>
      </c>
      <c r="G244" s="33">
        <f>IFERROR([1]财产险008大赔案!U63,0)</f>
        <v>0</v>
      </c>
      <c r="H244" s="32">
        <f>ROUND(IFERROR(U90*D244,0),2)</f>
        <v>4388260.11</v>
      </c>
      <c r="I244" s="33">
        <f>ROUND(IFERROR(U221*(SUM(D244:E244)),0),2)</f>
        <v>4388260.11</v>
      </c>
      <c r="J244" s="34">
        <f t="shared" si="303"/>
        <v>4388260.11</v>
      </c>
      <c r="K244" s="33">
        <f t="shared" si="304"/>
        <v>0</v>
      </c>
      <c r="L244" s="38">
        <f t="shared" si="284"/>
        <v>0</v>
      </c>
      <c r="M244" s="33">
        <f t="shared" si="285"/>
        <v>0</v>
      </c>
      <c r="N244" s="39">
        <f t="shared" si="286"/>
        <v>0</v>
      </c>
      <c r="O244" s="32">
        <f t="shared" si="287"/>
        <v>4388260.11</v>
      </c>
      <c r="P244" s="33">
        <f t="shared" si="287"/>
        <v>0</v>
      </c>
      <c r="Q244" s="43">
        <f t="shared" si="288"/>
        <v>0.894473455820163</v>
      </c>
      <c r="AX244" s="10">
        <v>202006</v>
      </c>
      <c r="AY244" s="32">
        <v>4277675.16</v>
      </c>
      <c r="AZ244" s="33">
        <f>IFERROR(BQ23,0)</f>
        <v>3279512.53</v>
      </c>
      <c r="BA244" s="33">
        <f>IFERROR(BQ115,0)</f>
        <v>0</v>
      </c>
      <c r="BB244" s="33">
        <f>IFERROR([1]财产险008大赔案!BE24,0)</f>
        <v>0</v>
      </c>
      <c r="BC244" s="33">
        <f>IFERROR([1]财产险008大赔案!BE63,0)</f>
        <v>0</v>
      </c>
      <c r="BD244" s="32">
        <f>ROUND(IFERROR(BQ90*AZ244,0),2)</f>
        <v>3279512.53</v>
      </c>
      <c r="BE244" s="33">
        <f>ROUND(IFERROR(BQ221*(SUM(AZ244:BA244)),0),2)</f>
        <v>3279512.53</v>
      </c>
      <c r="BF244" s="34">
        <f t="shared" si="305"/>
        <v>3279512.53</v>
      </c>
      <c r="BG244" s="33">
        <f t="shared" si="289"/>
        <v>0</v>
      </c>
      <c r="BH244" s="38">
        <f t="shared" si="290"/>
        <v>0</v>
      </c>
      <c r="BI244" s="33">
        <f t="shared" si="291"/>
        <v>0</v>
      </c>
      <c r="BJ244" s="33">
        <f t="shared" si="292"/>
        <v>0</v>
      </c>
      <c r="BK244" s="32">
        <f t="shared" si="293"/>
        <v>3279512.53</v>
      </c>
      <c r="BL244" s="33">
        <f t="shared" si="294"/>
        <v>0</v>
      </c>
      <c r="BM244" s="43">
        <f t="shared" si="295"/>
        <v>0.766657683749881</v>
      </c>
      <c r="CP244" s="31">
        <v>201906</v>
      </c>
      <c r="CQ244" s="32">
        <v>4277675.16</v>
      </c>
      <c r="CR244" s="33">
        <f>IFERROR(DI23,0)</f>
        <v>1175004.9</v>
      </c>
      <c r="CS244" s="33">
        <f>IFERROR(DI115,0)</f>
        <v>0</v>
      </c>
      <c r="CT244" s="33">
        <f>IFERROR([1]财产险008大赔案!CW24,0)</f>
        <v>0</v>
      </c>
      <c r="CU244" s="33">
        <f>IFERROR([1]财产险008大赔案!CW63,0)</f>
        <v>0</v>
      </c>
      <c r="CV244" s="32">
        <f>ROUND(IFERROR(DI90*CR244,0),2)</f>
        <v>1175004.9</v>
      </c>
      <c r="CW244" s="33">
        <f>ROUND(IFERROR(DI221*(SUM(CR244:CS244)),0),2)</f>
        <v>1175004.9</v>
      </c>
      <c r="CX244" s="34">
        <f t="shared" si="306"/>
        <v>1175004.9</v>
      </c>
      <c r="CY244" s="33">
        <f t="shared" si="296"/>
        <v>0</v>
      </c>
      <c r="CZ244" s="38">
        <f t="shared" si="297"/>
        <v>0</v>
      </c>
      <c r="DA244" s="33">
        <f t="shared" si="298"/>
        <v>0</v>
      </c>
      <c r="DB244" s="33">
        <f t="shared" si="299"/>
        <v>0</v>
      </c>
      <c r="DC244" s="32">
        <f t="shared" si="300"/>
        <v>1175004.9</v>
      </c>
      <c r="DD244" s="33">
        <f t="shared" si="300"/>
        <v>0</v>
      </c>
      <c r="DE244" s="43">
        <f t="shared" si="301"/>
        <v>0.27468305938406</v>
      </c>
    </row>
    <row r="245" ht="15" customHeight="1" outlineLevel="1" spans="2:109">
      <c r="B245" s="10">
        <f t="shared" si="302"/>
        <v>202009</v>
      </c>
      <c r="C245" s="32">
        <v>6292990.46</v>
      </c>
      <c r="D245" s="33">
        <f>IFERROR(T24,0)</f>
        <v>5493827.96</v>
      </c>
      <c r="E245" s="33">
        <f>IFERROR(T116,0)</f>
        <v>0</v>
      </c>
      <c r="F245" s="33">
        <f>IFERROR([1]财产险008大赔案!T25,0)</f>
        <v>0</v>
      </c>
      <c r="G245" s="33">
        <f>IFERROR([1]财产险008大赔案!T64,0)</f>
        <v>0</v>
      </c>
      <c r="H245" s="32">
        <f>ROUND(IFERROR(T90*D245,0),2)</f>
        <v>5493827.96</v>
      </c>
      <c r="I245" s="33">
        <f>ROUND(IFERROR(T221*(SUM(D245:E245)),0),2)</f>
        <v>5493827.96</v>
      </c>
      <c r="J245" s="34">
        <f t="shared" si="303"/>
        <v>5493827.96</v>
      </c>
      <c r="K245" s="33">
        <f t="shared" si="304"/>
        <v>0</v>
      </c>
      <c r="L245" s="38">
        <f t="shared" si="284"/>
        <v>0</v>
      </c>
      <c r="M245" s="33">
        <f t="shared" si="285"/>
        <v>0</v>
      </c>
      <c r="N245" s="39">
        <f t="shared" si="286"/>
        <v>0</v>
      </c>
      <c r="O245" s="32">
        <f t="shared" si="287"/>
        <v>5493827.96</v>
      </c>
      <c r="P245" s="33">
        <f t="shared" si="287"/>
        <v>0</v>
      </c>
      <c r="Q245" s="43">
        <f t="shared" si="288"/>
        <v>0.873007514459191</v>
      </c>
      <c r="AX245" s="10">
        <v>202009</v>
      </c>
      <c r="AY245" s="32">
        <v>5138026.5</v>
      </c>
      <c r="AZ245" s="33">
        <f>IFERROR(BP24,0)</f>
        <v>4793401.97</v>
      </c>
      <c r="BA245" s="33">
        <f>IFERROR(BP116,0)</f>
        <v>0</v>
      </c>
      <c r="BB245" s="33">
        <f>IFERROR([1]财产险008大赔案!BD25,0)</f>
        <v>0</v>
      </c>
      <c r="BC245" s="33">
        <f>IFERROR([1]财产险008大赔案!BD64,0)</f>
        <v>0</v>
      </c>
      <c r="BD245" s="32">
        <f>ROUND(IFERROR(BP90*AZ245,0),2)</f>
        <v>4793401.97</v>
      </c>
      <c r="BE245" s="33">
        <f>ROUND(IFERROR(BP221*(SUM(AZ245:BA245)),0),2)</f>
        <v>4793401.97</v>
      </c>
      <c r="BF245" s="34">
        <f t="shared" si="305"/>
        <v>4793401.97</v>
      </c>
      <c r="BG245" s="33">
        <f t="shared" si="289"/>
        <v>0</v>
      </c>
      <c r="BH245" s="38">
        <f t="shared" si="290"/>
        <v>0</v>
      </c>
      <c r="BI245" s="33">
        <f t="shared" si="291"/>
        <v>0</v>
      </c>
      <c r="BJ245" s="33">
        <f t="shared" si="292"/>
        <v>0</v>
      </c>
      <c r="BK245" s="32">
        <f t="shared" si="293"/>
        <v>4793401.97</v>
      </c>
      <c r="BL245" s="33">
        <f t="shared" si="294"/>
        <v>0</v>
      </c>
      <c r="BM245" s="43">
        <f t="shared" si="295"/>
        <v>0.932926673305402</v>
      </c>
      <c r="CP245" s="31">
        <v>201909</v>
      </c>
      <c r="CQ245" s="32">
        <v>5138026.5</v>
      </c>
      <c r="CR245" s="33">
        <f>IFERROR(DH24,0)</f>
        <v>1649518.63</v>
      </c>
      <c r="CS245" s="33">
        <f>IFERROR(DH116,0)</f>
        <v>0</v>
      </c>
      <c r="CT245" s="33">
        <f>IFERROR([1]财产险008大赔案!CV25,0)</f>
        <v>0</v>
      </c>
      <c r="CU245" s="33">
        <f>IFERROR([1]财产险008大赔案!CV64,0)</f>
        <v>0</v>
      </c>
      <c r="CV245" s="32">
        <f>ROUND(IFERROR(DH90*CR245,0),2)</f>
        <v>1649518.63</v>
      </c>
      <c r="CW245" s="33">
        <f>ROUND(IFERROR(DH221*(SUM(CR245:CS245)),0),2)</f>
        <v>1649518.63</v>
      </c>
      <c r="CX245" s="34">
        <f t="shared" si="306"/>
        <v>1649518.63</v>
      </c>
      <c r="CY245" s="33">
        <f t="shared" si="296"/>
        <v>0</v>
      </c>
      <c r="CZ245" s="38">
        <f t="shared" si="297"/>
        <v>0</v>
      </c>
      <c r="DA245" s="33">
        <f t="shared" si="298"/>
        <v>0</v>
      </c>
      <c r="DB245" s="33">
        <f t="shared" si="299"/>
        <v>0</v>
      </c>
      <c r="DC245" s="32">
        <f t="shared" si="300"/>
        <v>1649518.63</v>
      </c>
      <c r="DD245" s="33">
        <f t="shared" si="300"/>
        <v>0</v>
      </c>
      <c r="DE245" s="43">
        <f t="shared" si="301"/>
        <v>0.321041285014781</v>
      </c>
    </row>
    <row r="246" ht="15" customHeight="1" outlineLevel="1" spans="2:109">
      <c r="B246" s="10">
        <f t="shared" si="302"/>
        <v>202012</v>
      </c>
      <c r="C246" s="32">
        <v>7482525.89</v>
      </c>
      <c r="D246" s="33">
        <f>IFERROR(S25,0)</f>
        <v>3830709.76</v>
      </c>
      <c r="E246" s="33">
        <f>IFERROR(S117,0)</f>
        <v>0</v>
      </c>
      <c r="F246" s="33">
        <f>IFERROR([1]财产险008大赔案!S26,0)</f>
        <v>0</v>
      </c>
      <c r="G246" s="33">
        <f>IFERROR([1]财产险008大赔案!S65,0)</f>
        <v>0</v>
      </c>
      <c r="H246" s="32">
        <f>ROUND(IFERROR(S90*D246,0),2)</f>
        <v>3830709.76</v>
      </c>
      <c r="I246" s="33">
        <f>ROUND(IFERROR(S221*(SUM(D246:E246)),0),2)</f>
        <v>3830709.76</v>
      </c>
      <c r="J246" s="34">
        <f t="shared" si="303"/>
        <v>3830709.76</v>
      </c>
      <c r="K246" s="33">
        <f t="shared" si="304"/>
        <v>0</v>
      </c>
      <c r="L246" s="38">
        <f t="shared" si="284"/>
        <v>0</v>
      </c>
      <c r="M246" s="33">
        <f t="shared" si="285"/>
        <v>0</v>
      </c>
      <c r="N246" s="39">
        <f t="shared" si="286"/>
        <v>0</v>
      </c>
      <c r="O246" s="32">
        <f t="shared" si="287"/>
        <v>3830709.76</v>
      </c>
      <c r="P246" s="33">
        <f t="shared" si="287"/>
        <v>0</v>
      </c>
      <c r="Q246" s="43">
        <f t="shared" si="288"/>
        <v>0.511954093619581</v>
      </c>
      <c r="AX246" s="10">
        <v>202012</v>
      </c>
      <c r="AY246" s="32">
        <v>5261057.46</v>
      </c>
      <c r="AZ246" s="33">
        <f>IFERROR(BO25,0)</f>
        <v>3133705.34</v>
      </c>
      <c r="BA246" s="33">
        <f>IFERROR(BO117,0)</f>
        <v>0</v>
      </c>
      <c r="BB246" s="33">
        <f>IFERROR([1]财产险008大赔案!BC26,0)</f>
        <v>0</v>
      </c>
      <c r="BC246" s="33">
        <f>IFERROR([1]财产险008大赔案!BC65,0)</f>
        <v>0</v>
      </c>
      <c r="BD246" s="32">
        <f>ROUND(IFERROR(BO90*AZ246,0),2)</f>
        <v>3133705.34</v>
      </c>
      <c r="BE246" s="33">
        <f>ROUND(IFERROR(BO221*(SUM(AZ246:BA246)),0),2)</f>
        <v>3133705.34</v>
      </c>
      <c r="BF246" s="34">
        <f t="shared" si="305"/>
        <v>3133705.34</v>
      </c>
      <c r="BG246" s="33">
        <f t="shared" si="289"/>
        <v>0</v>
      </c>
      <c r="BH246" s="38">
        <f t="shared" si="290"/>
        <v>0</v>
      </c>
      <c r="BI246" s="33">
        <f t="shared" si="291"/>
        <v>0</v>
      </c>
      <c r="BJ246" s="33">
        <f t="shared" si="292"/>
        <v>0</v>
      </c>
      <c r="BK246" s="32">
        <f t="shared" si="293"/>
        <v>3133705.34</v>
      </c>
      <c r="BL246" s="33">
        <f t="shared" si="294"/>
        <v>0</v>
      </c>
      <c r="BM246" s="43">
        <f t="shared" si="295"/>
        <v>0.595641724848221</v>
      </c>
      <c r="CP246" s="31">
        <v>201912</v>
      </c>
      <c r="CQ246" s="32">
        <v>5261057.46</v>
      </c>
      <c r="CR246" s="33">
        <f>IFERROR(DG25,0)</f>
        <v>2648376.17</v>
      </c>
      <c r="CS246" s="33">
        <f>IFERROR(DG117,0)</f>
        <v>0</v>
      </c>
      <c r="CT246" s="33">
        <f>IFERROR([1]财产险008大赔案!CU26,0)</f>
        <v>0</v>
      </c>
      <c r="CU246" s="33">
        <f>IFERROR([1]财产险008大赔案!CU65,0)</f>
        <v>0</v>
      </c>
      <c r="CV246" s="32">
        <f>ROUND(IFERROR(DG90*CR246,0),2)</f>
        <v>2648376.17</v>
      </c>
      <c r="CW246" s="33">
        <f>ROUND(IFERROR(DG221*(SUM(CR246:CS246)),0),2)</f>
        <v>2648376.17</v>
      </c>
      <c r="CX246" s="34">
        <f t="shared" si="306"/>
        <v>2648376.17</v>
      </c>
      <c r="CY246" s="33">
        <f t="shared" si="296"/>
        <v>0</v>
      </c>
      <c r="CZ246" s="38">
        <f t="shared" si="297"/>
        <v>0</v>
      </c>
      <c r="DA246" s="33">
        <f t="shared" si="298"/>
        <v>0</v>
      </c>
      <c r="DB246" s="33">
        <f t="shared" si="299"/>
        <v>0</v>
      </c>
      <c r="DC246" s="32">
        <f t="shared" si="300"/>
        <v>2648376.17</v>
      </c>
      <c r="DD246" s="33">
        <f t="shared" si="300"/>
        <v>0</v>
      </c>
      <c r="DE246" s="43">
        <f t="shared" si="301"/>
        <v>0.503392367434816</v>
      </c>
    </row>
    <row r="247" ht="15" customHeight="1" outlineLevel="1" spans="2:109">
      <c r="B247" s="10">
        <f t="shared" si="302"/>
        <v>202103</v>
      </c>
      <c r="C247" s="32">
        <v>9564022.85</v>
      </c>
      <c r="D247" s="33">
        <f>IFERROR(R26,0)</f>
        <v>9033405.22</v>
      </c>
      <c r="E247" s="33">
        <f>IFERROR(R118,0)</f>
        <v>80000</v>
      </c>
      <c r="F247" s="33">
        <f>IFERROR([1]财产险008大赔案!R27,0)</f>
        <v>0</v>
      </c>
      <c r="G247" s="33">
        <f>IFERROR([1]财产险008大赔案!R66,0)</f>
        <v>0</v>
      </c>
      <c r="H247" s="32">
        <f>ROUND(IFERROR(R90*D247,0),2)</f>
        <v>9033405.22</v>
      </c>
      <c r="I247" s="33">
        <f>ROUND(IFERROR(R221*(SUM(D247:E247)),0),2)</f>
        <v>9114316.56</v>
      </c>
      <c r="J247" s="34">
        <f t="shared" si="303"/>
        <v>9114316.56</v>
      </c>
      <c r="K247" s="33">
        <f t="shared" si="304"/>
        <v>911.34</v>
      </c>
      <c r="L247" s="38">
        <f t="shared" si="284"/>
        <v>0</v>
      </c>
      <c r="M247" s="33">
        <f t="shared" si="285"/>
        <v>0</v>
      </c>
      <c r="N247" s="39">
        <f t="shared" si="286"/>
        <v>0</v>
      </c>
      <c r="O247" s="32">
        <f t="shared" si="287"/>
        <v>9114316.56</v>
      </c>
      <c r="P247" s="33">
        <f t="shared" si="287"/>
        <v>911.34</v>
      </c>
      <c r="Q247" s="43">
        <f t="shared" si="288"/>
        <v>0.952979379383227</v>
      </c>
      <c r="AX247" s="10">
        <v>202103</v>
      </c>
      <c r="AY247" s="32">
        <v>7046602.87</v>
      </c>
      <c r="AZ247" s="33">
        <f>IFERROR(BN26,0)</f>
        <v>6917404.86</v>
      </c>
      <c r="BA247" s="33">
        <f>IFERROR(BN118,0)</f>
        <v>40000</v>
      </c>
      <c r="BB247" s="33">
        <f>IFERROR([1]财产险008大赔案!BB27,0)</f>
        <v>0</v>
      </c>
      <c r="BC247" s="33">
        <f>IFERROR([1]财产险008大赔案!BB66,0)</f>
        <v>0</v>
      </c>
      <c r="BD247" s="32">
        <f>ROUND(IFERROR(BN90*AZ247,0),2)</f>
        <v>6917404.86</v>
      </c>
      <c r="BE247" s="33">
        <f>ROUND(IFERROR(BN221*(SUM(AZ247:BA247)),0),2)</f>
        <v>6958100.6</v>
      </c>
      <c r="BF247" s="34">
        <f t="shared" si="305"/>
        <v>6958100.6</v>
      </c>
      <c r="BG247" s="33">
        <f t="shared" si="289"/>
        <v>695.74</v>
      </c>
      <c r="BH247" s="38">
        <f t="shared" si="290"/>
        <v>0</v>
      </c>
      <c r="BI247" s="33">
        <f t="shared" si="291"/>
        <v>0</v>
      </c>
      <c r="BJ247" s="33">
        <f t="shared" si="292"/>
        <v>0</v>
      </c>
      <c r="BK247" s="32">
        <f t="shared" si="293"/>
        <v>6958100.6</v>
      </c>
      <c r="BL247" s="33">
        <f t="shared" si="294"/>
        <v>695.74</v>
      </c>
      <c r="BM247" s="43">
        <f t="shared" si="295"/>
        <v>0.987440434542326</v>
      </c>
      <c r="CP247" s="31">
        <v>202003</v>
      </c>
      <c r="CQ247" s="32">
        <v>7046602.87</v>
      </c>
      <c r="CR247" s="33">
        <f>IFERROR(DF26,0)</f>
        <v>1803177.72</v>
      </c>
      <c r="CS247" s="33">
        <f>IFERROR(DF118,0)</f>
        <v>120000</v>
      </c>
      <c r="CT247" s="33">
        <f>IFERROR([1]财产险008大赔案!CT27,0)</f>
        <v>0</v>
      </c>
      <c r="CU247" s="33">
        <f>IFERROR([1]财产险008大赔案!CT66,0)</f>
        <v>0</v>
      </c>
      <c r="CV247" s="32">
        <f>ROUND(IFERROR(DF90*CR247,0),2)</f>
        <v>1803177.72</v>
      </c>
      <c r="CW247" s="33">
        <f>ROUND(IFERROR(DF221*(SUM(CR247:CS247)),0),2)</f>
        <v>1923177.72</v>
      </c>
      <c r="CX247" s="34">
        <f t="shared" si="306"/>
        <v>1923177.72</v>
      </c>
      <c r="CY247" s="33">
        <f t="shared" si="296"/>
        <v>0</v>
      </c>
      <c r="CZ247" s="38">
        <f t="shared" si="297"/>
        <v>0</v>
      </c>
      <c r="DA247" s="33">
        <f t="shared" si="298"/>
        <v>0</v>
      </c>
      <c r="DB247" s="33">
        <f t="shared" si="299"/>
        <v>0</v>
      </c>
      <c r="DC247" s="32">
        <f t="shared" si="300"/>
        <v>1923177.72</v>
      </c>
      <c r="DD247" s="33">
        <f t="shared" si="300"/>
        <v>0</v>
      </c>
      <c r="DE247" s="43">
        <f t="shared" si="301"/>
        <v>0.272922677136763</v>
      </c>
    </row>
    <row r="248" ht="15" customHeight="1" outlineLevel="1" spans="2:109">
      <c r="B248" s="10">
        <f t="shared" si="302"/>
        <v>202106</v>
      </c>
      <c r="C248" s="32">
        <v>11620288.31</v>
      </c>
      <c r="D248" s="33">
        <f>IFERROR(Q27,0)</f>
        <v>9920021.13</v>
      </c>
      <c r="E248" s="33">
        <f>IFERROR(Q119,0)</f>
        <v>0</v>
      </c>
      <c r="F248" s="33">
        <f>IFERROR([1]财产险008大赔案!Q28,0)</f>
        <v>0</v>
      </c>
      <c r="G248" s="33">
        <f>IFERROR([1]财产险008大赔案!Q67,0)</f>
        <v>0</v>
      </c>
      <c r="H248" s="32">
        <f>ROUND(IFERROR(Q90*D248,0),2)</f>
        <v>9920021.13</v>
      </c>
      <c r="I248" s="33">
        <f>ROUND(IFERROR(Q221*(SUM(D248:E248)),0),2)</f>
        <v>9930934.15</v>
      </c>
      <c r="J248" s="34">
        <f t="shared" si="303"/>
        <v>9930934.15</v>
      </c>
      <c r="K248" s="33">
        <f t="shared" si="304"/>
        <v>10913.02</v>
      </c>
      <c r="L248" s="38">
        <f t="shared" si="284"/>
        <v>0</v>
      </c>
      <c r="M248" s="33">
        <f t="shared" si="285"/>
        <v>0</v>
      </c>
      <c r="N248" s="39">
        <f t="shared" si="286"/>
        <v>0</v>
      </c>
      <c r="O248" s="32">
        <f t="shared" si="287"/>
        <v>9930934.15</v>
      </c>
      <c r="P248" s="33">
        <f t="shared" si="287"/>
        <v>10913.02</v>
      </c>
      <c r="Q248" s="43">
        <f t="shared" si="288"/>
        <v>0.854620288676813</v>
      </c>
      <c r="AX248" s="10">
        <v>202106</v>
      </c>
      <c r="AY248" s="32">
        <v>8936921.58</v>
      </c>
      <c r="AZ248" s="33">
        <f>IFERROR(BM27,0)</f>
        <v>4093992.19</v>
      </c>
      <c r="BA248" s="33">
        <f>IFERROR(BM119,0)</f>
        <v>0</v>
      </c>
      <c r="BB248" s="33">
        <f>IFERROR([1]财产险008大赔案!BA28,0)</f>
        <v>0</v>
      </c>
      <c r="BC248" s="33">
        <f>IFERROR([1]财产险008大赔案!BA67,0)</f>
        <v>0</v>
      </c>
      <c r="BD248" s="32">
        <f>ROUND(IFERROR(BM90*AZ248,0),2)</f>
        <v>4093992.19</v>
      </c>
      <c r="BE248" s="33">
        <f>ROUND(IFERROR(BM221*(SUM(AZ248:BA248)),0),2)</f>
        <v>4098495.99</v>
      </c>
      <c r="BF248" s="34">
        <f t="shared" si="305"/>
        <v>4098495.99</v>
      </c>
      <c r="BG248" s="33">
        <f t="shared" si="289"/>
        <v>4503.8</v>
      </c>
      <c r="BH248" s="38">
        <f t="shared" si="290"/>
        <v>0</v>
      </c>
      <c r="BI248" s="33">
        <f t="shared" si="291"/>
        <v>0</v>
      </c>
      <c r="BJ248" s="33">
        <f t="shared" si="292"/>
        <v>0</v>
      </c>
      <c r="BK248" s="32">
        <f t="shared" si="293"/>
        <v>4098495.99</v>
      </c>
      <c r="BL248" s="33">
        <f t="shared" si="294"/>
        <v>4503.8</v>
      </c>
      <c r="BM248" s="43">
        <f t="shared" si="295"/>
        <v>0.458602657896434</v>
      </c>
      <c r="CP248" s="31">
        <v>202006</v>
      </c>
      <c r="CQ248" s="32">
        <v>8936921.58</v>
      </c>
      <c r="CR248" s="33">
        <f>IFERROR(DE27,0)</f>
        <v>3281006.88</v>
      </c>
      <c r="CS248" s="33">
        <f>IFERROR(DE119,0)</f>
        <v>190000.9</v>
      </c>
      <c r="CT248" s="33">
        <f>IFERROR([1]财产险008大赔案!CS28,0)</f>
        <v>0</v>
      </c>
      <c r="CU248" s="33">
        <f>IFERROR([1]财产险008大赔案!CS67,0)</f>
        <v>0</v>
      </c>
      <c r="CV248" s="32">
        <f>ROUND(IFERROR(DE90*CR248,0),2)</f>
        <v>3281006.88</v>
      </c>
      <c r="CW248" s="33">
        <f>ROUND(IFERROR(DE221*(SUM(CR248:CS248)),0),2)</f>
        <v>3471007.78</v>
      </c>
      <c r="CX248" s="34">
        <f t="shared" si="306"/>
        <v>3471007.78</v>
      </c>
      <c r="CY248" s="33">
        <f t="shared" si="296"/>
        <v>0</v>
      </c>
      <c r="CZ248" s="38">
        <f t="shared" si="297"/>
        <v>0</v>
      </c>
      <c r="DA248" s="33">
        <f t="shared" si="298"/>
        <v>0</v>
      </c>
      <c r="DB248" s="33">
        <f t="shared" si="299"/>
        <v>0</v>
      </c>
      <c r="DC248" s="32">
        <f t="shared" si="300"/>
        <v>3471007.78</v>
      </c>
      <c r="DD248" s="33">
        <f t="shared" si="300"/>
        <v>0</v>
      </c>
      <c r="DE248" s="43">
        <f t="shared" si="301"/>
        <v>0.388389642778985</v>
      </c>
    </row>
    <row r="249" ht="15" customHeight="1" outlineLevel="1" spans="2:109">
      <c r="B249" s="10">
        <f t="shared" si="302"/>
        <v>202109</v>
      </c>
      <c r="C249" s="32">
        <v>12990138.92</v>
      </c>
      <c r="D249" s="33">
        <f>IFERROR(P28,0)</f>
        <v>29001755.54</v>
      </c>
      <c r="E249" s="33">
        <f>IFERROR(P120,0)</f>
        <v>0</v>
      </c>
      <c r="F249" s="33">
        <f>IFERROR([1]财产险008大赔案!P29,0)</f>
        <v>0</v>
      </c>
      <c r="G249" s="33">
        <f>IFERROR([1]财产险008大赔案!P68,0)</f>
        <v>0</v>
      </c>
      <c r="H249" s="32">
        <f>ROUND(IFERROR(P90*D249,0),2)</f>
        <v>29001755.54</v>
      </c>
      <c r="I249" s="33">
        <f>ROUND(IFERROR(P221*(SUM(D249:E249)),0),2)</f>
        <v>29120761.35</v>
      </c>
      <c r="J249" s="34">
        <f t="shared" si="303"/>
        <v>29120761.35</v>
      </c>
      <c r="K249" s="33">
        <f t="shared" si="304"/>
        <v>119005.81</v>
      </c>
      <c r="L249" s="38">
        <f t="shared" si="284"/>
        <v>0</v>
      </c>
      <c r="M249" s="33">
        <f t="shared" si="285"/>
        <v>0</v>
      </c>
      <c r="N249" s="39">
        <f t="shared" si="286"/>
        <v>0</v>
      </c>
      <c r="O249" s="32">
        <f t="shared" si="287"/>
        <v>29120761.35</v>
      </c>
      <c r="P249" s="33">
        <f t="shared" si="287"/>
        <v>119005.81</v>
      </c>
      <c r="Q249" s="43">
        <f t="shared" si="288"/>
        <v>2.24175903963312</v>
      </c>
      <c r="AX249" s="10">
        <v>202109</v>
      </c>
      <c r="AY249" s="32">
        <v>10463577.78</v>
      </c>
      <c r="AZ249" s="33">
        <f>IFERROR(BL28,0)</f>
        <v>16163431.32</v>
      </c>
      <c r="BA249" s="33">
        <f>IFERROR(BL120,0)</f>
        <v>0</v>
      </c>
      <c r="BB249" s="33">
        <f>IFERROR([1]财产险008大赔案!AZ29,0)</f>
        <v>0</v>
      </c>
      <c r="BC249" s="33">
        <f>IFERROR([1]财产险008大赔案!AZ68,0)</f>
        <v>0</v>
      </c>
      <c r="BD249" s="32">
        <f>ROUND(IFERROR(BL90*AZ249,0),2)</f>
        <v>16163431.32</v>
      </c>
      <c r="BE249" s="33">
        <f>ROUND(IFERROR(BL221*(SUM(AZ249:BA249)),0),2)</f>
        <v>16229756.35</v>
      </c>
      <c r="BF249" s="34">
        <f t="shared" si="305"/>
        <v>16229756.35</v>
      </c>
      <c r="BG249" s="33">
        <f t="shared" si="289"/>
        <v>66325.03</v>
      </c>
      <c r="BH249" s="38">
        <f t="shared" si="290"/>
        <v>0</v>
      </c>
      <c r="BI249" s="33">
        <f t="shared" si="291"/>
        <v>0</v>
      </c>
      <c r="BJ249" s="33">
        <f t="shared" si="292"/>
        <v>0</v>
      </c>
      <c r="BK249" s="32">
        <f t="shared" si="293"/>
        <v>16229756.35</v>
      </c>
      <c r="BL249" s="33">
        <f t="shared" si="294"/>
        <v>66325.03</v>
      </c>
      <c r="BM249" s="43">
        <f t="shared" si="295"/>
        <v>1.55107141087262</v>
      </c>
      <c r="CP249" s="31">
        <v>202009</v>
      </c>
      <c r="CQ249" s="32">
        <v>10463577.78</v>
      </c>
      <c r="CR249" s="33">
        <f>IFERROR(DD28,0)</f>
        <v>4501926.15</v>
      </c>
      <c r="CS249" s="33">
        <f>IFERROR(DD120,0)</f>
        <v>142441.25</v>
      </c>
      <c r="CT249" s="33">
        <f>IFERROR([1]财产险008大赔案!CR29,0)</f>
        <v>0</v>
      </c>
      <c r="CU249" s="33">
        <f>IFERROR([1]财产险008大赔案!CR68,0)</f>
        <v>0</v>
      </c>
      <c r="CV249" s="32">
        <f>ROUND(IFERROR(DD90*CR249,0),2)</f>
        <v>4501926.15</v>
      </c>
      <c r="CW249" s="33">
        <f>ROUND(IFERROR(DD221*(SUM(CR249:CS249)),0),2)</f>
        <v>4644367.4</v>
      </c>
      <c r="CX249" s="34">
        <f t="shared" si="306"/>
        <v>4644367.4</v>
      </c>
      <c r="CY249" s="33">
        <f t="shared" si="296"/>
        <v>0</v>
      </c>
      <c r="CZ249" s="38">
        <f t="shared" si="297"/>
        <v>0</v>
      </c>
      <c r="DA249" s="33">
        <f t="shared" si="298"/>
        <v>0</v>
      </c>
      <c r="DB249" s="33">
        <f t="shared" si="299"/>
        <v>0</v>
      </c>
      <c r="DC249" s="32">
        <f t="shared" si="300"/>
        <v>4644367.4</v>
      </c>
      <c r="DD249" s="33">
        <f t="shared" si="300"/>
        <v>0</v>
      </c>
      <c r="DE249" s="43">
        <f t="shared" si="301"/>
        <v>0.443860359969532</v>
      </c>
    </row>
    <row r="250" ht="15" customHeight="1" outlineLevel="1" spans="2:109">
      <c r="B250" s="10">
        <f t="shared" si="302"/>
        <v>202112</v>
      </c>
      <c r="C250" s="32">
        <v>14437945.87</v>
      </c>
      <c r="D250" s="33">
        <f>IFERROR(O29,0)</f>
        <v>11453923.73</v>
      </c>
      <c r="E250" s="33">
        <f>IFERROR(O121,0)</f>
        <v>281580</v>
      </c>
      <c r="F250" s="33">
        <f>IFERROR([1]财产险008大赔案!O30,0)</f>
        <v>0</v>
      </c>
      <c r="G250" s="33">
        <f>IFERROR([1]财产险008大赔案!O69,0)</f>
        <v>0</v>
      </c>
      <c r="H250" s="32">
        <f>ROUND(IFERROR(O90*D250,0),2)</f>
        <v>11453923.73</v>
      </c>
      <c r="I250" s="33">
        <f>ROUND(IFERROR(O221*(SUM(D250:E250)),0),2)</f>
        <v>11842577.5</v>
      </c>
      <c r="J250" s="34">
        <f t="shared" si="303"/>
        <v>11842577.5</v>
      </c>
      <c r="K250" s="33">
        <f t="shared" si="304"/>
        <v>107073.77</v>
      </c>
      <c r="L250" s="38">
        <f t="shared" si="284"/>
        <v>0</v>
      </c>
      <c r="M250" s="33">
        <f t="shared" si="285"/>
        <v>0</v>
      </c>
      <c r="N250" s="39">
        <f t="shared" si="286"/>
        <v>0</v>
      </c>
      <c r="O250" s="32">
        <f t="shared" si="287"/>
        <v>11842577.5</v>
      </c>
      <c r="P250" s="33">
        <f t="shared" si="287"/>
        <v>107073.77</v>
      </c>
      <c r="Q250" s="43">
        <f t="shared" si="288"/>
        <v>0.82023977694827</v>
      </c>
      <c r="AX250" s="10">
        <v>202112</v>
      </c>
      <c r="AY250" s="32">
        <v>11886544.38</v>
      </c>
      <c r="AZ250" s="33">
        <f>IFERROR(BK29,0)</f>
        <v>11526007.91</v>
      </c>
      <c r="BA250" s="33">
        <f>IFERROR(BK121,0)</f>
        <v>280080</v>
      </c>
      <c r="BB250" s="33">
        <f>IFERROR([1]财产险008大赔案!AY30,0)</f>
        <v>0</v>
      </c>
      <c r="BC250" s="33">
        <f>IFERROR([1]财产险008大赔案!AY69,0)</f>
        <v>0</v>
      </c>
      <c r="BD250" s="32">
        <f>ROUND(IFERROR(BK90*AZ250,0),2)</f>
        <v>11526007.91</v>
      </c>
      <c r="BE250" s="33">
        <f>ROUND(IFERROR(BK221*(SUM(AZ250:BA250)),0),2)</f>
        <v>11913805.68</v>
      </c>
      <c r="BF250" s="34">
        <f t="shared" si="305"/>
        <v>11913805.68</v>
      </c>
      <c r="BG250" s="33">
        <f t="shared" si="289"/>
        <v>107717.77</v>
      </c>
      <c r="BH250" s="38">
        <f t="shared" si="290"/>
        <v>0</v>
      </c>
      <c r="BI250" s="33">
        <f t="shared" si="291"/>
        <v>0</v>
      </c>
      <c r="BJ250" s="33">
        <f t="shared" si="292"/>
        <v>0</v>
      </c>
      <c r="BK250" s="32">
        <f t="shared" si="293"/>
        <v>11913805.68</v>
      </c>
      <c r="BL250" s="33">
        <f t="shared" si="294"/>
        <v>107717.77</v>
      </c>
      <c r="BM250" s="43">
        <f t="shared" si="295"/>
        <v>1.00229345881599</v>
      </c>
      <c r="CP250" s="31">
        <v>202012</v>
      </c>
      <c r="CQ250" s="32">
        <v>11886544.38</v>
      </c>
      <c r="CR250" s="33">
        <f>IFERROR(DC29,0)</f>
        <v>3116539.66</v>
      </c>
      <c r="CS250" s="33">
        <f>IFERROR(DC121,0)</f>
        <v>70000</v>
      </c>
      <c r="CT250" s="33">
        <f>IFERROR([1]财产险008大赔案!CQ30,0)</f>
        <v>0</v>
      </c>
      <c r="CU250" s="33">
        <f>IFERROR([1]财产险008大赔案!CQ69,0)</f>
        <v>0</v>
      </c>
      <c r="CV250" s="32">
        <f>ROUND(IFERROR(DC90*CR250,0),2)</f>
        <v>3116539.66</v>
      </c>
      <c r="CW250" s="33">
        <f>ROUND(IFERROR(DC221*(SUM(CR250:CS250)),0),2)</f>
        <v>3186539.66</v>
      </c>
      <c r="CX250" s="34">
        <f t="shared" si="306"/>
        <v>3186539.66</v>
      </c>
      <c r="CY250" s="33">
        <f t="shared" si="296"/>
        <v>0</v>
      </c>
      <c r="CZ250" s="38">
        <f t="shared" si="297"/>
        <v>0</v>
      </c>
      <c r="DA250" s="33">
        <f t="shared" si="298"/>
        <v>0</v>
      </c>
      <c r="DB250" s="33">
        <f t="shared" si="299"/>
        <v>0</v>
      </c>
      <c r="DC250" s="32">
        <f t="shared" si="300"/>
        <v>3186539.66</v>
      </c>
      <c r="DD250" s="33">
        <f t="shared" si="300"/>
        <v>0</v>
      </c>
      <c r="DE250" s="43">
        <f t="shared" si="301"/>
        <v>0.268079566115245</v>
      </c>
    </row>
    <row r="251" ht="15" customHeight="1" outlineLevel="1" spans="2:109">
      <c r="B251" s="10">
        <f t="shared" si="302"/>
        <v>202203</v>
      </c>
      <c r="C251" s="32">
        <v>13913836.11</v>
      </c>
      <c r="D251" s="33">
        <f>IFERROR(N30,0)</f>
        <v>8130534.33</v>
      </c>
      <c r="E251" s="33">
        <f>IFERROR(N122,0)</f>
        <v>60000</v>
      </c>
      <c r="F251" s="33">
        <f>IFERROR([1]财产险008大赔案!N31,0)</f>
        <v>0</v>
      </c>
      <c r="G251" s="33">
        <f>IFERROR([1]财产险008大赔案!N70,0)</f>
        <v>0</v>
      </c>
      <c r="H251" s="32">
        <f>ROUND(IFERROR(N90*D251,0),2)</f>
        <v>8130534.33</v>
      </c>
      <c r="I251" s="33">
        <f>ROUND(IFERROR(N221*(SUM(D251:E251)),0),2)</f>
        <v>8273529.35</v>
      </c>
      <c r="J251" s="34">
        <f t="shared" si="303"/>
        <v>8273529.35</v>
      </c>
      <c r="K251" s="33">
        <f t="shared" si="304"/>
        <v>82995.02</v>
      </c>
      <c r="L251" s="38">
        <f t="shared" si="284"/>
        <v>0</v>
      </c>
      <c r="M251" s="33">
        <f t="shared" si="285"/>
        <v>0</v>
      </c>
      <c r="N251" s="39">
        <f t="shared" si="286"/>
        <v>0</v>
      </c>
      <c r="O251" s="32">
        <f t="shared" si="287"/>
        <v>8273529.35</v>
      </c>
      <c r="P251" s="33">
        <f t="shared" si="287"/>
        <v>82995.02</v>
      </c>
      <c r="Q251" s="43">
        <f t="shared" si="288"/>
        <v>0.594626045943846</v>
      </c>
      <c r="AX251" s="10">
        <v>202203</v>
      </c>
      <c r="AY251" s="32">
        <v>11284493.61</v>
      </c>
      <c r="AZ251" s="33">
        <f>IFERROR(BJ30,0)</f>
        <v>7661967.11</v>
      </c>
      <c r="BA251" s="33">
        <f>IFERROR(BJ122,0)</f>
        <v>60000</v>
      </c>
      <c r="BB251" s="33">
        <f>IFERROR([1]财产险008大赔案!AX31,0)</f>
        <v>0</v>
      </c>
      <c r="BC251" s="33">
        <f>IFERROR([1]财产险008大赔案!AX70,0)</f>
        <v>0</v>
      </c>
      <c r="BD251" s="32">
        <f>ROUND(IFERROR(BJ90*AZ251,0),2)</f>
        <v>7662733.31</v>
      </c>
      <c r="BE251" s="33">
        <f>ROUND(IFERROR(BJ221*(SUM(AZ251:BA251)),0),2)</f>
        <v>7800214.12</v>
      </c>
      <c r="BF251" s="34">
        <f t="shared" si="305"/>
        <v>7800214.12</v>
      </c>
      <c r="BG251" s="33">
        <f t="shared" si="289"/>
        <v>78247.01</v>
      </c>
      <c r="BH251" s="38">
        <f t="shared" si="290"/>
        <v>0</v>
      </c>
      <c r="BI251" s="33">
        <f t="shared" si="291"/>
        <v>0</v>
      </c>
      <c r="BJ251" s="33">
        <f t="shared" si="292"/>
        <v>0</v>
      </c>
      <c r="BK251" s="32">
        <f t="shared" si="293"/>
        <v>7800214.12</v>
      </c>
      <c r="BL251" s="33">
        <f t="shared" si="294"/>
        <v>78247.01</v>
      </c>
      <c r="BM251" s="43">
        <f t="shared" si="295"/>
        <v>0.691232977710907</v>
      </c>
      <c r="CP251" s="31">
        <v>202103</v>
      </c>
      <c r="CQ251" s="32">
        <v>11284493.61</v>
      </c>
      <c r="CR251" s="33">
        <f>IFERROR(DB30,0)</f>
        <v>6971829.68</v>
      </c>
      <c r="CS251" s="33">
        <f>IFERROR(DB122,0)</f>
        <v>1330376.62</v>
      </c>
      <c r="CT251" s="33">
        <f>IFERROR([1]财产险008大赔案!CP31,0)</f>
        <v>0</v>
      </c>
      <c r="CU251" s="33">
        <f>IFERROR([1]财产险008大赔案!CP70,0)</f>
        <v>0</v>
      </c>
      <c r="CV251" s="32">
        <f>ROUND(IFERROR(DB90*CR251,0),2)</f>
        <v>6972526.86</v>
      </c>
      <c r="CW251" s="33">
        <f>ROUND(IFERROR(DB221*(SUM(CR251:CS251)),0),2)</f>
        <v>8303036.52</v>
      </c>
      <c r="CX251" s="34">
        <f t="shared" si="306"/>
        <v>8303036.52</v>
      </c>
      <c r="CY251" s="33">
        <f t="shared" si="296"/>
        <v>830.22</v>
      </c>
      <c r="CZ251" s="38">
        <f t="shared" si="297"/>
        <v>0</v>
      </c>
      <c r="DA251" s="33">
        <f t="shared" si="298"/>
        <v>0</v>
      </c>
      <c r="DB251" s="33">
        <f t="shared" si="299"/>
        <v>0</v>
      </c>
      <c r="DC251" s="32">
        <f t="shared" si="300"/>
        <v>8303036.52</v>
      </c>
      <c r="DD251" s="33">
        <f t="shared" si="300"/>
        <v>830.22</v>
      </c>
      <c r="DE251" s="43">
        <f t="shared" si="301"/>
        <v>0.735791680775297</v>
      </c>
    </row>
    <row r="252" ht="15" customHeight="1" outlineLevel="1" spans="2:109">
      <c r="B252" s="10">
        <f t="shared" si="302"/>
        <v>202206</v>
      </c>
      <c r="C252" s="32">
        <v>13331073.99</v>
      </c>
      <c r="D252" s="33">
        <f>IFERROR(M31,0)</f>
        <v>12948155.16</v>
      </c>
      <c r="E252" s="33">
        <f>IFERROR(M123,0)</f>
        <v>0</v>
      </c>
      <c r="F252" s="33">
        <f>IFERROR([1]财产险008大赔案!M32,0)</f>
        <v>0</v>
      </c>
      <c r="G252" s="33">
        <f>IFERROR([1]财产险008大赔案!M71,0)</f>
        <v>0</v>
      </c>
      <c r="H252" s="32">
        <f>ROUND(IFERROR(M90*D252,0),2)</f>
        <v>12948155.16</v>
      </c>
      <c r="I252" s="33">
        <f>ROUND(IFERROR(M221*(SUM(D252:E252)),0),2)</f>
        <v>13079359.35</v>
      </c>
      <c r="J252" s="34">
        <f t="shared" si="303"/>
        <v>13079359.35</v>
      </c>
      <c r="K252" s="33">
        <f t="shared" si="304"/>
        <v>131204.19</v>
      </c>
      <c r="L252" s="38">
        <f t="shared" si="284"/>
        <v>0</v>
      </c>
      <c r="M252" s="33">
        <f t="shared" si="285"/>
        <v>0</v>
      </c>
      <c r="N252" s="39">
        <f t="shared" si="286"/>
        <v>0</v>
      </c>
      <c r="O252" s="32">
        <f t="shared" si="287"/>
        <v>13079359.35</v>
      </c>
      <c r="P252" s="33">
        <f t="shared" si="287"/>
        <v>131204.19</v>
      </c>
      <c r="Q252" s="43">
        <f t="shared" si="288"/>
        <v>0.981118202465246</v>
      </c>
      <c r="AX252" s="10">
        <v>202206</v>
      </c>
      <c r="AY252" s="32">
        <v>10529843.15</v>
      </c>
      <c r="AZ252" s="33">
        <f>IFERROR(BI31,0)</f>
        <v>9594675.39</v>
      </c>
      <c r="BA252" s="33">
        <f>IFERROR(BI123,0)</f>
        <v>0</v>
      </c>
      <c r="BB252" s="33">
        <f>IFERROR([1]财产险008大赔案!AW32,0)</f>
        <v>0</v>
      </c>
      <c r="BC252" s="33">
        <f>IFERROR([1]财产险008大赔案!AW71,0)</f>
        <v>0</v>
      </c>
      <c r="BD252" s="32">
        <f>ROUND(IFERROR(BI90*AZ252,0),2)</f>
        <v>9605230.49</v>
      </c>
      <c r="BE252" s="33">
        <f>ROUND(IFERROR(BI221*(SUM(AZ252:BA252)),0),2)</f>
        <v>9691898.63</v>
      </c>
      <c r="BF252" s="34">
        <f t="shared" si="305"/>
        <v>9691898.63</v>
      </c>
      <c r="BG252" s="33">
        <f t="shared" si="289"/>
        <v>97223.24</v>
      </c>
      <c r="BH252" s="38">
        <f t="shared" si="290"/>
        <v>0</v>
      </c>
      <c r="BI252" s="33">
        <f t="shared" si="291"/>
        <v>0</v>
      </c>
      <c r="BJ252" s="33">
        <f t="shared" si="292"/>
        <v>0</v>
      </c>
      <c r="BK252" s="32">
        <f t="shared" si="293"/>
        <v>9691898.63</v>
      </c>
      <c r="BL252" s="33">
        <f t="shared" si="294"/>
        <v>97223.24</v>
      </c>
      <c r="BM252" s="43">
        <f t="shared" si="295"/>
        <v>0.920421937149178</v>
      </c>
      <c r="CP252" s="31">
        <v>202106</v>
      </c>
      <c r="CQ252" s="32">
        <v>10529843.15</v>
      </c>
      <c r="CR252" s="33">
        <f>IFERROR(DA31,0)</f>
        <v>3737005.33</v>
      </c>
      <c r="CS252" s="33">
        <f>IFERROR(DA123,0)</f>
        <v>1575363.99</v>
      </c>
      <c r="CT252" s="33">
        <f>IFERROR([1]财产险008大赔案!CO32,0)</f>
        <v>0</v>
      </c>
      <c r="CU252" s="33">
        <f>IFERROR([1]财产险008大赔案!CO71,0)</f>
        <v>0</v>
      </c>
      <c r="CV252" s="32">
        <f>ROUND(IFERROR(DA90*CR252,0),2)</f>
        <v>3741116.41</v>
      </c>
      <c r="CW252" s="33">
        <f>ROUND(IFERROR(DA221*(SUM(CR252:CS252)),0),2)</f>
        <v>5318213.46</v>
      </c>
      <c r="CX252" s="34">
        <f t="shared" si="306"/>
        <v>5318213.46</v>
      </c>
      <c r="CY252" s="33">
        <f t="shared" si="296"/>
        <v>5844.14</v>
      </c>
      <c r="CZ252" s="38">
        <f t="shared" si="297"/>
        <v>0</v>
      </c>
      <c r="DA252" s="33">
        <f t="shared" si="298"/>
        <v>0</v>
      </c>
      <c r="DB252" s="33">
        <f t="shared" si="299"/>
        <v>0</v>
      </c>
      <c r="DC252" s="32">
        <f t="shared" si="300"/>
        <v>5318213.46</v>
      </c>
      <c r="DD252" s="33">
        <f t="shared" si="300"/>
        <v>5844.14</v>
      </c>
      <c r="DE252" s="43">
        <f t="shared" si="301"/>
        <v>0.505061033126595</v>
      </c>
    </row>
    <row r="253" ht="15" customHeight="1" outlineLevel="1" spans="2:109">
      <c r="B253" s="10">
        <f t="shared" si="302"/>
        <v>202209</v>
      </c>
      <c r="C253" s="32">
        <v>17228371.89</v>
      </c>
      <c r="D253" s="33">
        <f>IFERROR(L32,0)</f>
        <v>16321039.1</v>
      </c>
      <c r="E253" s="33">
        <f>IFERROR(L124,0)</f>
        <v>108000</v>
      </c>
      <c r="F253" s="33">
        <f>IFERROR([1]财产险008大赔案!L33,0)</f>
        <v>0</v>
      </c>
      <c r="G253" s="33">
        <f>IFERROR([1]财产险008大赔案!L72,0)</f>
        <v>0</v>
      </c>
      <c r="H253" s="32">
        <f>ROUND(IFERROR(L90*D253,0),2)</f>
        <v>16370002.22</v>
      </c>
      <c r="I253" s="33">
        <f>ROUND(IFERROR(L221*(SUM(D253:E253)),0),2)</f>
        <v>16728279.35</v>
      </c>
      <c r="J253" s="34">
        <f t="shared" si="303"/>
        <v>16728279.35</v>
      </c>
      <c r="K253" s="33">
        <f t="shared" si="304"/>
        <v>299240.25</v>
      </c>
      <c r="L253" s="38">
        <f t="shared" si="284"/>
        <v>0</v>
      </c>
      <c r="M253" s="33">
        <f t="shared" si="285"/>
        <v>0</v>
      </c>
      <c r="N253" s="39">
        <f t="shared" si="286"/>
        <v>0</v>
      </c>
      <c r="O253" s="32">
        <f t="shared" si="287"/>
        <v>16728279.35</v>
      </c>
      <c r="P253" s="33">
        <f t="shared" si="287"/>
        <v>299240.25</v>
      </c>
      <c r="Q253" s="43">
        <f t="shared" si="288"/>
        <v>0.970972733628401</v>
      </c>
      <c r="AX253" s="10">
        <v>202209</v>
      </c>
      <c r="AY253" s="32">
        <v>13341115.56</v>
      </c>
      <c r="AZ253" s="33">
        <f>IFERROR(BH32,0)</f>
        <v>14780169.82</v>
      </c>
      <c r="BA253" s="33">
        <f>IFERROR(BH124,0)</f>
        <v>108000</v>
      </c>
      <c r="BB253" s="33">
        <f>IFERROR([1]财产险008大赔案!AV33,0)</f>
        <v>0</v>
      </c>
      <c r="BC253" s="33">
        <f>IFERROR([1]财产险008大赔案!AV72,0)</f>
        <v>0</v>
      </c>
      <c r="BD253" s="32">
        <f>ROUND(IFERROR(BH90*AZ253,0),2)</f>
        <v>14840818.77</v>
      </c>
      <c r="BE253" s="33">
        <f>ROUND(IFERROR(BH221*(SUM(AZ253:BA253)),0),2)</f>
        <v>15159344.52</v>
      </c>
      <c r="BF253" s="34">
        <f t="shared" si="305"/>
        <v>15159344.52</v>
      </c>
      <c r="BG253" s="33">
        <f t="shared" si="289"/>
        <v>271174.7</v>
      </c>
      <c r="BH253" s="38">
        <f t="shared" si="290"/>
        <v>0</v>
      </c>
      <c r="BI253" s="33">
        <f t="shared" si="291"/>
        <v>0</v>
      </c>
      <c r="BJ253" s="33">
        <f t="shared" si="292"/>
        <v>0</v>
      </c>
      <c r="BK253" s="32">
        <f t="shared" si="293"/>
        <v>15159344.52</v>
      </c>
      <c r="BL253" s="33">
        <f t="shared" si="294"/>
        <v>271174.7</v>
      </c>
      <c r="BM253" s="43">
        <f t="shared" si="295"/>
        <v>1.13628762541054</v>
      </c>
      <c r="CP253" s="31">
        <v>202109</v>
      </c>
      <c r="CQ253" s="32">
        <v>13341115.56</v>
      </c>
      <c r="CR253" s="33">
        <f>IFERROR(CZ32,0)</f>
        <v>14363072.88</v>
      </c>
      <c r="CS253" s="33">
        <f>IFERROR(CZ124,0)</f>
        <v>1365966.12</v>
      </c>
      <c r="CT253" s="33">
        <f>IFERROR([1]财产险008大赔案!CN33,0)</f>
        <v>0</v>
      </c>
      <c r="CU253" s="33">
        <f>IFERROR([1]财产险008大赔案!CN72,0)</f>
        <v>0</v>
      </c>
      <c r="CV253" s="32">
        <f>ROUND(IFERROR(CZ90*CR253,0),2)</f>
        <v>14422010.32</v>
      </c>
      <c r="CW253" s="33">
        <f>ROUND(IFERROR(CZ221*(SUM(CR253:CS253)),0),2)</f>
        <v>15793581.54</v>
      </c>
      <c r="CX253" s="34">
        <f t="shared" si="306"/>
        <v>15793581.54</v>
      </c>
      <c r="CY253" s="33">
        <f t="shared" si="296"/>
        <v>64542.54</v>
      </c>
      <c r="CZ253" s="38">
        <f t="shared" si="297"/>
        <v>0</v>
      </c>
      <c r="DA253" s="33">
        <f t="shared" si="298"/>
        <v>0</v>
      </c>
      <c r="DB253" s="33">
        <f t="shared" si="299"/>
        <v>0</v>
      </c>
      <c r="DC253" s="32">
        <f t="shared" si="300"/>
        <v>15793581.54</v>
      </c>
      <c r="DD253" s="33">
        <f t="shared" si="300"/>
        <v>64542.54</v>
      </c>
      <c r="DE253" s="43">
        <f t="shared" si="301"/>
        <v>1.18382765436446</v>
      </c>
    </row>
    <row r="254" ht="15" customHeight="1" outlineLevel="1" spans="2:109">
      <c r="B254" s="10">
        <f t="shared" si="302"/>
        <v>202212</v>
      </c>
      <c r="C254" s="32">
        <v>21734409.2</v>
      </c>
      <c r="D254" s="33">
        <f>IFERROR(K33,0)</f>
        <v>16308509.86</v>
      </c>
      <c r="E254" s="33">
        <f>IFERROR(K125,0)</f>
        <v>471201</v>
      </c>
      <c r="F254" s="33">
        <f>IFERROR([1]财产险008大赔案!K34,0)</f>
        <v>0</v>
      </c>
      <c r="G254" s="33">
        <f>IFERROR([1]财产险008大赔案!K73,0)</f>
        <v>0</v>
      </c>
      <c r="H254" s="32">
        <f>ROUND(IFERROR(K90*D254,0),2)</f>
        <v>16439222.57</v>
      </c>
      <c r="I254" s="33">
        <f>ROUND(IFERROR(K221*(SUM(D254:E254)),0),2)</f>
        <v>17102423.62</v>
      </c>
      <c r="J254" s="34">
        <f t="shared" si="303"/>
        <v>17102423.62</v>
      </c>
      <c r="K254" s="33">
        <f t="shared" si="304"/>
        <v>322712.76</v>
      </c>
      <c r="L254" s="38">
        <f t="shared" si="284"/>
        <v>0</v>
      </c>
      <c r="M254" s="33">
        <f t="shared" si="285"/>
        <v>0</v>
      </c>
      <c r="N254" s="39">
        <f t="shared" si="286"/>
        <v>0</v>
      </c>
      <c r="O254" s="32">
        <f t="shared" si="287"/>
        <v>17102423.62</v>
      </c>
      <c r="P254" s="33">
        <f t="shared" si="287"/>
        <v>322712.76</v>
      </c>
      <c r="Q254" s="43">
        <f t="shared" si="288"/>
        <v>0.786882379117073</v>
      </c>
      <c r="AX254" s="10">
        <v>202212</v>
      </c>
      <c r="AY254" s="32">
        <v>18374497.58</v>
      </c>
      <c r="AZ254" s="33">
        <f>IFERROR(BG33,0)</f>
        <v>19228222.79</v>
      </c>
      <c r="BA254" s="33">
        <f>IFERROR(BG125,0)</f>
        <v>471201</v>
      </c>
      <c r="BB254" s="33">
        <f>IFERROR([1]财产险008大赔案!AU34,0)</f>
        <v>0</v>
      </c>
      <c r="BC254" s="33">
        <f>IFERROR([1]财产险008大赔案!AU73,0)</f>
        <v>0</v>
      </c>
      <c r="BD254" s="32">
        <f>ROUND(IFERROR(BG90*AZ254,0),2)</f>
        <v>19403659.5</v>
      </c>
      <c r="BE254" s="33">
        <f>ROUND(IFERROR(BG221*(SUM(AZ254:BA254)),0),2)</f>
        <v>20078289.41</v>
      </c>
      <c r="BF254" s="34">
        <f t="shared" si="305"/>
        <v>20078289.41</v>
      </c>
      <c r="BG254" s="33">
        <f t="shared" si="289"/>
        <v>378865.62</v>
      </c>
      <c r="BH254" s="38">
        <f t="shared" si="290"/>
        <v>0</v>
      </c>
      <c r="BI254" s="33">
        <f t="shared" si="291"/>
        <v>0</v>
      </c>
      <c r="BJ254" s="33">
        <f t="shared" si="292"/>
        <v>0</v>
      </c>
      <c r="BK254" s="32">
        <f t="shared" si="293"/>
        <v>20078289.41</v>
      </c>
      <c r="BL254" s="33">
        <f t="shared" si="294"/>
        <v>378865.62</v>
      </c>
      <c r="BM254" s="43">
        <f t="shared" si="295"/>
        <v>1.09272590026377</v>
      </c>
      <c r="CP254" s="31">
        <v>202112</v>
      </c>
      <c r="CQ254" s="32">
        <v>18374497.58</v>
      </c>
      <c r="CR254" s="33">
        <f>IFERROR(CY33,0)</f>
        <v>11086679.11</v>
      </c>
      <c r="CS254" s="33">
        <f>IFERROR(CY125,0)</f>
        <v>2455849.43</v>
      </c>
      <c r="CT254" s="33">
        <f>IFERROR([1]财产险008大赔案!CM34,0)</f>
        <v>0</v>
      </c>
      <c r="CU254" s="33">
        <f>IFERROR([1]财产险008大赔案!CM73,0)</f>
        <v>0</v>
      </c>
      <c r="CV254" s="32">
        <f>ROUND(IFERROR(CY90*CR254,0),2)</f>
        <v>11187833.05</v>
      </c>
      <c r="CW254" s="33">
        <f>ROUND(IFERROR(CY221*(SUM(CR254:CS254)),0),2)</f>
        <v>13666089.45</v>
      </c>
      <c r="CX254" s="34">
        <f t="shared" si="306"/>
        <v>13666089.45</v>
      </c>
      <c r="CY254" s="33">
        <f t="shared" si="296"/>
        <v>123560.91</v>
      </c>
      <c r="CZ254" s="38">
        <f t="shared" si="297"/>
        <v>0</v>
      </c>
      <c r="DA254" s="33">
        <f t="shared" si="298"/>
        <v>0</v>
      </c>
      <c r="DB254" s="33">
        <f t="shared" si="299"/>
        <v>0</v>
      </c>
      <c r="DC254" s="32">
        <f t="shared" si="300"/>
        <v>13666089.45</v>
      </c>
      <c r="DD254" s="33">
        <f t="shared" si="300"/>
        <v>123560.91</v>
      </c>
      <c r="DE254" s="43">
        <f t="shared" si="301"/>
        <v>0.743753095315926</v>
      </c>
    </row>
    <row r="255" ht="15" customHeight="1" outlineLevel="1" spans="2:109">
      <c r="B255" s="10">
        <f t="shared" si="302"/>
        <v>202303</v>
      </c>
      <c r="C255" s="32">
        <v>24686421.6</v>
      </c>
      <c r="D255" s="33">
        <f>IFERROR(J34,0)</f>
        <v>13758645</v>
      </c>
      <c r="E255" s="33">
        <f>IFERROR(J126,0)</f>
        <v>990864.15</v>
      </c>
      <c r="F255" s="33">
        <f>IFERROR([1]财产险008大赔案!J35,0)</f>
        <v>0</v>
      </c>
      <c r="G255" s="33">
        <f>IFERROR([1]财产险008大赔案!J74,0)</f>
        <v>0</v>
      </c>
      <c r="H255" s="32">
        <f>ROUND(IFERROR(J90*D255,0),2)</f>
        <v>13882789.46</v>
      </c>
      <c r="I255" s="33">
        <f>ROUND(IFERROR(J221*(SUM(D255:E255)),0),2)</f>
        <v>15048209.6</v>
      </c>
      <c r="J255" s="34">
        <f t="shared" si="303"/>
        <v>15048209.6</v>
      </c>
      <c r="K255" s="33">
        <f t="shared" si="304"/>
        <v>298700.45</v>
      </c>
      <c r="L255" s="38">
        <f t="shared" si="284"/>
        <v>0</v>
      </c>
      <c r="M255" s="33">
        <f t="shared" si="285"/>
        <v>0</v>
      </c>
      <c r="N255" s="39">
        <f t="shared" si="286"/>
        <v>0</v>
      </c>
      <c r="O255" s="32">
        <f t="shared" si="287"/>
        <v>15048209.6</v>
      </c>
      <c r="P255" s="33">
        <f t="shared" si="287"/>
        <v>298700.45</v>
      </c>
      <c r="Q255" s="43">
        <f t="shared" si="288"/>
        <v>0.609574358075453</v>
      </c>
      <c r="AX255" s="10">
        <v>202303</v>
      </c>
      <c r="AY255" s="32">
        <v>19569779.94</v>
      </c>
      <c r="AZ255" s="33">
        <f>IFERROR(BF34,0)</f>
        <v>14383346.23</v>
      </c>
      <c r="BA255" s="33">
        <f>IFERROR(BF126,0)</f>
        <v>816139.65</v>
      </c>
      <c r="BB255" s="33">
        <f>IFERROR([1]财产险008大赔案!AT35,0)</f>
        <v>0</v>
      </c>
      <c r="BC255" s="33">
        <f>IFERROR([1]财产险008大赔案!AT74,0)</f>
        <v>0</v>
      </c>
      <c r="BD255" s="32">
        <f>ROUND(IFERROR(BF90*AZ255,0),2)</f>
        <v>14529093.27</v>
      </c>
      <c r="BE255" s="33">
        <f>ROUND(IFERROR(BF221*(SUM(AZ255:BA255)),0),2)</f>
        <v>15507299.06</v>
      </c>
      <c r="BF255" s="34">
        <f t="shared" si="305"/>
        <v>15507299.06</v>
      </c>
      <c r="BG255" s="33">
        <f t="shared" si="289"/>
        <v>307813.18</v>
      </c>
      <c r="BH255" s="38">
        <f t="shared" si="290"/>
        <v>0</v>
      </c>
      <c r="BI255" s="33">
        <f t="shared" si="291"/>
        <v>0</v>
      </c>
      <c r="BJ255" s="33">
        <f t="shared" si="292"/>
        <v>0</v>
      </c>
      <c r="BK255" s="32">
        <f t="shared" si="293"/>
        <v>15507299.06</v>
      </c>
      <c r="BL255" s="33">
        <f t="shared" si="294"/>
        <v>307813.18</v>
      </c>
      <c r="BM255" s="43">
        <f t="shared" si="295"/>
        <v>0.79241049759091</v>
      </c>
      <c r="CP255" s="31">
        <v>202203</v>
      </c>
      <c r="CQ255" s="32">
        <v>19569779.94</v>
      </c>
      <c r="CR255" s="33">
        <f>IFERROR(CX34,0)</f>
        <v>6429333.62</v>
      </c>
      <c r="CS255" s="33">
        <f>IFERROR(CX126,0)</f>
        <v>5022327.36</v>
      </c>
      <c r="CT255" s="33">
        <f>IFERROR([1]财产险008大赔案!CL35,0)</f>
        <v>0</v>
      </c>
      <c r="CU255" s="33">
        <f>IFERROR([1]财产险008大赔案!CL74,0)</f>
        <v>0</v>
      </c>
      <c r="CV255" s="32">
        <f>ROUND(IFERROR(CX90*CR255,0),2)</f>
        <v>6494482.32</v>
      </c>
      <c r="CW255" s="33">
        <f>ROUND(IFERROR(CX221*(SUM(CR255:CS255)),0),2)</f>
        <v>11567701.13</v>
      </c>
      <c r="CX255" s="34">
        <f t="shared" si="306"/>
        <v>11567701.13</v>
      </c>
      <c r="CY255" s="33">
        <f t="shared" si="296"/>
        <v>116040.15</v>
      </c>
      <c r="CZ255" s="38">
        <f t="shared" si="297"/>
        <v>0</v>
      </c>
      <c r="DA255" s="33">
        <f t="shared" si="298"/>
        <v>0</v>
      </c>
      <c r="DB255" s="33">
        <f t="shared" si="299"/>
        <v>0</v>
      </c>
      <c r="DC255" s="32">
        <f t="shared" si="300"/>
        <v>11567701.13</v>
      </c>
      <c r="DD255" s="33">
        <f t="shared" si="300"/>
        <v>116040.15</v>
      </c>
      <c r="DE255" s="43">
        <f t="shared" si="301"/>
        <v>0.591100214998125</v>
      </c>
    </row>
    <row r="256" ht="15" customHeight="1" outlineLevel="1" spans="2:109">
      <c r="B256" s="10">
        <f t="shared" si="302"/>
        <v>202306</v>
      </c>
      <c r="C256" s="32">
        <v>29967567.01</v>
      </c>
      <c r="D256" s="33">
        <f>IFERROR(I35,0)</f>
        <v>14156306.59</v>
      </c>
      <c r="E256" s="33">
        <f>IFERROR(I127,0)</f>
        <v>4001435.44</v>
      </c>
      <c r="F256" s="33">
        <f>IFERROR([1]财产险008大赔案!I36,0)</f>
        <v>0</v>
      </c>
      <c r="G256" s="33">
        <f>IFERROR([1]财产险008大赔案!I75,0)</f>
        <v>0</v>
      </c>
      <c r="H256" s="32">
        <f>ROUND(IFERROR(I90*D256,0),2)</f>
        <v>14796198.79</v>
      </c>
      <c r="I256" s="33">
        <f>ROUND(IFERROR(I221*(SUM(D256:E256)),0),2)</f>
        <v>18710719.13</v>
      </c>
      <c r="J256" s="34">
        <f t="shared" si="303"/>
        <v>18710719.13</v>
      </c>
      <c r="K256" s="33">
        <f t="shared" si="304"/>
        <v>552977.1</v>
      </c>
      <c r="L256" s="38">
        <f t="shared" si="284"/>
        <v>0</v>
      </c>
      <c r="M256" s="33">
        <f t="shared" si="285"/>
        <v>0</v>
      </c>
      <c r="N256" s="39">
        <f t="shared" si="286"/>
        <v>0</v>
      </c>
      <c r="O256" s="32">
        <f t="shared" si="287"/>
        <v>18710719.13</v>
      </c>
      <c r="P256" s="33">
        <f t="shared" si="287"/>
        <v>552977.1</v>
      </c>
      <c r="Q256" s="43">
        <f t="shared" si="288"/>
        <v>0.624365639151031</v>
      </c>
      <c r="AX256" s="10">
        <v>202306</v>
      </c>
      <c r="AY256" s="32">
        <v>24849660.89</v>
      </c>
      <c r="AZ256" s="33">
        <f>IFERROR(BE35,0)</f>
        <v>14782163.04</v>
      </c>
      <c r="BA256" s="33">
        <f>IFERROR(BE127,0)</f>
        <v>3631130.96</v>
      </c>
      <c r="BB256" s="33">
        <f>IFERROR([1]财产险008大赔案!AS36,0)</f>
        <v>0</v>
      </c>
      <c r="BC256" s="33">
        <f>IFERROR([1]财产险008大赔案!AS75,0)</f>
        <v>0</v>
      </c>
      <c r="BD256" s="32">
        <f>ROUND(IFERROR(BE90*AZ256,0),2)</f>
        <v>15560655.15</v>
      </c>
      <c r="BE256" s="33">
        <f>ROUND(IFERROR(BE221*(SUM(AZ256:BA256)),0),2)</f>
        <v>18974053.7</v>
      </c>
      <c r="BF256" s="34">
        <f t="shared" si="305"/>
        <v>18974053.7</v>
      </c>
      <c r="BG256" s="33">
        <f t="shared" si="289"/>
        <v>560759.7</v>
      </c>
      <c r="BH256" s="38">
        <f t="shared" si="290"/>
        <v>0</v>
      </c>
      <c r="BI256" s="33">
        <f t="shared" si="291"/>
        <v>0</v>
      </c>
      <c r="BJ256" s="33">
        <f t="shared" si="292"/>
        <v>0</v>
      </c>
      <c r="BK256" s="32">
        <f t="shared" si="293"/>
        <v>18974053.7</v>
      </c>
      <c r="BL256" s="33">
        <f t="shared" si="294"/>
        <v>560759.7</v>
      </c>
      <c r="BM256" s="43">
        <f t="shared" si="295"/>
        <v>0.763553828118256</v>
      </c>
      <c r="CP256" s="31">
        <v>202206</v>
      </c>
      <c r="CQ256" s="32">
        <v>24849660.89</v>
      </c>
      <c r="CR256" s="33">
        <f>IFERROR(CW35,0)</f>
        <v>8507874.47</v>
      </c>
      <c r="CS256" s="33">
        <f>IFERROR(CW127,0)</f>
        <v>5284545.92</v>
      </c>
      <c r="CT256" s="33">
        <f>IFERROR([1]财产险008大赔案!CK36,0)</f>
        <v>0</v>
      </c>
      <c r="CU256" s="33">
        <f>IFERROR([1]财产险008大赔案!CK75,0)</f>
        <v>0</v>
      </c>
      <c r="CV256" s="32">
        <f>ROUND(IFERROR(CW90*CR256,0),2)</f>
        <v>9056345.61</v>
      </c>
      <c r="CW256" s="33">
        <f>ROUND(IFERROR(CW221*(SUM(CR256:CS256)),0),2)</f>
        <v>14429360.12</v>
      </c>
      <c r="CX256" s="34">
        <f t="shared" si="306"/>
        <v>14429360.12</v>
      </c>
      <c r="CY256" s="33">
        <f t="shared" si="296"/>
        <v>636939.73</v>
      </c>
      <c r="CZ256" s="38">
        <f t="shared" si="297"/>
        <v>0</v>
      </c>
      <c r="DA256" s="33">
        <f t="shared" si="298"/>
        <v>0</v>
      </c>
      <c r="DB256" s="33">
        <f t="shared" si="299"/>
        <v>0</v>
      </c>
      <c r="DC256" s="32">
        <f t="shared" si="300"/>
        <v>14429360.12</v>
      </c>
      <c r="DD256" s="33">
        <f t="shared" si="300"/>
        <v>636939.73</v>
      </c>
      <c r="DE256" s="43">
        <f t="shared" si="301"/>
        <v>0.58066627886285</v>
      </c>
    </row>
    <row r="257" ht="15" customHeight="1" outlineLevel="1" spans="2:109">
      <c r="B257" s="10">
        <f t="shared" si="302"/>
        <v>202309</v>
      </c>
      <c r="C257" s="32">
        <v>37116059.29</v>
      </c>
      <c r="D257" s="33">
        <f>IFERROR(H36,0)</f>
        <v>21084158.08</v>
      </c>
      <c r="E257" s="33">
        <f>IFERROR(H128,0)</f>
        <v>6446818.57</v>
      </c>
      <c r="F257" s="33">
        <f>IFERROR([1]财产险008大赔案!H37,0)</f>
        <v>0</v>
      </c>
      <c r="G257" s="33">
        <f>IFERROR([1]财产险008大赔案!H76,0)</f>
        <v>0</v>
      </c>
      <c r="H257" s="32">
        <f>ROUND(IFERROR(H90*D257,0),2)</f>
        <v>22919226.05</v>
      </c>
      <c r="I257" s="33">
        <f>ROUND(IFERROR(H221*(SUM(D257:E257)),0),2)</f>
        <v>28676335.34</v>
      </c>
      <c r="J257" s="34">
        <f t="shared" si="303"/>
        <v>28676335.34</v>
      </c>
      <c r="K257" s="33">
        <f t="shared" si="304"/>
        <v>1145358.69</v>
      </c>
      <c r="L257" s="38">
        <f t="shared" si="284"/>
        <v>0</v>
      </c>
      <c r="M257" s="33">
        <f t="shared" si="285"/>
        <v>0</v>
      </c>
      <c r="N257" s="39">
        <f t="shared" si="286"/>
        <v>0</v>
      </c>
      <c r="O257" s="32">
        <f t="shared" si="287"/>
        <v>28676335.34</v>
      </c>
      <c r="P257" s="33">
        <f t="shared" si="287"/>
        <v>1145358.69</v>
      </c>
      <c r="Q257" s="43">
        <f t="shared" si="288"/>
        <v>0.772612607279839</v>
      </c>
      <c r="AX257" s="10">
        <v>202309</v>
      </c>
      <c r="AY257" s="32">
        <v>30979328.68</v>
      </c>
      <c r="AZ257" s="33">
        <f>IFERROR(BD36,0)</f>
        <v>22231037.18</v>
      </c>
      <c r="BA257" s="33">
        <f>IFERROR(BD128,0)</f>
        <v>5765136.58</v>
      </c>
      <c r="BB257" s="33">
        <f>IFERROR([1]财产险008大赔案!AR37,0)</f>
        <v>0</v>
      </c>
      <c r="BC257" s="33">
        <f>IFERROR([1]财产险008大赔案!AR76,0)</f>
        <v>0</v>
      </c>
      <c r="BD257" s="32">
        <f>ROUND(IFERROR(BD90*AZ257,0),2)</f>
        <v>23589033.5</v>
      </c>
      <c r="BE257" s="33">
        <f>ROUND(IFERROR(BD221*(SUM(AZ257:BA257)),0),2)</f>
        <v>29070854.02</v>
      </c>
      <c r="BF257" s="34">
        <f t="shared" si="305"/>
        <v>29070854.02</v>
      </c>
      <c r="BG257" s="33">
        <f t="shared" si="289"/>
        <v>1074680.26</v>
      </c>
      <c r="BH257" s="38">
        <f t="shared" si="290"/>
        <v>0</v>
      </c>
      <c r="BI257" s="33">
        <f t="shared" si="291"/>
        <v>0</v>
      </c>
      <c r="BJ257" s="33">
        <f t="shared" si="292"/>
        <v>0</v>
      </c>
      <c r="BK257" s="32">
        <f t="shared" si="293"/>
        <v>29070854.02</v>
      </c>
      <c r="BL257" s="33">
        <f t="shared" si="294"/>
        <v>1074680.26</v>
      </c>
      <c r="BM257" s="43">
        <f t="shared" si="295"/>
        <v>0.938395222191109</v>
      </c>
      <c r="CP257" s="31">
        <v>202209</v>
      </c>
      <c r="CQ257" s="32">
        <v>30979328.68</v>
      </c>
      <c r="CR257" s="33">
        <f>IFERROR(CV36,0)</f>
        <v>12942959.03</v>
      </c>
      <c r="CS257" s="33">
        <f>IFERROR(CV128,0)</f>
        <v>5165020.45</v>
      </c>
      <c r="CT257" s="33">
        <f>IFERROR([1]财产险008大赔案!CJ37,0)</f>
        <v>0</v>
      </c>
      <c r="CU257" s="33">
        <f>IFERROR([1]财产险008大赔案!CJ76,0)</f>
        <v>0</v>
      </c>
      <c r="CV257" s="32">
        <f>ROUND(IFERROR(CV90*CR257,0),2)</f>
        <v>13887562.38</v>
      </c>
      <c r="CW257" s="33">
        <f>ROUND(IFERROR(CV221*(SUM(CR257:CS257)),0),2)</f>
        <v>19095767.24</v>
      </c>
      <c r="CX257" s="34">
        <f t="shared" si="306"/>
        <v>19095767.24</v>
      </c>
      <c r="CY257" s="33">
        <f t="shared" si="296"/>
        <v>987787.76</v>
      </c>
      <c r="CZ257" s="38">
        <f t="shared" si="297"/>
        <v>0</v>
      </c>
      <c r="DA257" s="33">
        <f t="shared" si="298"/>
        <v>0</v>
      </c>
      <c r="DB257" s="33">
        <f t="shared" si="299"/>
        <v>0</v>
      </c>
      <c r="DC257" s="32">
        <f t="shared" si="300"/>
        <v>19095767.24</v>
      </c>
      <c r="DD257" s="33">
        <f t="shared" si="300"/>
        <v>987787.76</v>
      </c>
      <c r="DE257" s="43">
        <f t="shared" si="301"/>
        <v>0.616403519819591</v>
      </c>
    </row>
    <row r="258" ht="15" customHeight="1" outlineLevel="1" spans="2:109">
      <c r="B258" s="10">
        <f t="shared" si="302"/>
        <v>202312</v>
      </c>
      <c r="C258" s="32">
        <v>45199835.34</v>
      </c>
      <c r="D258" s="33">
        <f>IFERROR(G37,0)</f>
        <v>14837699.76</v>
      </c>
      <c r="E258" s="33">
        <f>IFERROR(G129,0)</f>
        <v>5633251.39</v>
      </c>
      <c r="F258" s="33">
        <f>IFERROR([1]财产险008大赔案!G38,0)</f>
        <v>0</v>
      </c>
      <c r="G258" s="33">
        <f>IFERROR([1]财产险008大赔案!G77,0)</f>
        <v>0</v>
      </c>
      <c r="H258" s="32">
        <f>ROUND(IFERROR(G90*D258,0),2)</f>
        <v>18054958.7</v>
      </c>
      <c r="I258" s="33">
        <f>ROUND(IFERROR(G221*(SUM(D258:E258)),0),2)</f>
        <v>22388724.55</v>
      </c>
      <c r="J258" s="34">
        <f t="shared" si="303"/>
        <v>22388724.55</v>
      </c>
      <c r="K258" s="33">
        <f t="shared" si="304"/>
        <v>1917773.4</v>
      </c>
      <c r="L258" s="38">
        <f t="shared" si="284"/>
        <v>0</v>
      </c>
      <c r="M258" s="33">
        <f t="shared" si="285"/>
        <v>0</v>
      </c>
      <c r="N258" s="39">
        <f t="shared" si="286"/>
        <v>0</v>
      </c>
      <c r="O258" s="32">
        <f t="shared" si="287"/>
        <v>22388724.55</v>
      </c>
      <c r="P258" s="33">
        <f t="shared" si="287"/>
        <v>1917773.4</v>
      </c>
      <c r="Q258" s="43">
        <f t="shared" si="288"/>
        <v>0.495327568819413</v>
      </c>
      <c r="AX258" s="10">
        <v>202312</v>
      </c>
      <c r="AY258" s="32">
        <v>40875585.66</v>
      </c>
      <c r="AZ258" s="33">
        <f>IFERROR(BC37,0)</f>
        <v>13070799.8</v>
      </c>
      <c r="BA258" s="33">
        <f>IFERROR(BC129,0)</f>
        <v>5475665.58</v>
      </c>
      <c r="BB258" s="33">
        <f>IFERROR([1]财产险008大赔案!AQ38,0)</f>
        <v>0</v>
      </c>
      <c r="BC258" s="33">
        <f>IFERROR([1]财产险008大赔案!AQ77,0)</f>
        <v>0</v>
      </c>
      <c r="BD258" s="32">
        <f>ROUND(IFERROR(BC90*AZ258,0),2)</f>
        <v>13910845.21</v>
      </c>
      <c r="BE258" s="33">
        <f>ROUND(IFERROR(BC221*(SUM(AZ258:BA258)),0),2)</f>
        <v>20221322.81</v>
      </c>
      <c r="BF258" s="34">
        <f t="shared" si="305"/>
        <v>20221322.81</v>
      </c>
      <c r="BG258" s="33">
        <f t="shared" si="289"/>
        <v>1674857.43</v>
      </c>
      <c r="BH258" s="38">
        <f t="shared" si="290"/>
        <v>0</v>
      </c>
      <c r="BI258" s="33">
        <f t="shared" si="291"/>
        <v>0</v>
      </c>
      <c r="BJ258" s="33">
        <f t="shared" si="292"/>
        <v>0</v>
      </c>
      <c r="BK258" s="32">
        <f t="shared" si="293"/>
        <v>20221322.81</v>
      </c>
      <c r="BL258" s="33">
        <f t="shared" si="294"/>
        <v>1674857.43</v>
      </c>
      <c r="BM258" s="43">
        <f t="shared" si="295"/>
        <v>0.494704173249025</v>
      </c>
      <c r="CP258" s="31">
        <v>202212</v>
      </c>
      <c r="CQ258" s="32">
        <v>40875585.66</v>
      </c>
      <c r="CR258" s="33">
        <f>IFERROR(CU37,0)</f>
        <v>16002797.38</v>
      </c>
      <c r="CS258" s="33">
        <f>IFERROR(CU129,0)</f>
        <v>5130777.97</v>
      </c>
      <c r="CT258" s="33">
        <f>IFERROR([1]财产险008大赔案!CI38,0)</f>
        <v>0</v>
      </c>
      <c r="CU258" s="33">
        <f>IFERROR([1]财产险008大赔案!CI77,0)</f>
        <v>0</v>
      </c>
      <c r="CV258" s="32">
        <f>ROUND(IFERROR(CU90*CR258,0),2)</f>
        <v>17222226.07</v>
      </c>
      <c r="CW258" s="33">
        <f>ROUND(IFERROR(CU221*(SUM(CR258:CS258)),0),2)</f>
        <v>22353268.17</v>
      </c>
      <c r="CX258" s="34">
        <f t="shared" si="306"/>
        <v>22353268.17</v>
      </c>
      <c r="CY258" s="33">
        <f t="shared" si="296"/>
        <v>1219692.82</v>
      </c>
      <c r="CZ258" s="38">
        <f t="shared" si="297"/>
        <v>0</v>
      </c>
      <c r="DA258" s="33">
        <f t="shared" si="298"/>
        <v>0</v>
      </c>
      <c r="DB258" s="33">
        <f t="shared" si="299"/>
        <v>0</v>
      </c>
      <c r="DC258" s="32">
        <f t="shared" si="300"/>
        <v>22353268.17</v>
      </c>
      <c r="DD258" s="33">
        <f t="shared" si="300"/>
        <v>1219692.82</v>
      </c>
      <c r="DE258" s="43">
        <f t="shared" si="301"/>
        <v>0.546861110588917</v>
      </c>
    </row>
    <row r="259" ht="15" customHeight="1" outlineLevel="1" spans="2:109">
      <c r="B259" s="10">
        <f t="shared" si="302"/>
        <v>202403</v>
      </c>
      <c r="C259" s="32">
        <v>40408821.69</v>
      </c>
      <c r="D259" s="33">
        <f>IFERROR(F38,0)</f>
        <v>12424861.6</v>
      </c>
      <c r="E259" s="33">
        <f>IFERROR(F130,0)</f>
        <v>2347996.06</v>
      </c>
      <c r="F259" s="33">
        <f>IFERROR([1]财产险008大赔案!F39,0)</f>
        <v>0</v>
      </c>
      <c r="G259" s="33">
        <f>IFERROR([1]财产险008大赔案!F78,0)</f>
        <v>0</v>
      </c>
      <c r="H259" s="32">
        <f>ROUND(IFERROR(F90*D259,0),2)</f>
        <v>21166522.66</v>
      </c>
      <c r="I259" s="33">
        <f>ROUND(IFERROR(F221*(SUM(D259:E259)),0),2)</f>
        <v>17449363.91</v>
      </c>
      <c r="J259" s="34">
        <f t="shared" si="303"/>
        <v>17449363.91</v>
      </c>
      <c r="K259" s="33">
        <f t="shared" si="304"/>
        <v>2676506.25</v>
      </c>
      <c r="L259" s="38">
        <f t="shared" si="284"/>
        <v>0</v>
      </c>
      <c r="M259" s="33">
        <f t="shared" si="285"/>
        <v>0</v>
      </c>
      <c r="N259" s="39">
        <f t="shared" si="286"/>
        <v>0</v>
      </c>
      <c r="O259" s="32">
        <f t="shared" si="287"/>
        <v>17449363.91</v>
      </c>
      <c r="P259" s="33">
        <f t="shared" si="287"/>
        <v>2676506.25</v>
      </c>
      <c r="Q259" s="43">
        <f t="shared" si="288"/>
        <v>0.431820656485963</v>
      </c>
      <c r="AX259" s="10">
        <v>202403</v>
      </c>
      <c r="AY259" s="32">
        <v>32757240.91</v>
      </c>
      <c r="AZ259" s="33">
        <f>IFERROR(BB38,0)</f>
        <v>22292677.48</v>
      </c>
      <c r="BA259" s="33">
        <f>IFERROR(BB130,0)</f>
        <v>2294038.53</v>
      </c>
      <c r="BB259" s="33">
        <f>IFERROR([1]财产险008大赔案!AP39,0)</f>
        <v>202303</v>
      </c>
      <c r="BC259" s="33">
        <f>IFERROR([1]财产险008大赔案!AP78,0)</f>
        <v>202303</v>
      </c>
      <c r="BD259" s="32">
        <f>ROUND(IFERROR(BB90*AZ259,0),2)</f>
        <v>26755405.56</v>
      </c>
      <c r="BE259" s="33">
        <f>ROUND(IFERROR(BB221*(SUM(AZ259:BA259)),0),2)</f>
        <v>30828101.08</v>
      </c>
      <c r="BF259" s="34">
        <f t="shared" si="305"/>
        <v>30828101.08</v>
      </c>
      <c r="BG259" s="33">
        <f t="shared" si="289"/>
        <v>6241385.07</v>
      </c>
      <c r="BH259" s="38">
        <f t="shared" si="290"/>
        <v>0</v>
      </c>
      <c r="BI259" s="33">
        <f t="shared" si="291"/>
        <v>0</v>
      </c>
      <c r="BJ259" s="33">
        <f t="shared" si="292"/>
        <v>-404606</v>
      </c>
      <c r="BK259" s="32">
        <f t="shared" si="293"/>
        <v>30828101.08</v>
      </c>
      <c r="BL259" s="33">
        <f t="shared" si="294"/>
        <v>5836779.07</v>
      </c>
      <c r="BM259" s="43">
        <f t="shared" si="295"/>
        <v>0.941107987839993</v>
      </c>
      <c r="CP259" s="31">
        <v>202303</v>
      </c>
      <c r="CQ259" s="32">
        <v>32757240.91</v>
      </c>
      <c r="CR259" s="33">
        <f>IFERROR(CT38,0)</f>
        <v>12189056.74</v>
      </c>
      <c r="CS259" s="33">
        <f>IFERROR(CT130,0)</f>
        <v>4998331.88</v>
      </c>
      <c r="CT259" s="33">
        <f>IFERROR([1]财产险008大赔案!CH39,0)</f>
        <v>0</v>
      </c>
      <c r="CU259" s="33">
        <f>IFERROR([1]财产险008大赔案!CH78,0)</f>
        <v>0</v>
      </c>
      <c r="CV259" s="32">
        <f>ROUND(IFERROR(CT90*CR259,0),2)</f>
        <v>13130992.57</v>
      </c>
      <c r="CW259" s="33">
        <f>ROUND(IFERROR(CT221*(SUM(CR259:CS259)),0),2)</f>
        <v>18197512.48</v>
      </c>
      <c r="CX259" s="34">
        <f t="shared" si="306"/>
        <v>18197512.48</v>
      </c>
      <c r="CY259" s="33">
        <f t="shared" si="296"/>
        <v>1010123.86</v>
      </c>
      <c r="CZ259" s="38">
        <f t="shared" si="297"/>
        <v>0</v>
      </c>
      <c r="DA259" s="33">
        <f t="shared" si="298"/>
        <v>0</v>
      </c>
      <c r="DB259" s="33">
        <f t="shared" si="299"/>
        <v>0</v>
      </c>
      <c r="DC259" s="32">
        <f t="shared" si="300"/>
        <v>18197512.48</v>
      </c>
      <c r="DD259" s="33">
        <f t="shared" si="300"/>
        <v>1010123.86</v>
      </c>
      <c r="DE259" s="43">
        <f t="shared" si="301"/>
        <v>0.555526411091745</v>
      </c>
    </row>
    <row r="260" ht="15" customHeight="1" outlineLevel="1" spans="2:109">
      <c r="B260" s="10">
        <f t="shared" si="302"/>
        <v>202406</v>
      </c>
      <c r="C260" s="32">
        <v>50940113.52</v>
      </c>
      <c r="D260" s="33">
        <f>IFERROR(E39,0)</f>
        <v>10107442.17</v>
      </c>
      <c r="E260" s="33">
        <f>IFERROR(E131,0)</f>
        <v>8331821.88</v>
      </c>
      <c r="F260" s="33">
        <f>IFERROR([1]财产险008大赔案!E40,0)</f>
        <v>0</v>
      </c>
      <c r="G260" s="33">
        <f>IFERROR([1]财产险008大赔案!E79,0)</f>
        <v>0</v>
      </c>
      <c r="H260" s="32">
        <f>ROUND(IFERROR(E90*D260,0),2)</f>
        <v>21250717.5</v>
      </c>
      <c r="I260" s="33">
        <f>ROUND(IFERROR(E221*(SUM(D260:E260)),0),2)</f>
        <v>27225049.83</v>
      </c>
      <c r="J260" s="34">
        <f t="shared" si="303"/>
        <v>27225049.83</v>
      </c>
      <c r="K260" s="33">
        <f t="shared" si="304"/>
        <v>8785785.78</v>
      </c>
      <c r="L260" s="38">
        <f t="shared" si="284"/>
        <v>0</v>
      </c>
      <c r="M260" s="33">
        <f t="shared" si="285"/>
        <v>0</v>
      </c>
      <c r="N260" s="39">
        <f t="shared" si="286"/>
        <v>0</v>
      </c>
      <c r="O260" s="32">
        <f t="shared" si="287"/>
        <v>27225049.83</v>
      </c>
      <c r="P260" s="33">
        <f t="shared" si="287"/>
        <v>8785785.78</v>
      </c>
      <c r="Q260" s="43">
        <f t="shared" si="288"/>
        <v>0.534452084000774</v>
      </c>
      <c r="AX260" s="10">
        <v>202406</v>
      </c>
      <c r="AY260" s="32">
        <v>49871196.89</v>
      </c>
      <c r="AZ260" s="33">
        <f>IFERROR(BA39,0)</f>
        <v>15007831.58</v>
      </c>
      <c r="BA260" s="33">
        <f>IFERROR(BA131,0)</f>
        <v>5954444.42</v>
      </c>
      <c r="BB260" s="33">
        <f>IFERROR([1]财产险008大赔案!AO40,0)</f>
        <v>0</v>
      </c>
      <c r="BC260" s="33">
        <f>IFERROR([1]财产险008大赔案!AO79,0)</f>
        <v>0</v>
      </c>
      <c r="BD260" s="32">
        <f>ROUND(IFERROR(BA90*AZ260,0),2)</f>
        <v>31689999.27</v>
      </c>
      <c r="BE260" s="33">
        <f>ROUND(IFERROR(BA221*(SUM(AZ260:BA260)),0),2)</f>
        <v>32246945.29</v>
      </c>
      <c r="BF260" s="34">
        <f t="shared" si="305"/>
        <v>32246945.29</v>
      </c>
      <c r="BG260" s="33">
        <f t="shared" si="289"/>
        <v>11284669.29</v>
      </c>
      <c r="BH260" s="38">
        <f t="shared" si="290"/>
        <v>0</v>
      </c>
      <c r="BI260" s="33">
        <f t="shared" si="291"/>
        <v>0</v>
      </c>
      <c r="BJ260" s="33">
        <f t="shared" si="292"/>
        <v>0</v>
      </c>
      <c r="BK260" s="32">
        <f t="shared" si="293"/>
        <v>32246945.29</v>
      </c>
      <c r="BL260" s="33">
        <f t="shared" si="294"/>
        <v>11284669.29</v>
      </c>
      <c r="BM260" s="43">
        <f t="shared" si="295"/>
        <v>0.646604599467033</v>
      </c>
      <c r="CP260" s="31">
        <v>202306</v>
      </c>
      <c r="CQ260" s="32">
        <v>49871196.89</v>
      </c>
      <c r="CR260" s="33">
        <f>IFERROR(CS39,0)</f>
        <v>9947927.62</v>
      </c>
      <c r="CS260" s="33">
        <f>IFERROR(CS131,0)</f>
        <v>8977110.32</v>
      </c>
      <c r="CT260" s="33">
        <f>IFERROR([1]财产险008大赔案!CG40,0)</f>
        <v>0</v>
      </c>
      <c r="CU260" s="33">
        <f>IFERROR([1]财产险008大赔案!CG79,0)</f>
        <v>0</v>
      </c>
      <c r="CV260" s="32">
        <f>ROUND(IFERROR(CS90*CR260,0),2)</f>
        <v>10738108.68</v>
      </c>
      <c r="CW260" s="33">
        <f>ROUND(IFERROR(CS221*(SUM(CR260:CS260)),0),2)</f>
        <v>20077360.15</v>
      </c>
      <c r="CX260" s="34">
        <f t="shared" si="306"/>
        <v>20077360.15</v>
      </c>
      <c r="CY260" s="33">
        <f t="shared" si="296"/>
        <v>1152322.21</v>
      </c>
      <c r="CZ260" s="38">
        <f t="shared" si="297"/>
        <v>0</v>
      </c>
      <c r="DA260" s="33">
        <f t="shared" si="298"/>
        <v>0</v>
      </c>
      <c r="DB260" s="33">
        <f t="shared" si="299"/>
        <v>0</v>
      </c>
      <c r="DC260" s="32">
        <f t="shared" si="300"/>
        <v>20077360.15</v>
      </c>
      <c r="DD260" s="33">
        <f t="shared" si="300"/>
        <v>1152322.21</v>
      </c>
      <c r="DE260" s="43">
        <f t="shared" si="301"/>
        <v>0.402584285159313</v>
      </c>
    </row>
    <row r="261" ht="15" customHeight="1" outlineLevel="1" spans="2:109">
      <c r="B261" s="10">
        <f t="shared" si="302"/>
        <v>202409</v>
      </c>
      <c r="C261" s="32">
        <v>49879168.3</v>
      </c>
      <c r="D261" s="33">
        <f>IFERROR(D40,0)</f>
        <v>13678397.94</v>
      </c>
      <c r="E261" s="33">
        <f>IFERROR(D132,0)</f>
        <v>9810640.21</v>
      </c>
      <c r="F261" s="33">
        <f>IFERROR([1]财产险008大赔案!D41,0)</f>
        <v>0</v>
      </c>
      <c r="G261" s="33">
        <f>IFERROR([1]财产险008大赔案!D80,0)</f>
        <v>0</v>
      </c>
      <c r="H261" s="32">
        <f>ROUND(IFERROR(D90*D261,0),2)</f>
        <v>47401750.35</v>
      </c>
      <c r="I261" s="33">
        <f>ROUND(IFERROR(D221*(SUM(D261:E261)),0),2)</f>
        <v>50287301.97</v>
      </c>
      <c r="J261" s="34">
        <f t="shared" si="303"/>
        <v>50287301.97</v>
      </c>
      <c r="K261" s="33">
        <f t="shared" si="304"/>
        <v>26798263.82</v>
      </c>
      <c r="L261" s="38">
        <f t="shared" si="284"/>
        <v>0</v>
      </c>
      <c r="M261" s="33">
        <f t="shared" si="285"/>
        <v>0</v>
      </c>
      <c r="N261" s="39">
        <f t="shared" si="286"/>
        <v>0</v>
      </c>
      <c r="O261" s="32">
        <f t="shared" si="287"/>
        <v>50287301.97</v>
      </c>
      <c r="P261" s="33">
        <f t="shared" si="287"/>
        <v>26798263.82</v>
      </c>
      <c r="Q261" s="43">
        <f t="shared" si="288"/>
        <v>1.00818244738054</v>
      </c>
      <c r="AX261" s="10">
        <v>202409</v>
      </c>
      <c r="AY261" s="32">
        <v>48949342.01</v>
      </c>
      <c r="AZ261" s="33">
        <f>IFERROR(AZ40,0)</f>
        <v>16729537.47</v>
      </c>
      <c r="BA261" s="33">
        <f>IFERROR(AZ132,0)</f>
        <v>7935872.33</v>
      </c>
      <c r="BB261" s="33">
        <f>IFERROR([1]财产险008大赔案!AN41,0)</f>
        <v>0</v>
      </c>
      <c r="BC261" s="33">
        <f>IFERROR([1]财产险008大赔案!AN80,0)</f>
        <v>0</v>
      </c>
      <c r="BD261" s="32">
        <f>ROUND(IFERROR(AZ90*AZ261,0),2)</f>
        <v>56245058.93</v>
      </c>
      <c r="BE261" s="33">
        <f>ROUND(IFERROR(AZ221*(SUM(AZ261:BA261)),0),2)</f>
        <v>47936852.85</v>
      </c>
      <c r="BF261" s="34">
        <f t="shared" si="305"/>
        <v>47936852.85</v>
      </c>
      <c r="BG261" s="33">
        <f t="shared" si="289"/>
        <v>23271443.05</v>
      </c>
      <c r="BH261" s="38">
        <f t="shared" si="290"/>
        <v>0</v>
      </c>
      <c r="BI261" s="33">
        <f t="shared" si="291"/>
        <v>0</v>
      </c>
      <c r="BJ261" s="33">
        <f t="shared" si="292"/>
        <v>0</v>
      </c>
      <c r="BK261" s="32">
        <f t="shared" si="293"/>
        <v>47936852.85</v>
      </c>
      <c r="BL261" s="33">
        <f t="shared" si="294"/>
        <v>23271443.05</v>
      </c>
      <c r="BM261" s="43">
        <f t="shared" si="295"/>
        <v>0.979315571600673</v>
      </c>
      <c r="CP261" s="31">
        <v>202309</v>
      </c>
      <c r="CQ261" s="32">
        <v>48949342.01</v>
      </c>
      <c r="CR261" s="33">
        <f>IFERROR(CR40,0)</f>
        <v>14674257.81</v>
      </c>
      <c r="CS261" s="33">
        <f>IFERROR(CR132,0)</f>
        <v>15360830.18</v>
      </c>
      <c r="CT261" s="33">
        <f>IFERROR([1]财产险008大赔案!CF41,0)</f>
        <v>0</v>
      </c>
      <c r="CU261" s="33">
        <f>IFERROR([1]财产险008大赔案!CF80,0)</f>
        <v>0</v>
      </c>
      <c r="CV261" s="32">
        <f>ROUND(IFERROR(CR90*CR261,0),2)</f>
        <v>15998258.02</v>
      </c>
      <c r="CW261" s="33">
        <f>ROUND(IFERROR(CR221*(SUM(CR261:CS261)),0),2)</f>
        <v>32182526.32</v>
      </c>
      <c r="CX261" s="34">
        <f t="shared" si="306"/>
        <v>32182526.32</v>
      </c>
      <c r="CY261" s="33">
        <f t="shared" si="296"/>
        <v>2147438.33</v>
      </c>
      <c r="CZ261" s="38">
        <f t="shared" si="297"/>
        <v>0</v>
      </c>
      <c r="DA261" s="33">
        <f t="shared" si="298"/>
        <v>0</v>
      </c>
      <c r="DB261" s="33">
        <f t="shared" si="299"/>
        <v>0</v>
      </c>
      <c r="DC261" s="32">
        <f t="shared" si="300"/>
        <v>32182526.32</v>
      </c>
      <c r="DD261" s="33">
        <f t="shared" si="300"/>
        <v>2147438.33</v>
      </c>
      <c r="DE261" s="43">
        <f t="shared" si="301"/>
        <v>0.65746596375954</v>
      </c>
    </row>
    <row r="262" ht="15" customHeight="1" outlineLevel="1" spans="2:109">
      <c r="B262" s="10">
        <f t="shared" si="302"/>
        <v>202412</v>
      </c>
      <c r="C262" s="45">
        <v>47132756.66</v>
      </c>
      <c r="D262" s="46">
        <f>IFERROR(C41,0)</f>
        <v>3317198.09</v>
      </c>
      <c r="E262" s="46">
        <f>IFERROR(C133,0)</f>
        <v>6473890.84</v>
      </c>
      <c r="F262" s="46">
        <f>IFERROR([1]财产险008大赔案!C42,0)</f>
        <v>0</v>
      </c>
      <c r="G262" s="46">
        <f>IFERROR([1]财产险008大赔案!C81,0)</f>
        <v>0</v>
      </c>
      <c r="H262" s="45">
        <f>ROUND(IFERROR(C90*D262,0),2)</f>
        <v>31598064.72</v>
      </c>
      <c r="I262" s="46">
        <f>ROUND(IFERROR(C221*(SUM(D262:E262)),0),2)</f>
        <v>32291333.51</v>
      </c>
      <c r="J262" s="34">
        <f t="shared" si="303"/>
        <v>32291333.51</v>
      </c>
      <c r="K262" s="46">
        <f t="shared" si="304"/>
        <v>22500244.58</v>
      </c>
      <c r="L262" s="63">
        <f t="shared" si="284"/>
        <v>0</v>
      </c>
      <c r="M262" s="46">
        <f t="shared" si="285"/>
        <v>0</v>
      </c>
      <c r="N262" s="64">
        <f t="shared" si="286"/>
        <v>0</v>
      </c>
      <c r="O262" s="45">
        <f t="shared" si="287"/>
        <v>32291333.51</v>
      </c>
      <c r="P262" s="46">
        <f t="shared" si="287"/>
        <v>22500244.58</v>
      </c>
      <c r="Q262" s="68">
        <f t="shared" si="288"/>
        <v>0.685114468116918</v>
      </c>
      <c r="AX262" s="10">
        <v>202412</v>
      </c>
      <c r="AY262" s="45">
        <v>58043330.18</v>
      </c>
      <c r="AZ262" s="46">
        <f>IFERROR(AY41,0)</f>
        <v>2940434.15</v>
      </c>
      <c r="BA262" s="46">
        <f>IFERROR(AY133,0)</f>
        <v>5834014.77</v>
      </c>
      <c r="BB262" s="46">
        <f>IFERROR([1]财产险008大赔案!AM42,0)</f>
        <v>0</v>
      </c>
      <c r="BC262" s="46">
        <f>IFERROR([1]财产险008大赔案!AM81,0)</f>
        <v>0</v>
      </c>
      <c r="BD262" s="45">
        <f>ROUND(IFERROR(AY90*AZ262,0),2)</f>
        <v>31730081</v>
      </c>
      <c r="BE262" s="46">
        <f>ROUND(IFERROR(AY221*(SUM(AZ262:BA262)),0),2)</f>
        <v>29938297.22</v>
      </c>
      <c r="BF262" s="34">
        <f t="shared" si="305"/>
        <v>29938297.22</v>
      </c>
      <c r="BG262" s="46">
        <f t="shared" si="289"/>
        <v>21163848.3</v>
      </c>
      <c r="BH262" s="63">
        <f t="shared" si="290"/>
        <v>0</v>
      </c>
      <c r="BI262" s="46">
        <f t="shared" si="291"/>
        <v>0</v>
      </c>
      <c r="BJ262" s="46">
        <f t="shared" si="292"/>
        <v>0</v>
      </c>
      <c r="BK262" s="45">
        <f t="shared" si="293"/>
        <v>29938297.22</v>
      </c>
      <c r="BL262" s="46">
        <f t="shared" si="294"/>
        <v>21163848.3</v>
      </c>
      <c r="BM262" s="68">
        <f t="shared" si="295"/>
        <v>0.515792204326619</v>
      </c>
      <c r="CP262" s="44">
        <v>202312</v>
      </c>
      <c r="CQ262" s="45">
        <v>58043330.18</v>
      </c>
      <c r="CR262" s="46">
        <f>IFERROR(CQ41,0)</f>
        <v>2306305.7</v>
      </c>
      <c r="CS262" s="46">
        <f>IFERROR(CQ133,0)</f>
        <v>18911539.98</v>
      </c>
      <c r="CT262" s="46">
        <f>IFERROR([1]财产险008大赔案!CE42,0)</f>
        <v>0</v>
      </c>
      <c r="CU262" s="46">
        <f>IFERROR([1]财产险008大赔案!CE81,0)</f>
        <v>0</v>
      </c>
      <c r="CV262" s="45">
        <f>ROUND(IFERROR(CQ90*CR262,0),2)</f>
        <v>2640114.26</v>
      </c>
      <c r="CW262" s="46">
        <f>ROUND(IFERROR(CQ221*(SUM(CR262:CS262)),0),2)</f>
        <v>23871615.46</v>
      </c>
      <c r="CX262" s="34">
        <f t="shared" si="306"/>
        <v>23871615.46</v>
      </c>
      <c r="CY262" s="46">
        <f t="shared" si="296"/>
        <v>2653769.78</v>
      </c>
      <c r="CZ262" s="63">
        <f t="shared" si="297"/>
        <v>0</v>
      </c>
      <c r="DA262" s="46">
        <f t="shared" si="298"/>
        <v>0</v>
      </c>
      <c r="DB262" s="46">
        <f t="shared" si="299"/>
        <v>0</v>
      </c>
      <c r="DC262" s="45">
        <f t="shared" si="300"/>
        <v>23871615.46</v>
      </c>
      <c r="DD262" s="46">
        <f t="shared" si="300"/>
        <v>2653769.78</v>
      </c>
      <c r="DE262" s="68">
        <f t="shared" si="301"/>
        <v>0.41127232682844</v>
      </c>
    </row>
    <row r="263" ht="15" customHeight="1" outlineLevel="1" spans="2:109">
      <c r="B263" s="47" t="s">
        <v>59</v>
      </c>
      <c r="C263" s="48">
        <f t="shared" ref="C263:G263" si="307">IFERROR(SUM(C228:C262),0)</f>
        <v>490979138.49</v>
      </c>
      <c r="D263" s="48">
        <f t="shared" si="307"/>
        <v>258055545.56</v>
      </c>
      <c r="E263" s="48">
        <f t="shared" si="307"/>
        <v>45037499.54</v>
      </c>
      <c r="F263" s="48">
        <f t="shared" si="307"/>
        <v>0</v>
      </c>
      <c r="G263" s="48">
        <f t="shared" si="307"/>
        <v>0</v>
      </c>
      <c r="H263" s="48">
        <f t="shared" ref="H263:K263" si="308">ROUND(IFERROR(SUM(H228:H262),0),2)</f>
        <v>345940740.39</v>
      </c>
      <c r="I263" s="48">
        <f t="shared" si="308"/>
        <v>368842711.33</v>
      </c>
      <c r="J263" s="48">
        <f t="shared" si="308"/>
        <v>368842711.33</v>
      </c>
      <c r="K263" s="48">
        <f t="shared" si="308"/>
        <v>65749666.23</v>
      </c>
      <c r="L263" s="48"/>
      <c r="M263" s="48">
        <f t="shared" ref="M263:P263" si="309">ROUND(IFERROR(SUM(M228:M262),0),2)</f>
        <v>0</v>
      </c>
      <c r="N263" s="48">
        <f t="shared" si="309"/>
        <v>0</v>
      </c>
      <c r="O263" s="48">
        <f t="shared" si="309"/>
        <v>368842711.33</v>
      </c>
      <c r="P263" s="48">
        <f t="shared" si="309"/>
        <v>65749666.23</v>
      </c>
      <c r="Q263" s="69"/>
      <c r="AX263" s="47" t="s">
        <v>59</v>
      </c>
      <c r="AY263" s="48">
        <f t="shared" ref="AY263:BC263" si="310">IFERROR(SUM(AY228:AY262),0)</f>
        <v>444301920.6</v>
      </c>
      <c r="AZ263" s="48">
        <f t="shared" si="310"/>
        <v>247990271.45</v>
      </c>
      <c r="BA263" s="48">
        <f t="shared" si="310"/>
        <v>38665723.82</v>
      </c>
      <c r="BB263" s="48">
        <f t="shared" si="310"/>
        <v>202303</v>
      </c>
      <c r="BC263" s="48">
        <f t="shared" si="310"/>
        <v>202303</v>
      </c>
      <c r="BD263" s="48">
        <f t="shared" ref="BD263:BG263" si="311">ROUND(IFERROR(SUM(BD228:BD262),0),2)</f>
        <v>340810023.37</v>
      </c>
      <c r="BE263" s="48">
        <f t="shared" si="311"/>
        <v>353240204.46</v>
      </c>
      <c r="BF263" s="48">
        <f t="shared" si="311"/>
        <v>353240204.46</v>
      </c>
      <c r="BG263" s="48">
        <f t="shared" si="311"/>
        <v>66584209.19</v>
      </c>
      <c r="BH263" s="48"/>
      <c r="BI263" s="48">
        <f t="shared" ref="BI263:BL263" si="312">ROUND(IFERROR(SUM(BI228:BI262),0),2)</f>
        <v>0</v>
      </c>
      <c r="BJ263" s="48">
        <f t="shared" si="312"/>
        <v>-404606</v>
      </c>
      <c r="BK263" s="48">
        <f t="shared" si="312"/>
        <v>353240204.46</v>
      </c>
      <c r="BL263" s="48">
        <f t="shared" si="312"/>
        <v>66179603.19</v>
      </c>
      <c r="BM263" s="69"/>
      <c r="CP263" s="47" t="s">
        <v>59</v>
      </c>
      <c r="CQ263" s="48">
        <f t="shared" ref="CQ263:CU263" si="313">IFERROR(SUM(CQ228:CQ262),0)</f>
        <v>444301920.6</v>
      </c>
      <c r="CR263" s="48">
        <f t="shared" si="313"/>
        <v>155278004.06</v>
      </c>
      <c r="CS263" s="48">
        <f t="shared" si="313"/>
        <v>76100482.37</v>
      </c>
      <c r="CT263" s="48">
        <f t="shared" si="313"/>
        <v>0</v>
      </c>
      <c r="CU263" s="48">
        <f t="shared" si="313"/>
        <v>0</v>
      </c>
      <c r="CV263" s="48">
        <f t="shared" ref="CV263:CY263" si="314">ROUND(IFERROR(SUM(CV228:CV262),0),2)</f>
        <v>161610481.24</v>
      </c>
      <c r="CW263" s="48">
        <f t="shared" si="314"/>
        <v>241497378.88</v>
      </c>
      <c r="CX263" s="48">
        <f t="shared" si="314"/>
        <v>241497378.88</v>
      </c>
      <c r="CY263" s="48">
        <f t="shared" si="314"/>
        <v>10118892.45</v>
      </c>
      <c r="CZ263" s="48"/>
      <c r="DA263" s="48">
        <f t="shared" ref="DA263:DD263" si="315">ROUND(IFERROR(SUM(DA228:DA262),0),2)</f>
        <v>0</v>
      </c>
      <c r="DB263" s="48">
        <f t="shared" si="315"/>
        <v>0</v>
      </c>
      <c r="DC263" s="48">
        <f t="shared" si="315"/>
        <v>241497378.88</v>
      </c>
      <c r="DD263" s="48">
        <f t="shared" si="315"/>
        <v>10118892.45</v>
      </c>
      <c r="DE263" s="69"/>
    </row>
    <row r="264" ht="15" customHeight="1" spans="9:57">
      <c r="I264" s="65">
        <f>I263-H263</f>
        <v>22901970.94</v>
      </c>
      <c r="BE264" s="65">
        <f>BE263-BD263</f>
        <v>12430181.09</v>
      </c>
    </row>
    <row r="265" ht="15" customHeight="1" spans="11:103">
      <c r="K265" s="65">
        <f>K263-[1]财产险008预期赔付率!J40</f>
        <v>55368142.33</v>
      </c>
      <c r="BG265" s="65" t="e">
        <f>BG263-[1]财产险008预期赔付率!#REF!</f>
        <v>#REF!</v>
      </c>
      <c r="CY265" s="65">
        <f>CY263-[1]财产险008预期赔付率!AP40</f>
        <v>-994432.440000001</v>
      </c>
    </row>
    <row r="266" ht="15" customHeight="1" spans="2:85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</row>
    <row r="267" ht="15" customHeight="1" spans="2:85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</row>
    <row r="268" ht="15" customHeight="1" spans="2:85">
      <c r="B268" s="10">
        <v>201606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201606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</row>
    <row r="269" ht="15" customHeight="1" spans="2:85">
      <c r="B269" s="10">
        <v>201609</v>
      </c>
      <c r="C269" s="11">
        <f t="shared" ref="C269:C302" si="316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201609</v>
      </c>
      <c r="AY269" s="11">
        <f t="shared" ref="AY269:AY287" si="317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</row>
    <row r="270" ht="15" customHeight="1" spans="2:85">
      <c r="B270" s="10">
        <v>201612</v>
      </c>
      <c r="C270" s="11">
        <f t="shared" si="316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201612</v>
      </c>
      <c r="AY270" s="11">
        <f t="shared" si="317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</row>
    <row r="271" ht="15" customHeight="1" spans="2:85">
      <c r="B271" s="10">
        <v>201703</v>
      </c>
      <c r="C271" s="11">
        <f t="shared" si="316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201703</v>
      </c>
      <c r="AY271" s="11">
        <f t="shared" si="317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</row>
    <row r="272" ht="15" customHeight="1" spans="2:85">
      <c r="B272" s="10">
        <v>201706</v>
      </c>
      <c r="C272" s="11">
        <f t="shared" si="316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318">IFERROR($C272*AF$93/SUM($AF$93:$AK$93),0)</f>
        <v>0</v>
      </c>
      <c r="AG272" s="11">
        <f t="shared" si="318"/>
        <v>0</v>
      </c>
      <c r="AH272" s="11">
        <f t="shared" si="318"/>
        <v>0</v>
      </c>
      <c r="AI272" s="11">
        <f t="shared" si="318"/>
        <v>0</v>
      </c>
      <c r="AJ272" s="11">
        <f t="shared" si="318"/>
        <v>0</v>
      </c>
      <c r="AK272" s="11">
        <f t="shared" si="318"/>
        <v>0</v>
      </c>
      <c r="AX272" s="10">
        <v>201706</v>
      </c>
      <c r="AY272" s="11">
        <f t="shared" si="317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319">IFERROR($AY272*CB$93/SUM($AF$93:$CG$93),0)</f>
        <v>0</v>
      </c>
      <c r="CC272" s="11">
        <f t="shared" si="319"/>
        <v>0</v>
      </c>
      <c r="CD272" s="11">
        <f t="shared" si="319"/>
        <v>0</v>
      </c>
      <c r="CE272" s="11">
        <f t="shared" si="319"/>
        <v>0</v>
      </c>
      <c r="CF272" s="11">
        <f t="shared" si="319"/>
        <v>0</v>
      </c>
      <c r="CG272" s="11">
        <f t="shared" si="319"/>
        <v>0</v>
      </c>
    </row>
    <row r="273" ht="15" customHeight="1" spans="2:85">
      <c r="B273" s="10">
        <v>201709</v>
      </c>
      <c r="C273" s="11">
        <f t="shared" si="316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320">IFERROR($C273*AE$93/SUM($AE$93:$AK$93),0)</f>
        <v>0</v>
      </c>
      <c r="AF273" s="11">
        <f t="shared" si="320"/>
        <v>0</v>
      </c>
      <c r="AG273" s="11">
        <f t="shared" si="320"/>
        <v>0</v>
      </c>
      <c r="AH273" s="11">
        <f t="shared" si="320"/>
        <v>0</v>
      </c>
      <c r="AI273" s="11">
        <f t="shared" si="320"/>
        <v>0</v>
      </c>
      <c r="AJ273" s="11">
        <f t="shared" si="320"/>
        <v>0</v>
      </c>
      <c r="AK273" s="11">
        <f t="shared" si="320"/>
        <v>0</v>
      </c>
      <c r="AX273" s="10">
        <v>201709</v>
      </c>
      <c r="AY273" s="11">
        <f t="shared" si="317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321">IFERROR($AY273*CA$93/SUM($AE$93:$CG$93),0)</f>
        <v>0</v>
      </c>
      <c r="CB273" s="11">
        <f t="shared" si="321"/>
        <v>0</v>
      </c>
      <c r="CC273" s="11">
        <f t="shared" si="321"/>
        <v>0</v>
      </c>
      <c r="CD273" s="11">
        <f t="shared" si="321"/>
        <v>0</v>
      </c>
      <c r="CE273" s="11">
        <f t="shared" si="321"/>
        <v>0</v>
      </c>
      <c r="CF273" s="11">
        <f t="shared" si="321"/>
        <v>0</v>
      </c>
      <c r="CG273" s="11">
        <f t="shared" si="321"/>
        <v>0</v>
      </c>
    </row>
    <row r="274" ht="15" customHeight="1" spans="2:85">
      <c r="B274" s="10">
        <v>201712</v>
      </c>
      <c r="C274" s="11">
        <f t="shared" si="316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322">IFERROR($C274*AD$93/SUM($AD$93:$AK$93),0)</f>
        <v>0</v>
      </c>
      <c r="AE274" s="11">
        <f t="shared" si="322"/>
        <v>0</v>
      </c>
      <c r="AF274" s="11">
        <f t="shared" si="322"/>
        <v>0</v>
      </c>
      <c r="AG274" s="11">
        <f t="shared" si="322"/>
        <v>0</v>
      </c>
      <c r="AH274" s="11">
        <f t="shared" si="322"/>
        <v>0</v>
      </c>
      <c r="AI274" s="11">
        <f t="shared" si="322"/>
        <v>0</v>
      </c>
      <c r="AJ274" s="11">
        <f t="shared" si="322"/>
        <v>0</v>
      </c>
      <c r="AK274" s="11">
        <f t="shared" si="322"/>
        <v>0</v>
      </c>
      <c r="AX274" s="10">
        <v>201712</v>
      </c>
      <c r="AY274" s="11">
        <f t="shared" si="317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323">IFERROR($AY274*BZ$93/SUM($AD$93:$CG$93),0)</f>
        <v>0</v>
      </c>
      <c r="CA274" s="11">
        <f t="shared" si="323"/>
        <v>0</v>
      </c>
      <c r="CB274" s="11">
        <f t="shared" si="323"/>
        <v>0</v>
      </c>
      <c r="CC274" s="11">
        <f t="shared" si="323"/>
        <v>0</v>
      </c>
      <c r="CD274" s="11">
        <f t="shared" si="323"/>
        <v>0</v>
      </c>
      <c r="CE274" s="11">
        <f t="shared" si="323"/>
        <v>0</v>
      </c>
      <c r="CF274" s="11">
        <f t="shared" si="323"/>
        <v>0</v>
      </c>
      <c r="CG274" s="11">
        <f t="shared" si="323"/>
        <v>0</v>
      </c>
    </row>
    <row r="275" ht="15" customHeight="1" spans="2:85">
      <c r="B275" s="10">
        <v>201803</v>
      </c>
      <c r="C275" s="11">
        <f t="shared" si="316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324">IFERROR($C275*AC$93/SUM($AC$93:$AK$93),0)</f>
        <v>0</v>
      </c>
      <c r="AD275" s="11">
        <f t="shared" si="324"/>
        <v>0</v>
      </c>
      <c r="AE275" s="11">
        <f t="shared" si="324"/>
        <v>0</v>
      </c>
      <c r="AF275" s="11">
        <f t="shared" si="324"/>
        <v>0</v>
      </c>
      <c r="AG275" s="11">
        <f t="shared" si="324"/>
        <v>0</v>
      </c>
      <c r="AH275" s="11">
        <f t="shared" si="324"/>
        <v>0</v>
      </c>
      <c r="AI275" s="11">
        <f t="shared" si="324"/>
        <v>0</v>
      </c>
      <c r="AJ275" s="11">
        <f t="shared" si="324"/>
        <v>0</v>
      </c>
      <c r="AK275" s="11">
        <f t="shared" si="324"/>
        <v>0</v>
      </c>
      <c r="AX275" s="10">
        <v>201803</v>
      </c>
      <c r="AY275" s="11">
        <f t="shared" si="317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325">IFERROR($AY275*BY$93/SUM($AC$93:$CG$93),0)</f>
        <v>0</v>
      </c>
      <c r="BZ275" s="11">
        <f t="shared" si="325"/>
        <v>0</v>
      </c>
      <c r="CA275" s="11">
        <f t="shared" si="325"/>
        <v>0</v>
      </c>
      <c r="CB275" s="11">
        <f t="shared" si="325"/>
        <v>0</v>
      </c>
      <c r="CC275" s="11">
        <f t="shared" si="325"/>
        <v>0</v>
      </c>
      <c r="CD275" s="11">
        <f t="shared" si="325"/>
        <v>0</v>
      </c>
      <c r="CE275" s="11">
        <f t="shared" si="325"/>
        <v>0</v>
      </c>
      <c r="CF275" s="11">
        <f t="shared" si="325"/>
        <v>0</v>
      </c>
      <c r="CG275" s="11">
        <f t="shared" si="325"/>
        <v>0</v>
      </c>
    </row>
    <row r="276" ht="15" customHeight="1" spans="2:85">
      <c r="B276" s="10">
        <v>201806</v>
      </c>
      <c r="C276" s="11">
        <f t="shared" si="316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326">IFERROR($C276*AB$93/SUM($AB$93:$AK$93),0)</f>
        <v>0</v>
      </c>
      <c r="AC276" s="11">
        <f t="shared" si="326"/>
        <v>0</v>
      </c>
      <c r="AD276" s="11">
        <f t="shared" si="326"/>
        <v>0</v>
      </c>
      <c r="AE276" s="11">
        <f t="shared" si="326"/>
        <v>0</v>
      </c>
      <c r="AF276" s="11">
        <f t="shared" si="326"/>
        <v>0</v>
      </c>
      <c r="AG276" s="11">
        <f t="shared" si="326"/>
        <v>0</v>
      </c>
      <c r="AH276" s="11">
        <f t="shared" si="326"/>
        <v>0</v>
      </c>
      <c r="AI276" s="11">
        <f t="shared" si="326"/>
        <v>0</v>
      </c>
      <c r="AJ276" s="11">
        <f t="shared" si="326"/>
        <v>0</v>
      </c>
      <c r="AK276" s="11">
        <f t="shared" si="326"/>
        <v>0</v>
      </c>
      <c r="AX276" s="10">
        <v>201806</v>
      </c>
      <c r="AY276" s="11">
        <f t="shared" si="317"/>
        <v>0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327">IFERROR($AY276*BX$93/SUM($AB$93:$CG$93),0)</f>
        <v>0</v>
      </c>
      <c r="BY276" s="11">
        <f t="shared" si="327"/>
        <v>0</v>
      </c>
      <c r="BZ276" s="11">
        <f t="shared" si="327"/>
        <v>0</v>
      </c>
      <c r="CA276" s="11">
        <f t="shared" si="327"/>
        <v>0</v>
      </c>
      <c r="CB276" s="11">
        <f t="shared" si="327"/>
        <v>0</v>
      </c>
      <c r="CC276" s="11">
        <f t="shared" si="327"/>
        <v>0</v>
      </c>
      <c r="CD276" s="11">
        <f t="shared" si="327"/>
        <v>0</v>
      </c>
      <c r="CE276" s="11">
        <f t="shared" si="327"/>
        <v>0</v>
      </c>
      <c r="CF276" s="11">
        <f t="shared" si="327"/>
        <v>0</v>
      </c>
      <c r="CG276" s="11">
        <f t="shared" si="327"/>
        <v>0</v>
      </c>
    </row>
    <row r="277" ht="15" customHeight="1" spans="2:85">
      <c r="B277" s="10">
        <v>201809</v>
      </c>
      <c r="C277" s="11">
        <f t="shared" si="316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328">IFERROR($C277*AA$93/SUM($AA$93:$AK$93),0)</f>
        <v>0</v>
      </c>
      <c r="AB277" s="11">
        <f t="shared" si="328"/>
        <v>0</v>
      </c>
      <c r="AC277" s="11">
        <f t="shared" si="328"/>
        <v>0</v>
      </c>
      <c r="AD277" s="11">
        <f t="shared" si="328"/>
        <v>0</v>
      </c>
      <c r="AE277" s="11">
        <f t="shared" si="328"/>
        <v>0</v>
      </c>
      <c r="AF277" s="11">
        <f t="shared" si="328"/>
        <v>0</v>
      </c>
      <c r="AG277" s="11">
        <f t="shared" si="328"/>
        <v>0</v>
      </c>
      <c r="AH277" s="11">
        <f t="shared" si="328"/>
        <v>0</v>
      </c>
      <c r="AI277" s="11">
        <f t="shared" si="328"/>
        <v>0</v>
      </c>
      <c r="AJ277" s="11">
        <f t="shared" si="328"/>
        <v>0</v>
      </c>
      <c r="AK277" s="11">
        <f t="shared" si="328"/>
        <v>0</v>
      </c>
      <c r="AX277" s="10">
        <v>201809</v>
      </c>
      <c r="AY277" s="11">
        <f t="shared" si="317"/>
        <v>0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329">IFERROR($AY277*BW$93/SUM($AA$93:$CG$93),0)</f>
        <v>0</v>
      </c>
      <c r="BX277" s="11">
        <f t="shared" si="329"/>
        <v>0</v>
      </c>
      <c r="BY277" s="11">
        <f t="shared" si="329"/>
        <v>0</v>
      </c>
      <c r="BZ277" s="11">
        <f t="shared" si="329"/>
        <v>0</v>
      </c>
      <c r="CA277" s="11">
        <f t="shared" si="329"/>
        <v>0</v>
      </c>
      <c r="CB277" s="11">
        <f t="shared" si="329"/>
        <v>0</v>
      </c>
      <c r="CC277" s="11">
        <f t="shared" si="329"/>
        <v>0</v>
      </c>
      <c r="CD277" s="11">
        <f t="shared" si="329"/>
        <v>0</v>
      </c>
      <c r="CE277" s="11">
        <f t="shared" si="329"/>
        <v>0</v>
      </c>
      <c r="CF277" s="11">
        <f t="shared" si="329"/>
        <v>0</v>
      </c>
      <c r="CG277" s="11">
        <f t="shared" si="329"/>
        <v>0</v>
      </c>
    </row>
    <row r="278" ht="15" customHeight="1" spans="2:85">
      <c r="B278" s="10">
        <v>201812</v>
      </c>
      <c r="C278" s="11">
        <f t="shared" si="316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330">IFERROR($C278*Z$93/SUM($Z$93:$AK$93),0)</f>
        <v>0</v>
      </c>
      <c r="AA278" s="11">
        <f t="shared" si="330"/>
        <v>0</v>
      </c>
      <c r="AB278" s="11">
        <f t="shared" si="330"/>
        <v>0</v>
      </c>
      <c r="AC278" s="11">
        <f t="shared" si="330"/>
        <v>0</v>
      </c>
      <c r="AD278" s="11">
        <f t="shared" si="330"/>
        <v>0</v>
      </c>
      <c r="AE278" s="11">
        <f t="shared" si="330"/>
        <v>0</v>
      </c>
      <c r="AF278" s="11">
        <f t="shared" si="330"/>
        <v>0</v>
      </c>
      <c r="AG278" s="11">
        <f t="shared" si="330"/>
        <v>0</v>
      </c>
      <c r="AH278" s="11">
        <f t="shared" si="330"/>
        <v>0</v>
      </c>
      <c r="AI278" s="11">
        <f t="shared" si="330"/>
        <v>0</v>
      </c>
      <c r="AJ278" s="11">
        <f t="shared" si="330"/>
        <v>0</v>
      </c>
      <c r="AK278" s="11">
        <f t="shared" si="330"/>
        <v>0</v>
      </c>
      <c r="AX278" s="10">
        <v>201812</v>
      </c>
      <c r="AY278" s="11">
        <f t="shared" si="317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331">IFERROR($AY278*BV$93/SUM($Z$93:$CG$93),0)</f>
        <v>0</v>
      </c>
      <c r="BW278" s="11">
        <f t="shared" si="331"/>
        <v>0</v>
      </c>
      <c r="BX278" s="11">
        <f t="shared" si="331"/>
        <v>0</v>
      </c>
      <c r="BY278" s="11">
        <f t="shared" si="331"/>
        <v>0</v>
      </c>
      <c r="BZ278" s="11">
        <f t="shared" si="331"/>
        <v>0</v>
      </c>
      <c r="CA278" s="11">
        <f t="shared" si="331"/>
        <v>0</v>
      </c>
      <c r="CB278" s="11">
        <f t="shared" si="331"/>
        <v>0</v>
      </c>
      <c r="CC278" s="11">
        <f t="shared" si="331"/>
        <v>0</v>
      </c>
      <c r="CD278" s="11">
        <f t="shared" si="331"/>
        <v>0</v>
      </c>
      <c r="CE278" s="11">
        <f t="shared" si="331"/>
        <v>0</v>
      </c>
      <c r="CF278" s="11">
        <f t="shared" si="331"/>
        <v>0</v>
      </c>
      <c r="CG278" s="11">
        <f t="shared" si="331"/>
        <v>0</v>
      </c>
    </row>
    <row r="279" ht="15" customHeight="1" spans="2:85">
      <c r="B279" s="10">
        <v>201903</v>
      </c>
      <c r="C279" s="11">
        <f t="shared" si="316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332">IFERROR($C279*Y$93/SUM($Y$93:$AK$93),0)</f>
        <v>0</v>
      </c>
      <c r="Z279" s="11">
        <f t="shared" si="332"/>
        <v>0</v>
      </c>
      <c r="AA279" s="11">
        <f t="shared" si="332"/>
        <v>0</v>
      </c>
      <c r="AB279" s="11">
        <f t="shared" si="332"/>
        <v>0</v>
      </c>
      <c r="AC279" s="11">
        <f t="shared" si="332"/>
        <v>0</v>
      </c>
      <c r="AD279" s="11">
        <f t="shared" si="332"/>
        <v>0</v>
      </c>
      <c r="AE279" s="11">
        <f t="shared" si="332"/>
        <v>0</v>
      </c>
      <c r="AF279" s="11">
        <f t="shared" si="332"/>
        <v>0</v>
      </c>
      <c r="AG279" s="11">
        <f t="shared" si="332"/>
        <v>0</v>
      </c>
      <c r="AH279" s="11">
        <f t="shared" si="332"/>
        <v>0</v>
      </c>
      <c r="AI279" s="11">
        <f t="shared" si="332"/>
        <v>0</v>
      </c>
      <c r="AJ279" s="11">
        <f t="shared" si="332"/>
        <v>0</v>
      </c>
      <c r="AK279" s="11">
        <f t="shared" si="332"/>
        <v>0</v>
      </c>
      <c r="AX279" s="10">
        <v>201903</v>
      </c>
      <c r="AY279" s="11">
        <f t="shared" si="317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333">IFERROR($AY279*BU$93/SUM($Y$93:$CG$93),0)</f>
        <v>0</v>
      </c>
      <c r="BV279" s="11">
        <f t="shared" si="333"/>
        <v>0</v>
      </c>
      <c r="BW279" s="11">
        <f t="shared" si="333"/>
        <v>0</v>
      </c>
      <c r="BX279" s="11">
        <f t="shared" si="333"/>
        <v>0</v>
      </c>
      <c r="BY279" s="11">
        <f t="shared" si="333"/>
        <v>0</v>
      </c>
      <c r="BZ279" s="11">
        <f t="shared" si="333"/>
        <v>0</v>
      </c>
      <c r="CA279" s="11">
        <f t="shared" si="333"/>
        <v>0</v>
      </c>
      <c r="CB279" s="11">
        <f t="shared" si="333"/>
        <v>0</v>
      </c>
      <c r="CC279" s="11">
        <f t="shared" si="333"/>
        <v>0</v>
      </c>
      <c r="CD279" s="11">
        <f t="shared" si="333"/>
        <v>0</v>
      </c>
      <c r="CE279" s="11">
        <f t="shared" si="333"/>
        <v>0</v>
      </c>
      <c r="CF279" s="11">
        <f t="shared" si="333"/>
        <v>0</v>
      </c>
      <c r="CG279" s="11">
        <f t="shared" si="333"/>
        <v>0</v>
      </c>
    </row>
    <row r="280" ht="15" customHeight="1" spans="2:85">
      <c r="B280" s="10">
        <v>201906</v>
      </c>
      <c r="C280" s="11">
        <f t="shared" si="316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334">IFERROR($C280*Y$93/SUM($X$93:$AK$93),0)</f>
        <v>0</v>
      </c>
      <c r="Z280" s="11">
        <f t="shared" si="334"/>
        <v>0</v>
      </c>
      <c r="AA280" s="11">
        <f t="shared" si="334"/>
        <v>0</v>
      </c>
      <c r="AB280" s="11">
        <f t="shared" si="334"/>
        <v>0</v>
      </c>
      <c r="AC280" s="11">
        <f t="shared" si="334"/>
        <v>0</v>
      </c>
      <c r="AD280" s="11">
        <f t="shared" si="334"/>
        <v>0</v>
      </c>
      <c r="AE280" s="11">
        <f t="shared" si="334"/>
        <v>0</v>
      </c>
      <c r="AF280" s="11">
        <f t="shared" si="334"/>
        <v>0</v>
      </c>
      <c r="AG280" s="11">
        <f t="shared" si="334"/>
        <v>0</v>
      </c>
      <c r="AH280" s="11">
        <f t="shared" si="334"/>
        <v>0</v>
      </c>
      <c r="AI280" s="11">
        <f t="shared" si="334"/>
        <v>0</v>
      </c>
      <c r="AJ280" s="11">
        <f t="shared" si="334"/>
        <v>0</v>
      </c>
      <c r="AK280" s="11">
        <f t="shared" si="334"/>
        <v>0</v>
      </c>
      <c r="AX280" s="10">
        <v>201906</v>
      </c>
      <c r="AY280" s="11">
        <f t="shared" si="317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335">IFERROR($AY280*BU$93/SUM($X$93:$CG$93),0)</f>
        <v>0</v>
      </c>
      <c r="BV280" s="11">
        <f t="shared" si="335"/>
        <v>0</v>
      </c>
      <c r="BW280" s="11">
        <f t="shared" si="335"/>
        <v>0</v>
      </c>
      <c r="BX280" s="11">
        <f t="shared" si="335"/>
        <v>0</v>
      </c>
      <c r="BY280" s="11">
        <f t="shared" si="335"/>
        <v>0</v>
      </c>
      <c r="BZ280" s="11">
        <f t="shared" si="335"/>
        <v>0</v>
      </c>
      <c r="CA280" s="11">
        <f t="shared" si="335"/>
        <v>0</v>
      </c>
      <c r="CB280" s="11">
        <f t="shared" si="335"/>
        <v>0</v>
      </c>
      <c r="CC280" s="11">
        <f t="shared" si="335"/>
        <v>0</v>
      </c>
      <c r="CD280" s="11">
        <f t="shared" si="335"/>
        <v>0</v>
      </c>
      <c r="CE280" s="11">
        <f t="shared" si="335"/>
        <v>0</v>
      </c>
      <c r="CF280" s="11">
        <f t="shared" si="335"/>
        <v>0</v>
      </c>
      <c r="CG280" s="11">
        <f t="shared" si="335"/>
        <v>0</v>
      </c>
    </row>
    <row r="281" ht="15" customHeight="1" spans="2:85">
      <c r="B281" s="10">
        <v>201909</v>
      </c>
      <c r="C281" s="11">
        <f t="shared" si="316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336">IFERROR($C281*Z$93/SUM($W$93:$AK$93),0)</f>
        <v>0</v>
      </c>
      <c r="AA281" s="11">
        <f t="shared" si="336"/>
        <v>0</v>
      </c>
      <c r="AB281" s="11">
        <f t="shared" si="336"/>
        <v>0</v>
      </c>
      <c r="AC281" s="11">
        <f t="shared" si="336"/>
        <v>0</v>
      </c>
      <c r="AD281" s="11">
        <f t="shared" si="336"/>
        <v>0</v>
      </c>
      <c r="AE281" s="11">
        <f t="shared" si="336"/>
        <v>0</v>
      </c>
      <c r="AF281" s="11">
        <f t="shared" si="336"/>
        <v>0</v>
      </c>
      <c r="AG281" s="11">
        <f t="shared" si="336"/>
        <v>0</v>
      </c>
      <c r="AH281" s="11">
        <f t="shared" si="336"/>
        <v>0</v>
      </c>
      <c r="AI281" s="11">
        <f t="shared" si="336"/>
        <v>0</v>
      </c>
      <c r="AJ281" s="11">
        <f t="shared" si="336"/>
        <v>0</v>
      </c>
      <c r="AK281" s="11">
        <f t="shared" si="336"/>
        <v>0</v>
      </c>
      <c r="AX281" s="10">
        <v>201909</v>
      </c>
      <c r="AY281" s="11">
        <f t="shared" si="317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337">IFERROR($AY281*BV$93/SUM($W$93:$CG$93),0)</f>
        <v>0</v>
      </c>
      <c r="BW281" s="11">
        <f t="shared" si="337"/>
        <v>0</v>
      </c>
      <c r="BX281" s="11">
        <f t="shared" si="337"/>
        <v>0</v>
      </c>
      <c r="BY281" s="11">
        <f t="shared" si="337"/>
        <v>0</v>
      </c>
      <c r="BZ281" s="11">
        <f t="shared" si="337"/>
        <v>0</v>
      </c>
      <c r="CA281" s="11">
        <f t="shared" si="337"/>
        <v>0</v>
      </c>
      <c r="CB281" s="11">
        <f t="shared" si="337"/>
        <v>0</v>
      </c>
      <c r="CC281" s="11">
        <f t="shared" si="337"/>
        <v>0</v>
      </c>
      <c r="CD281" s="11">
        <f t="shared" si="337"/>
        <v>0</v>
      </c>
      <c r="CE281" s="11">
        <f t="shared" si="337"/>
        <v>0</v>
      </c>
      <c r="CF281" s="11">
        <f t="shared" si="337"/>
        <v>0</v>
      </c>
      <c r="CG281" s="11">
        <f t="shared" si="337"/>
        <v>0</v>
      </c>
    </row>
    <row r="282" ht="15" customHeight="1" spans="2:85">
      <c r="B282" s="10">
        <v>201912</v>
      </c>
      <c r="C282" s="11">
        <f t="shared" si="316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338">IFERROR($C282*Y$93/SUM($V$93:$AK$93),0)</f>
        <v>0</v>
      </c>
      <c r="Z282" s="73">
        <f t="shared" si="338"/>
        <v>0</v>
      </c>
      <c r="AA282" s="73">
        <f t="shared" si="338"/>
        <v>0</v>
      </c>
      <c r="AB282" s="73">
        <f t="shared" si="338"/>
        <v>0</v>
      </c>
      <c r="AC282" s="73">
        <f t="shared" si="338"/>
        <v>0</v>
      </c>
      <c r="AD282" s="73">
        <f t="shared" si="338"/>
        <v>0</v>
      </c>
      <c r="AE282" s="73">
        <f t="shared" si="338"/>
        <v>0</v>
      </c>
      <c r="AF282" s="73">
        <f t="shared" si="338"/>
        <v>0</v>
      </c>
      <c r="AG282" s="73">
        <f t="shared" si="338"/>
        <v>0</v>
      </c>
      <c r="AH282" s="73">
        <f t="shared" si="338"/>
        <v>0</v>
      </c>
      <c r="AI282" s="73">
        <f t="shared" si="338"/>
        <v>0</v>
      </c>
      <c r="AJ282" s="73">
        <f t="shared" si="338"/>
        <v>0</v>
      </c>
      <c r="AK282" s="73">
        <f t="shared" si="338"/>
        <v>0</v>
      </c>
      <c r="AX282" s="10">
        <v>201912</v>
      </c>
      <c r="AY282" s="11">
        <f t="shared" si="317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339">IFERROR($AY282*BT$93/SUM($V$93:$CG$93),0)</f>
        <v>0</v>
      </c>
      <c r="BU282" s="73">
        <f t="shared" si="339"/>
        <v>0</v>
      </c>
      <c r="BV282" s="73">
        <f t="shared" si="339"/>
        <v>0</v>
      </c>
      <c r="BW282" s="73">
        <f t="shared" si="339"/>
        <v>0</v>
      </c>
      <c r="BX282" s="73">
        <f t="shared" si="339"/>
        <v>0</v>
      </c>
      <c r="BY282" s="73">
        <f t="shared" si="339"/>
        <v>0</v>
      </c>
      <c r="BZ282" s="73">
        <f t="shared" si="339"/>
        <v>0</v>
      </c>
      <c r="CA282" s="73">
        <f t="shared" si="339"/>
        <v>0</v>
      </c>
      <c r="CB282" s="73">
        <f t="shared" si="339"/>
        <v>0</v>
      </c>
      <c r="CC282" s="73">
        <f t="shared" si="339"/>
        <v>0</v>
      </c>
      <c r="CD282" s="73">
        <f t="shared" si="339"/>
        <v>0</v>
      </c>
      <c r="CE282" s="73">
        <f t="shared" si="339"/>
        <v>0</v>
      </c>
      <c r="CF282" s="73">
        <f t="shared" si="339"/>
        <v>0</v>
      </c>
      <c r="CG282" s="73">
        <f t="shared" si="339"/>
        <v>0</v>
      </c>
    </row>
    <row r="283" ht="15" customHeight="1" spans="2:85">
      <c r="B283" s="10">
        <v>202003</v>
      </c>
      <c r="C283" s="11">
        <f t="shared" si="316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340">IFERROR($C283*X$93/SUM($W$93:$AK$93),0)</f>
        <v>0</v>
      </c>
      <c r="Y283" s="73">
        <f t="shared" si="340"/>
        <v>0</v>
      </c>
      <c r="Z283" s="73">
        <f t="shared" si="340"/>
        <v>0</v>
      </c>
      <c r="AA283" s="73">
        <f t="shared" si="340"/>
        <v>0</v>
      </c>
      <c r="AB283" s="73">
        <f t="shared" si="340"/>
        <v>0</v>
      </c>
      <c r="AC283" s="73">
        <f t="shared" si="340"/>
        <v>0</v>
      </c>
      <c r="AD283" s="73">
        <f t="shared" si="340"/>
        <v>0</v>
      </c>
      <c r="AE283" s="73">
        <f t="shared" si="340"/>
        <v>0</v>
      </c>
      <c r="AF283" s="73">
        <f t="shared" si="340"/>
        <v>0</v>
      </c>
      <c r="AG283" s="73">
        <f t="shared" si="340"/>
        <v>0</v>
      </c>
      <c r="AH283" s="73">
        <f t="shared" si="340"/>
        <v>0</v>
      </c>
      <c r="AI283" s="73">
        <f t="shared" si="340"/>
        <v>0</v>
      </c>
      <c r="AJ283" s="73">
        <f t="shared" si="340"/>
        <v>0</v>
      </c>
      <c r="AK283" s="73">
        <f t="shared" si="340"/>
        <v>0</v>
      </c>
      <c r="AX283" s="10">
        <v>202003</v>
      </c>
      <c r="AY283" s="11">
        <f t="shared" si="317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341">IFERROR($AY283*BS$93/SUM($W$93:$CG$93),0)</f>
        <v>0</v>
      </c>
      <c r="BT283" s="73">
        <f t="shared" si="341"/>
        <v>0</v>
      </c>
      <c r="BU283" s="73">
        <f t="shared" si="341"/>
        <v>0</v>
      </c>
      <c r="BV283" s="73">
        <f t="shared" si="341"/>
        <v>0</v>
      </c>
      <c r="BW283" s="73">
        <f t="shared" si="341"/>
        <v>0</v>
      </c>
      <c r="BX283" s="73">
        <f t="shared" si="341"/>
        <v>0</v>
      </c>
      <c r="BY283" s="73">
        <f t="shared" si="341"/>
        <v>0</v>
      </c>
      <c r="BZ283" s="73">
        <f t="shared" si="341"/>
        <v>0</v>
      </c>
      <c r="CA283" s="73">
        <f t="shared" si="341"/>
        <v>0</v>
      </c>
      <c r="CB283" s="73">
        <f t="shared" si="341"/>
        <v>0</v>
      </c>
      <c r="CC283" s="73">
        <f t="shared" si="341"/>
        <v>0</v>
      </c>
      <c r="CD283" s="73">
        <f t="shared" si="341"/>
        <v>0</v>
      </c>
      <c r="CE283" s="73">
        <f t="shared" si="341"/>
        <v>0</v>
      </c>
      <c r="CF283" s="73">
        <f t="shared" si="341"/>
        <v>0</v>
      </c>
      <c r="CG283" s="73">
        <f t="shared" si="341"/>
        <v>0</v>
      </c>
    </row>
    <row r="284" ht="15" customHeight="1" spans="2:85">
      <c r="B284" s="10">
        <v>202006</v>
      </c>
      <c r="C284" s="11">
        <f t="shared" si="316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342">IFERROR($C284*W$93/SUM($V$93:$AK$93),0)</f>
        <v>0</v>
      </c>
      <c r="X284" s="73">
        <f t="shared" si="342"/>
        <v>0</v>
      </c>
      <c r="Y284" s="73">
        <f t="shared" si="342"/>
        <v>0</v>
      </c>
      <c r="Z284" s="73">
        <f t="shared" si="342"/>
        <v>0</v>
      </c>
      <c r="AA284" s="73">
        <f t="shared" si="342"/>
        <v>0</v>
      </c>
      <c r="AB284" s="73">
        <f t="shared" si="342"/>
        <v>0</v>
      </c>
      <c r="AC284" s="73">
        <f t="shared" si="342"/>
        <v>0</v>
      </c>
      <c r="AD284" s="73">
        <f t="shared" si="342"/>
        <v>0</v>
      </c>
      <c r="AE284" s="73">
        <f t="shared" si="342"/>
        <v>0</v>
      </c>
      <c r="AF284" s="73">
        <f t="shared" si="342"/>
        <v>0</v>
      </c>
      <c r="AG284" s="73">
        <f t="shared" si="342"/>
        <v>0</v>
      </c>
      <c r="AH284" s="73">
        <f t="shared" si="342"/>
        <v>0</v>
      </c>
      <c r="AI284" s="73">
        <f t="shared" si="342"/>
        <v>0</v>
      </c>
      <c r="AJ284" s="73">
        <f t="shared" si="342"/>
        <v>0</v>
      </c>
      <c r="AK284" s="73">
        <f t="shared" si="342"/>
        <v>0</v>
      </c>
      <c r="AX284" s="10">
        <v>202006</v>
      </c>
      <c r="AY284" s="11">
        <f t="shared" si="317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343">IFERROR($AY284*BR$93/SUM($V$93:$CG$93),0)</f>
        <v>0</v>
      </c>
      <c r="BS284" s="73">
        <f t="shared" si="343"/>
        <v>0</v>
      </c>
      <c r="BT284" s="73">
        <f t="shared" si="343"/>
        <v>0</v>
      </c>
      <c r="BU284" s="73">
        <f t="shared" si="343"/>
        <v>0</v>
      </c>
      <c r="BV284" s="73">
        <f t="shared" si="343"/>
        <v>0</v>
      </c>
      <c r="BW284" s="73">
        <f t="shared" si="343"/>
        <v>0</v>
      </c>
      <c r="BX284" s="73">
        <f t="shared" si="343"/>
        <v>0</v>
      </c>
      <c r="BY284" s="73">
        <f t="shared" si="343"/>
        <v>0</v>
      </c>
      <c r="BZ284" s="73">
        <f t="shared" si="343"/>
        <v>0</v>
      </c>
      <c r="CA284" s="73">
        <f t="shared" si="343"/>
        <v>0</v>
      </c>
      <c r="CB284" s="73">
        <f t="shared" si="343"/>
        <v>0</v>
      </c>
      <c r="CC284" s="73">
        <f t="shared" si="343"/>
        <v>0</v>
      </c>
      <c r="CD284" s="73">
        <f t="shared" si="343"/>
        <v>0</v>
      </c>
      <c r="CE284" s="73">
        <f t="shared" si="343"/>
        <v>0</v>
      </c>
      <c r="CF284" s="73">
        <f t="shared" si="343"/>
        <v>0</v>
      </c>
      <c r="CG284" s="73">
        <f t="shared" si="343"/>
        <v>0</v>
      </c>
    </row>
    <row r="285" ht="15" customHeight="1" spans="2:85">
      <c r="B285" s="10">
        <v>202009</v>
      </c>
      <c r="C285" s="11">
        <f t="shared" si="316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344">IFERROR($C285*V$93/SUM($U$93:$AK$93),0)</f>
        <v>0</v>
      </c>
      <c r="W285" s="73">
        <f t="shared" si="344"/>
        <v>0</v>
      </c>
      <c r="X285" s="73">
        <f t="shared" si="344"/>
        <v>0</v>
      </c>
      <c r="Y285" s="73">
        <f t="shared" si="344"/>
        <v>0</v>
      </c>
      <c r="Z285" s="73">
        <f t="shared" si="344"/>
        <v>0</v>
      </c>
      <c r="AA285" s="73">
        <f t="shared" si="344"/>
        <v>0</v>
      </c>
      <c r="AB285" s="73">
        <f t="shared" si="344"/>
        <v>0</v>
      </c>
      <c r="AC285" s="73">
        <f t="shared" si="344"/>
        <v>0</v>
      </c>
      <c r="AD285" s="73">
        <f t="shared" si="344"/>
        <v>0</v>
      </c>
      <c r="AE285" s="73">
        <f t="shared" si="344"/>
        <v>0</v>
      </c>
      <c r="AF285" s="73">
        <f t="shared" si="344"/>
        <v>0</v>
      </c>
      <c r="AG285" s="73">
        <f t="shared" si="344"/>
        <v>0</v>
      </c>
      <c r="AH285" s="73">
        <f t="shared" si="344"/>
        <v>0</v>
      </c>
      <c r="AI285" s="73">
        <f t="shared" si="344"/>
        <v>0</v>
      </c>
      <c r="AJ285" s="73">
        <f t="shared" si="344"/>
        <v>0</v>
      </c>
      <c r="AK285" s="73">
        <f t="shared" si="344"/>
        <v>0</v>
      </c>
      <c r="AX285" s="10">
        <v>202009</v>
      </c>
      <c r="AY285" s="11">
        <f t="shared" si="317"/>
        <v>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345">IFERROR($AY285*BQ$93/SUM($U$93:$CG$93),0)</f>
        <v>0</v>
      </c>
      <c r="BR285" s="73">
        <f t="shared" si="345"/>
        <v>0</v>
      </c>
      <c r="BS285" s="73">
        <f t="shared" si="345"/>
        <v>0</v>
      </c>
      <c r="BT285" s="73">
        <f t="shared" si="345"/>
        <v>0</v>
      </c>
      <c r="BU285" s="73">
        <f t="shared" si="345"/>
        <v>0</v>
      </c>
      <c r="BV285" s="73">
        <f t="shared" si="345"/>
        <v>0</v>
      </c>
      <c r="BW285" s="73">
        <f t="shared" si="345"/>
        <v>0</v>
      </c>
      <c r="BX285" s="73">
        <f t="shared" si="345"/>
        <v>0</v>
      </c>
      <c r="BY285" s="73">
        <f t="shared" si="345"/>
        <v>0</v>
      </c>
      <c r="BZ285" s="73">
        <f t="shared" si="345"/>
        <v>0</v>
      </c>
      <c r="CA285" s="73">
        <f t="shared" si="345"/>
        <v>0</v>
      </c>
      <c r="CB285" s="73">
        <f t="shared" si="345"/>
        <v>0</v>
      </c>
      <c r="CC285" s="73">
        <f t="shared" si="345"/>
        <v>0</v>
      </c>
      <c r="CD285" s="73">
        <f t="shared" si="345"/>
        <v>0</v>
      </c>
      <c r="CE285" s="73">
        <f t="shared" si="345"/>
        <v>0</v>
      </c>
      <c r="CF285" s="73">
        <f t="shared" si="345"/>
        <v>0</v>
      </c>
      <c r="CG285" s="73">
        <f t="shared" si="345"/>
        <v>0</v>
      </c>
    </row>
    <row r="286" ht="15" customHeight="1" spans="2:85">
      <c r="B286" s="10">
        <v>202012</v>
      </c>
      <c r="C286" s="11">
        <f t="shared" si="316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346">IFERROR($C286*U$93/SUM($T$93:$AK$93),0)</f>
        <v>0</v>
      </c>
      <c r="V286" s="73">
        <f t="shared" si="346"/>
        <v>0</v>
      </c>
      <c r="W286" s="73">
        <f t="shared" si="346"/>
        <v>0</v>
      </c>
      <c r="X286" s="73">
        <f t="shared" si="346"/>
        <v>0</v>
      </c>
      <c r="Y286" s="73">
        <f t="shared" si="346"/>
        <v>0</v>
      </c>
      <c r="Z286" s="73">
        <f t="shared" si="346"/>
        <v>0</v>
      </c>
      <c r="AA286" s="73">
        <f t="shared" si="346"/>
        <v>0</v>
      </c>
      <c r="AB286" s="73">
        <f t="shared" si="346"/>
        <v>0</v>
      </c>
      <c r="AC286" s="73">
        <f t="shared" si="346"/>
        <v>0</v>
      </c>
      <c r="AD286" s="73">
        <f t="shared" si="346"/>
        <v>0</v>
      </c>
      <c r="AE286" s="73">
        <f t="shared" si="346"/>
        <v>0</v>
      </c>
      <c r="AF286" s="73">
        <f t="shared" si="346"/>
        <v>0</v>
      </c>
      <c r="AG286" s="73">
        <f t="shared" si="346"/>
        <v>0</v>
      </c>
      <c r="AH286" s="73">
        <f t="shared" si="346"/>
        <v>0</v>
      </c>
      <c r="AI286" s="73">
        <f t="shared" si="346"/>
        <v>0</v>
      </c>
      <c r="AJ286" s="73">
        <f t="shared" si="346"/>
        <v>0</v>
      </c>
      <c r="AK286" s="73">
        <f t="shared" si="346"/>
        <v>0</v>
      </c>
      <c r="AX286" s="10">
        <v>202012</v>
      </c>
      <c r="AY286" s="11">
        <f t="shared" si="317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347">IFERROR($AY286*BP$93/SUM($T$93:$CG$93),0)</f>
        <v>0</v>
      </c>
      <c r="BQ286" s="73">
        <f t="shared" si="347"/>
        <v>0</v>
      </c>
      <c r="BR286" s="73">
        <f t="shared" si="347"/>
        <v>0</v>
      </c>
      <c r="BS286" s="73">
        <f t="shared" si="347"/>
        <v>0</v>
      </c>
      <c r="BT286" s="73">
        <f t="shared" si="347"/>
        <v>0</v>
      </c>
      <c r="BU286" s="73">
        <f t="shared" si="347"/>
        <v>0</v>
      </c>
      <c r="BV286" s="73">
        <f t="shared" si="347"/>
        <v>0</v>
      </c>
      <c r="BW286" s="73">
        <f t="shared" si="347"/>
        <v>0</v>
      </c>
      <c r="BX286" s="73">
        <f t="shared" si="347"/>
        <v>0</v>
      </c>
      <c r="BY286" s="73">
        <f t="shared" si="347"/>
        <v>0</v>
      </c>
      <c r="BZ286" s="73">
        <f t="shared" si="347"/>
        <v>0</v>
      </c>
      <c r="CA286" s="73">
        <f t="shared" si="347"/>
        <v>0</v>
      </c>
      <c r="CB286" s="73">
        <f t="shared" si="347"/>
        <v>0</v>
      </c>
      <c r="CC286" s="73">
        <f t="shared" si="347"/>
        <v>0</v>
      </c>
      <c r="CD286" s="73">
        <f t="shared" si="347"/>
        <v>0</v>
      </c>
      <c r="CE286" s="73">
        <f t="shared" si="347"/>
        <v>0</v>
      </c>
      <c r="CF286" s="73">
        <f t="shared" si="347"/>
        <v>0</v>
      </c>
      <c r="CG286" s="73">
        <f t="shared" si="347"/>
        <v>0</v>
      </c>
    </row>
    <row r="287" ht="15" customHeight="1" spans="2:85">
      <c r="B287" s="10">
        <v>202103</v>
      </c>
      <c r="C287" s="11">
        <f t="shared" si="316"/>
        <v>80911.3399999999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348">IFERROR($C287*T$93/SUM($S$93:$AK$93),0)</f>
        <v>0</v>
      </c>
      <c r="U287" s="73">
        <f t="shared" si="348"/>
        <v>0</v>
      </c>
      <c r="V287" s="73">
        <f t="shared" si="348"/>
        <v>0</v>
      </c>
      <c r="W287" s="73">
        <f t="shared" si="348"/>
        <v>0</v>
      </c>
      <c r="X287" s="73">
        <f t="shared" si="348"/>
        <v>0</v>
      </c>
      <c r="Y287" s="73">
        <f t="shared" si="348"/>
        <v>0</v>
      </c>
      <c r="Z287" s="73">
        <f t="shared" si="348"/>
        <v>0</v>
      </c>
      <c r="AA287" s="73">
        <f t="shared" si="348"/>
        <v>0</v>
      </c>
      <c r="AB287" s="73">
        <f t="shared" si="348"/>
        <v>0</v>
      </c>
      <c r="AC287" s="73">
        <f t="shared" si="348"/>
        <v>0</v>
      </c>
      <c r="AD287" s="73">
        <f t="shared" si="348"/>
        <v>0</v>
      </c>
      <c r="AE287" s="73">
        <f t="shared" si="348"/>
        <v>0</v>
      </c>
      <c r="AF287" s="73">
        <f t="shared" si="348"/>
        <v>0</v>
      </c>
      <c r="AG287" s="73">
        <f t="shared" si="348"/>
        <v>0</v>
      </c>
      <c r="AH287" s="73">
        <f t="shared" si="348"/>
        <v>0</v>
      </c>
      <c r="AI287" s="73">
        <f t="shared" si="348"/>
        <v>0</v>
      </c>
      <c r="AJ287" s="73">
        <f t="shared" si="348"/>
        <v>0</v>
      </c>
      <c r="AK287" s="73">
        <f t="shared" si="348"/>
        <v>0</v>
      </c>
      <c r="AX287" s="10">
        <v>202103</v>
      </c>
      <c r="AY287" s="11">
        <f t="shared" si="317"/>
        <v>40695.7399999993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349">IFERROR($AY287*BO$93/SUM($S$93:$CG$93),0)</f>
        <v>0</v>
      </c>
      <c r="BP287" s="73">
        <f t="shared" si="349"/>
        <v>0</v>
      </c>
      <c r="BQ287" s="73">
        <f t="shared" si="349"/>
        <v>0</v>
      </c>
      <c r="BR287" s="73">
        <f t="shared" si="349"/>
        <v>0</v>
      </c>
      <c r="BS287" s="73">
        <f t="shared" si="349"/>
        <v>0</v>
      </c>
      <c r="BT287" s="73">
        <f t="shared" si="349"/>
        <v>0</v>
      </c>
      <c r="BU287" s="73">
        <f t="shared" si="349"/>
        <v>0</v>
      </c>
      <c r="BV287" s="73">
        <f t="shared" si="349"/>
        <v>0</v>
      </c>
      <c r="BW287" s="73">
        <f t="shared" si="349"/>
        <v>0</v>
      </c>
      <c r="BX287" s="73">
        <f t="shared" si="349"/>
        <v>0</v>
      </c>
      <c r="BY287" s="73">
        <f t="shared" si="349"/>
        <v>0</v>
      </c>
      <c r="BZ287" s="73">
        <f t="shared" si="349"/>
        <v>0</v>
      </c>
      <c r="CA287" s="73">
        <f t="shared" si="349"/>
        <v>0</v>
      </c>
      <c r="CB287" s="73">
        <f t="shared" si="349"/>
        <v>0</v>
      </c>
      <c r="CC287" s="73">
        <f t="shared" si="349"/>
        <v>0</v>
      </c>
      <c r="CD287" s="73">
        <f t="shared" si="349"/>
        <v>0</v>
      </c>
      <c r="CE287" s="73">
        <f t="shared" si="349"/>
        <v>0</v>
      </c>
      <c r="CF287" s="73">
        <f t="shared" si="349"/>
        <v>0</v>
      </c>
      <c r="CG287" s="73">
        <f t="shared" si="349"/>
        <v>0</v>
      </c>
    </row>
    <row r="288" ht="15" customHeight="1" spans="2:85">
      <c r="B288" s="10">
        <v>202106</v>
      </c>
      <c r="C288" s="11">
        <f t="shared" si="316"/>
        <v>10913.0199999996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350">IFERROR($C288*S$93/SUM($R$93:$AK$93),0)</f>
        <v>0</v>
      </c>
      <c r="T288" s="73">
        <f t="shared" si="350"/>
        <v>0</v>
      </c>
      <c r="U288" s="73">
        <f t="shared" si="350"/>
        <v>0</v>
      </c>
      <c r="V288" s="73">
        <f t="shared" si="350"/>
        <v>0</v>
      </c>
      <c r="W288" s="73">
        <f t="shared" si="350"/>
        <v>0</v>
      </c>
      <c r="X288" s="73">
        <f t="shared" si="350"/>
        <v>0</v>
      </c>
      <c r="Y288" s="73">
        <f t="shared" si="350"/>
        <v>0</v>
      </c>
      <c r="Z288" s="73">
        <f t="shared" si="350"/>
        <v>0</v>
      </c>
      <c r="AA288" s="73">
        <f t="shared" si="350"/>
        <v>0</v>
      </c>
      <c r="AB288" s="73">
        <f t="shared" si="350"/>
        <v>0</v>
      </c>
      <c r="AC288" s="73">
        <f t="shared" si="350"/>
        <v>0</v>
      </c>
      <c r="AD288" s="73">
        <f t="shared" si="350"/>
        <v>0</v>
      </c>
      <c r="AE288" s="73">
        <f t="shared" si="350"/>
        <v>0</v>
      </c>
      <c r="AF288" s="73">
        <f t="shared" si="350"/>
        <v>0</v>
      </c>
      <c r="AG288" s="73">
        <f t="shared" si="350"/>
        <v>0</v>
      </c>
      <c r="AH288" s="73">
        <f t="shared" si="350"/>
        <v>0</v>
      </c>
      <c r="AI288" s="73">
        <f t="shared" si="350"/>
        <v>0</v>
      </c>
      <c r="AJ288" s="73">
        <f t="shared" si="350"/>
        <v>0</v>
      </c>
      <c r="AK288" s="73">
        <f t="shared" si="350"/>
        <v>0</v>
      </c>
      <c r="AX288" s="10">
        <v>202106</v>
      </c>
      <c r="AY288" s="11">
        <f t="shared" ref="AY288:AY302" si="351">SUM(BF248,-AZ248)</f>
        <v>4503.80000000028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352">IFERROR($AY288*BN$93/SUM($BN$93:$CG$93),0)</f>
        <v>0</v>
      </c>
      <c r="BO288" s="73">
        <f t="shared" si="352"/>
        <v>0</v>
      </c>
      <c r="BP288" s="73">
        <f t="shared" si="352"/>
        <v>0</v>
      </c>
      <c r="BQ288" s="73">
        <f t="shared" si="352"/>
        <v>0</v>
      </c>
      <c r="BR288" s="73">
        <f t="shared" si="352"/>
        <v>0</v>
      </c>
      <c r="BS288" s="73">
        <f t="shared" si="352"/>
        <v>0</v>
      </c>
      <c r="BT288" s="73">
        <f t="shared" si="352"/>
        <v>0</v>
      </c>
      <c r="BU288" s="73">
        <f t="shared" si="352"/>
        <v>0</v>
      </c>
      <c r="BV288" s="73">
        <f t="shared" si="352"/>
        <v>0</v>
      </c>
      <c r="BW288" s="73">
        <f t="shared" si="352"/>
        <v>0</v>
      </c>
      <c r="BX288" s="73">
        <f t="shared" si="352"/>
        <v>0</v>
      </c>
      <c r="BY288" s="73">
        <f t="shared" si="352"/>
        <v>0</v>
      </c>
      <c r="BZ288" s="73">
        <f t="shared" si="352"/>
        <v>0</v>
      </c>
      <c r="CA288" s="73">
        <f t="shared" si="352"/>
        <v>0</v>
      </c>
      <c r="CB288" s="73">
        <f t="shared" si="352"/>
        <v>0</v>
      </c>
      <c r="CC288" s="73">
        <f t="shared" si="352"/>
        <v>0</v>
      </c>
      <c r="CD288" s="73">
        <f t="shared" si="352"/>
        <v>0</v>
      </c>
      <c r="CE288" s="73">
        <f t="shared" si="352"/>
        <v>0</v>
      </c>
      <c r="CF288" s="73">
        <f t="shared" si="352"/>
        <v>0</v>
      </c>
      <c r="CG288" s="73">
        <f t="shared" si="352"/>
        <v>0</v>
      </c>
    </row>
    <row r="289" ht="15" customHeight="1" spans="2:85">
      <c r="B289" s="10">
        <v>202109</v>
      </c>
      <c r="C289" s="11">
        <f t="shared" si="316"/>
        <v>119005.810000002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353">IFERROR($C289*R$93/SUM($Q$93:$AK$93),0)</f>
        <v>0</v>
      </c>
      <c r="S289" s="66">
        <f t="shared" si="353"/>
        <v>0</v>
      </c>
      <c r="T289" s="66">
        <f t="shared" si="353"/>
        <v>0</v>
      </c>
      <c r="U289" s="66">
        <f t="shared" si="353"/>
        <v>0</v>
      </c>
      <c r="V289" s="66">
        <f t="shared" si="353"/>
        <v>0</v>
      </c>
      <c r="W289" s="66">
        <f t="shared" si="353"/>
        <v>0</v>
      </c>
      <c r="X289" s="66">
        <f t="shared" si="353"/>
        <v>0</v>
      </c>
      <c r="Y289" s="66">
        <f t="shared" si="353"/>
        <v>0</v>
      </c>
      <c r="Z289" s="66">
        <f t="shared" si="353"/>
        <v>0</v>
      </c>
      <c r="AA289" s="66">
        <f t="shared" si="353"/>
        <v>0</v>
      </c>
      <c r="AB289" s="66">
        <f t="shared" si="353"/>
        <v>0</v>
      </c>
      <c r="AC289" s="66">
        <f t="shared" si="353"/>
        <v>0</v>
      </c>
      <c r="AD289" s="66">
        <f t="shared" si="353"/>
        <v>0</v>
      </c>
      <c r="AE289" s="66">
        <f t="shared" si="353"/>
        <v>0</v>
      </c>
      <c r="AF289" s="66">
        <f t="shared" si="353"/>
        <v>0</v>
      </c>
      <c r="AG289" s="66">
        <f t="shared" si="353"/>
        <v>0</v>
      </c>
      <c r="AH289" s="66">
        <f t="shared" si="353"/>
        <v>0</v>
      </c>
      <c r="AI289" s="66">
        <f t="shared" si="353"/>
        <v>0</v>
      </c>
      <c r="AJ289" s="66">
        <f t="shared" si="353"/>
        <v>0</v>
      </c>
      <c r="AK289" s="66">
        <f t="shared" si="353"/>
        <v>0</v>
      </c>
      <c r="AX289" s="10">
        <v>202109</v>
      </c>
      <c r="AY289" s="11">
        <f t="shared" si="351"/>
        <v>66325.0299999993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354">IFERROR($AY289*BM$93/SUM($BM$93:$CG$93),0)</f>
        <v>0</v>
      </c>
      <c r="BN289" s="66">
        <f t="shared" si="354"/>
        <v>0</v>
      </c>
      <c r="BO289" s="66">
        <f t="shared" si="354"/>
        <v>0</v>
      </c>
      <c r="BP289" s="66">
        <f t="shared" si="354"/>
        <v>0</v>
      </c>
      <c r="BQ289" s="66">
        <f t="shared" si="354"/>
        <v>0</v>
      </c>
      <c r="BR289" s="66">
        <f t="shared" si="354"/>
        <v>0</v>
      </c>
      <c r="BS289" s="66">
        <f t="shared" si="354"/>
        <v>0</v>
      </c>
      <c r="BT289" s="66">
        <f t="shared" si="354"/>
        <v>0</v>
      </c>
      <c r="BU289" s="66">
        <f t="shared" si="354"/>
        <v>0</v>
      </c>
      <c r="BV289" s="66">
        <f t="shared" si="354"/>
        <v>0</v>
      </c>
      <c r="BW289" s="66">
        <f t="shared" si="354"/>
        <v>0</v>
      </c>
      <c r="BX289" s="66">
        <f t="shared" si="354"/>
        <v>0</v>
      </c>
      <c r="BY289" s="66">
        <f t="shared" si="354"/>
        <v>0</v>
      </c>
      <c r="BZ289" s="66">
        <f t="shared" si="354"/>
        <v>0</v>
      </c>
      <c r="CA289" s="66">
        <f t="shared" si="354"/>
        <v>0</v>
      </c>
      <c r="CB289" s="66">
        <f t="shared" si="354"/>
        <v>0</v>
      </c>
      <c r="CC289" s="66">
        <f t="shared" si="354"/>
        <v>0</v>
      </c>
      <c r="CD289" s="66">
        <f t="shared" si="354"/>
        <v>0</v>
      </c>
      <c r="CE289" s="66">
        <f t="shared" si="354"/>
        <v>0</v>
      </c>
      <c r="CF289" s="66">
        <f t="shared" si="354"/>
        <v>0</v>
      </c>
      <c r="CG289" s="66">
        <f t="shared" si="354"/>
        <v>0</v>
      </c>
    </row>
    <row r="290" ht="15" customHeight="1" spans="2:85">
      <c r="B290" s="10">
        <v>202112</v>
      </c>
      <c r="C290" s="11">
        <f t="shared" si="316"/>
        <v>388653.77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355">IFERROR($C290*Q$93/SUM($P$93:$AK$93),0)</f>
        <v>0</v>
      </c>
      <c r="R290" s="66">
        <f t="shared" si="355"/>
        <v>0</v>
      </c>
      <c r="S290" s="66">
        <f t="shared" si="355"/>
        <v>0</v>
      </c>
      <c r="T290" s="66">
        <f t="shared" si="355"/>
        <v>0</v>
      </c>
      <c r="U290" s="66">
        <f t="shared" si="355"/>
        <v>0</v>
      </c>
      <c r="V290" s="66">
        <f t="shared" si="355"/>
        <v>0</v>
      </c>
      <c r="W290" s="66">
        <f t="shared" si="355"/>
        <v>0</v>
      </c>
      <c r="X290" s="66">
        <f t="shared" si="355"/>
        <v>0</v>
      </c>
      <c r="Y290" s="66">
        <f t="shared" si="355"/>
        <v>0</v>
      </c>
      <c r="Z290" s="66">
        <f t="shared" si="355"/>
        <v>0</v>
      </c>
      <c r="AA290" s="66">
        <f t="shared" si="355"/>
        <v>0</v>
      </c>
      <c r="AB290" s="66">
        <f t="shared" si="355"/>
        <v>0</v>
      </c>
      <c r="AC290" s="66">
        <f t="shared" si="355"/>
        <v>0</v>
      </c>
      <c r="AD290" s="66">
        <f t="shared" si="355"/>
        <v>0</v>
      </c>
      <c r="AE290" s="66">
        <f t="shared" si="355"/>
        <v>0</v>
      </c>
      <c r="AF290" s="66">
        <f t="shared" si="355"/>
        <v>0</v>
      </c>
      <c r="AG290" s="66">
        <f t="shared" si="355"/>
        <v>0</v>
      </c>
      <c r="AH290" s="66">
        <f t="shared" si="355"/>
        <v>0</v>
      </c>
      <c r="AI290" s="66">
        <f t="shared" si="355"/>
        <v>0</v>
      </c>
      <c r="AJ290" s="66">
        <f t="shared" si="355"/>
        <v>0</v>
      </c>
      <c r="AK290" s="66">
        <f t="shared" si="355"/>
        <v>0</v>
      </c>
      <c r="AX290" s="10">
        <v>202112</v>
      </c>
      <c r="AY290" s="11">
        <f t="shared" si="351"/>
        <v>387797.77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356">IFERROR($AY290*BL$93/SUM($BL$93:$CG$93),0)</f>
        <v>0</v>
      </c>
      <c r="BM290" s="66">
        <f t="shared" si="356"/>
        <v>0</v>
      </c>
      <c r="BN290" s="66">
        <f t="shared" si="356"/>
        <v>0</v>
      </c>
      <c r="BO290" s="66">
        <f t="shared" si="356"/>
        <v>0</v>
      </c>
      <c r="BP290" s="66">
        <f t="shared" si="356"/>
        <v>0</v>
      </c>
      <c r="BQ290" s="66">
        <f t="shared" si="356"/>
        <v>0</v>
      </c>
      <c r="BR290" s="66">
        <f t="shared" si="356"/>
        <v>0</v>
      </c>
      <c r="BS290" s="66">
        <f t="shared" si="356"/>
        <v>0</v>
      </c>
      <c r="BT290" s="66">
        <f t="shared" si="356"/>
        <v>0</v>
      </c>
      <c r="BU290" s="66">
        <f t="shared" si="356"/>
        <v>0</v>
      </c>
      <c r="BV290" s="66">
        <f t="shared" si="356"/>
        <v>0</v>
      </c>
      <c r="BW290" s="66">
        <f t="shared" si="356"/>
        <v>0</v>
      </c>
      <c r="BX290" s="66">
        <f t="shared" si="356"/>
        <v>0</v>
      </c>
      <c r="BY290" s="66">
        <f t="shared" si="356"/>
        <v>0</v>
      </c>
      <c r="BZ290" s="66">
        <f t="shared" si="356"/>
        <v>0</v>
      </c>
      <c r="CA290" s="66">
        <f t="shared" si="356"/>
        <v>0</v>
      </c>
      <c r="CB290" s="66">
        <f t="shared" si="356"/>
        <v>0</v>
      </c>
      <c r="CC290" s="66">
        <f t="shared" si="356"/>
        <v>0</v>
      </c>
      <c r="CD290" s="66">
        <f t="shared" si="356"/>
        <v>0</v>
      </c>
      <c r="CE290" s="66">
        <f t="shared" si="356"/>
        <v>0</v>
      </c>
      <c r="CF290" s="66">
        <f t="shared" si="356"/>
        <v>0</v>
      </c>
      <c r="CG290" s="66">
        <f t="shared" si="356"/>
        <v>0</v>
      </c>
    </row>
    <row r="291" ht="15" customHeight="1" spans="2:85">
      <c r="B291" s="10">
        <v>202203</v>
      </c>
      <c r="C291" s="11">
        <f t="shared" si="316"/>
        <v>142995.02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357">IFERROR($C291*P$93/SUM($O$93:$AK$93),0)</f>
        <v>0</v>
      </c>
      <c r="Q291" s="66">
        <f t="shared" si="357"/>
        <v>0</v>
      </c>
      <c r="R291" s="66">
        <f t="shared" si="357"/>
        <v>0</v>
      </c>
      <c r="S291" s="66">
        <f t="shared" si="357"/>
        <v>0</v>
      </c>
      <c r="T291" s="66">
        <f t="shared" si="357"/>
        <v>0</v>
      </c>
      <c r="U291" s="66">
        <f t="shared" si="357"/>
        <v>0</v>
      </c>
      <c r="V291" s="66">
        <f t="shared" si="357"/>
        <v>0</v>
      </c>
      <c r="W291" s="66">
        <f t="shared" si="357"/>
        <v>0</v>
      </c>
      <c r="X291" s="66">
        <f t="shared" si="357"/>
        <v>0</v>
      </c>
      <c r="Y291" s="66">
        <f t="shared" si="357"/>
        <v>0</v>
      </c>
      <c r="Z291" s="66">
        <f t="shared" si="357"/>
        <v>0</v>
      </c>
      <c r="AA291" s="66">
        <f t="shared" si="357"/>
        <v>0</v>
      </c>
      <c r="AB291" s="66">
        <f t="shared" si="357"/>
        <v>0</v>
      </c>
      <c r="AC291" s="66">
        <f t="shared" si="357"/>
        <v>0</v>
      </c>
      <c r="AD291" s="66">
        <f t="shared" si="357"/>
        <v>0</v>
      </c>
      <c r="AE291" s="66">
        <f t="shared" si="357"/>
        <v>0</v>
      </c>
      <c r="AF291" s="66">
        <f t="shared" si="357"/>
        <v>0</v>
      </c>
      <c r="AG291" s="66">
        <f t="shared" si="357"/>
        <v>0</v>
      </c>
      <c r="AH291" s="66">
        <f t="shared" si="357"/>
        <v>0</v>
      </c>
      <c r="AI291" s="66">
        <f t="shared" si="357"/>
        <v>0</v>
      </c>
      <c r="AJ291" s="66">
        <f t="shared" si="357"/>
        <v>0</v>
      </c>
      <c r="AK291" s="66">
        <f t="shared" si="357"/>
        <v>0</v>
      </c>
      <c r="AX291" s="10">
        <v>202203</v>
      </c>
      <c r="AY291" s="11">
        <f t="shared" si="351"/>
        <v>138247.01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358">IFERROR($AY291*BK$93/SUM($BK$93:$CG$93),0)</f>
        <v>138247.01</v>
      </c>
      <c r="BL291" s="66">
        <f t="shared" si="358"/>
        <v>0</v>
      </c>
      <c r="BM291" s="66">
        <f t="shared" si="358"/>
        <v>0</v>
      </c>
      <c r="BN291" s="66">
        <f t="shared" si="358"/>
        <v>0</v>
      </c>
      <c r="BO291" s="66">
        <f t="shared" si="358"/>
        <v>0</v>
      </c>
      <c r="BP291" s="66">
        <f t="shared" si="358"/>
        <v>0</v>
      </c>
      <c r="BQ291" s="66">
        <f t="shared" si="358"/>
        <v>0</v>
      </c>
      <c r="BR291" s="66">
        <f t="shared" si="358"/>
        <v>0</v>
      </c>
      <c r="BS291" s="66">
        <f t="shared" si="358"/>
        <v>0</v>
      </c>
      <c r="BT291" s="66">
        <f t="shared" si="358"/>
        <v>0</v>
      </c>
      <c r="BU291" s="66">
        <f t="shared" si="358"/>
        <v>0</v>
      </c>
      <c r="BV291" s="66">
        <f t="shared" si="358"/>
        <v>0</v>
      </c>
      <c r="BW291" s="66">
        <f t="shared" si="358"/>
        <v>0</v>
      </c>
      <c r="BX291" s="66">
        <f t="shared" si="358"/>
        <v>0</v>
      </c>
      <c r="BY291" s="66">
        <f t="shared" si="358"/>
        <v>0</v>
      </c>
      <c r="BZ291" s="66">
        <f t="shared" si="358"/>
        <v>0</v>
      </c>
      <c r="CA291" s="66">
        <f t="shared" si="358"/>
        <v>0</v>
      </c>
      <c r="CB291" s="66">
        <f t="shared" si="358"/>
        <v>0</v>
      </c>
      <c r="CC291" s="66">
        <f t="shared" si="358"/>
        <v>0</v>
      </c>
      <c r="CD291" s="66">
        <f t="shared" si="358"/>
        <v>0</v>
      </c>
      <c r="CE291" s="66">
        <f t="shared" si="358"/>
        <v>0</v>
      </c>
      <c r="CF291" s="66">
        <f t="shared" si="358"/>
        <v>0</v>
      </c>
      <c r="CG291" s="66">
        <f t="shared" si="358"/>
        <v>0</v>
      </c>
    </row>
    <row r="292" ht="15" customHeight="1" spans="2:85">
      <c r="B292" s="10">
        <v>202206</v>
      </c>
      <c r="C292" s="11">
        <f t="shared" si="316"/>
        <v>131204.189999999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359">IFERROR($C292*O$93/SUM($N$93:$AK$93),0)</f>
        <v>0</v>
      </c>
      <c r="P292" s="66">
        <f t="shared" si="359"/>
        <v>0</v>
      </c>
      <c r="Q292" s="66">
        <f t="shared" si="359"/>
        <v>0</v>
      </c>
      <c r="R292" s="66">
        <f t="shared" si="359"/>
        <v>0</v>
      </c>
      <c r="S292" s="66">
        <f t="shared" si="359"/>
        <v>0</v>
      </c>
      <c r="T292" s="66">
        <f t="shared" si="359"/>
        <v>0</v>
      </c>
      <c r="U292" s="66">
        <f t="shared" si="359"/>
        <v>0</v>
      </c>
      <c r="V292" s="66">
        <f t="shared" si="359"/>
        <v>0</v>
      </c>
      <c r="W292" s="66">
        <f t="shared" si="359"/>
        <v>0</v>
      </c>
      <c r="X292" s="66">
        <f t="shared" si="359"/>
        <v>0</v>
      </c>
      <c r="Y292" s="66">
        <f t="shared" si="359"/>
        <v>0</v>
      </c>
      <c r="Z292" s="66">
        <f t="shared" si="359"/>
        <v>0</v>
      </c>
      <c r="AA292" s="66">
        <f t="shared" si="359"/>
        <v>0</v>
      </c>
      <c r="AB292" s="66">
        <f t="shared" si="359"/>
        <v>0</v>
      </c>
      <c r="AC292" s="66">
        <f t="shared" si="359"/>
        <v>0</v>
      </c>
      <c r="AD292" s="66">
        <f t="shared" si="359"/>
        <v>0</v>
      </c>
      <c r="AE292" s="66">
        <f t="shared" si="359"/>
        <v>0</v>
      </c>
      <c r="AF292" s="66">
        <f t="shared" si="359"/>
        <v>0</v>
      </c>
      <c r="AG292" s="66">
        <f t="shared" si="359"/>
        <v>0</v>
      </c>
      <c r="AH292" s="66">
        <f t="shared" si="359"/>
        <v>0</v>
      </c>
      <c r="AI292" s="66">
        <f t="shared" si="359"/>
        <v>0</v>
      </c>
      <c r="AJ292" s="66">
        <f t="shared" si="359"/>
        <v>0</v>
      </c>
      <c r="AK292" s="66">
        <f t="shared" si="359"/>
        <v>0</v>
      </c>
      <c r="AX292" s="10">
        <v>202206</v>
      </c>
      <c r="AY292" s="11">
        <f t="shared" si="351"/>
        <v>97223.2400000002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360">IFERROR($AY292*BJ$93/SUM($BJ$93:$CG$93),0)</f>
        <v>88376.7293882354</v>
      </c>
      <c r="BK292" s="66">
        <f t="shared" si="360"/>
        <v>8846.51061176477</v>
      </c>
      <c r="BL292" s="66">
        <f t="shared" si="360"/>
        <v>0</v>
      </c>
      <c r="BM292" s="66">
        <f t="shared" si="360"/>
        <v>0</v>
      </c>
      <c r="BN292" s="66">
        <f t="shared" si="360"/>
        <v>0</v>
      </c>
      <c r="BO292" s="66">
        <f t="shared" si="360"/>
        <v>0</v>
      </c>
      <c r="BP292" s="66">
        <f t="shared" si="360"/>
        <v>0</v>
      </c>
      <c r="BQ292" s="66">
        <f t="shared" si="360"/>
        <v>0</v>
      </c>
      <c r="BR292" s="66">
        <f t="shared" si="360"/>
        <v>0</v>
      </c>
      <c r="BS292" s="66">
        <f t="shared" si="360"/>
        <v>0</v>
      </c>
      <c r="BT292" s="66">
        <f t="shared" si="360"/>
        <v>0</v>
      </c>
      <c r="BU292" s="66">
        <f t="shared" si="360"/>
        <v>0</v>
      </c>
      <c r="BV292" s="66">
        <f t="shared" si="360"/>
        <v>0</v>
      </c>
      <c r="BW292" s="66">
        <f t="shared" si="360"/>
        <v>0</v>
      </c>
      <c r="BX292" s="66">
        <f t="shared" si="360"/>
        <v>0</v>
      </c>
      <c r="BY292" s="66">
        <f t="shared" si="360"/>
        <v>0</v>
      </c>
      <c r="BZ292" s="66">
        <f t="shared" si="360"/>
        <v>0</v>
      </c>
      <c r="CA292" s="66">
        <f t="shared" si="360"/>
        <v>0</v>
      </c>
      <c r="CB292" s="66">
        <f t="shared" si="360"/>
        <v>0</v>
      </c>
      <c r="CC292" s="66">
        <f t="shared" si="360"/>
        <v>0</v>
      </c>
      <c r="CD292" s="66">
        <f t="shared" si="360"/>
        <v>0</v>
      </c>
      <c r="CE292" s="66">
        <f t="shared" si="360"/>
        <v>0</v>
      </c>
      <c r="CF292" s="66">
        <f t="shared" si="360"/>
        <v>0</v>
      </c>
      <c r="CG292" s="66">
        <f t="shared" si="360"/>
        <v>0</v>
      </c>
    </row>
    <row r="293" ht="15" customHeight="1" spans="2:85">
      <c r="B293" s="10">
        <v>202209</v>
      </c>
      <c r="C293" s="11">
        <f t="shared" si="316"/>
        <v>407240.25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407240.25</v>
      </c>
      <c r="N293" s="66">
        <f t="shared" ref="N293:AK293" si="361">IFERROR($C293*N$93/SUM($M$93:$AK$93),0)</f>
        <v>0</v>
      </c>
      <c r="O293" s="66">
        <f t="shared" si="361"/>
        <v>0</v>
      </c>
      <c r="P293" s="66">
        <f t="shared" si="361"/>
        <v>0</v>
      </c>
      <c r="Q293" s="66">
        <f t="shared" si="361"/>
        <v>0</v>
      </c>
      <c r="R293" s="66">
        <f t="shared" si="361"/>
        <v>0</v>
      </c>
      <c r="S293" s="66">
        <f t="shared" si="361"/>
        <v>0</v>
      </c>
      <c r="T293" s="66">
        <f t="shared" si="361"/>
        <v>0</v>
      </c>
      <c r="U293" s="66">
        <f t="shared" si="361"/>
        <v>0</v>
      </c>
      <c r="V293" s="66">
        <f t="shared" si="361"/>
        <v>0</v>
      </c>
      <c r="W293" s="66">
        <f t="shared" si="361"/>
        <v>0</v>
      </c>
      <c r="X293" s="66">
        <f t="shared" si="361"/>
        <v>0</v>
      </c>
      <c r="Y293" s="66">
        <f t="shared" si="361"/>
        <v>0</v>
      </c>
      <c r="Z293" s="66">
        <f t="shared" si="361"/>
        <v>0</v>
      </c>
      <c r="AA293" s="66">
        <f t="shared" si="361"/>
        <v>0</v>
      </c>
      <c r="AB293" s="66">
        <f t="shared" si="361"/>
        <v>0</v>
      </c>
      <c r="AC293" s="66">
        <f t="shared" si="361"/>
        <v>0</v>
      </c>
      <c r="AD293" s="66">
        <f t="shared" si="361"/>
        <v>0</v>
      </c>
      <c r="AE293" s="66">
        <f t="shared" si="361"/>
        <v>0</v>
      </c>
      <c r="AF293" s="66">
        <f t="shared" si="361"/>
        <v>0</v>
      </c>
      <c r="AG293" s="66">
        <f t="shared" si="361"/>
        <v>0</v>
      </c>
      <c r="AH293" s="66">
        <f t="shared" si="361"/>
        <v>0</v>
      </c>
      <c r="AI293" s="66">
        <f t="shared" si="361"/>
        <v>0</v>
      </c>
      <c r="AJ293" s="66">
        <f t="shared" si="361"/>
        <v>0</v>
      </c>
      <c r="AK293" s="66">
        <f t="shared" si="361"/>
        <v>0</v>
      </c>
      <c r="AX293" s="10">
        <v>202209</v>
      </c>
      <c r="AY293" s="11">
        <f t="shared" si="351"/>
        <v>379174.699999999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362">IFERROR($AY293*BI$93/SUM($BI$93:$CG$93),0)</f>
        <v>277214.996548109</v>
      </c>
      <c r="BJ293" s="66">
        <f t="shared" si="362"/>
        <v>92682.2138459116</v>
      </c>
      <c r="BK293" s="66">
        <f t="shared" si="362"/>
        <v>9277.48960597827</v>
      </c>
      <c r="BL293" s="66">
        <f t="shared" si="362"/>
        <v>0</v>
      </c>
      <c r="BM293" s="66">
        <f t="shared" si="362"/>
        <v>0</v>
      </c>
      <c r="BN293" s="66">
        <f t="shared" si="362"/>
        <v>0</v>
      </c>
      <c r="BO293" s="66">
        <f t="shared" si="362"/>
        <v>0</v>
      </c>
      <c r="BP293" s="66">
        <f t="shared" si="362"/>
        <v>0</v>
      </c>
      <c r="BQ293" s="66">
        <f t="shared" si="362"/>
        <v>0</v>
      </c>
      <c r="BR293" s="66">
        <f t="shared" si="362"/>
        <v>0</v>
      </c>
      <c r="BS293" s="66">
        <f t="shared" si="362"/>
        <v>0</v>
      </c>
      <c r="BT293" s="66">
        <f t="shared" si="362"/>
        <v>0</v>
      </c>
      <c r="BU293" s="66">
        <f t="shared" si="362"/>
        <v>0</v>
      </c>
      <c r="BV293" s="66">
        <f t="shared" si="362"/>
        <v>0</v>
      </c>
      <c r="BW293" s="66">
        <f t="shared" si="362"/>
        <v>0</v>
      </c>
      <c r="BX293" s="66">
        <f t="shared" si="362"/>
        <v>0</v>
      </c>
      <c r="BY293" s="66">
        <f t="shared" si="362"/>
        <v>0</v>
      </c>
      <c r="BZ293" s="66">
        <f t="shared" si="362"/>
        <v>0</v>
      </c>
      <c r="CA293" s="66">
        <f t="shared" si="362"/>
        <v>0</v>
      </c>
      <c r="CB293" s="66">
        <f t="shared" si="362"/>
        <v>0</v>
      </c>
      <c r="CC293" s="66">
        <f t="shared" si="362"/>
        <v>0</v>
      </c>
      <c r="CD293" s="66">
        <f t="shared" si="362"/>
        <v>0</v>
      </c>
      <c r="CE293" s="66">
        <f t="shared" si="362"/>
        <v>0</v>
      </c>
      <c r="CF293" s="66">
        <f t="shared" si="362"/>
        <v>0</v>
      </c>
      <c r="CG293" s="66">
        <f t="shared" si="362"/>
        <v>0</v>
      </c>
    </row>
    <row r="294" ht="15" customHeight="1" spans="2:85">
      <c r="B294" s="10">
        <v>202212</v>
      </c>
      <c r="C294" s="11">
        <f t="shared" si="316"/>
        <v>793913.760000002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495267.473487222</v>
      </c>
      <c r="M294" s="66">
        <f t="shared" ref="M294:AK294" si="363">IFERROR($C294*M$93/SUM($L$93:$AK$93),0)</f>
        <v>298646.28651278</v>
      </c>
      <c r="N294" s="66">
        <f t="shared" si="363"/>
        <v>0</v>
      </c>
      <c r="O294" s="66">
        <f t="shared" si="363"/>
        <v>0</v>
      </c>
      <c r="P294" s="66">
        <f t="shared" si="363"/>
        <v>0</v>
      </c>
      <c r="Q294" s="66">
        <f t="shared" si="363"/>
        <v>0</v>
      </c>
      <c r="R294" s="66">
        <f t="shared" si="363"/>
        <v>0</v>
      </c>
      <c r="S294" s="66">
        <f t="shared" si="363"/>
        <v>0</v>
      </c>
      <c r="T294" s="66">
        <f t="shared" si="363"/>
        <v>0</v>
      </c>
      <c r="U294" s="66">
        <f t="shared" si="363"/>
        <v>0</v>
      </c>
      <c r="V294" s="66">
        <f t="shared" si="363"/>
        <v>0</v>
      </c>
      <c r="W294" s="66">
        <f t="shared" si="363"/>
        <v>0</v>
      </c>
      <c r="X294" s="66">
        <f t="shared" si="363"/>
        <v>0</v>
      </c>
      <c r="Y294" s="66">
        <f t="shared" si="363"/>
        <v>0</v>
      </c>
      <c r="Z294" s="66">
        <f t="shared" si="363"/>
        <v>0</v>
      </c>
      <c r="AA294" s="66">
        <f t="shared" si="363"/>
        <v>0</v>
      </c>
      <c r="AB294" s="66">
        <f t="shared" si="363"/>
        <v>0</v>
      </c>
      <c r="AC294" s="66">
        <f t="shared" si="363"/>
        <v>0</v>
      </c>
      <c r="AD294" s="66">
        <f t="shared" si="363"/>
        <v>0</v>
      </c>
      <c r="AE294" s="66">
        <f t="shared" si="363"/>
        <v>0</v>
      </c>
      <c r="AF294" s="66">
        <f t="shared" si="363"/>
        <v>0</v>
      </c>
      <c r="AG294" s="66">
        <f t="shared" si="363"/>
        <v>0</v>
      </c>
      <c r="AH294" s="66">
        <f t="shared" si="363"/>
        <v>0</v>
      </c>
      <c r="AI294" s="66">
        <f t="shared" si="363"/>
        <v>0</v>
      </c>
      <c r="AJ294" s="66">
        <f t="shared" si="363"/>
        <v>0</v>
      </c>
      <c r="AK294" s="66">
        <f t="shared" si="363"/>
        <v>0</v>
      </c>
      <c r="AX294" s="10">
        <v>202212</v>
      </c>
      <c r="AY294" s="11">
        <f t="shared" si="351"/>
        <v>850066.620000001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364">IFERROR($AY294*BH$93/SUM($BH$93:$CG$93),0)</f>
        <v>465845.202181006</v>
      </c>
      <c r="BI294" s="66">
        <f t="shared" si="364"/>
        <v>280904.656915144</v>
      </c>
      <c r="BJ294" s="66">
        <f t="shared" si="364"/>
        <v>93915.79029529</v>
      </c>
      <c r="BK294" s="66">
        <f t="shared" si="364"/>
        <v>9400.97060856108</v>
      </c>
      <c r="BL294" s="66">
        <f t="shared" si="364"/>
        <v>0</v>
      </c>
      <c r="BM294" s="66">
        <f t="shared" si="364"/>
        <v>0</v>
      </c>
      <c r="BN294" s="66">
        <f t="shared" si="364"/>
        <v>0</v>
      </c>
      <c r="BO294" s="66">
        <f t="shared" si="364"/>
        <v>0</v>
      </c>
      <c r="BP294" s="66">
        <f t="shared" si="364"/>
        <v>0</v>
      </c>
      <c r="BQ294" s="66">
        <f t="shared" si="364"/>
        <v>0</v>
      </c>
      <c r="BR294" s="66">
        <f t="shared" si="364"/>
        <v>0</v>
      </c>
      <c r="BS294" s="66">
        <f t="shared" si="364"/>
        <v>0</v>
      </c>
      <c r="BT294" s="66">
        <f t="shared" si="364"/>
        <v>0</v>
      </c>
      <c r="BU294" s="66">
        <f t="shared" si="364"/>
        <v>0</v>
      </c>
      <c r="BV294" s="66">
        <f t="shared" si="364"/>
        <v>0</v>
      </c>
      <c r="BW294" s="66">
        <f t="shared" si="364"/>
        <v>0</v>
      </c>
      <c r="BX294" s="66">
        <f t="shared" si="364"/>
        <v>0</v>
      </c>
      <c r="BY294" s="66">
        <f t="shared" si="364"/>
        <v>0</v>
      </c>
      <c r="BZ294" s="66">
        <f t="shared" si="364"/>
        <v>0</v>
      </c>
      <c r="CA294" s="66">
        <f t="shared" si="364"/>
        <v>0</v>
      </c>
      <c r="CB294" s="66">
        <f t="shared" si="364"/>
        <v>0</v>
      </c>
      <c r="CC294" s="66">
        <f t="shared" si="364"/>
        <v>0</v>
      </c>
      <c r="CD294" s="66">
        <f t="shared" si="364"/>
        <v>0</v>
      </c>
      <c r="CE294" s="66">
        <f t="shared" si="364"/>
        <v>0</v>
      </c>
      <c r="CF294" s="66">
        <f t="shared" si="364"/>
        <v>0</v>
      </c>
      <c r="CG294" s="66">
        <f t="shared" si="364"/>
        <v>0</v>
      </c>
    </row>
    <row r="295" ht="15" customHeight="1" spans="2:85">
      <c r="B295" s="10">
        <v>202303</v>
      </c>
      <c r="C295" s="11">
        <f t="shared" si="316"/>
        <v>1289564.6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142919.478688645</v>
      </c>
      <c r="L295" s="66">
        <f t="shared" ref="L295:AK295" si="365">IFERROR($C295*L$93/SUM($K$93:$AK$93),0)</f>
        <v>715311.990836791</v>
      </c>
      <c r="M295" s="66">
        <f t="shared" si="365"/>
        <v>431333.130474564</v>
      </c>
      <c r="N295" s="66">
        <f t="shared" si="365"/>
        <v>0</v>
      </c>
      <c r="O295" s="66">
        <f t="shared" si="365"/>
        <v>0</v>
      </c>
      <c r="P295" s="66">
        <f t="shared" si="365"/>
        <v>0</v>
      </c>
      <c r="Q295" s="66">
        <f t="shared" si="365"/>
        <v>0</v>
      </c>
      <c r="R295" s="66">
        <f t="shared" si="365"/>
        <v>0</v>
      </c>
      <c r="S295" s="66">
        <f t="shared" si="365"/>
        <v>0</v>
      </c>
      <c r="T295" s="66">
        <f t="shared" si="365"/>
        <v>0</v>
      </c>
      <c r="U295" s="66">
        <f t="shared" si="365"/>
        <v>0</v>
      </c>
      <c r="V295" s="66">
        <f t="shared" si="365"/>
        <v>0</v>
      </c>
      <c r="W295" s="66">
        <f t="shared" si="365"/>
        <v>0</v>
      </c>
      <c r="X295" s="66">
        <f t="shared" si="365"/>
        <v>0</v>
      </c>
      <c r="Y295" s="66">
        <f t="shared" si="365"/>
        <v>0</v>
      </c>
      <c r="Z295" s="66">
        <f t="shared" si="365"/>
        <v>0</v>
      </c>
      <c r="AA295" s="66">
        <f t="shared" si="365"/>
        <v>0</v>
      </c>
      <c r="AB295" s="66">
        <f t="shared" si="365"/>
        <v>0</v>
      </c>
      <c r="AC295" s="66">
        <f t="shared" si="365"/>
        <v>0</v>
      </c>
      <c r="AD295" s="66">
        <f t="shared" si="365"/>
        <v>0</v>
      </c>
      <c r="AE295" s="66">
        <f t="shared" si="365"/>
        <v>0</v>
      </c>
      <c r="AF295" s="66">
        <f t="shared" si="365"/>
        <v>0</v>
      </c>
      <c r="AG295" s="66">
        <f t="shared" si="365"/>
        <v>0</v>
      </c>
      <c r="AH295" s="66">
        <f t="shared" si="365"/>
        <v>0</v>
      </c>
      <c r="AI295" s="66">
        <f t="shared" si="365"/>
        <v>0</v>
      </c>
      <c r="AJ295" s="66">
        <f t="shared" si="365"/>
        <v>0</v>
      </c>
      <c r="AK295" s="66">
        <f t="shared" si="365"/>
        <v>0</v>
      </c>
      <c r="AX295" s="10">
        <v>202303</v>
      </c>
      <c r="AY295" s="11">
        <f t="shared" si="351"/>
        <v>1123952.83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366">IFERROR($AY295*BG$93/SUM($BG$93:$CG$93),0)</f>
        <v>110919.59518672</v>
      </c>
      <c r="BH295" s="66">
        <f t="shared" si="366"/>
        <v>555152.573909643</v>
      </c>
      <c r="BI295" s="66">
        <f t="shared" si="366"/>
        <v>334757.002067511</v>
      </c>
      <c r="BJ295" s="66">
        <f t="shared" si="366"/>
        <v>111920.424357897</v>
      </c>
      <c r="BK295" s="66">
        <f t="shared" si="366"/>
        <v>11203.2344782285</v>
      </c>
      <c r="BL295" s="66">
        <f t="shared" si="366"/>
        <v>0</v>
      </c>
      <c r="BM295" s="66">
        <f t="shared" si="366"/>
        <v>0</v>
      </c>
      <c r="BN295" s="66">
        <f t="shared" si="366"/>
        <v>0</v>
      </c>
      <c r="BO295" s="66">
        <f t="shared" si="366"/>
        <v>0</v>
      </c>
      <c r="BP295" s="66">
        <f t="shared" si="366"/>
        <v>0</v>
      </c>
      <c r="BQ295" s="66">
        <f t="shared" si="366"/>
        <v>0</v>
      </c>
      <c r="BR295" s="66">
        <f t="shared" si="366"/>
        <v>0</v>
      </c>
      <c r="BS295" s="66">
        <f t="shared" si="366"/>
        <v>0</v>
      </c>
      <c r="BT295" s="66">
        <f t="shared" si="366"/>
        <v>0</v>
      </c>
      <c r="BU295" s="66">
        <f t="shared" si="366"/>
        <v>0</v>
      </c>
      <c r="BV295" s="66">
        <f t="shared" si="366"/>
        <v>0</v>
      </c>
      <c r="BW295" s="66">
        <f t="shared" si="366"/>
        <v>0</v>
      </c>
      <c r="BX295" s="66">
        <f t="shared" si="366"/>
        <v>0</v>
      </c>
      <c r="BY295" s="66">
        <f t="shared" si="366"/>
        <v>0</v>
      </c>
      <c r="BZ295" s="66">
        <f t="shared" si="366"/>
        <v>0</v>
      </c>
      <c r="CA295" s="66">
        <f t="shared" si="366"/>
        <v>0</v>
      </c>
      <c r="CB295" s="66">
        <f t="shared" si="366"/>
        <v>0</v>
      </c>
      <c r="CC295" s="66">
        <f t="shared" si="366"/>
        <v>0</v>
      </c>
      <c r="CD295" s="66">
        <f t="shared" si="366"/>
        <v>0</v>
      </c>
      <c r="CE295" s="66">
        <f t="shared" si="366"/>
        <v>0</v>
      </c>
      <c r="CF295" s="66">
        <f t="shared" si="366"/>
        <v>0</v>
      </c>
      <c r="CG295" s="66">
        <f t="shared" si="366"/>
        <v>0</v>
      </c>
    </row>
    <row r="296" ht="15" customHeight="1" spans="2:85">
      <c r="B296" s="10">
        <v>202306</v>
      </c>
      <c r="C296" s="11">
        <f t="shared" si="316"/>
        <v>4554412.54</v>
      </c>
      <c r="D296" s="11"/>
      <c r="E296" s="11"/>
      <c r="F296" s="11"/>
      <c r="G296" s="11"/>
      <c r="H296" s="11"/>
      <c r="I296" s="11"/>
      <c r="J296" s="66">
        <f>IFERROR($C296*J$93/SUM($J$93:$AK$93),0)</f>
        <v>3612682.74096707</v>
      </c>
      <c r="K296" s="66">
        <f t="shared" ref="K296:AK296" si="367">IFERROR($C296*K$93/SUM($J$93:$AK$93),0)</f>
        <v>104369.747698835</v>
      </c>
      <c r="L296" s="66">
        <f t="shared" si="367"/>
        <v>522370.587232755</v>
      </c>
      <c r="M296" s="66">
        <f t="shared" si="367"/>
        <v>314989.464101336</v>
      </c>
      <c r="N296" s="66">
        <f t="shared" si="367"/>
        <v>0</v>
      </c>
      <c r="O296" s="66">
        <f t="shared" si="367"/>
        <v>0</v>
      </c>
      <c r="P296" s="66">
        <f t="shared" si="367"/>
        <v>0</v>
      </c>
      <c r="Q296" s="66">
        <f t="shared" si="367"/>
        <v>0</v>
      </c>
      <c r="R296" s="66">
        <f t="shared" si="367"/>
        <v>0</v>
      </c>
      <c r="S296" s="66">
        <f t="shared" si="367"/>
        <v>0</v>
      </c>
      <c r="T296" s="66">
        <f t="shared" si="367"/>
        <v>0</v>
      </c>
      <c r="U296" s="66">
        <f t="shared" si="367"/>
        <v>0</v>
      </c>
      <c r="V296" s="66">
        <f t="shared" si="367"/>
        <v>0</v>
      </c>
      <c r="W296" s="66">
        <f t="shared" si="367"/>
        <v>0</v>
      </c>
      <c r="X296" s="66">
        <f t="shared" si="367"/>
        <v>0</v>
      </c>
      <c r="Y296" s="66">
        <f t="shared" si="367"/>
        <v>0</v>
      </c>
      <c r="Z296" s="66">
        <f t="shared" si="367"/>
        <v>0</v>
      </c>
      <c r="AA296" s="66">
        <f t="shared" si="367"/>
        <v>0</v>
      </c>
      <c r="AB296" s="66">
        <f t="shared" si="367"/>
        <v>0</v>
      </c>
      <c r="AC296" s="66">
        <f t="shared" si="367"/>
        <v>0</v>
      </c>
      <c r="AD296" s="66">
        <f t="shared" si="367"/>
        <v>0</v>
      </c>
      <c r="AE296" s="66">
        <f t="shared" si="367"/>
        <v>0</v>
      </c>
      <c r="AF296" s="66">
        <f t="shared" si="367"/>
        <v>0</v>
      </c>
      <c r="AG296" s="66">
        <f t="shared" si="367"/>
        <v>0</v>
      </c>
      <c r="AH296" s="66">
        <f t="shared" si="367"/>
        <v>0</v>
      </c>
      <c r="AI296" s="66">
        <f t="shared" si="367"/>
        <v>0</v>
      </c>
      <c r="AJ296" s="66">
        <f t="shared" si="367"/>
        <v>0</v>
      </c>
      <c r="AK296" s="66">
        <f t="shared" si="367"/>
        <v>0</v>
      </c>
      <c r="AX296" s="10">
        <v>202306</v>
      </c>
      <c r="AY296" s="11">
        <f t="shared" si="351"/>
        <v>4191890.66</v>
      </c>
      <c r="AZ296" s="11"/>
      <c r="BA296" s="11"/>
      <c r="BB296" s="11"/>
      <c r="BC296" s="11"/>
      <c r="BD296" s="11"/>
      <c r="BE296" s="11"/>
      <c r="BF296" s="66">
        <f t="shared" ref="BF296:CG296" si="368">IFERROR($AY296*BF$93/SUM($BF$93:$CG$93),0)</f>
        <v>3351376.87259982</v>
      </c>
      <c r="BG296" s="66">
        <f t="shared" si="368"/>
        <v>82947.8306907996</v>
      </c>
      <c r="BH296" s="66">
        <f t="shared" si="368"/>
        <v>415153.892607533</v>
      </c>
      <c r="BI296" s="66">
        <f t="shared" si="368"/>
        <v>250337.79724234</v>
      </c>
      <c r="BJ296" s="66">
        <f t="shared" si="368"/>
        <v>83696.2702113499</v>
      </c>
      <c r="BK296" s="66">
        <f t="shared" si="368"/>
        <v>8377.9966481584</v>
      </c>
      <c r="BL296" s="66">
        <f t="shared" si="368"/>
        <v>0</v>
      </c>
      <c r="BM296" s="66">
        <f t="shared" si="368"/>
        <v>0</v>
      </c>
      <c r="BN296" s="66">
        <f t="shared" si="368"/>
        <v>0</v>
      </c>
      <c r="BO296" s="66">
        <f t="shared" si="368"/>
        <v>0</v>
      </c>
      <c r="BP296" s="66">
        <f t="shared" si="368"/>
        <v>0</v>
      </c>
      <c r="BQ296" s="66">
        <f t="shared" si="368"/>
        <v>0</v>
      </c>
      <c r="BR296" s="66">
        <f t="shared" si="368"/>
        <v>0</v>
      </c>
      <c r="BS296" s="66">
        <f t="shared" si="368"/>
        <v>0</v>
      </c>
      <c r="BT296" s="66">
        <f t="shared" si="368"/>
        <v>0</v>
      </c>
      <c r="BU296" s="66">
        <f t="shared" si="368"/>
        <v>0</v>
      </c>
      <c r="BV296" s="66">
        <f t="shared" si="368"/>
        <v>0</v>
      </c>
      <c r="BW296" s="66">
        <f t="shared" si="368"/>
        <v>0</v>
      </c>
      <c r="BX296" s="66">
        <f t="shared" si="368"/>
        <v>0</v>
      </c>
      <c r="BY296" s="66">
        <f t="shared" si="368"/>
        <v>0</v>
      </c>
      <c r="BZ296" s="66">
        <f t="shared" si="368"/>
        <v>0</v>
      </c>
      <c r="CA296" s="66">
        <f t="shared" si="368"/>
        <v>0</v>
      </c>
      <c r="CB296" s="66">
        <f t="shared" si="368"/>
        <v>0</v>
      </c>
      <c r="CC296" s="66">
        <f t="shared" si="368"/>
        <v>0</v>
      </c>
      <c r="CD296" s="66">
        <f t="shared" si="368"/>
        <v>0</v>
      </c>
      <c r="CE296" s="66">
        <f t="shared" si="368"/>
        <v>0</v>
      </c>
      <c r="CF296" s="66">
        <f t="shared" si="368"/>
        <v>0</v>
      </c>
      <c r="CG296" s="66">
        <f t="shared" si="368"/>
        <v>0</v>
      </c>
    </row>
    <row r="297" ht="15" customHeight="1" spans="2:85">
      <c r="B297" s="10">
        <v>202309</v>
      </c>
      <c r="C297" s="11">
        <f t="shared" si="316"/>
        <v>7592177.26</v>
      </c>
      <c r="D297" s="11"/>
      <c r="E297" s="11"/>
      <c r="F297" s="11"/>
      <c r="G297" s="11"/>
      <c r="H297" s="11"/>
      <c r="I297" s="66">
        <f>IFERROR($C297*I$93/SUM($I$93:$AK$93),0)</f>
        <v>3491356.45599568</v>
      </c>
      <c r="J297" s="66">
        <f t="shared" ref="J297:AK297" si="369">IFERROR($C297*J$93/SUM($I$93:$AK$93),0)</f>
        <v>3252881.55438487</v>
      </c>
      <c r="K297" s="66">
        <f t="shared" si="369"/>
        <v>93975.1568205685</v>
      </c>
      <c r="L297" s="66">
        <f t="shared" si="369"/>
        <v>470345.659887024</v>
      </c>
      <c r="M297" s="66">
        <f t="shared" si="369"/>
        <v>283618.432911862</v>
      </c>
      <c r="N297" s="66">
        <f t="shared" si="369"/>
        <v>0</v>
      </c>
      <c r="O297" s="66">
        <f t="shared" si="369"/>
        <v>0</v>
      </c>
      <c r="P297" s="66">
        <f t="shared" si="369"/>
        <v>0</v>
      </c>
      <c r="Q297" s="66">
        <f t="shared" si="369"/>
        <v>0</v>
      </c>
      <c r="R297" s="66">
        <f t="shared" si="369"/>
        <v>0</v>
      </c>
      <c r="S297" s="66">
        <f t="shared" si="369"/>
        <v>0</v>
      </c>
      <c r="T297" s="66">
        <f t="shared" si="369"/>
        <v>0</v>
      </c>
      <c r="U297" s="66">
        <f t="shared" si="369"/>
        <v>0</v>
      </c>
      <c r="V297" s="66">
        <f t="shared" si="369"/>
        <v>0</v>
      </c>
      <c r="W297" s="66">
        <f t="shared" si="369"/>
        <v>0</v>
      </c>
      <c r="X297" s="66">
        <f t="shared" si="369"/>
        <v>0</v>
      </c>
      <c r="Y297" s="66">
        <f t="shared" si="369"/>
        <v>0</v>
      </c>
      <c r="Z297" s="66">
        <f t="shared" si="369"/>
        <v>0</v>
      </c>
      <c r="AA297" s="66">
        <f t="shared" si="369"/>
        <v>0</v>
      </c>
      <c r="AB297" s="66">
        <f t="shared" si="369"/>
        <v>0</v>
      </c>
      <c r="AC297" s="66">
        <f t="shared" si="369"/>
        <v>0</v>
      </c>
      <c r="AD297" s="66">
        <f t="shared" si="369"/>
        <v>0</v>
      </c>
      <c r="AE297" s="66">
        <f t="shared" si="369"/>
        <v>0</v>
      </c>
      <c r="AF297" s="66">
        <f t="shared" si="369"/>
        <v>0</v>
      </c>
      <c r="AG297" s="66">
        <f t="shared" si="369"/>
        <v>0</v>
      </c>
      <c r="AH297" s="66">
        <f t="shared" si="369"/>
        <v>0</v>
      </c>
      <c r="AI297" s="66">
        <f t="shared" si="369"/>
        <v>0</v>
      </c>
      <c r="AJ297" s="66">
        <f t="shared" si="369"/>
        <v>0</v>
      </c>
      <c r="AK297" s="66">
        <f t="shared" si="369"/>
        <v>0</v>
      </c>
      <c r="AX297" s="10">
        <v>202309</v>
      </c>
      <c r="AY297" s="11">
        <f t="shared" si="351"/>
        <v>6839816.84</v>
      </c>
      <c r="AZ297" s="11"/>
      <c r="BA297" s="11"/>
      <c r="BB297" s="11"/>
      <c r="BC297" s="11"/>
      <c r="BD297" s="11"/>
      <c r="BE297" s="66">
        <f t="shared" ref="BE297:CG297" si="370">IFERROR($AY297*BE$93/SUM($BE$93:$CG$93),0)</f>
        <v>895768.09605979</v>
      </c>
      <c r="BF297" s="66">
        <f t="shared" si="370"/>
        <v>4752210.66239529</v>
      </c>
      <c r="BG297" s="66">
        <f t="shared" si="370"/>
        <v>117618.990765902</v>
      </c>
      <c r="BH297" s="66">
        <f t="shared" si="370"/>
        <v>588683.048783456</v>
      </c>
      <c r="BI297" s="66">
        <f t="shared" si="370"/>
        <v>354975.878416421</v>
      </c>
      <c r="BJ297" s="66">
        <f t="shared" si="370"/>
        <v>118680.268683882</v>
      </c>
      <c r="BK297" s="66">
        <f t="shared" si="370"/>
        <v>11879.8948952598</v>
      </c>
      <c r="BL297" s="66">
        <f t="shared" si="370"/>
        <v>0</v>
      </c>
      <c r="BM297" s="66">
        <f t="shared" si="370"/>
        <v>0</v>
      </c>
      <c r="BN297" s="66">
        <f t="shared" si="370"/>
        <v>0</v>
      </c>
      <c r="BO297" s="66">
        <f t="shared" si="370"/>
        <v>0</v>
      </c>
      <c r="BP297" s="66">
        <f t="shared" si="370"/>
        <v>0</v>
      </c>
      <c r="BQ297" s="66">
        <f t="shared" si="370"/>
        <v>0</v>
      </c>
      <c r="BR297" s="66">
        <f t="shared" si="370"/>
        <v>0</v>
      </c>
      <c r="BS297" s="66">
        <f t="shared" si="370"/>
        <v>0</v>
      </c>
      <c r="BT297" s="66">
        <f t="shared" si="370"/>
        <v>0</v>
      </c>
      <c r="BU297" s="66">
        <f t="shared" si="370"/>
        <v>0</v>
      </c>
      <c r="BV297" s="66">
        <f t="shared" si="370"/>
        <v>0</v>
      </c>
      <c r="BW297" s="66">
        <f t="shared" si="370"/>
        <v>0</v>
      </c>
      <c r="BX297" s="66">
        <f t="shared" si="370"/>
        <v>0</v>
      </c>
      <c r="BY297" s="66">
        <f t="shared" si="370"/>
        <v>0</v>
      </c>
      <c r="BZ297" s="66">
        <f t="shared" si="370"/>
        <v>0</v>
      </c>
      <c r="CA297" s="66">
        <f t="shared" si="370"/>
        <v>0</v>
      </c>
      <c r="CB297" s="66">
        <f t="shared" si="370"/>
        <v>0</v>
      </c>
      <c r="CC297" s="66">
        <f t="shared" si="370"/>
        <v>0</v>
      </c>
      <c r="CD297" s="66">
        <f t="shared" si="370"/>
        <v>0</v>
      </c>
      <c r="CE297" s="66">
        <f t="shared" si="370"/>
        <v>0</v>
      </c>
      <c r="CF297" s="66">
        <f t="shared" si="370"/>
        <v>0</v>
      </c>
      <c r="CG297" s="66">
        <f t="shared" si="370"/>
        <v>0</v>
      </c>
    </row>
    <row r="298" ht="15" customHeight="1" spans="2:85">
      <c r="B298" s="10">
        <v>202312</v>
      </c>
      <c r="C298" s="11">
        <f t="shared" si="316"/>
        <v>7551024.79</v>
      </c>
      <c r="D298" s="11"/>
      <c r="E298" s="11"/>
      <c r="F298" s="11"/>
      <c r="G298" s="11"/>
      <c r="H298" s="11">
        <f>IFERROR($C298*H$93/SUM($H$93:$AK$93),0)</f>
        <v>4158144.10596939</v>
      </c>
      <c r="I298" s="11">
        <f t="shared" ref="I298:AK298" si="371">IFERROR($C298*I$93/SUM($H$93:$AK$93),0)</f>
        <v>1560258.07550933</v>
      </c>
      <c r="J298" s="11">
        <f t="shared" si="371"/>
        <v>1453685.63132204</v>
      </c>
      <c r="K298" s="11">
        <f t="shared" si="371"/>
        <v>41996.7136482868</v>
      </c>
      <c r="L298" s="11">
        <f t="shared" si="371"/>
        <v>210193.551809711</v>
      </c>
      <c r="M298" s="11">
        <f t="shared" si="371"/>
        <v>126746.711741249</v>
      </c>
      <c r="N298" s="11">
        <f t="shared" si="371"/>
        <v>0</v>
      </c>
      <c r="O298" s="11">
        <f t="shared" si="371"/>
        <v>0</v>
      </c>
      <c r="P298" s="11">
        <f t="shared" si="371"/>
        <v>0</v>
      </c>
      <c r="Q298" s="11">
        <f t="shared" si="371"/>
        <v>0</v>
      </c>
      <c r="R298" s="11">
        <f t="shared" si="371"/>
        <v>0</v>
      </c>
      <c r="S298" s="11">
        <f t="shared" si="371"/>
        <v>0</v>
      </c>
      <c r="T298" s="11">
        <f t="shared" si="371"/>
        <v>0</v>
      </c>
      <c r="U298" s="11">
        <f t="shared" si="371"/>
        <v>0</v>
      </c>
      <c r="V298" s="11">
        <f t="shared" si="371"/>
        <v>0</v>
      </c>
      <c r="W298" s="11">
        <f t="shared" si="371"/>
        <v>0</v>
      </c>
      <c r="X298" s="11">
        <f t="shared" si="371"/>
        <v>0</v>
      </c>
      <c r="Y298" s="11">
        <f t="shared" si="371"/>
        <v>0</v>
      </c>
      <c r="Z298" s="11">
        <f t="shared" si="371"/>
        <v>0</v>
      </c>
      <c r="AA298" s="11">
        <f t="shared" si="371"/>
        <v>0</v>
      </c>
      <c r="AB298" s="11">
        <f t="shared" si="371"/>
        <v>0</v>
      </c>
      <c r="AC298" s="11">
        <f t="shared" si="371"/>
        <v>0</v>
      </c>
      <c r="AD298" s="11">
        <f t="shared" si="371"/>
        <v>0</v>
      </c>
      <c r="AE298" s="11">
        <f t="shared" si="371"/>
        <v>0</v>
      </c>
      <c r="AF298" s="11">
        <f t="shared" si="371"/>
        <v>0</v>
      </c>
      <c r="AG298" s="11">
        <f t="shared" si="371"/>
        <v>0</v>
      </c>
      <c r="AH298" s="11">
        <f t="shared" si="371"/>
        <v>0</v>
      </c>
      <c r="AI298" s="11">
        <f t="shared" si="371"/>
        <v>0</v>
      </c>
      <c r="AJ298" s="11">
        <f t="shared" si="371"/>
        <v>0</v>
      </c>
      <c r="AK298" s="11">
        <f t="shared" si="371"/>
        <v>0</v>
      </c>
      <c r="AX298" s="10">
        <v>202312</v>
      </c>
      <c r="AY298" s="11">
        <f t="shared" si="351"/>
        <v>7150523.01</v>
      </c>
      <c r="AZ298" s="11"/>
      <c r="BA298" s="11"/>
      <c r="BB298" s="11"/>
      <c r="BC298" s="11"/>
      <c r="BD298" s="11">
        <f t="shared" ref="BD298:CG298" si="372">IFERROR($AY298*BD$93/SUM($BD$93:$CG$93),0)</f>
        <v>333778.581653348</v>
      </c>
      <c r="BE298" s="11">
        <f t="shared" si="372"/>
        <v>892746.446395523</v>
      </c>
      <c r="BF298" s="11">
        <f t="shared" si="372"/>
        <v>4736180.26812727</v>
      </c>
      <c r="BG298" s="11">
        <f t="shared" si="372"/>
        <v>117222.232513937</v>
      </c>
      <c r="BH298" s="11">
        <f t="shared" si="372"/>
        <v>586697.273732368</v>
      </c>
      <c r="BI298" s="11">
        <f t="shared" si="372"/>
        <v>353778.456060615</v>
      </c>
      <c r="BJ298" s="11">
        <f t="shared" si="372"/>
        <v>118279.930476257</v>
      </c>
      <c r="BK298" s="11">
        <f t="shared" si="372"/>
        <v>11839.8210406766</v>
      </c>
      <c r="BL298" s="11">
        <f t="shared" si="372"/>
        <v>0</v>
      </c>
      <c r="BM298" s="11">
        <f t="shared" si="372"/>
        <v>0</v>
      </c>
      <c r="BN298" s="11">
        <f t="shared" si="372"/>
        <v>0</v>
      </c>
      <c r="BO298" s="11">
        <f t="shared" si="372"/>
        <v>0</v>
      </c>
      <c r="BP298" s="11">
        <f t="shared" si="372"/>
        <v>0</v>
      </c>
      <c r="BQ298" s="11">
        <f t="shared" si="372"/>
        <v>0</v>
      </c>
      <c r="BR298" s="11">
        <f t="shared" si="372"/>
        <v>0</v>
      </c>
      <c r="BS298" s="11">
        <f t="shared" si="372"/>
        <v>0</v>
      </c>
      <c r="BT298" s="11">
        <f t="shared" si="372"/>
        <v>0</v>
      </c>
      <c r="BU298" s="11">
        <f t="shared" si="372"/>
        <v>0</v>
      </c>
      <c r="BV298" s="11">
        <f t="shared" si="372"/>
        <v>0</v>
      </c>
      <c r="BW298" s="11">
        <f t="shared" si="372"/>
        <v>0</v>
      </c>
      <c r="BX298" s="11">
        <f t="shared" si="372"/>
        <v>0</v>
      </c>
      <c r="BY298" s="11">
        <f t="shared" si="372"/>
        <v>0</v>
      </c>
      <c r="BZ298" s="11">
        <f t="shared" si="372"/>
        <v>0</v>
      </c>
      <c r="CA298" s="11">
        <f t="shared" si="372"/>
        <v>0</v>
      </c>
      <c r="CB298" s="11">
        <f t="shared" si="372"/>
        <v>0</v>
      </c>
      <c r="CC298" s="11">
        <f t="shared" si="372"/>
        <v>0</v>
      </c>
      <c r="CD298" s="11">
        <f t="shared" si="372"/>
        <v>0</v>
      </c>
      <c r="CE298" s="11">
        <f t="shared" si="372"/>
        <v>0</v>
      </c>
      <c r="CF298" s="11">
        <f t="shared" si="372"/>
        <v>0</v>
      </c>
      <c r="CG298" s="11">
        <f t="shared" si="372"/>
        <v>0</v>
      </c>
    </row>
    <row r="299" ht="15" customHeight="1" spans="2:85">
      <c r="B299" s="10">
        <v>202403</v>
      </c>
      <c r="C299" s="11">
        <f t="shared" si="316"/>
        <v>5024502.31</v>
      </c>
      <c r="D299" s="11"/>
      <c r="E299" s="11"/>
      <c r="F299" s="11"/>
      <c r="G299" s="11">
        <f>IFERROR($C299*G$93/SUM($G$93:$AK$93),0)</f>
        <v>2856607.93167789</v>
      </c>
      <c r="H299" s="11">
        <f t="shared" ref="H299:AK299" si="373">IFERROR($C299*H$93/SUM($G$93:$AK$93),0)</f>
        <v>1193800.50818033</v>
      </c>
      <c r="I299" s="11">
        <f t="shared" si="373"/>
        <v>447949.093626053</v>
      </c>
      <c r="J299" s="11">
        <f t="shared" si="373"/>
        <v>417352.213194187</v>
      </c>
      <c r="K299" s="11">
        <f t="shared" si="373"/>
        <v>12057.2295758712</v>
      </c>
      <c r="L299" s="11">
        <f t="shared" si="373"/>
        <v>60346.4340272454</v>
      </c>
      <c r="M299" s="11">
        <f t="shared" si="373"/>
        <v>36388.8997184272</v>
      </c>
      <c r="N299" s="11">
        <f t="shared" si="373"/>
        <v>0</v>
      </c>
      <c r="O299" s="11">
        <f t="shared" si="373"/>
        <v>0</v>
      </c>
      <c r="P299" s="11">
        <f t="shared" si="373"/>
        <v>0</v>
      </c>
      <c r="Q299" s="11">
        <f t="shared" si="373"/>
        <v>0</v>
      </c>
      <c r="R299" s="11">
        <f t="shared" si="373"/>
        <v>0</v>
      </c>
      <c r="S299" s="11">
        <f t="shared" si="373"/>
        <v>0</v>
      </c>
      <c r="T299" s="11">
        <f t="shared" si="373"/>
        <v>0</v>
      </c>
      <c r="U299" s="11">
        <f t="shared" si="373"/>
        <v>0</v>
      </c>
      <c r="V299" s="11">
        <f t="shared" si="373"/>
        <v>0</v>
      </c>
      <c r="W299" s="11">
        <f t="shared" si="373"/>
        <v>0</v>
      </c>
      <c r="X299" s="11">
        <f t="shared" si="373"/>
        <v>0</v>
      </c>
      <c r="Y299" s="11">
        <f t="shared" si="373"/>
        <v>0</v>
      </c>
      <c r="Z299" s="11">
        <f t="shared" si="373"/>
        <v>0</v>
      </c>
      <c r="AA299" s="11">
        <f t="shared" si="373"/>
        <v>0</v>
      </c>
      <c r="AB299" s="11">
        <f t="shared" si="373"/>
        <v>0</v>
      </c>
      <c r="AC299" s="11">
        <f t="shared" si="373"/>
        <v>0</v>
      </c>
      <c r="AD299" s="11">
        <f t="shared" si="373"/>
        <v>0</v>
      </c>
      <c r="AE299" s="11">
        <f t="shared" si="373"/>
        <v>0</v>
      </c>
      <c r="AF299" s="11">
        <f t="shared" si="373"/>
        <v>0</v>
      </c>
      <c r="AG299" s="11">
        <f t="shared" si="373"/>
        <v>0</v>
      </c>
      <c r="AH299" s="11">
        <f t="shared" si="373"/>
        <v>0</v>
      </c>
      <c r="AI299" s="11">
        <f t="shared" si="373"/>
        <v>0</v>
      </c>
      <c r="AJ299" s="11">
        <f t="shared" si="373"/>
        <v>0</v>
      </c>
      <c r="AK299" s="11">
        <f t="shared" si="373"/>
        <v>0</v>
      </c>
      <c r="AX299" s="10">
        <v>202403</v>
      </c>
      <c r="AY299" s="11">
        <f t="shared" si="351"/>
        <v>8535423.6</v>
      </c>
      <c r="AZ299" s="11"/>
      <c r="BA299" s="11"/>
      <c r="BB299" s="11"/>
      <c r="BC299" s="11">
        <f t="shared" ref="BC299:CG299" si="374">IFERROR($AY299*BC$93/SUM($BC$93:$CG$93),0)</f>
        <v>5445231.79994537</v>
      </c>
      <c r="BD299" s="11">
        <f t="shared" si="374"/>
        <v>144246.768329613</v>
      </c>
      <c r="BE299" s="11">
        <f t="shared" si="374"/>
        <v>385812.023025622</v>
      </c>
      <c r="BF299" s="11">
        <f t="shared" si="374"/>
        <v>2046802.08813809</v>
      </c>
      <c r="BG299" s="11">
        <f t="shared" si="374"/>
        <v>50659.116989355</v>
      </c>
      <c r="BH299" s="11">
        <f t="shared" si="374"/>
        <v>253548.880531771</v>
      </c>
      <c r="BI299" s="11">
        <f t="shared" si="374"/>
        <v>152889.974960657</v>
      </c>
      <c r="BJ299" s="11">
        <f t="shared" si="374"/>
        <v>51116.2149618427</v>
      </c>
      <c r="BK299" s="11">
        <f t="shared" si="374"/>
        <v>5116.73311768184</v>
      </c>
      <c r="BL299" s="11">
        <f t="shared" si="374"/>
        <v>0</v>
      </c>
      <c r="BM299" s="11">
        <f t="shared" si="374"/>
        <v>0</v>
      </c>
      <c r="BN299" s="11">
        <f t="shared" si="374"/>
        <v>0</v>
      </c>
      <c r="BO299" s="11">
        <f t="shared" si="374"/>
        <v>0</v>
      </c>
      <c r="BP299" s="11">
        <f t="shared" si="374"/>
        <v>0</v>
      </c>
      <c r="BQ299" s="11">
        <f t="shared" si="374"/>
        <v>0</v>
      </c>
      <c r="BR299" s="11">
        <f t="shared" si="374"/>
        <v>0</v>
      </c>
      <c r="BS299" s="11">
        <f t="shared" si="374"/>
        <v>0</v>
      </c>
      <c r="BT299" s="11">
        <f t="shared" si="374"/>
        <v>0</v>
      </c>
      <c r="BU299" s="11">
        <f t="shared" si="374"/>
        <v>0</v>
      </c>
      <c r="BV299" s="11">
        <f t="shared" si="374"/>
        <v>0</v>
      </c>
      <c r="BW299" s="11">
        <f t="shared" si="374"/>
        <v>0</v>
      </c>
      <c r="BX299" s="11">
        <f t="shared" si="374"/>
        <v>0</v>
      </c>
      <c r="BY299" s="11">
        <f t="shared" si="374"/>
        <v>0</v>
      </c>
      <c r="BZ299" s="11">
        <f t="shared" si="374"/>
        <v>0</v>
      </c>
      <c r="CA299" s="11">
        <f t="shared" si="374"/>
        <v>0</v>
      </c>
      <c r="CB299" s="11">
        <f t="shared" si="374"/>
        <v>0</v>
      </c>
      <c r="CC299" s="11">
        <f t="shared" si="374"/>
        <v>0</v>
      </c>
      <c r="CD299" s="11">
        <f t="shared" si="374"/>
        <v>0</v>
      </c>
      <c r="CE299" s="11">
        <f t="shared" si="374"/>
        <v>0</v>
      </c>
      <c r="CF299" s="11">
        <f t="shared" si="374"/>
        <v>0</v>
      </c>
      <c r="CG299" s="11">
        <f t="shared" si="374"/>
        <v>0</v>
      </c>
    </row>
    <row r="300" ht="15" customHeight="1" spans="2:85">
      <c r="B300" s="10">
        <v>202406</v>
      </c>
      <c r="C300" s="11">
        <f t="shared" si="316"/>
        <v>17117607.66</v>
      </c>
      <c r="D300" s="11"/>
      <c r="E300" s="11"/>
      <c r="F300" s="11">
        <f>IFERROR($C300*F$93/SUM($F$93:$AK$93),0)</f>
        <v>3635796.10119492</v>
      </c>
      <c r="G300" s="11">
        <f t="shared" ref="G300:AK300" si="375">IFERROR($C300*G$93/SUM($F$93:$AK$93),0)</f>
        <v>7664888.47176372</v>
      </c>
      <c r="H300" s="11">
        <f t="shared" si="375"/>
        <v>3203221.43310806</v>
      </c>
      <c r="I300" s="11">
        <f t="shared" si="375"/>
        <v>1201942.97775215</v>
      </c>
      <c r="J300" s="11">
        <f t="shared" si="375"/>
        <v>1119845.02041841</v>
      </c>
      <c r="K300" s="11">
        <f t="shared" si="375"/>
        <v>32352.1190824463</v>
      </c>
      <c r="L300" s="11">
        <f t="shared" si="375"/>
        <v>161922.356007671</v>
      </c>
      <c r="M300" s="11">
        <f t="shared" si="375"/>
        <v>97639.1806726208</v>
      </c>
      <c r="N300" s="11">
        <f t="shared" si="375"/>
        <v>0</v>
      </c>
      <c r="O300" s="11">
        <f t="shared" si="375"/>
        <v>0</v>
      </c>
      <c r="P300" s="11">
        <f t="shared" si="375"/>
        <v>0</v>
      </c>
      <c r="Q300" s="11">
        <f t="shared" si="375"/>
        <v>0</v>
      </c>
      <c r="R300" s="11">
        <f t="shared" si="375"/>
        <v>0</v>
      </c>
      <c r="S300" s="11">
        <f t="shared" si="375"/>
        <v>0</v>
      </c>
      <c r="T300" s="11">
        <f t="shared" si="375"/>
        <v>0</v>
      </c>
      <c r="U300" s="11">
        <f t="shared" si="375"/>
        <v>0</v>
      </c>
      <c r="V300" s="11">
        <f t="shared" si="375"/>
        <v>0</v>
      </c>
      <c r="W300" s="11">
        <f t="shared" si="375"/>
        <v>0</v>
      </c>
      <c r="X300" s="11">
        <f t="shared" si="375"/>
        <v>0</v>
      </c>
      <c r="Y300" s="11">
        <f t="shared" si="375"/>
        <v>0</v>
      </c>
      <c r="Z300" s="11">
        <f t="shared" si="375"/>
        <v>0</v>
      </c>
      <c r="AA300" s="11">
        <f t="shared" si="375"/>
        <v>0</v>
      </c>
      <c r="AB300" s="11">
        <f t="shared" si="375"/>
        <v>0</v>
      </c>
      <c r="AC300" s="11">
        <f t="shared" si="375"/>
        <v>0</v>
      </c>
      <c r="AD300" s="11">
        <f t="shared" si="375"/>
        <v>0</v>
      </c>
      <c r="AE300" s="11">
        <f t="shared" si="375"/>
        <v>0</v>
      </c>
      <c r="AF300" s="11">
        <f t="shared" si="375"/>
        <v>0</v>
      </c>
      <c r="AG300" s="11">
        <f t="shared" si="375"/>
        <v>0</v>
      </c>
      <c r="AH300" s="11">
        <f t="shared" si="375"/>
        <v>0</v>
      </c>
      <c r="AI300" s="11">
        <f t="shared" si="375"/>
        <v>0</v>
      </c>
      <c r="AJ300" s="11">
        <f t="shared" si="375"/>
        <v>0</v>
      </c>
      <c r="AK300" s="11">
        <f t="shared" si="375"/>
        <v>0</v>
      </c>
      <c r="AX300" s="10">
        <v>202406</v>
      </c>
      <c r="AY300" s="11">
        <f t="shared" si="351"/>
        <v>17239113.71</v>
      </c>
      <c r="AZ300" s="11"/>
      <c r="BA300" s="11"/>
      <c r="BB300" s="11">
        <f t="shared" ref="BB300:CG300" si="376">IFERROR($AY300*BB$93/SUM($BB$93:$CG$93),0)</f>
        <v>11776838.6248348</v>
      </c>
      <c r="BC300" s="11">
        <f t="shared" si="376"/>
        <v>3484695.70904376</v>
      </c>
      <c r="BD300" s="11">
        <f t="shared" si="376"/>
        <v>92311.2391003588</v>
      </c>
      <c r="BE300" s="11">
        <f t="shared" si="376"/>
        <v>246901.794180436</v>
      </c>
      <c r="BF300" s="11">
        <f t="shared" si="376"/>
        <v>1309858.3707434</v>
      </c>
      <c r="BG300" s="11">
        <f t="shared" si="376"/>
        <v>32419.4844374711</v>
      </c>
      <c r="BH300" s="11">
        <f t="shared" si="376"/>
        <v>162259.519609574</v>
      </c>
      <c r="BI300" s="11">
        <f t="shared" si="376"/>
        <v>97842.4903245724</v>
      </c>
      <c r="BJ300" s="11">
        <f t="shared" si="376"/>
        <v>32712.0059318465</v>
      </c>
      <c r="BK300" s="11">
        <f t="shared" si="376"/>
        <v>3274.47179377872</v>
      </c>
      <c r="BL300" s="11">
        <f t="shared" si="376"/>
        <v>0</v>
      </c>
      <c r="BM300" s="11">
        <f t="shared" si="376"/>
        <v>0</v>
      </c>
      <c r="BN300" s="11">
        <f t="shared" si="376"/>
        <v>0</v>
      </c>
      <c r="BO300" s="11">
        <f t="shared" si="376"/>
        <v>0</v>
      </c>
      <c r="BP300" s="11">
        <f t="shared" si="376"/>
        <v>0</v>
      </c>
      <c r="BQ300" s="11">
        <f t="shared" si="376"/>
        <v>0</v>
      </c>
      <c r="BR300" s="11">
        <f t="shared" si="376"/>
        <v>0</v>
      </c>
      <c r="BS300" s="11">
        <f t="shared" si="376"/>
        <v>0</v>
      </c>
      <c r="BT300" s="11">
        <f t="shared" si="376"/>
        <v>0</v>
      </c>
      <c r="BU300" s="11">
        <f t="shared" si="376"/>
        <v>0</v>
      </c>
      <c r="BV300" s="11">
        <f t="shared" si="376"/>
        <v>0</v>
      </c>
      <c r="BW300" s="11">
        <f t="shared" si="376"/>
        <v>0</v>
      </c>
      <c r="BX300" s="11">
        <f t="shared" si="376"/>
        <v>0</v>
      </c>
      <c r="BY300" s="11">
        <f t="shared" si="376"/>
        <v>0</v>
      </c>
      <c r="BZ300" s="11">
        <f t="shared" si="376"/>
        <v>0</v>
      </c>
      <c r="CA300" s="11">
        <f t="shared" si="376"/>
        <v>0</v>
      </c>
      <c r="CB300" s="11">
        <f t="shared" si="376"/>
        <v>0</v>
      </c>
      <c r="CC300" s="11">
        <f t="shared" si="376"/>
        <v>0</v>
      </c>
      <c r="CD300" s="11">
        <f t="shared" si="376"/>
        <v>0</v>
      </c>
      <c r="CE300" s="11">
        <f t="shared" si="376"/>
        <v>0</v>
      </c>
      <c r="CF300" s="11">
        <f t="shared" si="376"/>
        <v>0</v>
      </c>
      <c r="CG300" s="11">
        <f t="shared" si="376"/>
        <v>0</v>
      </c>
    </row>
    <row r="301" ht="15" customHeight="1" spans="2:85">
      <c r="B301" s="10">
        <v>202409</v>
      </c>
      <c r="C301" s="11">
        <f t="shared" si="316"/>
        <v>36608904.03</v>
      </c>
      <c r="D301" s="11"/>
      <c r="E301" s="11">
        <f>IFERROR($C301*E$93/SUM($E$93:$AK$93),0)</f>
        <v>9625941.61010371</v>
      </c>
      <c r="F301" s="11">
        <f t="shared" ref="F301:AK301" si="377">IFERROR($C301*F$93/SUM($E$93:$AK$93),0)</f>
        <v>5731206.80842547</v>
      </c>
      <c r="G301" s="11">
        <f t="shared" si="377"/>
        <v>12082377.4965699</v>
      </c>
      <c r="H301" s="11">
        <f t="shared" si="377"/>
        <v>5049327.29321365</v>
      </c>
      <c r="I301" s="11">
        <f t="shared" si="377"/>
        <v>1894656.24190762</v>
      </c>
      <c r="J301" s="11">
        <f t="shared" si="377"/>
        <v>1765242.94178488</v>
      </c>
      <c r="K301" s="11">
        <f t="shared" si="377"/>
        <v>50997.5477148924</v>
      </c>
      <c r="L301" s="11">
        <f t="shared" si="377"/>
        <v>255242.72631308</v>
      </c>
      <c r="M301" s="11">
        <f t="shared" si="377"/>
        <v>153911.363966779</v>
      </c>
      <c r="N301" s="11">
        <f t="shared" si="377"/>
        <v>0</v>
      </c>
      <c r="O301" s="11">
        <f t="shared" si="377"/>
        <v>0</v>
      </c>
      <c r="P301" s="11">
        <f t="shared" si="377"/>
        <v>0</v>
      </c>
      <c r="Q301" s="11">
        <f t="shared" si="377"/>
        <v>0</v>
      </c>
      <c r="R301" s="11">
        <f t="shared" si="377"/>
        <v>0</v>
      </c>
      <c r="S301" s="11">
        <f t="shared" si="377"/>
        <v>0</v>
      </c>
      <c r="T301" s="11">
        <f t="shared" si="377"/>
        <v>0</v>
      </c>
      <c r="U301" s="11">
        <f t="shared" si="377"/>
        <v>0</v>
      </c>
      <c r="V301" s="11">
        <f t="shared" si="377"/>
        <v>0</v>
      </c>
      <c r="W301" s="11">
        <f t="shared" si="377"/>
        <v>0</v>
      </c>
      <c r="X301" s="11">
        <f t="shared" si="377"/>
        <v>0</v>
      </c>
      <c r="Y301" s="11">
        <f t="shared" si="377"/>
        <v>0</v>
      </c>
      <c r="Z301" s="11">
        <f t="shared" si="377"/>
        <v>0</v>
      </c>
      <c r="AA301" s="11">
        <f t="shared" si="377"/>
        <v>0</v>
      </c>
      <c r="AB301" s="11">
        <f t="shared" si="377"/>
        <v>0</v>
      </c>
      <c r="AC301" s="11">
        <f t="shared" si="377"/>
        <v>0</v>
      </c>
      <c r="AD301" s="11">
        <f t="shared" si="377"/>
        <v>0</v>
      </c>
      <c r="AE301" s="11">
        <f t="shared" si="377"/>
        <v>0</v>
      </c>
      <c r="AF301" s="11">
        <f t="shared" si="377"/>
        <v>0</v>
      </c>
      <c r="AG301" s="11">
        <f t="shared" si="377"/>
        <v>0</v>
      </c>
      <c r="AH301" s="11">
        <f t="shared" si="377"/>
        <v>0</v>
      </c>
      <c r="AI301" s="11">
        <f t="shared" si="377"/>
        <v>0</v>
      </c>
      <c r="AJ301" s="11">
        <f t="shared" si="377"/>
        <v>0</v>
      </c>
      <c r="AK301" s="11">
        <f t="shared" si="377"/>
        <v>0</v>
      </c>
      <c r="AX301" s="10">
        <v>202409</v>
      </c>
      <c r="AY301" s="11">
        <f t="shared" si="351"/>
        <v>31207315.38</v>
      </c>
      <c r="AZ301" s="11"/>
      <c r="BA301" s="11">
        <f t="shared" ref="BA301:CG301" si="378">IFERROR($AY301*BA$93/SUM($BA$93:$CG$93),0)</f>
        <v>7824148.887507</v>
      </c>
      <c r="BB301" s="11">
        <f t="shared" si="378"/>
        <v>15974126.2197252</v>
      </c>
      <c r="BC301" s="11">
        <f t="shared" si="378"/>
        <v>4726647.86084564</v>
      </c>
      <c r="BD301" s="11">
        <f t="shared" si="378"/>
        <v>125211.139581956</v>
      </c>
      <c r="BE301" s="11">
        <f t="shared" si="378"/>
        <v>334898.061335218</v>
      </c>
      <c r="BF301" s="11">
        <f t="shared" si="378"/>
        <v>1776694.37535595</v>
      </c>
      <c r="BG301" s="11">
        <f t="shared" si="378"/>
        <v>43973.8501035836</v>
      </c>
      <c r="BH301" s="11">
        <f t="shared" si="378"/>
        <v>220089.119768479</v>
      </c>
      <c r="BI301" s="11">
        <f t="shared" si="378"/>
        <v>132713.739220391</v>
      </c>
      <c r="BJ301" s="11">
        <f t="shared" si="378"/>
        <v>44370.6268126811</v>
      </c>
      <c r="BK301" s="11">
        <f t="shared" si="378"/>
        <v>4441.49974395059</v>
      </c>
      <c r="BL301" s="11">
        <f t="shared" si="378"/>
        <v>0</v>
      </c>
      <c r="BM301" s="11">
        <f t="shared" si="378"/>
        <v>0</v>
      </c>
      <c r="BN301" s="11">
        <f t="shared" si="378"/>
        <v>0</v>
      </c>
      <c r="BO301" s="11">
        <f t="shared" si="378"/>
        <v>0</v>
      </c>
      <c r="BP301" s="11">
        <f t="shared" si="378"/>
        <v>0</v>
      </c>
      <c r="BQ301" s="11">
        <f t="shared" si="378"/>
        <v>0</v>
      </c>
      <c r="BR301" s="11">
        <f t="shared" si="378"/>
        <v>0</v>
      </c>
      <c r="BS301" s="11">
        <f t="shared" si="378"/>
        <v>0</v>
      </c>
      <c r="BT301" s="11">
        <f t="shared" si="378"/>
        <v>0</v>
      </c>
      <c r="BU301" s="11">
        <f t="shared" si="378"/>
        <v>0</v>
      </c>
      <c r="BV301" s="11">
        <f t="shared" si="378"/>
        <v>0</v>
      </c>
      <c r="BW301" s="11">
        <f t="shared" si="378"/>
        <v>0</v>
      </c>
      <c r="BX301" s="11">
        <f t="shared" si="378"/>
        <v>0</v>
      </c>
      <c r="BY301" s="11">
        <f t="shared" si="378"/>
        <v>0</v>
      </c>
      <c r="BZ301" s="11">
        <f t="shared" si="378"/>
        <v>0</v>
      </c>
      <c r="CA301" s="11">
        <f t="shared" si="378"/>
        <v>0</v>
      </c>
      <c r="CB301" s="11">
        <f t="shared" si="378"/>
        <v>0</v>
      </c>
      <c r="CC301" s="11">
        <f t="shared" si="378"/>
        <v>0</v>
      </c>
      <c r="CD301" s="11">
        <f t="shared" si="378"/>
        <v>0</v>
      </c>
      <c r="CE301" s="11">
        <f t="shared" si="378"/>
        <v>0</v>
      </c>
      <c r="CF301" s="11">
        <f t="shared" si="378"/>
        <v>0</v>
      </c>
      <c r="CG301" s="11">
        <f t="shared" si="378"/>
        <v>0</v>
      </c>
    </row>
    <row r="302" ht="15" customHeight="1" spans="2:85">
      <c r="B302" s="10">
        <v>202412</v>
      </c>
      <c r="C302" s="11">
        <f t="shared" si="316"/>
        <v>28974135.42</v>
      </c>
      <c r="D302" s="11">
        <f>IFERROR($C302*D$93/SUM($D$93:$AK$93),0)</f>
        <v>5943038.73797038</v>
      </c>
      <c r="E302" s="11">
        <f t="shared" ref="E302:S302" si="379">IFERROR($C302*E$93/SUM($D$93:$AK$93),0)</f>
        <v>6055794.28699085</v>
      </c>
      <c r="F302" s="11">
        <f t="shared" si="379"/>
        <v>3605570.32795591</v>
      </c>
      <c r="G302" s="11">
        <f t="shared" si="379"/>
        <v>7601167.30192868</v>
      </c>
      <c r="H302" s="11">
        <f t="shared" si="379"/>
        <v>3176591.81968181</v>
      </c>
      <c r="I302" s="11">
        <f t="shared" si="379"/>
        <v>1191950.76287525</v>
      </c>
      <c r="J302" s="11">
        <f t="shared" si="379"/>
        <v>1110535.3174791</v>
      </c>
      <c r="K302" s="11">
        <f t="shared" si="379"/>
        <v>32083.1634567812</v>
      </c>
      <c r="L302" s="11">
        <f t="shared" si="379"/>
        <v>160576.233101217</v>
      </c>
      <c r="M302" s="11">
        <f t="shared" si="379"/>
        <v>96827.4685600291</v>
      </c>
      <c r="N302" s="11">
        <f t="shared" si="379"/>
        <v>0</v>
      </c>
      <c r="O302" s="11">
        <f t="shared" si="379"/>
        <v>0</v>
      </c>
      <c r="P302" s="11">
        <f t="shared" si="379"/>
        <v>0</v>
      </c>
      <c r="Q302" s="11">
        <f t="shared" si="379"/>
        <v>0</v>
      </c>
      <c r="R302" s="11">
        <f t="shared" si="379"/>
        <v>0</v>
      </c>
      <c r="S302" s="11">
        <f t="shared" si="379"/>
        <v>0</v>
      </c>
      <c r="T302" s="11">
        <f t="shared" ref="T302:AK302" si="380">IFERROR($C302*T$93/SUM($D$93:$AK$93),0)</f>
        <v>0</v>
      </c>
      <c r="U302" s="11">
        <f t="shared" si="380"/>
        <v>0</v>
      </c>
      <c r="V302" s="11">
        <f t="shared" si="380"/>
        <v>0</v>
      </c>
      <c r="W302" s="11">
        <f t="shared" si="380"/>
        <v>0</v>
      </c>
      <c r="X302" s="11">
        <f t="shared" si="380"/>
        <v>0</v>
      </c>
      <c r="Y302" s="11">
        <f t="shared" si="380"/>
        <v>0</v>
      </c>
      <c r="Z302" s="11">
        <f t="shared" si="380"/>
        <v>0</v>
      </c>
      <c r="AA302" s="11">
        <f t="shared" si="380"/>
        <v>0</v>
      </c>
      <c r="AB302" s="11">
        <f t="shared" si="380"/>
        <v>0</v>
      </c>
      <c r="AC302" s="11">
        <f t="shared" si="380"/>
        <v>0</v>
      </c>
      <c r="AD302" s="11">
        <f t="shared" si="380"/>
        <v>0</v>
      </c>
      <c r="AE302" s="11">
        <f t="shared" si="380"/>
        <v>0</v>
      </c>
      <c r="AF302" s="11">
        <f t="shared" si="380"/>
        <v>0</v>
      </c>
      <c r="AG302" s="11">
        <f t="shared" si="380"/>
        <v>0</v>
      </c>
      <c r="AH302" s="11">
        <f t="shared" si="380"/>
        <v>0</v>
      </c>
      <c r="AI302" s="11">
        <f t="shared" si="380"/>
        <v>0</v>
      </c>
      <c r="AJ302" s="11">
        <f t="shared" si="380"/>
        <v>0</v>
      </c>
      <c r="AK302" s="11">
        <f t="shared" si="380"/>
        <v>0</v>
      </c>
      <c r="AX302" s="10">
        <v>202412</v>
      </c>
      <c r="AY302" s="11">
        <f t="shared" si="351"/>
        <v>26997863.07</v>
      </c>
      <c r="AZ302" s="11">
        <f t="shared" ref="AZ302:CG302" si="381">IFERROR($AY302*AZ$93/SUM($AZ$93:$CG$93),0)</f>
        <v>6092988.08510054</v>
      </c>
      <c r="BA302" s="11">
        <f t="shared" si="381"/>
        <v>5241170.29500709</v>
      </c>
      <c r="BB302" s="11">
        <f t="shared" si="381"/>
        <v>10700603.6100872</v>
      </c>
      <c r="BC302" s="11">
        <f t="shared" si="381"/>
        <v>3166244.24194929</v>
      </c>
      <c r="BD302" s="11">
        <f t="shared" si="381"/>
        <v>83875.3089717897</v>
      </c>
      <c r="BE302" s="11">
        <f t="shared" si="381"/>
        <v>224338.493063223</v>
      </c>
      <c r="BF302" s="11">
        <f t="shared" si="381"/>
        <v>1190156.0051203</v>
      </c>
      <c r="BG302" s="11">
        <f t="shared" si="381"/>
        <v>29456.8061310797</v>
      </c>
      <c r="BH302" s="11">
        <f t="shared" si="381"/>
        <v>147431.314686083</v>
      </c>
      <c r="BI302" s="11">
        <f t="shared" si="381"/>
        <v>88901.0827557071</v>
      </c>
      <c r="BJ302" s="11">
        <f t="shared" si="381"/>
        <v>29722.595334656</v>
      </c>
      <c r="BK302" s="11">
        <f t="shared" si="381"/>
        <v>2975.23179299987</v>
      </c>
      <c r="BL302" s="11">
        <f t="shared" si="381"/>
        <v>0</v>
      </c>
      <c r="BM302" s="11">
        <f t="shared" si="381"/>
        <v>0</v>
      </c>
      <c r="BN302" s="11">
        <f t="shared" si="381"/>
        <v>0</v>
      </c>
      <c r="BO302" s="11">
        <f t="shared" si="381"/>
        <v>0</v>
      </c>
      <c r="BP302" s="11">
        <f t="shared" si="381"/>
        <v>0</v>
      </c>
      <c r="BQ302" s="11">
        <f t="shared" si="381"/>
        <v>0</v>
      </c>
      <c r="BR302" s="11">
        <f t="shared" si="381"/>
        <v>0</v>
      </c>
      <c r="BS302" s="11">
        <f t="shared" si="381"/>
        <v>0</v>
      </c>
      <c r="BT302" s="11">
        <f t="shared" si="381"/>
        <v>0</v>
      </c>
      <c r="BU302" s="11">
        <f t="shared" si="381"/>
        <v>0</v>
      </c>
      <c r="BV302" s="11">
        <f t="shared" si="381"/>
        <v>0</v>
      </c>
      <c r="BW302" s="11">
        <f t="shared" si="381"/>
        <v>0</v>
      </c>
      <c r="BX302" s="11">
        <f t="shared" si="381"/>
        <v>0</v>
      </c>
      <c r="BY302" s="11">
        <f t="shared" si="381"/>
        <v>0</v>
      </c>
      <c r="BZ302" s="11">
        <f t="shared" si="381"/>
        <v>0</v>
      </c>
      <c r="CA302" s="11">
        <f t="shared" si="381"/>
        <v>0</v>
      </c>
      <c r="CB302" s="11">
        <f t="shared" si="381"/>
        <v>0</v>
      </c>
      <c r="CC302" s="11">
        <f t="shared" si="381"/>
        <v>0</v>
      </c>
      <c r="CD302" s="11">
        <f t="shared" si="381"/>
        <v>0</v>
      </c>
      <c r="CE302" s="11">
        <f t="shared" si="381"/>
        <v>0</v>
      </c>
      <c r="CF302" s="11">
        <f t="shared" si="381"/>
        <v>0</v>
      </c>
      <c r="CG302" s="11">
        <f t="shared" si="381"/>
        <v>0</v>
      </c>
    </row>
    <row r="303" ht="15" customHeight="1" spans="66:85">
      <c r="BN303" s="1"/>
      <c r="BO303" s="74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ht="15" customHeight="1" spans="66:85">
      <c r="BN304" s="1"/>
      <c r="BO304" s="74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ht="15" customHeight="1" spans="2:85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</row>
    <row r="306" ht="15" customHeight="1" spans="2:85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G306" si="382">E305-$B$305</f>
        <v>2.5</v>
      </c>
      <c r="F306" s="9">
        <f t="shared" si="382"/>
        <v>3.5</v>
      </c>
      <c r="G306" s="9">
        <f t="shared" si="382"/>
        <v>4.5</v>
      </c>
      <c r="H306" s="9">
        <f t="shared" si="382"/>
        <v>5.5</v>
      </c>
      <c r="I306" s="9">
        <f t="shared" si="382"/>
        <v>6.5</v>
      </c>
      <c r="J306" s="9">
        <f t="shared" si="382"/>
        <v>7.5</v>
      </c>
      <c r="K306" s="9">
        <f t="shared" si="382"/>
        <v>8.5</v>
      </c>
      <c r="L306" s="9">
        <f t="shared" si="382"/>
        <v>9.5</v>
      </c>
      <c r="M306" s="9">
        <f t="shared" si="382"/>
        <v>10.5</v>
      </c>
      <c r="N306" s="9">
        <f t="shared" si="382"/>
        <v>11.5</v>
      </c>
      <c r="O306" s="9">
        <f t="shared" si="382"/>
        <v>12.5</v>
      </c>
      <c r="P306" s="9">
        <f t="shared" si="382"/>
        <v>13.5</v>
      </c>
      <c r="Q306" s="9">
        <f t="shared" si="382"/>
        <v>14.5</v>
      </c>
      <c r="R306" s="9">
        <f t="shared" si="382"/>
        <v>15.5</v>
      </c>
      <c r="S306" s="71">
        <f t="shared" si="382"/>
        <v>16.5</v>
      </c>
      <c r="T306" s="9">
        <f t="shared" si="382"/>
        <v>17.5</v>
      </c>
      <c r="U306" s="9">
        <f t="shared" si="382"/>
        <v>18.5</v>
      </c>
      <c r="V306" s="9">
        <f t="shared" si="382"/>
        <v>19.5</v>
      </c>
      <c r="W306" s="9">
        <f t="shared" si="382"/>
        <v>20.5</v>
      </c>
      <c r="X306" s="9">
        <f t="shared" si="382"/>
        <v>21.5</v>
      </c>
      <c r="Y306" s="9">
        <f t="shared" si="382"/>
        <v>22.5</v>
      </c>
      <c r="Z306" s="9">
        <f t="shared" si="382"/>
        <v>23.5</v>
      </c>
      <c r="AA306" s="9">
        <f t="shared" si="382"/>
        <v>24.5</v>
      </c>
      <c r="AB306" s="9">
        <f t="shared" si="382"/>
        <v>25.5</v>
      </c>
      <c r="AC306" s="9">
        <f t="shared" si="382"/>
        <v>26.5</v>
      </c>
      <c r="AD306" s="9">
        <f t="shared" si="382"/>
        <v>27.5</v>
      </c>
      <c r="AE306" s="9">
        <f t="shared" si="382"/>
        <v>28.5</v>
      </c>
      <c r="AF306" s="9">
        <f t="shared" si="382"/>
        <v>29.5</v>
      </c>
      <c r="AG306" s="9">
        <f t="shared" si="382"/>
        <v>30.5</v>
      </c>
      <c r="AH306" s="9">
        <f t="shared" ref="AH306" si="383">AH305-$B$305</f>
        <v>31.5</v>
      </c>
      <c r="AI306" s="9">
        <f t="shared" ref="AI306" si="384">AI305-$B$305</f>
        <v>32.5</v>
      </c>
      <c r="AJ306" s="9">
        <f t="shared" ref="AJ306" si="385">AJ305-$B$305</f>
        <v>33.5</v>
      </c>
      <c r="AK306" s="9">
        <f t="shared" ref="AK306" si="386">AK305-$B$305</f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" si="387">BA305-$B$305</f>
        <v>2.5</v>
      </c>
      <c r="BB306" s="9">
        <f t="shared" ref="BB306" si="388">BB305-$B$305</f>
        <v>3.5</v>
      </c>
      <c r="BC306" s="9">
        <f t="shared" ref="BC306" si="389">BC305-$B$305</f>
        <v>4.5</v>
      </c>
      <c r="BD306" s="9">
        <f t="shared" ref="BD306" si="390">BD305-$B$305</f>
        <v>5.5</v>
      </c>
      <c r="BE306" s="9">
        <f t="shared" ref="BE306" si="391">BE305-$B$305</f>
        <v>6.5</v>
      </c>
      <c r="BF306" s="9">
        <f t="shared" ref="BF306" si="392">BF305-$B$305</f>
        <v>7.5</v>
      </c>
      <c r="BG306" s="9">
        <f t="shared" ref="BG306" si="393">BG305-$B$305</f>
        <v>8.5</v>
      </c>
      <c r="BH306" s="9">
        <f t="shared" ref="BH306" si="394">BH305-$B$305</f>
        <v>9.5</v>
      </c>
      <c r="BI306" s="9">
        <f t="shared" ref="BI306" si="395">BI305-$B$305</f>
        <v>10.5</v>
      </c>
      <c r="BJ306" s="9">
        <f t="shared" ref="BJ306" si="396">BJ305-$B$305</f>
        <v>11.5</v>
      </c>
      <c r="BK306" s="9">
        <f t="shared" ref="BK306" si="397">BK305-$B$305</f>
        <v>12.5</v>
      </c>
      <c r="BL306" s="9">
        <f t="shared" ref="BL306" si="398">BL305-$B$305</f>
        <v>13.5</v>
      </c>
      <c r="BM306" s="9">
        <f t="shared" ref="BM306" si="399">BM305-$B$305</f>
        <v>14.5</v>
      </c>
      <c r="BN306" s="9">
        <f t="shared" ref="BN306" si="400">BN305-$B$305</f>
        <v>15.5</v>
      </c>
      <c r="BO306" s="71">
        <f t="shared" ref="BO306" si="401">BO305-$B$305</f>
        <v>16.5</v>
      </c>
      <c r="BP306" s="9">
        <f t="shared" ref="BP306" si="402">BP305-$B$305</f>
        <v>17.5</v>
      </c>
      <c r="BQ306" s="9">
        <f t="shared" ref="BQ306" si="403">BQ305-$B$305</f>
        <v>18.5</v>
      </c>
      <c r="BR306" s="9">
        <f t="shared" ref="BR306" si="404">BR305-$B$305</f>
        <v>19.5</v>
      </c>
      <c r="BS306" s="9">
        <f t="shared" ref="BS306" si="405">BS305-$B$305</f>
        <v>20.5</v>
      </c>
      <c r="BT306" s="9">
        <f t="shared" ref="BT306" si="406">BT305-$B$305</f>
        <v>21.5</v>
      </c>
      <c r="BU306" s="9">
        <f t="shared" ref="BU306" si="407">BU305-$B$305</f>
        <v>22.5</v>
      </c>
      <c r="BV306" s="9">
        <f t="shared" ref="BV306" si="408">BV305-$B$305</f>
        <v>23.5</v>
      </c>
      <c r="BW306" s="9">
        <f t="shared" ref="BW306" si="409">BW305-$B$305</f>
        <v>24.5</v>
      </c>
      <c r="BX306" s="9">
        <f t="shared" ref="BX306" si="410">BX305-$B$305</f>
        <v>25.5</v>
      </c>
      <c r="BY306" s="9">
        <f t="shared" ref="BY306" si="411">BY305-$B$305</f>
        <v>26.5</v>
      </c>
      <c r="BZ306" s="9">
        <f t="shared" ref="BZ306" si="412">BZ305-$B$305</f>
        <v>27.5</v>
      </c>
      <c r="CA306" s="9">
        <f t="shared" ref="CA306" si="413">CA305-$B$305</f>
        <v>28.5</v>
      </c>
      <c r="CB306" s="9">
        <f t="shared" ref="CB306" si="414">CB305-$B$305</f>
        <v>29.5</v>
      </c>
      <c r="CC306" s="9">
        <f t="shared" ref="CC306" si="415">CC305-$B$305</f>
        <v>30.5</v>
      </c>
      <c r="CD306" s="9">
        <f t="shared" ref="CD306" si="416">CD305-$B$305</f>
        <v>31.5</v>
      </c>
      <c r="CE306" s="9">
        <f t="shared" ref="CE306" si="417">CE305-$B$305</f>
        <v>32.5</v>
      </c>
      <c r="CF306" s="9">
        <f t="shared" ref="CF306" si="418">CF305-$B$305</f>
        <v>33.5</v>
      </c>
      <c r="CG306" s="9">
        <f t="shared" ref="CG306" si="419">CG305-$B$305</f>
        <v>34.5</v>
      </c>
    </row>
    <row r="307" ht="15" customHeight="1" spans="2:85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D307" s="1"/>
      <c r="CE307" s="1"/>
      <c r="CF307" s="1"/>
      <c r="CG307" s="1"/>
    </row>
    <row r="308" ht="15" customHeight="1" spans="2:85">
      <c r="B308" s="56" t="s">
        <v>64</v>
      </c>
      <c r="C308" s="57">
        <f>D302+E301+F300+G299+H298+I297+J296+K295+L294+M293+N292+O291+P290+Q289+R288+S287+T286+U285+V284+W283+X282+Y281+Z280+AA279+AB278+AC277+AD276</f>
        <v>34368994.8860549</v>
      </c>
      <c r="D308" s="57">
        <f>E302+F301+G300+H299+I298+J297+K296+L295+M294+N293+O292+P291+Q290+R289+S288+T287+U286+V285+W284+X283+Y282+Z281+AA280+AB279+AC278+AD277+AE276</f>
        <v>26577157.730303</v>
      </c>
      <c r="E308" s="57">
        <f t="shared" ref="E308:F308" si="420">F302+G301+H300+I299+J298+K297+L296+M295+N294+O293+P292+Q291+R290+S289+T288+U287+V286+W285+X284+Y283+Z282+AA281+AB280+AC279+AD278+AE277+AF276</f>
        <v>21840482.8571099</v>
      </c>
      <c r="F308" s="57">
        <f t="shared" si="420"/>
        <v>15097121.6237253</v>
      </c>
      <c r="G308" s="57">
        <f t="shared" ref="G308" si="421">H302+I301+J300+K299+L298+M297+N296+O295+P294+Q293+R292+S291+T290+U289+V288+W287+X286+Y285+Z284+AA283+AB282+AC281+AD280+AE279+AF278+AG277+AH276</f>
        <v>6696962.29630528</v>
      </c>
      <c r="H308" s="57">
        <f t="shared" ref="H308:I308" si="422">I302+J301+K300+L299+M298+N297+O296+P295+Q294+R293+S292+T291+U290+V289+W288+X287+Y286+Z285+AA284+AB283+AC282+AD281+AE280+AF279+AG278+AH277+AI276</f>
        <v>3176638.96951107</v>
      </c>
      <c r="I308" s="57">
        <f t="shared" si="422"/>
        <v>1359844.12092009</v>
      </c>
      <c r="J308" s="57">
        <f t="shared" ref="J308" si="423">K302+L301+M300+N299+O298+P297+Q296+R295+S294+T293+U292+V291+W290+X289+Y288+Z287+AA286+AB285+AC284+AD283+AE282+AF281+AG280+AH279+AI278+AJ277+AK276</f>
        <v>384965.070442482</v>
      </c>
      <c r="K308" s="57">
        <f t="shared" ref="K308" si="424">L302+M301+N300+O299+P298+Q297+R296+S295+T294+U293+V292+W291+X290+Y289+Z288+AA287+AB286+AC285+AD284+AE283+AF282+AG281+AH280+AI279+AJ278+AK277+AL276</f>
        <v>314487.597067997</v>
      </c>
      <c r="L308" s="57">
        <f>M302+N301+O300+P299+Q298+R297+S296+T295+U294+V293+W292+X291+Y290+Z289+AA288+AB287+AC286+AD285+AE284+AF283+AG282+AH281+AI280+AJ279+AK278</f>
        <v>96827.4685600291</v>
      </c>
      <c r="M308" s="57">
        <f>N302+O301+P300+Q299+R298+S297+T296+U295+V294+W293+X292+Y291+Z290+AA289+AB288+AC287+AD286+AE285+AF284+AG283+AH282+AI281+AJ280+AK279</f>
        <v>0</v>
      </c>
      <c r="N308" s="57">
        <f t="shared" ref="N308" si="425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 t="shared" ref="P308" si="426"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427">U302+V301+W300+X299+Y298+Z297+AA296+AB295+AC294+AD293+AE292+AF291+AG290+AH289+AI288+AJ287+AK286+AL285</f>
        <v>0</v>
      </c>
      <c r="U308" s="57">
        <f t="shared" si="427"/>
        <v>0</v>
      </c>
      <c r="V308" s="57">
        <f t="shared" si="427"/>
        <v>0</v>
      </c>
      <c r="W308" s="57">
        <f t="shared" si="427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 t="shared" ref="AA308" si="428"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36800734.4810047</v>
      </c>
      <c r="AZ308" s="57">
        <f t="shared" ref="AZ308" si="429">BA302+BB301+BC300+BD299+BE298+BF297+BG296+BH295+BI294+BJ293+BK292+BL291+BM290+BN289+BO288+BP287+BQ286+BR285+BS284+BT283+BU282+BV281+BW280+BX279+BY278+BZ277+CA276</f>
        <v>31509729.8868697</v>
      </c>
      <c r="BA308" s="57">
        <f t="shared" ref="BA308" si="430">BB302+BC301+BD300+BE299+BF298+BG297+BH296+BI295+BJ294+BK293+BL292+BM291+BN290+BO289+BP288+BQ287+BR286+BS285+BT284+BU283+BV282+BW281+BX280+BY279+BZ278+CA277+CB276</f>
        <v>21612278.1665283</v>
      </c>
      <c r="BB308" s="57">
        <f t="shared" ref="BB308" si="431">BC302+BD301+BE300+BF299+BG298+BH297+BI296+BJ295+BK294+BL293+BM292+BN291+BO290+BP289+BQ288+BR287+BS286+BT285+BU284+BV283+BW282+BX281+BY280+BZ279+CA278+CB277+CC276</f>
        <v>6662723.73735596</v>
      </c>
      <c r="BC308" s="57">
        <f t="shared" ref="BC308" si="432">BD302+BE301+BF300+BG299+BH298+BI297+BJ296+BK295+BL294+BM293+BN292+BO291+BP290+BQ289+BR288+BS287+BT286+BU285+BV284+BW283+BX282+BY281+BZ280+CA279+CB278+CC277+CD276</f>
        <v>2815863.51487813</v>
      </c>
      <c r="BD308" s="57">
        <f t="shared" ref="BD308" si="433">BE302+BF301+BG300+BH299+BI298+BJ297+BK296+BL295+BM294+BN293+BO292+BP291+BQ290+BR289+BS288+BT287+BU286+BV285+BW284+BX283+BY282+BZ281+CA280+CB279+CC278+CD277+CE276</f>
        <v>2767837.95478107</v>
      </c>
      <c r="BE308" s="57">
        <f t="shared" ref="BE308" si="434">BF302+BG301+BH300+BI299+BJ298+BK297+BL296+BM295+BN294+BO293+BP292+BQ291+BR290+BS289+BT288+BU287+BV286+BW285+BX284+BY283+BZ282+CA281+CB280+CC279+CD278+CE277+CF276</f>
        <v>1679439.17516563</v>
      </c>
      <c r="BF308" s="57">
        <f t="shared" ref="BF308" si="435">BG302+BH301+BI300+BJ299+BK298+BL297+BM296+BN295+BO294+BP293+BQ292+BR291+BS290+BT289+BU288+BV287+BW286+BX285+BY284+BZ283+CA282+CB281+CC280+CD279+CE278+CF277+CG276</f>
        <v>410344.45222665</v>
      </c>
      <c r="BG308" s="57">
        <f t="shared" ref="BG308" si="436">BH302+BI301+BJ300+BK299+BL298+BM297+BN296+BO295+BP294+BQ293+BR292+BS291+BT290+BU289+BV288+BW287+BX286+BY285+BZ284+CA283+CB282+CC281+CD280+CE279+CF278+CG277+CH276</f>
        <v>317973.792956002</v>
      </c>
      <c r="BH308" s="57">
        <f>BI302+BJ301+BK300+BL299+BM298+BN297+BO296+BP295+BQ294+BR293+BS292+BT291+BU290+BV289+BW288+BX287+BY286+BZ285+CA284+CB283+CC282+CD281+CE280+CF279+CG278</f>
        <v>136546.181362167</v>
      </c>
      <c r="BI308" s="57">
        <f>BJ302+BK301+BL300+BM299+BN298+BO297+BP296+BQ295+BR294+BS293+BT292+BU291+BV290+BW289+BX288+BY287+BZ286+CA285+CB284+CC283+CD282+CE281+CF280+CG279</f>
        <v>34164.0950786066</v>
      </c>
      <c r="BJ308" s="57">
        <f t="shared" ref="BJ308" si="437">BK302+BL301+BM300+BN299+BO298+BP297+BQ296+BR295+BS294+BT293+BU292+BV291+BW290+BX289+BY288+BZ287+CA286+CB285+CC284+CD283+CE282+CF281+CG280+CH279+CI278+CJ277+CK276</f>
        <v>2975.23179299987</v>
      </c>
      <c r="BK308" s="57">
        <f t="shared" ref="BK308" si="438">BL302+BM301+BN300+BO299+BP298+BQ297+BR296+BS295+BT294+BU293+BV292+BW291+BX290+BY289+BZ288+CA287+CB286+CC285+CD284+CE283+CF282+CG281+CH280+CI279+CJ278+CK277+CL276</f>
        <v>0</v>
      </c>
      <c r="BL308" s="57">
        <f t="shared" ref="BL308" si="439">BM302+BN301+BO300+BP299+BQ298+BR297+BS296+BT295+BU294+BV293+BW292+BX291+BY290+BZ289+CA288+CB287+CC286+CD285+CE284+CF283+CG282+CH281+CI280+CJ279+CK278+CL277+CM276</f>
        <v>0</v>
      </c>
      <c r="BM308" s="57">
        <f t="shared" ref="BM308" si="440">BN302+BO301+BP300+BQ299+BR298+BS297+BT296+BU295+BV294+BW293+BX292+BY291+BZ290+CA289+CB288+CC287+CD286+CE285+CF284+CG283+CH282+CI281+CJ280+CK279+CL278+CM277+CN276</f>
        <v>0</v>
      </c>
      <c r="BN308" s="57">
        <f t="shared" ref="BN308" si="441">BO302+BP301+BQ300+BR299+BS298+BT297+BU296+BV295+BW294+BX293+BY292+BZ291+CA290+CB289+CC288+CD287+CE286+CF285+CG284+CH283+CI282+CJ281+CK280+CL279+CM278+CN277+CO276</f>
        <v>0</v>
      </c>
      <c r="BO308" s="57">
        <f>BP302+BQ301+BR300+BS299+BT298+BU297+BV296+BW295+BX294+BY293+BZ292+CA291+CB290+CC289+CD288+CE287+CF286+CG285</f>
        <v>0</v>
      </c>
      <c r="BP308" s="57">
        <f t="shared" ref="BP308" si="442">BQ302+BR301+BS300+BT299+BU298+BV297+BW296+BX295+BY294+BZ293+CA292+CB291+CC290+CD289+CE288+CF287+CG286+CH285</f>
        <v>0</v>
      </c>
      <c r="BQ308" s="57">
        <f t="shared" ref="BQ308" si="443">BR302+BS301+BT300+BU299+BV298+BW297+BX296+BY295+BZ294+CA293+CB292+CC291+CD290+CE289+CF288+CG287+CH286+CI285</f>
        <v>0</v>
      </c>
      <c r="BR308" s="57">
        <f t="shared" ref="BR308" si="444">BS302+BT301+BU300+BV299+BW298+BX297+BY296+BZ295+CA294+CB293+CC292+CD291+CE290+CF289+CG288+CH287+CI286+CJ285</f>
        <v>0</v>
      </c>
      <c r="BS308" s="57">
        <f t="shared" ref="BS308" si="445">BT302+BU301+BV300+BW299+BX298+BY297+BZ296+CA295+CB294+CC293+CD292+CE291+CF290+CG289+CH288+CI287+CJ286+CK285</f>
        <v>0</v>
      </c>
      <c r="BT308" s="57">
        <f t="shared" ref="BT308" si="446">BU302+BV301+BW300+BX299+BY298+BZ297+CA296+CB295+CC294+CD293+CE292+CF291+CG290+CH289+CI288+CJ287+CK286+CL285</f>
        <v>0</v>
      </c>
      <c r="BU308" s="57">
        <f t="shared" ref="BU308" si="447">BV302+BW301+BX300+BY299+BZ298+CA297+CB296+CC295+CD294+CE293+CF292+CG291+CH290+CI289+CJ288+CK287+CL286+CM285</f>
        <v>0</v>
      </c>
      <c r="BV308" s="57">
        <f t="shared" ref="BV308" si="448">BW302+BX301+BY300+BZ299+CA298+CB297+CC296+CD295+CE294+CF293+CG292+CH291+CI290+CJ289+CK288+CL287+CM286+CN285</f>
        <v>0</v>
      </c>
      <c r="BW308" s="57">
        <f t="shared" ref="BW308" si="449">BX302+BY301+BZ300+CA299+CB298+CC297+CD296+CE295+CF294+CG293+CH292+CI291+CJ290+CK289+CL288+CM287+CN286+CO285</f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</row>
    <row r="309" ht="15" customHeight="1" spans="2:85">
      <c r="B309" s="56" t="s">
        <v>65</v>
      </c>
      <c r="C309" s="57">
        <f>C308*C306</f>
        <v>17184497.4430274</v>
      </c>
      <c r="D309" s="58">
        <f t="shared" ref="D309:AK309" si="450">D308*D306</f>
        <v>39865736.5954545</v>
      </c>
      <c r="E309" s="58">
        <f t="shared" si="450"/>
        <v>54601207.1427746</v>
      </c>
      <c r="F309" s="58">
        <f t="shared" si="450"/>
        <v>52839925.6830386</v>
      </c>
      <c r="G309" s="58">
        <f t="shared" si="450"/>
        <v>30136330.3333738</v>
      </c>
      <c r="H309" s="58">
        <f t="shared" si="450"/>
        <v>17471514.3323109</v>
      </c>
      <c r="I309" s="58">
        <f t="shared" si="450"/>
        <v>8838986.7859806</v>
      </c>
      <c r="J309" s="58">
        <f t="shared" si="450"/>
        <v>2887238.02831861</v>
      </c>
      <c r="K309" s="58">
        <f t="shared" si="450"/>
        <v>2673144.57507797</v>
      </c>
      <c r="L309" s="58">
        <f t="shared" si="450"/>
        <v>919860.951320277</v>
      </c>
      <c r="M309" s="58">
        <f t="shared" si="450"/>
        <v>0</v>
      </c>
      <c r="N309" s="58">
        <f t="shared" si="450"/>
        <v>0</v>
      </c>
      <c r="O309" s="58">
        <f t="shared" si="450"/>
        <v>0</v>
      </c>
      <c r="P309" s="58">
        <f t="shared" si="450"/>
        <v>0</v>
      </c>
      <c r="Q309" s="58">
        <f t="shared" si="450"/>
        <v>0</v>
      </c>
      <c r="R309" s="58">
        <f t="shared" si="450"/>
        <v>0</v>
      </c>
      <c r="S309" s="76">
        <f t="shared" si="450"/>
        <v>0</v>
      </c>
      <c r="T309" s="58">
        <f t="shared" si="450"/>
        <v>0</v>
      </c>
      <c r="U309" s="58">
        <f t="shared" si="450"/>
        <v>0</v>
      </c>
      <c r="V309" s="58">
        <f t="shared" si="450"/>
        <v>0</v>
      </c>
      <c r="W309" s="58">
        <f t="shared" si="450"/>
        <v>0</v>
      </c>
      <c r="X309" s="58">
        <f t="shared" si="450"/>
        <v>0</v>
      </c>
      <c r="Y309" s="58">
        <f t="shared" si="450"/>
        <v>0</v>
      </c>
      <c r="Z309" s="58">
        <f t="shared" si="450"/>
        <v>0</v>
      </c>
      <c r="AA309" s="58">
        <f t="shared" si="450"/>
        <v>0</v>
      </c>
      <c r="AB309" s="58">
        <f t="shared" si="450"/>
        <v>0</v>
      </c>
      <c r="AC309" s="58">
        <f t="shared" si="450"/>
        <v>0</v>
      </c>
      <c r="AD309" s="58">
        <f t="shared" si="450"/>
        <v>0</v>
      </c>
      <c r="AE309" s="58">
        <f t="shared" si="450"/>
        <v>0</v>
      </c>
      <c r="AF309" s="58">
        <f t="shared" si="450"/>
        <v>0</v>
      </c>
      <c r="AG309" s="58">
        <f t="shared" si="450"/>
        <v>0</v>
      </c>
      <c r="AH309" s="58">
        <f t="shared" si="450"/>
        <v>0</v>
      </c>
      <c r="AI309" s="58">
        <f t="shared" si="450"/>
        <v>0</v>
      </c>
      <c r="AJ309" s="58">
        <f t="shared" si="450"/>
        <v>0</v>
      </c>
      <c r="AK309" s="58">
        <f t="shared" si="450"/>
        <v>0</v>
      </c>
      <c r="AX309" s="56" t="s">
        <v>65</v>
      </c>
      <c r="AY309" s="57">
        <f>AY308*AY306</f>
        <v>18400367.2405024</v>
      </c>
      <c r="AZ309" s="58">
        <f t="shared" ref="AZ309:CG309" si="451">AZ308*AZ306</f>
        <v>47264594.8303045</v>
      </c>
      <c r="BA309" s="58">
        <f t="shared" si="451"/>
        <v>54030695.4163209</v>
      </c>
      <c r="BB309" s="58">
        <f t="shared" si="451"/>
        <v>23319533.0807459</v>
      </c>
      <c r="BC309" s="58">
        <f t="shared" si="451"/>
        <v>12671385.8169516</v>
      </c>
      <c r="BD309" s="58">
        <f t="shared" si="451"/>
        <v>15223108.7512959</v>
      </c>
      <c r="BE309" s="58">
        <f t="shared" si="451"/>
        <v>10916354.6385766</v>
      </c>
      <c r="BF309" s="58">
        <f t="shared" si="451"/>
        <v>3077583.39169988</v>
      </c>
      <c r="BG309" s="58">
        <f t="shared" si="451"/>
        <v>2702777.24012602</v>
      </c>
      <c r="BH309" s="58">
        <f t="shared" si="451"/>
        <v>1297188.72294059</v>
      </c>
      <c r="BI309" s="58">
        <f t="shared" si="451"/>
        <v>358722.998325369</v>
      </c>
      <c r="BJ309" s="58">
        <f t="shared" si="451"/>
        <v>34215.1656194986</v>
      </c>
      <c r="BK309" s="58">
        <f t="shared" si="451"/>
        <v>0</v>
      </c>
      <c r="BL309" s="58">
        <f t="shared" si="451"/>
        <v>0</v>
      </c>
      <c r="BM309" s="58">
        <f t="shared" si="451"/>
        <v>0</v>
      </c>
      <c r="BN309" s="58">
        <f t="shared" si="451"/>
        <v>0</v>
      </c>
      <c r="BO309" s="76">
        <f t="shared" si="451"/>
        <v>0</v>
      </c>
      <c r="BP309" s="58">
        <f t="shared" si="451"/>
        <v>0</v>
      </c>
      <c r="BQ309" s="58">
        <f t="shared" si="451"/>
        <v>0</v>
      </c>
      <c r="BR309" s="58">
        <f t="shared" si="451"/>
        <v>0</v>
      </c>
      <c r="BS309" s="58">
        <f t="shared" si="451"/>
        <v>0</v>
      </c>
      <c r="BT309" s="58">
        <f t="shared" si="451"/>
        <v>0</v>
      </c>
      <c r="BU309" s="58">
        <f t="shared" si="451"/>
        <v>0</v>
      </c>
      <c r="BV309" s="58">
        <f t="shared" si="451"/>
        <v>0</v>
      </c>
      <c r="BW309" s="58">
        <f t="shared" si="451"/>
        <v>0</v>
      </c>
      <c r="BX309" s="58">
        <f t="shared" si="451"/>
        <v>0</v>
      </c>
      <c r="BY309" s="58">
        <f t="shared" si="451"/>
        <v>0</v>
      </c>
      <c r="BZ309" s="58">
        <f t="shared" si="451"/>
        <v>0</v>
      </c>
      <c r="CA309" s="58">
        <f t="shared" si="451"/>
        <v>0</v>
      </c>
      <c r="CB309" s="58">
        <f t="shared" si="451"/>
        <v>0</v>
      </c>
      <c r="CC309" s="58">
        <f t="shared" si="451"/>
        <v>0</v>
      </c>
      <c r="CD309" s="58">
        <f t="shared" si="451"/>
        <v>0</v>
      </c>
      <c r="CE309" s="58">
        <f t="shared" si="451"/>
        <v>0</v>
      </c>
      <c r="CF309" s="58">
        <f t="shared" si="451"/>
        <v>0</v>
      </c>
      <c r="CG309" s="58">
        <f t="shared" si="451"/>
        <v>0</v>
      </c>
    </row>
    <row r="310" ht="15" customHeight="1" spans="2:85">
      <c r="B310" s="56" t="s">
        <v>66</v>
      </c>
      <c r="C310" s="59">
        <f>SUM(C309:AG309)/SUM(C308:AG308)/4</f>
        <v>0.517266936798197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>
        <f>SUM(AY309:CC309)/SUM(AY308:CC308)/4</f>
        <v>0.45177905427625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D310" s="1"/>
      <c r="CE310" s="1"/>
      <c r="CF310" s="1"/>
      <c r="CG310" s="1"/>
    </row>
    <row r="311" ht="15" customHeight="1" spans="2:85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D311" s="1"/>
      <c r="CE311" s="1"/>
      <c r="CF311" s="1"/>
      <c r="CG311" s="1"/>
    </row>
    <row r="312" ht="15" customHeight="1" spans="2:85">
      <c r="B312" s="56" t="s">
        <v>64</v>
      </c>
      <c r="C312" s="57">
        <f>C302</f>
        <v>28974135.42</v>
      </c>
      <c r="D312" s="57">
        <f t="shared" ref="D312:AK312" si="452">D302</f>
        <v>5943038.73797038</v>
      </c>
      <c r="E312" s="57">
        <f t="shared" si="452"/>
        <v>6055794.28699085</v>
      </c>
      <c r="F312" s="57">
        <f t="shared" si="452"/>
        <v>3605570.32795591</v>
      </c>
      <c r="G312" s="57">
        <f t="shared" si="452"/>
        <v>7601167.30192868</v>
      </c>
      <c r="H312" s="57">
        <f t="shared" si="452"/>
        <v>3176591.81968181</v>
      </c>
      <c r="I312" s="57">
        <f t="shared" si="452"/>
        <v>1191950.76287525</v>
      </c>
      <c r="J312" s="57">
        <f t="shared" si="452"/>
        <v>1110535.3174791</v>
      </c>
      <c r="K312" s="57">
        <f t="shared" si="452"/>
        <v>32083.1634567812</v>
      </c>
      <c r="L312" s="57">
        <f t="shared" si="452"/>
        <v>160576.233101217</v>
      </c>
      <c r="M312" s="57">
        <f t="shared" si="452"/>
        <v>96827.4685600291</v>
      </c>
      <c r="N312" s="57">
        <f t="shared" si="452"/>
        <v>0</v>
      </c>
      <c r="O312" s="57">
        <f t="shared" si="452"/>
        <v>0</v>
      </c>
      <c r="P312" s="57">
        <f t="shared" si="452"/>
        <v>0</v>
      </c>
      <c r="Q312" s="57">
        <f t="shared" si="452"/>
        <v>0</v>
      </c>
      <c r="R312" s="57">
        <f t="shared" si="452"/>
        <v>0</v>
      </c>
      <c r="S312" s="57">
        <f t="shared" si="452"/>
        <v>0</v>
      </c>
      <c r="T312" s="57">
        <f t="shared" si="452"/>
        <v>0</v>
      </c>
      <c r="U312" s="57">
        <f t="shared" si="452"/>
        <v>0</v>
      </c>
      <c r="V312" s="57">
        <f t="shared" si="452"/>
        <v>0</v>
      </c>
      <c r="W312" s="57">
        <f t="shared" si="452"/>
        <v>0</v>
      </c>
      <c r="X312" s="57">
        <f t="shared" si="452"/>
        <v>0</v>
      </c>
      <c r="Y312" s="57">
        <f t="shared" si="452"/>
        <v>0</v>
      </c>
      <c r="Z312" s="57">
        <f t="shared" si="452"/>
        <v>0</v>
      </c>
      <c r="AA312" s="57">
        <f t="shared" si="452"/>
        <v>0</v>
      </c>
      <c r="AB312" s="57">
        <f t="shared" si="452"/>
        <v>0</v>
      </c>
      <c r="AC312" s="57">
        <f t="shared" si="452"/>
        <v>0</v>
      </c>
      <c r="AD312" s="57">
        <f t="shared" si="452"/>
        <v>0</v>
      </c>
      <c r="AE312" s="57">
        <f t="shared" si="452"/>
        <v>0</v>
      </c>
      <c r="AF312" s="57">
        <f t="shared" si="452"/>
        <v>0</v>
      </c>
      <c r="AG312" s="57">
        <f t="shared" si="452"/>
        <v>0</v>
      </c>
      <c r="AH312" s="57">
        <f t="shared" si="452"/>
        <v>0</v>
      </c>
      <c r="AI312" s="57">
        <f t="shared" si="452"/>
        <v>0</v>
      </c>
      <c r="AJ312" s="57">
        <f t="shared" si="452"/>
        <v>0</v>
      </c>
      <c r="AK312" s="57">
        <f t="shared" si="452"/>
        <v>0</v>
      </c>
      <c r="AX312" s="56" t="s">
        <v>64</v>
      </c>
      <c r="AY312" s="57">
        <f>AY302</f>
        <v>26997863.07</v>
      </c>
      <c r="AZ312" s="57">
        <f t="shared" ref="AZ312:CG312" si="453">AZ302</f>
        <v>6092988.08510054</v>
      </c>
      <c r="BA312" s="57">
        <f t="shared" si="453"/>
        <v>5241170.29500709</v>
      </c>
      <c r="BB312" s="57">
        <f t="shared" si="453"/>
        <v>10700603.6100872</v>
      </c>
      <c r="BC312" s="57">
        <f t="shared" si="453"/>
        <v>3166244.24194929</v>
      </c>
      <c r="BD312" s="57">
        <f t="shared" si="453"/>
        <v>83875.3089717897</v>
      </c>
      <c r="BE312" s="57">
        <f t="shared" si="453"/>
        <v>224338.493063223</v>
      </c>
      <c r="BF312" s="57">
        <f t="shared" si="453"/>
        <v>1190156.0051203</v>
      </c>
      <c r="BG312" s="57">
        <f t="shared" si="453"/>
        <v>29456.8061310797</v>
      </c>
      <c r="BH312" s="57">
        <f t="shared" si="453"/>
        <v>147431.314686083</v>
      </c>
      <c r="BI312" s="57">
        <f t="shared" si="453"/>
        <v>88901.0827557071</v>
      </c>
      <c r="BJ312" s="57">
        <f t="shared" si="453"/>
        <v>29722.595334656</v>
      </c>
      <c r="BK312" s="57">
        <f t="shared" si="453"/>
        <v>2975.23179299987</v>
      </c>
      <c r="BL312" s="57">
        <f t="shared" si="453"/>
        <v>0</v>
      </c>
      <c r="BM312" s="57">
        <f t="shared" si="453"/>
        <v>0</v>
      </c>
      <c r="BN312" s="57">
        <f t="shared" si="453"/>
        <v>0</v>
      </c>
      <c r="BO312" s="57">
        <f t="shared" si="453"/>
        <v>0</v>
      </c>
      <c r="BP312" s="57">
        <f t="shared" si="453"/>
        <v>0</v>
      </c>
      <c r="BQ312" s="57">
        <f t="shared" si="453"/>
        <v>0</v>
      </c>
      <c r="BR312" s="57">
        <f t="shared" si="453"/>
        <v>0</v>
      </c>
      <c r="BS312" s="57">
        <f t="shared" si="453"/>
        <v>0</v>
      </c>
      <c r="BT312" s="57">
        <f t="shared" si="453"/>
        <v>0</v>
      </c>
      <c r="BU312" s="57">
        <f t="shared" si="453"/>
        <v>0</v>
      </c>
      <c r="BV312" s="57">
        <f t="shared" si="453"/>
        <v>0</v>
      </c>
      <c r="BW312" s="57">
        <f t="shared" si="453"/>
        <v>0</v>
      </c>
      <c r="BX312" s="57">
        <f t="shared" si="453"/>
        <v>0</v>
      </c>
      <c r="BY312" s="57">
        <f t="shared" si="453"/>
        <v>0</v>
      </c>
      <c r="BZ312" s="57">
        <f t="shared" si="453"/>
        <v>0</v>
      </c>
      <c r="CA312" s="57">
        <f t="shared" si="453"/>
        <v>0</v>
      </c>
      <c r="CB312" s="57">
        <f t="shared" si="453"/>
        <v>0</v>
      </c>
      <c r="CC312" s="57">
        <f t="shared" si="453"/>
        <v>0</v>
      </c>
      <c r="CD312" s="57">
        <f t="shared" si="453"/>
        <v>0</v>
      </c>
      <c r="CE312" s="57">
        <f t="shared" si="453"/>
        <v>0</v>
      </c>
      <c r="CF312" s="57">
        <f t="shared" si="453"/>
        <v>0</v>
      </c>
      <c r="CG312" s="57">
        <f t="shared" si="453"/>
        <v>0</v>
      </c>
    </row>
    <row r="313" ht="15" customHeight="1" spans="2:85">
      <c r="B313" s="56" t="s">
        <v>65</v>
      </c>
      <c r="C313" s="57">
        <f>C312*C306</f>
        <v>14487067.71</v>
      </c>
      <c r="D313" s="57">
        <f t="shared" ref="D313:AK313" si="454">D312*D306</f>
        <v>8914558.10695557</v>
      </c>
      <c r="E313" s="57">
        <f t="shared" si="454"/>
        <v>15139485.7174771</v>
      </c>
      <c r="F313" s="57">
        <f t="shared" si="454"/>
        <v>12619496.1478457</v>
      </c>
      <c r="G313" s="57">
        <f t="shared" si="454"/>
        <v>34205252.858679</v>
      </c>
      <c r="H313" s="57">
        <f t="shared" si="454"/>
        <v>17471255.00825</v>
      </c>
      <c r="I313" s="57">
        <f t="shared" si="454"/>
        <v>7747679.95868911</v>
      </c>
      <c r="J313" s="57">
        <f t="shared" si="454"/>
        <v>8329014.88109326</v>
      </c>
      <c r="K313" s="57">
        <f t="shared" si="454"/>
        <v>272706.88938264</v>
      </c>
      <c r="L313" s="57">
        <f t="shared" si="454"/>
        <v>1525474.21446156</v>
      </c>
      <c r="M313" s="57">
        <f t="shared" si="454"/>
        <v>1016688.41988031</v>
      </c>
      <c r="N313" s="57">
        <f t="shared" si="454"/>
        <v>0</v>
      </c>
      <c r="O313" s="57">
        <f t="shared" si="454"/>
        <v>0</v>
      </c>
      <c r="P313" s="57">
        <f t="shared" si="454"/>
        <v>0</v>
      </c>
      <c r="Q313" s="57">
        <f t="shared" si="454"/>
        <v>0</v>
      </c>
      <c r="R313" s="57">
        <f t="shared" si="454"/>
        <v>0</v>
      </c>
      <c r="S313" s="78">
        <f t="shared" si="454"/>
        <v>0</v>
      </c>
      <c r="T313" s="57">
        <f t="shared" si="454"/>
        <v>0</v>
      </c>
      <c r="U313" s="57">
        <f t="shared" si="454"/>
        <v>0</v>
      </c>
      <c r="V313" s="57">
        <f t="shared" si="454"/>
        <v>0</v>
      </c>
      <c r="W313" s="57">
        <f t="shared" si="454"/>
        <v>0</v>
      </c>
      <c r="X313" s="57">
        <f t="shared" si="454"/>
        <v>0</v>
      </c>
      <c r="Y313" s="57">
        <f t="shared" si="454"/>
        <v>0</v>
      </c>
      <c r="Z313" s="57">
        <f t="shared" si="454"/>
        <v>0</v>
      </c>
      <c r="AA313" s="57">
        <f t="shared" si="454"/>
        <v>0</v>
      </c>
      <c r="AB313" s="57">
        <f t="shared" si="454"/>
        <v>0</v>
      </c>
      <c r="AC313" s="57">
        <f t="shared" si="454"/>
        <v>0</v>
      </c>
      <c r="AD313" s="57">
        <f t="shared" si="454"/>
        <v>0</v>
      </c>
      <c r="AE313" s="57">
        <f t="shared" si="454"/>
        <v>0</v>
      </c>
      <c r="AF313" s="57">
        <f t="shared" si="454"/>
        <v>0</v>
      </c>
      <c r="AG313" s="81">
        <f t="shared" si="454"/>
        <v>0</v>
      </c>
      <c r="AH313" s="57">
        <f t="shared" si="454"/>
        <v>0</v>
      </c>
      <c r="AI313" s="81">
        <f t="shared" si="454"/>
        <v>0</v>
      </c>
      <c r="AJ313" s="57">
        <f t="shared" si="454"/>
        <v>0</v>
      </c>
      <c r="AK313" s="81">
        <f t="shared" si="454"/>
        <v>0</v>
      </c>
      <c r="AX313" s="56" t="s">
        <v>65</v>
      </c>
      <c r="AY313" s="57">
        <f>AY312*AY306</f>
        <v>13498931.535</v>
      </c>
      <c r="AZ313" s="57">
        <f t="shared" ref="AZ313:CG313" si="455">AZ312*AZ306</f>
        <v>9139482.12765081</v>
      </c>
      <c r="BA313" s="57">
        <f t="shared" si="455"/>
        <v>13102925.7375177</v>
      </c>
      <c r="BB313" s="57">
        <f t="shared" si="455"/>
        <v>37452112.6353053</v>
      </c>
      <c r="BC313" s="57">
        <f t="shared" si="455"/>
        <v>14248099.0887718</v>
      </c>
      <c r="BD313" s="57">
        <f t="shared" si="455"/>
        <v>461314.199344843</v>
      </c>
      <c r="BE313" s="57">
        <f t="shared" si="455"/>
        <v>1458200.20491095</v>
      </c>
      <c r="BF313" s="57">
        <f t="shared" si="455"/>
        <v>8926170.03840226</v>
      </c>
      <c r="BG313" s="57">
        <f t="shared" si="455"/>
        <v>250382.852114178</v>
      </c>
      <c r="BH313" s="57">
        <f t="shared" si="455"/>
        <v>1400597.48951779</v>
      </c>
      <c r="BI313" s="57">
        <f t="shared" si="455"/>
        <v>933461.368934924</v>
      </c>
      <c r="BJ313" s="57">
        <f t="shared" si="455"/>
        <v>341809.846348544</v>
      </c>
      <c r="BK313" s="57">
        <f t="shared" si="455"/>
        <v>37190.3974124984</v>
      </c>
      <c r="BL313" s="57">
        <f t="shared" si="455"/>
        <v>0</v>
      </c>
      <c r="BM313" s="57">
        <f t="shared" si="455"/>
        <v>0</v>
      </c>
      <c r="BN313" s="57">
        <f t="shared" si="455"/>
        <v>0</v>
      </c>
      <c r="BO313" s="78">
        <f t="shared" si="455"/>
        <v>0</v>
      </c>
      <c r="BP313" s="57">
        <f t="shared" si="455"/>
        <v>0</v>
      </c>
      <c r="BQ313" s="57">
        <f t="shared" si="455"/>
        <v>0</v>
      </c>
      <c r="BR313" s="57">
        <f t="shared" si="455"/>
        <v>0</v>
      </c>
      <c r="BS313" s="57">
        <f t="shared" si="455"/>
        <v>0</v>
      </c>
      <c r="BT313" s="57">
        <f t="shared" si="455"/>
        <v>0</v>
      </c>
      <c r="BU313" s="57">
        <f t="shared" si="455"/>
        <v>0</v>
      </c>
      <c r="BV313" s="57">
        <f t="shared" si="455"/>
        <v>0</v>
      </c>
      <c r="BW313" s="57">
        <f t="shared" si="455"/>
        <v>0</v>
      </c>
      <c r="BX313" s="57">
        <f t="shared" si="455"/>
        <v>0</v>
      </c>
      <c r="BY313" s="57">
        <f t="shared" si="455"/>
        <v>0</v>
      </c>
      <c r="BZ313" s="57">
        <f t="shared" si="455"/>
        <v>0</v>
      </c>
      <c r="CA313" s="57">
        <f t="shared" si="455"/>
        <v>0</v>
      </c>
      <c r="CB313" s="57">
        <f t="shared" si="455"/>
        <v>0</v>
      </c>
      <c r="CC313" s="81">
        <f t="shared" si="455"/>
        <v>0</v>
      </c>
      <c r="CD313" s="57">
        <f t="shared" si="455"/>
        <v>0</v>
      </c>
      <c r="CE313" s="81">
        <f t="shared" si="455"/>
        <v>0</v>
      </c>
      <c r="CF313" s="57">
        <f t="shared" si="455"/>
        <v>0</v>
      </c>
      <c r="CG313" s="81">
        <f t="shared" si="455"/>
        <v>0</v>
      </c>
    </row>
    <row r="314" ht="15" customHeight="1" spans="2:85">
      <c r="B314" s="62" t="s">
        <v>68</v>
      </c>
      <c r="C314" s="59">
        <f>SUM(C313:AG313)/SUM(C312:AG312)/4+0.125</f>
        <v>0.650160967480882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>
        <f>SUM(AY313:CC313)/SUM(AY312:CC312)/4+0.125</f>
        <v>0.5937902393363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D314" s="1"/>
      <c r="CE314" s="1"/>
      <c r="CF314" s="1"/>
      <c r="CG314" s="1"/>
    </row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</sheetData>
  <mergeCells count="104">
    <mergeCell ref="B2:AK2"/>
    <mergeCell ref="AX2:CG2"/>
    <mergeCell ref="CP2:DY2"/>
    <mergeCell ref="B3:AK3"/>
    <mergeCell ref="AX3:CG3"/>
    <mergeCell ref="CP3:DY3"/>
    <mergeCell ref="B4:AH4"/>
    <mergeCell ref="AJ4:AK4"/>
    <mergeCell ref="AX4:CD4"/>
    <mergeCell ref="CF4:CG4"/>
    <mergeCell ref="CP4:DV4"/>
    <mergeCell ref="DX4:DY4"/>
    <mergeCell ref="C5:AK5"/>
    <mergeCell ref="AY5:CG5"/>
    <mergeCell ref="CQ5:DY5"/>
    <mergeCell ref="B43:AK43"/>
    <mergeCell ref="AX43:CG43"/>
    <mergeCell ref="CP43:DY43"/>
    <mergeCell ref="C44:AK44"/>
    <mergeCell ref="AY44:CG44"/>
    <mergeCell ref="CQ44:DY44"/>
    <mergeCell ref="B96:AK96"/>
    <mergeCell ref="AX96:CG96"/>
    <mergeCell ref="CP96:DY96"/>
    <mergeCell ref="C97:AK97"/>
    <mergeCell ref="AY97:CG97"/>
    <mergeCell ref="CQ97:DY97"/>
    <mergeCell ref="B135:AK135"/>
    <mergeCell ref="AX135:CG135"/>
    <mergeCell ref="CP135:DY135"/>
    <mergeCell ref="C136:AK136"/>
    <mergeCell ref="AY136:CG136"/>
    <mergeCell ref="CQ136:DY136"/>
    <mergeCell ref="B174:AK174"/>
    <mergeCell ref="AX174:CG174"/>
    <mergeCell ref="CP174:DY174"/>
    <mergeCell ref="C175:AK175"/>
    <mergeCell ref="AY175:CG175"/>
    <mergeCell ref="CQ175:DY175"/>
    <mergeCell ref="B225:Q225"/>
    <mergeCell ref="AX225:BM225"/>
    <mergeCell ref="CP225:DE225"/>
    <mergeCell ref="H226:I226"/>
    <mergeCell ref="BD226:BE226"/>
    <mergeCell ref="CV226:CW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  <mergeCell ref="CP5:CP6"/>
    <mergeCell ref="CP44:CP45"/>
    <mergeCell ref="CP97:CP98"/>
    <mergeCell ref="CP136:CP137"/>
    <mergeCell ref="CP175:CP176"/>
    <mergeCell ref="CP226:CP227"/>
    <mergeCell ref="CQ226:CQ227"/>
    <mergeCell ref="CR226:CR227"/>
    <mergeCell ref="CS226:CS227"/>
    <mergeCell ref="CT226:CT227"/>
    <mergeCell ref="CU226:CU227"/>
    <mergeCell ref="CX226:CX227"/>
    <mergeCell ref="CY226:CY227"/>
    <mergeCell ref="CZ226:CZ227"/>
    <mergeCell ref="DA226:DA227"/>
    <mergeCell ref="DB226:DB227"/>
    <mergeCell ref="DC226:DC227"/>
    <mergeCell ref="DD226:DD227"/>
    <mergeCell ref="DE226:DE227"/>
  </mergeCell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Y458"/>
  <sheetViews>
    <sheetView topLeftCell="A231" workbookViewId="0">
      <selection activeCell="E244" sqref="E244"/>
    </sheetView>
  </sheetViews>
  <sheetFormatPr defaultColWidth="14.3333333333333" defaultRowHeight="15.75"/>
  <cols>
    <col min="1" max="1" width="14.3333333333333" style="1"/>
    <col min="2" max="45" width="14.3333333333333" style="1" outlineLevel="1"/>
    <col min="46" max="49" width="14.3333333333333" style="1"/>
    <col min="50" max="89" width="14.3333333333333" style="1" outlineLevel="1"/>
    <col min="90" max="109" width="14.3333333333333" style="1"/>
    <col min="110" max="16384" width="14.3333333333333" style="2"/>
  </cols>
  <sheetData>
    <row r="1" ht="15" customHeight="1"/>
    <row r="2" ht="15" customHeight="1" spans="2:8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ht="15" customHeight="1" spans="2:8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70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15" customHeight="1" spans="2:8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</row>
    <row r="5" ht="15" customHeight="1" outlineLevel="1" spans="2:8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ht="15" customHeight="1" outlineLevel="1" spans="2:8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</row>
    <row r="7" ht="15" customHeight="1" outlineLevel="1" spans="2:117">
      <c r="B7" s="10">
        <v>201606</v>
      </c>
      <c r="C7" s="11">
        <v>5738.1</v>
      </c>
      <c r="D7" s="11">
        <v>23918.3</v>
      </c>
      <c r="E7" s="11">
        <v>25772.6</v>
      </c>
      <c r="F7" s="11">
        <v>25772.6</v>
      </c>
      <c r="G7" s="11">
        <v>35772.6</v>
      </c>
      <c r="H7" s="11">
        <v>35772.6</v>
      </c>
      <c r="I7" s="11">
        <v>35772.6</v>
      </c>
      <c r="J7" s="11">
        <v>35772.6</v>
      </c>
      <c r="K7" s="11">
        <v>35772.6</v>
      </c>
      <c r="L7" s="11">
        <v>35772.6</v>
      </c>
      <c r="M7" s="11">
        <v>35772.6</v>
      </c>
      <c r="N7" s="11">
        <v>35772.6</v>
      </c>
      <c r="O7" s="11">
        <v>35772.6</v>
      </c>
      <c r="P7" s="11">
        <v>35772.6</v>
      </c>
      <c r="Q7" s="11">
        <v>35772.6</v>
      </c>
      <c r="R7" s="11">
        <v>35772.6</v>
      </c>
      <c r="S7" s="11">
        <v>35772.6</v>
      </c>
      <c r="T7" s="11">
        <v>35772.6</v>
      </c>
      <c r="U7" s="11">
        <v>35772.6</v>
      </c>
      <c r="V7" s="11">
        <v>35772.6</v>
      </c>
      <c r="W7" s="11">
        <v>35772.6</v>
      </c>
      <c r="X7" s="11">
        <v>35772.6</v>
      </c>
      <c r="Y7" s="11">
        <v>35772.6</v>
      </c>
      <c r="Z7" s="11">
        <v>35772.6</v>
      </c>
      <c r="AA7" s="11">
        <v>35772.6</v>
      </c>
      <c r="AB7" s="11">
        <v>35772.6</v>
      </c>
      <c r="AC7" s="11">
        <v>35772.6</v>
      </c>
      <c r="AD7" s="11">
        <v>35772.6</v>
      </c>
      <c r="AE7" s="11">
        <v>35772.6</v>
      </c>
      <c r="AF7" s="11">
        <v>35772.6</v>
      </c>
      <c r="AG7" s="11">
        <v>35772.6</v>
      </c>
      <c r="AH7" s="11">
        <v>35772.6</v>
      </c>
      <c r="AI7" s="11">
        <v>35772.6</v>
      </c>
      <c r="AJ7" s="11">
        <v>35772.6</v>
      </c>
      <c r="AK7" s="11">
        <v>35772.6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 t="s">
        <v>25</v>
      </c>
      <c r="CI7" s="11" t="s">
        <v>25</v>
      </c>
      <c r="CJ7" s="11" t="s">
        <v>25</v>
      </c>
      <c r="CK7" s="11" t="s">
        <v>25</v>
      </c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11463.63</v>
      </c>
      <c r="D8" s="11">
        <v>16815.08</v>
      </c>
      <c r="E8" s="11">
        <v>72329.52</v>
      </c>
      <c r="F8" s="11">
        <v>77329.52</v>
      </c>
      <c r="G8" s="11">
        <v>77329.52</v>
      </c>
      <c r="H8" s="11">
        <v>77329.52</v>
      </c>
      <c r="I8" s="11">
        <v>77329.52</v>
      </c>
      <c r="J8" s="11">
        <v>77329.52</v>
      </c>
      <c r="K8" s="11">
        <v>77329.52</v>
      </c>
      <c r="L8" s="11">
        <v>77329.52</v>
      </c>
      <c r="M8" s="11">
        <v>77329.52</v>
      </c>
      <c r="N8" s="11">
        <v>77329.52</v>
      </c>
      <c r="O8" s="11">
        <v>77329.52</v>
      </c>
      <c r="P8" s="11">
        <v>77329.52</v>
      </c>
      <c r="Q8" s="11">
        <v>77329.52</v>
      </c>
      <c r="R8" s="11">
        <v>77329.52</v>
      </c>
      <c r="S8" s="11">
        <v>77329.52</v>
      </c>
      <c r="T8" s="11">
        <v>77329.52</v>
      </c>
      <c r="U8" s="11">
        <v>77329.52</v>
      </c>
      <c r="V8" s="11">
        <v>77329.52</v>
      </c>
      <c r="W8" s="11">
        <v>77329.52</v>
      </c>
      <c r="X8" s="11">
        <v>77329.52</v>
      </c>
      <c r="Y8" s="11">
        <v>77329.52</v>
      </c>
      <c r="Z8" s="11">
        <v>77329.52</v>
      </c>
      <c r="AA8" s="11">
        <v>77329.52</v>
      </c>
      <c r="AB8" s="11">
        <v>77329.52</v>
      </c>
      <c r="AC8" s="11">
        <v>77329.52</v>
      </c>
      <c r="AD8" s="11">
        <v>77329.52</v>
      </c>
      <c r="AE8" s="11">
        <v>77329.52</v>
      </c>
      <c r="AF8" s="11">
        <v>77329.52</v>
      </c>
      <c r="AG8" s="11">
        <v>77329.52</v>
      </c>
      <c r="AH8" s="11">
        <v>77329.52</v>
      </c>
      <c r="AI8" s="11">
        <v>77329.52</v>
      </c>
      <c r="AJ8" s="11">
        <v>77329.52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31247.9</v>
      </c>
      <c r="D9" s="11">
        <v>34962.1</v>
      </c>
      <c r="E9" s="11">
        <v>47310.55</v>
      </c>
      <c r="F9" s="11">
        <v>47310.55</v>
      </c>
      <c r="G9" s="11">
        <v>47310.55</v>
      </c>
      <c r="H9" s="11">
        <v>47310.55</v>
      </c>
      <c r="I9" s="11">
        <v>47310.55</v>
      </c>
      <c r="J9" s="11">
        <v>47310.55</v>
      </c>
      <c r="K9" s="11">
        <v>47310.55</v>
      </c>
      <c r="L9" s="11">
        <v>47310.55</v>
      </c>
      <c r="M9" s="11">
        <v>47310.55</v>
      </c>
      <c r="N9" s="11">
        <v>47310.55</v>
      </c>
      <c r="O9" s="11">
        <v>47310.55</v>
      </c>
      <c r="P9" s="11">
        <v>47310.55</v>
      </c>
      <c r="Q9" s="11">
        <v>47310.55</v>
      </c>
      <c r="R9" s="11">
        <v>47310.55</v>
      </c>
      <c r="S9" s="11">
        <v>47310.55</v>
      </c>
      <c r="T9" s="11">
        <v>47310.55</v>
      </c>
      <c r="U9" s="11">
        <v>47310.55</v>
      </c>
      <c r="V9" s="11">
        <v>47310.55</v>
      </c>
      <c r="W9" s="11">
        <v>47310.55</v>
      </c>
      <c r="X9" s="11">
        <v>47310.55</v>
      </c>
      <c r="Y9" s="11">
        <v>47310.55</v>
      </c>
      <c r="Z9" s="11">
        <v>47310.55</v>
      </c>
      <c r="AA9" s="11">
        <v>47310.55</v>
      </c>
      <c r="AB9" s="11">
        <v>47310.55</v>
      </c>
      <c r="AC9" s="11">
        <v>47310.55</v>
      </c>
      <c r="AD9" s="11">
        <v>47310.55</v>
      </c>
      <c r="AE9" s="11">
        <v>47310.55</v>
      </c>
      <c r="AF9" s="11">
        <v>47310.55</v>
      </c>
      <c r="AG9" s="11">
        <v>47310.55</v>
      </c>
      <c r="AH9" s="11">
        <v>47310.55</v>
      </c>
      <c r="AI9" s="11">
        <v>47310.55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24968.36</v>
      </c>
      <c r="D10" s="11">
        <v>31036.36</v>
      </c>
      <c r="E10" s="11">
        <v>31036.36</v>
      </c>
      <c r="F10" s="11">
        <v>31036.36</v>
      </c>
      <c r="G10" s="11">
        <v>31036.36</v>
      </c>
      <c r="H10" s="11">
        <v>31036.36</v>
      </c>
      <c r="I10" s="11">
        <v>31036.36</v>
      </c>
      <c r="J10" s="11">
        <v>31036.36</v>
      </c>
      <c r="K10" s="11">
        <v>31036.36</v>
      </c>
      <c r="L10" s="11">
        <v>31036.36</v>
      </c>
      <c r="M10" s="11">
        <v>31036.36</v>
      </c>
      <c r="N10" s="11">
        <v>31036.36</v>
      </c>
      <c r="O10" s="11">
        <v>31036.36</v>
      </c>
      <c r="P10" s="11">
        <v>31036.36</v>
      </c>
      <c r="Q10" s="11">
        <v>31036.36</v>
      </c>
      <c r="R10" s="11">
        <v>31036.36</v>
      </c>
      <c r="S10" s="11">
        <v>31036.36</v>
      </c>
      <c r="T10" s="11">
        <v>31036.36</v>
      </c>
      <c r="U10" s="11">
        <v>31036.36</v>
      </c>
      <c r="V10" s="11">
        <v>31036.36</v>
      </c>
      <c r="W10" s="11">
        <v>31036.36</v>
      </c>
      <c r="X10" s="11">
        <v>31036.36</v>
      </c>
      <c r="Y10" s="11">
        <v>31036.36</v>
      </c>
      <c r="Z10" s="11">
        <v>31036.36</v>
      </c>
      <c r="AA10" s="11">
        <v>31036.36</v>
      </c>
      <c r="AB10" s="11">
        <v>31036.36</v>
      </c>
      <c r="AC10" s="11">
        <v>31036.36</v>
      </c>
      <c r="AD10" s="11">
        <v>31036.36</v>
      </c>
      <c r="AE10" s="11">
        <v>31036.36</v>
      </c>
      <c r="AF10" s="11">
        <v>31036.36</v>
      </c>
      <c r="AG10" s="11">
        <v>31036.36</v>
      </c>
      <c r="AH10" s="11">
        <v>31036.36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30539.96</v>
      </c>
      <c r="D11" s="11">
        <v>56824.61</v>
      </c>
      <c r="E11" s="11">
        <v>156824.62</v>
      </c>
      <c r="F11" s="11">
        <v>156824.62</v>
      </c>
      <c r="G11" s="11">
        <v>156877.12</v>
      </c>
      <c r="H11" s="11">
        <v>156877.12</v>
      </c>
      <c r="I11" s="11">
        <v>156877.12</v>
      </c>
      <c r="J11" s="11">
        <v>156877.12</v>
      </c>
      <c r="K11" s="11">
        <v>156877.12</v>
      </c>
      <c r="L11" s="11">
        <v>156877.12</v>
      </c>
      <c r="M11" s="11">
        <v>156877.12</v>
      </c>
      <c r="N11" s="11">
        <v>156877.12</v>
      </c>
      <c r="O11" s="11">
        <v>156877.12</v>
      </c>
      <c r="P11" s="11">
        <v>156877.12</v>
      </c>
      <c r="Q11" s="11">
        <v>156877.12</v>
      </c>
      <c r="R11" s="11">
        <v>156877.12</v>
      </c>
      <c r="S11" s="11">
        <v>156877.12</v>
      </c>
      <c r="T11" s="11">
        <v>156877.12</v>
      </c>
      <c r="U11" s="11">
        <v>156877.12</v>
      </c>
      <c r="V11" s="11">
        <v>156877.12</v>
      </c>
      <c r="W11" s="11">
        <v>156877.12</v>
      </c>
      <c r="X11" s="11">
        <v>156877.12</v>
      </c>
      <c r="Y11" s="11">
        <v>156877.12</v>
      </c>
      <c r="Z11" s="11">
        <v>156877.12</v>
      </c>
      <c r="AA11" s="11">
        <v>156877.12</v>
      </c>
      <c r="AB11" s="11">
        <v>156877.12</v>
      </c>
      <c r="AC11" s="11">
        <v>156877.12</v>
      </c>
      <c r="AD11" s="11">
        <v>156877.12</v>
      </c>
      <c r="AE11" s="11">
        <v>156877.12</v>
      </c>
      <c r="AF11" s="11">
        <v>156877.12</v>
      </c>
      <c r="AG11" s="11">
        <v>156877.12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39038.2</v>
      </c>
      <c r="D12" s="11">
        <v>67631.3</v>
      </c>
      <c r="E12" s="11">
        <v>67631.3</v>
      </c>
      <c r="F12" s="11">
        <v>67631.3</v>
      </c>
      <c r="G12" s="11">
        <v>67631.3</v>
      </c>
      <c r="H12" s="11">
        <v>67911.3</v>
      </c>
      <c r="I12" s="11">
        <v>67911.3</v>
      </c>
      <c r="J12" s="11">
        <v>176811.3</v>
      </c>
      <c r="K12" s="11">
        <v>176811.3</v>
      </c>
      <c r="L12" s="11">
        <v>176811.3</v>
      </c>
      <c r="M12" s="11">
        <v>176811.3</v>
      </c>
      <c r="N12" s="11">
        <v>176811.3</v>
      </c>
      <c r="O12" s="11">
        <v>176811.3</v>
      </c>
      <c r="P12" s="11">
        <v>176811.3</v>
      </c>
      <c r="Q12" s="11">
        <v>176811.3</v>
      </c>
      <c r="R12" s="11">
        <v>176811.3</v>
      </c>
      <c r="S12" s="11">
        <v>176811.3</v>
      </c>
      <c r="T12" s="11">
        <v>176811.3</v>
      </c>
      <c r="U12" s="11">
        <v>176811.3</v>
      </c>
      <c r="V12" s="11">
        <v>176811.3</v>
      </c>
      <c r="W12" s="11">
        <v>176811.3</v>
      </c>
      <c r="X12" s="11">
        <v>176811.3</v>
      </c>
      <c r="Y12" s="11">
        <v>176811.3</v>
      </c>
      <c r="Z12" s="11">
        <v>176811.3</v>
      </c>
      <c r="AA12" s="11">
        <v>176811.3</v>
      </c>
      <c r="AB12" s="11">
        <v>176811.3</v>
      </c>
      <c r="AC12" s="11">
        <v>176811.3</v>
      </c>
      <c r="AD12" s="11">
        <v>176811.3</v>
      </c>
      <c r="AE12" s="11">
        <v>176811.3</v>
      </c>
      <c r="AF12" s="11">
        <v>176811.3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34628.5</v>
      </c>
      <c r="D13" s="11">
        <v>47510.8</v>
      </c>
      <c r="E13" s="11">
        <v>53744.55</v>
      </c>
      <c r="F13" s="11">
        <v>91213.96</v>
      </c>
      <c r="G13" s="11">
        <v>101713.27</v>
      </c>
      <c r="H13" s="11">
        <v>101713.27</v>
      </c>
      <c r="I13" s="11">
        <v>101713.27</v>
      </c>
      <c r="J13" s="11">
        <v>107233.27</v>
      </c>
      <c r="K13" s="11">
        <v>107233.27</v>
      </c>
      <c r="L13" s="11">
        <v>107233.27</v>
      </c>
      <c r="M13" s="11">
        <v>107233.27</v>
      </c>
      <c r="N13" s="11">
        <v>107233.27</v>
      </c>
      <c r="O13" s="11">
        <v>107233.27</v>
      </c>
      <c r="P13" s="11">
        <v>107233.27</v>
      </c>
      <c r="Q13" s="11">
        <v>107233.27</v>
      </c>
      <c r="R13" s="11">
        <v>107233.27</v>
      </c>
      <c r="S13" s="11">
        <v>107233.27</v>
      </c>
      <c r="T13" s="11">
        <v>107233.27</v>
      </c>
      <c r="U13" s="11">
        <v>107233.27</v>
      </c>
      <c r="V13" s="11">
        <v>107233.27</v>
      </c>
      <c r="W13" s="11">
        <v>107233.27</v>
      </c>
      <c r="X13" s="11">
        <v>107233.27</v>
      </c>
      <c r="Y13" s="11">
        <v>107233.27</v>
      </c>
      <c r="Z13" s="11">
        <v>107233.27</v>
      </c>
      <c r="AA13" s="11">
        <v>107233.27</v>
      </c>
      <c r="AB13" s="11">
        <v>107233.27</v>
      </c>
      <c r="AC13" s="11">
        <v>107233.27</v>
      </c>
      <c r="AD13" s="11">
        <v>107233.27</v>
      </c>
      <c r="AE13" s="11">
        <v>107233.27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79847.25</v>
      </c>
      <c r="D14" s="11">
        <v>133330.38</v>
      </c>
      <c r="E14" s="11">
        <v>189800.38</v>
      </c>
      <c r="F14" s="11">
        <v>195602.43</v>
      </c>
      <c r="G14" s="11">
        <v>292549.03</v>
      </c>
      <c r="H14" s="11">
        <v>295149.03</v>
      </c>
      <c r="I14" s="11">
        <v>297116.03</v>
      </c>
      <c r="J14" s="11">
        <v>297116.03</v>
      </c>
      <c r="K14" s="11">
        <v>297116.03</v>
      </c>
      <c r="L14" s="11">
        <v>297116.03</v>
      </c>
      <c r="M14" s="11">
        <v>297116.03</v>
      </c>
      <c r="N14" s="11">
        <v>297116.03</v>
      </c>
      <c r="O14" s="11">
        <v>297116.03</v>
      </c>
      <c r="P14" s="11">
        <v>297116.03</v>
      </c>
      <c r="Q14" s="11">
        <v>297116.03</v>
      </c>
      <c r="R14" s="11">
        <v>297116.03</v>
      </c>
      <c r="S14" s="11">
        <v>297116.03</v>
      </c>
      <c r="T14" s="11">
        <v>297116.03</v>
      </c>
      <c r="U14" s="11">
        <v>297116.03</v>
      </c>
      <c r="V14" s="11">
        <v>297116.03</v>
      </c>
      <c r="W14" s="11">
        <v>297116.03</v>
      </c>
      <c r="X14" s="11">
        <v>297116.03</v>
      </c>
      <c r="Y14" s="11">
        <v>297116.03</v>
      </c>
      <c r="Z14" s="11">
        <v>297116.03</v>
      </c>
      <c r="AA14" s="11">
        <v>297116.03</v>
      </c>
      <c r="AB14" s="11">
        <v>297116.03</v>
      </c>
      <c r="AC14" s="11">
        <v>297116.03</v>
      </c>
      <c r="AD14" s="11">
        <v>297116.03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98830.22</v>
      </c>
      <c r="D15" s="11">
        <v>163724.62</v>
      </c>
      <c r="E15" s="11">
        <v>181627.63</v>
      </c>
      <c r="F15" s="11">
        <v>191240.08</v>
      </c>
      <c r="G15" s="11">
        <v>194390.08</v>
      </c>
      <c r="H15" s="11">
        <v>194390.08</v>
      </c>
      <c r="I15" s="11">
        <v>194390.08</v>
      </c>
      <c r="J15" s="11">
        <v>206268.48</v>
      </c>
      <c r="K15" s="11">
        <v>206268.48</v>
      </c>
      <c r="L15" s="11">
        <v>206268.48</v>
      </c>
      <c r="M15" s="11">
        <v>206268.48</v>
      </c>
      <c r="N15" s="11">
        <v>206268.48</v>
      </c>
      <c r="O15" s="11">
        <v>206268.48</v>
      </c>
      <c r="P15" s="11">
        <v>206268.48</v>
      </c>
      <c r="Q15" s="11">
        <v>206268.48</v>
      </c>
      <c r="R15" s="11">
        <v>206268.48</v>
      </c>
      <c r="S15" s="11">
        <v>206268.48</v>
      </c>
      <c r="T15" s="11">
        <v>206268.48</v>
      </c>
      <c r="U15" s="11">
        <v>206268.48</v>
      </c>
      <c r="V15" s="11">
        <v>206268.48</v>
      </c>
      <c r="W15" s="11">
        <v>206268.48</v>
      </c>
      <c r="X15" s="11">
        <v>206268.48</v>
      </c>
      <c r="Y15" s="11">
        <v>206268.48</v>
      </c>
      <c r="Z15" s="11">
        <v>206268.48</v>
      </c>
      <c r="AA15" s="11">
        <v>206268.48</v>
      </c>
      <c r="AB15" s="11">
        <v>206268.48</v>
      </c>
      <c r="AC15" s="11">
        <v>206268.48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156705.83</v>
      </c>
      <c r="D16" s="11">
        <v>206232.4</v>
      </c>
      <c r="E16" s="11">
        <v>211419</v>
      </c>
      <c r="F16" s="11">
        <v>221038.15</v>
      </c>
      <c r="G16" s="11">
        <v>255253.61</v>
      </c>
      <c r="H16" s="11">
        <v>255253.61</v>
      </c>
      <c r="I16" s="11">
        <v>255253.61</v>
      </c>
      <c r="J16" s="11">
        <v>255253.61</v>
      </c>
      <c r="K16" s="11">
        <v>255253.61</v>
      </c>
      <c r="L16" s="11">
        <v>277347.05</v>
      </c>
      <c r="M16" s="11">
        <v>277347.05</v>
      </c>
      <c r="N16" s="11">
        <v>277347.05</v>
      </c>
      <c r="O16" s="11">
        <v>277347.05</v>
      </c>
      <c r="P16" s="11">
        <v>277347.05</v>
      </c>
      <c r="Q16" s="11">
        <v>277347.05</v>
      </c>
      <c r="R16" s="11">
        <v>277347.05</v>
      </c>
      <c r="S16" s="11">
        <v>277347.05</v>
      </c>
      <c r="T16" s="11">
        <v>277347.05</v>
      </c>
      <c r="U16" s="11">
        <v>277347.05</v>
      </c>
      <c r="V16" s="11">
        <v>277347.05</v>
      </c>
      <c r="W16" s="11">
        <v>277347.05</v>
      </c>
      <c r="X16" s="11">
        <v>277347.05</v>
      </c>
      <c r="Y16" s="11">
        <v>277347.05</v>
      </c>
      <c r="Z16" s="11">
        <v>277347.05</v>
      </c>
      <c r="AA16" s="11">
        <v>277347.05</v>
      </c>
      <c r="AB16" s="11">
        <v>277347.05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197229.44</v>
      </c>
      <c r="D17" s="11">
        <v>549317.01</v>
      </c>
      <c r="E17" s="11">
        <v>549833.01</v>
      </c>
      <c r="F17" s="11">
        <v>555943.67</v>
      </c>
      <c r="G17" s="11">
        <v>555943.67</v>
      </c>
      <c r="H17" s="11">
        <v>569974.44</v>
      </c>
      <c r="I17" s="11">
        <v>571256.44</v>
      </c>
      <c r="J17" s="11">
        <v>580296.44</v>
      </c>
      <c r="K17" s="11">
        <v>580296.44</v>
      </c>
      <c r="L17" s="11">
        <v>580296.44</v>
      </c>
      <c r="M17" s="11">
        <v>580296.44</v>
      </c>
      <c r="N17" s="11">
        <v>580296.44</v>
      </c>
      <c r="O17" s="11">
        <v>580296.44</v>
      </c>
      <c r="P17" s="11">
        <v>580296.44</v>
      </c>
      <c r="Q17" s="11">
        <v>580296.44</v>
      </c>
      <c r="R17" s="11">
        <v>580296.44</v>
      </c>
      <c r="S17" s="11">
        <v>580296.44</v>
      </c>
      <c r="T17" s="11">
        <v>580296.44</v>
      </c>
      <c r="U17" s="11">
        <v>580296.44</v>
      </c>
      <c r="V17" s="11">
        <v>580296.44</v>
      </c>
      <c r="W17" s="11">
        <v>580296.44</v>
      </c>
      <c r="X17" s="11">
        <v>580296.44</v>
      </c>
      <c r="Y17" s="11">
        <v>580296.44</v>
      </c>
      <c r="Z17" s="11">
        <v>580296.44</v>
      </c>
      <c r="AA17" s="11">
        <v>580296.44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199499.07</v>
      </c>
      <c r="D18" s="11">
        <v>269115.06</v>
      </c>
      <c r="E18" s="11">
        <v>275935.98</v>
      </c>
      <c r="F18" s="11">
        <v>295887.07</v>
      </c>
      <c r="G18" s="11">
        <v>305544.67</v>
      </c>
      <c r="H18" s="11">
        <v>305544.67</v>
      </c>
      <c r="I18" s="11">
        <v>305544.67</v>
      </c>
      <c r="J18" s="11">
        <v>417208.59</v>
      </c>
      <c r="K18" s="11">
        <v>442683.63</v>
      </c>
      <c r="L18" s="11">
        <v>442683.63</v>
      </c>
      <c r="M18" s="11">
        <v>442683.63</v>
      </c>
      <c r="N18" s="11">
        <v>442683.63</v>
      </c>
      <c r="O18" s="11">
        <v>442683.63</v>
      </c>
      <c r="P18" s="11">
        <v>442683.63</v>
      </c>
      <c r="Q18" s="11">
        <v>442683.63</v>
      </c>
      <c r="R18" s="11">
        <v>442683.63</v>
      </c>
      <c r="S18" s="11">
        <v>442590.53</v>
      </c>
      <c r="T18" s="11">
        <v>442590.53</v>
      </c>
      <c r="U18" s="11">
        <v>442590.53</v>
      </c>
      <c r="V18" s="11">
        <v>442590.53</v>
      </c>
      <c r="W18" s="11">
        <v>442590.53</v>
      </c>
      <c r="X18" s="11">
        <v>442590.53</v>
      </c>
      <c r="Y18" s="11">
        <v>442590.53</v>
      </c>
      <c r="Z18" s="11">
        <v>442590.53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267026.53</v>
      </c>
      <c r="D19" s="11">
        <v>372509.75</v>
      </c>
      <c r="E19" s="11">
        <v>418408.79</v>
      </c>
      <c r="F19" s="11">
        <v>443656.62</v>
      </c>
      <c r="G19" s="11">
        <v>453100.04</v>
      </c>
      <c r="H19" s="11">
        <v>516359.05</v>
      </c>
      <c r="I19" s="11">
        <v>525173.55</v>
      </c>
      <c r="J19" s="11">
        <v>527585.91</v>
      </c>
      <c r="K19" s="11">
        <v>527585.91</v>
      </c>
      <c r="L19" s="11">
        <v>527585.91</v>
      </c>
      <c r="M19" s="11">
        <v>527585.91</v>
      </c>
      <c r="N19" s="11">
        <v>527585.91</v>
      </c>
      <c r="O19" s="11">
        <v>527585.91</v>
      </c>
      <c r="P19" s="11">
        <v>527585.91</v>
      </c>
      <c r="Q19" s="11">
        <v>527585.91</v>
      </c>
      <c r="R19" s="11">
        <v>527585.91</v>
      </c>
      <c r="S19" s="11">
        <v>527585.91</v>
      </c>
      <c r="T19" s="11">
        <v>527585.91</v>
      </c>
      <c r="U19" s="11">
        <v>527585.91</v>
      </c>
      <c r="V19" s="11">
        <v>527585.91</v>
      </c>
      <c r="W19" s="11">
        <v>527585.91</v>
      </c>
      <c r="X19" s="11">
        <v>527585.91</v>
      </c>
      <c r="Y19" s="11">
        <v>527585.91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505471.65</v>
      </c>
      <c r="D20" s="11">
        <v>855209.6</v>
      </c>
      <c r="E20" s="11">
        <v>1060985.01</v>
      </c>
      <c r="F20" s="11">
        <v>1128898.7</v>
      </c>
      <c r="G20" s="11">
        <v>1289670.78</v>
      </c>
      <c r="H20" s="11">
        <v>1392573.25</v>
      </c>
      <c r="I20" s="11">
        <v>1395432.43</v>
      </c>
      <c r="J20" s="11">
        <v>1406559.21</v>
      </c>
      <c r="K20" s="11">
        <v>1406559.21</v>
      </c>
      <c r="L20" s="11">
        <v>1406559.21</v>
      </c>
      <c r="M20" s="11">
        <v>1406559.21</v>
      </c>
      <c r="N20" s="11">
        <v>1454118.15</v>
      </c>
      <c r="O20" s="11">
        <v>1454573.55</v>
      </c>
      <c r="P20" s="11">
        <v>1454573.55</v>
      </c>
      <c r="Q20" s="11">
        <v>1454573.55</v>
      </c>
      <c r="R20" s="11">
        <v>1454573.55</v>
      </c>
      <c r="S20" s="11">
        <v>1454573.55</v>
      </c>
      <c r="T20" s="11">
        <v>1454573.55</v>
      </c>
      <c r="U20" s="11">
        <v>1454573.55</v>
      </c>
      <c r="V20" s="11">
        <v>1454573.55</v>
      </c>
      <c r="W20" s="11">
        <v>1454573.55</v>
      </c>
      <c r="X20" s="11">
        <v>1454573.55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946976.26</v>
      </c>
      <c r="D21" s="11">
        <v>1873139.69</v>
      </c>
      <c r="E21" s="11">
        <v>2115956.47</v>
      </c>
      <c r="F21" s="11">
        <v>2534498.74</v>
      </c>
      <c r="G21" s="11">
        <v>2649050.22</v>
      </c>
      <c r="H21" s="11">
        <v>2712921.84</v>
      </c>
      <c r="I21" s="11">
        <v>2744307.96</v>
      </c>
      <c r="J21" s="11">
        <v>2792065.78</v>
      </c>
      <c r="K21" s="11">
        <v>2793138.28</v>
      </c>
      <c r="L21" s="11">
        <v>2842192.26</v>
      </c>
      <c r="M21" s="11">
        <v>2841792.26</v>
      </c>
      <c r="N21" s="11">
        <v>2841792.26</v>
      </c>
      <c r="O21" s="11">
        <v>2956277.45</v>
      </c>
      <c r="P21" s="11">
        <v>2956277.45</v>
      </c>
      <c r="Q21" s="11">
        <v>2956277.45</v>
      </c>
      <c r="R21" s="11">
        <v>2956277.45</v>
      </c>
      <c r="S21" s="11">
        <v>2956277.45</v>
      </c>
      <c r="T21" s="11">
        <v>2956277.45</v>
      </c>
      <c r="U21" s="11">
        <v>2956277.45</v>
      </c>
      <c r="V21" s="11">
        <v>2956277.45</v>
      </c>
      <c r="W21" s="11">
        <v>2956277.45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1137206.33</v>
      </c>
      <c r="D22" s="11">
        <v>2302924.59</v>
      </c>
      <c r="E22" s="11">
        <v>2468427.55</v>
      </c>
      <c r="F22" s="11">
        <v>2668394.9</v>
      </c>
      <c r="G22" s="11">
        <v>2746888.2</v>
      </c>
      <c r="H22" s="11">
        <v>2763470.65</v>
      </c>
      <c r="I22" s="11">
        <v>2763470.65</v>
      </c>
      <c r="J22" s="11">
        <v>2776968.28</v>
      </c>
      <c r="K22" s="11">
        <v>2784568.28</v>
      </c>
      <c r="L22" s="11">
        <v>2784568.28</v>
      </c>
      <c r="M22" s="11">
        <v>2784568.28</v>
      </c>
      <c r="N22" s="11">
        <v>2784568.28</v>
      </c>
      <c r="O22" s="11">
        <v>2784568.28</v>
      </c>
      <c r="P22" s="11">
        <v>2784568.28</v>
      </c>
      <c r="Q22" s="11">
        <v>2784568.28</v>
      </c>
      <c r="R22" s="11">
        <v>2784568.28</v>
      </c>
      <c r="S22" s="11">
        <v>2784568.28</v>
      </c>
      <c r="T22" s="11">
        <v>2784568.28</v>
      </c>
      <c r="U22" s="11">
        <v>2784568.28</v>
      </c>
      <c r="V22" s="11">
        <v>2784568.28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1617111.78</v>
      </c>
      <c r="D23" s="11">
        <v>2835964.91</v>
      </c>
      <c r="E23" s="11">
        <v>3377677.46</v>
      </c>
      <c r="F23" s="11">
        <v>3654980.14</v>
      </c>
      <c r="G23" s="11">
        <v>3898565.99</v>
      </c>
      <c r="H23" s="11">
        <v>4084982.5</v>
      </c>
      <c r="I23" s="11">
        <v>4171463.98</v>
      </c>
      <c r="J23" s="11">
        <v>4259464.15</v>
      </c>
      <c r="K23" s="11">
        <v>4261866.9</v>
      </c>
      <c r="L23" s="11">
        <v>4260952.9</v>
      </c>
      <c r="M23" s="11">
        <v>4261294.75</v>
      </c>
      <c r="N23" s="11">
        <v>4261294.75</v>
      </c>
      <c r="O23" s="11">
        <v>4263374.75</v>
      </c>
      <c r="P23" s="11">
        <v>4263374.75</v>
      </c>
      <c r="Q23" s="11">
        <v>4264809.2</v>
      </c>
      <c r="R23" s="11">
        <v>4264809.2</v>
      </c>
      <c r="S23" s="11">
        <v>4264809.2</v>
      </c>
      <c r="T23" s="11">
        <v>4264809.2</v>
      </c>
      <c r="U23" s="11">
        <v>4264809.2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2326662.7</v>
      </c>
      <c r="D24" s="11">
        <v>3601582.43</v>
      </c>
      <c r="E24" s="11">
        <v>3974973.06</v>
      </c>
      <c r="F24" s="11">
        <v>4446804.03</v>
      </c>
      <c r="G24" s="11">
        <v>4796248.56</v>
      </c>
      <c r="H24" s="11">
        <v>4940583.64</v>
      </c>
      <c r="I24" s="11">
        <v>5281224.48</v>
      </c>
      <c r="J24" s="11">
        <v>5397874.3</v>
      </c>
      <c r="K24" s="11">
        <v>5593115.88</v>
      </c>
      <c r="L24" s="11">
        <v>5605891.51</v>
      </c>
      <c r="M24" s="11">
        <v>5636684.24</v>
      </c>
      <c r="N24" s="11">
        <v>5642280.48</v>
      </c>
      <c r="O24" s="11">
        <v>5646660.48</v>
      </c>
      <c r="P24" s="11">
        <v>5647660.48</v>
      </c>
      <c r="Q24" s="11">
        <v>5642549.08</v>
      </c>
      <c r="R24" s="11">
        <v>5648276.21</v>
      </c>
      <c r="S24" s="11">
        <v>5668276.21</v>
      </c>
      <c r="T24" s="11">
        <v>5668276.21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2037877.04</v>
      </c>
      <c r="D25" s="11">
        <v>2975847.08</v>
      </c>
      <c r="E25" s="11">
        <v>3286572.67</v>
      </c>
      <c r="F25" s="11">
        <v>3662987.1</v>
      </c>
      <c r="G25" s="11">
        <v>3873862.83</v>
      </c>
      <c r="H25" s="11">
        <v>4040954.46</v>
      </c>
      <c r="I25" s="11">
        <v>4239045.09</v>
      </c>
      <c r="J25" s="11">
        <v>4279221.63</v>
      </c>
      <c r="K25" s="11">
        <v>4323312.03</v>
      </c>
      <c r="L25" s="11">
        <v>4335068.77</v>
      </c>
      <c r="M25" s="11">
        <v>4429430.18</v>
      </c>
      <c r="N25" s="11">
        <v>4429430.18</v>
      </c>
      <c r="O25" s="11">
        <v>4429430.18</v>
      </c>
      <c r="P25" s="11">
        <v>4433914.31</v>
      </c>
      <c r="Q25" s="11">
        <v>4433914.31</v>
      </c>
      <c r="R25" s="11">
        <v>4433914.31</v>
      </c>
      <c r="S25" s="11">
        <v>4438631.06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1221335.84</v>
      </c>
      <c r="D26" s="11">
        <v>2128932.84</v>
      </c>
      <c r="E26" s="11">
        <v>2438844.55</v>
      </c>
      <c r="F26" s="11">
        <v>2826947.79</v>
      </c>
      <c r="G26" s="11">
        <v>3058922.84</v>
      </c>
      <c r="H26" s="11">
        <v>3129431.91</v>
      </c>
      <c r="I26" s="11">
        <v>3257547.64</v>
      </c>
      <c r="J26" s="11">
        <v>3273674.98</v>
      </c>
      <c r="K26" s="11">
        <v>3290313.64</v>
      </c>
      <c r="L26" s="11">
        <v>3318556.83</v>
      </c>
      <c r="M26" s="11">
        <v>3340437.17</v>
      </c>
      <c r="N26" s="11">
        <v>3340952.97</v>
      </c>
      <c r="O26" s="11">
        <v>3341976.97</v>
      </c>
      <c r="P26" s="11">
        <v>3342797.77</v>
      </c>
      <c r="Q26" s="11">
        <v>3342797.77</v>
      </c>
      <c r="R26" s="11">
        <v>3342797.77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1135958.64</v>
      </c>
      <c r="D27" s="11">
        <v>2136394.47</v>
      </c>
      <c r="E27" s="11">
        <v>2312536.72</v>
      </c>
      <c r="F27" s="11">
        <v>2404926.7</v>
      </c>
      <c r="G27" s="11">
        <v>2598254.15</v>
      </c>
      <c r="H27" s="11">
        <v>2837527.88</v>
      </c>
      <c r="I27" s="11">
        <v>2868948.56</v>
      </c>
      <c r="J27" s="11">
        <v>2888881.35</v>
      </c>
      <c r="K27" s="11">
        <v>2900989.64</v>
      </c>
      <c r="L27" s="11">
        <v>2941664.96</v>
      </c>
      <c r="M27" s="11">
        <v>2941729.87</v>
      </c>
      <c r="N27" s="11">
        <v>2982010.07</v>
      </c>
      <c r="O27" s="11">
        <v>2982010.07</v>
      </c>
      <c r="P27" s="11">
        <v>2982010.07</v>
      </c>
      <c r="Q27" s="11">
        <v>2982010.07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818151.8</v>
      </c>
      <c r="D28" s="11">
        <v>986992.97</v>
      </c>
      <c r="E28" s="11">
        <v>1066994.16</v>
      </c>
      <c r="F28" s="11">
        <v>1103099.83</v>
      </c>
      <c r="G28" s="11">
        <v>1213941.83</v>
      </c>
      <c r="H28" s="11">
        <v>1763685.21</v>
      </c>
      <c r="I28" s="11">
        <v>1777889.96</v>
      </c>
      <c r="J28" s="11">
        <v>1782889.96</v>
      </c>
      <c r="K28" s="11">
        <v>1782889.96</v>
      </c>
      <c r="L28" s="11">
        <v>1791923.54</v>
      </c>
      <c r="M28" s="11">
        <v>1791923.54</v>
      </c>
      <c r="N28" s="11">
        <v>1811923.54</v>
      </c>
      <c r="O28" s="11">
        <v>1811923.54</v>
      </c>
      <c r="P28" s="11">
        <v>1811923.54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1450</v>
      </c>
      <c r="D29" s="11">
        <v>21805</v>
      </c>
      <c r="E29" s="11">
        <v>38576.5</v>
      </c>
      <c r="F29" s="11">
        <v>340672.54</v>
      </c>
      <c r="G29" s="11">
        <v>340788.54</v>
      </c>
      <c r="H29" s="11">
        <v>340788.54</v>
      </c>
      <c r="I29" s="11">
        <v>340788.54</v>
      </c>
      <c r="J29" s="11">
        <v>340788.54</v>
      </c>
      <c r="K29" s="11">
        <v>340788.54</v>
      </c>
      <c r="L29" s="11">
        <v>340788.54</v>
      </c>
      <c r="M29" s="11">
        <v>340788.54</v>
      </c>
      <c r="N29" s="11">
        <v>340788.54</v>
      </c>
      <c r="O29" s="11">
        <v>340788.54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42659.1</v>
      </c>
      <c r="D30" s="11">
        <v>63588.1</v>
      </c>
      <c r="E30" s="11">
        <v>177490.25</v>
      </c>
      <c r="F30" s="11">
        <v>421825.25</v>
      </c>
      <c r="G30" s="11">
        <v>431825.25</v>
      </c>
      <c r="H30" s="11">
        <v>435777.9</v>
      </c>
      <c r="I30" s="11">
        <v>466648.51</v>
      </c>
      <c r="J30" s="11">
        <v>466648.51</v>
      </c>
      <c r="K30" s="11">
        <v>466648.51</v>
      </c>
      <c r="L30" s="11">
        <v>466648.51</v>
      </c>
      <c r="M30" s="11">
        <v>466648.51</v>
      </c>
      <c r="N30" s="11">
        <v>466648.51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12938</v>
      </c>
      <c r="D31" s="11">
        <v>82299.5</v>
      </c>
      <c r="E31" s="11">
        <v>307108.5</v>
      </c>
      <c r="F31" s="11">
        <v>308663.5</v>
      </c>
      <c r="G31" s="11">
        <v>308663.5</v>
      </c>
      <c r="H31" s="11">
        <v>308663.5</v>
      </c>
      <c r="I31" s="11">
        <v>308663.5</v>
      </c>
      <c r="J31" s="11">
        <v>308663.5</v>
      </c>
      <c r="K31" s="11">
        <v>308663.5</v>
      </c>
      <c r="L31" s="11">
        <v>308663.5</v>
      </c>
      <c r="M31" s="11">
        <v>308663.5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10820</v>
      </c>
      <c r="D32" s="11">
        <v>519033.87</v>
      </c>
      <c r="E32" s="11">
        <v>549413.87</v>
      </c>
      <c r="F32" s="11">
        <v>549413.87</v>
      </c>
      <c r="G32" s="11">
        <v>551818.05</v>
      </c>
      <c r="H32" s="11">
        <v>554757.5</v>
      </c>
      <c r="I32" s="11">
        <v>554757.5</v>
      </c>
      <c r="J32" s="11">
        <v>554757.5</v>
      </c>
      <c r="K32" s="11">
        <v>554757.5</v>
      </c>
      <c r="L32" s="11">
        <v>554757.5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150922</v>
      </c>
      <c r="D33" s="11">
        <v>722144</v>
      </c>
      <c r="E33" s="11">
        <v>960576.94</v>
      </c>
      <c r="F33" s="11">
        <v>960576.94</v>
      </c>
      <c r="G33" s="11">
        <v>1086254.02</v>
      </c>
      <c r="H33" s="11">
        <v>1086254.02</v>
      </c>
      <c r="I33" s="11">
        <v>1086254.02</v>
      </c>
      <c r="J33" s="11">
        <v>1086254.02</v>
      </c>
      <c r="K33" s="11">
        <v>1086254.02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16371.97</v>
      </c>
      <c r="D34" s="11">
        <v>493439.47</v>
      </c>
      <c r="E34" s="11">
        <v>493485.97</v>
      </c>
      <c r="F34" s="11">
        <v>654579.19</v>
      </c>
      <c r="G34" s="11">
        <v>697893.94</v>
      </c>
      <c r="H34" s="11">
        <v>697893.94</v>
      </c>
      <c r="I34" s="11">
        <v>707893.94</v>
      </c>
      <c r="J34" s="11">
        <v>708874.23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106255</v>
      </c>
      <c r="D35" s="11">
        <v>227227.62</v>
      </c>
      <c r="E35" s="11">
        <v>448803.13</v>
      </c>
      <c r="F35" s="11">
        <v>774656.33</v>
      </c>
      <c r="G35" s="11">
        <v>774656.33</v>
      </c>
      <c r="H35" s="11">
        <v>774656.33</v>
      </c>
      <c r="I35" s="11">
        <v>774656.33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169900.84</v>
      </c>
      <c r="D36" s="11">
        <v>380165.76</v>
      </c>
      <c r="E36" s="11">
        <v>446375.56</v>
      </c>
      <c r="F36" s="11">
        <v>448430.56</v>
      </c>
      <c r="G36" s="11">
        <v>448430.56</v>
      </c>
      <c r="H36" s="11">
        <v>448430.56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261071.52</v>
      </c>
      <c r="D37" s="11">
        <v>399239.4</v>
      </c>
      <c r="E37" s="11">
        <v>409656.4</v>
      </c>
      <c r="F37" s="11">
        <v>409656.4</v>
      </c>
      <c r="G37" s="11">
        <v>419656.4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430770.59</v>
      </c>
      <c r="D38" s="11">
        <v>576473.14</v>
      </c>
      <c r="E38" s="11">
        <v>576473.14</v>
      </c>
      <c r="F38" s="11">
        <v>660820.49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0</v>
      </c>
      <c r="AZ38" s="11">
        <v>0</v>
      </c>
      <c r="BA38" s="11">
        <v>0</v>
      </c>
      <c r="BB38" s="11">
        <v>0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255666.15</v>
      </c>
      <c r="D39" s="11">
        <v>540883.39</v>
      </c>
      <c r="E39" s="11">
        <v>540883.39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0</v>
      </c>
      <c r="AZ39" s="11">
        <v>0</v>
      </c>
      <c r="BA39" s="11">
        <v>0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472770.56</v>
      </c>
      <c r="D40" s="11">
        <v>686576.2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0</v>
      </c>
      <c r="AZ40" s="11">
        <v>0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340976.9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0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ht="15" customHeight="1" outlineLevel="1" spans="2:8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ht="15" customHeight="1" outlineLevel="1" spans="2:8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</row>
    <row r="46" ht="15" customHeight="1" outlineLevel="1" spans="2:85">
      <c r="B46" s="10">
        <v>201506</v>
      </c>
      <c r="C46" s="13">
        <f t="shared" ref="C46:AJ54" si="0">IFERROR(IF(D7="","",D7/C7),0)</f>
        <v>4.16833098063819</v>
      </c>
      <c r="D46" s="13">
        <f t="shared" si="0"/>
        <v>1.07752641283034</v>
      </c>
      <c r="E46" s="13">
        <f t="shared" si="0"/>
        <v>1</v>
      </c>
      <c r="F46" s="13">
        <f t="shared" si="0"/>
        <v>1.3880089707674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>
        <f t="shared" si="1"/>
        <v>0</v>
      </c>
      <c r="CD46" s="13">
        <f t="shared" si="1"/>
        <v>0</v>
      </c>
      <c r="CE46" s="13">
        <f t="shared" si="1"/>
        <v>0</v>
      </c>
      <c r="CF46" s="13">
        <f t="shared" si="1"/>
        <v>0</v>
      </c>
      <c r="CG46" s="13" t="str">
        <f>IFERROR(IF(CH7="","",CH7/CG7),0)</f>
        <v/>
      </c>
    </row>
    <row r="47" ht="15" customHeight="1" outlineLevel="1" spans="2:85">
      <c r="B47" s="10">
        <v>201509</v>
      </c>
      <c r="C47" s="13">
        <f t="shared" si="0"/>
        <v>1.46681984676756</v>
      </c>
      <c r="D47" s="13">
        <f t="shared" si="0"/>
        <v>4.30146749227479</v>
      </c>
      <c r="E47" s="13">
        <f t="shared" si="0"/>
        <v>1.06912806831844</v>
      </c>
      <c r="F47" s="13">
        <f t="shared" si="0"/>
        <v>1</v>
      </c>
      <c r="G47" s="13">
        <f t="shared" si="0"/>
        <v>1</v>
      </c>
      <c r="H47" s="13">
        <f t="shared" si="0"/>
        <v>1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0</v>
      </c>
      <c r="BF47" s="13">
        <f t="shared" si="1"/>
        <v>0</v>
      </c>
      <c r="BG47" s="13">
        <f t="shared" si="1"/>
        <v>0</v>
      </c>
      <c r="BH47" s="13">
        <f t="shared" si="1"/>
        <v>0</v>
      </c>
      <c r="BI47" s="13">
        <f t="shared" si="1"/>
        <v>0</v>
      </c>
      <c r="BJ47" s="13">
        <f t="shared" si="1"/>
        <v>0</v>
      </c>
      <c r="BK47" s="13">
        <f t="shared" si="1"/>
        <v>0</v>
      </c>
      <c r="BL47" s="13">
        <f t="shared" si="1"/>
        <v>0</v>
      </c>
      <c r="BM47" s="13">
        <f t="shared" si="1"/>
        <v>0</v>
      </c>
      <c r="BN47" s="13">
        <f t="shared" si="1"/>
        <v>0</v>
      </c>
      <c r="BO47" s="13">
        <f t="shared" si="1"/>
        <v>0</v>
      </c>
      <c r="BP47" s="13">
        <f t="shared" si="1"/>
        <v>0</v>
      </c>
      <c r="BQ47" s="13">
        <f t="shared" si="1"/>
        <v>0</v>
      </c>
      <c r="BR47" s="13">
        <f t="shared" si="1"/>
        <v>0</v>
      </c>
      <c r="BS47" s="13">
        <f t="shared" si="1"/>
        <v>0</v>
      </c>
      <c r="BT47" s="13">
        <f t="shared" si="1"/>
        <v>0</v>
      </c>
      <c r="BU47" s="13">
        <f t="shared" si="1"/>
        <v>0</v>
      </c>
      <c r="BV47" s="13">
        <f t="shared" si="1"/>
        <v>0</v>
      </c>
      <c r="BW47" s="13">
        <f t="shared" si="1"/>
        <v>0</v>
      </c>
      <c r="BX47" s="13">
        <f t="shared" si="1"/>
        <v>0</v>
      </c>
      <c r="BY47" s="13">
        <f t="shared" si="1"/>
        <v>0</v>
      </c>
      <c r="BZ47" s="13">
        <f t="shared" si="1"/>
        <v>0</v>
      </c>
      <c r="CA47" s="13">
        <f t="shared" si="1"/>
        <v>0</v>
      </c>
      <c r="CB47" s="13">
        <f t="shared" si="1"/>
        <v>0</v>
      </c>
      <c r="CC47" s="13">
        <f t="shared" si="1"/>
        <v>0</v>
      </c>
      <c r="CD47" s="13">
        <f t="shared" si="1"/>
        <v>0</v>
      </c>
      <c r="CE47" s="13">
        <f t="shared" si="1"/>
        <v>0</v>
      </c>
      <c r="CF47" s="13" t="str">
        <f t="shared" si="1"/>
        <v/>
      </c>
      <c r="CG47" s="13" t="s">
        <v>25</v>
      </c>
    </row>
    <row r="48" ht="15" customHeight="1" outlineLevel="1" spans="2:85">
      <c r="B48" s="10">
        <v>201512</v>
      </c>
      <c r="C48" s="13">
        <f t="shared" si="0"/>
        <v>1.11886238755244</v>
      </c>
      <c r="D48" s="13">
        <f t="shared" si="0"/>
        <v>1.35319531721493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0</v>
      </c>
      <c r="AZ48" s="13">
        <f t="shared" si="1"/>
        <v>0</v>
      </c>
      <c r="BA48" s="13">
        <f t="shared" si="1"/>
        <v>0</v>
      </c>
      <c r="BB48" s="13">
        <f t="shared" si="1"/>
        <v>0</v>
      </c>
      <c r="BC48" s="13">
        <f t="shared" si="1"/>
        <v>0</v>
      </c>
      <c r="BD48" s="13">
        <f t="shared" si="1"/>
        <v>0</v>
      </c>
      <c r="BE48" s="13">
        <f t="shared" si="1"/>
        <v>0</v>
      </c>
      <c r="BF48" s="13">
        <f t="shared" si="1"/>
        <v>0</v>
      </c>
      <c r="BG48" s="13">
        <f t="shared" si="1"/>
        <v>0</v>
      </c>
      <c r="BH48" s="13">
        <f t="shared" si="1"/>
        <v>0</v>
      </c>
      <c r="BI48" s="13">
        <f t="shared" si="1"/>
        <v>0</v>
      </c>
      <c r="BJ48" s="13">
        <f t="shared" si="1"/>
        <v>0</v>
      </c>
      <c r="BK48" s="13">
        <f t="shared" si="1"/>
        <v>0</v>
      </c>
      <c r="BL48" s="13">
        <f t="shared" si="1"/>
        <v>0</v>
      </c>
      <c r="BM48" s="13">
        <f t="shared" si="1"/>
        <v>0</v>
      </c>
      <c r="BN48" s="13">
        <f t="shared" si="1"/>
        <v>0</v>
      </c>
      <c r="BO48" s="13">
        <f t="shared" si="1"/>
        <v>0</v>
      </c>
      <c r="BP48" s="13">
        <f t="shared" si="1"/>
        <v>0</v>
      </c>
      <c r="BQ48" s="13">
        <f t="shared" si="1"/>
        <v>0</v>
      </c>
      <c r="BR48" s="13">
        <f t="shared" si="1"/>
        <v>0</v>
      </c>
      <c r="BS48" s="13">
        <f t="shared" si="1"/>
        <v>0</v>
      </c>
      <c r="BT48" s="13">
        <f t="shared" si="1"/>
        <v>0</v>
      </c>
      <c r="BU48" s="13">
        <f t="shared" si="1"/>
        <v>0</v>
      </c>
      <c r="BV48" s="13">
        <f t="shared" si="1"/>
        <v>0</v>
      </c>
      <c r="BW48" s="13">
        <f t="shared" si="1"/>
        <v>0</v>
      </c>
      <c r="BX48" s="13">
        <f t="shared" si="1"/>
        <v>0</v>
      </c>
      <c r="BY48" s="13">
        <f t="shared" si="1"/>
        <v>0</v>
      </c>
      <c r="BZ48" s="13">
        <f t="shared" si="1"/>
        <v>0</v>
      </c>
      <c r="CA48" s="13">
        <f t="shared" si="1"/>
        <v>0</v>
      </c>
      <c r="CB48" s="13">
        <f t="shared" si="1"/>
        <v>0</v>
      </c>
      <c r="CC48" s="13">
        <f t="shared" si="1"/>
        <v>0</v>
      </c>
      <c r="CD48" s="13">
        <f t="shared" si="1"/>
        <v>0</v>
      </c>
      <c r="CE48" s="13" t="str">
        <f t="shared" si="1"/>
        <v/>
      </c>
      <c r="CF48" s="13" t="s">
        <v>25</v>
      </c>
      <c r="CG48" s="13" t="s">
        <v>25</v>
      </c>
    </row>
    <row r="49" ht="15" customHeight="1" outlineLevel="1" spans="2:85">
      <c r="B49" s="10">
        <v>201603</v>
      </c>
      <c r="C49" s="13">
        <f t="shared" si="0"/>
        <v>1.24302757569981</v>
      </c>
      <c r="D49" s="13">
        <f t="shared" si="0"/>
        <v>1</v>
      </c>
      <c r="E49" s="13">
        <f t="shared" si="0"/>
        <v>1</v>
      </c>
      <c r="F49" s="13">
        <f t="shared" si="0"/>
        <v>1</v>
      </c>
      <c r="G49" s="13">
        <f t="shared" si="0"/>
        <v>1</v>
      </c>
      <c r="H49" s="13">
        <f t="shared" si="0"/>
        <v>1</v>
      </c>
      <c r="I49" s="13">
        <f t="shared" si="0"/>
        <v>1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0</v>
      </c>
      <c r="AZ49" s="13">
        <f t="shared" si="1"/>
        <v>0</v>
      </c>
      <c r="BA49" s="13">
        <f t="shared" si="1"/>
        <v>0</v>
      </c>
      <c r="BB49" s="13">
        <f t="shared" si="1"/>
        <v>0</v>
      </c>
      <c r="BC49" s="13">
        <f t="shared" si="1"/>
        <v>0</v>
      </c>
      <c r="BD49" s="13">
        <f t="shared" si="1"/>
        <v>0</v>
      </c>
      <c r="BE49" s="13">
        <f t="shared" si="1"/>
        <v>0</v>
      </c>
      <c r="BF49" s="13">
        <f t="shared" si="1"/>
        <v>0</v>
      </c>
      <c r="BG49" s="13">
        <f t="shared" si="1"/>
        <v>0</v>
      </c>
      <c r="BH49" s="13">
        <f t="shared" si="1"/>
        <v>0</v>
      </c>
      <c r="BI49" s="13">
        <f t="shared" si="1"/>
        <v>0</v>
      </c>
      <c r="BJ49" s="13">
        <f t="shared" si="1"/>
        <v>0</v>
      </c>
      <c r="BK49" s="13">
        <f t="shared" si="1"/>
        <v>0</v>
      </c>
      <c r="BL49" s="13">
        <f t="shared" si="1"/>
        <v>0</v>
      </c>
      <c r="BM49" s="13">
        <f t="shared" si="1"/>
        <v>0</v>
      </c>
      <c r="BN49" s="13">
        <f t="shared" si="1"/>
        <v>0</v>
      </c>
      <c r="BO49" s="13">
        <f t="shared" si="1"/>
        <v>0</v>
      </c>
      <c r="BP49" s="13">
        <f t="shared" si="1"/>
        <v>0</v>
      </c>
      <c r="BQ49" s="13">
        <f t="shared" si="1"/>
        <v>0</v>
      </c>
      <c r="BR49" s="13">
        <f t="shared" si="1"/>
        <v>0</v>
      </c>
      <c r="BS49" s="13">
        <f t="shared" si="1"/>
        <v>0</v>
      </c>
      <c r="BT49" s="13">
        <f t="shared" si="1"/>
        <v>0</v>
      </c>
      <c r="BU49" s="13">
        <f t="shared" si="1"/>
        <v>0</v>
      </c>
      <c r="BV49" s="13">
        <f t="shared" si="1"/>
        <v>0</v>
      </c>
      <c r="BW49" s="13">
        <f t="shared" si="1"/>
        <v>0</v>
      </c>
      <c r="BX49" s="13">
        <f t="shared" si="1"/>
        <v>0</v>
      </c>
      <c r="BY49" s="13">
        <f t="shared" si="1"/>
        <v>0</v>
      </c>
      <c r="BZ49" s="13">
        <f t="shared" si="1"/>
        <v>0</v>
      </c>
      <c r="CA49" s="13">
        <f t="shared" si="1"/>
        <v>0</v>
      </c>
      <c r="CB49" s="13">
        <f t="shared" si="1"/>
        <v>0</v>
      </c>
      <c r="CC49" s="13">
        <f t="shared" si="1"/>
        <v>0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</row>
    <row r="50" ht="15" customHeight="1" outlineLevel="1" spans="2:85">
      <c r="B50" s="10">
        <v>201606</v>
      </c>
      <c r="C50" s="13">
        <f t="shared" si="0"/>
        <v>1.86066419209455</v>
      </c>
      <c r="D50" s="13">
        <f t="shared" si="0"/>
        <v>2.75980107914511</v>
      </c>
      <c r="E50" s="13">
        <f t="shared" si="0"/>
        <v>1</v>
      </c>
      <c r="F50" s="13">
        <f t="shared" si="0"/>
        <v>1.00033476886474</v>
      </c>
      <c r="G50" s="13">
        <f t="shared" si="0"/>
        <v>1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0</v>
      </c>
      <c r="AZ50" s="13">
        <f t="shared" si="1"/>
        <v>0</v>
      </c>
      <c r="BA50" s="13">
        <f t="shared" si="1"/>
        <v>0</v>
      </c>
      <c r="BB50" s="13">
        <f t="shared" si="1"/>
        <v>0</v>
      </c>
      <c r="BC50" s="13">
        <f t="shared" si="1"/>
        <v>0</v>
      </c>
      <c r="BD50" s="13">
        <f t="shared" si="1"/>
        <v>0</v>
      </c>
      <c r="BE50" s="13">
        <f t="shared" si="1"/>
        <v>0</v>
      </c>
      <c r="BF50" s="13">
        <f t="shared" si="1"/>
        <v>0</v>
      </c>
      <c r="BG50" s="13">
        <f t="shared" si="1"/>
        <v>0</v>
      </c>
      <c r="BH50" s="13">
        <f t="shared" si="1"/>
        <v>0</v>
      </c>
      <c r="BI50" s="13">
        <f t="shared" si="1"/>
        <v>0</v>
      </c>
      <c r="BJ50" s="13">
        <f t="shared" si="1"/>
        <v>0</v>
      </c>
      <c r="BK50" s="13">
        <f t="shared" si="1"/>
        <v>0</v>
      </c>
      <c r="BL50" s="13">
        <f t="shared" si="1"/>
        <v>0</v>
      </c>
      <c r="BM50" s="13">
        <f t="shared" si="1"/>
        <v>0</v>
      </c>
      <c r="BN50" s="13">
        <f t="shared" si="1"/>
        <v>0</v>
      </c>
      <c r="BO50" s="13">
        <f t="shared" si="1"/>
        <v>0</v>
      </c>
      <c r="BP50" s="13">
        <f t="shared" si="1"/>
        <v>0</v>
      </c>
      <c r="BQ50" s="13">
        <f t="shared" si="1"/>
        <v>0</v>
      </c>
      <c r="BR50" s="13">
        <f t="shared" si="1"/>
        <v>0</v>
      </c>
      <c r="BS50" s="13">
        <f t="shared" si="1"/>
        <v>0</v>
      </c>
      <c r="BT50" s="13">
        <f t="shared" si="1"/>
        <v>0</v>
      </c>
      <c r="BU50" s="13">
        <f t="shared" si="1"/>
        <v>0</v>
      </c>
      <c r="BV50" s="13">
        <f t="shared" si="1"/>
        <v>0</v>
      </c>
      <c r="BW50" s="13">
        <f t="shared" si="1"/>
        <v>0</v>
      </c>
      <c r="BX50" s="13">
        <f t="shared" si="1"/>
        <v>0</v>
      </c>
      <c r="BY50" s="13">
        <f t="shared" si="1"/>
        <v>0</v>
      </c>
      <c r="BZ50" s="13">
        <f t="shared" si="1"/>
        <v>0</v>
      </c>
      <c r="CA50" s="13">
        <f t="shared" si="1"/>
        <v>0</v>
      </c>
      <c r="CB50" s="13">
        <f t="shared" si="1"/>
        <v>0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</row>
    <row r="51" ht="15" customHeight="1" outlineLevel="1" spans="2:85">
      <c r="B51" s="10">
        <v>201609</v>
      </c>
      <c r="C51" s="13">
        <f t="shared" si="0"/>
        <v>1.73243899565041</v>
      </c>
      <c r="D51" s="13">
        <f t="shared" si="0"/>
        <v>1</v>
      </c>
      <c r="E51" s="13">
        <f t="shared" si="0"/>
        <v>1</v>
      </c>
      <c r="F51" s="13">
        <f t="shared" si="0"/>
        <v>1</v>
      </c>
      <c r="G51" s="13">
        <f t="shared" si="0"/>
        <v>1.00414009489689</v>
      </c>
      <c r="H51" s="13">
        <f t="shared" si="0"/>
        <v>1</v>
      </c>
      <c r="I51" s="13">
        <f t="shared" si="0"/>
        <v>2.60356229375671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0</v>
      </c>
      <c r="AZ51" s="13">
        <f t="shared" si="1"/>
        <v>0</v>
      </c>
      <c r="BA51" s="13">
        <f t="shared" si="1"/>
        <v>0</v>
      </c>
      <c r="BB51" s="13">
        <f t="shared" si="1"/>
        <v>0</v>
      </c>
      <c r="BC51" s="13">
        <f t="shared" si="1"/>
        <v>0</v>
      </c>
      <c r="BD51" s="13">
        <f t="shared" si="1"/>
        <v>0</v>
      </c>
      <c r="BE51" s="13">
        <f t="shared" si="1"/>
        <v>0</v>
      </c>
      <c r="BF51" s="13">
        <f t="shared" si="1"/>
        <v>0</v>
      </c>
      <c r="BG51" s="13">
        <f t="shared" si="1"/>
        <v>0</v>
      </c>
      <c r="BH51" s="13">
        <f t="shared" si="1"/>
        <v>0</v>
      </c>
      <c r="BI51" s="13">
        <f t="shared" si="1"/>
        <v>0</v>
      </c>
      <c r="BJ51" s="13">
        <f t="shared" si="1"/>
        <v>0</v>
      </c>
      <c r="BK51" s="13">
        <f t="shared" si="1"/>
        <v>0</v>
      </c>
      <c r="BL51" s="13">
        <f t="shared" si="1"/>
        <v>0</v>
      </c>
      <c r="BM51" s="13">
        <f t="shared" si="1"/>
        <v>0</v>
      </c>
      <c r="BN51" s="13">
        <f t="shared" si="1"/>
        <v>0</v>
      </c>
      <c r="BO51" s="13">
        <f t="shared" si="1"/>
        <v>0</v>
      </c>
      <c r="BP51" s="13">
        <f t="shared" si="1"/>
        <v>0</v>
      </c>
      <c r="BQ51" s="13">
        <f t="shared" si="1"/>
        <v>0</v>
      </c>
      <c r="BR51" s="13">
        <f t="shared" si="1"/>
        <v>0</v>
      </c>
      <c r="BS51" s="13">
        <f t="shared" si="1"/>
        <v>0</v>
      </c>
      <c r="BT51" s="13">
        <f t="shared" si="1"/>
        <v>0</v>
      </c>
      <c r="BU51" s="13">
        <f t="shared" si="1"/>
        <v>0</v>
      </c>
      <c r="BV51" s="13">
        <f t="shared" si="1"/>
        <v>0</v>
      </c>
      <c r="BW51" s="13">
        <f t="shared" si="1"/>
        <v>0</v>
      </c>
      <c r="BX51" s="13">
        <f t="shared" si="1"/>
        <v>0</v>
      </c>
      <c r="BY51" s="13">
        <f t="shared" si="1"/>
        <v>0</v>
      </c>
      <c r="BZ51" s="13">
        <f t="shared" si="1"/>
        <v>0</v>
      </c>
      <c r="CA51" s="13">
        <f t="shared" si="1"/>
        <v>0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</row>
    <row r="52" ht="15" customHeight="1" outlineLevel="1" spans="2:85">
      <c r="B52" s="10">
        <v>201612</v>
      </c>
      <c r="C52" s="13">
        <f t="shared" si="0"/>
        <v>1.37201438121778</v>
      </c>
      <c r="D52" s="13">
        <f t="shared" si="0"/>
        <v>1.13120700977462</v>
      </c>
      <c r="E52" s="13">
        <f t="shared" si="0"/>
        <v>1.69717599272857</v>
      </c>
      <c r="F52" s="13">
        <f t="shared" si="0"/>
        <v>1.115106393802</v>
      </c>
      <c r="G52" s="13">
        <f t="shared" si="0"/>
        <v>1</v>
      </c>
      <c r="H52" s="13">
        <f t="shared" si="0"/>
        <v>1</v>
      </c>
      <c r="I52" s="13">
        <f t="shared" si="0"/>
        <v>1.05427020486117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0</v>
      </c>
      <c r="AZ52" s="13">
        <f t="shared" si="1"/>
        <v>0</v>
      </c>
      <c r="BA52" s="13">
        <f t="shared" si="1"/>
        <v>0</v>
      </c>
      <c r="BB52" s="13">
        <f t="shared" si="1"/>
        <v>0</v>
      </c>
      <c r="BC52" s="13">
        <f t="shared" si="1"/>
        <v>0</v>
      </c>
      <c r="BD52" s="13">
        <f t="shared" si="1"/>
        <v>0</v>
      </c>
      <c r="BE52" s="13">
        <f t="shared" si="1"/>
        <v>0</v>
      </c>
      <c r="BF52" s="13">
        <f t="shared" si="1"/>
        <v>0</v>
      </c>
      <c r="BG52" s="13">
        <f t="shared" si="1"/>
        <v>0</v>
      </c>
      <c r="BH52" s="13">
        <f t="shared" si="1"/>
        <v>0</v>
      </c>
      <c r="BI52" s="13">
        <f t="shared" si="1"/>
        <v>0</v>
      </c>
      <c r="BJ52" s="13">
        <f t="shared" si="1"/>
        <v>0</v>
      </c>
      <c r="BK52" s="13">
        <f t="shared" si="1"/>
        <v>0</v>
      </c>
      <c r="BL52" s="13">
        <f t="shared" si="1"/>
        <v>0</v>
      </c>
      <c r="BM52" s="13">
        <f t="shared" si="1"/>
        <v>0</v>
      </c>
      <c r="BN52" s="13">
        <f t="shared" si="1"/>
        <v>0</v>
      </c>
      <c r="BO52" s="13">
        <f t="shared" si="1"/>
        <v>0</v>
      </c>
      <c r="BP52" s="13">
        <f t="shared" si="1"/>
        <v>0</v>
      </c>
      <c r="BQ52" s="13">
        <f t="shared" si="1"/>
        <v>0</v>
      </c>
      <c r="BR52" s="13">
        <f t="shared" si="1"/>
        <v>0</v>
      </c>
      <c r="BS52" s="13">
        <f t="shared" si="1"/>
        <v>0</v>
      </c>
      <c r="BT52" s="13">
        <f t="shared" si="1"/>
        <v>0</v>
      </c>
      <c r="BU52" s="13">
        <f t="shared" si="1"/>
        <v>0</v>
      </c>
      <c r="BV52" s="13">
        <f t="shared" si="1"/>
        <v>0</v>
      </c>
      <c r="BW52" s="13">
        <f t="shared" si="1"/>
        <v>0</v>
      </c>
      <c r="BX52" s="13">
        <f t="shared" si="1"/>
        <v>0</v>
      </c>
      <c r="BY52" s="13">
        <f t="shared" si="1"/>
        <v>0</v>
      </c>
      <c r="BZ52" s="13">
        <f t="shared" si="1"/>
        <v>0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</row>
    <row r="53" ht="15" customHeight="1" outlineLevel="1" spans="2:85">
      <c r="B53" s="10">
        <v>201703</v>
      </c>
      <c r="C53" s="13">
        <f t="shared" si="0"/>
        <v>1.66981805885613</v>
      </c>
      <c r="D53" s="13">
        <f t="shared" si="0"/>
        <v>1.42353438128655</v>
      </c>
      <c r="E53" s="13">
        <f t="shared" si="0"/>
        <v>1.0305692222534</v>
      </c>
      <c r="F53" s="13">
        <f t="shared" si="0"/>
        <v>1.49563085693772</v>
      </c>
      <c r="G53" s="13">
        <f t="shared" si="0"/>
        <v>1.0088873991481</v>
      </c>
      <c r="H53" s="13">
        <f t="shared" si="0"/>
        <v>1.00666442983058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0</v>
      </c>
      <c r="AZ53" s="13">
        <f t="shared" si="1"/>
        <v>0</v>
      </c>
      <c r="BA53" s="13">
        <f t="shared" si="1"/>
        <v>0</v>
      </c>
      <c r="BB53" s="13">
        <f t="shared" si="1"/>
        <v>0</v>
      </c>
      <c r="BC53" s="13">
        <f t="shared" si="1"/>
        <v>0</v>
      </c>
      <c r="BD53" s="13">
        <f t="shared" si="1"/>
        <v>0</v>
      </c>
      <c r="BE53" s="13">
        <f t="shared" si="1"/>
        <v>0</v>
      </c>
      <c r="BF53" s="13">
        <f t="shared" si="1"/>
        <v>0</v>
      </c>
      <c r="BG53" s="13">
        <f t="shared" si="1"/>
        <v>0</v>
      </c>
      <c r="BH53" s="13">
        <f t="shared" si="1"/>
        <v>0</v>
      </c>
      <c r="BI53" s="13">
        <f t="shared" si="1"/>
        <v>0</v>
      </c>
      <c r="BJ53" s="13">
        <f t="shared" si="1"/>
        <v>0</v>
      </c>
      <c r="BK53" s="13">
        <f t="shared" si="1"/>
        <v>0</v>
      </c>
      <c r="BL53" s="13">
        <f t="shared" si="1"/>
        <v>0</v>
      </c>
      <c r="BM53" s="13">
        <f t="shared" si="1"/>
        <v>0</v>
      </c>
      <c r="BN53" s="13">
        <f t="shared" si="1"/>
        <v>0</v>
      </c>
      <c r="BO53" s="13">
        <f t="shared" si="1"/>
        <v>0</v>
      </c>
      <c r="BP53" s="13">
        <f t="shared" si="1"/>
        <v>0</v>
      </c>
      <c r="BQ53" s="13">
        <f t="shared" si="1"/>
        <v>0</v>
      </c>
      <c r="BR53" s="13">
        <f t="shared" si="1"/>
        <v>0</v>
      </c>
      <c r="BS53" s="13">
        <f t="shared" si="1"/>
        <v>0</v>
      </c>
      <c r="BT53" s="13">
        <f t="shared" si="1"/>
        <v>0</v>
      </c>
      <c r="BU53" s="13">
        <f t="shared" si="1"/>
        <v>0</v>
      </c>
      <c r="BV53" s="13">
        <f t="shared" si="1"/>
        <v>0</v>
      </c>
      <c r="BW53" s="13">
        <f t="shared" si="1"/>
        <v>0</v>
      </c>
      <c r="BX53" s="13">
        <f t="shared" si="1"/>
        <v>0</v>
      </c>
      <c r="BY53" s="13">
        <f t="shared" si="1"/>
        <v>0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</row>
    <row r="54" ht="15" customHeight="1" outlineLevel="1" spans="2:85">
      <c r="B54" s="10">
        <v>201706</v>
      </c>
      <c r="C54" s="13">
        <f t="shared" si="0"/>
        <v>1.65662506872898</v>
      </c>
      <c r="D54" s="13">
        <f t="shared" si="0"/>
        <v>1.10934830693148</v>
      </c>
      <c r="E54" s="13">
        <f t="shared" si="0"/>
        <v>1.05292394114266</v>
      </c>
      <c r="F54" s="13">
        <f t="shared" si="0"/>
        <v>1.01647144259718</v>
      </c>
      <c r="G54" s="13">
        <f t="shared" ref="G54:AC69" si="2">IFERROR(IF(H15="","",H15/G15),0)</f>
        <v>1</v>
      </c>
      <c r="H54" s="13">
        <f t="shared" si="2"/>
        <v>1</v>
      </c>
      <c r="I54" s="13">
        <f t="shared" si="2"/>
        <v>1.06110599882463</v>
      </c>
      <c r="J54" s="13">
        <f t="shared" si="2"/>
        <v>1</v>
      </c>
      <c r="K54" s="13">
        <f t="shared" si="2"/>
        <v>1</v>
      </c>
      <c r="L54" s="13">
        <f t="shared" si="2"/>
        <v>1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1</v>
      </c>
      <c r="V54" s="13">
        <f t="shared" si="2"/>
        <v>1</v>
      </c>
      <c r="W54" s="13">
        <f t="shared" si="2"/>
        <v>1</v>
      </c>
      <c r="X54" s="13">
        <f t="shared" si="2"/>
        <v>1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0</v>
      </c>
      <c r="AZ54" s="13">
        <f t="shared" si="1"/>
        <v>0</v>
      </c>
      <c r="BA54" s="13">
        <f t="shared" si="1"/>
        <v>0</v>
      </c>
      <c r="BB54" s="13">
        <f t="shared" si="1"/>
        <v>0</v>
      </c>
      <c r="BC54" s="13">
        <f t="shared" ref="BC54:BY69" si="3">IFERROR(IF(BD15="","",BD15/BC15),0)</f>
        <v>0</v>
      </c>
      <c r="BD54" s="13">
        <f t="shared" si="3"/>
        <v>0</v>
      </c>
      <c r="BE54" s="13">
        <f t="shared" si="3"/>
        <v>0</v>
      </c>
      <c r="BF54" s="13">
        <f t="shared" si="3"/>
        <v>0</v>
      </c>
      <c r="BG54" s="13">
        <f t="shared" si="3"/>
        <v>0</v>
      </c>
      <c r="BH54" s="13">
        <f t="shared" si="3"/>
        <v>0</v>
      </c>
      <c r="BI54" s="13">
        <f t="shared" si="3"/>
        <v>0</v>
      </c>
      <c r="BJ54" s="13">
        <f t="shared" si="3"/>
        <v>0</v>
      </c>
      <c r="BK54" s="13">
        <f t="shared" si="3"/>
        <v>0</v>
      </c>
      <c r="BL54" s="13">
        <f t="shared" si="3"/>
        <v>0</v>
      </c>
      <c r="BM54" s="13">
        <f t="shared" si="3"/>
        <v>0</v>
      </c>
      <c r="BN54" s="13">
        <f t="shared" si="3"/>
        <v>0</v>
      </c>
      <c r="BO54" s="13">
        <f t="shared" si="3"/>
        <v>0</v>
      </c>
      <c r="BP54" s="13">
        <f t="shared" si="3"/>
        <v>0</v>
      </c>
      <c r="BQ54" s="13">
        <f t="shared" si="3"/>
        <v>0</v>
      </c>
      <c r="BR54" s="13">
        <f t="shared" si="3"/>
        <v>0</v>
      </c>
      <c r="BS54" s="13">
        <f t="shared" si="3"/>
        <v>0</v>
      </c>
      <c r="BT54" s="13">
        <f t="shared" si="3"/>
        <v>0</v>
      </c>
      <c r="BU54" s="13">
        <f t="shared" si="3"/>
        <v>0</v>
      </c>
      <c r="BV54" s="13">
        <f t="shared" si="3"/>
        <v>0</v>
      </c>
      <c r="BW54" s="13">
        <f t="shared" si="3"/>
        <v>0</v>
      </c>
      <c r="BX54" s="13">
        <f t="shared" si="3"/>
        <v>0</v>
      </c>
      <c r="BY54" s="13" t="str">
        <f t="shared" si="3"/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</row>
    <row r="55" ht="15" customHeight="1" outlineLevel="1" spans="2:85">
      <c r="B55" s="10">
        <v>201709</v>
      </c>
      <c r="C55" s="13">
        <f t="shared" ref="C55:M70" si="4">IFERROR(IF(D16="","",D16/C16),0)</f>
        <v>1.3160480372683</v>
      </c>
      <c r="D55" s="13">
        <f t="shared" si="4"/>
        <v>1.02514929758855</v>
      </c>
      <c r="E55" s="13">
        <f t="shared" si="4"/>
        <v>1.04549803943827</v>
      </c>
      <c r="F55" s="13">
        <f t="shared" si="4"/>
        <v>1.1547943646832</v>
      </c>
      <c r="G55" s="13">
        <f t="shared" si="2"/>
        <v>1</v>
      </c>
      <c r="H55" s="13">
        <f t="shared" si="2"/>
        <v>1</v>
      </c>
      <c r="I55" s="13">
        <f t="shared" si="2"/>
        <v>1</v>
      </c>
      <c r="J55" s="13">
        <f t="shared" si="2"/>
        <v>1</v>
      </c>
      <c r="K55" s="13">
        <f t="shared" si="2"/>
        <v>1.08655485812718</v>
      </c>
      <c r="L55" s="13">
        <f t="shared" si="2"/>
        <v>1</v>
      </c>
      <c r="M55" s="13">
        <f t="shared" si="2"/>
        <v>1</v>
      </c>
      <c r="N55" s="13">
        <f t="shared" si="2"/>
        <v>1</v>
      </c>
      <c r="O55" s="13">
        <f t="shared" si="2"/>
        <v>1</v>
      </c>
      <c r="P55" s="13">
        <f t="shared" si="2"/>
        <v>1</v>
      </c>
      <c r="Q55" s="13">
        <f t="shared" si="2"/>
        <v>1</v>
      </c>
      <c r="R55" s="13">
        <f t="shared" si="2"/>
        <v>1</v>
      </c>
      <c r="S55" s="13">
        <f t="shared" si="2"/>
        <v>1</v>
      </c>
      <c r="T55" s="13">
        <f t="shared" si="2"/>
        <v>1</v>
      </c>
      <c r="U55" s="13">
        <f t="shared" si="2"/>
        <v>1</v>
      </c>
      <c r="V55" s="13">
        <f t="shared" si="2"/>
        <v>1</v>
      </c>
      <c r="W55" s="13">
        <f t="shared" si="2"/>
        <v>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1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BI70" si="5">IFERROR(IF(AZ16="","",AZ16/AY16),0)</f>
        <v>0</v>
      </c>
      <c r="AZ55" s="13">
        <f t="shared" si="5"/>
        <v>0</v>
      </c>
      <c r="BA55" s="13">
        <f t="shared" si="5"/>
        <v>0</v>
      </c>
      <c r="BB55" s="13">
        <f t="shared" si="5"/>
        <v>0</v>
      </c>
      <c r="BC55" s="13">
        <f t="shared" si="3"/>
        <v>0</v>
      </c>
      <c r="BD55" s="13">
        <f t="shared" si="3"/>
        <v>0</v>
      </c>
      <c r="BE55" s="13">
        <f t="shared" si="3"/>
        <v>0</v>
      </c>
      <c r="BF55" s="13">
        <f t="shared" si="3"/>
        <v>0</v>
      </c>
      <c r="BG55" s="13">
        <f t="shared" si="3"/>
        <v>0</v>
      </c>
      <c r="BH55" s="13">
        <f t="shared" si="3"/>
        <v>0</v>
      </c>
      <c r="BI55" s="13">
        <f t="shared" si="3"/>
        <v>0</v>
      </c>
      <c r="BJ55" s="13">
        <f t="shared" si="3"/>
        <v>0</v>
      </c>
      <c r="BK55" s="13">
        <f t="shared" si="3"/>
        <v>0</v>
      </c>
      <c r="BL55" s="13">
        <f t="shared" si="3"/>
        <v>0</v>
      </c>
      <c r="BM55" s="13">
        <f t="shared" si="3"/>
        <v>0</v>
      </c>
      <c r="BN55" s="13">
        <f t="shared" si="3"/>
        <v>0</v>
      </c>
      <c r="BO55" s="13">
        <f t="shared" si="3"/>
        <v>0</v>
      </c>
      <c r="BP55" s="13">
        <f t="shared" si="3"/>
        <v>0</v>
      </c>
      <c r="BQ55" s="13">
        <f t="shared" si="3"/>
        <v>0</v>
      </c>
      <c r="BR55" s="13">
        <f t="shared" si="3"/>
        <v>0</v>
      </c>
      <c r="BS55" s="13">
        <f t="shared" si="3"/>
        <v>0</v>
      </c>
      <c r="BT55" s="13">
        <f t="shared" si="3"/>
        <v>0</v>
      </c>
      <c r="BU55" s="13">
        <f t="shared" si="3"/>
        <v>0</v>
      </c>
      <c r="BV55" s="13">
        <f t="shared" si="3"/>
        <v>0</v>
      </c>
      <c r="BW55" s="13">
        <f t="shared" si="3"/>
        <v>0</v>
      </c>
      <c r="BX55" s="13" t="str">
        <f t="shared" si="3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</row>
    <row r="56" ht="15" customHeight="1" outlineLevel="1" spans="2:85">
      <c r="B56" s="10">
        <v>201712</v>
      </c>
      <c r="C56" s="13">
        <f t="shared" si="4"/>
        <v>2.78516741719695</v>
      </c>
      <c r="D56" s="13">
        <f t="shared" si="4"/>
        <v>1.0009393483009</v>
      </c>
      <c r="E56" s="13">
        <f t="shared" si="4"/>
        <v>1.01111366521992</v>
      </c>
      <c r="F56" s="13">
        <f t="shared" si="4"/>
        <v>1</v>
      </c>
      <c r="G56" s="13">
        <f t="shared" si="2"/>
        <v>1.0252377547531</v>
      </c>
      <c r="H56" s="13">
        <f t="shared" si="2"/>
        <v>1.00224922366694</v>
      </c>
      <c r="I56" s="13">
        <f t="shared" si="2"/>
        <v>1.01582476689453</v>
      </c>
      <c r="J56" s="13">
        <f t="shared" si="2"/>
        <v>1</v>
      </c>
      <c r="K56" s="13">
        <f t="shared" si="2"/>
        <v>1</v>
      </c>
      <c r="L56" s="13">
        <f t="shared" si="2"/>
        <v>1</v>
      </c>
      <c r="M56" s="13">
        <f t="shared" si="2"/>
        <v>1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1</v>
      </c>
      <c r="S56" s="13">
        <f t="shared" si="2"/>
        <v>1</v>
      </c>
      <c r="T56" s="13">
        <f t="shared" si="2"/>
        <v>1</v>
      </c>
      <c r="U56" s="13">
        <f t="shared" si="2"/>
        <v>1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5"/>
        <v>0</v>
      </c>
      <c r="AZ56" s="13">
        <f t="shared" si="5"/>
        <v>0</v>
      </c>
      <c r="BA56" s="13">
        <f t="shared" si="5"/>
        <v>0</v>
      </c>
      <c r="BB56" s="13">
        <f t="shared" si="5"/>
        <v>0</v>
      </c>
      <c r="BC56" s="13">
        <f t="shared" si="3"/>
        <v>0</v>
      </c>
      <c r="BD56" s="13">
        <f t="shared" si="3"/>
        <v>0</v>
      </c>
      <c r="BE56" s="13">
        <f t="shared" si="3"/>
        <v>0</v>
      </c>
      <c r="BF56" s="13">
        <f t="shared" si="3"/>
        <v>0</v>
      </c>
      <c r="BG56" s="13">
        <f t="shared" si="3"/>
        <v>0</v>
      </c>
      <c r="BH56" s="13">
        <f t="shared" si="3"/>
        <v>0</v>
      </c>
      <c r="BI56" s="13">
        <f t="shared" si="3"/>
        <v>0</v>
      </c>
      <c r="BJ56" s="13">
        <f t="shared" si="3"/>
        <v>0</v>
      </c>
      <c r="BK56" s="13">
        <f t="shared" si="3"/>
        <v>0</v>
      </c>
      <c r="BL56" s="13">
        <f t="shared" si="3"/>
        <v>0</v>
      </c>
      <c r="BM56" s="13">
        <f t="shared" si="3"/>
        <v>0</v>
      </c>
      <c r="BN56" s="13">
        <f t="shared" si="3"/>
        <v>0</v>
      </c>
      <c r="BO56" s="13">
        <f t="shared" si="3"/>
        <v>0</v>
      </c>
      <c r="BP56" s="13">
        <f t="shared" si="3"/>
        <v>0</v>
      </c>
      <c r="BQ56" s="13">
        <f t="shared" si="3"/>
        <v>0</v>
      </c>
      <c r="BR56" s="13">
        <f t="shared" si="3"/>
        <v>0</v>
      </c>
      <c r="BS56" s="13">
        <f t="shared" si="3"/>
        <v>0</v>
      </c>
      <c r="BT56" s="13">
        <f t="shared" si="3"/>
        <v>0</v>
      </c>
      <c r="BU56" s="13">
        <f t="shared" si="3"/>
        <v>0</v>
      </c>
      <c r="BV56" s="13">
        <f t="shared" si="3"/>
        <v>0</v>
      </c>
      <c r="BW56" s="13" t="str">
        <f t="shared" si="3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</row>
    <row r="57" ht="15" customHeight="1" outlineLevel="1" spans="2:85">
      <c r="B57" s="10">
        <v>201803</v>
      </c>
      <c r="C57" s="13">
        <f t="shared" si="4"/>
        <v>1.34895395752973</v>
      </c>
      <c r="D57" s="13">
        <f t="shared" si="4"/>
        <v>1.02534573873346</v>
      </c>
      <c r="E57" s="13">
        <f t="shared" si="4"/>
        <v>1.07230332919977</v>
      </c>
      <c r="F57" s="13">
        <f t="shared" si="4"/>
        <v>1.03263947965012</v>
      </c>
      <c r="G57" s="13">
        <f t="shared" si="2"/>
        <v>1</v>
      </c>
      <c r="H57" s="13">
        <f t="shared" si="2"/>
        <v>1</v>
      </c>
      <c r="I57" s="13">
        <f t="shared" si="2"/>
        <v>1.36545857599152</v>
      </c>
      <c r="J57" s="13">
        <f t="shared" si="2"/>
        <v>1.06106067950327</v>
      </c>
      <c r="K57" s="13">
        <f t="shared" si="2"/>
        <v>1</v>
      </c>
      <c r="L57" s="13">
        <f t="shared" si="2"/>
        <v>1</v>
      </c>
      <c r="M57" s="13">
        <f t="shared" si="2"/>
        <v>1</v>
      </c>
      <c r="N57" s="13">
        <f t="shared" si="2"/>
        <v>1</v>
      </c>
      <c r="O57" s="13">
        <f t="shared" si="2"/>
        <v>1</v>
      </c>
      <c r="P57" s="13">
        <f t="shared" si="2"/>
        <v>1</v>
      </c>
      <c r="Q57" s="13">
        <f t="shared" si="2"/>
        <v>1</v>
      </c>
      <c r="R57" s="13">
        <f t="shared" si="2"/>
        <v>0.999789691794115</v>
      </c>
      <c r="S57" s="13">
        <f t="shared" si="2"/>
        <v>1</v>
      </c>
      <c r="T57" s="13">
        <f t="shared" si="2"/>
        <v>1</v>
      </c>
      <c r="U57" s="13">
        <f t="shared" si="2"/>
        <v>1</v>
      </c>
      <c r="V57" s="13">
        <f t="shared" si="2"/>
        <v>1</v>
      </c>
      <c r="W57" s="13">
        <f t="shared" si="2"/>
        <v>1</v>
      </c>
      <c r="X57" s="13">
        <f t="shared" si="2"/>
        <v>1</v>
      </c>
      <c r="Y57" s="13">
        <f t="shared" si="2"/>
        <v>1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5"/>
        <v>0</v>
      </c>
      <c r="AZ57" s="13">
        <f t="shared" si="5"/>
        <v>0</v>
      </c>
      <c r="BA57" s="13">
        <f t="shared" si="5"/>
        <v>0</v>
      </c>
      <c r="BB57" s="13">
        <f t="shared" si="5"/>
        <v>0</v>
      </c>
      <c r="BC57" s="13">
        <f t="shared" si="3"/>
        <v>0</v>
      </c>
      <c r="BD57" s="13">
        <f t="shared" si="3"/>
        <v>0</v>
      </c>
      <c r="BE57" s="13">
        <f t="shared" si="3"/>
        <v>0</v>
      </c>
      <c r="BF57" s="13">
        <f t="shared" si="3"/>
        <v>0</v>
      </c>
      <c r="BG57" s="13">
        <f t="shared" si="3"/>
        <v>0</v>
      </c>
      <c r="BH57" s="13">
        <f t="shared" si="3"/>
        <v>0</v>
      </c>
      <c r="BI57" s="13">
        <f t="shared" si="3"/>
        <v>0</v>
      </c>
      <c r="BJ57" s="13">
        <f t="shared" si="3"/>
        <v>0</v>
      </c>
      <c r="BK57" s="13">
        <f t="shared" si="3"/>
        <v>0</v>
      </c>
      <c r="BL57" s="13">
        <f t="shared" si="3"/>
        <v>0</v>
      </c>
      <c r="BM57" s="13">
        <f t="shared" si="3"/>
        <v>0</v>
      </c>
      <c r="BN57" s="13">
        <f t="shared" si="3"/>
        <v>0</v>
      </c>
      <c r="BO57" s="13">
        <f t="shared" si="3"/>
        <v>0</v>
      </c>
      <c r="BP57" s="13">
        <f t="shared" si="3"/>
        <v>0</v>
      </c>
      <c r="BQ57" s="13">
        <f t="shared" si="3"/>
        <v>0</v>
      </c>
      <c r="BR57" s="13">
        <f t="shared" si="3"/>
        <v>0</v>
      </c>
      <c r="BS57" s="13">
        <f t="shared" si="3"/>
        <v>0</v>
      </c>
      <c r="BT57" s="13">
        <f t="shared" si="3"/>
        <v>0</v>
      </c>
      <c r="BU57" s="13">
        <f t="shared" si="3"/>
        <v>0</v>
      </c>
      <c r="BV57" s="13" t="str">
        <f t="shared" si="3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</row>
    <row r="58" ht="15" customHeight="1" outlineLevel="1" spans="2:85">
      <c r="B58" s="10">
        <v>201806</v>
      </c>
      <c r="C58" s="13">
        <f t="shared" si="4"/>
        <v>1.39502898831813</v>
      </c>
      <c r="D58" s="13">
        <f t="shared" si="4"/>
        <v>1.12321567422061</v>
      </c>
      <c r="E58" s="13">
        <f t="shared" si="4"/>
        <v>1.06034249423871</v>
      </c>
      <c r="F58" s="13">
        <f t="shared" si="4"/>
        <v>1.02128542565194</v>
      </c>
      <c r="G58" s="13">
        <f t="shared" si="2"/>
        <v>1.13961378153928</v>
      </c>
      <c r="H58" s="13">
        <f t="shared" si="2"/>
        <v>1.01707048612782</v>
      </c>
      <c r="I58" s="13">
        <f t="shared" si="2"/>
        <v>1.00459345296426</v>
      </c>
      <c r="J58" s="13">
        <f t="shared" si="2"/>
        <v>1</v>
      </c>
      <c r="K58" s="13">
        <f t="shared" si="2"/>
        <v>1</v>
      </c>
      <c r="L58" s="13">
        <f t="shared" si="2"/>
        <v>1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1</v>
      </c>
      <c r="R58" s="13">
        <f t="shared" si="2"/>
        <v>1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5"/>
        <v>0</v>
      </c>
      <c r="AZ58" s="13">
        <f t="shared" si="5"/>
        <v>0</v>
      </c>
      <c r="BA58" s="13">
        <f t="shared" si="5"/>
        <v>0</v>
      </c>
      <c r="BB58" s="13">
        <f t="shared" si="5"/>
        <v>0</v>
      </c>
      <c r="BC58" s="13">
        <f t="shared" si="3"/>
        <v>0</v>
      </c>
      <c r="BD58" s="13">
        <f t="shared" si="3"/>
        <v>0</v>
      </c>
      <c r="BE58" s="13">
        <f t="shared" si="3"/>
        <v>0</v>
      </c>
      <c r="BF58" s="13">
        <f t="shared" si="3"/>
        <v>0</v>
      </c>
      <c r="BG58" s="13">
        <f t="shared" si="3"/>
        <v>0</v>
      </c>
      <c r="BH58" s="13">
        <f t="shared" si="3"/>
        <v>0</v>
      </c>
      <c r="BI58" s="13">
        <f t="shared" si="3"/>
        <v>0</v>
      </c>
      <c r="BJ58" s="13">
        <f t="shared" si="3"/>
        <v>0</v>
      </c>
      <c r="BK58" s="13">
        <f t="shared" si="3"/>
        <v>0</v>
      </c>
      <c r="BL58" s="13">
        <f t="shared" si="3"/>
        <v>0</v>
      </c>
      <c r="BM58" s="13">
        <f t="shared" si="3"/>
        <v>0</v>
      </c>
      <c r="BN58" s="13">
        <f t="shared" si="3"/>
        <v>0</v>
      </c>
      <c r="BO58" s="13">
        <f t="shared" si="3"/>
        <v>0</v>
      </c>
      <c r="BP58" s="13">
        <f t="shared" si="3"/>
        <v>0</v>
      </c>
      <c r="BQ58" s="13">
        <f t="shared" si="3"/>
        <v>0</v>
      </c>
      <c r="BR58" s="13">
        <f t="shared" si="3"/>
        <v>0</v>
      </c>
      <c r="BS58" s="13">
        <f t="shared" si="3"/>
        <v>0</v>
      </c>
      <c r="BT58" s="13">
        <f t="shared" si="3"/>
        <v>0</v>
      </c>
      <c r="BU58" s="13" t="str">
        <f t="shared" si="3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</row>
    <row r="59" ht="15" customHeight="1" outlineLevel="1" spans="2:85">
      <c r="B59" s="10">
        <v>201809</v>
      </c>
      <c r="C59" s="13">
        <f t="shared" si="4"/>
        <v>1.69190418493302</v>
      </c>
      <c r="D59" s="13">
        <f t="shared" si="4"/>
        <v>1.24061400854247</v>
      </c>
      <c r="E59" s="13">
        <f t="shared" si="4"/>
        <v>1.06401003723889</v>
      </c>
      <c r="F59" s="13">
        <f t="shared" si="4"/>
        <v>1.14241497487773</v>
      </c>
      <c r="G59" s="13">
        <f t="shared" si="2"/>
        <v>1.07978971966784</v>
      </c>
      <c r="H59" s="13">
        <f t="shared" si="2"/>
        <v>1.00205316309214</v>
      </c>
      <c r="I59" s="13">
        <f t="shared" si="2"/>
        <v>1.00797371464271</v>
      </c>
      <c r="J59" s="13">
        <f t="shared" si="2"/>
        <v>1</v>
      </c>
      <c r="K59" s="13">
        <f t="shared" si="2"/>
        <v>1</v>
      </c>
      <c r="L59" s="13">
        <f t="shared" si="2"/>
        <v>1</v>
      </c>
      <c r="M59" s="13">
        <f t="shared" si="2"/>
        <v>1.03381225593767</v>
      </c>
      <c r="N59" s="13">
        <f t="shared" si="2"/>
        <v>1.00031317950333</v>
      </c>
      <c r="O59" s="13">
        <f t="shared" si="2"/>
        <v>1</v>
      </c>
      <c r="P59" s="13">
        <f t="shared" si="2"/>
        <v>1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5"/>
        <v>0</v>
      </c>
      <c r="AZ59" s="13">
        <f t="shared" si="5"/>
        <v>0</v>
      </c>
      <c r="BA59" s="13">
        <f t="shared" si="5"/>
        <v>0</v>
      </c>
      <c r="BB59" s="13">
        <f t="shared" si="5"/>
        <v>0</v>
      </c>
      <c r="BC59" s="13">
        <f t="shared" si="3"/>
        <v>0</v>
      </c>
      <c r="BD59" s="13">
        <f t="shared" si="3"/>
        <v>0</v>
      </c>
      <c r="BE59" s="13">
        <f t="shared" si="3"/>
        <v>0</v>
      </c>
      <c r="BF59" s="13">
        <f t="shared" si="3"/>
        <v>0</v>
      </c>
      <c r="BG59" s="13">
        <f t="shared" si="3"/>
        <v>0</v>
      </c>
      <c r="BH59" s="13">
        <f t="shared" si="3"/>
        <v>0</v>
      </c>
      <c r="BI59" s="13">
        <f t="shared" si="3"/>
        <v>0</v>
      </c>
      <c r="BJ59" s="13">
        <f t="shared" si="3"/>
        <v>0</v>
      </c>
      <c r="BK59" s="13">
        <f t="shared" si="3"/>
        <v>0</v>
      </c>
      <c r="BL59" s="13">
        <f t="shared" si="3"/>
        <v>0</v>
      </c>
      <c r="BM59" s="13">
        <f t="shared" si="3"/>
        <v>0</v>
      </c>
      <c r="BN59" s="13">
        <f t="shared" si="3"/>
        <v>0</v>
      </c>
      <c r="BO59" s="13">
        <f t="shared" si="3"/>
        <v>0</v>
      </c>
      <c r="BP59" s="13">
        <f t="shared" si="3"/>
        <v>0</v>
      </c>
      <c r="BQ59" s="13">
        <f t="shared" si="3"/>
        <v>0</v>
      </c>
      <c r="BR59" s="13">
        <f t="shared" si="3"/>
        <v>0</v>
      </c>
      <c r="BS59" s="13">
        <f t="shared" si="3"/>
        <v>0</v>
      </c>
      <c r="BT59" s="13" t="str">
        <f t="shared" si="3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</row>
    <row r="60" ht="15" customHeight="1" outlineLevel="1" spans="2:85">
      <c r="B60" s="10">
        <v>201812</v>
      </c>
      <c r="C60" s="13">
        <f t="shared" si="4"/>
        <v>1.97802180384121</v>
      </c>
      <c r="D60" s="13">
        <f t="shared" si="4"/>
        <v>1.12963089794974</v>
      </c>
      <c r="E60" s="13">
        <f t="shared" si="4"/>
        <v>1.19780287351564</v>
      </c>
      <c r="F60" s="13">
        <f t="shared" si="4"/>
        <v>1.04519689759246</v>
      </c>
      <c r="G60" s="13">
        <f t="shared" si="2"/>
        <v>1.02411113972766</v>
      </c>
      <c r="H60" s="13">
        <f t="shared" si="2"/>
        <v>1.01156912062015</v>
      </c>
      <c r="I60" s="13">
        <f t="shared" si="2"/>
        <v>1.01740250026458</v>
      </c>
      <c r="J60" s="13">
        <f t="shared" si="2"/>
        <v>1.00038412418779</v>
      </c>
      <c r="K60" s="13">
        <f t="shared" si="2"/>
        <v>1.01756231703645</v>
      </c>
      <c r="L60" s="13">
        <f t="shared" si="2"/>
        <v>0.999859263567201</v>
      </c>
      <c r="M60" s="13">
        <f t="shared" si="2"/>
        <v>1</v>
      </c>
      <c r="N60" s="13">
        <f t="shared" si="2"/>
        <v>1.04028626286708</v>
      </c>
      <c r="O60" s="13">
        <f t="shared" si="2"/>
        <v>1</v>
      </c>
      <c r="P60" s="13">
        <f t="shared" si="2"/>
        <v>1</v>
      </c>
      <c r="Q60" s="13">
        <f t="shared" si="2"/>
        <v>1</v>
      </c>
      <c r="R60" s="13">
        <f t="shared" si="2"/>
        <v>1</v>
      </c>
      <c r="S60" s="13">
        <f t="shared" si="2"/>
        <v>1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5"/>
        <v>0</v>
      </c>
      <c r="AZ60" s="13">
        <f t="shared" si="5"/>
        <v>0</v>
      </c>
      <c r="BA60" s="13">
        <f t="shared" si="5"/>
        <v>0</v>
      </c>
      <c r="BB60" s="13">
        <f t="shared" si="5"/>
        <v>0</v>
      </c>
      <c r="BC60" s="13">
        <f t="shared" si="3"/>
        <v>0</v>
      </c>
      <c r="BD60" s="13">
        <f t="shared" si="3"/>
        <v>0</v>
      </c>
      <c r="BE60" s="13">
        <f t="shared" si="3"/>
        <v>0</v>
      </c>
      <c r="BF60" s="13">
        <f t="shared" si="3"/>
        <v>0</v>
      </c>
      <c r="BG60" s="13">
        <f t="shared" si="3"/>
        <v>0</v>
      </c>
      <c r="BH60" s="13">
        <f t="shared" si="3"/>
        <v>0</v>
      </c>
      <c r="BI60" s="13">
        <f t="shared" si="3"/>
        <v>0</v>
      </c>
      <c r="BJ60" s="13">
        <f t="shared" si="3"/>
        <v>0</v>
      </c>
      <c r="BK60" s="13">
        <f t="shared" si="3"/>
        <v>0</v>
      </c>
      <c r="BL60" s="13">
        <f t="shared" si="3"/>
        <v>0</v>
      </c>
      <c r="BM60" s="13">
        <f t="shared" si="3"/>
        <v>0</v>
      </c>
      <c r="BN60" s="13">
        <f t="shared" si="3"/>
        <v>0</v>
      </c>
      <c r="BO60" s="13">
        <f t="shared" si="3"/>
        <v>0</v>
      </c>
      <c r="BP60" s="13">
        <f t="shared" si="3"/>
        <v>0</v>
      </c>
      <c r="BQ60" s="13">
        <f t="shared" si="3"/>
        <v>0</v>
      </c>
      <c r="BR60" s="13">
        <f t="shared" si="3"/>
        <v>0</v>
      </c>
      <c r="BS60" s="13" t="str">
        <f t="shared" si="3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</row>
    <row r="61" ht="15" customHeight="1" outlineLevel="1" spans="2:85">
      <c r="B61" s="10">
        <v>201903</v>
      </c>
      <c r="C61" s="13">
        <f t="shared" si="4"/>
        <v>2.02507190581677</v>
      </c>
      <c r="D61" s="13">
        <f t="shared" si="4"/>
        <v>1.07186642616031</v>
      </c>
      <c r="E61" s="13">
        <f t="shared" si="4"/>
        <v>1.08101001384464</v>
      </c>
      <c r="F61" s="13">
        <f t="shared" si="4"/>
        <v>1.02941592340774</v>
      </c>
      <c r="G61" s="13">
        <f t="shared" si="2"/>
        <v>1.00603681285609</v>
      </c>
      <c r="H61" s="13">
        <f t="shared" si="2"/>
        <v>1</v>
      </c>
      <c r="I61" s="13">
        <f t="shared" si="2"/>
        <v>1.00488430372872</v>
      </c>
      <c r="J61" s="13">
        <f t="shared" si="2"/>
        <v>1.00273679755535</v>
      </c>
      <c r="K61" s="13">
        <f t="shared" si="2"/>
        <v>1</v>
      </c>
      <c r="L61" s="13">
        <f t="shared" si="2"/>
        <v>1</v>
      </c>
      <c r="M61" s="13">
        <f t="shared" si="2"/>
        <v>1</v>
      </c>
      <c r="N61" s="13">
        <f t="shared" si="2"/>
        <v>1</v>
      </c>
      <c r="O61" s="13">
        <f t="shared" si="2"/>
        <v>1</v>
      </c>
      <c r="P61" s="13">
        <f t="shared" si="2"/>
        <v>1</v>
      </c>
      <c r="Q61" s="13">
        <f t="shared" si="2"/>
        <v>1</v>
      </c>
      <c r="R61" s="13">
        <f t="shared" si="2"/>
        <v>1</v>
      </c>
      <c r="S61" s="13">
        <f t="shared" si="2"/>
        <v>1</v>
      </c>
      <c r="T61" s="13">
        <f t="shared" si="2"/>
        <v>1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5"/>
        <v>0</v>
      </c>
      <c r="AZ61" s="13">
        <f t="shared" si="5"/>
        <v>0</v>
      </c>
      <c r="BA61" s="13">
        <f t="shared" si="5"/>
        <v>0</v>
      </c>
      <c r="BB61" s="13">
        <f t="shared" si="5"/>
        <v>0</v>
      </c>
      <c r="BC61" s="13">
        <f t="shared" si="3"/>
        <v>0</v>
      </c>
      <c r="BD61" s="13">
        <f t="shared" si="3"/>
        <v>0</v>
      </c>
      <c r="BE61" s="13">
        <f t="shared" si="3"/>
        <v>0</v>
      </c>
      <c r="BF61" s="13">
        <f t="shared" si="3"/>
        <v>0</v>
      </c>
      <c r="BG61" s="13">
        <f t="shared" si="3"/>
        <v>0</v>
      </c>
      <c r="BH61" s="13">
        <f t="shared" si="3"/>
        <v>0</v>
      </c>
      <c r="BI61" s="13">
        <f t="shared" si="3"/>
        <v>0</v>
      </c>
      <c r="BJ61" s="13">
        <f t="shared" si="3"/>
        <v>0</v>
      </c>
      <c r="BK61" s="13">
        <f t="shared" si="3"/>
        <v>0</v>
      </c>
      <c r="BL61" s="13">
        <f t="shared" si="3"/>
        <v>0</v>
      </c>
      <c r="BM61" s="13">
        <f t="shared" si="3"/>
        <v>0</v>
      </c>
      <c r="BN61" s="13">
        <f t="shared" si="3"/>
        <v>0</v>
      </c>
      <c r="BO61" s="13">
        <f t="shared" si="3"/>
        <v>0</v>
      </c>
      <c r="BP61" s="13">
        <f t="shared" si="3"/>
        <v>0</v>
      </c>
      <c r="BQ61" s="13">
        <f t="shared" si="3"/>
        <v>0</v>
      </c>
      <c r="BR61" s="13" t="str">
        <f t="shared" si="3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</row>
    <row r="62" ht="15" customHeight="1" outlineLevel="1" spans="2:85">
      <c r="B62" s="10">
        <v>201906</v>
      </c>
      <c r="C62" s="13">
        <f t="shared" si="4"/>
        <v>1.75372225041858</v>
      </c>
      <c r="D62" s="13">
        <f t="shared" si="4"/>
        <v>1.19101525131353</v>
      </c>
      <c r="E62" s="13">
        <f t="shared" si="4"/>
        <v>1.08209862643309</v>
      </c>
      <c r="F62" s="13">
        <f t="shared" si="4"/>
        <v>1.06664491752888</v>
      </c>
      <c r="G62" s="13">
        <f t="shared" si="2"/>
        <v>1.04781668707883</v>
      </c>
      <c r="H62" s="13">
        <f t="shared" si="2"/>
        <v>1.0211705876341</v>
      </c>
      <c r="I62" s="13">
        <f t="shared" si="2"/>
        <v>1.02109575209613</v>
      </c>
      <c r="J62" s="13">
        <f t="shared" si="2"/>
        <v>1.00056409677729</v>
      </c>
      <c r="K62" s="13">
        <f t="shared" si="2"/>
        <v>0.999785539994222</v>
      </c>
      <c r="L62" s="13">
        <f t="shared" si="2"/>
        <v>1.00008022853292</v>
      </c>
      <c r="M62" s="13">
        <f t="shared" si="2"/>
        <v>1</v>
      </c>
      <c r="N62" s="13">
        <f t="shared" si="2"/>
        <v>1.0004881145572</v>
      </c>
      <c r="O62" s="13">
        <f t="shared" si="2"/>
        <v>1</v>
      </c>
      <c r="P62" s="13">
        <f t="shared" si="2"/>
        <v>1.00033645881118</v>
      </c>
      <c r="Q62" s="13">
        <f t="shared" si="2"/>
        <v>1</v>
      </c>
      <c r="R62" s="13">
        <f t="shared" si="2"/>
        <v>1</v>
      </c>
      <c r="S62" s="13">
        <f t="shared" si="2"/>
        <v>1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5"/>
        <v>0</v>
      </c>
      <c r="AZ62" s="13">
        <f t="shared" si="5"/>
        <v>0</v>
      </c>
      <c r="BA62" s="13">
        <f t="shared" si="5"/>
        <v>0</v>
      </c>
      <c r="BB62" s="13">
        <f t="shared" si="5"/>
        <v>0</v>
      </c>
      <c r="BC62" s="13">
        <f t="shared" si="3"/>
        <v>0</v>
      </c>
      <c r="BD62" s="13">
        <f t="shared" si="3"/>
        <v>0</v>
      </c>
      <c r="BE62" s="13">
        <f t="shared" si="3"/>
        <v>0</v>
      </c>
      <c r="BF62" s="13">
        <f t="shared" si="3"/>
        <v>0</v>
      </c>
      <c r="BG62" s="13">
        <f t="shared" si="3"/>
        <v>0</v>
      </c>
      <c r="BH62" s="13">
        <f t="shared" si="3"/>
        <v>0</v>
      </c>
      <c r="BI62" s="13">
        <f t="shared" si="3"/>
        <v>0</v>
      </c>
      <c r="BJ62" s="13">
        <f t="shared" si="3"/>
        <v>0</v>
      </c>
      <c r="BK62" s="13">
        <f t="shared" si="3"/>
        <v>0</v>
      </c>
      <c r="BL62" s="13">
        <f t="shared" si="3"/>
        <v>0</v>
      </c>
      <c r="BM62" s="13">
        <f t="shared" si="3"/>
        <v>0</v>
      </c>
      <c r="BN62" s="13">
        <f t="shared" si="3"/>
        <v>0</v>
      </c>
      <c r="BO62" s="13">
        <f t="shared" si="3"/>
        <v>0</v>
      </c>
      <c r="BP62" s="13">
        <f t="shared" si="3"/>
        <v>0</v>
      </c>
      <c r="BQ62" s="13" t="str">
        <f t="shared" si="3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</row>
    <row r="63" ht="15" customHeight="1" outlineLevel="1" spans="2:85">
      <c r="B63" s="10">
        <v>201909</v>
      </c>
      <c r="C63" s="13">
        <f t="shared" si="4"/>
        <v>1.54796070354332</v>
      </c>
      <c r="D63" s="13">
        <f t="shared" si="4"/>
        <v>1.10367404807669</v>
      </c>
      <c r="E63" s="13">
        <f t="shared" si="4"/>
        <v>1.11870041956964</v>
      </c>
      <c r="F63" s="13">
        <f t="shared" si="4"/>
        <v>1.07858329884621</v>
      </c>
      <c r="G63" s="13">
        <f t="shared" si="2"/>
        <v>1.03009332777365</v>
      </c>
      <c r="H63" s="13">
        <f t="shared" si="2"/>
        <v>1.06894748977471</v>
      </c>
      <c r="I63" s="13">
        <f t="shared" si="2"/>
        <v>1.02208764661335</v>
      </c>
      <c r="J63" s="13">
        <f t="shared" si="2"/>
        <v>1.03617008643569</v>
      </c>
      <c r="K63" s="13">
        <f t="shared" si="2"/>
        <v>1.00228417044705</v>
      </c>
      <c r="L63" s="13">
        <f t="shared" si="2"/>
        <v>1.00549292292672</v>
      </c>
      <c r="M63" s="13">
        <f t="shared" si="2"/>
        <v>1.00099282481717</v>
      </c>
      <c r="N63" s="13">
        <f t="shared" si="2"/>
        <v>1.00077628186254</v>
      </c>
      <c r="O63" s="13">
        <f t="shared" si="2"/>
        <v>1.00017709582567</v>
      </c>
      <c r="P63" s="13">
        <f t="shared" si="2"/>
        <v>0.999094952676759</v>
      </c>
      <c r="Q63" s="13">
        <f t="shared" si="2"/>
        <v>1.00101498984214</v>
      </c>
      <c r="R63" s="13">
        <f t="shared" si="2"/>
        <v>1.00354090332279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5"/>
        <v>0</v>
      </c>
      <c r="AZ63" s="13">
        <f t="shared" si="5"/>
        <v>0</v>
      </c>
      <c r="BA63" s="13">
        <f t="shared" si="5"/>
        <v>0</v>
      </c>
      <c r="BB63" s="13">
        <f t="shared" si="5"/>
        <v>0</v>
      </c>
      <c r="BC63" s="13">
        <f t="shared" si="3"/>
        <v>0</v>
      </c>
      <c r="BD63" s="13">
        <f t="shared" si="3"/>
        <v>0</v>
      </c>
      <c r="BE63" s="13">
        <f t="shared" si="3"/>
        <v>0</v>
      </c>
      <c r="BF63" s="13">
        <f t="shared" si="3"/>
        <v>0</v>
      </c>
      <c r="BG63" s="13">
        <f t="shared" si="3"/>
        <v>0</v>
      </c>
      <c r="BH63" s="13">
        <f t="shared" si="3"/>
        <v>0</v>
      </c>
      <c r="BI63" s="13">
        <f t="shared" si="3"/>
        <v>0</v>
      </c>
      <c r="BJ63" s="13">
        <f t="shared" si="3"/>
        <v>0</v>
      </c>
      <c r="BK63" s="13">
        <f t="shared" si="3"/>
        <v>0</v>
      </c>
      <c r="BL63" s="13">
        <f t="shared" si="3"/>
        <v>0</v>
      </c>
      <c r="BM63" s="13">
        <f t="shared" si="3"/>
        <v>0</v>
      </c>
      <c r="BN63" s="13">
        <f t="shared" si="3"/>
        <v>0</v>
      </c>
      <c r="BO63" s="13">
        <f t="shared" si="3"/>
        <v>0</v>
      </c>
      <c r="BP63" s="13" t="str">
        <f t="shared" si="3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</row>
    <row r="64" ht="15" customHeight="1" outlineLevel="1" spans="2:85">
      <c r="B64" s="10">
        <v>201912</v>
      </c>
      <c r="C64" s="13">
        <f t="shared" si="4"/>
        <v>1.46026822108953</v>
      </c>
      <c r="D64" s="13">
        <f t="shared" si="4"/>
        <v>1.10441584585724</v>
      </c>
      <c r="E64" s="13">
        <f t="shared" si="4"/>
        <v>1.11453099255523</v>
      </c>
      <c r="F64" s="13">
        <f t="shared" si="4"/>
        <v>1.05756933460126</v>
      </c>
      <c r="G64" s="13">
        <f t="shared" si="2"/>
        <v>1.04313307861755</v>
      </c>
      <c r="H64" s="13">
        <f t="shared" si="2"/>
        <v>1.04902075288421</v>
      </c>
      <c r="I64" s="13">
        <f t="shared" si="2"/>
        <v>1.0094777335808</v>
      </c>
      <c r="J64" s="13">
        <f t="shared" si="2"/>
        <v>1.01030336911996</v>
      </c>
      <c r="K64" s="13">
        <f t="shared" si="2"/>
        <v>1.00271938271363</v>
      </c>
      <c r="L64" s="13">
        <f t="shared" si="2"/>
        <v>1.02176699263758</v>
      </c>
      <c r="M64" s="13">
        <f t="shared" si="2"/>
        <v>1</v>
      </c>
      <c r="N64" s="13">
        <f t="shared" si="2"/>
        <v>1</v>
      </c>
      <c r="O64" s="13">
        <f t="shared" si="2"/>
        <v>1.00101234917761</v>
      </c>
      <c r="P64" s="13">
        <f t="shared" si="2"/>
        <v>1</v>
      </c>
      <c r="Q64" s="13">
        <f t="shared" si="2"/>
        <v>1</v>
      </c>
      <c r="R64" s="13">
        <f t="shared" si="2"/>
        <v>1.00106378916466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5"/>
        <v>0</v>
      </c>
      <c r="AZ64" s="13">
        <f t="shared" si="5"/>
        <v>0</v>
      </c>
      <c r="BA64" s="13">
        <f t="shared" si="5"/>
        <v>0</v>
      </c>
      <c r="BB64" s="13">
        <f t="shared" si="5"/>
        <v>0</v>
      </c>
      <c r="BC64" s="13">
        <f t="shared" si="3"/>
        <v>0</v>
      </c>
      <c r="BD64" s="13">
        <f t="shared" si="3"/>
        <v>0</v>
      </c>
      <c r="BE64" s="13">
        <f t="shared" si="3"/>
        <v>0</v>
      </c>
      <c r="BF64" s="13">
        <f t="shared" si="3"/>
        <v>0</v>
      </c>
      <c r="BG64" s="13">
        <f t="shared" si="3"/>
        <v>0</v>
      </c>
      <c r="BH64" s="13">
        <f t="shared" si="3"/>
        <v>0</v>
      </c>
      <c r="BI64" s="13">
        <f t="shared" si="3"/>
        <v>0</v>
      </c>
      <c r="BJ64" s="13">
        <f t="shared" si="3"/>
        <v>0</v>
      </c>
      <c r="BK64" s="13">
        <f t="shared" si="3"/>
        <v>0</v>
      </c>
      <c r="BL64" s="13">
        <f t="shared" si="3"/>
        <v>0</v>
      </c>
      <c r="BM64" s="13">
        <f t="shared" si="3"/>
        <v>0</v>
      </c>
      <c r="BN64" s="13">
        <f t="shared" si="3"/>
        <v>0</v>
      </c>
      <c r="BO64" s="13" t="str">
        <f t="shared" si="3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</row>
    <row r="65" ht="15" customHeight="1" outlineLevel="1" spans="2:85">
      <c r="B65" s="10">
        <v>202003</v>
      </c>
      <c r="C65" s="13">
        <f t="shared" si="4"/>
        <v>1.74311828923321</v>
      </c>
      <c r="D65" s="13">
        <f t="shared" si="4"/>
        <v>1.14557138871511</v>
      </c>
      <c r="E65" s="13">
        <f t="shared" si="4"/>
        <v>1.1591340620705</v>
      </c>
      <c r="F65" s="13">
        <f t="shared" si="4"/>
        <v>1.08205848400193</v>
      </c>
      <c r="G65" s="13">
        <f t="shared" si="2"/>
        <v>1.02305029374327</v>
      </c>
      <c r="H65" s="13">
        <f t="shared" si="2"/>
        <v>1.04093897348928</v>
      </c>
      <c r="I65" s="13">
        <f t="shared" si="2"/>
        <v>1.00495076105779</v>
      </c>
      <c r="J65" s="13">
        <f t="shared" si="2"/>
        <v>1.00508256320547</v>
      </c>
      <c r="K65" s="13">
        <f t="shared" si="2"/>
        <v>1.00858373793205</v>
      </c>
      <c r="L65" s="13">
        <f t="shared" si="2"/>
        <v>1.00659332990841</v>
      </c>
      <c r="M65" s="13">
        <f t="shared" si="2"/>
        <v>1.000154410927</v>
      </c>
      <c r="N65" s="13">
        <f t="shared" si="2"/>
        <v>1.00030649937584</v>
      </c>
      <c r="O65" s="13">
        <f t="shared" si="2"/>
        <v>1.00024560312874</v>
      </c>
      <c r="P65" s="13">
        <f t="shared" si="2"/>
        <v>1</v>
      </c>
      <c r="Q65" s="13">
        <f t="shared" si="2"/>
        <v>1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5"/>
        <v>0</v>
      </c>
      <c r="AZ65" s="13">
        <f t="shared" si="5"/>
        <v>0</v>
      </c>
      <c r="BA65" s="13">
        <f t="shared" si="5"/>
        <v>0</v>
      </c>
      <c r="BB65" s="13">
        <f t="shared" si="5"/>
        <v>0</v>
      </c>
      <c r="BC65" s="13">
        <f t="shared" si="3"/>
        <v>0</v>
      </c>
      <c r="BD65" s="13">
        <f t="shared" si="3"/>
        <v>0</v>
      </c>
      <c r="BE65" s="13">
        <f t="shared" si="3"/>
        <v>0</v>
      </c>
      <c r="BF65" s="13">
        <f t="shared" si="3"/>
        <v>0</v>
      </c>
      <c r="BG65" s="13">
        <f t="shared" si="3"/>
        <v>0</v>
      </c>
      <c r="BH65" s="13">
        <f t="shared" si="3"/>
        <v>0</v>
      </c>
      <c r="BI65" s="13">
        <f t="shared" si="3"/>
        <v>0</v>
      </c>
      <c r="BJ65" s="13">
        <f t="shared" si="3"/>
        <v>0</v>
      </c>
      <c r="BK65" s="13">
        <f t="shared" si="3"/>
        <v>0</v>
      </c>
      <c r="BL65" s="13">
        <f t="shared" si="3"/>
        <v>0</v>
      </c>
      <c r="BM65" s="13">
        <f t="shared" si="3"/>
        <v>0</v>
      </c>
      <c r="BN65" s="13" t="str">
        <f t="shared" si="3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</row>
    <row r="66" ht="15" customHeight="1" outlineLevel="1" spans="2:85">
      <c r="B66" s="10">
        <v>202006</v>
      </c>
      <c r="C66" s="13">
        <f t="shared" si="4"/>
        <v>1.88069740813803</v>
      </c>
      <c r="D66" s="13">
        <f t="shared" si="4"/>
        <v>1.0824483738717</v>
      </c>
      <c r="E66" s="13">
        <f t="shared" si="4"/>
        <v>1.03995178939256</v>
      </c>
      <c r="F66" s="13">
        <f t="shared" si="4"/>
        <v>1.08038808417737</v>
      </c>
      <c r="G66" s="13">
        <f t="shared" si="2"/>
        <v>1.09209019448694</v>
      </c>
      <c r="H66" s="13">
        <f t="shared" si="2"/>
        <v>1.01107325860002</v>
      </c>
      <c r="I66" s="13">
        <f t="shared" si="2"/>
        <v>1.00694776834897</v>
      </c>
      <c r="J66" s="13">
        <f t="shared" si="2"/>
        <v>1.00419134209164</v>
      </c>
      <c r="K66" s="13">
        <f t="shared" si="2"/>
        <v>1.014021187611</v>
      </c>
      <c r="L66" s="13">
        <f t="shared" si="2"/>
        <v>1.00002206573518</v>
      </c>
      <c r="M66" s="13">
        <f t="shared" si="2"/>
        <v>1.01369269164065</v>
      </c>
      <c r="N66" s="13">
        <f t="shared" si="2"/>
        <v>1</v>
      </c>
      <c r="O66" s="13">
        <f t="shared" si="2"/>
        <v>1</v>
      </c>
      <c r="P66" s="13">
        <f t="shared" si="2"/>
        <v>1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5"/>
        <v>0</v>
      </c>
      <c r="AZ66" s="13">
        <f t="shared" si="5"/>
        <v>0</v>
      </c>
      <c r="BA66" s="13">
        <f t="shared" si="5"/>
        <v>0</v>
      </c>
      <c r="BB66" s="13">
        <f t="shared" si="5"/>
        <v>0</v>
      </c>
      <c r="BC66" s="13">
        <f t="shared" si="3"/>
        <v>0</v>
      </c>
      <c r="BD66" s="13">
        <f t="shared" si="3"/>
        <v>0</v>
      </c>
      <c r="BE66" s="13">
        <f t="shared" si="3"/>
        <v>0</v>
      </c>
      <c r="BF66" s="13">
        <f t="shared" si="3"/>
        <v>0</v>
      </c>
      <c r="BG66" s="13">
        <f t="shared" si="3"/>
        <v>0</v>
      </c>
      <c r="BH66" s="13">
        <f t="shared" si="3"/>
        <v>0</v>
      </c>
      <c r="BI66" s="13">
        <f t="shared" si="3"/>
        <v>0</v>
      </c>
      <c r="BJ66" s="13">
        <f t="shared" si="3"/>
        <v>0</v>
      </c>
      <c r="BK66" s="13">
        <f t="shared" si="3"/>
        <v>0</v>
      </c>
      <c r="BL66" s="13">
        <f t="shared" si="3"/>
        <v>0</v>
      </c>
      <c r="BM66" s="13" t="str">
        <f t="shared" si="3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</row>
    <row r="67" ht="15" customHeight="1" outlineLevel="1" spans="2:85">
      <c r="B67" s="10">
        <v>202009</v>
      </c>
      <c r="C67" s="13">
        <f t="shared" si="4"/>
        <v>1.20636900144936</v>
      </c>
      <c r="D67" s="13">
        <f t="shared" si="4"/>
        <v>1.08105548107399</v>
      </c>
      <c r="E67" s="13">
        <f t="shared" si="4"/>
        <v>1.03383867630541</v>
      </c>
      <c r="F67" s="13">
        <f t="shared" si="4"/>
        <v>1.10048229270419</v>
      </c>
      <c r="G67" s="13">
        <f t="shared" si="2"/>
        <v>1.4528580912316</v>
      </c>
      <c r="H67" s="13">
        <f t="shared" si="2"/>
        <v>1.00805401662352</v>
      </c>
      <c r="I67" s="13">
        <f t="shared" si="2"/>
        <v>1.00281232253542</v>
      </c>
      <c r="J67" s="13">
        <f t="shared" si="2"/>
        <v>1</v>
      </c>
      <c r="K67" s="13">
        <f t="shared" si="2"/>
        <v>1.00506681859378</v>
      </c>
      <c r="L67" s="13">
        <f t="shared" si="2"/>
        <v>1</v>
      </c>
      <c r="M67" s="13">
        <f t="shared" si="2"/>
        <v>1.01116119050481</v>
      </c>
      <c r="N67" s="13">
        <f t="shared" si="2"/>
        <v>1</v>
      </c>
      <c r="O67" s="13">
        <f t="shared" si="2"/>
        <v>1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5"/>
        <v>0</v>
      </c>
      <c r="AZ67" s="13">
        <f t="shared" si="5"/>
        <v>0</v>
      </c>
      <c r="BA67" s="13">
        <f t="shared" si="5"/>
        <v>0</v>
      </c>
      <c r="BB67" s="13">
        <f t="shared" si="5"/>
        <v>0</v>
      </c>
      <c r="BC67" s="13">
        <f t="shared" si="3"/>
        <v>0</v>
      </c>
      <c r="BD67" s="13">
        <f t="shared" si="3"/>
        <v>0</v>
      </c>
      <c r="BE67" s="13">
        <f t="shared" si="3"/>
        <v>0</v>
      </c>
      <c r="BF67" s="13">
        <f t="shared" si="3"/>
        <v>0</v>
      </c>
      <c r="BG67" s="13">
        <f t="shared" si="3"/>
        <v>0</v>
      </c>
      <c r="BH67" s="13">
        <f t="shared" si="3"/>
        <v>0</v>
      </c>
      <c r="BI67" s="13">
        <f t="shared" si="3"/>
        <v>0</v>
      </c>
      <c r="BJ67" s="13">
        <f t="shared" si="3"/>
        <v>0</v>
      </c>
      <c r="BK67" s="13">
        <f t="shared" si="3"/>
        <v>0</v>
      </c>
      <c r="BL67" s="13" t="str">
        <f t="shared" si="3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</row>
    <row r="68" ht="15" customHeight="1" outlineLevel="1" spans="2:85">
      <c r="B68" s="10">
        <v>202012</v>
      </c>
      <c r="C68" s="13">
        <f t="shared" si="4"/>
        <v>15.0379310344828</v>
      </c>
      <c r="D68" s="13">
        <f t="shared" si="4"/>
        <v>1.76915844989681</v>
      </c>
      <c r="E68" s="13">
        <f t="shared" si="4"/>
        <v>8.83108991225228</v>
      </c>
      <c r="F68" s="13">
        <f t="shared" si="4"/>
        <v>1.00034050293575</v>
      </c>
      <c r="G68" s="13">
        <f t="shared" si="2"/>
        <v>1</v>
      </c>
      <c r="H68" s="13">
        <f t="shared" si="2"/>
        <v>1</v>
      </c>
      <c r="I68" s="13">
        <f t="shared" si="2"/>
        <v>1</v>
      </c>
      <c r="J68" s="13">
        <f t="shared" si="2"/>
        <v>1</v>
      </c>
      <c r="K68" s="13">
        <f t="shared" si="2"/>
        <v>1</v>
      </c>
      <c r="L68" s="13">
        <f t="shared" si="2"/>
        <v>1</v>
      </c>
      <c r="M68" s="13">
        <f t="shared" si="2"/>
        <v>1</v>
      </c>
      <c r="N68" s="13">
        <f t="shared" si="2"/>
        <v>1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5"/>
        <v>0</v>
      </c>
      <c r="AZ68" s="13">
        <f t="shared" si="5"/>
        <v>0</v>
      </c>
      <c r="BA68" s="13">
        <f t="shared" si="5"/>
        <v>0</v>
      </c>
      <c r="BB68" s="13">
        <f t="shared" si="5"/>
        <v>0</v>
      </c>
      <c r="BC68" s="13">
        <f t="shared" si="3"/>
        <v>0</v>
      </c>
      <c r="BD68" s="13">
        <f t="shared" si="3"/>
        <v>0</v>
      </c>
      <c r="BE68" s="13">
        <f t="shared" si="3"/>
        <v>0</v>
      </c>
      <c r="BF68" s="13">
        <f t="shared" si="3"/>
        <v>0</v>
      </c>
      <c r="BG68" s="13">
        <f t="shared" si="3"/>
        <v>0</v>
      </c>
      <c r="BH68" s="13">
        <f t="shared" si="3"/>
        <v>0</v>
      </c>
      <c r="BI68" s="13">
        <f t="shared" si="3"/>
        <v>0</v>
      </c>
      <c r="BJ68" s="13">
        <f t="shared" si="3"/>
        <v>0</v>
      </c>
      <c r="BK68" s="13" t="str">
        <f t="shared" si="3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</row>
    <row r="69" ht="15" customHeight="1" outlineLevel="1" spans="2:85">
      <c r="B69" s="10">
        <v>202103</v>
      </c>
      <c r="C69" s="13">
        <f t="shared" si="4"/>
        <v>1.49061044419596</v>
      </c>
      <c r="D69" s="13">
        <f t="shared" si="4"/>
        <v>2.79124946334298</v>
      </c>
      <c r="E69" s="13">
        <f t="shared" si="4"/>
        <v>2.37661082791872</v>
      </c>
      <c r="F69" s="13">
        <f t="shared" si="4"/>
        <v>1.02370649931459</v>
      </c>
      <c r="G69" s="13">
        <f t="shared" si="2"/>
        <v>1.00915335543718</v>
      </c>
      <c r="H69" s="13">
        <f t="shared" si="2"/>
        <v>1.07084023765317</v>
      </c>
      <c r="I69" s="13">
        <f t="shared" si="2"/>
        <v>1</v>
      </c>
      <c r="J69" s="13">
        <f t="shared" si="2"/>
        <v>1</v>
      </c>
      <c r="K69" s="13">
        <f t="shared" si="2"/>
        <v>1</v>
      </c>
      <c r="L69" s="13">
        <f t="shared" si="2"/>
        <v>1</v>
      </c>
      <c r="M69" s="13">
        <f t="shared" si="2"/>
        <v>1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5"/>
        <v>0</v>
      </c>
      <c r="AZ69" s="13">
        <f t="shared" si="5"/>
        <v>0</v>
      </c>
      <c r="BA69" s="13">
        <f t="shared" si="5"/>
        <v>0</v>
      </c>
      <c r="BB69" s="13">
        <f t="shared" si="5"/>
        <v>0</v>
      </c>
      <c r="BC69" s="13">
        <f t="shared" si="3"/>
        <v>0</v>
      </c>
      <c r="BD69" s="13">
        <f t="shared" si="3"/>
        <v>0</v>
      </c>
      <c r="BE69" s="13">
        <f t="shared" si="3"/>
        <v>0</v>
      </c>
      <c r="BF69" s="13">
        <f t="shared" si="3"/>
        <v>0</v>
      </c>
      <c r="BG69" s="13">
        <f t="shared" si="3"/>
        <v>0</v>
      </c>
      <c r="BH69" s="13">
        <f t="shared" si="3"/>
        <v>0</v>
      </c>
      <c r="BI69" s="13">
        <f t="shared" si="3"/>
        <v>0</v>
      </c>
      <c r="BJ69" s="13" t="str">
        <f t="shared" si="3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</row>
    <row r="70" ht="15" customHeight="1" outlineLevel="1" spans="2:85">
      <c r="B70" s="10">
        <v>202106</v>
      </c>
      <c r="C70" s="13">
        <f t="shared" si="4"/>
        <v>6.3610681712784</v>
      </c>
      <c r="D70" s="13">
        <f t="shared" si="4"/>
        <v>3.73159618223683</v>
      </c>
      <c r="E70" s="13">
        <f t="shared" si="4"/>
        <v>1.00506335708715</v>
      </c>
      <c r="F70" s="13">
        <f t="shared" si="4"/>
        <v>1</v>
      </c>
      <c r="G70" s="13">
        <f t="shared" si="4"/>
        <v>1</v>
      </c>
      <c r="H70" s="13">
        <f t="shared" si="4"/>
        <v>1</v>
      </c>
      <c r="I70" s="13">
        <f t="shared" si="4"/>
        <v>1</v>
      </c>
      <c r="J70" s="13">
        <f t="shared" si="4"/>
        <v>1</v>
      </c>
      <c r="K70" s="13">
        <f t="shared" si="4"/>
        <v>1</v>
      </c>
      <c r="L70" s="13">
        <f t="shared" si="4"/>
        <v>1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5"/>
        <v>0</v>
      </c>
      <c r="AZ70" s="13">
        <f t="shared" si="5"/>
        <v>0</v>
      </c>
      <c r="BA70" s="13">
        <f t="shared" si="5"/>
        <v>0</v>
      </c>
      <c r="BB70" s="13">
        <f t="shared" si="5"/>
        <v>0</v>
      </c>
      <c r="BC70" s="13">
        <f t="shared" si="5"/>
        <v>0</v>
      </c>
      <c r="BD70" s="13">
        <f t="shared" si="5"/>
        <v>0</v>
      </c>
      <c r="BE70" s="13">
        <f t="shared" si="5"/>
        <v>0</v>
      </c>
      <c r="BF70" s="13">
        <f t="shared" si="5"/>
        <v>0</v>
      </c>
      <c r="BG70" s="13">
        <f t="shared" si="5"/>
        <v>0</v>
      </c>
      <c r="BH70" s="13">
        <f t="shared" si="5"/>
        <v>0</v>
      </c>
      <c r="BI70" s="13" t="str">
        <f t="shared" si="5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</row>
    <row r="71" ht="15" customHeight="1" outlineLevel="1" spans="2:85">
      <c r="B71" s="10">
        <v>202109</v>
      </c>
      <c r="C71" s="13">
        <f t="shared" ref="C71:L80" si="6">IFERROR(IF(D32="","",D32/C32),0)</f>
        <v>47.9698585951941</v>
      </c>
      <c r="D71" s="13">
        <f t="shared" si="6"/>
        <v>1.05853182567835</v>
      </c>
      <c r="E71" s="13">
        <f t="shared" si="6"/>
        <v>1</v>
      </c>
      <c r="F71" s="13">
        <f t="shared" si="6"/>
        <v>1.00437589972019</v>
      </c>
      <c r="G71" s="13">
        <f t="shared" si="6"/>
        <v>1.00532684641251</v>
      </c>
      <c r="H71" s="13">
        <f t="shared" si="6"/>
        <v>1</v>
      </c>
      <c r="I71" s="13">
        <f t="shared" si="6"/>
        <v>1</v>
      </c>
      <c r="J71" s="13">
        <f t="shared" si="6"/>
        <v>1</v>
      </c>
      <c r="K71" s="13">
        <f t="shared" si="6"/>
        <v>1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ref="AY71:BH80" si="7">IFERROR(IF(AZ32="","",AZ32/AY32),0)</f>
        <v>0</v>
      </c>
      <c r="AZ71" s="13">
        <f t="shared" si="7"/>
        <v>0</v>
      </c>
      <c r="BA71" s="13">
        <f t="shared" si="7"/>
        <v>0</v>
      </c>
      <c r="BB71" s="13">
        <f t="shared" si="7"/>
        <v>0</v>
      </c>
      <c r="BC71" s="13">
        <f t="shared" si="7"/>
        <v>0</v>
      </c>
      <c r="BD71" s="13">
        <f t="shared" si="7"/>
        <v>0</v>
      </c>
      <c r="BE71" s="13">
        <f t="shared" si="7"/>
        <v>0</v>
      </c>
      <c r="BF71" s="13">
        <f t="shared" si="7"/>
        <v>0</v>
      </c>
      <c r="BG71" s="13">
        <f t="shared" si="7"/>
        <v>0</v>
      </c>
      <c r="BH71" s="13" t="str">
        <f t="shared" si="7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</row>
    <row r="72" ht="15" customHeight="1" outlineLevel="1" spans="2:85">
      <c r="B72" s="10">
        <v>202112</v>
      </c>
      <c r="C72" s="13">
        <f t="shared" si="6"/>
        <v>4.78488225705994</v>
      </c>
      <c r="D72" s="13">
        <f t="shared" si="6"/>
        <v>1.33017367727212</v>
      </c>
      <c r="E72" s="13">
        <f t="shared" si="6"/>
        <v>1</v>
      </c>
      <c r="F72" s="13">
        <f t="shared" si="6"/>
        <v>1.1308349958932</v>
      </c>
      <c r="G72" s="13">
        <f t="shared" si="6"/>
        <v>1</v>
      </c>
      <c r="H72" s="13">
        <f t="shared" si="6"/>
        <v>1</v>
      </c>
      <c r="I72" s="13">
        <f t="shared" si="6"/>
        <v>1</v>
      </c>
      <c r="J72" s="13">
        <f t="shared" si="6"/>
        <v>1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7"/>
        <v>0</v>
      </c>
      <c r="AZ72" s="13">
        <f t="shared" si="7"/>
        <v>0</v>
      </c>
      <c r="BA72" s="13">
        <f t="shared" si="7"/>
        <v>0</v>
      </c>
      <c r="BB72" s="13">
        <f t="shared" si="7"/>
        <v>0</v>
      </c>
      <c r="BC72" s="13">
        <f t="shared" si="7"/>
        <v>0</v>
      </c>
      <c r="BD72" s="13">
        <f t="shared" si="7"/>
        <v>0</v>
      </c>
      <c r="BE72" s="13">
        <f t="shared" si="7"/>
        <v>0</v>
      </c>
      <c r="BF72" s="13">
        <f t="shared" si="7"/>
        <v>0</v>
      </c>
      <c r="BG72" s="13" t="str">
        <f t="shared" si="7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</row>
    <row r="73" ht="15" customHeight="1" outlineLevel="1" spans="2:85">
      <c r="B73" s="10">
        <v>202203</v>
      </c>
      <c r="C73" s="13">
        <f t="shared" si="6"/>
        <v>30.1392850096842</v>
      </c>
      <c r="D73" s="13">
        <f t="shared" si="6"/>
        <v>1.00009423648254</v>
      </c>
      <c r="E73" s="13">
        <f t="shared" si="6"/>
        <v>1.32643931092914</v>
      </c>
      <c r="F73" s="13">
        <f t="shared" si="6"/>
        <v>1.06617190198179</v>
      </c>
      <c r="G73" s="13">
        <f t="shared" si="6"/>
        <v>1</v>
      </c>
      <c r="H73" s="13">
        <f t="shared" si="6"/>
        <v>1.01432882480682</v>
      </c>
      <c r="I73" s="13">
        <f t="shared" si="6"/>
        <v>1.00138479784133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7"/>
        <v>0</v>
      </c>
      <c r="AZ73" s="13">
        <f t="shared" si="7"/>
        <v>0</v>
      </c>
      <c r="BA73" s="13">
        <f t="shared" si="7"/>
        <v>0</v>
      </c>
      <c r="BB73" s="13">
        <f t="shared" si="7"/>
        <v>0</v>
      </c>
      <c r="BC73" s="13">
        <f t="shared" si="7"/>
        <v>0</v>
      </c>
      <c r="BD73" s="13">
        <f t="shared" si="7"/>
        <v>0</v>
      </c>
      <c r="BE73" s="13">
        <f t="shared" si="7"/>
        <v>0</v>
      </c>
      <c r="BF73" s="13" t="str">
        <f t="shared" si="7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</row>
    <row r="74" ht="15" customHeight="1" outlineLevel="1" spans="2:85">
      <c r="B74" s="10">
        <v>202206</v>
      </c>
      <c r="C74" s="13">
        <f t="shared" si="6"/>
        <v>2.13851225824667</v>
      </c>
      <c r="D74" s="13">
        <f t="shared" si="6"/>
        <v>1.97512577916364</v>
      </c>
      <c r="E74" s="13">
        <f t="shared" si="6"/>
        <v>1.72604930362228</v>
      </c>
      <c r="F74" s="13">
        <f t="shared" si="6"/>
        <v>1</v>
      </c>
      <c r="G74" s="13">
        <f t="shared" si="6"/>
        <v>1</v>
      </c>
      <c r="H74" s="13">
        <f t="shared" si="6"/>
        <v>1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7"/>
        <v>0</v>
      </c>
      <c r="AZ74" s="13">
        <f t="shared" si="7"/>
        <v>0</v>
      </c>
      <c r="BA74" s="13">
        <f t="shared" si="7"/>
        <v>0</v>
      </c>
      <c r="BB74" s="13">
        <f t="shared" si="7"/>
        <v>0</v>
      </c>
      <c r="BC74" s="13">
        <f t="shared" si="7"/>
        <v>0</v>
      </c>
      <c r="BD74" s="13">
        <f t="shared" si="7"/>
        <v>0</v>
      </c>
      <c r="BE74" s="13" t="str">
        <f t="shared" si="7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</row>
    <row r="75" ht="15" customHeight="1" outlineLevel="1" spans="2:85">
      <c r="B75" s="10">
        <v>202209</v>
      </c>
      <c r="C75" s="13">
        <f t="shared" si="6"/>
        <v>2.23757434042115</v>
      </c>
      <c r="D75" s="13">
        <f t="shared" si="6"/>
        <v>1.17416034521362</v>
      </c>
      <c r="E75" s="13">
        <f t="shared" si="6"/>
        <v>1.00460374667466</v>
      </c>
      <c r="F75" s="13">
        <f t="shared" si="6"/>
        <v>1</v>
      </c>
      <c r="G75" s="13">
        <f t="shared" si="6"/>
        <v>1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7"/>
        <v>0</v>
      </c>
      <c r="AZ75" s="13">
        <f t="shared" si="7"/>
        <v>0</v>
      </c>
      <c r="BA75" s="13">
        <f t="shared" si="7"/>
        <v>0</v>
      </c>
      <c r="BB75" s="13">
        <f t="shared" si="7"/>
        <v>0</v>
      </c>
      <c r="BC75" s="13">
        <f t="shared" si="7"/>
        <v>0</v>
      </c>
      <c r="BD75" s="13" t="str">
        <f t="shared" si="7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</row>
    <row r="76" ht="15" customHeight="1" outlineLevel="1" spans="2:85">
      <c r="B76" s="10">
        <v>202212</v>
      </c>
      <c r="C76" s="13">
        <f t="shared" si="6"/>
        <v>1.52923382833945</v>
      </c>
      <c r="D76" s="13">
        <f t="shared" si="6"/>
        <v>1.02609211415507</v>
      </c>
      <c r="E76" s="13">
        <f t="shared" si="6"/>
        <v>1</v>
      </c>
      <c r="F76" s="13">
        <f t="shared" si="6"/>
        <v>1.02441070126086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7"/>
        <v>0</v>
      </c>
      <c r="AZ76" s="13">
        <f t="shared" si="7"/>
        <v>0</v>
      </c>
      <c r="BA76" s="13">
        <f t="shared" si="7"/>
        <v>0</v>
      </c>
      <c r="BB76" s="13">
        <f t="shared" si="7"/>
        <v>0</v>
      </c>
      <c r="BC76" s="13" t="str">
        <f t="shared" si="7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</row>
    <row r="77" ht="15" customHeight="1" outlineLevel="1" spans="2:85">
      <c r="B77" s="10">
        <v>202303</v>
      </c>
      <c r="C77" s="13">
        <f t="shared" si="6"/>
        <v>1.33823699524148</v>
      </c>
      <c r="D77" s="13">
        <f t="shared" si="6"/>
        <v>1</v>
      </c>
      <c r="E77" s="13">
        <f t="shared" si="6"/>
        <v>1.14631618395959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7"/>
        <v>0</v>
      </c>
      <c r="AZ77" s="13">
        <f t="shared" si="7"/>
        <v>0</v>
      </c>
      <c r="BA77" s="13">
        <f t="shared" si="7"/>
        <v>0</v>
      </c>
      <c r="BB77" s="13" t="str">
        <f t="shared" si="7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</row>
    <row r="78" ht="15" customHeight="1" outlineLevel="1" spans="2:85">
      <c r="B78" s="10">
        <v>202306</v>
      </c>
      <c r="C78" s="13">
        <f t="shared" si="6"/>
        <v>2.1155846794736</v>
      </c>
      <c r="D78" s="13">
        <f t="shared" si="6"/>
        <v>1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7"/>
        <v>0</v>
      </c>
      <c r="AZ78" s="13">
        <f t="shared" si="7"/>
        <v>0</v>
      </c>
      <c r="BA78" s="13" t="str">
        <f t="shared" si="7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</row>
    <row r="79" ht="15" customHeight="1" outlineLevel="1" spans="2:85">
      <c r="B79" s="10">
        <v>202309</v>
      </c>
      <c r="C79" s="13">
        <f t="shared" si="6"/>
        <v>1.4522397502924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7"/>
        <v>0</v>
      </c>
      <c r="AZ79" s="13" t="str">
        <f t="shared" si="7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</row>
    <row r="80" ht="15" customHeight="1" outlineLevel="1" spans="2:85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7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</row>
    <row r="81" ht="15" customHeight="1" outlineLevel="1" spans="2:85">
      <c r="B81" s="6" t="s">
        <v>27</v>
      </c>
      <c r="C81" s="13">
        <f>IFERROR(IF(COUNT(C46:C79)-2&lt;=0,0,(SUM(C46:C79)-MAX(C46:C79)-MIN(C46:C79))/(COUNT(C46:C79)-2)),0)</f>
        <v>3.3102259386608</v>
      </c>
      <c r="D81" s="13">
        <f>IFERROR(IF(COUNT(D46:D78)-2&lt;=0,0,(SUM(D46:D78)-MAX(D46:D78)-MIN(D46:D78))/(COUNT(D46:D78)-2)),0)</f>
        <v>1.35599149551707</v>
      </c>
      <c r="E81" s="13">
        <f>IFERROR(IF(COUNT(E46:E77)-2&lt;=0,0,(SUM(E46:E77)-MAX(E46:E77)-MIN(E46:E77))/(COUNT(E46:E77)-2)),0)</f>
        <v>1.15050716578856</v>
      </c>
      <c r="F81" s="13">
        <f>IFERROR(IF(COUNT(F46:F76)-2&lt;=0,0,(SUM(F46:F76)-MAX(F46:F76)-MIN(F46:F76))/(COUNT(F46:F76)-2)),0)</f>
        <v>1.05728398465037</v>
      </c>
      <c r="G81" s="13">
        <f>IFERROR(IF(COUNT(G46:G75)-2&lt;=0,0,(SUM(G46:G75)-MAX(G46:G75)-MIN(G46:G75))/(COUNT(G46:G75)-2)),0)</f>
        <v>1.01923144593353</v>
      </c>
      <c r="H81" s="13">
        <f>IFERROR(IF(COUNT(H46:H74)-2&lt;=0,0,(SUM(H46:H74)-MAX(H46:H74)-MIN(H46:H74))/(COUNT(H46:H74)-2)),0)</f>
        <v>1.00937556767223</v>
      </c>
      <c r="I81" s="13">
        <f>IFERROR(IF(COUNT(I46:I73)-2&lt;=0,0,(SUM(I46:I73)-MAX(I46:I73)-MIN(I46:I73))/(COUNT(I46:I73)-2)),0)</f>
        <v>1.02308731924023</v>
      </c>
      <c r="J81" s="13">
        <f>IFERROR(IF(COUNT(J46:J72)-2&lt;=0,0,(SUM(J46:J72)-MAX(J46:J72)-MIN(J46:J72))/(COUNT(J46:J72)-2)),0)</f>
        <v>1.00237729517493</v>
      </c>
      <c r="K81" s="13">
        <f>IFERROR(IF(COUNT(K46:K71)-2&lt;=0,0,(SUM(K46:K71)-MAX(K46:K71)-MIN(K46:K71))/(COUNT(K46:K71)-2)),0)</f>
        <v>1.00209323393058</v>
      </c>
      <c r="L81" s="13">
        <f>IFERROR(IF(COUNT(L46:L70)-2&lt;=0,0,(SUM(L46:L70)-MAX(L46:L70)-MIN(L46:L70))/(COUNT(L46:L70)-2)),0)</f>
        <v>1.00052993683058</v>
      </c>
      <c r="M81" s="13">
        <f>IFERROR(IF(COUNT(M46:M69)-2&lt;=0,0,(SUM(M46:M69)-MAX(M46:M69)-MIN(M46:M69))/(COUNT(M46:M69)-2)),0)</f>
        <v>1.00118186899498</v>
      </c>
      <c r="N81" s="13">
        <f>IFERROR(IF(COUNT(N46:N68)-2&lt;=0,0,(SUM(N46:N68)-MAX(N46:N68)-MIN(N46:N68))/(COUNT(N46:N68)-2)),0)</f>
        <v>1.00008971787138</v>
      </c>
      <c r="O81" s="13">
        <f>IFERROR(IF(COUNT(O46:O67)-2&lt;=0,0,(SUM(O46:O67)-MAX(O46:O67)-MIN(O46:O67))/(COUNT(O46:O67)-2)),0)</f>
        <v>1.00002113494772</v>
      </c>
      <c r="P81" s="13">
        <f>IFERROR(IF(COUNT(P46:P66)-2&lt;=0,0,(SUM(P46:P66)-MAX(P46:P66)-MIN(P46:P66))/(COUNT(P46:P66)-2)),0)</f>
        <v>1</v>
      </c>
      <c r="Q81" s="13">
        <f>IFERROR(IF(COUNT(Q46:Q65)-2&lt;=0,0,(SUM(Q46:Q65)-MAX(Q46:Q65)-MIN(Q46:Q65))/(COUNT(Q46:Q65)-2)),0)</f>
        <v>1</v>
      </c>
      <c r="R81" s="13">
        <f>IFERROR(IF(COUNT(R46:R64)-2&lt;=0,0,(SUM(R46:R64)-MAX(R46:R64)-MIN(R46:R64))/(COUNT(R46:R64)-2)),0)</f>
        <v>1.00006257583322</v>
      </c>
      <c r="S81" s="13">
        <f>IFERROR(IF(COUNT(S46:S63)-2&lt;=0,0,(SUM(S46:S63)-MAX(S46:S63)-MIN(S46:S63))/(COUNT(S46:S63)-2)),0)</f>
        <v>1</v>
      </c>
      <c r="T81" s="13">
        <f>IFERROR(IF(COUNT(T46:T62)-2&lt;=0,0,(SUM(T46:T62)-MAX(T46:T62)-MIN(T46:T62))/(COUNT(T46:T62)-2)),0)</f>
        <v>1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0</v>
      </c>
      <c r="AZ81" s="13">
        <f>IFERROR(IF(COUNT(AZ46:AZ78)-2&lt;=0,0,(SUM(AZ46:AZ78)-MAX(AZ46:AZ78)-MIN(AZ46:AZ78))/(COUNT(AZ46:AZ78)-2)),0)</f>
        <v>0</v>
      </c>
      <c r="BA81" s="13">
        <f>IFERROR(IF(COUNT(BA46:BA77)-2&lt;=0,0,(SUM(BA46:BA77)-MAX(BA46:BA77)-MIN(BA46:BA77))/(COUNT(BA46:BA77)-2)),0)</f>
        <v>0</v>
      </c>
      <c r="BB81" s="13">
        <f>IFERROR(IF(COUNT(BB46:BB76)-2&lt;=0,0,(SUM(BB46:BB76)-MAX(BB46:BB76)-MIN(BB46:BB76))/(COUNT(BB46:BB76)-2)),0)</f>
        <v>0</v>
      </c>
      <c r="BC81" s="13">
        <f>IFERROR(IF(COUNT(BC46:BC75)-2&lt;=0,0,(SUM(BC46:BC75)-MAX(BC46:BC75)-MIN(BC46:BC75))/(COUNT(BC46:BC75)-2)),0)</f>
        <v>0</v>
      </c>
      <c r="BD81" s="13">
        <f>IFERROR(IF(COUNT(BD46:BD74)-2&lt;=0,0,(SUM(BD46:BD74)-MAX(BD46:BD74)-MIN(BD46:BD74))/(COUNT(BD46:BD74)-2)),0)</f>
        <v>0</v>
      </c>
      <c r="BE81" s="13">
        <f>IFERROR(IF(COUNT(BE46:BE73)-2&lt;=0,0,(SUM(BE46:BE73)-MAX(BE46:BE73)-MIN(BE46:BE73))/(COUNT(BE46:BE73)-2)),0)</f>
        <v>0</v>
      </c>
      <c r="BF81" s="13">
        <f>IFERROR(IF(COUNT(BF46:BF72)-2&lt;=0,0,(SUM(BF46:BF72)-MAX(BF46:BF72)-MIN(BF46:BF72))/(COUNT(BF46:BF72)-2)),0)</f>
        <v>0</v>
      </c>
      <c r="BG81" s="13">
        <f>IFERROR(IF(COUNT(BG46:BG71)-2&lt;=0,0,(SUM(BG46:BG71)-MAX(BG46:BG71)-MIN(BG46:BG71))/(COUNT(BG46:BG71)-2)),0)</f>
        <v>0</v>
      </c>
      <c r="BH81" s="13">
        <f>IFERROR(IF(COUNT(BH46:BH70)-2&lt;=0,0,(SUM(BH46:BH70)-MAX(BH46:BH70)-MIN(BH46:BH70))/(COUNT(BH46:BH70)-2)),0)</f>
        <v>0</v>
      </c>
      <c r="BI81" s="13">
        <f>IFERROR(IF(COUNT(BI46:BI69)-2&lt;=0,0,(SUM(BI46:BI69)-MAX(BI46:BI69)-MIN(BI46:BI69))/(COUNT(BI46:BI69)-2)),0)</f>
        <v>0</v>
      </c>
      <c r="BJ81" s="13">
        <f>IFERROR(IF(COUNT(BJ46:BJ68)-2&lt;=0,0,(SUM(BJ46:BJ68)-MAX(BJ46:BJ68)-MIN(BJ46:BJ68))/(COUNT(BJ46:BJ68)-2)),0)</f>
        <v>0</v>
      </c>
      <c r="BK81" s="13">
        <f>IFERROR(IF(COUNT(BK46:BK67)-2&lt;=0,0,(SUM(BK46:BK67)-MAX(BK46:BK67)-MIN(BK46:BK67))/(COUNT(BK46:BK67)-2)),0)</f>
        <v>0</v>
      </c>
      <c r="BL81" s="13">
        <f>IFERROR(IF(COUNT(BL46:BL66)-2&lt;=0,0,(SUM(BL46:BL66)-MAX(BL46:BL66)-MIN(BL46:BL66))/(COUNT(BL46:BL66)-2)),0)</f>
        <v>0</v>
      </c>
      <c r="BM81" s="13">
        <f>IFERROR(IF(COUNT(BM46:BM65)-2&lt;=0,0,(SUM(BM46:BM65)-MAX(BM46:BM65)-MIN(BM46:BM65))/(COUNT(BM46:BM65)-2)),0)</f>
        <v>0</v>
      </c>
      <c r="BN81" s="13">
        <f>IFERROR(IF(COUNT(BN46:BN64)-2&lt;=0,0,(SUM(BN46:BN64)-MAX(BN46:BN64)-MIN(BN46:BN64))/(COUNT(BN46:BN64)-2)),0)</f>
        <v>0</v>
      </c>
      <c r="BO81" s="13">
        <f>IFERROR(IF(COUNT(BO46:BO63)-2&lt;=0,0,(SUM(BO46:BO63)-MAX(BO46:BO63)-MIN(BO46:BO63))/(COUNT(BO46:BO63)-2)),0)</f>
        <v>0</v>
      </c>
      <c r="BP81" s="13">
        <f>IFERROR(IF(COUNT(BP46:BP62)-2&lt;=0,0,(SUM(BP46:BP62)-MAX(BP46:BP62)-MIN(BP46:BP62))/(COUNT(BP46:BP62)-2)),0)</f>
        <v>0</v>
      </c>
      <c r="BQ81" s="13">
        <f>IFERROR(IF(COUNT(BQ46:BQ61)-2&lt;=0,0,(SUM(BQ46:BQ61)-MAX(BQ46:BQ61)-MIN(BQ46:BQ61))/(COUNT(BQ46:BQ61)-2)),0)</f>
        <v>0</v>
      </c>
      <c r="BR81" s="13">
        <f>IFERROR(IF(COUNT(BR46:BR60)-2&lt;=0,0,(SUM(BR46:BR60)-MAX(BR46:BR60)-MIN(BR46:BR60))/(COUNT(BR46:BR60)-2)),0)</f>
        <v>0</v>
      </c>
      <c r="BS81" s="13">
        <f>IFERROR(IF(COUNT(BS46:BS59)-2&lt;=0,0,(SUM(BS46:BS59)-MAX(BS46:BS59)-MIN(BS46:BS59))/(COUNT(BS46:BS59)-2)),0)</f>
        <v>0</v>
      </c>
      <c r="BT81" s="13">
        <f>IFERROR(IF(COUNT(BT46:BT58)-2&lt;=0,0,(SUM(BT46:BT58)-MAX(BT46:BT58)-MIN(BT46:BT58))/(COUNT(BT46:BT58)-2)),0)</f>
        <v>0</v>
      </c>
      <c r="BU81" s="13">
        <f>IFERROR(IF(COUNT(BU46:BU57)-2&lt;=0,0,(SUM(BU46:BU57)-MAX(BU46:BU57)-MIN(BU46:BU57))/(COUNT(BU46:BU57)-2)),0)</f>
        <v>0</v>
      </c>
      <c r="BV81" s="13">
        <f>IFERROR(IF(COUNT(BV46:BV56)-2&lt;=0,0,(SUM(BV46:BV56)-MAX(BV46:BV56)-MIN(BV46:BV56))/(COUNT(BV46:BV56)-2)),0)</f>
        <v>0</v>
      </c>
      <c r="BW81" s="13">
        <f>IFERROR(IF(COUNT(BW46:BW55)-2&lt;=0,0,(SUM(BW46:BW55)-MAX(BW46:BW55)-MIN(BW46:BW55))/(COUNT(BW46:BW55)-2)),0)</f>
        <v>0</v>
      </c>
      <c r="BX81" s="13">
        <f>IFERROR(IF(COUNT(BX46:BX54)-2&lt;=0,0,(SUM(BX46:BX54)-MAX(BX46:BX54)-MIN(BX46:BX54))/(COUNT(BX46:BX54)-2)),0)</f>
        <v>0</v>
      </c>
      <c r="BY81" s="13">
        <f>IFERROR(IF(COUNT(BY46:BY53)-2&lt;=0,0,(SUM(BY46:BY53)-MAX(BY46:BY53)-MIN(BY46:BY53))/(COUNT(BY46:BY53)-2)),0)</f>
        <v>0</v>
      </c>
      <c r="BZ81" s="13">
        <f>IFERROR(IF(COUNT(BZ46:BZ52)-2&lt;=0,0,(SUM(BZ46:BZ52)-MAX(BZ46:BZ52)-MIN(BZ46:BZ52))/(COUNT(BZ46:BZ52)-2)),0)</f>
        <v>0</v>
      </c>
      <c r="CA81" s="13">
        <f>IFERROR(IF(COUNT(CA46:CA51)-2&lt;=0,0,(SUM(CA46:CA51)-MAX(CA46:CA51)-MIN(CA46:CA51))/(COUNT(CA46:CA51)-2)),0)</f>
        <v>0</v>
      </c>
      <c r="CB81" s="13">
        <f>IFERROR(IF(COUNT(CB46:CB50)-2&lt;=0,0,(SUM(CB46:CB50)-MAX(CB46:CB50)-MIN(CB46:CB50))/(COUNT(CB46:CB50)-2)),0)</f>
        <v>0</v>
      </c>
      <c r="CC81" s="13">
        <f>IFERROR(IF(COUNT(CC46:CC49)-2&lt;=0,0,(SUM(CC46:CC49)-MAX(CC46:CC49)-MIN(CC46:CC49))/(COUNT(CC46:CC49)-2)),0)</f>
        <v>0</v>
      </c>
      <c r="CD81" s="13">
        <f>IFERROR(IF(COUNT(CD46:CD48)-2&lt;=0,0,(SUM(CD46:CD48)-MAX(CD46:CD48)-MIN(CD46:CD48))/(COUNT(CD46:CD48)-2)),0)</f>
        <v>0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</row>
    <row r="82" ht="15" customHeight="1" outlineLevel="1" spans="2:85">
      <c r="B82" s="6" t="s">
        <v>28</v>
      </c>
      <c r="C82" s="13">
        <f>IFERROR(SUM(D7:D40)/SUM(C7:C40),0)</f>
        <v>1.77600774751813</v>
      </c>
      <c r="D82" s="13">
        <f>IFERROR(SUM(E7:E39)/SUM(D7:D39),0)</f>
        <v>1.14154885865761</v>
      </c>
      <c r="E82" s="13">
        <f>IFERROR(SUM(F7:F38)/SUM(E7:E38),0)</f>
        <v>1.12394564774698</v>
      </c>
      <c r="F82" s="13">
        <f>IFERROR(SUM(G7:G37)/SUM(F7:F37),0)</f>
        <v>1.06496252129711</v>
      </c>
      <c r="G82" s="13">
        <f>IFERROR(SUM(H7:H36)/SUM(G7:G36),0)</f>
        <v>1.04882359538002</v>
      </c>
      <c r="H82" s="13">
        <f>IFERROR(SUM(I7:I35)/SUM(H7:H35),0)</f>
        <v>1.02567048692187</v>
      </c>
      <c r="I82" s="13">
        <f>IFERROR(SUM(J7:J34)/SUM(I7:I34),0)</f>
        <v>1.01757568293712</v>
      </c>
      <c r="J82" s="13">
        <f>IFERROR(SUM(K7:K33)/SUM(J7:J33),0)</f>
        <v>1.00882195369455</v>
      </c>
      <c r="K82" s="13">
        <f>IFERROR(SUM(L7:L32)/SUM(K7:K32),0)</f>
        <v>1.00511769014129</v>
      </c>
      <c r="L82" s="13">
        <f>IFERROR(SUM(M7:M31)/SUM(L7:L31),0)</f>
        <v>1.00440676692231</v>
      </c>
      <c r="M82" s="13">
        <f>IFERROR(SUM(N7:N30)/SUM(M7:M30),0)</f>
        <v>1.00343169338994</v>
      </c>
      <c r="N82" s="13">
        <f>IFERROR(SUM(O7:O29)/SUM(N7:N29),0)</f>
        <v>1.00372645520616</v>
      </c>
      <c r="O82" s="13">
        <f>IFERROR(SUM(P7:P28)/SUM(O7:O28),0)</f>
        <v>1.00019319851832</v>
      </c>
      <c r="P82" s="13">
        <f>IFERROR(SUM(Q7:Q27)/SUM(P7:P27),0)</f>
        <v>0.999880730205444</v>
      </c>
      <c r="Q82" s="13">
        <f>IFERROR(SUM(R7:R26)/SUM(Q7:Q26),0)</f>
        <v>1.00020569254467</v>
      </c>
      <c r="R82" s="13">
        <f>IFERROR(SUM(S7:S25)/SUM(R7:R25),0)</f>
        <v>1.00100479728725</v>
      </c>
      <c r="S82" s="13">
        <f>IFERROR(SUM(T7:T24)/SUM(S7:S24),0)</f>
        <v>1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X82" s="6" t="s">
        <v>28</v>
      </c>
      <c r="AY82" s="13">
        <f>IFERROR(SUM(AZ7:AZ40)/SUM(AY7:AY40),0)</f>
        <v>0</v>
      </c>
      <c r="AZ82" s="13">
        <f>IFERROR(SUM(BA7:BA39)/SUM(AZ7:AZ39),0)</f>
        <v>0</v>
      </c>
      <c r="BA82" s="13">
        <f>IFERROR(SUM(BB7:BB38)/SUM(BA7:BA38),0)</f>
        <v>0</v>
      </c>
      <c r="BB82" s="13">
        <f>IFERROR(SUM(BC7:BC37)/SUM(BB7:BB37),0)</f>
        <v>0</v>
      </c>
      <c r="BC82" s="13">
        <f>IFERROR(SUM(BD7:BD36)/SUM(BC7:BC36),0)</f>
        <v>0</v>
      </c>
      <c r="BD82" s="13">
        <f>IFERROR(SUM(BE7:BE35)/SUM(BD7:BD35),0)</f>
        <v>0</v>
      </c>
      <c r="BE82" s="13">
        <f>IFERROR(SUM(BF7:BF34)/SUM(BE7:BE34),0)</f>
        <v>0</v>
      </c>
      <c r="BF82" s="13">
        <f>IFERROR(SUM(BG7:BG33)/SUM(BF7:BF33),0)</f>
        <v>0</v>
      </c>
      <c r="BG82" s="13">
        <f>IFERROR(SUM(BH7:BH32)/SUM(BG7:BG32),0)</f>
        <v>0</v>
      </c>
      <c r="BH82" s="13">
        <f>IFERROR(SUM(BI7:BI31)/SUM(BH7:BH31),0)</f>
        <v>0</v>
      </c>
      <c r="BI82" s="13">
        <f>IFERROR(SUM(BJ7:BJ30)/SUM(BI7:BI30),0)</f>
        <v>0</v>
      </c>
      <c r="BJ82" s="13">
        <f>IFERROR(SUM(BK7:BK29)/SUM(BJ7:BJ29),0)</f>
        <v>0</v>
      </c>
      <c r="BK82" s="13">
        <f>IFERROR(SUM(BL7:BL28)/SUM(BK7:BK28),0)</f>
        <v>0</v>
      </c>
      <c r="BL82" s="13">
        <f>IFERROR(SUM(BM7:BM27)/SUM(BL7:BL27),0)</f>
        <v>0</v>
      </c>
      <c r="BM82" s="13">
        <f>IFERROR(SUM(BN7:BN26)/SUM(BM7:BM26),0)</f>
        <v>0</v>
      </c>
      <c r="BN82" s="13">
        <f>IFERROR(SUM(BO7:BO25)/SUM(BN7:BN25),0)</f>
        <v>0</v>
      </c>
      <c r="BO82" s="13">
        <f>IFERROR(SUM(BP7:BP24)/SUM(BO7:BO24),0)</f>
        <v>0</v>
      </c>
      <c r="BP82" s="13">
        <f>IFERROR(SUM(BQ7:BQ23)/SUM(BP7:BP23),0)</f>
        <v>0</v>
      </c>
      <c r="BQ82" s="13">
        <f>IFERROR(SUM(BR7:BR22)/SUM(BQ7:BQ22),0)</f>
        <v>0</v>
      </c>
      <c r="BR82" s="13">
        <f>IFERROR(SUM(BS7:BS21)/SUM(BR7:BR21),0)</f>
        <v>0</v>
      </c>
      <c r="BS82" s="13">
        <f>IFERROR(SUM(BT7:BT20)/SUM(BS7:BS20),0)</f>
        <v>0</v>
      </c>
      <c r="BT82" s="13">
        <f>IFERROR(SUM(BU7:BU19)/SUM(BT7:BT19),0)</f>
        <v>0</v>
      </c>
      <c r="BU82" s="13">
        <f>IFERROR(SUM(BV7:BV18)/SUM(BU7:BU18),0)</f>
        <v>0</v>
      </c>
      <c r="BV82" s="13">
        <f>IFERROR(SUM(BW7:BW17)/SUM(BV7:BV17),0)</f>
        <v>0</v>
      </c>
      <c r="BW82" s="13">
        <f>IFERROR(SUM(BX7:BX16)/SUM(BW7:BW16),0)</f>
        <v>0</v>
      </c>
      <c r="BX82" s="13">
        <f>IFERROR(SUM(BY7:BY15)/SUM(BX7:BX15),0)</f>
        <v>0</v>
      </c>
      <c r="BY82" s="13">
        <f>IFERROR(SUM(BZ7:BZ14)/SUM(BY7:BY14),0)</f>
        <v>0</v>
      </c>
      <c r="BZ82" s="13">
        <f>IFERROR(SUM(CA7:CA13)/SUM(BZ7:BZ13),0)</f>
        <v>0</v>
      </c>
      <c r="CA82" s="13">
        <f>IFERROR(SUM(CB7:CB12)/SUM(CA7:CA12),0)</f>
        <v>0</v>
      </c>
      <c r="CB82" s="13">
        <f>IFERROR(SUM(CC7:CC11)/SUM(CB7:CB11),0)</f>
        <v>0</v>
      </c>
      <c r="CC82" s="13">
        <f>IFERROR(SUM(CD7:CD10)/SUM(CC7:CC10),0)</f>
        <v>0</v>
      </c>
      <c r="CD82" s="13">
        <f>IFERROR(SUM(CE7:CE9)/SUM(CD7:CD9),0)</f>
        <v>0</v>
      </c>
      <c r="CE82" s="13">
        <f>IFERROR(SUM(CF7:CF8)/SUM(CE7:CE8),0)</f>
        <v>0</v>
      </c>
      <c r="CF82" s="13">
        <f>IFERROR(SUM(CG7:CG7)/SUM(CF7:CF7),0)</f>
        <v>0</v>
      </c>
      <c r="CG82" s="13" t="s">
        <v>25</v>
      </c>
    </row>
    <row r="83" ht="15" customHeight="1" outlineLevel="1" spans="2:85">
      <c r="B83" s="6" t="s">
        <v>29</v>
      </c>
      <c r="C83" s="13">
        <f>IFERROR(SUM(D39:D40)/SUM(C39:C40),0)</f>
        <v>1.68506003767987</v>
      </c>
      <c r="D83" s="13">
        <f>IFERROR(SUM(E38:E39)/SUM(D38:D39),0)</f>
        <v>1</v>
      </c>
      <c r="E83" s="13">
        <f>IFERROR(SUM(F37:F38)/SUM(E37:E38),0)</f>
        <v>1.08553374235194</v>
      </c>
      <c r="F83" s="13">
        <f>IFERROR(SUM(G36:G37)/SUM(F36:F37),0)</f>
        <v>1.0116538305162</v>
      </c>
      <c r="G83" s="13">
        <f>IFERROR(SUM(H35:H36)/SUM(G35:G36),0)</f>
        <v>1</v>
      </c>
      <c r="H83" s="13">
        <f>IFERROR(SUM(I34:I35)/SUM(H34:H35),0)</f>
        <v>1.0067909396397</v>
      </c>
      <c r="I83" s="13">
        <f>IFERROR(SUM(J33:J34)/SUM(I33:I34),0)</f>
        <v>1.00054638191602</v>
      </c>
      <c r="J83" s="13">
        <f>IFERROR(SUM(K32:K33)/SUM(J32:J33),0)</f>
        <v>1</v>
      </c>
      <c r="K83" s="13">
        <f>IFERROR(SUM(L31:L32)/SUM(K31:K32),0)</f>
        <v>1</v>
      </c>
      <c r="L83" s="13">
        <f>IFERROR(SUM(M30:M31)/SUM(L30:L31),0)</f>
        <v>1</v>
      </c>
      <c r="M83" s="13">
        <f>IFERROR(SUM(N29:N30)/SUM(M29:M30),0)</f>
        <v>1</v>
      </c>
      <c r="N83" s="13">
        <f>IFERROR(SUM(O28:O29)/SUM(N28:N29),0)</f>
        <v>1</v>
      </c>
      <c r="O83" s="13">
        <f>IFERROR(SUM(P27:P28)/SUM(O27:O28),0)</f>
        <v>1</v>
      </c>
      <c r="P83" s="13">
        <f>IFERROR(SUM(Q26:Q27)/SUM(P26:P27),0)</f>
        <v>1</v>
      </c>
      <c r="Q83" s="13">
        <f>IFERROR(SUM(R25:R26)/SUM(Q25:Q26),0)</f>
        <v>1</v>
      </c>
      <c r="R83" s="13">
        <f>IFERROR(SUM(S24:S25)/SUM(R24:R25),0)</f>
        <v>1.00245152578212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X83" s="6" t="s">
        <v>29</v>
      </c>
      <c r="AY83" s="13">
        <f>IFERROR(SUM(AZ39:AZ40)/SUM(AY39:AY40),0)</f>
        <v>0</v>
      </c>
      <c r="AZ83" s="13">
        <f>IFERROR(SUM(BA38:BA39)/SUM(AZ38:AZ39),0)</f>
        <v>0</v>
      </c>
      <c r="BA83" s="13">
        <f>IFERROR(SUM(BB37:BB38)/SUM(BA37:BA38),0)</f>
        <v>0</v>
      </c>
      <c r="BB83" s="13">
        <f>IFERROR(SUM(BC36:BC37)/SUM(BB36:BB37),0)</f>
        <v>0</v>
      </c>
      <c r="BC83" s="13">
        <f>IFERROR(SUM(BD35:BD36)/SUM(BC35:BC36),0)</f>
        <v>0</v>
      </c>
      <c r="BD83" s="13">
        <f>IFERROR(SUM(BE34:BE35)/SUM(BD34:BD35),0)</f>
        <v>0</v>
      </c>
      <c r="BE83" s="13">
        <f>IFERROR(SUM(BF33:BF34)/SUM(BE33:BE34),0)</f>
        <v>0</v>
      </c>
      <c r="BF83" s="13">
        <f>IFERROR(SUM(BG32:BG33)/SUM(BF32:BF33),0)</f>
        <v>0</v>
      </c>
      <c r="BG83" s="13">
        <f>IFERROR(SUM(BH31:BH32)/SUM(BG31:BG32),0)</f>
        <v>0</v>
      </c>
      <c r="BH83" s="13">
        <f>IFERROR(SUM(BI30:BI31)/SUM(BH30:BH31),0)</f>
        <v>0</v>
      </c>
      <c r="BI83" s="13">
        <f>IFERROR(SUM(BJ29:BJ30)/SUM(BI29:BI30),0)</f>
        <v>0</v>
      </c>
      <c r="BJ83" s="13">
        <f>IFERROR(SUM(BK28:BK29)/SUM(BJ28:BJ29),0)</f>
        <v>0</v>
      </c>
      <c r="BK83" s="13">
        <f>IFERROR(SUM(BL27:BL28)/SUM(BK27:BK28),0)</f>
        <v>0</v>
      </c>
      <c r="BL83" s="13">
        <f>IFERROR(SUM(BM26:BM27)/SUM(BL26:BL27),0)</f>
        <v>0</v>
      </c>
      <c r="BM83" s="13">
        <f>IFERROR(SUM(BN25:BN26)/SUM(BM25:BM26),0)</f>
        <v>0</v>
      </c>
      <c r="BN83" s="13">
        <f>IFERROR(SUM(BO24:BO25)/SUM(BN24:BN25),0)</f>
        <v>0</v>
      </c>
      <c r="BO83" s="13">
        <f>IFERROR(SUM(BP23:BP24)/SUM(BO23:BO24),0)</f>
        <v>0</v>
      </c>
      <c r="BP83" s="13">
        <f>IFERROR(SUM(BQ22:BQ23)/SUM(BP22:BP23),0)</f>
        <v>0</v>
      </c>
      <c r="BQ83" s="13">
        <f>IFERROR(SUM(BR21:BR22)/SUM(BQ21:BQ22),0)</f>
        <v>0</v>
      </c>
      <c r="BR83" s="13">
        <f>IFERROR(SUM(BS20:BS21)/SUM(BR20:BR21),0)</f>
        <v>0</v>
      </c>
      <c r="BS83" s="13">
        <f>IFERROR(SUM(BT19:BT20)/SUM(BS19:BS20),0)</f>
        <v>0</v>
      </c>
      <c r="BT83" s="13">
        <f>IFERROR(SUM(BU18:BU19)/SUM(BT18:BT19),0)</f>
        <v>0</v>
      </c>
      <c r="BU83" s="13">
        <f>IFERROR(SUM(BV17:BV18)/SUM(BU17:BU18),0)</f>
        <v>0</v>
      </c>
      <c r="BV83" s="13">
        <f>IFERROR(SUM(BW16:BW17)/SUM(BV16:BV17),0)</f>
        <v>0</v>
      </c>
      <c r="BW83" s="13">
        <f>IFERROR(SUM(BX15:BX16)/SUM(BW15:BW16),0)</f>
        <v>0</v>
      </c>
      <c r="BX83" s="13">
        <f>IFERROR(SUM(BY14:BY15)/SUM(BX14:BX15),0)</f>
        <v>0</v>
      </c>
      <c r="BY83" s="13">
        <f>IFERROR(SUM(BZ13:BZ14)/SUM(BY13:BY14),0)</f>
        <v>0</v>
      </c>
      <c r="BZ83" s="13">
        <f>IFERROR(SUM(CA12:CA13)/SUM(BZ12:BZ13),0)</f>
        <v>0</v>
      </c>
      <c r="CA83" s="13">
        <f>IFERROR(SUM(CB11:CB12)/SUM(CA11:CA12),0)</f>
        <v>0</v>
      </c>
      <c r="CB83" s="13">
        <f>IFERROR(SUM(CC10:CC11)/SUM(CB10:CB11),0)</f>
        <v>0</v>
      </c>
      <c r="CC83" s="13">
        <f>IFERROR(SUM(CD9:CD10)/SUM(CC9:CC10),0)</f>
        <v>0</v>
      </c>
      <c r="CD83" s="13">
        <f>IFERROR(SUM(CE8:CE9)/SUM(CD8:CD9),0)</f>
        <v>0</v>
      </c>
      <c r="CE83" s="13">
        <f>IFERROR(SUM(CF7:CF8)/SUM(CE7:CE8),0)</f>
        <v>0</v>
      </c>
      <c r="CF83" s="13">
        <f>IFERROR(SUM(CG7:CG7)/SUM(CF7:CF7),0)</f>
        <v>0</v>
      </c>
      <c r="CG83" s="13" t="s">
        <v>25</v>
      </c>
    </row>
    <row r="84" ht="15" customHeight="1" outlineLevel="1" spans="2:85">
      <c r="B84" s="6" t="s">
        <v>30</v>
      </c>
      <c r="C84" s="13">
        <f>IFERROR(AVERAGE(C77:C79),0)</f>
        <v>1.63535380833583</v>
      </c>
      <c r="D84" s="13">
        <f>IFERROR(AVERAGE(D76:D78),0)</f>
        <v>1.00869737138502</v>
      </c>
      <c r="E84" s="13">
        <f>IFERROR(AVERAGE(E75:E77),0)</f>
        <v>1.05030664354475</v>
      </c>
      <c r="F84" s="13">
        <f>IFERROR(AVERAGE(F74:F76),0)</f>
        <v>1.00813690042029</v>
      </c>
      <c r="G84" s="13">
        <f>IFERROR(AVERAGE(G73:G75),0)</f>
        <v>1</v>
      </c>
      <c r="H84" s="13">
        <f>IFERROR(AVERAGE(H72:H74),0)</f>
        <v>1.00477627493561</v>
      </c>
      <c r="I84" s="13">
        <f>IFERROR(AVERAGE(I71:I73),0)</f>
        <v>1.00046159928044</v>
      </c>
      <c r="J84" s="13">
        <f>IFERROR(AVERAGE(J70:J72),0)</f>
        <v>1</v>
      </c>
      <c r="K84" s="13">
        <f>IFERROR(AVERAGE(K69:K71),0)</f>
        <v>1</v>
      </c>
      <c r="L84" s="13">
        <f>IFERROR(AVERAGE(L68:L70),0)</f>
        <v>1</v>
      </c>
      <c r="M84" s="13">
        <f>IFERROR(AVERAGE(M67:M69),0)</f>
        <v>1.00372039683494</v>
      </c>
      <c r="N84" s="13">
        <f>IFERROR(AVERAGE(N66:N68),0)</f>
        <v>1</v>
      </c>
      <c r="O84" s="13">
        <f>IFERROR(AVERAGE(O65:O67),0)</f>
        <v>1.00008186770958</v>
      </c>
      <c r="P84" s="13">
        <f>IFERROR(AVERAGE(P64:P66),0)</f>
        <v>1</v>
      </c>
      <c r="Q84" s="13">
        <f>IFERROR(AVERAGE(Q63:Q65),0)</f>
        <v>1.00033832994738</v>
      </c>
      <c r="R84" s="13">
        <f>IFERROR(AVERAGE(R62:R64),0)</f>
        <v>1.00153489749581</v>
      </c>
      <c r="S84" s="13">
        <f>IFERROR(AVERAGE(S61:S63),0)</f>
        <v>1</v>
      </c>
      <c r="T84" s="13">
        <f>IFERROR(AVERAGE(T60:T62),0)</f>
        <v>1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X84" s="6" t="s">
        <v>30</v>
      </c>
      <c r="AY84" s="13">
        <f>IFERROR(AVERAGE(AY77:AY79),0)</f>
        <v>0</v>
      </c>
      <c r="AZ84" s="13">
        <f>IFERROR(AVERAGE(AZ76:AZ78),0)</f>
        <v>0</v>
      </c>
      <c r="BA84" s="13">
        <f>IFERROR(AVERAGE(BA75:BA77),0)</f>
        <v>0</v>
      </c>
      <c r="BB84" s="13">
        <f>IFERROR(AVERAGE(BB74:BB76),0)</f>
        <v>0</v>
      </c>
      <c r="BC84" s="13">
        <f>IFERROR(AVERAGE(BC73:BC75),0)</f>
        <v>0</v>
      </c>
      <c r="BD84" s="13">
        <f>IFERROR(AVERAGE(BD72:BD74),0)</f>
        <v>0</v>
      </c>
      <c r="BE84" s="13">
        <f>IFERROR(AVERAGE(BE71:BE73),0)</f>
        <v>0</v>
      </c>
      <c r="BF84" s="13">
        <f>IFERROR(AVERAGE(BF70:BF72),0)</f>
        <v>0</v>
      </c>
      <c r="BG84" s="13">
        <f>IFERROR(AVERAGE(BG69:BG71),0)</f>
        <v>0</v>
      </c>
      <c r="BH84" s="13">
        <f>IFERROR(AVERAGE(BH68:BH70),0)</f>
        <v>0</v>
      </c>
      <c r="BI84" s="13">
        <f>IFERROR(AVERAGE(BI67:BI69),0)</f>
        <v>0</v>
      </c>
      <c r="BJ84" s="13">
        <f>IFERROR(AVERAGE(BJ66:BJ68),0)</f>
        <v>0</v>
      </c>
      <c r="BK84" s="13">
        <f>IFERROR(AVERAGE(BK65:BK67),0)</f>
        <v>0</v>
      </c>
      <c r="BL84" s="13">
        <f>IFERROR(AVERAGE(BL64:BL66),0)</f>
        <v>0</v>
      </c>
      <c r="BM84" s="13">
        <f>IFERROR(AVERAGE(BM63:BM65),0)</f>
        <v>0</v>
      </c>
      <c r="BN84" s="13">
        <f>IFERROR(AVERAGE(BN62:BN64),0)</f>
        <v>0</v>
      </c>
      <c r="BO84" s="13">
        <f>IFERROR(AVERAGE(BO61:BO63),0)</f>
        <v>0</v>
      </c>
      <c r="BP84" s="13">
        <f>IFERROR(AVERAGE(BP60:BP62),0)</f>
        <v>0</v>
      </c>
      <c r="BQ84" s="13">
        <f>IFERROR(AVERAGE(BQ59:BQ61),0)</f>
        <v>0</v>
      </c>
      <c r="BR84" s="13">
        <f>IFERROR(AVERAGE(BR58:BR60),0)</f>
        <v>0</v>
      </c>
      <c r="BS84" s="13">
        <f>IFERROR(AVERAGE(BS57:BS59),0)</f>
        <v>0</v>
      </c>
      <c r="BT84" s="13">
        <f>IFERROR(AVERAGE(BT56:BT58),0)</f>
        <v>0</v>
      </c>
      <c r="BU84" s="13">
        <f>IFERROR(AVERAGE(BU55:BU57),0)</f>
        <v>0</v>
      </c>
      <c r="BV84" s="13">
        <f>IFERROR(AVERAGE(BV54:BV56),0)</f>
        <v>0</v>
      </c>
      <c r="BW84" s="13">
        <f>IFERROR(AVERAGE(BW53:BW55),0)</f>
        <v>0</v>
      </c>
      <c r="BX84" s="13">
        <f>IFERROR(AVERAGE(BX52:BX54),0)</f>
        <v>0</v>
      </c>
      <c r="BY84" s="13">
        <f>IFERROR(AVERAGE(BY51:BY53),0)</f>
        <v>0</v>
      </c>
      <c r="BZ84" s="13">
        <f>IFERROR(AVERAGE(BZ50:BZ52),0)</f>
        <v>0</v>
      </c>
      <c r="CA84" s="13">
        <f>IFERROR(AVERAGE(CA49:CA51),0)</f>
        <v>0</v>
      </c>
      <c r="CB84" s="13">
        <f>IFERROR(AVERAGE(CB48:CB50),0)</f>
        <v>0</v>
      </c>
      <c r="CC84" s="13">
        <f>IFERROR(AVERAGE(CC47:CC49),0)</f>
        <v>0</v>
      </c>
      <c r="CD84" s="13">
        <f>IFERROR(AVERAGE(CD46:CD48),0)</f>
        <v>0</v>
      </c>
      <c r="CE84" s="13">
        <f>IFERROR(AVERAGE(CE46:CE47),0)</f>
        <v>0</v>
      </c>
      <c r="CF84" s="13">
        <f>IFERROR(AVERAGE(CF46:CF46),0)</f>
        <v>0</v>
      </c>
      <c r="CG84" s="13" t="s">
        <v>25</v>
      </c>
    </row>
    <row r="85" ht="15" customHeight="1" outlineLevel="1" spans="2:85">
      <c r="B85" s="6" t="s">
        <v>31</v>
      </c>
      <c r="C85" s="13">
        <f>IFERROR(SUM(D38:D40)/SUM(C38:C40),0)</f>
        <v>1.55617785533269</v>
      </c>
      <c r="D85" s="13">
        <f>IFERROR(SUM(E37:E39)/SUM(D37:D39),0)</f>
        <v>1.00686867200019</v>
      </c>
      <c r="E85" s="13">
        <f>IFERROR(SUM(F36:F38)/SUM(E36:E38),0)</f>
        <v>1.06031556187828</v>
      </c>
      <c r="F85" s="13">
        <f>IFERROR(SUM(G35:G37)/SUM(F35:F37),0)</f>
        <v>1.00612466151982</v>
      </c>
      <c r="G85" s="13">
        <f>IFERROR(SUM(H34:H36)/SUM(G34:G36),0)</f>
        <v>1</v>
      </c>
      <c r="H85" s="13">
        <f>IFERROR(SUM(I33:I35)/SUM(H33:H35),0)</f>
        <v>1.00390807536125</v>
      </c>
      <c r="I85" s="13">
        <f>IFERROR(SUM(J32:J34)/SUM(I32:I34),0)</f>
        <v>1.0004173390614</v>
      </c>
      <c r="J85" s="13">
        <f>IFERROR(SUM(K31:K33)/SUM(J31:J33),0)</f>
        <v>1</v>
      </c>
      <c r="K85" s="13">
        <f>IFERROR(SUM(L30:L32)/SUM(K30:K32),0)</f>
        <v>1</v>
      </c>
      <c r="L85" s="13">
        <f>IFERROR(SUM(M29:M31)/SUM(L29:L31),0)</f>
        <v>1</v>
      </c>
      <c r="M85" s="13">
        <f>IFERROR(SUM(N28:N30)/SUM(M28:M30),0)</f>
        <v>1.00769419990322</v>
      </c>
      <c r="N85" s="13">
        <f>IFERROR(SUM(O27:O29)/SUM(N27:N29),0)</f>
        <v>1</v>
      </c>
      <c r="O85" s="13">
        <f>IFERROR(SUM(P26:P28)/SUM(O26:O28),0)</f>
        <v>1.00010088606456</v>
      </c>
      <c r="P85" s="13">
        <f>IFERROR(SUM(Q25:Q27)/SUM(P25:P27),0)</f>
        <v>1</v>
      </c>
      <c r="Q85" s="13">
        <f>IFERROR(SUM(R24:R26)/SUM(Q24:Q26),0)</f>
        <v>1.00042678430144</v>
      </c>
      <c r="R85" s="13">
        <f>IFERROR(SUM(S23:S25)/SUM(R23:R25),0)</f>
        <v>1.00172278179985</v>
      </c>
      <c r="S85" s="13">
        <f>IFERROR(SUM(T22:T24)/SUM(S22:S24),0)</f>
        <v>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X85" s="6" t="s">
        <v>31</v>
      </c>
      <c r="AY85" s="13">
        <f>IFERROR(SUM(AZ38:AZ40)/SUM(AY38:AY40),0)</f>
        <v>0</v>
      </c>
      <c r="AZ85" s="13">
        <f>IFERROR(SUM(BA37:BA39)/SUM(AZ37:AZ39),0)</f>
        <v>0</v>
      </c>
      <c r="BA85" s="13">
        <f>IFERROR(SUM(BB36:BB38)/SUM(BA36:BA38),0)</f>
        <v>0</v>
      </c>
      <c r="BB85" s="13">
        <f>IFERROR(SUM(BC35:BC37)/SUM(BB35:BB37),0)</f>
        <v>0</v>
      </c>
      <c r="BC85" s="13">
        <f>IFERROR(SUM(BD34:BD36)/SUM(BC34:BC36),0)</f>
        <v>0</v>
      </c>
      <c r="BD85" s="13">
        <f>IFERROR(SUM(BE33:BE35)/SUM(BD33:BD35),0)</f>
        <v>0</v>
      </c>
      <c r="BE85" s="13">
        <f>IFERROR(SUM(BF32:BF34)/SUM(BE32:BE34),0)</f>
        <v>0</v>
      </c>
      <c r="BF85" s="13">
        <f>IFERROR(SUM(BG31:BG33)/SUM(BF31:BF33),0)</f>
        <v>0</v>
      </c>
      <c r="BG85" s="13">
        <f>IFERROR(SUM(BH30:BH32)/SUM(BG30:BG32),0)</f>
        <v>0</v>
      </c>
      <c r="BH85" s="13">
        <f>IFERROR(SUM(BI29:BI31)/SUM(BH29:BH31),0)</f>
        <v>0</v>
      </c>
      <c r="BI85" s="13">
        <f>IFERROR(SUM(BJ28:BJ30)/SUM(BI28:BI30),0)</f>
        <v>0</v>
      </c>
      <c r="BJ85" s="13">
        <f>IFERROR(SUM(BK27:BK29)/SUM(BJ27:BJ29),0)</f>
        <v>0</v>
      </c>
      <c r="BK85" s="13">
        <f>IFERROR(SUM(BL26:BL28)/SUM(BK26:BK28),0)</f>
        <v>0</v>
      </c>
      <c r="BL85" s="13">
        <f>IFERROR(SUM(BM25:BM27)/SUM(BL25:BL27),0)</f>
        <v>0</v>
      </c>
      <c r="BM85" s="13">
        <f>IFERROR(SUM(BN24:BN26)/SUM(BM24:BM26),0)</f>
        <v>0</v>
      </c>
      <c r="BN85" s="13">
        <f>IFERROR(SUM(BO23:BO25)/SUM(BN23:BN25),0)</f>
        <v>0</v>
      </c>
      <c r="BO85" s="13">
        <f>IFERROR(SUM(BP22:BP24)/SUM(BO22:BO24),0)</f>
        <v>0</v>
      </c>
      <c r="BP85" s="13">
        <f>IFERROR(SUM(BQ21:BQ23)/SUM(BP21:BP23),0)</f>
        <v>0</v>
      </c>
      <c r="BQ85" s="13">
        <f>IFERROR(SUM(BR20:BR22)/SUM(BQ20:BQ22),0)</f>
        <v>0</v>
      </c>
      <c r="BR85" s="13">
        <f>IFERROR(SUM(BS19:BS21)/SUM(BR19:BR21),0)</f>
        <v>0</v>
      </c>
      <c r="BS85" s="13">
        <f>IFERROR(SUM(BT18:BT20)/SUM(BS18:BS20),0)</f>
        <v>0</v>
      </c>
      <c r="BT85" s="13">
        <f>IFERROR(SUM(BU17:BU19)/SUM(BT17:BT19),0)</f>
        <v>0</v>
      </c>
      <c r="BU85" s="13">
        <f>IFERROR(SUM(BV16:BV18)/SUM(BU16:BU18),0)</f>
        <v>0</v>
      </c>
      <c r="BV85" s="13">
        <f>IFERROR(SUM(BW15:BW17)/SUM(BV15:BV17),0)</f>
        <v>0</v>
      </c>
      <c r="BW85" s="13">
        <f>IFERROR(SUM(BX14:BX16)/SUM(BW14:BW16),0)</f>
        <v>0</v>
      </c>
      <c r="BX85" s="13">
        <f>IFERROR(SUM(BY13:BY15)/SUM(BX13:BX15),0)</f>
        <v>0</v>
      </c>
      <c r="BY85" s="13">
        <f>IFERROR(SUM(BZ12:BZ14)/SUM(BY12:BY14),0)</f>
        <v>0</v>
      </c>
      <c r="BZ85" s="13">
        <f>IFERROR(SUM(CA11:CA13)/SUM(BZ11:BZ13),0)</f>
        <v>0</v>
      </c>
      <c r="CA85" s="13">
        <f>IFERROR(SUM(CB10:CB12)/SUM(CA10:CA12),0)</f>
        <v>0</v>
      </c>
      <c r="CB85" s="13">
        <f>IFERROR(SUM(CC9:CC11)/SUM(CB9:CB11),0)</f>
        <v>0</v>
      </c>
      <c r="CC85" s="13">
        <f>IFERROR(SUM(CD8:CD10)/SUM(CC8:CC10),0)</f>
        <v>0</v>
      </c>
      <c r="CD85" s="13">
        <f>IFERROR(SUM(CE7:CE9)/SUM(CD7:CD9),0)</f>
        <v>0</v>
      </c>
      <c r="CE85" s="13">
        <f>IFERROR(SUM(CF7:CF8)/SUM(CE7:CE8),0)</f>
        <v>0</v>
      </c>
      <c r="CF85" s="13">
        <f>IFERROR(SUM(CG7:CG7)/SUM(CF7:CF7),0)</f>
        <v>0</v>
      </c>
      <c r="CG85" s="13" t="s">
        <v>25</v>
      </c>
    </row>
    <row r="86" ht="15" customHeight="1" outlineLevel="1" spans="2:85">
      <c r="B86" s="6" t="s">
        <v>32</v>
      </c>
      <c r="C86" s="13">
        <f>IFERROR(SUM(D37:D40)/SUM(C37:C40),0)</f>
        <v>1.55122508269186</v>
      </c>
      <c r="D86" s="13">
        <f>IFERROR(SUM(E36:E39)/SUM(D36:D39),0)</f>
        <v>1.04039874930203</v>
      </c>
      <c r="E86" s="13">
        <f>IFERROR(SUM(F35:F38)/SUM(E35:E38),0)</f>
        <v>1.21913238002472</v>
      </c>
      <c r="F86" s="13">
        <f>IFERROR(SUM(G34:G37)/SUM(F34:F37),0)</f>
        <v>1.02330880340056</v>
      </c>
      <c r="G86" s="13">
        <f>IFERROR(SUM(H33:H36)/SUM(G33:G36),0)</f>
        <v>1</v>
      </c>
      <c r="H86" s="13">
        <f>IFERROR(SUM(I32:I35)/SUM(H32:H35),0)</f>
        <v>1.00321175575578</v>
      </c>
      <c r="I86" s="13">
        <f>IFERROR(SUM(J31:J34)/SUM(I31:I34),0)</f>
        <v>1.00036886719207</v>
      </c>
      <c r="J86" s="13">
        <f>IFERROR(SUM(K30:K33)/SUM(J30:J33),0)</f>
        <v>1</v>
      </c>
      <c r="K86" s="13">
        <f>IFERROR(SUM(L29:L32)/SUM(K29:K32),0)</f>
        <v>1</v>
      </c>
      <c r="L86" s="13">
        <f>IFERROR(SUM(M28:M31)/SUM(L28:L31),0)</f>
        <v>1</v>
      </c>
      <c r="M86" s="13">
        <f>IFERROR(SUM(N27:N30)/SUM(M27:M30),0)</f>
        <v>1.0108787612177</v>
      </c>
      <c r="N86" s="13">
        <f>IFERROR(SUM(O26:O29)/SUM(N26:N29),0)</f>
        <v>1.00012081633445</v>
      </c>
      <c r="O86" s="13">
        <f>IFERROR(SUM(P25:P28)/SUM(O25:O28),0)</f>
        <v>1.00042218751575</v>
      </c>
      <c r="P86" s="13">
        <f>IFERROR(SUM(Q24:Q27)/SUM(P24:P27),0)</f>
        <v>0.999688450518602</v>
      </c>
      <c r="Q86" s="13">
        <f>IFERROR(SUM(R23:R26)/SUM(Q23:Q26),0)</f>
        <v>1.0003238581324</v>
      </c>
      <c r="R86" s="13">
        <f>IFERROR(SUM(S22:S25)/SUM(R22:R25),0)</f>
        <v>1.00144276052256</v>
      </c>
      <c r="S86" s="13">
        <f>IFERROR(SUM(T21:T24)/SUM(S21:S24),0)</f>
        <v>1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X86" s="6" t="s">
        <v>32</v>
      </c>
      <c r="AY86" s="13">
        <f>IFERROR(SUM(AZ37:AZ40)/SUM(AY37:AY40),0)</f>
        <v>0</v>
      </c>
      <c r="AZ86" s="13">
        <f>IFERROR(SUM(BA36:BA39)/SUM(AZ36:AZ39),0)</f>
        <v>0</v>
      </c>
      <c r="BA86" s="13">
        <f>IFERROR(SUM(BB35:BB38)/SUM(BA35:BA38),0)</f>
        <v>0</v>
      </c>
      <c r="BB86" s="13">
        <f>IFERROR(SUM(BC34:BC37)/SUM(BB34:BB37),0)</f>
        <v>0</v>
      </c>
      <c r="BC86" s="13">
        <f>IFERROR(SUM(BD33:BD36)/SUM(BC33:BC36),0)</f>
        <v>0</v>
      </c>
      <c r="BD86" s="13">
        <f>IFERROR(SUM(BE32:BE35)/SUM(BD32:BD35),0)</f>
        <v>0</v>
      </c>
      <c r="BE86" s="13">
        <f>IFERROR(SUM(BF31:BF34)/SUM(BE31:BE34),0)</f>
        <v>0</v>
      </c>
      <c r="BF86" s="13">
        <f>IFERROR(SUM(BG30:BG33)/SUM(BF30:BF33),0)</f>
        <v>0</v>
      </c>
      <c r="BG86" s="13">
        <f>IFERROR(SUM(BH29:BH32)/SUM(BG29:BG32),0)</f>
        <v>0</v>
      </c>
      <c r="BH86" s="13">
        <f>IFERROR(SUM(BI28:BI31)/SUM(BH28:BH31),0)</f>
        <v>0</v>
      </c>
      <c r="BI86" s="13">
        <f>IFERROR(SUM(BJ27:BJ30)/SUM(BI27:BI30),0)</f>
        <v>0</v>
      </c>
      <c r="BJ86" s="13">
        <f>IFERROR(SUM(BK26:BK29)/SUM(BJ26:BJ29),0)</f>
        <v>0</v>
      </c>
      <c r="BK86" s="13">
        <f>IFERROR(SUM(BL25:BL28)/SUM(BK25:BK28),0)</f>
        <v>0</v>
      </c>
      <c r="BL86" s="13">
        <f>IFERROR(SUM(BM24:BM27)/SUM(BL24:BL27),0)</f>
        <v>0</v>
      </c>
      <c r="BM86" s="13">
        <f>IFERROR(SUM(BN23:BN26)/SUM(BM23:BM26),0)</f>
        <v>0</v>
      </c>
      <c r="BN86" s="13">
        <f>IFERROR(SUM(BO22:BO25)/SUM(BN22:BN25),0)</f>
        <v>0</v>
      </c>
      <c r="BO86" s="13">
        <f>IFERROR(SUM(BP21:BP24)/SUM(BO21:BO24),0)</f>
        <v>0</v>
      </c>
      <c r="BP86" s="13">
        <f>IFERROR(SUM(BQ20:BQ23)/SUM(BP20:BP23),0)</f>
        <v>0</v>
      </c>
      <c r="BQ86" s="13">
        <f>IFERROR(SUM(BR19:BR22)/SUM(BQ19:BQ22),0)</f>
        <v>0</v>
      </c>
      <c r="BR86" s="13">
        <f>IFERROR(SUM(BS18:BS21)/SUM(BR18:BR21),0)</f>
        <v>0</v>
      </c>
      <c r="BS86" s="13">
        <f>IFERROR(SUM(BT17:BT20)/SUM(BS17:BS20),0)</f>
        <v>0</v>
      </c>
      <c r="BT86" s="13">
        <f>IFERROR(SUM(BU16:BU19)/SUM(BT16:BT19),0)</f>
        <v>0</v>
      </c>
      <c r="BU86" s="13">
        <f>IFERROR(SUM(BV15:BV18)/SUM(BU15:BU18),0)</f>
        <v>0</v>
      </c>
      <c r="BV86" s="13">
        <f>IFERROR(SUM(BW14:BW17)/SUM(BV14:BV17),0)</f>
        <v>0</v>
      </c>
      <c r="BW86" s="13">
        <f>IFERROR(SUM(BX13:BX16)/SUM(BW13:BW16),0)</f>
        <v>0</v>
      </c>
      <c r="BX86" s="13">
        <f>IFERROR(SUM(BY12:BY15)/SUM(BX12:BX15),0)</f>
        <v>0</v>
      </c>
      <c r="BY86" s="13">
        <f>IFERROR(SUM(BZ11:BZ14)/SUM(BY11:BY14),0)</f>
        <v>0</v>
      </c>
      <c r="BZ86" s="13">
        <f>IFERROR(SUM(CA10:CA13)/SUM(BZ10:BZ13),0)</f>
        <v>0</v>
      </c>
      <c r="CA86" s="13">
        <f>IFERROR(SUM(CB9:CB12)/SUM(CA9:CA12),0)</f>
        <v>0</v>
      </c>
      <c r="CB86" s="13">
        <f>IFERROR(SUM(CC8:CC11)/SUM(CB8:CB11),0)</f>
        <v>0</v>
      </c>
      <c r="CC86" s="13">
        <f>IFERROR(SUM(CD7:CD10)/SUM(CC7:CC10),0)</f>
        <v>0</v>
      </c>
      <c r="CD86" s="13">
        <f>IFERROR(SUM(CE7:CE9)/SUM(CD7:CD9),0)</f>
        <v>0</v>
      </c>
      <c r="CE86" s="13">
        <f>IFERROR(SUM(CF7:CF8)/SUM(CE7:CE8),0)</f>
        <v>0</v>
      </c>
      <c r="CF86" s="13">
        <f>IFERROR(SUM(CG7:CG7)/SUM(CF7:CF7),0)</f>
        <v>0</v>
      </c>
      <c r="CG86" s="13" t="s">
        <v>25</v>
      </c>
    </row>
    <row r="87" ht="15" customHeight="1" outlineLevel="1" spans="2:85">
      <c r="B87" s="6" t="s">
        <v>33</v>
      </c>
      <c r="C87" s="13">
        <f>IFERROR(SUM(D36:D40)/SUM(C36:C40),0)</f>
        <v>1.62455724656923</v>
      </c>
      <c r="D87" s="13">
        <f>IFERROR(SUM(E35:E39)/SUM(D35:D39),0)</f>
        <v>1.14039727441001</v>
      </c>
      <c r="E87" s="13">
        <f>IFERROR(SUM(F34:F38)/SUM(E34:E38),0)</f>
        <v>1.2414309290464</v>
      </c>
      <c r="F87" s="13">
        <f>IFERROR(SUM(G33:G37)/SUM(F33:F37),0)</f>
        <v>1.05511002862275</v>
      </c>
      <c r="G87" s="13">
        <f>IFERROR(SUM(H32:H36)/SUM(G32:G36),0)</f>
        <v>1.00082590792624</v>
      </c>
      <c r="H87" s="13">
        <f>IFERROR(SUM(I31:I35)/SUM(H31:H35),0)</f>
        <v>1.00292207530265</v>
      </c>
      <c r="I87" s="13">
        <f>IFERROR(SUM(J30:J34)/SUM(I30:I34),0)</f>
        <v>1.00031377137136</v>
      </c>
      <c r="J87" s="13">
        <f>IFERROR(SUM(K29:K33)/SUM(J29:J33),0)</f>
        <v>1</v>
      </c>
      <c r="K87" s="13">
        <f>IFERROR(SUM(L28:L32)/SUM(K28:K32),0)</f>
        <v>1.00261558746436</v>
      </c>
      <c r="L87" s="13">
        <f>IFERROR(SUM(M27:M31)/SUM(L27:L31),0)</f>
        <v>1.00001109631631</v>
      </c>
      <c r="M87" s="13">
        <f>IFERROR(SUM(N26:N30)/SUM(M26:M30),0)</f>
        <v>1.00684521881063</v>
      </c>
      <c r="N87" s="13">
        <f>IFERROR(SUM(O25:O29)/SUM(N25:N29),0)</f>
        <v>1.00007934844205</v>
      </c>
      <c r="O87" s="13">
        <f>IFERROR(SUM(P24:P28)/SUM(O24:O28),0)</f>
        <v>1.0003461964403</v>
      </c>
      <c r="P87" s="13">
        <f>IFERROR(SUM(Q23:Q27)/SUM(P23:P27),0)</f>
        <v>0.99982210966813</v>
      </c>
      <c r="Q87" s="13">
        <f>IFERROR(SUM(R22:R26)/SUM(Q22:Q26),0)</f>
        <v>1.00027980023981</v>
      </c>
      <c r="R87" s="13">
        <f>IFERROR(SUM(S21:S25)/SUM(R21:R25),0)</f>
        <v>1.00123043310252</v>
      </c>
      <c r="S87" s="13">
        <f>IFERROR(SUM(T20:T24)/SUM(S20:S24),0)</f>
        <v>1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X87" s="6" t="s">
        <v>33</v>
      </c>
      <c r="AY87" s="13">
        <f>IFERROR(SUM(AZ36:AZ40)/SUM(AY36:AY40),0)</f>
        <v>0</v>
      </c>
      <c r="AZ87" s="13">
        <f>IFERROR(SUM(BA35:BA39)/SUM(AZ35:AZ39),0)</f>
        <v>0</v>
      </c>
      <c r="BA87" s="13">
        <f>IFERROR(SUM(BB34:BB38)/SUM(BA34:BA38),0)</f>
        <v>0</v>
      </c>
      <c r="BB87" s="13">
        <f>IFERROR(SUM(BC33:BC37)/SUM(BB33:BB37),0)</f>
        <v>0</v>
      </c>
      <c r="BC87" s="13">
        <f>IFERROR(SUM(BD32:BD36)/SUM(BC32:BC36),0)</f>
        <v>0</v>
      </c>
      <c r="BD87" s="13">
        <f>IFERROR(SUM(BE31:BE35)/SUM(BD31:BD35),0)</f>
        <v>0</v>
      </c>
      <c r="BE87" s="13">
        <f>IFERROR(SUM(BF30:BF34)/SUM(BE30:BE34),0)</f>
        <v>0</v>
      </c>
      <c r="BF87" s="13">
        <f>IFERROR(SUM(BG29:BG33)/SUM(BF29:BF33),0)</f>
        <v>0</v>
      </c>
      <c r="BG87" s="13">
        <f>IFERROR(SUM(BH28:BH32)/SUM(BG28:BG32),0)</f>
        <v>0</v>
      </c>
      <c r="BH87" s="13">
        <f>IFERROR(SUM(BI27:BI31)/SUM(BH27:BH31),0)</f>
        <v>0</v>
      </c>
      <c r="BI87" s="13">
        <f>IFERROR(SUM(BJ26:BJ30)/SUM(BI26:BI30),0)</f>
        <v>0</v>
      </c>
      <c r="BJ87" s="13">
        <f>IFERROR(SUM(BK25:BK29)/SUM(BJ25:BJ29),0)</f>
        <v>0</v>
      </c>
      <c r="BK87" s="13">
        <f>IFERROR(SUM(BL24:BL28)/SUM(BK24:BK28),0)</f>
        <v>0</v>
      </c>
      <c r="BL87" s="13">
        <f>IFERROR(SUM(BM23:BM27)/SUM(BL23:BL27),0)</f>
        <v>0</v>
      </c>
      <c r="BM87" s="13">
        <f>IFERROR(SUM(BN22:BN26)/SUM(BM22:BM26),0)</f>
        <v>0</v>
      </c>
      <c r="BN87" s="13">
        <f>IFERROR(SUM(BO21:BO25)/SUM(BN21:BN25),0)</f>
        <v>0</v>
      </c>
      <c r="BO87" s="13">
        <f>IFERROR(SUM(BP20:BP24)/SUM(BO20:BO24),0)</f>
        <v>0</v>
      </c>
      <c r="BP87" s="13">
        <f>IFERROR(SUM(BQ19:BQ23)/SUM(BP19:BP23),0)</f>
        <v>0</v>
      </c>
      <c r="BQ87" s="13">
        <f>IFERROR(SUM(BR18:BR22)/SUM(BQ18:BQ22),0)</f>
        <v>0</v>
      </c>
      <c r="BR87" s="13">
        <f>IFERROR(SUM(BS17:BS21)/SUM(BR17:BR21),0)</f>
        <v>0</v>
      </c>
      <c r="BS87" s="13">
        <f>IFERROR(SUM(BT16:BT20)/SUM(BS16:BS20),0)</f>
        <v>0</v>
      </c>
      <c r="BT87" s="13">
        <f>IFERROR(SUM(BU15:BU19)/SUM(BT15:BT19),0)</f>
        <v>0</v>
      </c>
      <c r="BU87" s="13">
        <f>IFERROR(SUM(BV14:BV18)/SUM(BU14:BU18),0)</f>
        <v>0</v>
      </c>
      <c r="BV87" s="13">
        <f>IFERROR(SUM(BW13:BW17)/SUM(BV13:BV17),0)</f>
        <v>0</v>
      </c>
      <c r="BW87" s="13">
        <f>IFERROR(SUM(BX12:BX16)/SUM(BW12:BW16),0)</f>
        <v>0</v>
      </c>
      <c r="BX87" s="13">
        <f>IFERROR(SUM(BY11:BY15)/SUM(BX11:BX15),0)</f>
        <v>0</v>
      </c>
      <c r="BY87" s="13">
        <f>IFERROR(SUM(BZ10:BZ14)/SUM(BY10:BY14),0)</f>
        <v>0</v>
      </c>
      <c r="BZ87" s="13">
        <f>IFERROR(SUM(CA9:CA13)/SUM(BZ9:BZ13),0)</f>
        <v>0</v>
      </c>
      <c r="CA87" s="13">
        <f>IFERROR(SUM(CB8:CB12)/SUM(CA8:CA12),0)</f>
        <v>0</v>
      </c>
      <c r="CB87" s="13">
        <f>IFERROR(SUM(CC7:CC11)/SUM(CB7:CB11),0)</f>
        <v>0</v>
      </c>
      <c r="CC87" s="13">
        <f>IFERROR(SUM(CD7:CD10)/SUM(CC7:CC10),0)</f>
        <v>0</v>
      </c>
      <c r="CD87" s="13">
        <f>IFERROR(SUM(CE7:CE9)/SUM(CD7:CD9),0)</f>
        <v>0</v>
      </c>
      <c r="CE87" s="13">
        <f>IFERROR(SUM(CF7:CF8)/SUM(CE7:CE8),0)</f>
        <v>0</v>
      </c>
      <c r="CF87" s="13">
        <f>IFERROR(SUM(CG7:CG7)/SUM(CF7:CF7),0)</f>
        <v>0</v>
      </c>
      <c r="CG87" s="13" t="s">
        <v>25</v>
      </c>
    </row>
    <row r="88" ht="15" customHeight="1" outlineLevel="1" spans="2:85">
      <c r="B88" s="6" t="s">
        <v>34</v>
      </c>
      <c r="C88" s="13">
        <f>IFERROR(SUM(D35:D40)/SUM(C35:C40),0)</f>
        <v>1.65674845973732</v>
      </c>
      <c r="D88" s="13">
        <f>IFERROR(SUM(E34:E39)/SUM(D34:D39),0)</f>
        <v>1.11394724940711</v>
      </c>
      <c r="E88" s="13">
        <f>IFERROR(SUM(F33:F38)/SUM(E33:E38),0)</f>
        <v>1.17189954159044</v>
      </c>
      <c r="F88" s="13">
        <f>IFERROR(SUM(G32:G37)/SUM(F32:F37),0)</f>
        <v>1.04776956657163</v>
      </c>
      <c r="G88" s="13">
        <f>IFERROR(SUM(H31:H36)/SUM(G31:G36),0)</f>
        <v>1.00075999626033</v>
      </c>
      <c r="H88" s="13">
        <f>IFERROR(SUM(I30:I35)/SUM(H30:H35),0)</f>
        <v>1.01059372115242</v>
      </c>
      <c r="I88" s="13">
        <f>IFERROR(SUM(J29:J34)/SUM(I29:I34),0)</f>
        <v>1.00028291148621</v>
      </c>
      <c r="J88" s="13">
        <f>IFERROR(SUM(K28:K33)/SUM(J28:J33),0)</f>
        <v>1</v>
      </c>
      <c r="K88" s="13">
        <f>IFERROR(SUM(L27:L32)/SUM(K27:K32),0)</f>
        <v>1.00782233708735</v>
      </c>
      <c r="L88" s="13">
        <f>IFERROR(SUM(M26:M31)/SUM(L26:L31),0)</f>
        <v>1.00239361490597</v>
      </c>
      <c r="M88" s="13">
        <f>IFERROR(SUM(N25:N30)/SUM(M25:M30),0)</f>
        <v>1.0045673647883</v>
      </c>
      <c r="N88" s="13">
        <f>IFERROR(SUM(O24:O29)/SUM(N24:N29),0)</f>
        <v>1.00029136181584</v>
      </c>
      <c r="O88" s="13">
        <f>IFERROR(SUM(P23:P28)/SUM(O23:O28),0)</f>
        <v>1.00028052611902</v>
      </c>
      <c r="P88" s="13">
        <f>IFERROR(SUM(Q22:Q27)/SUM(P22:P27),0)</f>
        <v>0.999843229344842</v>
      </c>
      <c r="Q88" s="13">
        <f>IFERROR(SUM(R21:R26)/SUM(Q21:Q26),0)</f>
        <v>1.00024448881601</v>
      </c>
      <c r="R88" s="13">
        <f>IFERROR(SUM(S20:S25)/SUM(R20:R25),0)</f>
        <v>1.00114735257911</v>
      </c>
      <c r="S88" s="13">
        <f>IFERROR(SUM(T19:T24)/SUM(S19:S24),0)</f>
        <v>1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X88" s="6" t="s">
        <v>34</v>
      </c>
      <c r="AY88" s="13">
        <f>IFERROR(SUM(AZ35:AZ40)/SUM(AY35:AY40),0)</f>
        <v>0</v>
      </c>
      <c r="AZ88" s="13">
        <f>IFERROR(SUM(BA34:BA39)/SUM(AZ34:AZ39),0)</f>
        <v>0</v>
      </c>
      <c r="BA88" s="13">
        <f>IFERROR(SUM(BB33:BB38)/SUM(BA33:BA38),0)</f>
        <v>0</v>
      </c>
      <c r="BB88" s="13">
        <f>IFERROR(SUM(BC32:BC37)/SUM(BB32:BB37),0)</f>
        <v>0</v>
      </c>
      <c r="BC88" s="13">
        <f>IFERROR(SUM(BD31:BD36)/SUM(BC31:BC36),0)</f>
        <v>0</v>
      </c>
      <c r="BD88" s="13">
        <f>IFERROR(SUM(BE30:BE35)/SUM(BD30:BD35),0)</f>
        <v>0</v>
      </c>
      <c r="BE88" s="13">
        <f>IFERROR(SUM(BF29:BF34)/SUM(BE29:BE34),0)</f>
        <v>0</v>
      </c>
      <c r="BF88" s="13">
        <f>IFERROR(SUM(BG28:BG33)/SUM(BF28:BF33),0)</f>
        <v>0</v>
      </c>
      <c r="BG88" s="13">
        <f>IFERROR(SUM(BH27:BH32)/SUM(BG27:BG32),0)</f>
        <v>0</v>
      </c>
      <c r="BH88" s="13">
        <f>IFERROR(SUM(BI26:BI31)/SUM(BH26:BH31),0)</f>
        <v>0</v>
      </c>
      <c r="BI88" s="13">
        <f>IFERROR(SUM(BJ25:BJ30)/SUM(BI25:BI30),0)</f>
        <v>0</v>
      </c>
      <c r="BJ88" s="13">
        <f>IFERROR(SUM(BK24:BK29)/SUM(BJ24:BJ29),0)</f>
        <v>0</v>
      </c>
      <c r="BK88" s="13">
        <f>IFERROR(SUM(BL23:BL28)/SUM(BK23:BK28),0)</f>
        <v>0</v>
      </c>
      <c r="BL88" s="13">
        <f>IFERROR(SUM(BM22:BM27)/SUM(BL22:BL27),0)</f>
        <v>0</v>
      </c>
      <c r="BM88" s="13">
        <f>IFERROR(SUM(BN21:BN26)/SUM(BM21:BM26),0)</f>
        <v>0</v>
      </c>
      <c r="BN88" s="13">
        <f>IFERROR(SUM(BO20:BO25)/SUM(BN20:BN25),0)</f>
        <v>0</v>
      </c>
      <c r="BO88" s="13">
        <f>IFERROR(SUM(BP19:BP24)/SUM(BO19:BO24),0)</f>
        <v>0</v>
      </c>
      <c r="BP88" s="13">
        <f>IFERROR(SUM(BQ18:BQ23)/SUM(BP18:BP23),0)</f>
        <v>0</v>
      </c>
      <c r="BQ88" s="13">
        <f>IFERROR(SUM(BR17:BR22)/SUM(BQ17:BQ22),0)</f>
        <v>0</v>
      </c>
      <c r="BR88" s="13">
        <f>IFERROR(SUM(BS16:BS21)/SUM(BR16:BR21),0)</f>
        <v>0</v>
      </c>
      <c r="BS88" s="13">
        <f>IFERROR(SUM(BT15:BT20)/SUM(BS15:BS20),0)</f>
        <v>0</v>
      </c>
      <c r="BT88" s="13">
        <f>IFERROR(SUM(BU14:BU19)/SUM(BT14:BT19),0)</f>
        <v>0</v>
      </c>
      <c r="BU88" s="13">
        <f>IFERROR(SUM(BV13:BV18)/SUM(BU13:BU18),0)</f>
        <v>0</v>
      </c>
      <c r="BV88" s="13">
        <f>IFERROR(SUM(BW12:BW17)/SUM(BV12:BV17),0)</f>
        <v>0</v>
      </c>
      <c r="BW88" s="13">
        <f>IFERROR(SUM(BX11:BX16)/SUM(BW11:BW16),0)</f>
        <v>0</v>
      </c>
      <c r="BX88" s="13">
        <f>IFERROR(SUM(BY10:BY15)/SUM(BX10:BX15),0)</f>
        <v>0</v>
      </c>
      <c r="BY88" s="13">
        <f>IFERROR(SUM(BZ9:BZ14)/SUM(BY9:BY14),0)</f>
        <v>0</v>
      </c>
      <c r="BZ88" s="13">
        <f>IFERROR(SUM(CA8:CA13)/SUM(BZ8:BZ13),0)</f>
        <v>0</v>
      </c>
      <c r="CA88" s="13">
        <f>IFERROR(SUM(CB7:CB12)/SUM(CA7:CA12),0)</f>
        <v>0</v>
      </c>
      <c r="CB88" s="13">
        <f>IFERROR(SUM(CC7:CC11)/SUM(CB7:CB11),0)</f>
        <v>0</v>
      </c>
      <c r="CC88" s="13">
        <f>IFERROR(SUM(CD7:CD10)/SUM(CC7:CC10),0)</f>
        <v>0</v>
      </c>
      <c r="CD88" s="13">
        <f>IFERROR(SUM(CE7:CE9)/SUM(CD7:CD9),0)</f>
        <v>0</v>
      </c>
      <c r="CE88" s="13">
        <f>IFERROR(SUM(CF7:CF8)/SUM(CE7:CE8),0)</f>
        <v>0</v>
      </c>
      <c r="CF88" s="13">
        <f>IFERROR(SUM(CG7:CG7)/SUM(CF7:CF7),0)</f>
        <v>0</v>
      </c>
      <c r="CG88" s="13" t="s">
        <v>25</v>
      </c>
    </row>
    <row r="89" ht="15" customHeight="1" outlineLevel="1" spans="2:85">
      <c r="B89" s="15" t="s">
        <v>35</v>
      </c>
      <c r="C89" s="16">
        <v>1.13</v>
      </c>
      <c r="D89" s="16">
        <v>1.08</v>
      </c>
      <c r="E89" s="16">
        <v>1.01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f t="shared" ref="AY89:CF89" si="8">IFERROR(AY88,0)</f>
        <v>0</v>
      </c>
      <c r="AZ89" s="16">
        <f t="shared" si="8"/>
        <v>0</v>
      </c>
      <c r="BA89" s="16">
        <f t="shared" si="8"/>
        <v>0</v>
      </c>
      <c r="BB89" s="16">
        <f t="shared" si="8"/>
        <v>0</v>
      </c>
      <c r="BC89" s="16">
        <f t="shared" si="8"/>
        <v>0</v>
      </c>
      <c r="BD89" s="16">
        <f t="shared" si="8"/>
        <v>0</v>
      </c>
      <c r="BE89" s="16">
        <f t="shared" si="8"/>
        <v>0</v>
      </c>
      <c r="BF89" s="16">
        <f t="shared" si="8"/>
        <v>0</v>
      </c>
      <c r="BG89" s="16">
        <f t="shared" si="8"/>
        <v>0</v>
      </c>
      <c r="BH89" s="16">
        <f t="shared" si="8"/>
        <v>0</v>
      </c>
      <c r="BI89" s="16">
        <f t="shared" si="8"/>
        <v>0</v>
      </c>
      <c r="BJ89" s="16">
        <f t="shared" si="8"/>
        <v>0</v>
      </c>
      <c r="BK89" s="16">
        <f t="shared" si="8"/>
        <v>0</v>
      </c>
      <c r="BL89" s="16">
        <f t="shared" si="8"/>
        <v>0</v>
      </c>
      <c r="BM89" s="16">
        <f t="shared" si="8"/>
        <v>0</v>
      </c>
      <c r="BN89" s="16">
        <f t="shared" si="8"/>
        <v>0</v>
      </c>
      <c r="BO89" s="16">
        <f t="shared" si="8"/>
        <v>0</v>
      </c>
      <c r="BP89" s="16">
        <f t="shared" si="8"/>
        <v>0</v>
      </c>
      <c r="BQ89" s="16">
        <f t="shared" si="8"/>
        <v>0</v>
      </c>
      <c r="BR89" s="16">
        <f t="shared" si="8"/>
        <v>0</v>
      </c>
      <c r="BS89" s="16">
        <f t="shared" si="8"/>
        <v>0</v>
      </c>
      <c r="BT89" s="16">
        <f t="shared" si="8"/>
        <v>0</v>
      </c>
      <c r="BU89" s="16">
        <f t="shared" si="8"/>
        <v>0</v>
      </c>
      <c r="BV89" s="16">
        <f t="shared" si="8"/>
        <v>0</v>
      </c>
      <c r="BW89" s="16">
        <f t="shared" si="8"/>
        <v>0</v>
      </c>
      <c r="BX89" s="16">
        <f t="shared" si="8"/>
        <v>0</v>
      </c>
      <c r="BY89" s="16">
        <f t="shared" si="8"/>
        <v>0</v>
      </c>
      <c r="BZ89" s="16">
        <f t="shared" si="8"/>
        <v>0</v>
      </c>
      <c r="CA89" s="16">
        <f t="shared" si="8"/>
        <v>0</v>
      </c>
      <c r="CB89" s="16">
        <f t="shared" si="8"/>
        <v>0</v>
      </c>
      <c r="CC89" s="16">
        <f t="shared" si="8"/>
        <v>0</v>
      </c>
      <c r="CD89" s="16">
        <f t="shared" si="8"/>
        <v>0</v>
      </c>
      <c r="CE89" s="16">
        <f t="shared" si="8"/>
        <v>0</v>
      </c>
      <c r="CF89" s="16">
        <f t="shared" si="8"/>
        <v>0</v>
      </c>
      <c r="CG89" s="16">
        <v>1</v>
      </c>
    </row>
    <row r="90" ht="15" customHeight="1" outlineLevel="1" spans="2:85">
      <c r="B90" s="6" t="s">
        <v>36</v>
      </c>
      <c r="C90" s="13">
        <f t="shared" ref="C90:AJ90" si="9">IFERROR(C89*D90,0)</f>
        <v>1.232604</v>
      </c>
      <c r="D90" s="13">
        <f t="shared" si="9"/>
        <v>1.0908</v>
      </c>
      <c r="E90" s="13">
        <f t="shared" si="9"/>
        <v>1.01</v>
      </c>
      <c r="F90" s="13">
        <f t="shared" si="9"/>
        <v>1</v>
      </c>
      <c r="G90" s="13">
        <f t="shared" si="9"/>
        <v>1</v>
      </c>
      <c r="H90" s="13">
        <f t="shared" si="9"/>
        <v>1</v>
      </c>
      <c r="I90" s="13">
        <f t="shared" si="9"/>
        <v>1</v>
      </c>
      <c r="J90" s="13">
        <f t="shared" si="9"/>
        <v>1</v>
      </c>
      <c r="K90" s="13">
        <f t="shared" si="9"/>
        <v>1</v>
      </c>
      <c r="L90" s="13">
        <f t="shared" si="9"/>
        <v>1</v>
      </c>
      <c r="M90" s="13">
        <f t="shared" si="9"/>
        <v>1</v>
      </c>
      <c r="N90" s="13">
        <f t="shared" si="9"/>
        <v>1</v>
      </c>
      <c r="O90" s="13">
        <f t="shared" si="9"/>
        <v>1</v>
      </c>
      <c r="P90" s="13">
        <f t="shared" si="9"/>
        <v>1</v>
      </c>
      <c r="Q90" s="13">
        <f t="shared" si="9"/>
        <v>1</v>
      </c>
      <c r="R90" s="13">
        <f t="shared" si="9"/>
        <v>1</v>
      </c>
      <c r="S90" s="13">
        <f t="shared" si="9"/>
        <v>1</v>
      </c>
      <c r="T90" s="13">
        <f t="shared" si="9"/>
        <v>1</v>
      </c>
      <c r="U90" s="13">
        <f t="shared" si="9"/>
        <v>1</v>
      </c>
      <c r="V90" s="13">
        <f t="shared" si="9"/>
        <v>1</v>
      </c>
      <c r="W90" s="13">
        <f t="shared" si="9"/>
        <v>1</v>
      </c>
      <c r="X90" s="13">
        <f t="shared" si="9"/>
        <v>1</v>
      </c>
      <c r="Y90" s="13">
        <f t="shared" si="9"/>
        <v>1</v>
      </c>
      <c r="Z90" s="13">
        <f t="shared" si="9"/>
        <v>1</v>
      </c>
      <c r="AA90" s="13">
        <f t="shared" si="9"/>
        <v>1</v>
      </c>
      <c r="AB90" s="13">
        <f t="shared" si="9"/>
        <v>1</v>
      </c>
      <c r="AC90" s="13">
        <f t="shared" si="9"/>
        <v>1</v>
      </c>
      <c r="AD90" s="13">
        <f t="shared" si="9"/>
        <v>1</v>
      </c>
      <c r="AE90" s="13">
        <f t="shared" si="9"/>
        <v>1</v>
      </c>
      <c r="AF90" s="13">
        <f t="shared" si="9"/>
        <v>1</v>
      </c>
      <c r="AG90" s="13">
        <f t="shared" si="9"/>
        <v>1</v>
      </c>
      <c r="AH90" s="13">
        <f t="shared" si="9"/>
        <v>1</v>
      </c>
      <c r="AI90" s="13">
        <f t="shared" si="9"/>
        <v>1</v>
      </c>
      <c r="AJ90" s="13">
        <f t="shared" si="9"/>
        <v>1</v>
      </c>
      <c r="AK90" s="13">
        <f>AK89</f>
        <v>1</v>
      </c>
      <c r="AX90" s="6" t="s">
        <v>36</v>
      </c>
      <c r="AY90" s="13">
        <f t="shared" ref="AY90:CF90" si="10">IFERROR(AY89*AZ90,0)</f>
        <v>0</v>
      </c>
      <c r="AZ90" s="13">
        <f t="shared" si="10"/>
        <v>0</v>
      </c>
      <c r="BA90" s="13">
        <f t="shared" si="10"/>
        <v>0</v>
      </c>
      <c r="BB90" s="13">
        <f t="shared" si="10"/>
        <v>0</v>
      </c>
      <c r="BC90" s="13">
        <f t="shared" si="10"/>
        <v>0</v>
      </c>
      <c r="BD90" s="13">
        <f t="shared" si="10"/>
        <v>0</v>
      </c>
      <c r="BE90" s="13">
        <f t="shared" si="10"/>
        <v>0</v>
      </c>
      <c r="BF90" s="13">
        <f t="shared" si="10"/>
        <v>0</v>
      </c>
      <c r="BG90" s="13">
        <f t="shared" si="10"/>
        <v>0</v>
      </c>
      <c r="BH90" s="13">
        <f t="shared" si="10"/>
        <v>0</v>
      </c>
      <c r="BI90" s="13">
        <f t="shared" si="10"/>
        <v>0</v>
      </c>
      <c r="BJ90" s="13">
        <f t="shared" si="10"/>
        <v>0</v>
      </c>
      <c r="BK90" s="13">
        <f t="shared" si="10"/>
        <v>0</v>
      </c>
      <c r="BL90" s="13">
        <f t="shared" si="10"/>
        <v>0</v>
      </c>
      <c r="BM90" s="13">
        <f t="shared" si="10"/>
        <v>0</v>
      </c>
      <c r="BN90" s="13">
        <f t="shared" si="10"/>
        <v>0</v>
      </c>
      <c r="BO90" s="13">
        <f t="shared" si="10"/>
        <v>0</v>
      </c>
      <c r="BP90" s="13">
        <f t="shared" si="10"/>
        <v>0</v>
      </c>
      <c r="BQ90" s="13">
        <f t="shared" si="10"/>
        <v>0</v>
      </c>
      <c r="BR90" s="13">
        <f t="shared" si="10"/>
        <v>0</v>
      </c>
      <c r="BS90" s="13">
        <f t="shared" si="10"/>
        <v>0</v>
      </c>
      <c r="BT90" s="13">
        <f t="shared" si="10"/>
        <v>0</v>
      </c>
      <c r="BU90" s="13">
        <f t="shared" si="10"/>
        <v>0</v>
      </c>
      <c r="BV90" s="13">
        <f t="shared" si="10"/>
        <v>0</v>
      </c>
      <c r="BW90" s="13">
        <f t="shared" si="10"/>
        <v>0</v>
      </c>
      <c r="BX90" s="13">
        <f t="shared" si="10"/>
        <v>0</v>
      </c>
      <c r="BY90" s="13">
        <f t="shared" si="10"/>
        <v>0</v>
      </c>
      <c r="BZ90" s="13">
        <f t="shared" si="10"/>
        <v>0</v>
      </c>
      <c r="CA90" s="13">
        <f t="shared" si="10"/>
        <v>0</v>
      </c>
      <c r="CB90" s="13">
        <f t="shared" si="10"/>
        <v>0</v>
      </c>
      <c r="CC90" s="13">
        <f t="shared" si="10"/>
        <v>0</v>
      </c>
      <c r="CD90" s="13">
        <f t="shared" si="10"/>
        <v>0</v>
      </c>
      <c r="CE90" s="13">
        <f t="shared" si="10"/>
        <v>0</v>
      </c>
      <c r="CF90" s="13">
        <f t="shared" si="10"/>
        <v>0</v>
      </c>
      <c r="CG90" s="13">
        <f>CG89</f>
        <v>1</v>
      </c>
    </row>
    <row r="91" ht="15" customHeight="1" outlineLevel="1" spans="2:85">
      <c r="B91" s="6" t="s">
        <v>37</v>
      </c>
      <c r="C91" s="13">
        <f t="shared" ref="C91:AK91" si="11">IFERROR(ROUND(1-1/C90,4),0)</f>
        <v>0.1887</v>
      </c>
      <c r="D91" s="13">
        <f t="shared" si="11"/>
        <v>0.0832</v>
      </c>
      <c r="E91" s="13">
        <f t="shared" si="11"/>
        <v>0.0099</v>
      </c>
      <c r="F91" s="13">
        <f t="shared" si="11"/>
        <v>0</v>
      </c>
      <c r="G91" s="13">
        <f t="shared" si="11"/>
        <v>0</v>
      </c>
      <c r="H91" s="13">
        <f t="shared" si="11"/>
        <v>0</v>
      </c>
      <c r="I91" s="13">
        <f t="shared" si="11"/>
        <v>0</v>
      </c>
      <c r="J91" s="13">
        <f t="shared" si="11"/>
        <v>0</v>
      </c>
      <c r="K91" s="13">
        <f t="shared" si="11"/>
        <v>0</v>
      </c>
      <c r="L91" s="13">
        <f t="shared" si="11"/>
        <v>0</v>
      </c>
      <c r="M91" s="13">
        <f t="shared" si="11"/>
        <v>0</v>
      </c>
      <c r="N91" s="13">
        <f t="shared" si="11"/>
        <v>0</v>
      </c>
      <c r="O91" s="13">
        <f t="shared" si="11"/>
        <v>0</v>
      </c>
      <c r="P91" s="13">
        <f t="shared" si="11"/>
        <v>0</v>
      </c>
      <c r="Q91" s="13">
        <f t="shared" si="11"/>
        <v>0</v>
      </c>
      <c r="R91" s="13">
        <f t="shared" si="11"/>
        <v>0</v>
      </c>
      <c r="S91" s="13">
        <f t="shared" si="11"/>
        <v>0</v>
      </c>
      <c r="T91" s="13">
        <f t="shared" si="11"/>
        <v>0</v>
      </c>
      <c r="U91" s="13">
        <f t="shared" si="11"/>
        <v>0</v>
      </c>
      <c r="V91" s="13">
        <f t="shared" si="11"/>
        <v>0</v>
      </c>
      <c r="W91" s="13">
        <f t="shared" si="11"/>
        <v>0</v>
      </c>
      <c r="X91" s="13">
        <f t="shared" si="11"/>
        <v>0</v>
      </c>
      <c r="Y91" s="13">
        <f t="shared" si="11"/>
        <v>0</v>
      </c>
      <c r="Z91" s="13">
        <f t="shared" si="11"/>
        <v>0</v>
      </c>
      <c r="AA91" s="13">
        <f t="shared" si="11"/>
        <v>0</v>
      </c>
      <c r="AB91" s="13">
        <f t="shared" si="11"/>
        <v>0</v>
      </c>
      <c r="AC91" s="13">
        <f t="shared" si="11"/>
        <v>0</v>
      </c>
      <c r="AD91" s="13">
        <f t="shared" si="11"/>
        <v>0</v>
      </c>
      <c r="AE91" s="13">
        <f t="shared" si="11"/>
        <v>0</v>
      </c>
      <c r="AF91" s="13">
        <f t="shared" si="11"/>
        <v>0</v>
      </c>
      <c r="AG91" s="13">
        <f t="shared" si="11"/>
        <v>0</v>
      </c>
      <c r="AH91" s="13">
        <f t="shared" si="11"/>
        <v>0</v>
      </c>
      <c r="AI91" s="13">
        <f t="shared" si="11"/>
        <v>0</v>
      </c>
      <c r="AJ91" s="13">
        <f t="shared" si="11"/>
        <v>0</v>
      </c>
      <c r="AK91" s="13">
        <f t="shared" si="11"/>
        <v>0</v>
      </c>
      <c r="AX91" s="6" t="s">
        <v>37</v>
      </c>
      <c r="AY91" s="13">
        <f t="shared" ref="AY91:CG91" si="12">IFERROR(ROUND(1-1/AY90,4),0)</f>
        <v>0</v>
      </c>
      <c r="AZ91" s="13">
        <f t="shared" si="12"/>
        <v>0</v>
      </c>
      <c r="BA91" s="13">
        <f t="shared" si="12"/>
        <v>0</v>
      </c>
      <c r="BB91" s="13">
        <f t="shared" si="12"/>
        <v>0</v>
      </c>
      <c r="BC91" s="13">
        <f t="shared" si="12"/>
        <v>0</v>
      </c>
      <c r="BD91" s="13">
        <f t="shared" si="12"/>
        <v>0</v>
      </c>
      <c r="BE91" s="13">
        <f t="shared" si="12"/>
        <v>0</v>
      </c>
      <c r="BF91" s="13">
        <f t="shared" si="12"/>
        <v>0</v>
      </c>
      <c r="BG91" s="13">
        <f t="shared" si="12"/>
        <v>0</v>
      </c>
      <c r="BH91" s="13">
        <f t="shared" si="12"/>
        <v>0</v>
      </c>
      <c r="BI91" s="13">
        <f t="shared" si="12"/>
        <v>0</v>
      </c>
      <c r="BJ91" s="13">
        <f t="shared" si="12"/>
        <v>0</v>
      </c>
      <c r="BK91" s="13">
        <f t="shared" si="12"/>
        <v>0</v>
      </c>
      <c r="BL91" s="13">
        <f t="shared" si="12"/>
        <v>0</v>
      </c>
      <c r="BM91" s="13">
        <f t="shared" si="12"/>
        <v>0</v>
      </c>
      <c r="BN91" s="13">
        <f t="shared" si="12"/>
        <v>0</v>
      </c>
      <c r="BO91" s="13">
        <f t="shared" si="12"/>
        <v>0</v>
      </c>
      <c r="BP91" s="13">
        <f t="shared" si="12"/>
        <v>0</v>
      </c>
      <c r="BQ91" s="13">
        <f t="shared" si="12"/>
        <v>0</v>
      </c>
      <c r="BR91" s="13">
        <f t="shared" si="12"/>
        <v>0</v>
      </c>
      <c r="BS91" s="13">
        <f t="shared" si="12"/>
        <v>0</v>
      </c>
      <c r="BT91" s="13">
        <f t="shared" si="12"/>
        <v>0</v>
      </c>
      <c r="BU91" s="13">
        <f t="shared" si="12"/>
        <v>0</v>
      </c>
      <c r="BV91" s="13">
        <f t="shared" si="12"/>
        <v>0</v>
      </c>
      <c r="BW91" s="13">
        <f t="shared" si="12"/>
        <v>0</v>
      </c>
      <c r="BX91" s="13">
        <f t="shared" si="12"/>
        <v>0</v>
      </c>
      <c r="BY91" s="13">
        <f t="shared" si="12"/>
        <v>0</v>
      </c>
      <c r="BZ91" s="13">
        <f t="shared" si="12"/>
        <v>0</v>
      </c>
      <c r="CA91" s="13">
        <f t="shared" si="12"/>
        <v>0</v>
      </c>
      <c r="CB91" s="13">
        <f t="shared" si="12"/>
        <v>0</v>
      </c>
      <c r="CC91" s="13">
        <f t="shared" si="12"/>
        <v>0</v>
      </c>
      <c r="CD91" s="13">
        <f t="shared" si="12"/>
        <v>0</v>
      </c>
      <c r="CE91" s="13">
        <f t="shared" si="12"/>
        <v>0</v>
      </c>
      <c r="CF91" s="13">
        <f t="shared" si="12"/>
        <v>0</v>
      </c>
      <c r="CG91" s="13">
        <f t="shared" si="12"/>
        <v>0</v>
      </c>
    </row>
    <row r="92" ht="15" customHeight="1" outlineLevel="1" spans="2:109">
      <c r="B92" s="17" t="s">
        <v>60</v>
      </c>
      <c r="C92" s="13">
        <f>IFERROR(1/C90,0)</f>
        <v>0.811290568584882</v>
      </c>
      <c r="D92" s="13">
        <f t="shared" ref="D92:AK92" si="13">IFERROR(1/D90,0)</f>
        <v>0.916758342500917</v>
      </c>
      <c r="E92" s="13">
        <f t="shared" si="13"/>
        <v>0.99009900990099</v>
      </c>
      <c r="F92" s="13">
        <f t="shared" si="13"/>
        <v>1</v>
      </c>
      <c r="G92" s="13">
        <f t="shared" si="13"/>
        <v>1</v>
      </c>
      <c r="H92" s="13">
        <f t="shared" si="13"/>
        <v>1</v>
      </c>
      <c r="I92" s="13">
        <f t="shared" si="13"/>
        <v>1</v>
      </c>
      <c r="J92" s="13">
        <f t="shared" si="13"/>
        <v>1</v>
      </c>
      <c r="K92" s="13">
        <f t="shared" si="13"/>
        <v>1</v>
      </c>
      <c r="L92" s="13">
        <f t="shared" si="13"/>
        <v>1</v>
      </c>
      <c r="M92" s="13">
        <f t="shared" si="13"/>
        <v>1</v>
      </c>
      <c r="N92" s="13">
        <f t="shared" si="13"/>
        <v>1</v>
      </c>
      <c r="O92" s="13">
        <f t="shared" si="13"/>
        <v>1</v>
      </c>
      <c r="P92" s="13">
        <f t="shared" si="13"/>
        <v>1</v>
      </c>
      <c r="Q92" s="13">
        <f t="shared" si="13"/>
        <v>1</v>
      </c>
      <c r="R92" s="13">
        <f t="shared" si="13"/>
        <v>1</v>
      </c>
      <c r="S92" s="22">
        <f t="shared" si="13"/>
        <v>1</v>
      </c>
      <c r="T92" s="13">
        <f t="shared" si="13"/>
        <v>1</v>
      </c>
      <c r="U92" s="13">
        <f t="shared" si="13"/>
        <v>1</v>
      </c>
      <c r="V92" s="13">
        <f t="shared" si="13"/>
        <v>1</v>
      </c>
      <c r="W92" s="13">
        <f t="shared" si="13"/>
        <v>1</v>
      </c>
      <c r="X92" s="13">
        <f t="shared" si="13"/>
        <v>1</v>
      </c>
      <c r="Y92" s="13">
        <f t="shared" si="13"/>
        <v>1</v>
      </c>
      <c r="Z92" s="13">
        <f t="shared" si="13"/>
        <v>1</v>
      </c>
      <c r="AA92" s="13">
        <f t="shared" si="13"/>
        <v>1</v>
      </c>
      <c r="AB92" s="13">
        <f t="shared" si="13"/>
        <v>1</v>
      </c>
      <c r="AC92" s="13">
        <f t="shared" si="13"/>
        <v>1</v>
      </c>
      <c r="AD92" s="13">
        <f t="shared" si="13"/>
        <v>1</v>
      </c>
      <c r="AE92" s="13">
        <f t="shared" si="13"/>
        <v>1</v>
      </c>
      <c r="AF92" s="13">
        <f t="shared" si="13"/>
        <v>1</v>
      </c>
      <c r="AG92" s="13">
        <f t="shared" si="13"/>
        <v>1</v>
      </c>
      <c r="AH92" s="13">
        <f t="shared" si="13"/>
        <v>1</v>
      </c>
      <c r="AI92" s="13">
        <f t="shared" si="13"/>
        <v>1</v>
      </c>
      <c r="AJ92" s="13">
        <f t="shared" si="13"/>
        <v>1</v>
      </c>
      <c r="AK92" s="13">
        <f t="shared" si="13"/>
        <v>1</v>
      </c>
      <c r="AX92" s="17" t="s">
        <v>60</v>
      </c>
      <c r="AY92" s="13">
        <f>IFERROR(1/AY90,0)</f>
        <v>0</v>
      </c>
      <c r="AZ92" s="13">
        <f t="shared" ref="AZ92:CG92" si="14">IFERROR(1/AZ90,0)</f>
        <v>0</v>
      </c>
      <c r="BA92" s="13">
        <f t="shared" si="14"/>
        <v>0</v>
      </c>
      <c r="BB92" s="13">
        <f t="shared" si="14"/>
        <v>0</v>
      </c>
      <c r="BC92" s="13">
        <f t="shared" si="14"/>
        <v>0</v>
      </c>
      <c r="BD92" s="13">
        <f t="shared" si="14"/>
        <v>0</v>
      </c>
      <c r="BE92" s="13">
        <f t="shared" si="14"/>
        <v>0</v>
      </c>
      <c r="BF92" s="13">
        <f t="shared" si="14"/>
        <v>0</v>
      </c>
      <c r="BG92" s="13">
        <f t="shared" si="14"/>
        <v>0</v>
      </c>
      <c r="BH92" s="13">
        <f t="shared" si="14"/>
        <v>0</v>
      </c>
      <c r="BI92" s="13">
        <f t="shared" si="14"/>
        <v>0</v>
      </c>
      <c r="BJ92" s="13">
        <f t="shared" si="14"/>
        <v>0</v>
      </c>
      <c r="BK92" s="13">
        <f t="shared" si="14"/>
        <v>0</v>
      </c>
      <c r="BL92" s="13">
        <f t="shared" si="14"/>
        <v>0</v>
      </c>
      <c r="BM92" s="13">
        <f t="shared" si="14"/>
        <v>0</v>
      </c>
      <c r="BN92" s="13">
        <f t="shared" si="14"/>
        <v>0</v>
      </c>
      <c r="BO92" s="22">
        <f t="shared" si="14"/>
        <v>0</v>
      </c>
      <c r="BP92" s="13">
        <f t="shared" si="14"/>
        <v>0</v>
      </c>
      <c r="BQ92" s="13">
        <f t="shared" si="14"/>
        <v>0</v>
      </c>
      <c r="BR92" s="13">
        <f t="shared" si="14"/>
        <v>0</v>
      </c>
      <c r="BS92" s="13">
        <f t="shared" si="14"/>
        <v>0</v>
      </c>
      <c r="BT92" s="13">
        <f t="shared" si="14"/>
        <v>0</v>
      </c>
      <c r="BU92" s="13">
        <f t="shared" si="14"/>
        <v>0</v>
      </c>
      <c r="BV92" s="13">
        <f t="shared" si="14"/>
        <v>0</v>
      </c>
      <c r="BW92" s="13">
        <f t="shared" si="14"/>
        <v>0</v>
      </c>
      <c r="BX92" s="13">
        <f t="shared" si="14"/>
        <v>0</v>
      </c>
      <c r="BY92" s="13">
        <f t="shared" si="14"/>
        <v>0</v>
      </c>
      <c r="BZ92" s="13">
        <f t="shared" si="14"/>
        <v>0</v>
      </c>
      <c r="CA92" s="13">
        <f t="shared" si="14"/>
        <v>0</v>
      </c>
      <c r="CB92" s="13">
        <f t="shared" si="14"/>
        <v>0</v>
      </c>
      <c r="CC92" s="13">
        <f t="shared" si="14"/>
        <v>0</v>
      </c>
      <c r="CD92" s="13">
        <f t="shared" si="14"/>
        <v>0</v>
      </c>
      <c r="CE92" s="13">
        <f t="shared" si="14"/>
        <v>0</v>
      </c>
      <c r="CF92" s="13">
        <f t="shared" si="14"/>
        <v>0</v>
      </c>
      <c r="CG92" s="13">
        <f t="shared" si="14"/>
        <v>1</v>
      </c>
      <c r="CH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0.811290568584882</v>
      </c>
      <c r="D93" s="13">
        <f>D92-C92</f>
        <v>0.105467773916035</v>
      </c>
      <c r="E93" s="13">
        <f t="shared" ref="E93:AK93" si="15">E92-D92</f>
        <v>0.0733406674000733</v>
      </c>
      <c r="F93" s="13">
        <f t="shared" si="15"/>
        <v>0.00990099009900991</v>
      </c>
      <c r="G93" s="13">
        <f t="shared" si="15"/>
        <v>0</v>
      </c>
      <c r="H93" s="13">
        <f t="shared" si="15"/>
        <v>0</v>
      </c>
      <c r="I93" s="13">
        <f t="shared" si="15"/>
        <v>0</v>
      </c>
      <c r="J93" s="13">
        <f t="shared" si="15"/>
        <v>0</v>
      </c>
      <c r="K93" s="13">
        <f t="shared" si="15"/>
        <v>0</v>
      </c>
      <c r="L93" s="13">
        <f t="shared" si="15"/>
        <v>0</v>
      </c>
      <c r="M93" s="13">
        <f t="shared" si="15"/>
        <v>0</v>
      </c>
      <c r="N93" s="13">
        <f t="shared" si="15"/>
        <v>0</v>
      </c>
      <c r="O93" s="13">
        <f t="shared" si="15"/>
        <v>0</v>
      </c>
      <c r="P93" s="13">
        <f t="shared" si="15"/>
        <v>0</v>
      </c>
      <c r="Q93" s="13">
        <f t="shared" si="15"/>
        <v>0</v>
      </c>
      <c r="R93" s="13">
        <f t="shared" si="15"/>
        <v>0</v>
      </c>
      <c r="S93" s="22">
        <f t="shared" si="15"/>
        <v>0</v>
      </c>
      <c r="T93" s="13">
        <f t="shared" si="15"/>
        <v>0</v>
      </c>
      <c r="U93" s="13">
        <f t="shared" si="15"/>
        <v>0</v>
      </c>
      <c r="V93" s="13">
        <f t="shared" si="15"/>
        <v>0</v>
      </c>
      <c r="W93" s="13">
        <f t="shared" si="15"/>
        <v>0</v>
      </c>
      <c r="X93" s="13">
        <f t="shared" si="15"/>
        <v>0</v>
      </c>
      <c r="Y93" s="13">
        <f t="shared" si="15"/>
        <v>0</v>
      </c>
      <c r="Z93" s="13">
        <f t="shared" si="15"/>
        <v>0</v>
      </c>
      <c r="AA93" s="13">
        <f t="shared" si="15"/>
        <v>0</v>
      </c>
      <c r="AB93" s="13">
        <f t="shared" si="15"/>
        <v>0</v>
      </c>
      <c r="AC93" s="13">
        <f t="shared" si="15"/>
        <v>0</v>
      </c>
      <c r="AD93" s="13">
        <f t="shared" si="15"/>
        <v>0</v>
      </c>
      <c r="AE93" s="13">
        <f t="shared" si="15"/>
        <v>0</v>
      </c>
      <c r="AF93" s="13">
        <f t="shared" si="15"/>
        <v>0</v>
      </c>
      <c r="AG93" s="13">
        <f t="shared" si="15"/>
        <v>0</v>
      </c>
      <c r="AH93" s="13">
        <f t="shared" si="15"/>
        <v>0</v>
      </c>
      <c r="AI93" s="13">
        <f t="shared" si="15"/>
        <v>0</v>
      </c>
      <c r="AJ93" s="13">
        <f t="shared" si="15"/>
        <v>0</v>
      </c>
      <c r="AK93" s="13">
        <f t="shared" si="15"/>
        <v>0</v>
      </c>
      <c r="AX93" s="18" t="s">
        <v>61</v>
      </c>
      <c r="AY93" s="19">
        <f>AY92</f>
        <v>0</v>
      </c>
      <c r="AZ93" s="13">
        <f>AZ92-AY92</f>
        <v>0</v>
      </c>
      <c r="BA93" s="13">
        <f t="shared" ref="BA93:CG93" si="16">BA92-AZ92</f>
        <v>0</v>
      </c>
      <c r="BB93" s="13">
        <f t="shared" si="16"/>
        <v>0</v>
      </c>
      <c r="BC93" s="13">
        <f t="shared" si="16"/>
        <v>0</v>
      </c>
      <c r="BD93" s="13">
        <f t="shared" si="16"/>
        <v>0</v>
      </c>
      <c r="BE93" s="13">
        <f t="shared" si="16"/>
        <v>0</v>
      </c>
      <c r="BF93" s="13">
        <f t="shared" si="16"/>
        <v>0</v>
      </c>
      <c r="BG93" s="13">
        <f t="shared" si="16"/>
        <v>0</v>
      </c>
      <c r="BH93" s="13">
        <f t="shared" si="16"/>
        <v>0</v>
      </c>
      <c r="BI93" s="13">
        <f t="shared" si="16"/>
        <v>0</v>
      </c>
      <c r="BJ93" s="13">
        <f t="shared" si="16"/>
        <v>0</v>
      </c>
      <c r="BK93" s="13">
        <f t="shared" si="16"/>
        <v>0</v>
      </c>
      <c r="BL93" s="13">
        <f t="shared" si="16"/>
        <v>0</v>
      </c>
      <c r="BM93" s="13">
        <f t="shared" si="16"/>
        <v>0</v>
      </c>
      <c r="BN93" s="13">
        <f t="shared" si="16"/>
        <v>0</v>
      </c>
      <c r="BO93" s="22">
        <f t="shared" si="16"/>
        <v>0</v>
      </c>
      <c r="BP93" s="13">
        <f t="shared" si="16"/>
        <v>0</v>
      </c>
      <c r="BQ93" s="13">
        <f t="shared" si="16"/>
        <v>0</v>
      </c>
      <c r="BR93" s="13">
        <f t="shared" si="16"/>
        <v>0</v>
      </c>
      <c r="BS93" s="13">
        <f t="shared" si="16"/>
        <v>0</v>
      </c>
      <c r="BT93" s="13">
        <f t="shared" si="16"/>
        <v>0</v>
      </c>
      <c r="BU93" s="13">
        <f t="shared" si="16"/>
        <v>0</v>
      </c>
      <c r="BV93" s="13">
        <f t="shared" si="16"/>
        <v>0</v>
      </c>
      <c r="BW93" s="13">
        <f t="shared" si="16"/>
        <v>0</v>
      </c>
      <c r="BX93" s="13">
        <f t="shared" si="16"/>
        <v>0</v>
      </c>
      <c r="BY93" s="13">
        <f t="shared" si="16"/>
        <v>0</v>
      </c>
      <c r="BZ93" s="13">
        <f t="shared" si="16"/>
        <v>0</v>
      </c>
      <c r="CA93" s="13">
        <f t="shared" si="16"/>
        <v>0</v>
      </c>
      <c r="CB93" s="13">
        <f t="shared" si="16"/>
        <v>0</v>
      </c>
      <c r="CC93" s="13">
        <f t="shared" si="16"/>
        <v>0</v>
      </c>
      <c r="CD93" s="13">
        <f t="shared" si="16"/>
        <v>0</v>
      </c>
      <c r="CE93" s="13">
        <f t="shared" si="16"/>
        <v>0</v>
      </c>
      <c r="CF93" s="13">
        <f t="shared" si="16"/>
        <v>0</v>
      </c>
      <c r="CG93" s="13">
        <f t="shared" si="16"/>
        <v>1</v>
      </c>
      <c r="CH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/>
    <row r="96" ht="15" customHeight="1" spans="2:8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</row>
    <row r="97" ht="15" customHeight="1" outlineLevel="1" spans="2:8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ht="15" customHeight="1" outlineLevel="1" spans="2:8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</row>
    <row r="99" ht="15" customHeight="1" outlineLevel="1" spans="2:117">
      <c r="B99" s="10">
        <v>201606</v>
      </c>
      <c r="C99" s="11">
        <v>10000</v>
      </c>
      <c r="D99" s="11">
        <v>10000</v>
      </c>
      <c r="E99" s="11">
        <v>10000</v>
      </c>
      <c r="F99" s="11">
        <v>10000</v>
      </c>
      <c r="G99" s="11">
        <v>10000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5000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0</v>
      </c>
      <c r="D102" s="11">
        <v>10295.42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11467.25</v>
      </c>
      <c r="D103" s="11">
        <v>11467.25</v>
      </c>
      <c r="E103" s="11">
        <v>11467.25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160000</v>
      </c>
      <c r="D104" s="11">
        <v>160000</v>
      </c>
      <c r="E104" s="11">
        <v>160000</v>
      </c>
      <c r="F104" s="11">
        <v>160000</v>
      </c>
      <c r="G104" s="11">
        <v>160000</v>
      </c>
      <c r="H104" s="11">
        <v>281473.07</v>
      </c>
      <c r="I104" s="11">
        <v>245400.7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2200</v>
      </c>
      <c r="D106" s="11">
        <v>200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22000</v>
      </c>
      <c r="D108" s="11">
        <v>22000</v>
      </c>
      <c r="E108" s="11">
        <v>22000</v>
      </c>
      <c r="F108" s="11">
        <v>22000</v>
      </c>
      <c r="G108" s="11">
        <v>22000</v>
      </c>
      <c r="H108" s="11">
        <v>22000</v>
      </c>
      <c r="I108" s="11">
        <v>22000</v>
      </c>
      <c r="J108" s="11">
        <v>22000</v>
      </c>
      <c r="K108" s="11">
        <v>53850.66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10295.42</v>
      </c>
      <c r="D109" s="11">
        <v>100000</v>
      </c>
      <c r="E109" s="11">
        <v>200029.99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40134.19</v>
      </c>
      <c r="D110" s="11">
        <v>84348.43</v>
      </c>
      <c r="E110" s="11">
        <v>88435.93</v>
      </c>
      <c r="F110" s="11">
        <v>2336</v>
      </c>
      <c r="G110" s="11">
        <v>2336</v>
      </c>
      <c r="H110" s="11">
        <v>6650</v>
      </c>
      <c r="I110" s="11">
        <v>6650</v>
      </c>
      <c r="J110" s="11">
        <v>5250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238960.2</v>
      </c>
      <c r="D111" s="11">
        <v>144102.81</v>
      </c>
      <c r="E111" s="11">
        <v>35806.81</v>
      </c>
      <c r="F111" s="11">
        <v>32402.31</v>
      </c>
      <c r="G111" s="11">
        <v>29864.07</v>
      </c>
      <c r="H111" s="11">
        <v>200</v>
      </c>
      <c r="I111" s="11">
        <v>0</v>
      </c>
      <c r="J111" s="11">
        <v>1200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515120.84</v>
      </c>
      <c r="D112" s="11">
        <v>302957.71</v>
      </c>
      <c r="E112" s="11">
        <v>99933.62</v>
      </c>
      <c r="F112" s="11">
        <v>192095.56</v>
      </c>
      <c r="G112" s="11">
        <v>145514.99</v>
      </c>
      <c r="H112" s="11">
        <v>3300</v>
      </c>
      <c r="I112" s="11">
        <v>2000</v>
      </c>
      <c r="J112" s="11">
        <v>0</v>
      </c>
      <c r="K112" s="11">
        <v>0</v>
      </c>
      <c r="L112" s="11">
        <v>4014.2</v>
      </c>
      <c r="M112" s="11">
        <v>4014.2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1304442.4</v>
      </c>
      <c r="D113" s="11">
        <v>492334.52</v>
      </c>
      <c r="E113" s="11">
        <v>497427.75</v>
      </c>
      <c r="F113" s="11">
        <v>264489.2</v>
      </c>
      <c r="G113" s="11">
        <v>142413.19</v>
      </c>
      <c r="H113" s="11">
        <v>125370.73</v>
      </c>
      <c r="I113" s="11">
        <v>5793.13</v>
      </c>
      <c r="J113" s="11">
        <v>2793.13</v>
      </c>
      <c r="K113" s="11">
        <v>56280</v>
      </c>
      <c r="L113" s="11">
        <v>1000</v>
      </c>
      <c r="M113" s="11">
        <v>1000</v>
      </c>
      <c r="N113" s="11">
        <v>0</v>
      </c>
      <c r="O113" s="11">
        <v>0</v>
      </c>
      <c r="P113" s="11">
        <v>0</v>
      </c>
      <c r="Q113" s="11">
        <v>3898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788579.23</v>
      </c>
      <c r="D114" s="11">
        <v>316474.6</v>
      </c>
      <c r="E114" s="11">
        <v>143492.42</v>
      </c>
      <c r="F114" s="11">
        <v>51458.49</v>
      </c>
      <c r="G114" s="11">
        <v>20585.74</v>
      </c>
      <c r="H114" s="11">
        <v>1050</v>
      </c>
      <c r="I114" s="11">
        <v>1050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1406739.41</v>
      </c>
      <c r="D115" s="11">
        <v>698758.61</v>
      </c>
      <c r="E115" s="11">
        <v>266960.01</v>
      </c>
      <c r="F115" s="11">
        <v>87036.43</v>
      </c>
      <c r="G115" s="11">
        <v>64330.5</v>
      </c>
      <c r="H115" s="11">
        <v>34222.8</v>
      </c>
      <c r="I115" s="11">
        <v>49810.58</v>
      </c>
      <c r="J115" s="11">
        <v>26398.4</v>
      </c>
      <c r="K115" s="11">
        <v>26378.4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1367369.4</v>
      </c>
      <c r="D116" s="11">
        <v>653822.15</v>
      </c>
      <c r="E116" s="11">
        <v>517391.61</v>
      </c>
      <c r="F116" s="11">
        <v>418152.34</v>
      </c>
      <c r="G116" s="11">
        <v>285122.2</v>
      </c>
      <c r="H116" s="11">
        <v>395882.91</v>
      </c>
      <c r="I116" s="11">
        <v>268421.64</v>
      </c>
      <c r="J116" s="11">
        <v>239149.68</v>
      </c>
      <c r="K116" s="11">
        <v>85191.56</v>
      </c>
      <c r="L116" s="11">
        <v>169523.21</v>
      </c>
      <c r="M116" s="11">
        <v>5873.13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1040227.73</v>
      </c>
      <c r="D117" s="11">
        <v>663814.47</v>
      </c>
      <c r="E117" s="11">
        <v>398698.24</v>
      </c>
      <c r="F117" s="11">
        <v>245157.45</v>
      </c>
      <c r="G117" s="11">
        <v>520930.85</v>
      </c>
      <c r="H117" s="11">
        <v>404268.35</v>
      </c>
      <c r="I117" s="11">
        <v>166962.15</v>
      </c>
      <c r="J117" s="11">
        <v>145584.12</v>
      </c>
      <c r="K117" s="11">
        <v>118749.77</v>
      </c>
      <c r="L117" s="11">
        <v>93968.2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1442587.58</v>
      </c>
      <c r="D118" s="11">
        <v>478392.95</v>
      </c>
      <c r="E118" s="11">
        <v>334637.95</v>
      </c>
      <c r="F118" s="11">
        <v>372354.91</v>
      </c>
      <c r="G118" s="11">
        <v>294504.49</v>
      </c>
      <c r="H118" s="11">
        <v>187662.68</v>
      </c>
      <c r="I118" s="11">
        <v>225177.8</v>
      </c>
      <c r="J118" s="11">
        <v>181675.4</v>
      </c>
      <c r="K118" s="11">
        <v>24326.1</v>
      </c>
      <c r="L118" s="11">
        <v>13072.5</v>
      </c>
      <c r="M118" s="11">
        <v>9980</v>
      </c>
      <c r="N118" s="11">
        <v>1960</v>
      </c>
      <c r="O118" s="11">
        <v>1960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1022986.64</v>
      </c>
      <c r="D119" s="11">
        <v>338399</v>
      </c>
      <c r="E119" s="11">
        <v>504715.68</v>
      </c>
      <c r="F119" s="11">
        <v>351610.38</v>
      </c>
      <c r="G119" s="11">
        <v>256900.96</v>
      </c>
      <c r="H119" s="11">
        <v>235351.41</v>
      </c>
      <c r="I119" s="11">
        <v>180703.43</v>
      </c>
      <c r="J119" s="11">
        <v>77562.59</v>
      </c>
      <c r="K119" s="11">
        <v>55239.4</v>
      </c>
      <c r="L119" s="11">
        <v>36815.1</v>
      </c>
      <c r="M119" s="11">
        <v>37182.7</v>
      </c>
      <c r="N119" s="11">
        <v>4174.8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302612.65</v>
      </c>
      <c r="D120" s="11">
        <v>199614.5</v>
      </c>
      <c r="E120" s="11">
        <v>133813.1</v>
      </c>
      <c r="F120" s="11">
        <v>255526.7</v>
      </c>
      <c r="G120" s="11">
        <v>575246</v>
      </c>
      <c r="H120" s="11">
        <v>51864.97</v>
      </c>
      <c r="I120" s="11">
        <v>40827.87</v>
      </c>
      <c r="J120" s="11">
        <v>27852.64</v>
      </c>
      <c r="K120" s="11">
        <v>24317.24</v>
      </c>
      <c r="L120" s="11">
        <v>20000</v>
      </c>
      <c r="M120" s="11">
        <v>10000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192800</v>
      </c>
      <c r="D121" s="11">
        <v>139668</v>
      </c>
      <c r="E121" s="11">
        <v>81718</v>
      </c>
      <c r="F121" s="11">
        <v>30668</v>
      </c>
      <c r="G121" s="11">
        <v>18500</v>
      </c>
      <c r="H121" s="11">
        <v>5000</v>
      </c>
      <c r="I121" s="11">
        <v>5000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149010</v>
      </c>
      <c r="D122" s="11">
        <v>179271.5</v>
      </c>
      <c r="E122" s="11">
        <v>54250</v>
      </c>
      <c r="F122" s="11">
        <v>30250</v>
      </c>
      <c r="G122" s="11">
        <v>33020.1</v>
      </c>
      <c r="H122" s="11">
        <v>7745.8</v>
      </c>
      <c r="I122" s="11">
        <v>4000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204342.08</v>
      </c>
      <c r="D123" s="11">
        <v>480700</v>
      </c>
      <c r="E123" s="11">
        <v>492700</v>
      </c>
      <c r="F123" s="11">
        <v>410000</v>
      </c>
      <c r="G123" s="11">
        <v>65815.19</v>
      </c>
      <c r="H123" s="11">
        <v>50000.01</v>
      </c>
      <c r="I123" s="11">
        <v>50000.01</v>
      </c>
      <c r="J123" s="11">
        <v>50000.01</v>
      </c>
      <c r="K123" s="11">
        <v>50000.01</v>
      </c>
      <c r="L123" s="11">
        <v>50000.01</v>
      </c>
      <c r="M123" s="11">
        <v>50000.01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820534</v>
      </c>
      <c r="D124" s="11">
        <v>754982.45</v>
      </c>
      <c r="E124" s="11">
        <v>39362.98</v>
      </c>
      <c r="F124" s="11">
        <v>15969.2</v>
      </c>
      <c r="G124" s="11">
        <v>10159.45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1560900</v>
      </c>
      <c r="D125" s="11">
        <v>585729.35</v>
      </c>
      <c r="E125" s="11">
        <v>195749</v>
      </c>
      <c r="F125" s="11">
        <v>195380</v>
      </c>
      <c r="G125" s="11">
        <v>110166.3</v>
      </c>
      <c r="H125" s="11">
        <v>110166.3</v>
      </c>
      <c r="I125" s="11">
        <v>110166.3</v>
      </c>
      <c r="J125" s="11">
        <v>110166.3</v>
      </c>
      <c r="K125" s="11">
        <v>100000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135500</v>
      </c>
      <c r="D126" s="11">
        <v>50000</v>
      </c>
      <c r="E126" s="11">
        <v>30883.24</v>
      </c>
      <c r="F126" s="11">
        <v>11283.24</v>
      </c>
      <c r="G126" s="11">
        <v>11283.24</v>
      </c>
      <c r="H126" s="11">
        <v>11283.24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85810</v>
      </c>
      <c r="D127" s="11">
        <v>64757</v>
      </c>
      <c r="E127" s="11">
        <v>9780</v>
      </c>
      <c r="F127" s="11">
        <v>9780</v>
      </c>
      <c r="G127" s="11">
        <v>9780</v>
      </c>
      <c r="H127" s="11">
        <v>9780</v>
      </c>
      <c r="I127" s="11">
        <v>9780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547074</v>
      </c>
      <c r="D128" s="11">
        <v>507565</v>
      </c>
      <c r="E128" s="11">
        <v>507565</v>
      </c>
      <c r="F128" s="11">
        <v>401955.5</v>
      </c>
      <c r="G128" s="11">
        <v>426955.5</v>
      </c>
      <c r="H128" s="11">
        <v>500000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49140</v>
      </c>
      <c r="D129" s="11">
        <v>25390</v>
      </c>
      <c r="E129" s="11">
        <v>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101630</v>
      </c>
      <c r="D130" s="11">
        <v>250630.33</v>
      </c>
      <c r="E130" s="11">
        <v>160630.33</v>
      </c>
      <c r="F130" s="11">
        <v>86436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0</v>
      </c>
      <c r="AZ130" s="11">
        <v>0</v>
      </c>
      <c r="BA130" s="11">
        <v>0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225920</v>
      </c>
      <c r="D131" s="11">
        <v>34377</v>
      </c>
      <c r="E131" s="11">
        <v>34377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0</v>
      </c>
      <c r="AZ131" s="11">
        <v>0</v>
      </c>
      <c r="BA131" s="11">
        <v>0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71748.32</v>
      </c>
      <c r="D132" s="11">
        <v>12300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0</v>
      </c>
      <c r="AZ132" s="11">
        <v>0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747649.8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0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</row>
    <row r="136" ht="15" customHeight="1" outlineLevel="1" spans="2:8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X136" s="8" t="s">
        <v>23</v>
      </c>
      <c r="AY136" s="9" t="s">
        <v>24</v>
      </c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</row>
    <row r="137" ht="15" customHeight="1" outlineLevel="1" spans="2:8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9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</row>
    <row r="138" ht="15" customHeight="1" outlineLevel="1" spans="2:85">
      <c r="B138" s="10">
        <v>201506</v>
      </c>
      <c r="C138" s="11">
        <f t="shared" ref="C138:AK138" si="17">IF(C7="","",C7+C99)</f>
        <v>15738.1</v>
      </c>
      <c r="D138" s="11">
        <f t="shared" si="17"/>
        <v>33918.3</v>
      </c>
      <c r="E138" s="11">
        <f t="shared" si="17"/>
        <v>35772.6</v>
      </c>
      <c r="F138" s="11">
        <f t="shared" si="17"/>
        <v>35772.6</v>
      </c>
      <c r="G138" s="11">
        <f t="shared" si="17"/>
        <v>45772.6</v>
      </c>
      <c r="H138" s="11">
        <f t="shared" si="17"/>
        <v>35772.6</v>
      </c>
      <c r="I138" s="11">
        <f t="shared" si="17"/>
        <v>35772.6</v>
      </c>
      <c r="J138" s="11">
        <f t="shared" si="17"/>
        <v>35772.6</v>
      </c>
      <c r="K138" s="11">
        <f t="shared" si="17"/>
        <v>35772.6</v>
      </c>
      <c r="L138" s="11">
        <f t="shared" si="17"/>
        <v>35772.6</v>
      </c>
      <c r="M138" s="11">
        <f t="shared" si="17"/>
        <v>35772.6</v>
      </c>
      <c r="N138" s="11">
        <f t="shared" si="17"/>
        <v>35772.6</v>
      </c>
      <c r="O138" s="11">
        <f t="shared" si="17"/>
        <v>35772.6</v>
      </c>
      <c r="P138" s="11">
        <f t="shared" si="17"/>
        <v>35772.6</v>
      </c>
      <c r="Q138" s="11">
        <f t="shared" si="17"/>
        <v>35772.6</v>
      </c>
      <c r="R138" s="11">
        <f t="shared" si="17"/>
        <v>35772.6</v>
      </c>
      <c r="S138" s="11">
        <f t="shared" si="17"/>
        <v>35772.6</v>
      </c>
      <c r="T138" s="11">
        <f t="shared" si="17"/>
        <v>35772.6</v>
      </c>
      <c r="U138" s="11">
        <f t="shared" si="17"/>
        <v>35772.6</v>
      </c>
      <c r="V138" s="11">
        <f t="shared" si="17"/>
        <v>35772.6</v>
      </c>
      <c r="W138" s="11">
        <f t="shared" si="17"/>
        <v>35772.6</v>
      </c>
      <c r="X138" s="11">
        <f t="shared" si="17"/>
        <v>35772.6</v>
      </c>
      <c r="Y138" s="11">
        <f t="shared" si="17"/>
        <v>35772.6</v>
      </c>
      <c r="Z138" s="11">
        <f t="shared" si="17"/>
        <v>35772.6</v>
      </c>
      <c r="AA138" s="11">
        <f t="shared" si="17"/>
        <v>35772.6</v>
      </c>
      <c r="AB138" s="11">
        <f t="shared" si="17"/>
        <v>35772.6</v>
      </c>
      <c r="AC138" s="11">
        <f t="shared" si="17"/>
        <v>35772.6</v>
      </c>
      <c r="AD138" s="11">
        <f t="shared" si="17"/>
        <v>35772.6</v>
      </c>
      <c r="AE138" s="11">
        <f t="shared" si="17"/>
        <v>35772.6</v>
      </c>
      <c r="AF138" s="11">
        <f t="shared" si="17"/>
        <v>35772.6</v>
      </c>
      <c r="AG138" s="11">
        <f t="shared" si="17"/>
        <v>35772.6</v>
      </c>
      <c r="AH138" s="11">
        <f t="shared" si="17"/>
        <v>35772.6</v>
      </c>
      <c r="AI138" s="11">
        <f t="shared" si="17"/>
        <v>35772.6</v>
      </c>
      <c r="AJ138" s="11">
        <f t="shared" si="17"/>
        <v>35772.6</v>
      </c>
      <c r="AK138" s="11">
        <f t="shared" si="17"/>
        <v>35772.6</v>
      </c>
      <c r="AX138" s="10">
        <v>201506</v>
      </c>
      <c r="AY138" s="11">
        <f t="shared" ref="AY138:CG138" si="18">IF(AY7="","",AY7+AY99)</f>
        <v>0</v>
      </c>
      <c r="AZ138" s="11">
        <f t="shared" si="18"/>
        <v>0</v>
      </c>
      <c r="BA138" s="11">
        <f t="shared" si="18"/>
        <v>0</v>
      </c>
      <c r="BB138" s="11">
        <f t="shared" si="18"/>
        <v>0</v>
      </c>
      <c r="BC138" s="11">
        <f t="shared" si="18"/>
        <v>0</v>
      </c>
      <c r="BD138" s="11">
        <f t="shared" si="18"/>
        <v>0</v>
      </c>
      <c r="BE138" s="11">
        <f t="shared" si="18"/>
        <v>0</v>
      </c>
      <c r="BF138" s="11">
        <f t="shared" si="18"/>
        <v>0</v>
      </c>
      <c r="BG138" s="11">
        <f t="shared" si="18"/>
        <v>0</v>
      </c>
      <c r="BH138" s="11">
        <f t="shared" si="18"/>
        <v>0</v>
      </c>
      <c r="BI138" s="11">
        <f t="shared" si="18"/>
        <v>0</v>
      </c>
      <c r="BJ138" s="11">
        <f t="shared" si="18"/>
        <v>0</v>
      </c>
      <c r="BK138" s="11">
        <f t="shared" si="18"/>
        <v>0</v>
      </c>
      <c r="BL138" s="11">
        <f t="shared" si="18"/>
        <v>0</v>
      </c>
      <c r="BM138" s="11">
        <f t="shared" si="18"/>
        <v>0</v>
      </c>
      <c r="BN138" s="11">
        <f t="shared" si="18"/>
        <v>0</v>
      </c>
      <c r="BO138" s="11">
        <f t="shared" si="18"/>
        <v>0</v>
      </c>
      <c r="BP138" s="11">
        <f t="shared" si="18"/>
        <v>0</v>
      </c>
      <c r="BQ138" s="11">
        <f t="shared" si="18"/>
        <v>0</v>
      </c>
      <c r="BR138" s="11">
        <f t="shared" si="18"/>
        <v>0</v>
      </c>
      <c r="BS138" s="11">
        <f t="shared" si="18"/>
        <v>0</v>
      </c>
      <c r="BT138" s="11">
        <f t="shared" si="18"/>
        <v>0</v>
      </c>
      <c r="BU138" s="11">
        <f t="shared" si="18"/>
        <v>0</v>
      </c>
      <c r="BV138" s="11">
        <f t="shared" si="18"/>
        <v>0</v>
      </c>
      <c r="BW138" s="11">
        <f t="shared" si="18"/>
        <v>0</v>
      </c>
      <c r="BX138" s="11">
        <f t="shared" si="18"/>
        <v>0</v>
      </c>
      <c r="BY138" s="11">
        <f t="shared" si="18"/>
        <v>0</v>
      </c>
      <c r="BZ138" s="11">
        <f t="shared" si="18"/>
        <v>0</v>
      </c>
      <c r="CA138" s="11">
        <f t="shared" si="18"/>
        <v>0</v>
      </c>
      <c r="CB138" s="11">
        <f t="shared" si="18"/>
        <v>0</v>
      </c>
      <c r="CC138" s="11">
        <f t="shared" si="18"/>
        <v>0</v>
      </c>
      <c r="CD138" s="11">
        <f t="shared" si="18"/>
        <v>0</v>
      </c>
      <c r="CE138" s="11">
        <f t="shared" si="18"/>
        <v>0</v>
      </c>
      <c r="CF138" s="11">
        <f t="shared" si="18"/>
        <v>0</v>
      </c>
      <c r="CG138" s="11">
        <f t="shared" si="18"/>
        <v>0</v>
      </c>
    </row>
    <row r="139" ht="15" customHeight="1" outlineLevel="1" spans="2:85">
      <c r="B139" s="10">
        <v>201509</v>
      </c>
      <c r="C139" s="11">
        <f t="shared" ref="C139:AJ139" si="19">IF(C8="","",C8+C100)</f>
        <v>16463.63</v>
      </c>
      <c r="D139" s="11">
        <f t="shared" si="19"/>
        <v>16815.08</v>
      </c>
      <c r="E139" s="11">
        <f t="shared" si="19"/>
        <v>72329.52</v>
      </c>
      <c r="F139" s="11">
        <f t="shared" si="19"/>
        <v>77329.52</v>
      </c>
      <c r="G139" s="11">
        <f t="shared" si="19"/>
        <v>77329.52</v>
      </c>
      <c r="H139" s="11">
        <f t="shared" si="19"/>
        <v>77329.52</v>
      </c>
      <c r="I139" s="11">
        <f t="shared" si="19"/>
        <v>77329.52</v>
      </c>
      <c r="J139" s="11">
        <f t="shared" si="19"/>
        <v>77329.52</v>
      </c>
      <c r="K139" s="11">
        <f t="shared" si="19"/>
        <v>77329.52</v>
      </c>
      <c r="L139" s="11">
        <f t="shared" si="19"/>
        <v>77329.52</v>
      </c>
      <c r="M139" s="11">
        <f t="shared" si="19"/>
        <v>77329.52</v>
      </c>
      <c r="N139" s="11">
        <f t="shared" si="19"/>
        <v>77329.52</v>
      </c>
      <c r="O139" s="11">
        <f t="shared" si="19"/>
        <v>77329.52</v>
      </c>
      <c r="P139" s="11">
        <f t="shared" si="19"/>
        <v>77329.52</v>
      </c>
      <c r="Q139" s="11">
        <f t="shared" si="19"/>
        <v>77329.52</v>
      </c>
      <c r="R139" s="11">
        <f t="shared" si="19"/>
        <v>77329.52</v>
      </c>
      <c r="S139" s="11">
        <f t="shared" si="19"/>
        <v>77329.52</v>
      </c>
      <c r="T139" s="11">
        <f t="shared" si="19"/>
        <v>77329.52</v>
      </c>
      <c r="U139" s="11">
        <f t="shared" si="19"/>
        <v>77329.52</v>
      </c>
      <c r="V139" s="11">
        <f t="shared" si="19"/>
        <v>77329.52</v>
      </c>
      <c r="W139" s="11">
        <f t="shared" si="19"/>
        <v>77329.52</v>
      </c>
      <c r="X139" s="11">
        <f t="shared" si="19"/>
        <v>77329.52</v>
      </c>
      <c r="Y139" s="11">
        <f t="shared" si="19"/>
        <v>77329.52</v>
      </c>
      <c r="Z139" s="11">
        <f t="shared" si="19"/>
        <v>77329.52</v>
      </c>
      <c r="AA139" s="11">
        <f t="shared" si="19"/>
        <v>77329.52</v>
      </c>
      <c r="AB139" s="11">
        <f t="shared" si="19"/>
        <v>77329.52</v>
      </c>
      <c r="AC139" s="11">
        <f t="shared" si="19"/>
        <v>77329.52</v>
      </c>
      <c r="AD139" s="11">
        <f t="shared" si="19"/>
        <v>77329.52</v>
      </c>
      <c r="AE139" s="11">
        <f t="shared" si="19"/>
        <v>77329.52</v>
      </c>
      <c r="AF139" s="11">
        <f t="shared" si="19"/>
        <v>77329.52</v>
      </c>
      <c r="AG139" s="11">
        <f t="shared" si="19"/>
        <v>77329.52</v>
      </c>
      <c r="AH139" s="11">
        <f t="shared" si="19"/>
        <v>77329.52</v>
      </c>
      <c r="AI139" s="11">
        <f t="shared" si="19"/>
        <v>77329.52</v>
      </c>
      <c r="AJ139" s="11">
        <f t="shared" si="19"/>
        <v>77329.52</v>
      </c>
      <c r="AK139" s="11" t="s">
        <v>25</v>
      </c>
      <c r="AX139" s="10">
        <v>201509</v>
      </c>
      <c r="AY139" s="11">
        <f t="shared" ref="AY139:CF139" si="20">IF(AY8="","",AY8+AY100)</f>
        <v>0</v>
      </c>
      <c r="AZ139" s="11">
        <f t="shared" si="20"/>
        <v>0</v>
      </c>
      <c r="BA139" s="11">
        <f t="shared" si="20"/>
        <v>0</v>
      </c>
      <c r="BB139" s="11">
        <f t="shared" si="20"/>
        <v>0</v>
      </c>
      <c r="BC139" s="11">
        <f t="shared" si="20"/>
        <v>0</v>
      </c>
      <c r="BD139" s="11">
        <f t="shared" si="20"/>
        <v>0</v>
      </c>
      <c r="BE139" s="11">
        <f t="shared" si="20"/>
        <v>0</v>
      </c>
      <c r="BF139" s="11">
        <f t="shared" si="20"/>
        <v>0</v>
      </c>
      <c r="BG139" s="11">
        <f t="shared" si="20"/>
        <v>0</v>
      </c>
      <c r="BH139" s="11">
        <f t="shared" si="20"/>
        <v>0</v>
      </c>
      <c r="BI139" s="11">
        <f t="shared" si="20"/>
        <v>0</v>
      </c>
      <c r="BJ139" s="11">
        <f t="shared" si="20"/>
        <v>0</v>
      </c>
      <c r="BK139" s="11">
        <f t="shared" si="20"/>
        <v>0</v>
      </c>
      <c r="BL139" s="11">
        <f t="shared" si="20"/>
        <v>0</v>
      </c>
      <c r="BM139" s="11">
        <f t="shared" si="20"/>
        <v>0</v>
      </c>
      <c r="BN139" s="11">
        <f t="shared" si="20"/>
        <v>0</v>
      </c>
      <c r="BO139" s="11">
        <f t="shared" si="20"/>
        <v>0</v>
      </c>
      <c r="BP139" s="11">
        <f t="shared" si="20"/>
        <v>0</v>
      </c>
      <c r="BQ139" s="11">
        <f t="shared" si="20"/>
        <v>0</v>
      </c>
      <c r="BR139" s="11">
        <f t="shared" si="20"/>
        <v>0</v>
      </c>
      <c r="BS139" s="11">
        <f t="shared" si="20"/>
        <v>0</v>
      </c>
      <c r="BT139" s="11">
        <f t="shared" si="20"/>
        <v>0</v>
      </c>
      <c r="BU139" s="11">
        <f t="shared" si="20"/>
        <v>0</v>
      </c>
      <c r="BV139" s="11">
        <f t="shared" si="20"/>
        <v>0</v>
      </c>
      <c r="BW139" s="11">
        <f t="shared" si="20"/>
        <v>0</v>
      </c>
      <c r="BX139" s="11">
        <f t="shared" si="20"/>
        <v>0</v>
      </c>
      <c r="BY139" s="11">
        <f t="shared" si="20"/>
        <v>0</v>
      </c>
      <c r="BZ139" s="11">
        <f t="shared" si="20"/>
        <v>0</v>
      </c>
      <c r="CA139" s="11">
        <f t="shared" si="20"/>
        <v>0</v>
      </c>
      <c r="CB139" s="11">
        <f t="shared" si="20"/>
        <v>0</v>
      </c>
      <c r="CC139" s="11">
        <f t="shared" si="20"/>
        <v>0</v>
      </c>
      <c r="CD139" s="11">
        <f t="shared" si="20"/>
        <v>0</v>
      </c>
      <c r="CE139" s="11">
        <f t="shared" si="20"/>
        <v>0</v>
      </c>
      <c r="CF139" s="11">
        <f t="shared" si="20"/>
        <v>0</v>
      </c>
      <c r="CG139" s="11" t="s">
        <v>25</v>
      </c>
    </row>
    <row r="140" ht="15" customHeight="1" outlineLevel="1" spans="2:85">
      <c r="B140" s="10">
        <v>201512</v>
      </c>
      <c r="C140" s="11">
        <f t="shared" ref="C140:AI140" si="21">IF(C9="","",C9+C101)</f>
        <v>31247.9</v>
      </c>
      <c r="D140" s="11">
        <f t="shared" si="21"/>
        <v>34962.1</v>
      </c>
      <c r="E140" s="11">
        <f t="shared" si="21"/>
        <v>47310.55</v>
      </c>
      <c r="F140" s="11">
        <f t="shared" si="21"/>
        <v>47310.55</v>
      </c>
      <c r="G140" s="11">
        <f t="shared" si="21"/>
        <v>47310.55</v>
      </c>
      <c r="H140" s="11">
        <f t="shared" si="21"/>
        <v>47310.55</v>
      </c>
      <c r="I140" s="11">
        <f t="shared" si="21"/>
        <v>47310.55</v>
      </c>
      <c r="J140" s="11">
        <f t="shared" si="21"/>
        <v>47310.55</v>
      </c>
      <c r="K140" s="11">
        <f t="shared" si="21"/>
        <v>47310.55</v>
      </c>
      <c r="L140" s="11">
        <f t="shared" si="21"/>
        <v>47310.55</v>
      </c>
      <c r="M140" s="11">
        <f t="shared" si="21"/>
        <v>47310.55</v>
      </c>
      <c r="N140" s="11">
        <f t="shared" si="21"/>
        <v>47310.55</v>
      </c>
      <c r="O140" s="11">
        <f t="shared" si="21"/>
        <v>47310.55</v>
      </c>
      <c r="P140" s="11">
        <f t="shared" si="21"/>
        <v>47310.55</v>
      </c>
      <c r="Q140" s="11">
        <f t="shared" si="21"/>
        <v>47310.55</v>
      </c>
      <c r="R140" s="11">
        <f t="shared" si="21"/>
        <v>47310.55</v>
      </c>
      <c r="S140" s="11">
        <f t="shared" si="21"/>
        <v>47310.55</v>
      </c>
      <c r="T140" s="11">
        <f t="shared" si="21"/>
        <v>47310.55</v>
      </c>
      <c r="U140" s="11">
        <f t="shared" si="21"/>
        <v>47310.55</v>
      </c>
      <c r="V140" s="11">
        <f t="shared" si="21"/>
        <v>47310.55</v>
      </c>
      <c r="W140" s="11">
        <f t="shared" si="21"/>
        <v>47310.55</v>
      </c>
      <c r="X140" s="11">
        <f t="shared" si="21"/>
        <v>47310.55</v>
      </c>
      <c r="Y140" s="11">
        <f t="shared" si="21"/>
        <v>47310.55</v>
      </c>
      <c r="Z140" s="11">
        <f t="shared" si="21"/>
        <v>47310.55</v>
      </c>
      <c r="AA140" s="11">
        <f t="shared" si="21"/>
        <v>47310.55</v>
      </c>
      <c r="AB140" s="11">
        <f t="shared" si="21"/>
        <v>47310.55</v>
      </c>
      <c r="AC140" s="11">
        <f t="shared" si="21"/>
        <v>47310.55</v>
      </c>
      <c r="AD140" s="11">
        <f t="shared" si="21"/>
        <v>47310.55</v>
      </c>
      <c r="AE140" s="11">
        <f t="shared" si="21"/>
        <v>47310.55</v>
      </c>
      <c r="AF140" s="11">
        <f t="shared" si="21"/>
        <v>47310.55</v>
      </c>
      <c r="AG140" s="11">
        <f t="shared" si="21"/>
        <v>47310.55</v>
      </c>
      <c r="AH140" s="11">
        <f t="shared" si="21"/>
        <v>47310.55</v>
      </c>
      <c r="AI140" s="11">
        <f t="shared" si="21"/>
        <v>47310.55</v>
      </c>
      <c r="AJ140" s="11" t="s">
        <v>25</v>
      </c>
      <c r="AK140" s="11" t="s">
        <v>25</v>
      </c>
      <c r="AX140" s="10">
        <v>201512</v>
      </c>
      <c r="AY140" s="11">
        <f t="shared" ref="AY140:CE140" si="22">IF(AY9="","",AY9+AY101)</f>
        <v>0</v>
      </c>
      <c r="AZ140" s="11">
        <f t="shared" si="22"/>
        <v>0</v>
      </c>
      <c r="BA140" s="11">
        <f t="shared" si="22"/>
        <v>0</v>
      </c>
      <c r="BB140" s="11">
        <f t="shared" si="22"/>
        <v>0</v>
      </c>
      <c r="BC140" s="11">
        <f t="shared" si="22"/>
        <v>0</v>
      </c>
      <c r="BD140" s="11">
        <f t="shared" si="22"/>
        <v>0</v>
      </c>
      <c r="BE140" s="11">
        <f t="shared" si="22"/>
        <v>0</v>
      </c>
      <c r="BF140" s="11">
        <f t="shared" si="22"/>
        <v>0</v>
      </c>
      <c r="BG140" s="11">
        <f t="shared" si="22"/>
        <v>0</v>
      </c>
      <c r="BH140" s="11">
        <f t="shared" si="22"/>
        <v>0</v>
      </c>
      <c r="BI140" s="11">
        <f t="shared" si="22"/>
        <v>0</v>
      </c>
      <c r="BJ140" s="11">
        <f t="shared" si="22"/>
        <v>0</v>
      </c>
      <c r="BK140" s="11">
        <f t="shared" si="22"/>
        <v>0</v>
      </c>
      <c r="BL140" s="11">
        <f t="shared" si="22"/>
        <v>0</v>
      </c>
      <c r="BM140" s="11">
        <f t="shared" si="22"/>
        <v>0</v>
      </c>
      <c r="BN140" s="11">
        <f t="shared" si="22"/>
        <v>0</v>
      </c>
      <c r="BO140" s="11">
        <f t="shared" si="22"/>
        <v>0</v>
      </c>
      <c r="BP140" s="11">
        <f t="shared" si="22"/>
        <v>0</v>
      </c>
      <c r="BQ140" s="11">
        <f t="shared" si="22"/>
        <v>0</v>
      </c>
      <c r="BR140" s="11">
        <f t="shared" si="22"/>
        <v>0</v>
      </c>
      <c r="BS140" s="11">
        <f t="shared" si="22"/>
        <v>0</v>
      </c>
      <c r="BT140" s="11">
        <f t="shared" si="22"/>
        <v>0</v>
      </c>
      <c r="BU140" s="11">
        <f t="shared" si="22"/>
        <v>0</v>
      </c>
      <c r="BV140" s="11">
        <f t="shared" si="22"/>
        <v>0</v>
      </c>
      <c r="BW140" s="11">
        <f t="shared" si="22"/>
        <v>0</v>
      </c>
      <c r="BX140" s="11">
        <f t="shared" si="22"/>
        <v>0</v>
      </c>
      <c r="BY140" s="11">
        <f t="shared" si="22"/>
        <v>0</v>
      </c>
      <c r="BZ140" s="11">
        <f t="shared" si="22"/>
        <v>0</v>
      </c>
      <c r="CA140" s="11">
        <f t="shared" si="22"/>
        <v>0</v>
      </c>
      <c r="CB140" s="11">
        <f t="shared" si="22"/>
        <v>0</v>
      </c>
      <c r="CC140" s="11">
        <f t="shared" si="22"/>
        <v>0</v>
      </c>
      <c r="CD140" s="11">
        <f t="shared" si="22"/>
        <v>0</v>
      </c>
      <c r="CE140" s="11">
        <f t="shared" si="22"/>
        <v>0</v>
      </c>
      <c r="CF140" s="11" t="s">
        <v>25</v>
      </c>
      <c r="CG140" s="11" t="s">
        <v>25</v>
      </c>
    </row>
    <row r="141" ht="15" customHeight="1" outlineLevel="1" spans="2:85">
      <c r="B141" s="10">
        <v>201603</v>
      </c>
      <c r="C141" s="11">
        <f t="shared" ref="C141:AH141" si="23">IF(C10="","",C10+C102)</f>
        <v>24968.36</v>
      </c>
      <c r="D141" s="11">
        <f t="shared" si="23"/>
        <v>41331.78</v>
      </c>
      <c r="E141" s="11">
        <f t="shared" si="23"/>
        <v>31036.36</v>
      </c>
      <c r="F141" s="11">
        <f t="shared" si="23"/>
        <v>31036.36</v>
      </c>
      <c r="G141" s="11">
        <f t="shared" si="23"/>
        <v>31036.36</v>
      </c>
      <c r="H141" s="11">
        <f t="shared" si="23"/>
        <v>31036.36</v>
      </c>
      <c r="I141" s="11">
        <f t="shared" si="23"/>
        <v>31036.36</v>
      </c>
      <c r="J141" s="11">
        <f t="shared" si="23"/>
        <v>31036.36</v>
      </c>
      <c r="K141" s="11">
        <f t="shared" si="23"/>
        <v>31036.36</v>
      </c>
      <c r="L141" s="11">
        <f t="shared" si="23"/>
        <v>31036.36</v>
      </c>
      <c r="M141" s="11">
        <f t="shared" si="23"/>
        <v>31036.36</v>
      </c>
      <c r="N141" s="11">
        <f t="shared" si="23"/>
        <v>31036.36</v>
      </c>
      <c r="O141" s="11">
        <f t="shared" si="23"/>
        <v>31036.36</v>
      </c>
      <c r="P141" s="11">
        <f t="shared" si="23"/>
        <v>31036.36</v>
      </c>
      <c r="Q141" s="11">
        <f t="shared" si="23"/>
        <v>31036.36</v>
      </c>
      <c r="R141" s="11">
        <f t="shared" si="23"/>
        <v>31036.36</v>
      </c>
      <c r="S141" s="11">
        <f t="shared" si="23"/>
        <v>31036.36</v>
      </c>
      <c r="T141" s="11">
        <f t="shared" si="23"/>
        <v>31036.36</v>
      </c>
      <c r="U141" s="11">
        <f t="shared" si="23"/>
        <v>31036.36</v>
      </c>
      <c r="V141" s="11">
        <f t="shared" si="23"/>
        <v>31036.36</v>
      </c>
      <c r="W141" s="11">
        <f t="shared" si="23"/>
        <v>31036.36</v>
      </c>
      <c r="X141" s="11">
        <f t="shared" si="23"/>
        <v>31036.36</v>
      </c>
      <c r="Y141" s="11">
        <f t="shared" si="23"/>
        <v>31036.36</v>
      </c>
      <c r="Z141" s="11">
        <f t="shared" si="23"/>
        <v>31036.36</v>
      </c>
      <c r="AA141" s="11">
        <f t="shared" si="23"/>
        <v>31036.36</v>
      </c>
      <c r="AB141" s="11">
        <f t="shared" si="23"/>
        <v>31036.36</v>
      </c>
      <c r="AC141" s="11">
        <f t="shared" si="23"/>
        <v>31036.36</v>
      </c>
      <c r="AD141" s="11">
        <f t="shared" si="23"/>
        <v>31036.36</v>
      </c>
      <c r="AE141" s="11">
        <f t="shared" si="23"/>
        <v>31036.36</v>
      </c>
      <c r="AF141" s="11">
        <f t="shared" si="23"/>
        <v>31036.36</v>
      </c>
      <c r="AG141" s="11">
        <f t="shared" si="23"/>
        <v>31036.36</v>
      </c>
      <c r="AH141" s="11">
        <f t="shared" si="23"/>
        <v>31036.36</v>
      </c>
      <c r="AI141" s="11" t="s">
        <v>25</v>
      </c>
      <c r="AJ141" s="11" t="s">
        <v>25</v>
      </c>
      <c r="AK141" s="11" t="s">
        <v>25</v>
      </c>
      <c r="AX141" s="10">
        <v>201603</v>
      </c>
      <c r="AY141" s="11">
        <f t="shared" ref="AY141:CD141" si="24">IF(AY10="","",AY10+AY102)</f>
        <v>0</v>
      </c>
      <c r="AZ141" s="11">
        <f t="shared" si="24"/>
        <v>0</v>
      </c>
      <c r="BA141" s="11">
        <f t="shared" si="24"/>
        <v>0</v>
      </c>
      <c r="BB141" s="11">
        <f t="shared" si="24"/>
        <v>0</v>
      </c>
      <c r="BC141" s="11">
        <f t="shared" si="24"/>
        <v>0</v>
      </c>
      <c r="BD141" s="11">
        <f t="shared" si="24"/>
        <v>0</v>
      </c>
      <c r="BE141" s="11">
        <f t="shared" si="24"/>
        <v>0</v>
      </c>
      <c r="BF141" s="11">
        <f t="shared" si="24"/>
        <v>0</v>
      </c>
      <c r="BG141" s="11">
        <f t="shared" si="24"/>
        <v>0</v>
      </c>
      <c r="BH141" s="11">
        <f t="shared" si="24"/>
        <v>0</v>
      </c>
      <c r="BI141" s="11">
        <f t="shared" si="24"/>
        <v>0</v>
      </c>
      <c r="BJ141" s="11">
        <f t="shared" si="24"/>
        <v>0</v>
      </c>
      <c r="BK141" s="11">
        <f t="shared" si="24"/>
        <v>0</v>
      </c>
      <c r="BL141" s="11">
        <f t="shared" si="24"/>
        <v>0</v>
      </c>
      <c r="BM141" s="11">
        <f t="shared" si="24"/>
        <v>0</v>
      </c>
      <c r="BN141" s="11">
        <f t="shared" si="24"/>
        <v>0</v>
      </c>
      <c r="BO141" s="11">
        <f t="shared" si="24"/>
        <v>0</v>
      </c>
      <c r="BP141" s="11">
        <f t="shared" si="24"/>
        <v>0</v>
      </c>
      <c r="BQ141" s="11">
        <f t="shared" si="24"/>
        <v>0</v>
      </c>
      <c r="BR141" s="11">
        <f t="shared" si="24"/>
        <v>0</v>
      </c>
      <c r="BS141" s="11">
        <f t="shared" si="24"/>
        <v>0</v>
      </c>
      <c r="BT141" s="11">
        <f t="shared" si="24"/>
        <v>0</v>
      </c>
      <c r="BU141" s="11">
        <f t="shared" si="24"/>
        <v>0</v>
      </c>
      <c r="BV141" s="11">
        <f t="shared" si="24"/>
        <v>0</v>
      </c>
      <c r="BW141" s="11">
        <f t="shared" si="24"/>
        <v>0</v>
      </c>
      <c r="BX141" s="11">
        <f t="shared" si="24"/>
        <v>0</v>
      </c>
      <c r="BY141" s="11">
        <f t="shared" si="24"/>
        <v>0</v>
      </c>
      <c r="BZ141" s="11">
        <f t="shared" si="24"/>
        <v>0</v>
      </c>
      <c r="CA141" s="11">
        <f t="shared" si="24"/>
        <v>0</v>
      </c>
      <c r="CB141" s="11">
        <f t="shared" si="24"/>
        <v>0</v>
      </c>
      <c r="CC141" s="11">
        <f t="shared" si="24"/>
        <v>0</v>
      </c>
      <c r="CD141" s="11">
        <f t="shared" si="24"/>
        <v>0</v>
      </c>
      <c r="CE141" s="11" t="s">
        <v>25</v>
      </c>
      <c r="CF141" s="11" t="s">
        <v>25</v>
      </c>
      <c r="CG141" s="11" t="s">
        <v>25</v>
      </c>
    </row>
    <row r="142" ht="15" customHeight="1" outlineLevel="1" spans="2:85">
      <c r="B142" s="10">
        <v>201606</v>
      </c>
      <c r="C142" s="11">
        <f t="shared" ref="C142:AG142" si="25">IF(C11="","",C11+C103)</f>
        <v>42007.21</v>
      </c>
      <c r="D142" s="11">
        <f t="shared" si="25"/>
        <v>68291.86</v>
      </c>
      <c r="E142" s="11">
        <f t="shared" si="25"/>
        <v>168291.87</v>
      </c>
      <c r="F142" s="11">
        <f t="shared" si="25"/>
        <v>156824.62</v>
      </c>
      <c r="G142" s="11">
        <f t="shared" si="25"/>
        <v>156877.12</v>
      </c>
      <c r="H142" s="11">
        <f t="shared" si="25"/>
        <v>156877.12</v>
      </c>
      <c r="I142" s="11">
        <f t="shared" si="25"/>
        <v>156877.12</v>
      </c>
      <c r="J142" s="11">
        <f t="shared" si="25"/>
        <v>156877.12</v>
      </c>
      <c r="K142" s="11">
        <f t="shared" si="25"/>
        <v>156877.12</v>
      </c>
      <c r="L142" s="11">
        <f t="shared" si="25"/>
        <v>156877.12</v>
      </c>
      <c r="M142" s="11">
        <f t="shared" si="25"/>
        <v>156877.12</v>
      </c>
      <c r="N142" s="11">
        <f t="shared" si="25"/>
        <v>156877.12</v>
      </c>
      <c r="O142" s="11">
        <f t="shared" si="25"/>
        <v>156877.12</v>
      </c>
      <c r="P142" s="11">
        <f t="shared" si="25"/>
        <v>156877.12</v>
      </c>
      <c r="Q142" s="11">
        <f t="shared" si="25"/>
        <v>156877.12</v>
      </c>
      <c r="R142" s="11">
        <f t="shared" si="25"/>
        <v>156877.12</v>
      </c>
      <c r="S142" s="11">
        <f t="shared" si="25"/>
        <v>156877.12</v>
      </c>
      <c r="T142" s="11">
        <f t="shared" si="25"/>
        <v>156877.12</v>
      </c>
      <c r="U142" s="11">
        <f t="shared" si="25"/>
        <v>156877.12</v>
      </c>
      <c r="V142" s="11">
        <f t="shared" si="25"/>
        <v>156877.12</v>
      </c>
      <c r="W142" s="11">
        <f t="shared" si="25"/>
        <v>156877.12</v>
      </c>
      <c r="X142" s="11">
        <f t="shared" si="25"/>
        <v>156877.12</v>
      </c>
      <c r="Y142" s="11">
        <f t="shared" si="25"/>
        <v>156877.12</v>
      </c>
      <c r="Z142" s="11">
        <f t="shared" si="25"/>
        <v>156877.12</v>
      </c>
      <c r="AA142" s="11">
        <f t="shared" si="25"/>
        <v>156877.12</v>
      </c>
      <c r="AB142" s="11">
        <f t="shared" si="25"/>
        <v>156877.12</v>
      </c>
      <c r="AC142" s="11">
        <f t="shared" si="25"/>
        <v>156877.12</v>
      </c>
      <c r="AD142" s="11">
        <f t="shared" si="25"/>
        <v>156877.12</v>
      </c>
      <c r="AE142" s="11">
        <f t="shared" si="25"/>
        <v>156877.12</v>
      </c>
      <c r="AF142" s="11">
        <f t="shared" si="25"/>
        <v>156877.12</v>
      </c>
      <c r="AG142" s="11">
        <f t="shared" si="25"/>
        <v>156877.12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201606</v>
      </c>
      <c r="AY142" s="11">
        <f t="shared" ref="AY142:CC142" si="26">IF(AY11="","",AY11+AY103)</f>
        <v>0</v>
      </c>
      <c r="AZ142" s="11">
        <f t="shared" si="26"/>
        <v>0</v>
      </c>
      <c r="BA142" s="11">
        <f t="shared" si="26"/>
        <v>0</v>
      </c>
      <c r="BB142" s="11">
        <f t="shared" si="26"/>
        <v>0</v>
      </c>
      <c r="BC142" s="11">
        <f t="shared" si="26"/>
        <v>0</v>
      </c>
      <c r="BD142" s="11">
        <f t="shared" si="26"/>
        <v>0</v>
      </c>
      <c r="BE142" s="11">
        <f t="shared" si="26"/>
        <v>0</v>
      </c>
      <c r="BF142" s="11">
        <f t="shared" si="26"/>
        <v>0</v>
      </c>
      <c r="BG142" s="11">
        <f t="shared" si="26"/>
        <v>0</v>
      </c>
      <c r="BH142" s="11">
        <f t="shared" si="26"/>
        <v>0</v>
      </c>
      <c r="BI142" s="11">
        <f t="shared" si="26"/>
        <v>0</v>
      </c>
      <c r="BJ142" s="11">
        <f t="shared" si="26"/>
        <v>0</v>
      </c>
      <c r="BK142" s="11">
        <f t="shared" si="26"/>
        <v>0</v>
      </c>
      <c r="BL142" s="11">
        <f t="shared" si="26"/>
        <v>0</v>
      </c>
      <c r="BM142" s="11">
        <f t="shared" si="26"/>
        <v>0</v>
      </c>
      <c r="BN142" s="11">
        <f t="shared" si="26"/>
        <v>0</v>
      </c>
      <c r="BO142" s="11">
        <f t="shared" si="26"/>
        <v>0</v>
      </c>
      <c r="BP142" s="11">
        <f t="shared" si="26"/>
        <v>0</v>
      </c>
      <c r="BQ142" s="11">
        <f t="shared" si="26"/>
        <v>0</v>
      </c>
      <c r="BR142" s="11">
        <f t="shared" si="26"/>
        <v>0</v>
      </c>
      <c r="BS142" s="11">
        <f t="shared" si="26"/>
        <v>0</v>
      </c>
      <c r="BT142" s="11">
        <f t="shared" si="26"/>
        <v>0</v>
      </c>
      <c r="BU142" s="11">
        <f t="shared" si="26"/>
        <v>0</v>
      </c>
      <c r="BV142" s="11">
        <f t="shared" si="26"/>
        <v>0</v>
      </c>
      <c r="BW142" s="11">
        <f t="shared" si="26"/>
        <v>0</v>
      </c>
      <c r="BX142" s="11">
        <f t="shared" si="26"/>
        <v>0</v>
      </c>
      <c r="BY142" s="11">
        <f t="shared" si="26"/>
        <v>0</v>
      </c>
      <c r="BZ142" s="11">
        <f t="shared" si="26"/>
        <v>0</v>
      </c>
      <c r="CA142" s="11">
        <f t="shared" si="26"/>
        <v>0</v>
      </c>
      <c r="CB142" s="11">
        <f t="shared" si="26"/>
        <v>0</v>
      </c>
      <c r="CC142" s="11">
        <f t="shared" si="26"/>
        <v>0</v>
      </c>
      <c r="CD142" s="11" t="s">
        <v>25</v>
      </c>
      <c r="CE142" s="11" t="s">
        <v>25</v>
      </c>
      <c r="CF142" s="11" t="s">
        <v>25</v>
      </c>
      <c r="CG142" s="11" t="s">
        <v>25</v>
      </c>
    </row>
    <row r="143" ht="15" customHeight="1" outlineLevel="1" spans="2:85">
      <c r="B143" s="10">
        <v>201609</v>
      </c>
      <c r="C143" s="11">
        <f t="shared" ref="C143:AF143" si="27">IF(C12="","",C12+C104)</f>
        <v>199038.2</v>
      </c>
      <c r="D143" s="11">
        <f t="shared" si="27"/>
        <v>227631.3</v>
      </c>
      <c r="E143" s="11">
        <f t="shared" si="27"/>
        <v>227631.3</v>
      </c>
      <c r="F143" s="11">
        <f t="shared" si="27"/>
        <v>227631.3</v>
      </c>
      <c r="G143" s="11">
        <f t="shared" si="27"/>
        <v>227631.3</v>
      </c>
      <c r="H143" s="11">
        <f t="shared" si="27"/>
        <v>349384.37</v>
      </c>
      <c r="I143" s="11">
        <f t="shared" si="27"/>
        <v>313312</v>
      </c>
      <c r="J143" s="11">
        <f t="shared" si="27"/>
        <v>176811.3</v>
      </c>
      <c r="K143" s="11">
        <f t="shared" si="27"/>
        <v>176811.3</v>
      </c>
      <c r="L143" s="11">
        <f t="shared" si="27"/>
        <v>176811.3</v>
      </c>
      <c r="M143" s="11">
        <f t="shared" si="27"/>
        <v>176811.3</v>
      </c>
      <c r="N143" s="11">
        <f t="shared" si="27"/>
        <v>176811.3</v>
      </c>
      <c r="O143" s="11">
        <f t="shared" si="27"/>
        <v>176811.3</v>
      </c>
      <c r="P143" s="11">
        <f t="shared" si="27"/>
        <v>176811.3</v>
      </c>
      <c r="Q143" s="11">
        <f t="shared" si="27"/>
        <v>176811.3</v>
      </c>
      <c r="R143" s="11">
        <f t="shared" si="27"/>
        <v>176811.3</v>
      </c>
      <c r="S143" s="11">
        <f t="shared" si="27"/>
        <v>176811.3</v>
      </c>
      <c r="T143" s="11">
        <f t="shared" si="27"/>
        <v>176811.3</v>
      </c>
      <c r="U143" s="11">
        <f t="shared" si="27"/>
        <v>176811.3</v>
      </c>
      <c r="V143" s="11">
        <f t="shared" si="27"/>
        <v>176811.3</v>
      </c>
      <c r="W143" s="11">
        <f t="shared" si="27"/>
        <v>176811.3</v>
      </c>
      <c r="X143" s="11">
        <f t="shared" si="27"/>
        <v>176811.3</v>
      </c>
      <c r="Y143" s="11">
        <f t="shared" si="27"/>
        <v>176811.3</v>
      </c>
      <c r="Z143" s="11">
        <f t="shared" si="27"/>
        <v>176811.3</v>
      </c>
      <c r="AA143" s="11">
        <f t="shared" si="27"/>
        <v>176811.3</v>
      </c>
      <c r="AB143" s="11">
        <f t="shared" si="27"/>
        <v>176811.3</v>
      </c>
      <c r="AC143" s="11">
        <f t="shared" si="27"/>
        <v>176811.3</v>
      </c>
      <c r="AD143" s="11">
        <f t="shared" si="27"/>
        <v>176811.3</v>
      </c>
      <c r="AE143" s="11">
        <f t="shared" si="27"/>
        <v>176811.3</v>
      </c>
      <c r="AF143" s="11">
        <f t="shared" si="27"/>
        <v>176811.3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201609</v>
      </c>
      <c r="AY143" s="11">
        <f t="shared" ref="AY143:CB143" si="28">IF(AY12="","",AY12+AY104)</f>
        <v>0</v>
      </c>
      <c r="AZ143" s="11">
        <f t="shared" si="28"/>
        <v>0</v>
      </c>
      <c r="BA143" s="11">
        <f t="shared" si="28"/>
        <v>0</v>
      </c>
      <c r="BB143" s="11">
        <f t="shared" si="28"/>
        <v>0</v>
      </c>
      <c r="BC143" s="11">
        <f t="shared" si="28"/>
        <v>0</v>
      </c>
      <c r="BD143" s="11">
        <f t="shared" si="28"/>
        <v>0</v>
      </c>
      <c r="BE143" s="11">
        <f t="shared" si="28"/>
        <v>0</v>
      </c>
      <c r="BF143" s="11">
        <f t="shared" si="28"/>
        <v>0</v>
      </c>
      <c r="BG143" s="11">
        <f t="shared" si="28"/>
        <v>0</v>
      </c>
      <c r="BH143" s="11">
        <f t="shared" si="28"/>
        <v>0</v>
      </c>
      <c r="BI143" s="11">
        <f t="shared" si="28"/>
        <v>0</v>
      </c>
      <c r="BJ143" s="11">
        <f t="shared" si="28"/>
        <v>0</v>
      </c>
      <c r="BK143" s="11">
        <f t="shared" si="28"/>
        <v>0</v>
      </c>
      <c r="BL143" s="11">
        <f t="shared" si="28"/>
        <v>0</v>
      </c>
      <c r="BM143" s="11">
        <f t="shared" si="28"/>
        <v>0</v>
      </c>
      <c r="BN143" s="11">
        <f t="shared" si="28"/>
        <v>0</v>
      </c>
      <c r="BO143" s="11">
        <f t="shared" si="28"/>
        <v>0</v>
      </c>
      <c r="BP143" s="11">
        <f t="shared" si="28"/>
        <v>0</v>
      </c>
      <c r="BQ143" s="11">
        <f t="shared" si="28"/>
        <v>0</v>
      </c>
      <c r="BR143" s="11">
        <f t="shared" si="28"/>
        <v>0</v>
      </c>
      <c r="BS143" s="11">
        <f t="shared" si="28"/>
        <v>0</v>
      </c>
      <c r="BT143" s="11">
        <f t="shared" si="28"/>
        <v>0</v>
      </c>
      <c r="BU143" s="11">
        <f t="shared" si="28"/>
        <v>0</v>
      </c>
      <c r="BV143" s="11">
        <f t="shared" si="28"/>
        <v>0</v>
      </c>
      <c r="BW143" s="11">
        <f t="shared" si="28"/>
        <v>0</v>
      </c>
      <c r="BX143" s="11">
        <f t="shared" si="28"/>
        <v>0</v>
      </c>
      <c r="BY143" s="11">
        <f t="shared" si="28"/>
        <v>0</v>
      </c>
      <c r="BZ143" s="11">
        <f t="shared" si="28"/>
        <v>0</v>
      </c>
      <c r="CA143" s="11">
        <f t="shared" si="28"/>
        <v>0</v>
      </c>
      <c r="CB143" s="11">
        <f t="shared" si="28"/>
        <v>0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</row>
    <row r="144" ht="15" customHeight="1" outlineLevel="1" spans="2:85">
      <c r="B144" s="10">
        <v>201612</v>
      </c>
      <c r="C144" s="11">
        <f t="shared" ref="C144:AE144" si="29">IF(C13="","",C13+C105)</f>
        <v>34628.5</v>
      </c>
      <c r="D144" s="11">
        <f t="shared" si="29"/>
        <v>47510.8</v>
      </c>
      <c r="E144" s="11">
        <f t="shared" si="29"/>
        <v>53744.55</v>
      </c>
      <c r="F144" s="11">
        <f t="shared" si="29"/>
        <v>91213.96</v>
      </c>
      <c r="G144" s="11">
        <f t="shared" si="29"/>
        <v>101713.27</v>
      </c>
      <c r="H144" s="11">
        <f t="shared" si="29"/>
        <v>101713.27</v>
      </c>
      <c r="I144" s="11">
        <f t="shared" si="29"/>
        <v>101713.27</v>
      </c>
      <c r="J144" s="11">
        <f t="shared" si="29"/>
        <v>107233.27</v>
      </c>
      <c r="K144" s="11">
        <f t="shared" si="29"/>
        <v>107233.27</v>
      </c>
      <c r="L144" s="11">
        <f t="shared" si="29"/>
        <v>107233.27</v>
      </c>
      <c r="M144" s="11">
        <f t="shared" si="29"/>
        <v>107233.27</v>
      </c>
      <c r="N144" s="11">
        <f t="shared" si="29"/>
        <v>107233.27</v>
      </c>
      <c r="O144" s="11">
        <f t="shared" si="29"/>
        <v>107233.27</v>
      </c>
      <c r="P144" s="11">
        <f t="shared" si="29"/>
        <v>107233.27</v>
      </c>
      <c r="Q144" s="11">
        <f t="shared" si="29"/>
        <v>107233.27</v>
      </c>
      <c r="R144" s="11">
        <f t="shared" si="29"/>
        <v>107233.27</v>
      </c>
      <c r="S144" s="11">
        <f t="shared" si="29"/>
        <v>107233.27</v>
      </c>
      <c r="T144" s="11">
        <f t="shared" si="29"/>
        <v>107233.27</v>
      </c>
      <c r="U144" s="11">
        <f t="shared" si="29"/>
        <v>107233.27</v>
      </c>
      <c r="V144" s="11">
        <f t="shared" si="29"/>
        <v>107233.27</v>
      </c>
      <c r="W144" s="11">
        <f t="shared" si="29"/>
        <v>107233.27</v>
      </c>
      <c r="X144" s="11">
        <f t="shared" si="29"/>
        <v>107233.27</v>
      </c>
      <c r="Y144" s="11">
        <f t="shared" si="29"/>
        <v>107233.27</v>
      </c>
      <c r="Z144" s="11">
        <f t="shared" si="29"/>
        <v>107233.27</v>
      </c>
      <c r="AA144" s="11">
        <f t="shared" si="29"/>
        <v>107233.27</v>
      </c>
      <c r="AB144" s="11">
        <f t="shared" si="29"/>
        <v>107233.27</v>
      </c>
      <c r="AC144" s="11">
        <f t="shared" si="29"/>
        <v>107233.27</v>
      </c>
      <c r="AD144" s="11">
        <f t="shared" si="29"/>
        <v>107233.27</v>
      </c>
      <c r="AE144" s="11">
        <f t="shared" si="29"/>
        <v>107233.27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201612</v>
      </c>
      <c r="AY144" s="11">
        <f t="shared" ref="AY144:CA144" si="30">IF(AY13="","",AY13+AY105)</f>
        <v>0</v>
      </c>
      <c r="AZ144" s="11">
        <f t="shared" si="30"/>
        <v>0</v>
      </c>
      <c r="BA144" s="11">
        <f t="shared" si="30"/>
        <v>0</v>
      </c>
      <c r="BB144" s="11">
        <f t="shared" si="30"/>
        <v>0</v>
      </c>
      <c r="BC144" s="11">
        <f t="shared" si="30"/>
        <v>0</v>
      </c>
      <c r="BD144" s="11">
        <f t="shared" si="30"/>
        <v>0</v>
      </c>
      <c r="BE144" s="11">
        <f t="shared" si="30"/>
        <v>0</v>
      </c>
      <c r="BF144" s="11">
        <f t="shared" si="30"/>
        <v>0</v>
      </c>
      <c r="BG144" s="11">
        <f t="shared" si="30"/>
        <v>0</v>
      </c>
      <c r="BH144" s="11">
        <f t="shared" si="30"/>
        <v>0</v>
      </c>
      <c r="BI144" s="11">
        <f t="shared" si="30"/>
        <v>0</v>
      </c>
      <c r="BJ144" s="11">
        <f t="shared" si="30"/>
        <v>0</v>
      </c>
      <c r="BK144" s="11">
        <f t="shared" si="30"/>
        <v>0</v>
      </c>
      <c r="BL144" s="11">
        <f t="shared" si="30"/>
        <v>0</v>
      </c>
      <c r="BM144" s="11">
        <f t="shared" si="30"/>
        <v>0</v>
      </c>
      <c r="BN144" s="11">
        <f t="shared" si="30"/>
        <v>0</v>
      </c>
      <c r="BO144" s="11">
        <f t="shared" si="30"/>
        <v>0</v>
      </c>
      <c r="BP144" s="11">
        <f t="shared" si="30"/>
        <v>0</v>
      </c>
      <c r="BQ144" s="11">
        <f t="shared" si="30"/>
        <v>0</v>
      </c>
      <c r="BR144" s="11">
        <f t="shared" si="30"/>
        <v>0</v>
      </c>
      <c r="BS144" s="11">
        <f t="shared" si="30"/>
        <v>0</v>
      </c>
      <c r="BT144" s="11">
        <f t="shared" si="30"/>
        <v>0</v>
      </c>
      <c r="BU144" s="11">
        <f t="shared" si="30"/>
        <v>0</v>
      </c>
      <c r="BV144" s="11">
        <f t="shared" si="30"/>
        <v>0</v>
      </c>
      <c r="BW144" s="11">
        <f t="shared" si="30"/>
        <v>0</v>
      </c>
      <c r="BX144" s="11">
        <f t="shared" si="30"/>
        <v>0</v>
      </c>
      <c r="BY144" s="11">
        <f t="shared" si="30"/>
        <v>0</v>
      </c>
      <c r="BZ144" s="11">
        <f t="shared" si="30"/>
        <v>0</v>
      </c>
      <c r="CA144" s="11">
        <f t="shared" si="30"/>
        <v>0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</row>
    <row r="145" ht="15" customHeight="1" outlineLevel="1" spans="2:85">
      <c r="B145" s="10">
        <v>201703</v>
      </c>
      <c r="C145" s="11">
        <f t="shared" ref="C145:AD145" si="31">IF(C14="","",C14+C106)</f>
        <v>82047.25</v>
      </c>
      <c r="D145" s="11">
        <f t="shared" si="31"/>
        <v>133530.38</v>
      </c>
      <c r="E145" s="11">
        <f t="shared" si="31"/>
        <v>189800.38</v>
      </c>
      <c r="F145" s="11">
        <f t="shared" si="31"/>
        <v>195602.43</v>
      </c>
      <c r="G145" s="11">
        <f t="shared" si="31"/>
        <v>292549.03</v>
      </c>
      <c r="H145" s="11">
        <f t="shared" si="31"/>
        <v>295149.03</v>
      </c>
      <c r="I145" s="11">
        <f t="shared" si="31"/>
        <v>297116.03</v>
      </c>
      <c r="J145" s="11">
        <f t="shared" si="31"/>
        <v>297116.03</v>
      </c>
      <c r="K145" s="11">
        <f t="shared" si="31"/>
        <v>297116.03</v>
      </c>
      <c r="L145" s="11">
        <f t="shared" si="31"/>
        <v>297116.03</v>
      </c>
      <c r="M145" s="11">
        <f t="shared" si="31"/>
        <v>297116.03</v>
      </c>
      <c r="N145" s="11">
        <f t="shared" si="31"/>
        <v>297116.03</v>
      </c>
      <c r="O145" s="11">
        <f t="shared" si="31"/>
        <v>297116.03</v>
      </c>
      <c r="P145" s="11">
        <f t="shared" si="31"/>
        <v>297116.03</v>
      </c>
      <c r="Q145" s="11">
        <f t="shared" si="31"/>
        <v>297116.03</v>
      </c>
      <c r="R145" s="11">
        <f t="shared" si="31"/>
        <v>297116.03</v>
      </c>
      <c r="S145" s="11">
        <f t="shared" si="31"/>
        <v>297116.03</v>
      </c>
      <c r="T145" s="11">
        <f t="shared" si="31"/>
        <v>297116.03</v>
      </c>
      <c r="U145" s="11">
        <f t="shared" si="31"/>
        <v>297116.03</v>
      </c>
      <c r="V145" s="11">
        <f t="shared" si="31"/>
        <v>297116.03</v>
      </c>
      <c r="W145" s="11">
        <f t="shared" si="31"/>
        <v>297116.03</v>
      </c>
      <c r="X145" s="11">
        <f t="shared" si="31"/>
        <v>297116.03</v>
      </c>
      <c r="Y145" s="11">
        <f t="shared" si="31"/>
        <v>297116.03</v>
      </c>
      <c r="Z145" s="11">
        <f t="shared" si="31"/>
        <v>297116.03</v>
      </c>
      <c r="AA145" s="11">
        <f t="shared" si="31"/>
        <v>297116.03</v>
      </c>
      <c r="AB145" s="11">
        <f t="shared" si="31"/>
        <v>297116.03</v>
      </c>
      <c r="AC145" s="11">
        <f t="shared" si="31"/>
        <v>297116.03</v>
      </c>
      <c r="AD145" s="11">
        <f t="shared" si="31"/>
        <v>297116.03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201703</v>
      </c>
      <c r="AY145" s="11">
        <f t="shared" ref="AY145:BZ145" si="32">IF(AY14="","",AY14+AY106)</f>
        <v>0</v>
      </c>
      <c r="AZ145" s="11">
        <f t="shared" si="32"/>
        <v>0</v>
      </c>
      <c r="BA145" s="11">
        <f t="shared" si="32"/>
        <v>0</v>
      </c>
      <c r="BB145" s="11">
        <f t="shared" si="32"/>
        <v>0</v>
      </c>
      <c r="BC145" s="11">
        <f t="shared" si="32"/>
        <v>0</v>
      </c>
      <c r="BD145" s="11">
        <f t="shared" si="32"/>
        <v>0</v>
      </c>
      <c r="BE145" s="11">
        <f t="shared" si="32"/>
        <v>0</v>
      </c>
      <c r="BF145" s="11">
        <f t="shared" si="32"/>
        <v>0</v>
      </c>
      <c r="BG145" s="11">
        <f t="shared" si="32"/>
        <v>0</v>
      </c>
      <c r="BH145" s="11">
        <f t="shared" si="32"/>
        <v>0</v>
      </c>
      <c r="BI145" s="11">
        <f t="shared" si="32"/>
        <v>0</v>
      </c>
      <c r="BJ145" s="11">
        <f t="shared" si="32"/>
        <v>0</v>
      </c>
      <c r="BK145" s="11">
        <f t="shared" si="32"/>
        <v>0</v>
      </c>
      <c r="BL145" s="11">
        <f t="shared" si="32"/>
        <v>0</v>
      </c>
      <c r="BM145" s="11">
        <f t="shared" si="32"/>
        <v>0</v>
      </c>
      <c r="BN145" s="11">
        <f t="shared" si="32"/>
        <v>0</v>
      </c>
      <c r="BO145" s="11">
        <f t="shared" si="32"/>
        <v>0</v>
      </c>
      <c r="BP145" s="11">
        <f t="shared" si="32"/>
        <v>0</v>
      </c>
      <c r="BQ145" s="11">
        <f t="shared" si="32"/>
        <v>0</v>
      </c>
      <c r="BR145" s="11">
        <f t="shared" si="32"/>
        <v>0</v>
      </c>
      <c r="BS145" s="11">
        <f t="shared" si="32"/>
        <v>0</v>
      </c>
      <c r="BT145" s="11">
        <f t="shared" si="32"/>
        <v>0</v>
      </c>
      <c r="BU145" s="11">
        <f t="shared" si="32"/>
        <v>0</v>
      </c>
      <c r="BV145" s="11">
        <f t="shared" si="32"/>
        <v>0</v>
      </c>
      <c r="BW145" s="11">
        <f t="shared" si="32"/>
        <v>0</v>
      </c>
      <c r="BX145" s="11">
        <f t="shared" si="32"/>
        <v>0</v>
      </c>
      <c r="BY145" s="11">
        <f t="shared" si="32"/>
        <v>0</v>
      </c>
      <c r="BZ145" s="11">
        <f t="shared" si="32"/>
        <v>0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</row>
    <row r="146" ht="15" customHeight="1" outlineLevel="1" spans="2:85">
      <c r="B146" s="10">
        <v>201706</v>
      </c>
      <c r="C146" s="11">
        <f t="shared" ref="C146:AC146" si="33">IF(C15="","",C15+C107)</f>
        <v>98830.22</v>
      </c>
      <c r="D146" s="11">
        <f t="shared" si="33"/>
        <v>163724.62</v>
      </c>
      <c r="E146" s="11">
        <f t="shared" si="33"/>
        <v>181627.63</v>
      </c>
      <c r="F146" s="11">
        <f t="shared" si="33"/>
        <v>191240.08</v>
      </c>
      <c r="G146" s="11">
        <f t="shared" si="33"/>
        <v>194390.08</v>
      </c>
      <c r="H146" s="11">
        <f t="shared" si="33"/>
        <v>194390.08</v>
      </c>
      <c r="I146" s="11">
        <f t="shared" si="33"/>
        <v>194390.08</v>
      </c>
      <c r="J146" s="11">
        <f t="shared" si="33"/>
        <v>206268.48</v>
      </c>
      <c r="K146" s="11">
        <f t="shared" si="33"/>
        <v>206268.48</v>
      </c>
      <c r="L146" s="11">
        <f t="shared" si="33"/>
        <v>206268.48</v>
      </c>
      <c r="M146" s="11">
        <f t="shared" si="33"/>
        <v>206268.48</v>
      </c>
      <c r="N146" s="11">
        <f t="shared" si="33"/>
        <v>206268.48</v>
      </c>
      <c r="O146" s="11">
        <f t="shared" si="33"/>
        <v>206268.48</v>
      </c>
      <c r="P146" s="11">
        <f t="shared" si="33"/>
        <v>206268.48</v>
      </c>
      <c r="Q146" s="11">
        <f t="shared" si="33"/>
        <v>206268.48</v>
      </c>
      <c r="R146" s="11">
        <f t="shared" si="33"/>
        <v>206268.48</v>
      </c>
      <c r="S146" s="11">
        <f t="shared" si="33"/>
        <v>206268.48</v>
      </c>
      <c r="T146" s="11">
        <f t="shared" si="33"/>
        <v>206268.48</v>
      </c>
      <c r="U146" s="11">
        <f t="shared" si="33"/>
        <v>206268.48</v>
      </c>
      <c r="V146" s="11">
        <f t="shared" si="33"/>
        <v>206268.48</v>
      </c>
      <c r="W146" s="11">
        <f t="shared" si="33"/>
        <v>206268.48</v>
      </c>
      <c r="X146" s="11">
        <f t="shared" si="33"/>
        <v>206268.48</v>
      </c>
      <c r="Y146" s="11">
        <f t="shared" si="33"/>
        <v>206268.48</v>
      </c>
      <c r="Z146" s="11">
        <f t="shared" si="33"/>
        <v>206268.48</v>
      </c>
      <c r="AA146" s="11">
        <f t="shared" si="33"/>
        <v>206268.48</v>
      </c>
      <c r="AB146" s="11">
        <f t="shared" si="33"/>
        <v>206268.48</v>
      </c>
      <c r="AC146" s="11">
        <f t="shared" si="33"/>
        <v>206268.48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201706</v>
      </c>
      <c r="AY146" s="11">
        <f t="shared" ref="AY146:BY146" si="34">IF(AY15="","",AY15+AY107)</f>
        <v>0</v>
      </c>
      <c r="AZ146" s="11">
        <f t="shared" si="34"/>
        <v>0</v>
      </c>
      <c r="BA146" s="11">
        <f t="shared" si="34"/>
        <v>0</v>
      </c>
      <c r="BB146" s="11">
        <f t="shared" si="34"/>
        <v>0</v>
      </c>
      <c r="BC146" s="11">
        <f t="shared" si="34"/>
        <v>0</v>
      </c>
      <c r="BD146" s="11">
        <f t="shared" si="34"/>
        <v>0</v>
      </c>
      <c r="BE146" s="11">
        <f t="shared" si="34"/>
        <v>0</v>
      </c>
      <c r="BF146" s="11">
        <f t="shared" si="34"/>
        <v>0</v>
      </c>
      <c r="BG146" s="11">
        <f t="shared" si="34"/>
        <v>0</v>
      </c>
      <c r="BH146" s="11">
        <f t="shared" si="34"/>
        <v>0</v>
      </c>
      <c r="BI146" s="11">
        <f t="shared" si="34"/>
        <v>0</v>
      </c>
      <c r="BJ146" s="11">
        <f t="shared" si="34"/>
        <v>0</v>
      </c>
      <c r="BK146" s="11">
        <f t="shared" si="34"/>
        <v>0</v>
      </c>
      <c r="BL146" s="11">
        <f t="shared" si="34"/>
        <v>0</v>
      </c>
      <c r="BM146" s="11">
        <f t="shared" si="34"/>
        <v>0</v>
      </c>
      <c r="BN146" s="11">
        <f t="shared" si="34"/>
        <v>0</v>
      </c>
      <c r="BO146" s="11">
        <f t="shared" si="34"/>
        <v>0</v>
      </c>
      <c r="BP146" s="11">
        <f t="shared" si="34"/>
        <v>0</v>
      </c>
      <c r="BQ146" s="11">
        <f t="shared" si="34"/>
        <v>0</v>
      </c>
      <c r="BR146" s="11">
        <f t="shared" si="34"/>
        <v>0</v>
      </c>
      <c r="BS146" s="11">
        <f t="shared" si="34"/>
        <v>0</v>
      </c>
      <c r="BT146" s="11">
        <f t="shared" si="34"/>
        <v>0</v>
      </c>
      <c r="BU146" s="11">
        <f t="shared" si="34"/>
        <v>0</v>
      </c>
      <c r="BV146" s="11">
        <f t="shared" si="34"/>
        <v>0</v>
      </c>
      <c r="BW146" s="11">
        <f t="shared" si="34"/>
        <v>0</v>
      </c>
      <c r="BX146" s="11">
        <f t="shared" si="34"/>
        <v>0</v>
      </c>
      <c r="BY146" s="11">
        <f t="shared" si="34"/>
        <v>0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</row>
    <row r="147" ht="15" customHeight="1" outlineLevel="1" spans="2:85">
      <c r="B147" s="10">
        <v>201709</v>
      </c>
      <c r="C147" s="11">
        <f t="shared" ref="C147:AB147" si="35">IF(C16="","",C16+C108)</f>
        <v>178705.83</v>
      </c>
      <c r="D147" s="11">
        <f t="shared" si="35"/>
        <v>228232.4</v>
      </c>
      <c r="E147" s="11">
        <f t="shared" si="35"/>
        <v>233419</v>
      </c>
      <c r="F147" s="11">
        <f t="shared" si="35"/>
        <v>243038.15</v>
      </c>
      <c r="G147" s="11">
        <f t="shared" si="35"/>
        <v>277253.61</v>
      </c>
      <c r="H147" s="11">
        <f t="shared" si="35"/>
        <v>277253.61</v>
      </c>
      <c r="I147" s="11">
        <f t="shared" si="35"/>
        <v>277253.61</v>
      </c>
      <c r="J147" s="11">
        <f t="shared" si="35"/>
        <v>277253.61</v>
      </c>
      <c r="K147" s="11">
        <f t="shared" si="35"/>
        <v>309104.27</v>
      </c>
      <c r="L147" s="11">
        <f t="shared" si="35"/>
        <v>277347.05</v>
      </c>
      <c r="M147" s="11">
        <f t="shared" si="35"/>
        <v>277347.05</v>
      </c>
      <c r="N147" s="11">
        <f t="shared" si="35"/>
        <v>277347.05</v>
      </c>
      <c r="O147" s="11">
        <f t="shared" si="35"/>
        <v>277347.05</v>
      </c>
      <c r="P147" s="11">
        <f t="shared" si="35"/>
        <v>277347.05</v>
      </c>
      <c r="Q147" s="11">
        <f t="shared" si="35"/>
        <v>277347.05</v>
      </c>
      <c r="R147" s="11">
        <f t="shared" si="35"/>
        <v>277347.05</v>
      </c>
      <c r="S147" s="11">
        <f t="shared" si="35"/>
        <v>277347.05</v>
      </c>
      <c r="T147" s="11">
        <f t="shared" si="35"/>
        <v>277347.05</v>
      </c>
      <c r="U147" s="11">
        <f t="shared" si="35"/>
        <v>277347.05</v>
      </c>
      <c r="V147" s="11">
        <f t="shared" si="35"/>
        <v>277347.05</v>
      </c>
      <c r="W147" s="11">
        <f t="shared" si="35"/>
        <v>277347.05</v>
      </c>
      <c r="X147" s="11">
        <f t="shared" si="35"/>
        <v>277347.05</v>
      </c>
      <c r="Y147" s="11">
        <f t="shared" si="35"/>
        <v>277347.05</v>
      </c>
      <c r="Z147" s="11">
        <f t="shared" si="35"/>
        <v>277347.05</v>
      </c>
      <c r="AA147" s="11">
        <f t="shared" si="35"/>
        <v>277347.05</v>
      </c>
      <c r="AB147" s="11">
        <f t="shared" si="35"/>
        <v>277347.05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201709</v>
      </c>
      <c r="AY147" s="11">
        <f t="shared" ref="AY147:BX147" si="36">IF(AY16="","",AY16+AY108)</f>
        <v>0</v>
      </c>
      <c r="AZ147" s="11">
        <f t="shared" si="36"/>
        <v>0</v>
      </c>
      <c r="BA147" s="11">
        <f t="shared" si="36"/>
        <v>0</v>
      </c>
      <c r="BB147" s="11">
        <f t="shared" si="36"/>
        <v>0</v>
      </c>
      <c r="BC147" s="11">
        <f t="shared" si="36"/>
        <v>0</v>
      </c>
      <c r="BD147" s="11">
        <f t="shared" si="36"/>
        <v>0</v>
      </c>
      <c r="BE147" s="11">
        <f t="shared" si="36"/>
        <v>0</v>
      </c>
      <c r="BF147" s="11">
        <f t="shared" si="36"/>
        <v>0</v>
      </c>
      <c r="BG147" s="11">
        <f t="shared" si="36"/>
        <v>0</v>
      </c>
      <c r="BH147" s="11">
        <f t="shared" si="36"/>
        <v>0</v>
      </c>
      <c r="BI147" s="11">
        <f t="shared" si="36"/>
        <v>0</v>
      </c>
      <c r="BJ147" s="11">
        <f t="shared" si="36"/>
        <v>0</v>
      </c>
      <c r="BK147" s="11">
        <f t="shared" si="36"/>
        <v>0</v>
      </c>
      <c r="BL147" s="11">
        <f t="shared" si="36"/>
        <v>0</v>
      </c>
      <c r="BM147" s="11">
        <f t="shared" si="36"/>
        <v>0</v>
      </c>
      <c r="BN147" s="11">
        <f t="shared" si="36"/>
        <v>0</v>
      </c>
      <c r="BO147" s="11">
        <f t="shared" si="36"/>
        <v>0</v>
      </c>
      <c r="BP147" s="11">
        <f t="shared" si="36"/>
        <v>0</v>
      </c>
      <c r="BQ147" s="11">
        <f t="shared" si="36"/>
        <v>0</v>
      </c>
      <c r="BR147" s="11">
        <f t="shared" si="36"/>
        <v>0</v>
      </c>
      <c r="BS147" s="11">
        <f t="shared" si="36"/>
        <v>0</v>
      </c>
      <c r="BT147" s="11">
        <f t="shared" si="36"/>
        <v>0</v>
      </c>
      <c r="BU147" s="11">
        <f t="shared" si="36"/>
        <v>0</v>
      </c>
      <c r="BV147" s="11">
        <f t="shared" si="36"/>
        <v>0</v>
      </c>
      <c r="BW147" s="11">
        <f t="shared" si="36"/>
        <v>0</v>
      </c>
      <c r="BX147" s="11">
        <f t="shared" si="36"/>
        <v>0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</row>
    <row r="148" ht="15" customHeight="1" outlineLevel="1" spans="2:85">
      <c r="B148" s="10">
        <v>201712</v>
      </c>
      <c r="C148" s="11">
        <f t="shared" ref="C148:AA148" si="37">IF(C17="","",C17+C109)</f>
        <v>207524.86</v>
      </c>
      <c r="D148" s="11">
        <f t="shared" si="37"/>
        <v>649317.01</v>
      </c>
      <c r="E148" s="11">
        <f t="shared" si="37"/>
        <v>749863</v>
      </c>
      <c r="F148" s="11">
        <f t="shared" si="37"/>
        <v>555943.67</v>
      </c>
      <c r="G148" s="11">
        <f t="shared" si="37"/>
        <v>555943.67</v>
      </c>
      <c r="H148" s="11">
        <f t="shared" si="37"/>
        <v>569974.44</v>
      </c>
      <c r="I148" s="11">
        <f t="shared" si="37"/>
        <v>571256.44</v>
      </c>
      <c r="J148" s="11">
        <f t="shared" si="37"/>
        <v>580296.44</v>
      </c>
      <c r="K148" s="11">
        <f t="shared" si="37"/>
        <v>580296.44</v>
      </c>
      <c r="L148" s="11">
        <f t="shared" si="37"/>
        <v>580296.44</v>
      </c>
      <c r="M148" s="11">
        <f t="shared" si="37"/>
        <v>580296.44</v>
      </c>
      <c r="N148" s="11">
        <f t="shared" si="37"/>
        <v>580296.44</v>
      </c>
      <c r="O148" s="11">
        <f t="shared" si="37"/>
        <v>580296.44</v>
      </c>
      <c r="P148" s="11">
        <f t="shared" si="37"/>
        <v>580296.44</v>
      </c>
      <c r="Q148" s="11">
        <f t="shared" si="37"/>
        <v>580296.44</v>
      </c>
      <c r="R148" s="11">
        <f t="shared" si="37"/>
        <v>580296.44</v>
      </c>
      <c r="S148" s="11">
        <f t="shared" si="37"/>
        <v>580296.44</v>
      </c>
      <c r="T148" s="11">
        <f t="shared" si="37"/>
        <v>580296.44</v>
      </c>
      <c r="U148" s="11">
        <f t="shared" si="37"/>
        <v>580296.44</v>
      </c>
      <c r="V148" s="11">
        <f t="shared" si="37"/>
        <v>580296.44</v>
      </c>
      <c r="W148" s="11">
        <f t="shared" si="37"/>
        <v>580296.44</v>
      </c>
      <c r="X148" s="11">
        <f t="shared" si="37"/>
        <v>580296.44</v>
      </c>
      <c r="Y148" s="11">
        <f t="shared" si="37"/>
        <v>580296.44</v>
      </c>
      <c r="Z148" s="11">
        <f t="shared" si="37"/>
        <v>580296.44</v>
      </c>
      <c r="AA148" s="11">
        <f t="shared" si="37"/>
        <v>580296.44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201712</v>
      </c>
      <c r="AY148" s="11">
        <f t="shared" ref="AY148:BW148" si="38">IF(AY17="","",AY17+AY109)</f>
        <v>0</v>
      </c>
      <c r="AZ148" s="11">
        <f t="shared" si="38"/>
        <v>0</v>
      </c>
      <c r="BA148" s="11">
        <f t="shared" si="38"/>
        <v>0</v>
      </c>
      <c r="BB148" s="11">
        <f t="shared" si="38"/>
        <v>0</v>
      </c>
      <c r="BC148" s="11">
        <f t="shared" si="38"/>
        <v>0</v>
      </c>
      <c r="BD148" s="11">
        <f t="shared" si="38"/>
        <v>0</v>
      </c>
      <c r="BE148" s="11">
        <f t="shared" si="38"/>
        <v>0</v>
      </c>
      <c r="BF148" s="11">
        <f t="shared" si="38"/>
        <v>0</v>
      </c>
      <c r="BG148" s="11">
        <f t="shared" si="38"/>
        <v>0</v>
      </c>
      <c r="BH148" s="11">
        <f t="shared" si="38"/>
        <v>0</v>
      </c>
      <c r="BI148" s="11">
        <f t="shared" si="38"/>
        <v>0</v>
      </c>
      <c r="BJ148" s="11">
        <f t="shared" si="38"/>
        <v>0</v>
      </c>
      <c r="BK148" s="11">
        <f t="shared" si="38"/>
        <v>0</v>
      </c>
      <c r="BL148" s="11">
        <f t="shared" si="38"/>
        <v>0</v>
      </c>
      <c r="BM148" s="11">
        <f t="shared" si="38"/>
        <v>0</v>
      </c>
      <c r="BN148" s="11">
        <f t="shared" si="38"/>
        <v>0</v>
      </c>
      <c r="BO148" s="11">
        <f t="shared" si="38"/>
        <v>0</v>
      </c>
      <c r="BP148" s="11">
        <f t="shared" si="38"/>
        <v>0</v>
      </c>
      <c r="BQ148" s="11">
        <f t="shared" si="38"/>
        <v>0</v>
      </c>
      <c r="BR148" s="11">
        <f t="shared" si="38"/>
        <v>0</v>
      </c>
      <c r="BS148" s="11">
        <f t="shared" si="38"/>
        <v>0</v>
      </c>
      <c r="BT148" s="11">
        <f t="shared" si="38"/>
        <v>0</v>
      </c>
      <c r="BU148" s="11">
        <f t="shared" si="38"/>
        <v>0</v>
      </c>
      <c r="BV148" s="11">
        <f t="shared" si="38"/>
        <v>0</v>
      </c>
      <c r="BW148" s="11">
        <f t="shared" si="38"/>
        <v>0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</row>
    <row r="149" ht="15" customHeight="1" outlineLevel="1" spans="2:85">
      <c r="B149" s="10">
        <v>201803</v>
      </c>
      <c r="C149" s="11">
        <f t="shared" ref="C149:Z149" si="39">IF(C18="","",C18+C110)</f>
        <v>239633.26</v>
      </c>
      <c r="D149" s="11">
        <f t="shared" si="39"/>
        <v>353463.49</v>
      </c>
      <c r="E149" s="11">
        <f t="shared" si="39"/>
        <v>364371.91</v>
      </c>
      <c r="F149" s="11">
        <f t="shared" si="39"/>
        <v>298223.07</v>
      </c>
      <c r="G149" s="11">
        <f t="shared" si="39"/>
        <v>307880.67</v>
      </c>
      <c r="H149" s="11">
        <f t="shared" si="39"/>
        <v>312194.67</v>
      </c>
      <c r="I149" s="11">
        <f t="shared" si="39"/>
        <v>312194.67</v>
      </c>
      <c r="J149" s="11">
        <f t="shared" si="39"/>
        <v>422458.59</v>
      </c>
      <c r="K149" s="11">
        <f t="shared" si="39"/>
        <v>442683.63</v>
      </c>
      <c r="L149" s="11">
        <f t="shared" si="39"/>
        <v>442683.63</v>
      </c>
      <c r="M149" s="11">
        <f t="shared" si="39"/>
        <v>442683.63</v>
      </c>
      <c r="N149" s="11">
        <f t="shared" si="39"/>
        <v>442683.63</v>
      </c>
      <c r="O149" s="11">
        <f t="shared" si="39"/>
        <v>442683.63</v>
      </c>
      <c r="P149" s="11">
        <f t="shared" si="39"/>
        <v>442683.63</v>
      </c>
      <c r="Q149" s="11">
        <f t="shared" si="39"/>
        <v>442683.63</v>
      </c>
      <c r="R149" s="11">
        <f t="shared" si="39"/>
        <v>442683.63</v>
      </c>
      <c r="S149" s="11">
        <f t="shared" si="39"/>
        <v>442590.53</v>
      </c>
      <c r="T149" s="11">
        <f t="shared" si="39"/>
        <v>442590.53</v>
      </c>
      <c r="U149" s="11">
        <f t="shared" si="39"/>
        <v>442590.53</v>
      </c>
      <c r="V149" s="11">
        <f t="shared" si="39"/>
        <v>442590.53</v>
      </c>
      <c r="W149" s="11">
        <f t="shared" si="39"/>
        <v>442590.53</v>
      </c>
      <c r="X149" s="11">
        <f t="shared" si="39"/>
        <v>442590.53</v>
      </c>
      <c r="Y149" s="11">
        <f t="shared" si="39"/>
        <v>442590.53</v>
      </c>
      <c r="Z149" s="11">
        <f t="shared" si="39"/>
        <v>442590.53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201803</v>
      </c>
      <c r="AY149" s="11">
        <f t="shared" ref="AY149:BV149" si="40">IF(AY18="","",AY18+AY110)</f>
        <v>0</v>
      </c>
      <c r="AZ149" s="11">
        <f t="shared" si="40"/>
        <v>0</v>
      </c>
      <c r="BA149" s="11">
        <f t="shared" si="40"/>
        <v>0</v>
      </c>
      <c r="BB149" s="11">
        <f t="shared" si="40"/>
        <v>0</v>
      </c>
      <c r="BC149" s="11">
        <f t="shared" si="40"/>
        <v>0</v>
      </c>
      <c r="BD149" s="11">
        <f t="shared" si="40"/>
        <v>0</v>
      </c>
      <c r="BE149" s="11">
        <f t="shared" si="40"/>
        <v>0</v>
      </c>
      <c r="BF149" s="11">
        <f t="shared" si="40"/>
        <v>0</v>
      </c>
      <c r="BG149" s="11">
        <f t="shared" si="40"/>
        <v>0</v>
      </c>
      <c r="BH149" s="11">
        <f t="shared" si="40"/>
        <v>0</v>
      </c>
      <c r="BI149" s="11">
        <f t="shared" si="40"/>
        <v>0</v>
      </c>
      <c r="BJ149" s="11">
        <f t="shared" si="40"/>
        <v>0</v>
      </c>
      <c r="BK149" s="11">
        <f t="shared" si="40"/>
        <v>0</v>
      </c>
      <c r="BL149" s="11">
        <f t="shared" si="40"/>
        <v>0</v>
      </c>
      <c r="BM149" s="11">
        <f t="shared" si="40"/>
        <v>0</v>
      </c>
      <c r="BN149" s="11">
        <f t="shared" si="40"/>
        <v>0</v>
      </c>
      <c r="BO149" s="11">
        <f t="shared" si="40"/>
        <v>0</v>
      </c>
      <c r="BP149" s="11">
        <f t="shared" si="40"/>
        <v>0</v>
      </c>
      <c r="BQ149" s="11">
        <f t="shared" si="40"/>
        <v>0</v>
      </c>
      <c r="BR149" s="11">
        <f t="shared" si="40"/>
        <v>0</v>
      </c>
      <c r="BS149" s="11">
        <f t="shared" si="40"/>
        <v>0</v>
      </c>
      <c r="BT149" s="11">
        <f t="shared" si="40"/>
        <v>0</v>
      </c>
      <c r="BU149" s="11">
        <f t="shared" si="40"/>
        <v>0</v>
      </c>
      <c r="BV149" s="11">
        <f t="shared" si="40"/>
        <v>0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</row>
    <row r="150" ht="15" customHeight="1" outlineLevel="1" spans="2:85">
      <c r="B150" s="10">
        <v>201806</v>
      </c>
      <c r="C150" s="11">
        <f t="shared" ref="C150:Y150" si="41">IF(C19="","",C19+C111)</f>
        <v>505986.73</v>
      </c>
      <c r="D150" s="11">
        <f t="shared" si="41"/>
        <v>516612.56</v>
      </c>
      <c r="E150" s="11">
        <f t="shared" si="41"/>
        <v>454215.6</v>
      </c>
      <c r="F150" s="11">
        <f t="shared" si="41"/>
        <v>476058.93</v>
      </c>
      <c r="G150" s="11">
        <f t="shared" si="41"/>
        <v>482964.11</v>
      </c>
      <c r="H150" s="11">
        <f t="shared" si="41"/>
        <v>516559.05</v>
      </c>
      <c r="I150" s="11">
        <f t="shared" si="41"/>
        <v>525173.55</v>
      </c>
      <c r="J150" s="11">
        <f t="shared" si="41"/>
        <v>528785.91</v>
      </c>
      <c r="K150" s="11">
        <f t="shared" si="41"/>
        <v>527585.91</v>
      </c>
      <c r="L150" s="11">
        <f t="shared" si="41"/>
        <v>527585.91</v>
      </c>
      <c r="M150" s="11">
        <f t="shared" si="41"/>
        <v>527585.91</v>
      </c>
      <c r="N150" s="11">
        <f t="shared" si="41"/>
        <v>527585.91</v>
      </c>
      <c r="O150" s="11">
        <f t="shared" si="41"/>
        <v>527585.91</v>
      </c>
      <c r="P150" s="11">
        <f t="shared" si="41"/>
        <v>527585.91</v>
      </c>
      <c r="Q150" s="11">
        <f t="shared" si="41"/>
        <v>527585.91</v>
      </c>
      <c r="R150" s="11">
        <f t="shared" si="41"/>
        <v>527585.91</v>
      </c>
      <c r="S150" s="11">
        <f t="shared" si="41"/>
        <v>527585.91</v>
      </c>
      <c r="T150" s="11">
        <f t="shared" si="41"/>
        <v>527585.91</v>
      </c>
      <c r="U150" s="11">
        <f t="shared" si="41"/>
        <v>527585.91</v>
      </c>
      <c r="V150" s="11">
        <f t="shared" si="41"/>
        <v>527585.91</v>
      </c>
      <c r="W150" s="11">
        <f t="shared" si="41"/>
        <v>527585.91</v>
      </c>
      <c r="X150" s="11">
        <f t="shared" si="41"/>
        <v>527585.91</v>
      </c>
      <c r="Y150" s="11">
        <f t="shared" si="41"/>
        <v>527585.91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201806</v>
      </c>
      <c r="AY150" s="11">
        <f t="shared" ref="AY150:BU150" si="42">IF(AY19="","",AY19+AY111)</f>
        <v>0</v>
      </c>
      <c r="AZ150" s="11">
        <f t="shared" si="42"/>
        <v>0</v>
      </c>
      <c r="BA150" s="11">
        <f t="shared" si="42"/>
        <v>0</v>
      </c>
      <c r="BB150" s="11">
        <f t="shared" si="42"/>
        <v>0</v>
      </c>
      <c r="BC150" s="11">
        <f t="shared" si="42"/>
        <v>0</v>
      </c>
      <c r="BD150" s="11">
        <f t="shared" si="42"/>
        <v>0</v>
      </c>
      <c r="BE150" s="11">
        <f t="shared" si="42"/>
        <v>0</v>
      </c>
      <c r="BF150" s="11">
        <f t="shared" si="42"/>
        <v>0</v>
      </c>
      <c r="BG150" s="11">
        <f t="shared" si="42"/>
        <v>0</v>
      </c>
      <c r="BH150" s="11">
        <f t="shared" si="42"/>
        <v>0</v>
      </c>
      <c r="BI150" s="11">
        <f t="shared" si="42"/>
        <v>0</v>
      </c>
      <c r="BJ150" s="11">
        <f t="shared" si="42"/>
        <v>0</v>
      </c>
      <c r="BK150" s="11">
        <f t="shared" si="42"/>
        <v>0</v>
      </c>
      <c r="BL150" s="11">
        <f t="shared" si="42"/>
        <v>0</v>
      </c>
      <c r="BM150" s="11">
        <f t="shared" si="42"/>
        <v>0</v>
      </c>
      <c r="BN150" s="11">
        <f t="shared" si="42"/>
        <v>0</v>
      </c>
      <c r="BO150" s="11">
        <f t="shared" si="42"/>
        <v>0</v>
      </c>
      <c r="BP150" s="11">
        <f t="shared" si="42"/>
        <v>0</v>
      </c>
      <c r="BQ150" s="11">
        <f t="shared" si="42"/>
        <v>0</v>
      </c>
      <c r="BR150" s="11">
        <f t="shared" si="42"/>
        <v>0</v>
      </c>
      <c r="BS150" s="11">
        <f t="shared" si="42"/>
        <v>0</v>
      </c>
      <c r="BT150" s="11">
        <f t="shared" si="42"/>
        <v>0</v>
      </c>
      <c r="BU150" s="11">
        <f t="shared" si="42"/>
        <v>0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</row>
    <row r="151" ht="15" customHeight="1" outlineLevel="1" spans="2:85">
      <c r="B151" s="10">
        <v>201809</v>
      </c>
      <c r="C151" s="11">
        <f t="shared" ref="C151:X151" si="43">IF(C20="","",C20+C112)</f>
        <v>1020592.49</v>
      </c>
      <c r="D151" s="11">
        <f t="shared" si="43"/>
        <v>1158167.31</v>
      </c>
      <c r="E151" s="11">
        <f t="shared" si="43"/>
        <v>1160918.63</v>
      </c>
      <c r="F151" s="11">
        <f t="shared" si="43"/>
        <v>1320994.26</v>
      </c>
      <c r="G151" s="11">
        <f t="shared" si="43"/>
        <v>1435185.77</v>
      </c>
      <c r="H151" s="11">
        <f t="shared" si="43"/>
        <v>1395873.25</v>
      </c>
      <c r="I151" s="11">
        <f t="shared" si="43"/>
        <v>1397432.43</v>
      </c>
      <c r="J151" s="11">
        <f t="shared" si="43"/>
        <v>1406559.21</v>
      </c>
      <c r="K151" s="11">
        <f t="shared" si="43"/>
        <v>1406559.21</v>
      </c>
      <c r="L151" s="11">
        <f t="shared" si="43"/>
        <v>1410573.41</v>
      </c>
      <c r="M151" s="11">
        <f t="shared" si="43"/>
        <v>1410573.41</v>
      </c>
      <c r="N151" s="11">
        <f t="shared" si="43"/>
        <v>1454118.15</v>
      </c>
      <c r="O151" s="11">
        <f t="shared" si="43"/>
        <v>1454573.55</v>
      </c>
      <c r="P151" s="11">
        <f t="shared" si="43"/>
        <v>1454573.55</v>
      </c>
      <c r="Q151" s="11">
        <f t="shared" si="43"/>
        <v>1454573.55</v>
      </c>
      <c r="R151" s="11">
        <f t="shared" si="43"/>
        <v>1454573.55</v>
      </c>
      <c r="S151" s="11">
        <f t="shared" si="43"/>
        <v>1454573.55</v>
      </c>
      <c r="T151" s="11">
        <f t="shared" si="43"/>
        <v>1454573.55</v>
      </c>
      <c r="U151" s="11">
        <f t="shared" si="43"/>
        <v>1454573.55</v>
      </c>
      <c r="V151" s="11">
        <f t="shared" si="43"/>
        <v>1454573.55</v>
      </c>
      <c r="W151" s="11">
        <f t="shared" si="43"/>
        <v>1454573.55</v>
      </c>
      <c r="X151" s="11">
        <f t="shared" si="43"/>
        <v>1454573.55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201809</v>
      </c>
      <c r="AY151" s="11">
        <f t="shared" ref="AY151:BT151" si="44">IF(AY20="","",AY20+AY112)</f>
        <v>0</v>
      </c>
      <c r="AZ151" s="11">
        <f t="shared" si="44"/>
        <v>0</v>
      </c>
      <c r="BA151" s="11">
        <f t="shared" si="44"/>
        <v>0</v>
      </c>
      <c r="BB151" s="11">
        <f t="shared" si="44"/>
        <v>0</v>
      </c>
      <c r="BC151" s="11">
        <f t="shared" si="44"/>
        <v>0</v>
      </c>
      <c r="BD151" s="11">
        <f t="shared" si="44"/>
        <v>0</v>
      </c>
      <c r="BE151" s="11">
        <f t="shared" si="44"/>
        <v>0</v>
      </c>
      <c r="BF151" s="11">
        <f t="shared" si="44"/>
        <v>0</v>
      </c>
      <c r="BG151" s="11">
        <f t="shared" si="44"/>
        <v>0</v>
      </c>
      <c r="BH151" s="11">
        <f t="shared" si="44"/>
        <v>0</v>
      </c>
      <c r="BI151" s="11">
        <f t="shared" si="44"/>
        <v>0</v>
      </c>
      <c r="BJ151" s="11">
        <f t="shared" si="44"/>
        <v>0</v>
      </c>
      <c r="BK151" s="11">
        <f t="shared" si="44"/>
        <v>0</v>
      </c>
      <c r="BL151" s="11">
        <f t="shared" si="44"/>
        <v>0</v>
      </c>
      <c r="BM151" s="11">
        <f t="shared" si="44"/>
        <v>0</v>
      </c>
      <c r="BN151" s="11">
        <f t="shared" si="44"/>
        <v>0</v>
      </c>
      <c r="BO151" s="11">
        <f t="shared" si="44"/>
        <v>0</v>
      </c>
      <c r="BP151" s="11">
        <f t="shared" si="44"/>
        <v>0</v>
      </c>
      <c r="BQ151" s="11">
        <f t="shared" si="44"/>
        <v>0</v>
      </c>
      <c r="BR151" s="11">
        <f t="shared" si="44"/>
        <v>0</v>
      </c>
      <c r="BS151" s="11">
        <f t="shared" si="44"/>
        <v>0</v>
      </c>
      <c r="BT151" s="11">
        <f t="shared" si="44"/>
        <v>0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</row>
    <row r="152" ht="15" customHeight="1" outlineLevel="1" spans="2:85">
      <c r="B152" s="10">
        <v>201812</v>
      </c>
      <c r="C152" s="11">
        <f t="shared" ref="C152:W152" si="45">IF(C21="","",C21+C113)</f>
        <v>2251418.66</v>
      </c>
      <c r="D152" s="11">
        <f t="shared" si="45"/>
        <v>2365474.21</v>
      </c>
      <c r="E152" s="11">
        <f t="shared" si="45"/>
        <v>2613384.22</v>
      </c>
      <c r="F152" s="11">
        <f t="shared" si="45"/>
        <v>2798987.94</v>
      </c>
      <c r="G152" s="11">
        <f t="shared" si="45"/>
        <v>2791463.41</v>
      </c>
      <c r="H152" s="11">
        <f t="shared" si="45"/>
        <v>2838292.57</v>
      </c>
      <c r="I152" s="11">
        <f t="shared" si="45"/>
        <v>2750101.09</v>
      </c>
      <c r="J152" s="11">
        <f t="shared" si="45"/>
        <v>2794858.91</v>
      </c>
      <c r="K152" s="11">
        <f t="shared" si="45"/>
        <v>2849418.28</v>
      </c>
      <c r="L152" s="11">
        <f t="shared" si="45"/>
        <v>2843192.26</v>
      </c>
      <c r="M152" s="11">
        <f t="shared" si="45"/>
        <v>2842792.26</v>
      </c>
      <c r="N152" s="11">
        <f t="shared" si="45"/>
        <v>2841792.26</v>
      </c>
      <c r="O152" s="11">
        <f t="shared" si="45"/>
        <v>2956277.45</v>
      </c>
      <c r="P152" s="11">
        <f t="shared" si="45"/>
        <v>2956277.45</v>
      </c>
      <c r="Q152" s="11">
        <f t="shared" si="45"/>
        <v>2960175.45</v>
      </c>
      <c r="R152" s="11">
        <f t="shared" si="45"/>
        <v>2956277.45</v>
      </c>
      <c r="S152" s="11">
        <f t="shared" si="45"/>
        <v>2956277.45</v>
      </c>
      <c r="T152" s="11">
        <f t="shared" si="45"/>
        <v>2956277.45</v>
      </c>
      <c r="U152" s="11">
        <f t="shared" si="45"/>
        <v>2956277.45</v>
      </c>
      <c r="V152" s="11">
        <f t="shared" si="45"/>
        <v>2956277.45</v>
      </c>
      <c r="W152" s="11">
        <f t="shared" si="45"/>
        <v>2956277.45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201812</v>
      </c>
      <c r="AY152" s="11">
        <f t="shared" ref="AY152:BS152" si="46">IF(AY21="","",AY21+AY113)</f>
        <v>0</v>
      </c>
      <c r="AZ152" s="11">
        <f t="shared" si="46"/>
        <v>0</v>
      </c>
      <c r="BA152" s="11">
        <f t="shared" si="46"/>
        <v>0</v>
      </c>
      <c r="BB152" s="11">
        <f t="shared" si="46"/>
        <v>0</v>
      </c>
      <c r="BC152" s="11">
        <f t="shared" si="46"/>
        <v>0</v>
      </c>
      <c r="BD152" s="11">
        <f t="shared" si="46"/>
        <v>0</v>
      </c>
      <c r="BE152" s="11">
        <f t="shared" si="46"/>
        <v>0</v>
      </c>
      <c r="BF152" s="11">
        <f t="shared" si="46"/>
        <v>0</v>
      </c>
      <c r="BG152" s="11">
        <f t="shared" si="46"/>
        <v>0</v>
      </c>
      <c r="BH152" s="11">
        <f t="shared" si="46"/>
        <v>0</v>
      </c>
      <c r="BI152" s="11">
        <f t="shared" si="46"/>
        <v>0</v>
      </c>
      <c r="BJ152" s="11">
        <f t="shared" si="46"/>
        <v>0</v>
      </c>
      <c r="BK152" s="11">
        <f t="shared" si="46"/>
        <v>0</v>
      </c>
      <c r="BL152" s="11">
        <f t="shared" si="46"/>
        <v>0</v>
      </c>
      <c r="BM152" s="11">
        <f t="shared" si="46"/>
        <v>0</v>
      </c>
      <c r="BN152" s="11">
        <f t="shared" si="46"/>
        <v>0</v>
      </c>
      <c r="BO152" s="11">
        <f t="shared" si="46"/>
        <v>0</v>
      </c>
      <c r="BP152" s="11">
        <f t="shared" si="46"/>
        <v>0</v>
      </c>
      <c r="BQ152" s="11">
        <f t="shared" si="46"/>
        <v>0</v>
      </c>
      <c r="BR152" s="11">
        <f t="shared" si="46"/>
        <v>0</v>
      </c>
      <c r="BS152" s="11">
        <f t="shared" si="46"/>
        <v>0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</row>
    <row r="153" ht="15" customHeight="1" outlineLevel="1" spans="2:85">
      <c r="B153" s="10">
        <v>201903</v>
      </c>
      <c r="C153" s="11">
        <f t="shared" ref="C153:V153" si="47">IF(C22="","",C22+C114)</f>
        <v>1925785.56</v>
      </c>
      <c r="D153" s="11">
        <f t="shared" si="47"/>
        <v>2619399.19</v>
      </c>
      <c r="E153" s="11">
        <f t="shared" si="47"/>
        <v>2611919.97</v>
      </c>
      <c r="F153" s="11">
        <f t="shared" si="47"/>
        <v>2719853.39</v>
      </c>
      <c r="G153" s="11">
        <f t="shared" si="47"/>
        <v>2767473.94</v>
      </c>
      <c r="H153" s="11">
        <f t="shared" si="47"/>
        <v>2764520.65</v>
      </c>
      <c r="I153" s="11">
        <f t="shared" si="47"/>
        <v>2764520.65</v>
      </c>
      <c r="J153" s="11">
        <f t="shared" si="47"/>
        <v>2776968.28</v>
      </c>
      <c r="K153" s="11">
        <f t="shared" si="47"/>
        <v>2784568.28</v>
      </c>
      <c r="L153" s="11">
        <f t="shared" si="47"/>
        <v>2784568.28</v>
      </c>
      <c r="M153" s="11">
        <f t="shared" si="47"/>
        <v>2784568.28</v>
      </c>
      <c r="N153" s="11">
        <f t="shared" si="47"/>
        <v>2784568.28</v>
      </c>
      <c r="O153" s="11">
        <f t="shared" si="47"/>
        <v>2784568.28</v>
      </c>
      <c r="P153" s="11">
        <f t="shared" si="47"/>
        <v>2784568.28</v>
      </c>
      <c r="Q153" s="11">
        <f t="shared" si="47"/>
        <v>2784568.28</v>
      </c>
      <c r="R153" s="11">
        <f t="shared" si="47"/>
        <v>2784568.28</v>
      </c>
      <c r="S153" s="11">
        <f t="shared" si="47"/>
        <v>2784568.28</v>
      </c>
      <c r="T153" s="11">
        <f t="shared" si="47"/>
        <v>2784568.28</v>
      </c>
      <c r="U153" s="11">
        <f t="shared" si="47"/>
        <v>2784568.28</v>
      </c>
      <c r="V153" s="11">
        <f t="shared" si="47"/>
        <v>2784568.28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201903</v>
      </c>
      <c r="AY153" s="11">
        <f t="shared" ref="AY153:BR153" si="48">IF(AY22="","",AY22+AY114)</f>
        <v>0</v>
      </c>
      <c r="AZ153" s="11">
        <f t="shared" si="48"/>
        <v>0</v>
      </c>
      <c r="BA153" s="11">
        <f t="shared" si="48"/>
        <v>0</v>
      </c>
      <c r="BB153" s="11">
        <f t="shared" si="48"/>
        <v>0</v>
      </c>
      <c r="BC153" s="11">
        <f t="shared" si="48"/>
        <v>0</v>
      </c>
      <c r="BD153" s="11">
        <f t="shared" si="48"/>
        <v>0</v>
      </c>
      <c r="BE153" s="11">
        <f t="shared" si="48"/>
        <v>0</v>
      </c>
      <c r="BF153" s="11">
        <f t="shared" si="48"/>
        <v>0</v>
      </c>
      <c r="BG153" s="11">
        <f t="shared" si="48"/>
        <v>0</v>
      </c>
      <c r="BH153" s="11">
        <f t="shared" si="48"/>
        <v>0</v>
      </c>
      <c r="BI153" s="11">
        <f t="shared" si="48"/>
        <v>0</v>
      </c>
      <c r="BJ153" s="11">
        <f t="shared" si="48"/>
        <v>0</v>
      </c>
      <c r="BK153" s="11">
        <f t="shared" si="48"/>
        <v>0</v>
      </c>
      <c r="BL153" s="11">
        <f t="shared" si="48"/>
        <v>0</v>
      </c>
      <c r="BM153" s="11">
        <f t="shared" si="48"/>
        <v>0</v>
      </c>
      <c r="BN153" s="11">
        <f t="shared" si="48"/>
        <v>0</v>
      </c>
      <c r="BO153" s="11">
        <f t="shared" si="48"/>
        <v>0</v>
      </c>
      <c r="BP153" s="11">
        <f t="shared" si="48"/>
        <v>0</v>
      </c>
      <c r="BQ153" s="11">
        <f t="shared" si="48"/>
        <v>0</v>
      </c>
      <c r="BR153" s="11">
        <f t="shared" si="48"/>
        <v>0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</row>
    <row r="154" ht="15" customHeight="1" outlineLevel="1" spans="2:85">
      <c r="B154" s="10">
        <v>201906</v>
      </c>
      <c r="C154" s="11">
        <f t="shared" ref="C154:U154" si="49">IF(C23="","",C23+C115)</f>
        <v>3023851.19</v>
      </c>
      <c r="D154" s="11">
        <f t="shared" si="49"/>
        <v>3534723.52</v>
      </c>
      <c r="E154" s="11">
        <f t="shared" si="49"/>
        <v>3644637.47</v>
      </c>
      <c r="F154" s="11">
        <f t="shared" si="49"/>
        <v>3742016.57</v>
      </c>
      <c r="G154" s="11">
        <f t="shared" si="49"/>
        <v>3962896.49</v>
      </c>
      <c r="H154" s="11">
        <f t="shared" si="49"/>
        <v>4119205.3</v>
      </c>
      <c r="I154" s="11">
        <f t="shared" si="49"/>
        <v>4221274.56</v>
      </c>
      <c r="J154" s="11">
        <f t="shared" si="49"/>
        <v>4285862.55</v>
      </c>
      <c r="K154" s="11">
        <f t="shared" si="49"/>
        <v>4288245.3</v>
      </c>
      <c r="L154" s="11">
        <f t="shared" si="49"/>
        <v>4260952.9</v>
      </c>
      <c r="M154" s="11">
        <f t="shared" si="49"/>
        <v>4261294.75</v>
      </c>
      <c r="N154" s="11">
        <f t="shared" si="49"/>
        <v>4261294.75</v>
      </c>
      <c r="O154" s="11">
        <f t="shared" si="49"/>
        <v>4263374.75</v>
      </c>
      <c r="P154" s="11">
        <f t="shared" si="49"/>
        <v>4263374.75</v>
      </c>
      <c r="Q154" s="11">
        <f t="shared" si="49"/>
        <v>4264809.2</v>
      </c>
      <c r="R154" s="11">
        <f t="shared" si="49"/>
        <v>4264809.2</v>
      </c>
      <c r="S154" s="11">
        <f t="shared" si="49"/>
        <v>4264809.2</v>
      </c>
      <c r="T154" s="11">
        <f t="shared" si="49"/>
        <v>4264809.2</v>
      </c>
      <c r="U154" s="11">
        <f t="shared" si="49"/>
        <v>4264809.2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201906</v>
      </c>
      <c r="AY154" s="11">
        <f t="shared" ref="AY154:BQ154" si="50">IF(AY23="","",AY23+AY115)</f>
        <v>0</v>
      </c>
      <c r="AZ154" s="11">
        <f t="shared" si="50"/>
        <v>0</v>
      </c>
      <c r="BA154" s="11">
        <f t="shared" si="50"/>
        <v>0</v>
      </c>
      <c r="BB154" s="11">
        <f t="shared" si="50"/>
        <v>0</v>
      </c>
      <c r="BC154" s="11">
        <f t="shared" si="50"/>
        <v>0</v>
      </c>
      <c r="BD154" s="11">
        <f t="shared" si="50"/>
        <v>0</v>
      </c>
      <c r="BE154" s="11">
        <f t="shared" si="50"/>
        <v>0</v>
      </c>
      <c r="BF154" s="11">
        <f t="shared" si="50"/>
        <v>0</v>
      </c>
      <c r="BG154" s="11">
        <f t="shared" si="50"/>
        <v>0</v>
      </c>
      <c r="BH154" s="11">
        <f t="shared" si="50"/>
        <v>0</v>
      </c>
      <c r="BI154" s="11">
        <f t="shared" si="50"/>
        <v>0</v>
      </c>
      <c r="BJ154" s="11">
        <f t="shared" si="50"/>
        <v>0</v>
      </c>
      <c r="BK154" s="11">
        <f t="shared" si="50"/>
        <v>0</v>
      </c>
      <c r="BL154" s="11">
        <f t="shared" si="50"/>
        <v>0</v>
      </c>
      <c r="BM154" s="11">
        <f t="shared" si="50"/>
        <v>0</v>
      </c>
      <c r="BN154" s="11">
        <f t="shared" si="50"/>
        <v>0</v>
      </c>
      <c r="BO154" s="11">
        <f t="shared" si="50"/>
        <v>0</v>
      </c>
      <c r="BP154" s="11">
        <f t="shared" si="50"/>
        <v>0</v>
      </c>
      <c r="BQ154" s="11">
        <f t="shared" si="50"/>
        <v>0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</row>
    <row r="155" ht="15" customHeight="1" outlineLevel="1" spans="2:85">
      <c r="B155" s="10">
        <v>201909</v>
      </c>
      <c r="C155" s="11">
        <f t="shared" ref="C155:T155" si="51">IF(C24="","",C24+C116)</f>
        <v>3694032.1</v>
      </c>
      <c r="D155" s="11">
        <f t="shared" si="51"/>
        <v>4255404.58</v>
      </c>
      <c r="E155" s="11">
        <f t="shared" si="51"/>
        <v>4492364.67</v>
      </c>
      <c r="F155" s="11">
        <f t="shared" si="51"/>
        <v>4864956.37</v>
      </c>
      <c r="G155" s="11">
        <f t="shared" si="51"/>
        <v>5081370.76</v>
      </c>
      <c r="H155" s="11">
        <f t="shared" si="51"/>
        <v>5336466.55</v>
      </c>
      <c r="I155" s="11">
        <f t="shared" si="51"/>
        <v>5549646.12</v>
      </c>
      <c r="J155" s="11">
        <f t="shared" si="51"/>
        <v>5637023.98</v>
      </c>
      <c r="K155" s="11">
        <f t="shared" si="51"/>
        <v>5678307.44</v>
      </c>
      <c r="L155" s="11">
        <f t="shared" si="51"/>
        <v>5775414.72</v>
      </c>
      <c r="M155" s="11">
        <f t="shared" si="51"/>
        <v>5642557.37</v>
      </c>
      <c r="N155" s="11">
        <f t="shared" si="51"/>
        <v>5642280.48</v>
      </c>
      <c r="O155" s="11">
        <f t="shared" si="51"/>
        <v>5646660.48</v>
      </c>
      <c r="P155" s="11">
        <f t="shared" si="51"/>
        <v>5647660.48</v>
      </c>
      <c r="Q155" s="11">
        <f t="shared" si="51"/>
        <v>5642549.08</v>
      </c>
      <c r="R155" s="11">
        <f t="shared" si="51"/>
        <v>5648276.21</v>
      </c>
      <c r="S155" s="11">
        <f t="shared" si="51"/>
        <v>5668276.21</v>
      </c>
      <c r="T155" s="11">
        <f t="shared" si="51"/>
        <v>5668276.21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201909</v>
      </c>
      <c r="AY155" s="11">
        <f t="shared" ref="AY155:BP155" si="52">IF(AY24="","",AY24+AY116)</f>
        <v>0</v>
      </c>
      <c r="AZ155" s="11">
        <f t="shared" si="52"/>
        <v>0</v>
      </c>
      <c r="BA155" s="11">
        <f t="shared" si="52"/>
        <v>0</v>
      </c>
      <c r="BB155" s="11">
        <f t="shared" si="52"/>
        <v>0</v>
      </c>
      <c r="BC155" s="11">
        <f t="shared" si="52"/>
        <v>0</v>
      </c>
      <c r="BD155" s="11">
        <f t="shared" si="52"/>
        <v>0</v>
      </c>
      <c r="BE155" s="11">
        <f t="shared" si="52"/>
        <v>0</v>
      </c>
      <c r="BF155" s="11">
        <f t="shared" si="52"/>
        <v>0</v>
      </c>
      <c r="BG155" s="11">
        <f t="shared" si="52"/>
        <v>0</v>
      </c>
      <c r="BH155" s="11">
        <f t="shared" si="52"/>
        <v>0</v>
      </c>
      <c r="BI155" s="11">
        <f t="shared" si="52"/>
        <v>0</v>
      </c>
      <c r="BJ155" s="11">
        <f t="shared" si="52"/>
        <v>0</v>
      </c>
      <c r="BK155" s="11">
        <f t="shared" si="52"/>
        <v>0</v>
      </c>
      <c r="BL155" s="11">
        <f t="shared" si="52"/>
        <v>0</v>
      </c>
      <c r="BM155" s="11">
        <f t="shared" si="52"/>
        <v>0</v>
      </c>
      <c r="BN155" s="11">
        <f t="shared" si="52"/>
        <v>0</v>
      </c>
      <c r="BO155" s="11">
        <f t="shared" si="52"/>
        <v>0</v>
      </c>
      <c r="BP155" s="11">
        <f t="shared" si="52"/>
        <v>0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</row>
    <row r="156" ht="15" customHeight="1" outlineLevel="1" spans="2:85">
      <c r="B156" s="10">
        <v>201912</v>
      </c>
      <c r="C156" s="11">
        <f t="shared" ref="C156:S156" si="53">IF(C25="","",C25+C117)</f>
        <v>3078104.77</v>
      </c>
      <c r="D156" s="11">
        <f t="shared" si="53"/>
        <v>3639661.55</v>
      </c>
      <c r="E156" s="11">
        <f t="shared" si="53"/>
        <v>3685270.91</v>
      </c>
      <c r="F156" s="11">
        <f t="shared" si="53"/>
        <v>3908144.55</v>
      </c>
      <c r="G156" s="11">
        <f t="shared" si="53"/>
        <v>4394793.68</v>
      </c>
      <c r="H156" s="11">
        <f t="shared" si="53"/>
        <v>4445222.81</v>
      </c>
      <c r="I156" s="11">
        <f t="shared" si="53"/>
        <v>4406007.24</v>
      </c>
      <c r="J156" s="11">
        <f t="shared" si="53"/>
        <v>4424805.75</v>
      </c>
      <c r="K156" s="11">
        <f t="shared" si="53"/>
        <v>4442061.8</v>
      </c>
      <c r="L156" s="11">
        <f t="shared" si="53"/>
        <v>4429036.97</v>
      </c>
      <c r="M156" s="11">
        <f t="shared" si="53"/>
        <v>4429430.18</v>
      </c>
      <c r="N156" s="11">
        <f t="shared" si="53"/>
        <v>4429430.18</v>
      </c>
      <c r="O156" s="11">
        <f t="shared" si="53"/>
        <v>4429430.18</v>
      </c>
      <c r="P156" s="11">
        <f t="shared" si="53"/>
        <v>4433914.31</v>
      </c>
      <c r="Q156" s="11">
        <f t="shared" si="53"/>
        <v>4433914.31</v>
      </c>
      <c r="R156" s="11">
        <f t="shared" si="53"/>
        <v>4433914.31</v>
      </c>
      <c r="S156" s="11">
        <f t="shared" si="53"/>
        <v>4438631.06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201912</v>
      </c>
      <c r="AY156" s="11">
        <f t="shared" ref="AY156:BO156" si="54">IF(AY25="","",AY25+AY117)</f>
        <v>0</v>
      </c>
      <c r="AZ156" s="11">
        <f t="shared" si="54"/>
        <v>0</v>
      </c>
      <c r="BA156" s="11">
        <f t="shared" si="54"/>
        <v>0</v>
      </c>
      <c r="BB156" s="11">
        <f t="shared" si="54"/>
        <v>0</v>
      </c>
      <c r="BC156" s="11">
        <f t="shared" si="54"/>
        <v>0</v>
      </c>
      <c r="BD156" s="11">
        <f t="shared" si="54"/>
        <v>0</v>
      </c>
      <c r="BE156" s="11">
        <f t="shared" si="54"/>
        <v>0</v>
      </c>
      <c r="BF156" s="11">
        <f t="shared" si="54"/>
        <v>0</v>
      </c>
      <c r="BG156" s="11">
        <f t="shared" si="54"/>
        <v>0</v>
      </c>
      <c r="BH156" s="11">
        <f t="shared" si="54"/>
        <v>0</v>
      </c>
      <c r="BI156" s="11">
        <f t="shared" si="54"/>
        <v>0</v>
      </c>
      <c r="BJ156" s="11">
        <f t="shared" si="54"/>
        <v>0</v>
      </c>
      <c r="BK156" s="11">
        <f t="shared" si="54"/>
        <v>0</v>
      </c>
      <c r="BL156" s="11">
        <f t="shared" si="54"/>
        <v>0</v>
      </c>
      <c r="BM156" s="11">
        <f t="shared" si="54"/>
        <v>0</v>
      </c>
      <c r="BN156" s="11">
        <f t="shared" si="54"/>
        <v>0</v>
      </c>
      <c r="BO156" s="11">
        <f t="shared" si="54"/>
        <v>0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</row>
    <row r="157" ht="15" customHeight="1" outlineLevel="1" spans="2:85">
      <c r="B157" s="10">
        <v>202003</v>
      </c>
      <c r="C157" s="11">
        <f t="shared" ref="C157:R157" si="55">IF(C26="","",C26+C118)</f>
        <v>2663923.42</v>
      </c>
      <c r="D157" s="11">
        <f t="shared" si="55"/>
        <v>2607325.79</v>
      </c>
      <c r="E157" s="11">
        <f t="shared" si="55"/>
        <v>2773482.5</v>
      </c>
      <c r="F157" s="11">
        <f t="shared" si="55"/>
        <v>3199302.7</v>
      </c>
      <c r="G157" s="11">
        <f t="shared" si="55"/>
        <v>3353427.33</v>
      </c>
      <c r="H157" s="11">
        <f t="shared" si="55"/>
        <v>3317094.59</v>
      </c>
      <c r="I157" s="11">
        <f t="shared" si="55"/>
        <v>3482725.44</v>
      </c>
      <c r="J157" s="11">
        <f t="shared" si="55"/>
        <v>3455350.38</v>
      </c>
      <c r="K157" s="11">
        <f t="shared" si="55"/>
        <v>3314639.74</v>
      </c>
      <c r="L157" s="11">
        <f t="shared" si="55"/>
        <v>3331629.33</v>
      </c>
      <c r="M157" s="11">
        <f t="shared" si="55"/>
        <v>3350417.17</v>
      </c>
      <c r="N157" s="11">
        <f t="shared" si="55"/>
        <v>3342912.97</v>
      </c>
      <c r="O157" s="11">
        <f t="shared" si="55"/>
        <v>3343936.97</v>
      </c>
      <c r="P157" s="11">
        <f t="shared" si="55"/>
        <v>3342797.77</v>
      </c>
      <c r="Q157" s="11">
        <f t="shared" si="55"/>
        <v>3342797.77</v>
      </c>
      <c r="R157" s="11">
        <f t="shared" si="55"/>
        <v>3342797.77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202003</v>
      </c>
      <c r="AY157" s="11">
        <f t="shared" ref="AY157:BN157" si="56">IF(AY26="","",AY26+AY118)</f>
        <v>0</v>
      </c>
      <c r="AZ157" s="11">
        <f t="shared" si="56"/>
        <v>0</v>
      </c>
      <c r="BA157" s="11">
        <f t="shared" si="56"/>
        <v>0</v>
      </c>
      <c r="BB157" s="11">
        <f t="shared" si="56"/>
        <v>0</v>
      </c>
      <c r="BC157" s="11">
        <f t="shared" si="56"/>
        <v>0</v>
      </c>
      <c r="BD157" s="11">
        <f t="shared" si="56"/>
        <v>0</v>
      </c>
      <c r="BE157" s="11">
        <f t="shared" si="56"/>
        <v>0</v>
      </c>
      <c r="BF157" s="11">
        <f t="shared" si="56"/>
        <v>0</v>
      </c>
      <c r="BG157" s="11">
        <f t="shared" si="56"/>
        <v>0</v>
      </c>
      <c r="BH157" s="11">
        <f t="shared" si="56"/>
        <v>0</v>
      </c>
      <c r="BI157" s="11">
        <f t="shared" si="56"/>
        <v>0</v>
      </c>
      <c r="BJ157" s="11">
        <f t="shared" si="56"/>
        <v>0</v>
      </c>
      <c r="BK157" s="11">
        <f t="shared" si="56"/>
        <v>0</v>
      </c>
      <c r="BL157" s="11">
        <f t="shared" si="56"/>
        <v>0</v>
      </c>
      <c r="BM157" s="11">
        <f t="shared" si="56"/>
        <v>0</v>
      </c>
      <c r="BN157" s="11">
        <f t="shared" si="56"/>
        <v>0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</row>
    <row r="158" ht="15" customHeight="1" outlineLevel="1" spans="2:85">
      <c r="B158" s="10">
        <v>202006</v>
      </c>
      <c r="C158" s="11">
        <f t="shared" ref="C158:Q158" si="57">IF(C27="","",C27+C119)</f>
        <v>2158945.28</v>
      </c>
      <c r="D158" s="11">
        <f t="shared" si="57"/>
        <v>2474793.47</v>
      </c>
      <c r="E158" s="11">
        <f t="shared" si="57"/>
        <v>2817252.4</v>
      </c>
      <c r="F158" s="11">
        <f t="shared" si="57"/>
        <v>2756537.08</v>
      </c>
      <c r="G158" s="11">
        <f t="shared" si="57"/>
        <v>2855155.11</v>
      </c>
      <c r="H158" s="11">
        <f t="shared" si="57"/>
        <v>3072879.29</v>
      </c>
      <c r="I158" s="11">
        <f t="shared" si="57"/>
        <v>3049651.99</v>
      </c>
      <c r="J158" s="11">
        <f t="shared" si="57"/>
        <v>2966443.94</v>
      </c>
      <c r="K158" s="11">
        <f t="shared" si="57"/>
        <v>2956229.04</v>
      </c>
      <c r="L158" s="11">
        <f t="shared" si="57"/>
        <v>2978480.06</v>
      </c>
      <c r="M158" s="11">
        <f t="shared" si="57"/>
        <v>2978912.57</v>
      </c>
      <c r="N158" s="11">
        <f t="shared" si="57"/>
        <v>2986184.87</v>
      </c>
      <c r="O158" s="11">
        <f t="shared" si="57"/>
        <v>2982010.07</v>
      </c>
      <c r="P158" s="11">
        <f t="shared" si="57"/>
        <v>2982010.07</v>
      </c>
      <c r="Q158" s="11">
        <f t="shared" si="57"/>
        <v>2982010.07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202006</v>
      </c>
      <c r="AY158" s="11">
        <f t="shared" ref="AY158:BM158" si="58">IF(AY27="","",AY27+AY119)</f>
        <v>0</v>
      </c>
      <c r="AZ158" s="11">
        <f t="shared" si="58"/>
        <v>0</v>
      </c>
      <c r="BA158" s="11">
        <f t="shared" si="58"/>
        <v>0</v>
      </c>
      <c r="BB158" s="11">
        <f t="shared" si="58"/>
        <v>0</v>
      </c>
      <c r="BC158" s="11">
        <f t="shared" si="58"/>
        <v>0</v>
      </c>
      <c r="BD158" s="11">
        <f t="shared" si="58"/>
        <v>0</v>
      </c>
      <c r="BE158" s="11">
        <f t="shared" si="58"/>
        <v>0</v>
      </c>
      <c r="BF158" s="11">
        <f t="shared" si="58"/>
        <v>0</v>
      </c>
      <c r="BG158" s="11">
        <f t="shared" si="58"/>
        <v>0</v>
      </c>
      <c r="BH158" s="11">
        <f t="shared" si="58"/>
        <v>0</v>
      </c>
      <c r="BI158" s="11">
        <f t="shared" si="58"/>
        <v>0</v>
      </c>
      <c r="BJ158" s="11">
        <f t="shared" si="58"/>
        <v>0</v>
      </c>
      <c r="BK158" s="11">
        <f t="shared" si="58"/>
        <v>0</v>
      </c>
      <c r="BL158" s="11">
        <f t="shared" si="58"/>
        <v>0</v>
      </c>
      <c r="BM158" s="11">
        <f t="shared" si="58"/>
        <v>0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</row>
    <row r="159" ht="15" customHeight="1" outlineLevel="1" spans="2:85">
      <c r="B159" s="10">
        <v>202009</v>
      </c>
      <c r="C159" s="11">
        <f t="shared" ref="C159:P159" si="59">IF(C28="","",C28+C120)</f>
        <v>1120764.45</v>
      </c>
      <c r="D159" s="11">
        <f t="shared" si="59"/>
        <v>1186607.47</v>
      </c>
      <c r="E159" s="11">
        <f t="shared" si="59"/>
        <v>1200807.26</v>
      </c>
      <c r="F159" s="11">
        <f t="shared" si="59"/>
        <v>1358626.53</v>
      </c>
      <c r="G159" s="11">
        <f t="shared" si="59"/>
        <v>1789187.83</v>
      </c>
      <c r="H159" s="11">
        <f t="shared" si="59"/>
        <v>1815550.18</v>
      </c>
      <c r="I159" s="11">
        <f t="shared" si="59"/>
        <v>1818717.83</v>
      </c>
      <c r="J159" s="11">
        <f t="shared" si="59"/>
        <v>1810742.6</v>
      </c>
      <c r="K159" s="11">
        <f t="shared" si="59"/>
        <v>1807207.2</v>
      </c>
      <c r="L159" s="11">
        <f t="shared" si="59"/>
        <v>1811923.54</v>
      </c>
      <c r="M159" s="11">
        <f t="shared" si="59"/>
        <v>1801923.54</v>
      </c>
      <c r="N159" s="11">
        <f t="shared" si="59"/>
        <v>1811923.54</v>
      </c>
      <c r="O159" s="11">
        <f t="shared" si="59"/>
        <v>1811923.54</v>
      </c>
      <c r="P159" s="11">
        <f t="shared" si="59"/>
        <v>1811923.54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202009</v>
      </c>
      <c r="AY159" s="11">
        <f t="shared" ref="AY159:BL159" si="60">IF(AY28="","",AY28+AY120)</f>
        <v>0</v>
      </c>
      <c r="AZ159" s="11">
        <f t="shared" si="60"/>
        <v>0</v>
      </c>
      <c r="BA159" s="11">
        <f t="shared" si="60"/>
        <v>0</v>
      </c>
      <c r="BB159" s="11">
        <f t="shared" si="60"/>
        <v>0</v>
      </c>
      <c r="BC159" s="11">
        <f t="shared" si="60"/>
        <v>0</v>
      </c>
      <c r="BD159" s="11">
        <f t="shared" si="60"/>
        <v>0</v>
      </c>
      <c r="BE159" s="11">
        <f t="shared" si="60"/>
        <v>0</v>
      </c>
      <c r="BF159" s="11">
        <f t="shared" si="60"/>
        <v>0</v>
      </c>
      <c r="BG159" s="11">
        <f t="shared" si="60"/>
        <v>0</v>
      </c>
      <c r="BH159" s="11">
        <f t="shared" si="60"/>
        <v>0</v>
      </c>
      <c r="BI159" s="11">
        <f t="shared" si="60"/>
        <v>0</v>
      </c>
      <c r="BJ159" s="11">
        <f t="shared" si="60"/>
        <v>0</v>
      </c>
      <c r="BK159" s="11">
        <f t="shared" si="60"/>
        <v>0</v>
      </c>
      <c r="BL159" s="11">
        <f t="shared" si="60"/>
        <v>0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</row>
    <row r="160" ht="15" customHeight="1" outlineLevel="1" spans="2:85">
      <c r="B160" s="10">
        <v>202012</v>
      </c>
      <c r="C160" s="11">
        <f t="shared" ref="C160:O160" si="61">IF(C29="","",C29+C121)</f>
        <v>194250</v>
      </c>
      <c r="D160" s="11">
        <f t="shared" si="61"/>
        <v>161473</v>
      </c>
      <c r="E160" s="11">
        <f t="shared" si="61"/>
        <v>120294.5</v>
      </c>
      <c r="F160" s="11">
        <f t="shared" si="61"/>
        <v>371340.54</v>
      </c>
      <c r="G160" s="11">
        <f t="shared" si="61"/>
        <v>359288.54</v>
      </c>
      <c r="H160" s="11">
        <f t="shared" si="61"/>
        <v>345788.54</v>
      </c>
      <c r="I160" s="11">
        <f t="shared" si="61"/>
        <v>345788.54</v>
      </c>
      <c r="J160" s="11">
        <f t="shared" si="61"/>
        <v>340788.54</v>
      </c>
      <c r="K160" s="11">
        <f t="shared" si="61"/>
        <v>340788.54</v>
      </c>
      <c r="L160" s="11">
        <f t="shared" si="61"/>
        <v>340788.54</v>
      </c>
      <c r="M160" s="11">
        <f t="shared" si="61"/>
        <v>340788.54</v>
      </c>
      <c r="N160" s="11">
        <f t="shared" si="61"/>
        <v>340788.54</v>
      </c>
      <c r="O160" s="11">
        <f t="shared" si="61"/>
        <v>340788.54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202012</v>
      </c>
      <c r="AY160" s="11">
        <f t="shared" ref="AY160:BK160" si="62">IF(AY29="","",AY29+AY121)</f>
        <v>0</v>
      </c>
      <c r="AZ160" s="11">
        <f t="shared" si="62"/>
        <v>0</v>
      </c>
      <c r="BA160" s="11">
        <f t="shared" si="62"/>
        <v>0</v>
      </c>
      <c r="BB160" s="11">
        <f t="shared" si="62"/>
        <v>0</v>
      </c>
      <c r="BC160" s="11">
        <f t="shared" si="62"/>
        <v>0</v>
      </c>
      <c r="BD160" s="11">
        <f t="shared" si="62"/>
        <v>0</v>
      </c>
      <c r="BE160" s="11">
        <f t="shared" si="62"/>
        <v>0</v>
      </c>
      <c r="BF160" s="11">
        <f t="shared" si="62"/>
        <v>0</v>
      </c>
      <c r="BG160" s="11">
        <f t="shared" si="62"/>
        <v>0</v>
      </c>
      <c r="BH160" s="11">
        <f t="shared" si="62"/>
        <v>0</v>
      </c>
      <c r="BI160" s="11">
        <f t="shared" si="62"/>
        <v>0</v>
      </c>
      <c r="BJ160" s="11">
        <f t="shared" si="62"/>
        <v>0</v>
      </c>
      <c r="BK160" s="11">
        <f t="shared" si="62"/>
        <v>0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</row>
    <row r="161" ht="15" customHeight="1" outlineLevel="1" spans="2:85">
      <c r="B161" s="10">
        <v>202103</v>
      </c>
      <c r="C161" s="11">
        <f t="shared" ref="C161:N161" si="63">IF(C30="","",C30+C122)</f>
        <v>191669.1</v>
      </c>
      <c r="D161" s="11">
        <f t="shared" si="63"/>
        <v>242859.6</v>
      </c>
      <c r="E161" s="11">
        <f t="shared" si="63"/>
        <v>231740.25</v>
      </c>
      <c r="F161" s="11">
        <f t="shared" si="63"/>
        <v>452075.25</v>
      </c>
      <c r="G161" s="11">
        <f t="shared" si="63"/>
        <v>464845.35</v>
      </c>
      <c r="H161" s="11">
        <f t="shared" si="63"/>
        <v>443523.7</v>
      </c>
      <c r="I161" s="11">
        <f t="shared" si="63"/>
        <v>470648.51</v>
      </c>
      <c r="J161" s="11">
        <f t="shared" si="63"/>
        <v>466648.51</v>
      </c>
      <c r="K161" s="11">
        <f t="shared" si="63"/>
        <v>466648.51</v>
      </c>
      <c r="L161" s="11">
        <f t="shared" si="63"/>
        <v>466648.51</v>
      </c>
      <c r="M161" s="11">
        <f t="shared" si="63"/>
        <v>466648.51</v>
      </c>
      <c r="N161" s="11">
        <f t="shared" si="63"/>
        <v>466648.51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202103</v>
      </c>
      <c r="AY161" s="11">
        <f t="shared" ref="AY161:BJ161" si="64">IF(AY30="","",AY30+AY122)</f>
        <v>0</v>
      </c>
      <c r="AZ161" s="11">
        <f t="shared" si="64"/>
        <v>0</v>
      </c>
      <c r="BA161" s="11">
        <f t="shared" si="64"/>
        <v>0</v>
      </c>
      <c r="BB161" s="11">
        <f t="shared" si="64"/>
        <v>0</v>
      </c>
      <c r="BC161" s="11">
        <f t="shared" si="64"/>
        <v>0</v>
      </c>
      <c r="BD161" s="11">
        <f t="shared" si="64"/>
        <v>0</v>
      </c>
      <c r="BE161" s="11">
        <f t="shared" si="64"/>
        <v>0</v>
      </c>
      <c r="BF161" s="11">
        <f t="shared" si="64"/>
        <v>0</v>
      </c>
      <c r="BG161" s="11">
        <f t="shared" si="64"/>
        <v>0</v>
      </c>
      <c r="BH161" s="11">
        <f t="shared" si="64"/>
        <v>0</v>
      </c>
      <c r="BI161" s="11">
        <f t="shared" si="64"/>
        <v>0</v>
      </c>
      <c r="BJ161" s="11">
        <f t="shared" si="64"/>
        <v>0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</row>
    <row r="162" ht="15" customHeight="1" outlineLevel="1" spans="2:85">
      <c r="B162" s="10">
        <v>202106</v>
      </c>
      <c r="C162" s="11">
        <f t="shared" ref="C162:M162" si="65">IF(C31="","",C31+C123)</f>
        <v>217280.08</v>
      </c>
      <c r="D162" s="11">
        <f t="shared" si="65"/>
        <v>562999.5</v>
      </c>
      <c r="E162" s="11">
        <f t="shared" si="65"/>
        <v>799808.5</v>
      </c>
      <c r="F162" s="11">
        <f t="shared" si="65"/>
        <v>718663.5</v>
      </c>
      <c r="G162" s="11">
        <f t="shared" si="65"/>
        <v>374478.69</v>
      </c>
      <c r="H162" s="11">
        <f t="shared" si="65"/>
        <v>358663.51</v>
      </c>
      <c r="I162" s="11">
        <f t="shared" si="65"/>
        <v>358663.51</v>
      </c>
      <c r="J162" s="11">
        <f t="shared" si="65"/>
        <v>358663.51</v>
      </c>
      <c r="K162" s="11">
        <f t="shared" si="65"/>
        <v>358663.51</v>
      </c>
      <c r="L162" s="11">
        <f t="shared" si="65"/>
        <v>358663.51</v>
      </c>
      <c r="M162" s="11">
        <f t="shared" si="65"/>
        <v>358663.51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202106</v>
      </c>
      <c r="AY162" s="11">
        <f t="shared" ref="AY162:BI162" si="66">IF(AY31="","",AY31+AY123)</f>
        <v>0</v>
      </c>
      <c r="AZ162" s="11">
        <f t="shared" si="66"/>
        <v>0</v>
      </c>
      <c r="BA162" s="11">
        <f t="shared" si="66"/>
        <v>0</v>
      </c>
      <c r="BB162" s="11">
        <f t="shared" si="66"/>
        <v>0</v>
      </c>
      <c r="BC162" s="11">
        <f t="shared" si="66"/>
        <v>0</v>
      </c>
      <c r="BD162" s="11">
        <f t="shared" si="66"/>
        <v>0</v>
      </c>
      <c r="BE162" s="11">
        <f t="shared" si="66"/>
        <v>0</v>
      </c>
      <c r="BF162" s="11">
        <f t="shared" si="66"/>
        <v>0</v>
      </c>
      <c r="BG162" s="11">
        <f t="shared" si="66"/>
        <v>0</v>
      </c>
      <c r="BH162" s="11">
        <f t="shared" si="66"/>
        <v>0</v>
      </c>
      <c r="BI162" s="11">
        <f t="shared" si="66"/>
        <v>0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</row>
    <row r="163" ht="15" customHeight="1" outlineLevel="1" spans="2:85">
      <c r="B163" s="10">
        <v>202109</v>
      </c>
      <c r="C163" s="11">
        <f t="shared" ref="C163:L163" si="67">IF(C32="","",C32+C124)</f>
        <v>831354</v>
      </c>
      <c r="D163" s="11">
        <f t="shared" si="67"/>
        <v>1274016.32</v>
      </c>
      <c r="E163" s="11">
        <f t="shared" si="67"/>
        <v>588776.85</v>
      </c>
      <c r="F163" s="11">
        <f t="shared" si="67"/>
        <v>565383.07</v>
      </c>
      <c r="G163" s="11">
        <f t="shared" si="67"/>
        <v>561977.5</v>
      </c>
      <c r="H163" s="11">
        <f t="shared" si="67"/>
        <v>554757.5</v>
      </c>
      <c r="I163" s="11">
        <f t="shared" si="67"/>
        <v>554757.5</v>
      </c>
      <c r="J163" s="11">
        <f t="shared" si="67"/>
        <v>554757.5</v>
      </c>
      <c r="K163" s="11">
        <f t="shared" si="67"/>
        <v>554757.5</v>
      </c>
      <c r="L163" s="11">
        <f t="shared" si="67"/>
        <v>554757.5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202109</v>
      </c>
      <c r="AY163" s="11">
        <f t="shared" ref="AY163:BH163" si="68">IF(AY32="","",AY32+AY124)</f>
        <v>0</v>
      </c>
      <c r="AZ163" s="11">
        <f t="shared" si="68"/>
        <v>0</v>
      </c>
      <c r="BA163" s="11">
        <f t="shared" si="68"/>
        <v>0</v>
      </c>
      <c r="BB163" s="11">
        <f t="shared" si="68"/>
        <v>0</v>
      </c>
      <c r="BC163" s="11">
        <f t="shared" si="68"/>
        <v>0</v>
      </c>
      <c r="BD163" s="11">
        <f t="shared" si="68"/>
        <v>0</v>
      </c>
      <c r="BE163" s="11">
        <f t="shared" si="68"/>
        <v>0</v>
      </c>
      <c r="BF163" s="11">
        <f t="shared" si="68"/>
        <v>0</v>
      </c>
      <c r="BG163" s="11">
        <f t="shared" si="68"/>
        <v>0</v>
      </c>
      <c r="BH163" s="11">
        <f t="shared" si="68"/>
        <v>0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</row>
    <row r="164" ht="15" customHeight="1" outlineLevel="1" spans="2:85">
      <c r="B164" s="10">
        <v>202112</v>
      </c>
      <c r="C164" s="11">
        <f t="shared" ref="C164:K164" si="69">IF(C33="","",C33+C125)</f>
        <v>1711822</v>
      </c>
      <c r="D164" s="11">
        <f t="shared" si="69"/>
        <v>1307873.35</v>
      </c>
      <c r="E164" s="11">
        <f t="shared" si="69"/>
        <v>1156325.94</v>
      </c>
      <c r="F164" s="11">
        <f t="shared" si="69"/>
        <v>1155956.94</v>
      </c>
      <c r="G164" s="11">
        <f t="shared" si="69"/>
        <v>1196420.32</v>
      </c>
      <c r="H164" s="11">
        <f t="shared" si="69"/>
        <v>1196420.32</v>
      </c>
      <c r="I164" s="11">
        <f t="shared" si="69"/>
        <v>1196420.32</v>
      </c>
      <c r="J164" s="11">
        <f t="shared" si="69"/>
        <v>1196420.32</v>
      </c>
      <c r="K164" s="11">
        <f t="shared" si="69"/>
        <v>1186254.02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202112</v>
      </c>
      <c r="AY164" s="11">
        <f t="shared" ref="AY164:BG164" si="70">IF(AY33="","",AY33+AY125)</f>
        <v>0</v>
      </c>
      <c r="AZ164" s="11">
        <f t="shared" si="70"/>
        <v>0</v>
      </c>
      <c r="BA164" s="11">
        <f t="shared" si="70"/>
        <v>0</v>
      </c>
      <c r="BB164" s="11">
        <f t="shared" si="70"/>
        <v>0</v>
      </c>
      <c r="BC164" s="11">
        <f t="shared" si="70"/>
        <v>0</v>
      </c>
      <c r="BD164" s="11">
        <f t="shared" si="70"/>
        <v>0</v>
      </c>
      <c r="BE164" s="11">
        <f t="shared" si="70"/>
        <v>0</v>
      </c>
      <c r="BF164" s="11">
        <f t="shared" si="70"/>
        <v>0</v>
      </c>
      <c r="BG164" s="11">
        <f t="shared" si="70"/>
        <v>0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</row>
    <row r="165" ht="15" customHeight="1" outlineLevel="1" spans="2:85">
      <c r="B165" s="10">
        <v>202203</v>
      </c>
      <c r="C165" s="11">
        <f t="shared" ref="C165:J165" si="71">IF(C34="","",C34+C126)</f>
        <v>151871.97</v>
      </c>
      <c r="D165" s="11">
        <f t="shared" si="71"/>
        <v>543439.47</v>
      </c>
      <c r="E165" s="11">
        <f t="shared" si="71"/>
        <v>524369.21</v>
      </c>
      <c r="F165" s="11">
        <f t="shared" si="71"/>
        <v>665862.43</v>
      </c>
      <c r="G165" s="11">
        <f t="shared" si="71"/>
        <v>709177.18</v>
      </c>
      <c r="H165" s="11">
        <f t="shared" si="71"/>
        <v>709177.18</v>
      </c>
      <c r="I165" s="11">
        <f t="shared" si="71"/>
        <v>707893.94</v>
      </c>
      <c r="J165" s="11">
        <f t="shared" si="71"/>
        <v>708874.23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202203</v>
      </c>
      <c r="AY165" s="11">
        <f t="shared" ref="AY165:BF165" si="72">IF(AY34="","",AY34+AY126)</f>
        <v>0</v>
      </c>
      <c r="AZ165" s="11">
        <f t="shared" si="72"/>
        <v>0</v>
      </c>
      <c r="BA165" s="11">
        <f t="shared" si="72"/>
        <v>0</v>
      </c>
      <c r="BB165" s="11">
        <f t="shared" si="72"/>
        <v>0</v>
      </c>
      <c r="BC165" s="11">
        <f t="shared" si="72"/>
        <v>0</v>
      </c>
      <c r="BD165" s="11">
        <f t="shared" si="72"/>
        <v>0</v>
      </c>
      <c r="BE165" s="11">
        <f t="shared" si="72"/>
        <v>0</v>
      </c>
      <c r="BF165" s="11">
        <f t="shared" si="72"/>
        <v>0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</row>
    <row r="166" ht="15" customHeight="1" outlineLevel="1" spans="2:85">
      <c r="B166" s="10">
        <v>202206</v>
      </c>
      <c r="C166" s="11">
        <f t="shared" ref="C166:I166" si="73">IF(C35="","",C35+C127)</f>
        <v>192065</v>
      </c>
      <c r="D166" s="11">
        <f t="shared" si="73"/>
        <v>291984.62</v>
      </c>
      <c r="E166" s="11">
        <f t="shared" si="73"/>
        <v>458583.13</v>
      </c>
      <c r="F166" s="11">
        <f t="shared" si="73"/>
        <v>784436.33</v>
      </c>
      <c r="G166" s="11">
        <f t="shared" si="73"/>
        <v>784436.33</v>
      </c>
      <c r="H166" s="11">
        <f t="shared" si="73"/>
        <v>784436.33</v>
      </c>
      <c r="I166" s="11">
        <f t="shared" si="73"/>
        <v>784436.33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202206</v>
      </c>
      <c r="AY166" s="11">
        <f t="shared" ref="AY166:BE166" si="74">IF(AY35="","",AY35+AY127)</f>
        <v>0</v>
      </c>
      <c r="AZ166" s="11">
        <f t="shared" si="74"/>
        <v>0</v>
      </c>
      <c r="BA166" s="11">
        <f t="shared" si="74"/>
        <v>0</v>
      </c>
      <c r="BB166" s="11">
        <f t="shared" si="74"/>
        <v>0</v>
      </c>
      <c r="BC166" s="11">
        <f t="shared" si="74"/>
        <v>0</v>
      </c>
      <c r="BD166" s="11">
        <f t="shared" si="74"/>
        <v>0</v>
      </c>
      <c r="BE166" s="11">
        <f t="shared" si="74"/>
        <v>0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</row>
    <row r="167" ht="15" customHeight="1" outlineLevel="1" spans="2:85">
      <c r="B167" s="10">
        <v>202209</v>
      </c>
      <c r="C167" s="11">
        <f t="shared" ref="C167:H167" si="75">IF(C36="","",C36+C128)</f>
        <v>716974.84</v>
      </c>
      <c r="D167" s="11">
        <f t="shared" si="75"/>
        <v>887730.76</v>
      </c>
      <c r="E167" s="11">
        <f t="shared" si="75"/>
        <v>953940.56</v>
      </c>
      <c r="F167" s="11">
        <f t="shared" si="75"/>
        <v>850386.06</v>
      </c>
      <c r="G167" s="11">
        <f t="shared" si="75"/>
        <v>875386.06</v>
      </c>
      <c r="H167" s="11">
        <f t="shared" si="75"/>
        <v>948430.56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202209</v>
      </c>
      <c r="AY167" s="11">
        <f t="shared" ref="AY167:BD167" si="76">IF(AY36="","",AY36+AY128)</f>
        <v>0</v>
      </c>
      <c r="AZ167" s="11">
        <f t="shared" si="76"/>
        <v>0</v>
      </c>
      <c r="BA167" s="11">
        <f t="shared" si="76"/>
        <v>0</v>
      </c>
      <c r="BB167" s="11">
        <f t="shared" si="76"/>
        <v>0</v>
      </c>
      <c r="BC167" s="11">
        <f t="shared" si="76"/>
        <v>0</v>
      </c>
      <c r="BD167" s="11">
        <f t="shared" si="76"/>
        <v>0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</row>
    <row r="168" ht="15" customHeight="1" outlineLevel="1" spans="2:85">
      <c r="B168" s="10">
        <v>202212</v>
      </c>
      <c r="C168" s="11">
        <f>IF(C37="","",C37+C129)</f>
        <v>310211.52</v>
      </c>
      <c r="D168" s="11">
        <f>IF(D37="","",D37+D129)</f>
        <v>424629.4</v>
      </c>
      <c r="E168" s="11">
        <f>IF(E37="","",E37+E129)</f>
        <v>409656.4</v>
      </c>
      <c r="F168" s="11">
        <f>IF(F37="","",F37+F129)</f>
        <v>409656.4</v>
      </c>
      <c r="G168" s="11">
        <f>IF(G37="","",G37+G129)</f>
        <v>419656.4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202212</v>
      </c>
      <c r="AY168" s="11">
        <f>IF(AY37="","",AY37+AY129)</f>
        <v>0</v>
      </c>
      <c r="AZ168" s="11">
        <f>IF(AZ37="","",AZ37+AZ129)</f>
        <v>0</v>
      </c>
      <c r="BA168" s="11">
        <f>IF(BA37="","",BA37+BA129)</f>
        <v>0</v>
      </c>
      <c r="BB168" s="11">
        <f>IF(BB37="","",BB37+BB129)</f>
        <v>0</v>
      </c>
      <c r="BC168" s="11">
        <f>IF(BC37="","",BC37+BC129)</f>
        <v>0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</row>
    <row r="169" ht="15" customHeight="1" outlineLevel="1" spans="2:85">
      <c r="B169" s="10">
        <v>202303</v>
      </c>
      <c r="C169" s="11">
        <f>IF(C38="","",C38+C130)</f>
        <v>532400.59</v>
      </c>
      <c r="D169" s="11">
        <f>IF(D38="","",D38+D130)</f>
        <v>827103.47</v>
      </c>
      <c r="E169" s="11">
        <f>IF(E38="","",E38+E130)</f>
        <v>737103.47</v>
      </c>
      <c r="F169" s="11">
        <f>IF(F38="","",F38+F130)</f>
        <v>747256.49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202303</v>
      </c>
      <c r="AY169" s="11">
        <f>IF(AY38="","",AY38+AY130)</f>
        <v>0</v>
      </c>
      <c r="AZ169" s="11">
        <f>IF(AZ38="","",AZ38+AZ130)</f>
        <v>0</v>
      </c>
      <c r="BA169" s="11">
        <f>IF(BA38="","",BA38+BA130)</f>
        <v>0</v>
      </c>
      <c r="BB169" s="11">
        <f>IF(BB38="","",BB38+BB130)</f>
        <v>0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</row>
    <row r="170" ht="15" customHeight="1" outlineLevel="1" spans="2:85">
      <c r="B170" s="10">
        <v>202306</v>
      </c>
      <c r="C170" s="11">
        <f>IF(C39="","",C39+C131)</f>
        <v>481586.15</v>
      </c>
      <c r="D170" s="11">
        <f>IF(D39="","",D39+D131)</f>
        <v>575260.39</v>
      </c>
      <c r="E170" s="11">
        <f>IF(E39="","",E39+E131)</f>
        <v>575260.39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202306</v>
      </c>
      <c r="AY170" s="11">
        <f>IF(AY39="","",AY39+AY131)</f>
        <v>0</v>
      </c>
      <c r="AZ170" s="11">
        <f>IF(AZ39="","",AZ39+AZ131)</f>
        <v>0</v>
      </c>
      <c r="BA170" s="11">
        <f>IF(BA39="","",BA39+BA131)</f>
        <v>0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</row>
    <row r="171" ht="15" customHeight="1" outlineLevel="1" spans="2:85">
      <c r="B171" s="10">
        <v>202309</v>
      </c>
      <c r="C171" s="11">
        <f>IF(C40="","",C40+C132)</f>
        <v>544518.88</v>
      </c>
      <c r="D171" s="11">
        <f>IF(D40="","",D40+D132)</f>
        <v>698876.2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202309</v>
      </c>
      <c r="AY171" s="11">
        <f>IF(AY40="","",AY40+AY132)</f>
        <v>0</v>
      </c>
      <c r="AZ171" s="11">
        <f>IF(AZ40="","",AZ40+AZ132)</f>
        <v>0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</row>
    <row r="172" ht="15" customHeight="1" outlineLevel="1" spans="2:85">
      <c r="B172" s="10">
        <v>202312</v>
      </c>
      <c r="C172" s="11">
        <f>IF(C41="","",C41+C133)</f>
        <v>1088626.7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202312</v>
      </c>
      <c r="AY172" s="11">
        <f>IF(AY41="","",AY41+AY133)</f>
        <v>0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</row>
    <row r="173" ht="15" customHeight="1"/>
    <row r="174" ht="15" customHeight="1" spans="2:8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</row>
    <row r="175" ht="15" customHeight="1" outlineLevel="1" spans="2:8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ht="15" customHeight="1" outlineLevel="1" spans="2:8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</row>
    <row r="177" ht="15" customHeight="1" outlineLevel="1" spans="2:85">
      <c r="B177" s="10">
        <v>201506</v>
      </c>
      <c r="C177" s="13">
        <f t="shared" ref="C177:AJ185" si="77">IFERROR(IF(D138="","",D138/C138),0)</f>
        <v>2.15517120872278</v>
      </c>
      <c r="D177" s="13">
        <f t="shared" si="77"/>
        <v>1.05466960313459</v>
      </c>
      <c r="E177" s="13">
        <f t="shared" si="77"/>
        <v>1</v>
      </c>
      <c r="F177" s="13">
        <f t="shared" si="77"/>
        <v>1.27954356127315</v>
      </c>
      <c r="G177" s="13">
        <f t="shared" si="77"/>
        <v>0.781528687468049</v>
      </c>
      <c r="H177" s="13">
        <f t="shared" si="77"/>
        <v>1</v>
      </c>
      <c r="I177" s="13">
        <f t="shared" si="77"/>
        <v>1</v>
      </c>
      <c r="J177" s="13">
        <f t="shared" si="77"/>
        <v>1</v>
      </c>
      <c r="K177" s="13">
        <f t="shared" si="77"/>
        <v>1</v>
      </c>
      <c r="L177" s="13">
        <f t="shared" si="77"/>
        <v>1</v>
      </c>
      <c r="M177" s="13">
        <f t="shared" si="77"/>
        <v>1</v>
      </c>
      <c r="N177" s="13">
        <f t="shared" si="77"/>
        <v>1</v>
      </c>
      <c r="O177" s="13">
        <f t="shared" si="77"/>
        <v>1</v>
      </c>
      <c r="P177" s="13">
        <f t="shared" si="77"/>
        <v>1</v>
      </c>
      <c r="Q177" s="13">
        <f t="shared" si="77"/>
        <v>1</v>
      </c>
      <c r="R177" s="13">
        <f t="shared" si="77"/>
        <v>1</v>
      </c>
      <c r="S177" s="13">
        <f t="shared" si="77"/>
        <v>1</v>
      </c>
      <c r="T177" s="13">
        <f t="shared" si="77"/>
        <v>1</v>
      </c>
      <c r="U177" s="13">
        <f t="shared" si="77"/>
        <v>1</v>
      </c>
      <c r="V177" s="13">
        <f t="shared" si="77"/>
        <v>1</v>
      </c>
      <c r="W177" s="13">
        <f t="shared" si="77"/>
        <v>1</v>
      </c>
      <c r="X177" s="13">
        <f t="shared" si="77"/>
        <v>1</v>
      </c>
      <c r="Y177" s="13">
        <f t="shared" si="77"/>
        <v>1</v>
      </c>
      <c r="Z177" s="13">
        <f t="shared" si="77"/>
        <v>1</v>
      </c>
      <c r="AA177" s="13">
        <f t="shared" si="77"/>
        <v>1</v>
      </c>
      <c r="AB177" s="13">
        <f t="shared" si="77"/>
        <v>1</v>
      </c>
      <c r="AC177" s="13">
        <f t="shared" si="77"/>
        <v>1</v>
      </c>
      <c r="AD177" s="13">
        <f t="shared" si="77"/>
        <v>1</v>
      </c>
      <c r="AE177" s="13">
        <f t="shared" si="77"/>
        <v>1</v>
      </c>
      <c r="AF177" s="13">
        <f t="shared" si="77"/>
        <v>1</v>
      </c>
      <c r="AG177" s="13">
        <f t="shared" si="77"/>
        <v>1</v>
      </c>
      <c r="AH177" s="13">
        <f t="shared" si="77"/>
        <v>1</v>
      </c>
      <c r="AI177" s="13">
        <f t="shared" si="77"/>
        <v>1</v>
      </c>
      <c r="AJ177" s="13">
        <f t="shared" si="77"/>
        <v>1</v>
      </c>
      <c r="AK177" s="13" t="str">
        <f>IFERROR(IF(AL138="","",AL138/AK138),0)</f>
        <v/>
      </c>
      <c r="AX177" s="10">
        <v>201506</v>
      </c>
      <c r="AY177" s="13">
        <f t="shared" ref="AY177:CF185" si="78">IFERROR(IF(AZ138="","",AZ138/AY138),0)</f>
        <v>0</v>
      </c>
      <c r="AZ177" s="13">
        <f t="shared" si="78"/>
        <v>0</v>
      </c>
      <c r="BA177" s="13">
        <f t="shared" si="78"/>
        <v>0</v>
      </c>
      <c r="BB177" s="13">
        <f t="shared" si="78"/>
        <v>0</v>
      </c>
      <c r="BC177" s="13">
        <f t="shared" si="78"/>
        <v>0</v>
      </c>
      <c r="BD177" s="13">
        <f t="shared" si="78"/>
        <v>0</v>
      </c>
      <c r="BE177" s="13">
        <f t="shared" si="78"/>
        <v>0</v>
      </c>
      <c r="BF177" s="13">
        <f t="shared" si="78"/>
        <v>0</v>
      </c>
      <c r="BG177" s="13">
        <f t="shared" si="78"/>
        <v>0</v>
      </c>
      <c r="BH177" s="13">
        <f t="shared" si="78"/>
        <v>0</v>
      </c>
      <c r="BI177" s="13">
        <f t="shared" si="78"/>
        <v>0</v>
      </c>
      <c r="BJ177" s="13">
        <f t="shared" si="78"/>
        <v>0</v>
      </c>
      <c r="BK177" s="13">
        <f t="shared" si="78"/>
        <v>0</v>
      </c>
      <c r="BL177" s="13">
        <f t="shared" si="78"/>
        <v>0</v>
      </c>
      <c r="BM177" s="13">
        <f t="shared" si="78"/>
        <v>0</v>
      </c>
      <c r="BN177" s="13">
        <f t="shared" si="78"/>
        <v>0</v>
      </c>
      <c r="BO177" s="13">
        <f t="shared" si="78"/>
        <v>0</v>
      </c>
      <c r="BP177" s="13">
        <f t="shared" si="78"/>
        <v>0</v>
      </c>
      <c r="BQ177" s="13">
        <f t="shared" si="78"/>
        <v>0</v>
      </c>
      <c r="BR177" s="13">
        <f t="shared" si="78"/>
        <v>0</v>
      </c>
      <c r="BS177" s="13">
        <f t="shared" si="78"/>
        <v>0</v>
      </c>
      <c r="BT177" s="13">
        <f t="shared" si="78"/>
        <v>0</v>
      </c>
      <c r="BU177" s="13">
        <f t="shared" si="78"/>
        <v>0</v>
      </c>
      <c r="BV177" s="13">
        <f t="shared" si="78"/>
        <v>0</v>
      </c>
      <c r="BW177" s="13">
        <f t="shared" si="78"/>
        <v>0</v>
      </c>
      <c r="BX177" s="13">
        <f t="shared" si="78"/>
        <v>0</v>
      </c>
      <c r="BY177" s="13">
        <f t="shared" si="78"/>
        <v>0</v>
      </c>
      <c r="BZ177" s="13">
        <f t="shared" si="78"/>
        <v>0</v>
      </c>
      <c r="CA177" s="13">
        <f t="shared" si="78"/>
        <v>0</v>
      </c>
      <c r="CB177" s="13">
        <f t="shared" si="78"/>
        <v>0</v>
      </c>
      <c r="CC177" s="13">
        <f t="shared" si="78"/>
        <v>0</v>
      </c>
      <c r="CD177" s="13">
        <f t="shared" si="78"/>
        <v>0</v>
      </c>
      <c r="CE177" s="13">
        <f t="shared" si="78"/>
        <v>0</v>
      </c>
      <c r="CF177" s="13">
        <f t="shared" si="78"/>
        <v>0</v>
      </c>
      <c r="CG177" s="13" t="str">
        <f>IFERROR(IF(CH138="","",CH138/CG138),0)</f>
        <v/>
      </c>
    </row>
    <row r="178" ht="15" customHeight="1" outlineLevel="1" spans="2:85">
      <c r="B178" s="10">
        <v>201509</v>
      </c>
      <c r="C178" s="13">
        <f t="shared" si="77"/>
        <v>1.02134705408224</v>
      </c>
      <c r="D178" s="13">
        <f t="shared" si="77"/>
        <v>4.30146749227479</v>
      </c>
      <c r="E178" s="13">
        <f t="shared" si="77"/>
        <v>1.06912806831844</v>
      </c>
      <c r="F178" s="13">
        <f t="shared" si="77"/>
        <v>1</v>
      </c>
      <c r="G178" s="13">
        <f t="shared" si="77"/>
        <v>1</v>
      </c>
      <c r="H178" s="13">
        <f t="shared" si="77"/>
        <v>1</v>
      </c>
      <c r="I178" s="13">
        <f t="shared" si="77"/>
        <v>1</v>
      </c>
      <c r="J178" s="13">
        <f t="shared" si="77"/>
        <v>1</v>
      </c>
      <c r="K178" s="13">
        <f t="shared" si="77"/>
        <v>1</v>
      </c>
      <c r="L178" s="13">
        <f t="shared" si="77"/>
        <v>1</v>
      </c>
      <c r="M178" s="13">
        <f t="shared" si="77"/>
        <v>1</v>
      </c>
      <c r="N178" s="13">
        <f t="shared" si="77"/>
        <v>1</v>
      </c>
      <c r="O178" s="13">
        <f t="shared" si="77"/>
        <v>1</v>
      </c>
      <c r="P178" s="13">
        <f t="shared" si="77"/>
        <v>1</v>
      </c>
      <c r="Q178" s="13">
        <f t="shared" si="77"/>
        <v>1</v>
      </c>
      <c r="R178" s="13">
        <f t="shared" si="77"/>
        <v>1</v>
      </c>
      <c r="S178" s="13">
        <f t="shared" si="77"/>
        <v>1</v>
      </c>
      <c r="T178" s="13">
        <f t="shared" si="77"/>
        <v>1</v>
      </c>
      <c r="U178" s="13">
        <f t="shared" si="77"/>
        <v>1</v>
      </c>
      <c r="V178" s="13">
        <f t="shared" si="77"/>
        <v>1</v>
      </c>
      <c r="W178" s="13">
        <f t="shared" si="77"/>
        <v>1</v>
      </c>
      <c r="X178" s="13">
        <f t="shared" si="77"/>
        <v>1</v>
      </c>
      <c r="Y178" s="13">
        <f t="shared" si="77"/>
        <v>1</v>
      </c>
      <c r="Z178" s="13">
        <f t="shared" si="77"/>
        <v>1</v>
      </c>
      <c r="AA178" s="13">
        <f t="shared" si="77"/>
        <v>1</v>
      </c>
      <c r="AB178" s="13">
        <f t="shared" si="77"/>
        <v>1</v>
      </c>
      <c r="AC178" s="13">
        <f t="shared" si="77"/>
        <v>1</v>
      </c>
      <c r="AD178" s="13">
        <f t="shared" si="77"/>
        <v>1</v>
      </c>
      <c r="AE178" s="13">
        <f t="shared" si="77"/>
        <v>1</v>
      </c>
      <c r="AF178" s="13">
        <f t="shared" si="77"/>
        <v>1</v>
      </c>
      <c r="AG178" s="13">
        <f t="shared" si="77"/>
        <v>1</v>
      </c>
      <c r="AH178" s="13">
        <f t="shared" si="77"/>
        <v>1</v>
      </c>
      <c r="AI178" s="13">
        <f t="shared" si="77"/>
        <v>1</v>
      </c>
      <c r="AJ178" s="13" t="str">
        <f t="shared" si="77"/>
        <v/>
      </c>
      <c r="AK178" s="13" t="s">
        <v>25</v>
      </c>
      <c r="AX178" s="10">
        <v>201509</v>
      </c>
      <c r="AY178" s="13">
        <f t="shared" si="78"/>
        <v>0</v>
      </c>
      <c r="AZ178" s="13">
        <f t="shared" si="78"/>
        <v>0</v>
      </c>
      <c r="BA178" s="13">
        <f t="shared" si="78"/>
        <v>0</v>
      </c>
      <c r="BB178" s="13">
        <f t="shared" si="78"/>
        <v>0</v>
      </c>
      <c r="BC178" s="13">
        <f t="shared" si="78"/>
        <v>0</v>
      </c>
      <c r="BD178" s="13">
        <f t="shared" si="78"/>
        <v>0</v>
      </c>
      <c r="BE178" s="13">
        <f t="shared" si="78"/>
        <v>0</v>
      </c>
      <c r="BF178" s="13">
        <f t="shared" si="78"/>
        <v>0</v>
      </c>
      <c r="BG178" s="13">
        <f t="shared" si="78"/>
        <v>0</v>
      </c>
      <c r="BH178" s="13">
        <f t="shared" si="78"/>
        <v>0</v>
      </c>
      <c r="BI178" s="13">
        <f t="shared" si="78"/>
        <v>0</v>
      </c>
      <c r="BJ178" s="13">
        <f t="shared" si="78"/>
        <v>0</v>
      </c>
      <c r="BK178" s="13">
        <f t="shared" si="78"/>
        <v>0</v>
      </c>
      <c r="BL178" s="13">
        <f t="shared" si="78"/>
        <v>0</v>
      </c>
      <c r="BM178" s="13">
        <f t="shared" si="78"/>
        <v>0</v>
      </c>
      <c r="BN178" s="13">
        <f t="shared" si="78"/>
        <v>0</v>
      </c>
      <c r="BO178" s="13">
        <f t="shared" si="78"/>
        <v>0</v>
      </c>
      <c r="BP178" s="13">
        <f t="shared" si="78"/>
        <v>0</v>
      </c>
      <c r="BQ178" s="13">
        <f t="shared" si="78"/>
        <v>0</v>
      </c>
      <c r="BR178" s="13">
        <f t="shared" si="78"/>
        <v>0</v>
      </c>
      <c r="BS178" s="13">
        <f t="shared" si="78"/>
        <v>0</v>
      </c>
      <c r="BT178" s="13">
        <f t="shared" si="78"/>
        <v>0</v>
      </c>
      <c r="BU178" s="13">
        <f t="shared" si="78"/>
        <v>0</v>
      </c>
      <c r="BV178" s="13">
        <f t="shared" si="78"/>
        <v>0</v>
      </c>
      <c r="BW178" s="13">
        <f t="shared" si="78"/>
        <v>0</v>
      </c>
      <c r="BX178" s="13">
        <f t="shared" si="78"/>
        <v>0</v>
      </c>
      <c r="BY178" s="13">
        <f t="shared" si="78"/>
        <v>0</v>
      </c>
      <c r="BZ178" s="13">
        <f t="shared" si="78"/>
        <v>0</v>
      </c>
      <c r="CA178" s="13">
        <f t="shared" si="78"/>
        <v>0</v>
      </c>
      <c r="CB178" s="13">
        <f t="shared" si="78"/>
        <v>0</v>
      </c>
      <c r="CC178" s="13">
        <f t="shared" si="78"/>
        <v>0</v>
      </c>
      <c r="CD178" s="13">
        <f t="shared" si="78"/>
        <v>0</v>
      </c>
      <c r="CE178" s="13">
        <f t="shared" si="78"/>
        <v>0</v>
      </c>
      <c r="CF178" s="13" t="str">
        <f t="shared" si="78"/>
        <v/>
      </c>
      <c r="CG178" s="13" t="s">
        <v>25</v>
      </c>
    </row>
    <row r="179" ht="15" customHeight="1" outlineLevel="1" spans="2:85">
      <c r="B179" s="10">
        <v>201512</v>
      </c>
      <c r="C179" s="13">
        <f t="shared" si="77"/>
        <v>1.11886238755244</v>
      </c>
      <c r="D179" s="13">
        <f t="shared" si="77"/>
        <v>1.35319531721493</v>
      </c>
      <c r="E179" s="13">
        <f t="shared" si="77"/>
        <v>1</v>
      </c>
      <c r="F179" s="13">
        <f t="shared" si="77"/>
        <v>1</v>
      </c>
      <c r="G179" s="13">
        <f t="shared" si="77"/>
        <v>1</v>
      </c>
      <c r="H179" s="13">
        <f t="shared" si="77"/>
        <v>1</v>
      </c>
      <c r="I179" s="13">
        <f t="shared" si="77"/>
        <v>1</v>
      </c>
      <c r="J179" s="13">
        <f t="shared" si="77"/>
        <v>1</v>
      </c>
      <c r="K179" s="13">
        <f t="shared" si="77"/>
        <v>1</v>
      </c>
      <c r="L179" s="13">
        <f t="shared" si="77"/>
        <v>1</v>
      </c>
      <c r="M179" s="13">
        <f t="shared" si="77"/>
        <v>1</v>
      </c>
      <c r="N179" s="13">
        <f t="shared" si="77"/>
        <v>1</v>
      </c>
      <c r="O179" s="13">
        <f t="shared" si="77"/>
        <v>1</v>
      </c>
      <c r="P179" s="13">
        <f t="shared" si="77"/>
        <v>1</v>
      </c>
      <c r="Q179" s="13">
        <f t="shared" si="77"/>
        <v>1</v>
      </c>
      <c r="R179" s="13">
        <f t="shared" si="77"/>
        <v>1</v>
      </c>
      <c r="S179" s="13">
        <f t="shared" si="77"/>
        <v>1</v>
      </c>
      <c r="T179" s="13">
        <f t="shared" si="77"/>
        <v>1</v>
      </c>
      <c r="U179" s="13">
        <f t="shared" si="77"/>
        <v>1</v>
      </c>
      <c r="V179" s="13">
        <f t="shared" si="77"/>
        <v>1</v>
      </c>
      <c r="W179" s="13">
        <f t="shared" si="77"/>
        <v>1</v>
      </c>
      <c r="X179" s="13">
        <f t="shared" si="77"/>
        <v>1</v>
      </c>
      <c r="Y179" s="13">
        <f t="shared" si="77"/>
        <v>1</v>
      </c>
      <c r="Z179" s="13">
        <f t="shared" si="77"/>
        <v>1</v>
      </c>
      <c r="AA179" s="13">
        <f t="shared" si="77"/>
        <v>1</v>
      </c>
      <c r="AB179" s="13">
        <f t="shared" si="77"/>
        <v>1</v>
      </c>
      <c r="AC179" s="13">
        <f t="shared" si="77"/>
        <v>1</v>
      </c>
      <c r="AD179" s="13">
        <f t="shared" si="77"/>
        <v>1</v>
      </c>
      <c r="AE179" s="13">
        <f t="shared" si="77"/>
        <v>1</v>
      </c>
      <c r="AF179" s="13">
        <f t="shared" si="77"/>
        <v>1</v>
      </c>
      <c r="AG179" s="13">
        <f t="shared" si="77"/>
        <v>1</v>
      </c>
      <c r="AH179" s="13">
        <f t="shared" si="77"/>
        <v>1</v>
      </c>
      <c r="AI179" s="13" t="str">
        <f t="shared" si="77"/>
        <v/>
      </c>
      <c r="AJ179" s="13" t="s">
        <v>25</v>
      </c>
      <c r="AK179" s="13" t="s">
        <v>25</v>
      </c>
      <c r="AX179" s="10">
        <v>201512</v>
      </c>
      <c r="AY179" s="13">
        <f t="shared" si="78"/>
        <v>0</v>
      </c>
      <c r="AZ179" s="13">
        <f t="shared" si="78"/>
        <v>0</v>
      </c>
      <c r="BA179" s="13">
        <f t="shared" si="78"/>
        <v>0</v>
      </c>
      <c r="BB179" s="13">
        <f t="shared" si="78"/>
        <v>0</v>
      </c>
      <c r="BC179" s="13">
        <f t="shared" si="78"/>
        <v>0</v>
      </c>
      <c r="BD179" s="13">
        <f t="shared" si="78"/>
        <v>0</v>
      </c>
      <c r="BE179" s="13">
        <f t="shared" si="78"/>
        <v>0</v>
      </c>
      <c r="BF179" s="13">
        <f t="shared" si="78"/>
        <v>0</v>
      </c>
      <c r="BG179" s="13">
        <f t="shared" si="78"/>
        <v>0</v>
      </c>
      <c r="BH179" s="13">
        <f t="shared" si="78"/>
        <v>0</v>
      </c>
      <c r="BI179" s="13">
        <f t="shared" si="78"/>
        <v>0</v>
      </c>
      <c r="BJ179" s="13">
        <f t="shared" si="78"/>
        <v>0</v>
      </c>
      <c r="BK179" s="13">
        <f t="shared" si="78"/>
        <v>0</v>
      </c>
      <c r="BL179" s="13">
        <f t="shared" si="78"/>
        <v>0</v>
      </c>
      <c r="BM179" s="13">
        <f t="shared" si="78"/>
        <v>0</v>
      </c>
      <c r="BN179" s="13">
        <f t="shared" si="78"/>
        <v>0</v>
      </c>
      <c r="BO179" s="13">
        <f t="shared" si="78"/>
        <v>0</v>
      </c>
      <c r="BP179" s="13">
        <f t="shared" si="78"/>
        <v>0</v>
      </c>
      <c r="BQ179" s="13">
        <f t="shared" si="78"/>
        <v>0</v>
      </c>
      <c r="BR179" s="13">
        <f t="shared" si="78"/>
        <v>0</v>
      </c>
      <c r="BS179" s="13">
        <f t="shared" si="78"/>
        <v>0</v>
      </c>
      <c r="BT179" s="13">
        <f t="shared" si="78"/>
        <v>0</v>
      </c>
      <c r="BU179" s="13">
        <f t="shared" si="78"/>
        <v>0</v>
      </c>
      <c r="BV179" s="13">
        <f t="shared" si="78"/>
        <v>0</v>
      </c>
      <c r="BW179" s="13">
        <f t="shared" si="78"/>
        <v>0</v>
      </c>
      <c r="BX179" s="13">
        <f t="shared" si="78"/>
        <v>0</v>
      </c>
      <c r="BY179" s="13">
        <f t="shared" si="78"/>
        <v>0</v>
      </c>
      <c r="BZ179" s="13">
        <f t="shared" si="78"/>
        <v>0</v>
      </c>
      <c r="CA179" s="13">
        <f t="shared" si="78"/>
        <v>0</v>
      </c>
      <c r="CB179" s="13">
        <f t="shared" si="78"/>
        <v>0</v>
      </c>
      <c r="CC179" s="13">
        <f t="shared" si="78"/>
        <v>0</v>
      </c>
      <c r="CD179" s="13">
        <f t="shared" si="78"/>
        <v>0</v>
      </c>
      <c r="CE179" s="13" t="str">
        <f t="shared" si="78"/>
        <v/>
      </c>
      <c r="CF179" s="13" t="s">
        <v>25</v>
      </c>
      <c r="CG179" s="13" t="s">
        <v>25</v>
      </c>
    </row>
    <row r="180" ht="15" customHeight="1" outlineLevel="1" spans="2:85">
      <c r="B180" s="10">
        <v>201603</v>
      </c>
      <c r="C180" s="13">
        <f t="shared" si="77"/>
        <v>1.65536623150259</v>
      </c>
      <c r="D180" s="13">
        <f t="shared" si="77"/>
        <v>0.750907897022582</v>
      </c>
      <c r="E180" s="13">
        <f t="shared" si="77"/>
        <v>1</v>
      </c>
      <c r="F180" s="13">
        <f t="shared" si="77"/>
        <v>1</v>
      </c>
      <c r="G180" s="13">
        <f t="shared" si="77"/>
        <v>1</v>
      </c>
      <c r="H180" s="13">
        <f t="shared" si="77"/>
        <v>1</v>
      </c>
      <c r="I180" s="13">
        <f t="shared" si="77"/>
        <v>1</v>
      </c>
      <c r="J180" s="13">
        <f t="shared" si="77"/>
        <v>1</v>
      </c>
      <c r="K180" s="13">
        <f t="shared" si="77"/>
        <v>1</v>
      </c>
      <c r="L180" s="13">
        <f t="shared" si="77"/>
        <v>1</v>
      </c>
      <c r="M180" s="13">
        <f t="shared" si="77"/>
        <v>1</v>
      </c>
      <c r="N180" s="13">
        <f t="shared" si="77"/>
        <v>1</v>
      </c>
      <c r="O180" s="13">
        <f t="shared" si="77"/>
        <v>1</v>
      </c>
      <c r="P180" s="13">
        <f t="shared" si="77"/>
        <v>1</v>
      </c>
      <c r="Q180" s="13">
        <f t="shared" si="77"/>
        <v>1</v>
      </c>
      <c r="R180" s="13">
        <f t="shared" si="77"/>
        <v>1</v>
      </c>
      <c r="S180" s="13">
        <f t="shared" si="77"/>
        <v>1</v>
      </c>
      <c r="T180" s="13">
        <f t="shared" si="77"/>
        <v>1</v>
      </c>
      <c r="U180" s="13">
        <f t="shared" si="77"/>
        <v>1</v>
      </c>
      <c r="V180" s="13">
        <f t="shared" si="77"/>
        <v>1</v>
      </c>
      <c r="W180" s="13">
        <f t="shared" si="77"/>
        <v>1</v>
      </c>
      <c r="X180" s="13">
        <f t="shared" si="77"/>
        <v>1</v>
      </c>
      <c r="Y180" s="13">
        <f t="shared" si="77"/>
        <v>1</v>
      </c>
      <c r="Z180" s="13">
        <f t="shared" si="77"/>
        <v>1</v>
      </c>
      <c r="AA180" s="13">
        <f t="shared" si="77"/>
        <v>1</v>
      </c>
      <c r="AB180" s="13">
        <f t="shared" si="77"/>
        <v>1</v>
      </c>
      <c r="AC180" s="13">
        <f t="shared" si="77"/>
        <v>1</v>
      </c>
      <c r="AD180" s="13">
        <f t="shared" si="77"/>
        <v>1</v>
      </c>
      <c r="AE180" s="13">
        <f t="shared" si="77"/>
        <v>1</v>
      </c>
      <c r="AF180" s="13">
        <f t="shared" si="77"/>
        <v>1</v>
      </c>
      <c r="AG180" s="13">
        <f t="shared" si="77"/>
        <v>1</v>
      </c>
      <c r="AH180" s="13" t="str">
        <f t="shared" si="77"/>
        <v/>
      </c>
      <c r="AI180" s="13" t="s">
        <v>25</v>
      </c>
      <c r="AJ180" s="13" t="s">
        <v>25</v>
      </c>
      <c r="AK180" s="13" t="s">
        <v>25</v>
      </c>
      <c r="AX180" s="10">
        <v>201603</v>
      </c>
      <c r="AY180" s="13">
        <f t="shared" si="78"/>
        <v>0</v>
      </c>
      <c r="AZ180" s="13">
        <f t="shared" si="78"/>
        <v>0</v>
      </c>
      <c r="BA180" s="13">
        <f t="shared" si="78"/>
        <v>0</v>
      </c>
      <c r="BB180" s="13">
        <f t="shared" si="78"/>
        <v>0</v>
      </c>
      <c r="BC180" s="13">
        <f t="shared" si="78"/>
        <v>0</v>
      </c>
      <c r="BD180" s="13">
        <f t="shared" si="78"/>
        <v>0</v>
      </c>
      <c r="BE180" s="13">
        <f t="shared" si="78"/>
        <v>0</v>
      </c>
      <c r="BF180" s="13">
        <f t="shared" si="78"/>
        <v>0</v>
      </c>
      <c r="BG180" s="13">
        <f t="shared" si="78"/>
        <v>0</v>
      </c>
      <c r="BH180" s="13">
        <f t="shared" si="78"/>
        <v>0</v>
      </c>
      <c r="BI180" s="13">
        <f t="shared" si="78"/>
        <v>0</v>
      </c>
      <c r="BJ180" s="13">
        <f t="shared" si="78"/>
        <v>0</v>
      </c>
      <c r="BK180" s="13">
        <f t="shared" si="78"/>
        <v>0</v>
      </c>
      <c r="BL180" s="13">
        <f t="shared" si="78"/>
        <v>0</v>
      </c>
      <c r="BM180" s="13">
        <f t="shared" si="78"/>
        <v>0</v>
      </c>
      <c r="BN180" s="13">
        <f t="shared" si="78"/>
        <v>0</v>
      </c>
      <c r="BO180" s="13">
        <f t="shared" si="78"/>
        <v>0</v>
      </c>
      <c r="BP180" s="13">
        <f t="shared" si="78"/>
        <v>0</v>
      </c>
      <c r="BQ180" s="13">
        <f t="shared" si="78"/>
        <v>0</v>
      </c>
      <c r="BR180" s="13">
        <f t="shared" si="78"/>
        <v>0</v>
      </c>
      <c r="BS180" s="13">
        <f t="shared" si="78"/>
        <v>0</v>
      </c>
      <c r="BT180" s="13">
        <f t="shared" si="78"/>
        <v>0</v>
      </c>
      <c r="BU180" s="13">
        <f t="shared" si="78"/>
        <v>0</v>
      </c>
      <c r="BV180" s="13">
        <f t="shared" si="78"/>
        <v>0</v>
      </c>
      <c r="BW180" s="13">
        <f t="shared" si="78"/>
        <v>0</v>
      </c>
      <c r="BX180" s="13">
        <f t="shared" si="78"/>
        <v>0</v>
      </c>
      <c r="BY180" s="13">
        <f t="shared" si="78"/>
        <v>0</v>
      </c>
      <c r="BZ180" s="13">
        <f t="shared" si="78"/>
        <v>0</v>
      </c>
      <c r="CA180" s="13">
        <f t="shared" si="78"/>
        <v>0</v>
      </c>
      <c r="CB180" s="13">
        <f t="shared" si="78"/>
        <v>0</v>
      </c>
      <c r="CC180" s="13">
        <f t="shared" si="78"/>
        <v>0</v>
      </c>
      <c r="CD180" s="13" t="str">
        <f t="shared" si="78"/>
        <v/>
      </c>
      <c r="CE180" s="13" t="s">
        <v>25</v>
      </c>
      <c r="CF180" s="13" t="s">
        <v>25</v>
      </c>
      <c r="CG180" s="13" t="s">
        <v>25</v>
      </c>
    </row>
    <row r="181" ht="15" customHeight="1" outlineLevel="1" spans="2:85">
      <c r="B181" s="10">
        <v>201606</v>
      </c>
      <c r="C181" s="13">
        <f t="shared" si="77"/>
        <v>1.62571758514788</v>
      </c>
      <c r="D181" s="13">
        <f t="shared" si="77"/>
        <v>2.46430350557153</v>
      </c>
      <c r="E181" s="13">
        <f t="shared" si="77"/>
        <v>0.931860938974652</v>
      </c>
      <c r="F181" s="13">
        <f t="shared" si="77"/>
        <v>1.00033476886474</v>
      </c>
      <c r="G181" s="13">
        <f t="shared" si="77"/>
        <v>1</v>
      </c>
      <c r="H181" s="13">
        <f t="shared" si="77"/>
        <v>1</v>
      </c>
      <c r="I181" s="13">
        <f t="shared" si="77"/>
        <v>1</v>
      </c>
      <c r="J181" s="13">
        <f t="shared" si="77"/>
        <v>1</v>
      </c>
      <c r="K181" s="13">
        <f t="shared" si="77"/>
        <v>1</v>
      </c>
      <c r="L181" s="13">
        <f t="shared" si="77"/>
        <v>1</v>
      </c>
      <c r="M181" s="13">
        <f t="shared" si="77"/>
        <v>1</v>
      </c>
      <c r="N181" s="13">
        <f t="shared" si="77"/>
        <v>1</v>
      </c>
      <c r="O181" s="13">
        <f t="shared" si="77"/>
        <v>1</v>
      </c>
      <c r="P181" s="13">
        <f t="shared" si="77"/>
        <v>1</v>
      </c>
      <c r="Q181" s="13">
        <f t="shared" si="77"/>
        <v>1</v>
      </c>
      <c r="R181" s="13">
        <f t="shared" si="77"/>
        <v>1</v>
      </c>
      <c r="S181" s="13">
        <f t="shared" si="77"/>
        <v>1</v>
      </c>
      <c r="T181" s="13">
        <f t="shared" si="77"/>
        <v>1</v>
      </c>
      <c r="U181" s="13">
        <f t="shared" si="77"/>
        <v>1</v>
      </c>
      <c r="V181" s="13">
        <f t="shared" si="77"/>
        <v>1</v>
      </c>
      <c r="W181" s="13">
        <f t="shared" si="77"/>
        <v>1</v>
      </c>
      <c r="X181" s="13">
        <f t="shared" si="77"/>
        <v>1</v>
      </c>
      <c r="Y181" s="13">
        <f t="shared" si="77"/>
        <v>1</v>
      </c>
      <c r="Z181" s="13">
        <f t="shared" si="77"/>
        <v>1</v>
      </c>
      <c r="AA181" s="13">
        <f t="shared" si="77"/>
        <v>1</v>
      </c>
      <c r="AB181" s="13">
        <f t="shared" si="77"/>
        <v>1</v>
      </c>
      <c r="AC181" s="13">
        <f t="shared" si="77"/>
        <v>1</v>
      </c>
      <c r="AD181" s="13">
        <f t="shared" si="77"/>
        <v>1</v>
      </c>
      <c r="AE181" s="13">
        <f t="shared" si="77"/>
        <v>1</v>
      </c>
      <c r="AF181" s="13">
        <f t="shared" si="77"/>
        <v>1</v>
      </c>
      <c r="AG181" s="13" t="str">
        <f t="shared" si="77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201606</v>
      </c>
      <c r="AY181" s="13">
        <f t="shared" si="78"/>
        <v>0</v>
      </c>
      <c r="AZ181" s="13">
        <f t="shared" si="78"/>
        <v>0</v>
      </c>
      <c r="BA181" s="13">
        <f t="shared" si="78"/>
        <v>0</v>
      </c>
      <c r="BB181" s="13">
        <f t="shared" si="78"/>
        <v>0</v>
      </c>
      <c r="BC181" s="13">
        <f t="shared" si="78"/>
        <v>0</v>
      </c>
      <c r="BD181" s="13">
        <f t="shared" si="78"/>
        <v>0</v>
      </c>
      <c r="BE181" s="13">
        <f t="shared" si="78"/>
        <v>0</v>
      </c>
      <c r="BF181" s="13">
        <f t="shared" si="78"/>
        <v>0</v>
      </c>
      <c r="BG181" s="13">
        <f t="shared" si="78"/>
        <v>0</v>
      </c>
      <c r="BH181" s="13">
        <f t="shared" si="78"/>
        <v>0</v>
      </c>
      <c r="BI181" s="13">
        <f t="shared" si="78"/>
        <v>0</v>
      </c>
      <c r="BJ181" s="13">
        <f t="shared" si="78"/>
        <v>0</v>
      </c>
      <c r="BK181" s="13">
        <f t="shared" si="78"/>
        <v>0</v>
      </c>
      <c r="BL181" s="13">
        <f t="shared" si="78"/>
        <v>0</v>
      </c>
      <c r="BM181" s="13">
        <f t="shared" si="78"/>
        <v>0</v>
      </c>
      <c r="BN181" s="13">
        <f t="shared" si="78"/>
        <v>0</v>
      </c>
      <c r="BO181" s="13">
        <f t="shared" si="78"/>
        <v>0</v>
      </c>
      <c r="BP181" s="13">
        <f t="shared" si="78"/>
        <v>0</v>
      </c>
      <c r="BQ181" s="13">
        <f t="shared" si="78"/>
        <v>0</v>
      </c>
      <c r="BR181" s="13">
        <f t="shared" si="78"/>
        <v>0</v>
      </c>
      <c r="BS181" s="13">
        <f t="shared" si="78"/>
        <v>0</v>
      </c>
      <c r="BT181" s="13">
        <f t="shared" si="78"/>
        <v>0</v>
      </c>
      <c r="BU181" s="13">
        <f t="shared" si="78"/>
        <v>0</v>
      </c>
      <c r="BV181" s="13">
        <f t="shared" si="78"/>
        <v>0</v>
      </c>
      <c r="BW181" s="13">
        <f t="shared" si="78"/>
        <v>0</v>
      </c>
      <c r="BX181" s="13">
        <f t="shared" si="78"/>
        <v>0</v>
      </c>
      <c r="BY181" s="13">
        <f t="shared" si="78"/>
        <v>0</v>
      </c>
      <c r="BZ181" s="13">
        <f t="shared" si="78"/>
        <v>0</v>
      </c>
      <c r="CA181" s="13">
        <f t="shared" si="78"/>
        <v>0</v>
      </c>
      <c r="CB181" s="13">
        <f t="shared" si="78"/>
        <v>0</v>
      </c>
      <c r="CC181" s="13" t="str">
        <f t="shared" si="78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</row>
    <row r="182" ht="15" customHeight="1" outlineLevel="1" spans="2:85">
      <c r="B182" s="10">
        <v>201609</v>
      </c>
      <c r="C182" s="13">
        <f t="shared" si="77"/>
        <v>1.14365634335519</v>
      </c>
      <c r="D182" s="13">
        <f t="shared" si="77"/>
        <v>1</v>
      </c>
      <c r="E182" s="13">
        <f t="shared" si="77"/>
        <v>1</v>
      </c>
      <c r="F182" s="13">
        <f t="shared" si="77"/>
        <v>1</v>
      </c>
      <c r="G182" s="13">
        <f t="shared" si="77"/>
        <v>1.53486963348186</v>
      </c>
      <c r="H182" s="13">
        <f t="shared" si="77"/>
        <v>0.896754482749185</v>
      </c>
      <c r="I182" s="13">
        <f t="shared" si="77"/>
        <v>0.564329805433561</v>
      </c>
      <c r="J182" s="13">
        <f t="shared" si="77"/>
        <v>1</v>
      </c>
      <c r="K182" s="13">
        <f t="shared" si="77"/>
        <v>1</v>
      </c>
      <c r="L182" s="13">
        <f t="shared" si="77"/>
        <v>1</v>
      </c>
      <c r="M182" s="13">
        <f t="shared" si="77"/>
        <v>1</v>
      </c>
      <c r="N182" s="13">
        <f t="shared" si="77"/>
        <v>1</v>
      </c>
      <c r="O182" s="13">
        <f t="shared" si="77"/>
        <v>1</v>
      </c>
      <c r="P182" s="13">
        <f t="shared" si="77"/>
        <v>1</v>
      </c>
      <c r="Q182" s="13">
        <f t="shared" si="77"/>
        <v>1</v>
      </c>
      <c r="R182" s="13">
        <f t="shared" si="77"/>
        <v>1</v>
      </c>
      <c r="S182" s="13">
        <f t="shared" si="77"/>
        <v>1</v>
      </c>
      <c r="T182" s="13">
        <f t="shared" si="77"/>
        <v>1</v>
      </c>
      <c r="U182" s="13">
        <f t="shared" si="77"/>
        <v>1</v>
      </c>
      <c r="V182" s="13">
        <f t="shared" si="77"/>
        <v>1</v>
      </c>
      <c r="W182" s="13">
        <f t="shared" si="77"/>
        <v>1</v>
      </c>
      <c r="X182" s="13">
        <f t="shared" si="77"/>
        <v>1</v>
      </c>
      <c r="Y182" s="13">
        <f t="shared" si="77"/>
        <v>1</v>
      </c>
      <c r="Z182" s="13">
        <f t="shared" si="77"/>
        <v>1</v>
      </c>
      <c r="AA182" s="13">
        <f t="shared" si="77"/>
        <v>1</v>
      </c>
      <c r="AB182" s="13">
        <f t="shared" si="77"/>
        <v>1</v>
      </c>
      <c r="AC182" s="13">
        <f t="shared" si="77"/>
        <v>1</v>
      </c>
      <c r="AD182" s="13">
        <f t="shared" si="77"/>
        <v>1</v>
      </c>
      <c r="AE182" s="13">
        <f t="shared" si="77"/>
        <v>1</v>
      </c>
      <c r="AF182" s="13" t="str">
        <f t="shared" si="77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  <f t="shared" si="78"/>
        <v>0</v>
      </c>
      <c r="AZ182" s="13">
        <f t="shared" si="78"/>
        <v>0</v>
      </c>
      <c r="BA182" s="13">
        <f t="shared" si="78"/>
        <v>0</v>
      </c>
      <c r="BB182" s="13">
        <f t="shared" si="78"/>
        <v>0</v>
      </c>
      <c r="BC182" s="13">
        <f t="shared" si="78"/>
        <v>0</v>
      </c>
      <c r="BD182" s="13">
        <f t="shared" si="78"/>
        <v>0</v>
      </c>
      <c r="BE182" s="13">
        <f t="shared" si="78"/>
        <v>0</v>
      </c>
      <c r="BF182" s="13">
        <f t="shared" si="78"/>
        <v>0</v>
      </c>
      <c r="BG182" s="13">
        <f t="shared" si="78"/>
        <v>0</v>
      </c>
      <c r="BH182" s="13">
        <f t="shared" si="78"/>
        <v>0</v>
      </c>
      <c r="BI182" s="13">
        <f t="shared" si="78"/>
        <v>0</v>
      </c>
      <c r="BJ182" s="13">
        <f t="shared" si="78"/>
        <v>0</v>
      </c>
      <c r="BK182" s="13">
        <f t="shared" si="78"/>
        <v>0</v>
      </c>
      <c r="BL182" s="13">
        <f t="shared" si="78"/>
        <v>0</v>
      </c>
      <c r="BM182" s="13">
        <f t="shared" si="78"/>
        <v>0</v>
      </c>
      <c r="BN182" s="13">
        <f t="shared" si="78"/>
        <v>0</v>
      </c>
      <c r="BO182" s="13">
        <f t="shared" si="78"/>
        <v>0</v>
      </c>
      <c r="BP182" s="13">
        <f t="shared" si="78"/>
        <v>0</v>
      </c>
      <c r="BQ182" s="13">
        <f t="shared" si="78"/>
        <v>0</v>
      </c>
      <c r="BR182" s="13">
        <f t="shared" si="78"/>
        <v>0</v>
      </c>
      <c r="BS182" s="13">
        <f t="shared" si="78"/>
        <v>0</v>
      </c>
      <c r="BT182" s="13">
        <f t="shared" si="78"/>
        <v>0</v>
      </c>
      <c r="BU182" s="13">
        <f t="shared" si="78"/>
        <v>0</v>
      </c>
      <c r="BV182" s="13">
        <f t="shared" si="78"/>
        <v>0</v>
      </c>
      <c r="BW182" s="13">
        <f t="shared" si="78"/>
        <v>0</v>
      </c>
      <c r="BX182" s="13">
        <f t="shared" si="78"/>
        <v>0</v>
      </c>
      <c r="BY182" s="13">
        <f t="shared" si="78"/>
        <v>0</v>
      </c>
      <c r="BZ182" s="13">
        <f t="shared" si="78"/>
        <v>0</v>
      </c>
      <c r="CA182" s="13">
        <f t="shared" si="78"/>
        <v>0</v>
      </c>
      <c r="CB182" s="13" t="str">
        <f t="shared" si="78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</row>
    <row r="183" ht="15" customHeight="1" outlineLevel="1" spans="2:85">
      <c r="B183" s="10">
        <v>201612</v>
      </c>
      <c r="C183" s="13">
        <f t="shared" si="77"/>
        <v>1.37201438121778</v>
      </c>
      <c r="D183" s="13">
        <f t="shared" si="77"/>
        <v>1.13120700977462</v>
      </c>
      <c r="E183" s="13">
        <f t="shared" si="77"/>
        <v>1.69717599272857</v>
      </c>
      <c r="F183" s="13">
        <f t="shared" si="77"/>
        <v>1.115106393802</v>
      </c>
      <c r="G183" s="13">
        <f t="shared" si="77"/>
        <v>1</v>
      </c>
      <c r="H183" s="13">
        <f t="shared" si="77"/>
        <v>1</v>
      </c>
      <c r="I183" s="13">
        <f t="shared" si="77"/>
        <v>1.05427020486117</v>
      </c>
      <c r="J183" s="13">
        <f t="shared" si="77"/>
        <v>1</v>
      </c>
      <c r="K183" s="13">
        <f t="shared" si="77"/>
        <v>1</v>
      </c>
      <c r="L183" s="13">
        <f t="shared" si="77"/>
        <v>1</v>
      </c>
      <c r="M183" s="13">
        <f t="shared" si="77"/>
        <v>1</v>
      </c>
      <c r="N183" s="13">
        <f t="shared" si="77"/>
        <v>1</v>
      </c>
      <c r="O183" s="13">
        <f t="shared" si="77"/>
        <v>1</v>
      </c>
      <c r="P183" s="13">
        <f t="shared" si="77"/>
        <v>1</v>
      </c>
      <c r="Q183" s="13">
        <f t="shared" si="77"/>
        <v>1</v>
      </c>
      <c r="R183" s="13">
        <f t="shared" si="77"/>
        <v>1</v>
      </c>
      <c r="S183" s="13">
        <f t="shared" si="77"/>
        <v>1</v>
      </c>
      <c r="T183" s="13">
        <f t="shared" si="77"/>
        <v>1</v>
      </c>
      <c r="U183" s="13">
        <f t="shared" si="77"/>
        <v>1</v>
      </c>
      <c r="V183" s="13">
        <f t="shared" si="77"/>
        <v>1</v>
      </c>
      <c r="W183" s="13">
        <f t="shared" si="77"/>
        <v>1</v>
      </c>
      <c r="X183" s="13">
        <f t="shared" si="77"/>
        <v>1</v>
      </c>
      <c r="Y183" s="13">
        <f t="shared" si="77"/>
        <v>1</v>
      </c>
      <c r="Z183" s="13">
        <f t="shared" si="77"/>
        <v>1</v>
      </c>
      <c r="AA183" s="13">
        <f t="shared" si="77"/>
        <v>1</v>
      </c>
      <c r="AB183" s="13">
        <f t="shared" si="77"/>
        <v>1</v>
      </c>
      <c r="AC183" s="13">
        <f t="shared" si="77"/>
        <v>1</v>
      </c>
      <c r="AD183" s="13">
        <f t="shared" si="77"/>
        <v>1</v>
      </c>
      <c r="AE183" s="13" t="str">
        <f t="shared" si="77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201612</v>
      </c>
      <c r="AY183" s="13">
        <f t="shared" si="78"/>
        <v>0</v>
      </c>
      <c r="AZ183" s="13">
        <f t="shared" si="78"/>
        <v>0</v>
      </c>
      <c r="BA183" s="13">
        <f t="shared" si="78"/>
        <v>0</v>
      </c>
      <c r="BB183" s="13">
        <f t="shared" si="78"/>
        <v>0</v>
      </c>
      <c r="BC183" s="13">
        <f t="shared" si="78"/>
        <v>0</v>
      </c>
      <c r="BD183" s="13">
        <f t="shared" si="78"/>
        <v>0</v>
      </c>
      <c r="BE183" s="13">
        <f t="shared" si="78"/>
        <v>0</v>
      </c>
      <c r="BF183" s="13">
        <f t="shared" si="78"/>
        <v>0</v>
      </c>
      <c r="BG183" s="13">
        <f t="shared" si="78"/>
        <v>0</v>
      </c>
      <c r="BH183" s="13">
        <f t="shared" si="78"/>
        <v>0</v>
      </c>
      <c r="BI183" s="13">
        <f t="shared" si="78"/>
        <v>0</v>
      </c>
      <c r="BJ183" s="13">
        <f t="shared" si="78"/>
        <v>0</v>
      </c>
      <c r="BK183" s="13">
        <f t="shared" si="78"/>
        <v>0</v>
      </c>
      <c r="BL183" s="13">
        <f t="shared" si="78"/>
        <v>0</v>
      </c>
      <c r="BM183" s="13">
        <f t="shared" si="78"/>
        <v>0</v>
      </c>
      <c r="BN183" s="13">
        <f t="shared" si="78"/>
        <v>0</v>
      </c>
      <c r="BO183" s="13">
        <f t="shared" si="78"/>
        <v>0</v>
      </c>
      <c r="BP183" s="13">
        <f t="shared" si="78"/>
        <v>0</v>
      </c>
      <c r="BQ183" s="13">
        <f t="shared" si="78"/>
        <v>0</v>
      </c>
      <c r="BR183" s="13">
        <f t="shared" si="78"/>
        <v>0</v>
      </c>
      <c r="BS183" s="13">
        <f t="shared" si="78"/>
        <v>0</v>
      </c>
      <c r="BT183" s="13">
        <f t="shared" si="78"/>
        <v>0</v>
      </c>
      <c r="BU183" s="13">
        <f t="shared" si="78"/>
        <v>0</v>
      </c>
      <c r="BV183" s="13">
        <f t="shared" si="78"/>
        <v>0</v>
      </c>
      <c r="BW183" s="13">
        <f t="shared" si="78"/>
        <v>0</v>
      </c>
      <c r="BX183" s="13">
        <f t="shared" si="78"/>
        <v>0</v>
      </c>
      <c r="BY183" s="13">
        <f t="shared" si="78"/>
        <v>0</v>
      </c>
      <c r="BZ183" s="13">
        <f t="shared" si="78"/>
        <v>0</v>
      </c>
      <c r="CA183" s="13" t="str">
        <f t="shared" si="78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</row>
    <row r="184" ht="15" customHeight="1" outlineLevel="1" spans="2:85">
      <c r="B184" s="10">
        <v>201703</v>
      </c>
      <c r="C184" s="13">
        <f t="shared" si="77"/>
        <v>1.62748148170719</v>
      </c>
      <c r="D184" s="13">
        <f t="shared" si="77"/>
        <v>1.42140223071334</v>
      </c>
      <c r="E184" s="13">
        <f t="shared" si="77"/>
        <v>1.0305692222534</v>
      </c>
      <c r="F184" s="13">
        <f t="shared" si="77"/>
        <v>1.49563085693772</v>
      </c>
      <c r="G184" s="13">
        <f t="shared" si="77"/>
        <v>1.0088873991481</v>
      </c>
      <c r="H184" s="13">
        <f t="shared" si="77"/>
        <v>1.00666442983058</v>
      </c>
      <c r="I184" s="13">
        <f t="shared" si="77"/>
        <v>1</v>
      </c>
      <c r="J184" s="13">
        <f t="shared" si="77"/>
        <v>1</v>
      </c>
      <c r="K184" s="13">
        <f t="shared" si="77"/>
        <v>1</v>
      </c>
      <c r="L184" s="13">
        <f t="shared" si="77"/>
        <v>1</v>
      </c>
      <c r="M184" s="13">
        <f t="shared" si="77"/>
        <v>1</v>
      </c>
      <c r="N184" s="13">
        <f t="shared" si="77"/>
        <v>1</v>
      </c>
      <c r="O184" s="13">
        <f t="shared" si="77"/>
        <v>1</v>
      </c>
      <c r="P184" s="13">
        <f t="shared" si="77"/>
        <v>1</v>
      </c>
      <c r="Q184" s="13">
        <f t="shared" si="77"/>
        <v>1</v>
      </c>
      <c r="R184" s="13">
        <f t="shared" si="77"/>
        <v>1</v>
      </c>
      <c r="S184" s="13">
        <f t="shared" si="77"/>
        <v>1</v>
      </c>
      <c r="T184" s="13">
        <f t="shared" si="77"/>
        <v>1</v>
      </c>
      <c r="U184" s="13">
        <f t="shared" si="77"/>
        <v>1</v>
      </c>
      <c r="V184" s="13">
        <f t="shared" si="77"/>
        <v>1</v>
      </c>
      <c r="W184" s="13">
        <f t="shared" si="77"/>
        <v>1</v>
      </c>
      <c r="X184" s="13">
        <f t="shared" si="77"/>
        <v>1</v>
      </c>
      <c r="Y184" s="13">
        <f t="shared" si="77"/>
        <v>1</v>
      </c>
      <c r="Z184" s="13">
        <f t="shared" si="77"/>
        <v>1</v>
      </c>
      <c r="AA184" s="13">
        <f t="shared" si="77"/>
        <v>1</v>
      </c>
      <c r="AB184" s="13">
        <f t="shared" si="77"/>
        <v>1</v>
      </c>
      <c r="AC184" s="13">
        <f t="shared" si="77"/>
        <v>1</v>
      </c>
      <c r="AD184" s="13" t="str">
        <f t="shared" si="77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201703</v>
      </c>
      <c r="AY184" s="13">
        <f t="shared" si="78"/>
        <v>0</v>
      </c>
      <c r="AZ184" s="13">
        <f t="shared" si="78"/>
        <v>0</v>
      </c>
      <c r="BA184" s="13">
        <f t="shared" si="78"/>
        <v>0</v>
      </c>
      <c r="BB184" s="13">
        <f t="shared" si="78"/>
        <v>0</v>
      </c>
      <c r="BC184" s="13">
        <f t="shared" si="78"/>
        <v>0</v>
      </c>
      <c r="BD184" s="13">
        <f t="shared" si="78"/>
        <v>0</v>
      </c>
      <c r="BE184" s="13">
        <f t="shared" si="78"/>
        <v>0</v>
      </c>
      <c r="BF184" s="13">
        <f t="shared" si="78"/>
        <v>0</v>
      </c>
      <c r="BG184" s="13">
        <f t="shared" si="78"/>
        <v>0</v>
      </c>
      <c r="BH184" s="13">
        <f t="shared" si="78"/>
        <v>0</v>
      </c>
      <c r="BI184" s="13">
        <f t="shared" si="78"/>
        <v>0</v>
      </c>
      <c r="BJ184" s="13">
        <f t="shared" si="78"/>
        <v>0</v>
      </c>
      <c r="BK184" s="13">
        <f t="shared" si="78"/>
        <v>0</v>
      </c>
      <c r="BL184" s="13">
        <f t="shared" si="78"/>
        <v>0</v>
      </c>
      <c r="BM184" s="13">
        <f t="shared" si="78"/>
        <v>0</v>
      </c>
      <c r="BN184" s="13">
        <f t="shared" si="78"/>
        <v>0</v>
      </c>
      <c r="BO184" s="13">
        <f t="shared" si="78"/>
        <v>0</v>
      </c>
      <c r="BP184" s="13">
        <f t="shared" si="78"/>
        <v>0</v>
      </c>
      <c r="BQ184" s="13">
        <f t="shared" si="78"/>
        <v>0</v>
      </c>
      <c r="BR184" s="13">
        <f t="shared" si="78"/>
        <v>0</v>
      </c>
      <c r="BS184" s="13">
        <f t="shared" si="78"/>
        <v>0</v>
      </c>
      <c r="BT184" s="13">
        <f t="shared" si="78"/>
        <v>0</v>
      </c>
      <c r="BU184" s="13">
        <f t="shared" si="78"/>
        <v>0</v>
      </c>
      <c r="BV184" s="13">
        <f t="shared" si="78"/>
        <v>0</v>
      </c>
      <c r="BW184" s="13">
        <f t="shared" si="78"/>
        <v>0</v>
      </c>
      <c r="BX184" s="13">
        <f t="shared" si="78"/>
        <v>0</v>
      </c>
      <c r="BY184" s="13">
        <f t="shared" si="78"/>
        <v>0</v>
      </c>
      <c r="BZ184" s="13" t="str">
        <f t="shared" si="78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</row>
    <row r="185" ht="15" customHeight="1" outlineLevel="1" spans="2:85">
      <c r="B185" s="10">
        <v>201706</v>
      </c>
      <c r="C185" s="13">
        <f t="shared" si="77"/>
        <v>1.65662506872898</v>
      </c>
      <c r="D185" s="13">
        <f t="shared" si="77"/>
        <v>1.10934830693148</v>
      </c>
      <c r="E185" s="13">
        <f t="shared" si="77"/>
        <v>1.05292394114266</v>
      </c>
      <c r="F185" s="13">
        <f t="shared" si="77"/>
        <v>1.01647144259718</v>
      </c>
      <c r="G185" s="13">
        <f t="shared" ref="G185:AC200" si="79">IFERROR(IF(H146="","",H146/G146),0)</f>
        <v>1</v>
      </c>
      <c r="H185" s="13">
        <f t="shared" si="79"/>
        <v>1</v>
      </c>
      <c r="I185" s="13">
        <f t="shared" si="79"/>
        <v>1.06110599882463</v>
      </c>
      <c r="J185" s="13">
        <f t="shared" si="79"/>
        <v>1</v>
      </c>
      <c r="K185" s="13">
        <f t="shared" si="79"/>
        <v>1</v>
      </c>
      <c r="L185" s="13">
        <f t="shared" si="79"/>
        <v>1</v>
      </c>
      <c r="M185" s="13">
        <f t="shared" si="79"/>
        <v>1</v>
      </c>
      <c r="N185" s="13">
        <f t="shared" si="79"/>
        <v>1</v>
      </c>
      <c r="O185" s="13">
        <f t="shared" si="79"/>
        <v>1</v>
      </c>
      <c r="P185" s="13">
        <f t="shared" si="79"/>
        <v>1</v>
      </c>
      <c r="Q185" s="13">
        <f t="shared" si="79"/>
        <v>1</v>
      </c>
      <c r="R185" s="13">
        <f t="shared" si="79"/>
        <v>1</v>
      </c>
      <c r="S185" s="13">
        <f t="shared" si="79"/>
        <v>1</v>
      </c>
      <c r="T185" s="13">
        <f t="shared" si="79"/>
        <v>1</v>
      </c>
      <c r="U185" s="13">
        <f t="shared" si="79"/>
        <v>1</v>
      </c>
      <c r="V185" s="13">
        <f t="shared" si="79"/>
        <v>1</v>
      </c>
      <c r="W185" s="13">
        <f t="shared" si="79"/>
        <v>1</v>
      </c>
      <c r="X185" s="13">
        <f t="shared" si="79"/>
        <v>1</v>
      </c>
      <c r="Y185" s="13">
        <f t="shared" si="79"/>
        <v>1</v>
      </c>
      <c r="Z185" s="13">
        <f t="shared" si="79"/>
        <v>1</v>
      </c>
      <c r="AA185" s="13">
        <f t="shared" si="79"/>
        <v>1</v>
      </c>
      <c r="AB185" s="13">
        <f t="shared" si="79"/>
        <v>1</v>
      </c>
      <c r="AC185" s="13" t="str">
        <f t="shared" si="79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201706</v>
      </c>
      <c r="AY185" s="13">
        <f t="shared" si="78"/>
        <v>0</v>
      </c>
      <c r="AZ185" s="13">
        <f t="shared" si="78"/>
        <v>0</v>
      </c>
      <c r="BA185" s="13">
        <f t="shared" si="78"/>
        <v>0</v>
      </c>
      <c r="BB185" s="13">
        <f t="shared" si="78"/>
        <v>0</v>
      </c>
      <c r="BC185" s="13">
        <f t="shared" ref="BC185:BY200" si="80">IFERROR(IF(BD146="","",BD146/BC146),0)</f>
        <v>0</v>
      </c>
      <c r="BD185" s="13">
        <f t="shared" si="80"/>
        <v>0</v>
      </c>
      <c r="BE185" s="13">
        <f t="shared" si="80"/>
        <v>0</v>
      </c>
      <c r="BF185" s="13">
        <f t="shared" si="80"/>
        <v>0</v>
      </c>
      <c r="BG185" s="13">
        <f t="shared" si="80"/>
        <v>0</v>
      </c>
      <c r="BH185" s="13">
        <f t="shared" si="80"/>
        <v>0</v>
      </c>
      <c r="BI185" s="13">
        <f t="shared" si="80"/>
        <v>0</v>
      </c>
      <c r="BJ185" s="13">
        <f t="shared" si="80"/>
        <v>0</v>
      </c>
      <c r="BK185" s="13">
        <f t="shared" si="80"/>
        <v>0</v>
      </c>
      <c r="BL185" s="13">
        <f t="shared" si="80"/>
        <v>0</v>
      </c>
      <c r="BM185" s="13">
        <f t="shared" si="80"/>
        <v>0</v>
      </c>
      <c r="BN185" s="13">
        <f t="shared" si="80"/>
        <v>0</v>
      </c>
      <c r="BO185" s="13">
        <f t="shared" si="80"/>
        <v>0</v>
      </c>
      <c r="BP185" s="13">
        <f t="shared" si="80"/>
        <v>0</v>
      </c>
      <c r="BQ185" s="13">
        <f t="shared" si="80"/>
        <v>0</v>
      </c>
      <c r="BR185" s="13">
        <f t="shared" si="80"/>
        <v>0</v>
      </c>
      <c r="BS185" s="13">
        <f t="shared" si="80"/>
        <v>0</v>
      </c>
      <c r="BT185" s="13">
        <f t="shared" si="80"/>
        <v>0</v>
      </c>
      <c r="BU185" s="13">
        <f t="shared" si="80"/>
        <v>0</v>
      </c>
      <c r="BV185" s="13">
        <f t="shared" si="80"/>
        <v>0</v>
      </c>
      <c r="BW185" s="13">
        <f t="shared" si="80"/>
        <v>0</v>
      </c>
      <c r="BX185" s="13">
        <f t="shared" si="80"/>
        <v>0</v>
      </c>
      <c r="BY185" s="13" t="str">
        <f t="shared" si="80"/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</row>
    <row r="186" ht="15" customHeight="1" outlineLevel="1" spans="2:85">
      <c r="B186" s="10">
        <v>201709</v>
      </c>
      <c r="C186" s="13">
        <f t="shared" ref="C186:M201" si="81">IFERROR(IF(D147="","",D147/C147),0)</f>
        <v>1.27714020298051</v>
      </c>
      <c r="D186" s="13">
        <f t="shared" si="81"/>
        <v>1.02272508197784</v>
      </c>
      <c r="E186" s="13">
        <f t="shared" si="81"/>
        <v>1.0412097986882</v>
      </c>
      <c r="F186" s="13">
        <f t="shared" si="81"/>
        <v>1.14078225990446</v>
      </c>
      <c r="G186" s="13">
        <f t="shared" si="79"/>
        <v>1</v>
      </c>
      <c r="H186" s="13">
        <f t="shared" si="79"/>
        <v>1</v>
      </c>
      <c r="I186" s="13">
        <f t="shared" si="79"/>
        <v>1</v>
      </c>
      <c r="J186" s="13">
        <f t="shared" si="79"/>
        <v>1.11487915342202</v>
      </c>
      <c r="K186" s="13">
        <f t="shared" si="79"/>
        <v>0.89726049400741</v>
      </c>
      <c r="L186" s="13">
        <f t="shared" si="79"/>
        <v>1</v>
      </c>
      <c r="M186" s="13">
        <f t="shared" si="79"/>
        <v>1</v>
      </c>
      <c r="N186" s="13">
        <f t="shared" si="79"/>
        <v>1</v>
      </c>
      <c r="O186" s="13">
        <f t="shared" si="79"/>
        <v>1</v>
      </c>
      <c r="P186" s="13">
        <f t="shared" si="79"/>
        <v>1</v>
      </c>
      <c r="Q186" s="13">
        <f t="shared" si="79"/>
        <v>1</v>
      </c>
      <c r="R186" s="13">
        <f t="shared" si="79"/>
        <v>1</v>
      </c>
      <c r="S186" s="13">
        <f t="shared" si="79"/>
        <v>1</v>
      </c>
      <c r="T186" s="13">
        <f t="shared" si="79"/>
        <v>1</v>
      </c>
      <c r="U186" s="13">
        <f t="shared" si="79"/>
        <v>1</v>
      </c>
      <c r="V186" s="13">
        <f t="shared" si="79"/>
        <v>1</v>
      </c>
      <c r="W186" s="13">
        <f t="shared" si="79"/>
        <v>1</v>
      </c>
      <c r="X186" s="13">
        <f t="shared" si="79"/>
        <v>1</v>
      </c>
      <c r="Y186" s="13">
        <f t="shared" si="79"/>
        <v>1</v>
      </c>
      <c r="Z186" s="13">
        <f t="shared" si="79"/>
        <v>1</v>
      </c>
      <c r="AA186" s="13">
        <f t="shared" si="79"/>
        <v>1</v>
      </c>
      <c r="AB186" s="13" t="str">
        <f t="shared" si="79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201709</v>
      </c>
      <c r="AY186" s="13">
        <f t="shared" ref="AY186:BI201" si="82">IFERROR(IF(AZ147="","",AZ147/AY147),0)</f>
        <v>0</v>
      </c>
      <c r="AZ186" s="13">
        <f t="shared" si="82"/>
        <v>0</v>
      </c>
      <c r="BA186" s="13">
        <f t="shared" si="82"/>
        <v>0</v>
      </c>
      <c r="BB186" s="13">
        <f t="shared" si="82"/>
        <v>0</v>
      </c>
      <c r="BC186" s="13">
        <f t="shared" si="80"/>
        <v>0</v>
      </c>
      <c r="BD186" s="13">
        <f t="shared" si="80"/>
        <v>0</v>
      </c>
      <c r="BE186" s="13">
        <f t="shared" si="80"/>
        <v>0</v>
      </c>
      <c r="BF186" s="13">
        <f t="shared" si="80"/>
        <v>0</v>
      </c>
      <c r="BG186" s="13">
        <f t="shared" si="80"/>
        <v>0</v>
      </c>
      <c r="BH186" s="13">
        <f t="shared" si="80"/>
        <v>0</v>
      </c>
      <c r="BI186" s="13">
        <f t="shared" si="80"/>
        <v>0</v>
      </c>
      <c r="BJ186" s="13">
        <f t="shared" si="80"/>
        <v>0</v>
      </c>
      <c r="BK186" s="13">
        <f t="shared" si="80"/>
        <v>0</v>
      </c>
      <c r="BL186" s="13">
        <f t="shared" si="80"/>
        <v>0</v>
      </c>
      <c r="BM186" s="13">
        <f t="shared" si="80"/>
        <v>0</v>
      </c>
      <c r="BN186" s="13">
        <f t="shared" si="80"/>
        <v>0</v>
      </c>
      <c r="BO186" s="13">
        <f t="shared" si="80"/>
        <v>0</v>
      </c>
      <c r="BP186" s="13">
        <f t="shared" si="80"/>
        <v>0</v>
      </c>
      <c r="BQ186" s="13">
        <f t="shared" si="80"/>
        <v>0</v>
      </c>
      <c r="BR186" s="13">
        <f t="shared" si="80"/>
        <v>0</v>
      </c>
      <c r="BS186" s="13">
        <f t="shared" si="80"/>
        <v>0</v>
      </c>
      <c r="BT186" s="13">
        <f t="shared" si="80"/>
        <v>0</v>
      </c>
      <c r="BU186" s="13">
        <f t="shared" si="80"/>
        <v>0</v>
      </c>
      <c r="BV186" s="13">
        <f t="shared" si="80"/>
        <v>0</v>
      </c>
      <c r="BW186" s="13">
        <f t="shared" si="80"/>
        <v>0</v>
      </c>
      <c r="BX186" s="13" t="str">
        <f t="shared" si="80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</row>
    <row r="187" ht="15" customHeight="1" outlineLevel="1" spans="2:85">
      <c r="B187" s="10">
        <v>201712</v>
      </c>
      <c r="C187" s="13">
        <f t="shared" si="81"/>
        <v>3.12886374191506</v>
      </c>
      <c r="D187" s="13">
        <f t="shared" si="81"/>
        <v>1.15484884648255</v>
      </c>
      <c r="E187" s="13">
        <f t="shared" si="81"/>
        <v>0.741393654574236</v>
      </c>
      <c r="F187" s="13">
        <f t="shared" si="81"/>
        <v>1</v>
      </c>
      <c r="G187" s="13">
        <f t="shared" si="79"/>
        <v>1.0252377547531</v>
      </c>
      <c r="H187" s="13">
        <f t="shared" si="79"/>
        <v>1.00224922366694</v>
      </c>
      <c r="I187" s="13">
        <f t="shared" si="79"/>
        <v>1.01582476689453</v>
      </c>
      <c r="J187" s="13">
        <f t="shared" si="79"/>
        <v>1</v>
      </c>
      <c r="K187" s="13">
        <f t="shared" si="79"/>
        <v>1</v>
      </c>
      <c r="L187" s="13">
        <f t="shared" si="79"/>
        <v>1</v>
      </c>
      <c r="M187" s="13">
        <f t="shared" si="79"/>
        <v>1</v>
      </c>
      <c r="N187" s="13">
        <f t="shared" si="79"/>
        <v>1</v>
      </c>
      <c r="O187" s="13">
        <f t="shared" si="79"/>
        <v>1</v>
      </c>
      <c r="P187" s="13">
        <f t="shared" si="79"/>
        <v>1</v>
      </c>
      <c r="Q187" s="13">
        <f t="shared" si="79"/>
        <v>1</v>
      </c>
      <c r="R187" s="13">
        <f t="shared" si="79"/>
        <v>1</v>
      </c>
      <c r="S187" s="13">
        <f t="shared" si="79"/>
        <v>1</v>
      </c>
      <c r="T187" s="13">
        <f t="shared" si="79"/>
        <v>1</v>
      </c>
      <c r="U187" s="13">
        <f t="shared" si="79"/>
        <v>1</v>
      </c>
      <c r="V187" s="13">
        <f t="shared" si="79"/>
        <v>1</v>
      </c>
      <c r="W187" s="13">
        <f t="shared" si="79"/>
        <v>1</v>
      </c>
      <c r="X187" s="13">
        <f t="shared" si="79"/>
        <v>1</v>
      </c>
      <c r="Y187" s="13">
        <f t="shared" si="79"/>
        <v>1</v>
      </c>
      <c r="Z187" s="13">
        <f t="shared" si="79"/>
        <v>1</v>
      </c>
      <c r="AA187" s="13" t="str">
        <f t="shared" si="79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201712</v>
      </c>
      <c r="AY187" s="13">
        <f t="shared" si="82"/>
        <v>0</v>
      </c>
      <c r="AZ187" s="13">
        <f t="shared" si="82"/>
        <v>0</v>
      </c>
      <c r="BA187" s="13">
        <f t="shared" si="82"/>
        <v>0</v>
      </c>
      <c r="BB187" s="13">
        <f t="shared" si="82"/>
        <v>0</v>
      </c>
      <c r="BC187" s="13">
        <f t="shared" si="80"/>
        <v>0</v>
      </c>
      <c r="BD187" s="13">
        <f t="shared" si="80"/>
        <v>0</v>
      </c>
      <c r="BE187" s="13">
        <f t="shared" si="80"/>
        <v>0</v>
      </c>
      <c r="BF187" s="13">
        <f t="shared" si="80"/>
        <v>0</v>
      </c>
      <c r="BG187" s="13">
        <f t="shared" si="80"/>
        <v>0</v>
      </c>
      <c r="BH187" s="13">
        <f t="shared" si="80"/>
        <v>0</v>
      </c>
      <c r="BI187" s="13">
        <f t="shared" si="80"/>
        <v>0</v>
      </c>
      <c r="BJ187" s="13">
        <f t="shared" si="80"/>
        <v>0</v>
      </c>
      <c r="BK187" s="13">
        <f t="shared" si="80"/>
        <v>0</v>
      </c>
      <c r="BL187" s="13">
        <f t="shared" si="80"/>
        <v>0</v>
      </c>
      <c r="BM187" s="13">
        <f t="shared" si="80"/>
        <v>0</v>
      </c>
      <c r="BN187" s="13">
        <f t="shared" si="80"/>
        <v>0</v>
      </c>
      <c r="BO187" s="13">
        <f t="shared" si="80"/>
        <v>0</v>
      </c>
      <c r="BP187" s="13">
        <f t="shared" si="80"/>
        <v>0</v>
      </c>
      <c r="BQ187" s="13">
        <f t="shared" si="80"/>
        <v>0</v>
      </c>
      <c r="BR187" s="13">
        <f t="shared" si="80"/>
        <v>0</v>
      </c>
      <c r="BS187" s="13">
        <f t="shared" si="80"/>
        <v>0</v>
      </c>
      <c r="BT187" s="13">
        <f t="shared" si="80"/>
        <v>0</v>
      </c>
      <c r="BU187" s="13">
        <f t="shared" si="80"/>
        <v>0</v>
      </c>
      <c r="BV187" s="13">
        <f t="shared" si="80"/>
        <v>0</v>
      </c>
      <c r="BW187" s="13" t="str">
        <f t="shared" si="80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</row>
    <row r="188" ht="15" customHeight="1" outlineLevel="1" spans="2:85">
      <c r="B188" s="10">
        <v>201803</v>
      </c>
      <c r="C188" s="13">
        <f t="shared" si="81"/>
        <v>1.47501849284194</v>
      </c>
      <c r="D188" s="13">
        <f t="shared" si="81"/>
        <v>1.03086151839897</v>
      </c>
      <c r="E188" s="13">
        <f t="shared" si="81"/>
        <v>0.818457904727069</v>
      </c>
      <c r="F188" s="13">
        <f t="shared" si="81"/>
        <v>1.03238381256018</v>
      </c>
      <c r="G188" s="13">
        <f t="shared" si="79"/>
        <v>1.01401192221649</v>
      </c>
      <c r="H188" s="13">
        <f t="shared" si="79"/>
        <v>1</v>
      </c>
      <c r="I188" s="13">
        <f t="shared" si="79"/>
        <v>1.35318963004718</v>
      </c>
      <c r="J188" s="13">
        <f t="shared" si="79"/>
        <v>1.04787460943805</v>
      </c>
      <c r="K188" s="13">
        <f t="shared" si="79"/>
        <v>1</v>
      </c>
      <c r="L188" s="13">
        <f t="shared" si="79"/>
        <v>1</v>
      </c>
      <c r="M188" s="13">
        <f t="shared" si="79"/>
        <v>1</v>
      </c>
      <c r="N188" s="13">
        <f t="shared" si="79"/>
        <v>1</v>
      </c>
      <c r="O188" s="13">
        <f t="shared" si="79"/>
        <v>1</v>
      </c>
      <c r="P188" s="13">
        <f t="shared" si="79"/>
        <v>1</v>
      </c>
      <c r="Q188" s="13">
        <f t="shared" si="79"/>
        <v>1</v>
      </c>
      <c r="R188" s="13">
        <f t="shared" si="79"/>
        <v>0.999789691794115</v>
      </c>
      <c r="S188" s="13">
        <f t="shared" si="79"/>
        <v>1</v>
      </c>
      <c r="T188" s="13">
        <f t="shared" si="79"/>
        <v>1</v>
      </c>
      <c r="U188" s="13">
        <f t="shared" si="79"/>
        <v>1</v>
      </c>
      <c r="V188" s="13">
        <f t="shared" si="79"/>
        <v>1</v>
      </c>
      <c r="W188" s="13">
        <f t="shared" si="79"/>
        <v>1</v>
      </c>
      <c r="X188" s="13">
        <f t="shared" si="79"/>
        <v>1</v>
      </c>
      <c r="Y188" s="13">
        <f t="shared" si="79"/>
        <v>1</v>
      </c>
      <c r="Z188" s="13" t="str">
        <f t="shared" si="79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201803</v>
      </c>
      <c r="AY188" s="13">
        <f t="shared" si="82"/>
        <v>0</v>
      </c>
      <c r="AZ188" s="13">
        <f t="shared" si="82"/>
        <v>0</v>
      </c>
      <c r="BA188" s="13">
        <f t="shared" si="82"/>
        <v>0</v>
      </c>
      <c r="BB188" s="13">
        <f t="shared" si="82"/>
        <v>0</v>
      </c>
      <c r="BC188" s="13">
        <f t="shared" si="80"/>
        <v>0</v>
      </c>
      <c r="BD188" s="13">
        <f t="shared" si="80"/>
        <v>0</v>
      </c>
      <c r="BE188" s="13">
        <f t="shared" si="80"/>
        <v>0</v>
      </c>
      <c r="BF188" s="13">
        <f t="shared" si="80"/>
        <v>0</v>
      </c>
      <c r="BG188" s="13">
        <f t="shared" si="80"/>
        <v>0</v>
      </c>
      <c r="BH188" s="13">
        <f t="shared" si="80"/>
        <v>0</v>
      </c>
      <c r="BI188" s="13">
        <f t="shared" si="80"/>
        <v>0</v>
      </c>
      <c r="BJ188" s="13">
        <f t="shared" si="80"/>
        <v>0</v>
      </c>
      <c r="BK188" s="13">
        <f t="shared" si="80"/>
        <v>0</v>
      </c>
      <c r="BL188" s="13">
        <f t="shared" si="80"/>
        <v>0</v>
      </c>
      <c r="BM188" s="13">
        <f t="shared" si="80"/>
        <v>0</v>
      </c>
      <c r="BN188" s="13">
        <f t="shared" si="80"/>
        <v>0</v>
      </c>
      <c r="BO188" s="13">
        <f t="shared" si="80"/>
        <v>0</v>
      </c>
      <c r="BP188" s="13">
        <f t="shared" si="80"/>
        <v>0</v>
      </c>
      <c r="BQ188" s="13">
        <f t="shared" si="80"/>
        <v>0</v>
      </c>
      <c r="BR188" s="13">
        <f t="shared" si="80"/>
        <v>0</v>
      </c>
      <c r="BS188" s="13">
        <f t="shared" si="80"/>
        <v>0</v>
      </c>
      <c r="BT188" s="13">
        <f t="shared" si="80"/>
        <v>0</v>
      </c>
      <c r="BU188" s="13">
        <f t="shared" si="80"/>
        <v>0</v>
      </c>
      <c r="BV188" s="13" t="str">
        <f t="shared" si="80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</row>
    <row r="189" ht="15" customHeight="1" outlineLevel="1" spans="2:85">
      <c r="B189" s="10">
        <v>201806</v>
      </c>
      <c r="C189" s="13">
        <f t="shared" si="81"/>
        <v>1.02100021476848</v>
      </c>
      <c r="D189" s="13">
        <f t="shared" si="81"/>
        <v>0.879219041828948</v>
      </c>
      <c r="E189" s="13">
        <f t="shared" si="81"/>
        <v>1.04809022411384</v>
      </c>
      <c r="F189" s="13">
        <f t="shared" si="81"/>
        <v>1.01450488493095</v>
      </c>
      <c r="G189" s="13">
        <f t="shared" si="79"/>
        <v>1.06955990994859</v>
      </c>
      <c r="H189" s="13">
        <f t="shared" si="79"/>
        <v>1.01667669940155</v>
      </c>
      <c r="I189" s="13">
        <f t="shared" si="79"/>
        <v>1.00687841190784</v>
      </c>
      <c r="J189" s="13">
        <f t="shared" si="79"/>
        <v>0.997730650576525</v>
      </c>
      <c r="K189" s="13">
        <f t="shared" si="79"/>
        <v>1</v>
      </c>
      <c r="L189" s="13">
        <f t="shared" si="79"/>
        <v>1</v>
      </c>
      <c r="M189" s="13">
        <f t="shared" si="79"/>
        <v>1</v>
      </c>
      <c r="N189" s="13">
        <f t="shared" si="79"/>
        <v>1</v>
      </c>
      <c r="O189" s="13">
        <f t="shared" si="79"/>
        <v>1</v>
      </c>
      <c r="P189" s="13">
        <f t="shared" si="79"/>
        <v>1</v>
      </c>
      <c r="Q189" s="13">
        <f t="shared" si="79"/>
        <v>1</v>
      </c>
      <c r="R189" s="13">
        <f t="shared" si="79"/>
        <v>1</v>
      </c>
      <c r="S189" s="13">
        <f t="shared" si="79"/>
        <v>1</v>
      </c>
      <c r="T189" s="13">
        <f t="shared" si="79"/>
        <v>1</v>
      </c>
      <c r="U189" s="13">
        <f t="shared" si="79"/>
        <v>1</v>
      </c>
      <c r="V189" s="13">
        <f t="shared" si="79"/>
        <v>1</v>
      </c>
      <c r="W189" s="13">
        <f t="shared" si="79"/>
        <v>1</v>
      </c>
      <c r="X189" s="13">
        <f t="shared" si="79"/>
        <v>1</v>
      </c>
      <c r="Y189" s="13" t="str">
        <f t="shared" si="79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201806</v>
      </c>
      <c r="AY189" s="13">
        <f t="shared" si="82"/>
        <v>0</v>
      </c>
      <c r="AZ189" s="13">
        <f t="shared" si="82"/>
        <v>0</v>
      </c>
      <c r="BA189" s="13">
        <f t="shared" si="82"/>
        <v>0</v>
      </c>
      <c r="BB189" s="13">
        <f t="shared" si="82"/>
        <v>0</v>
      </c>
      <c r="BC189" s="13">
        <f t="shared" si="80"/>
        <v>0</v>
      </c>
      <c r="BD189" s="13">
        <f t="shared" si="80"/>
        <v>0</v>
      </c>
      <c r="BE189" s="13">
        <f t="shared" si="80"/>
        <v>0</v>
      </c>
      <c r="BF189" s="13">
        <f t="shared" si="80"/>
        <v>0</v>
      </c>
      <c r="BG189" s="13">
        <f t="shared" si="80"/>
        <v>0</v>
      </c>
      <c r="BH189" s="13">
        <f t="shared" si="80"/>
        <v>0</v>
      </c>
      <c r="BI189" s="13">
        <f t="shared" si="80"/>
        <v>0</v>
      </c>
      <c r="BJ189" s="13">
        <f t="shared" si="80"/>
        <v>0</v>
      </c>
      <c r="BK189" s="13">
        <f t="shared" si="80"/>
        <v>0</v>
      </c>
      <c r="BL189" s="13">
        <f t="shared" si="80"/>
        <v>0</v>
      </c>
      <c r="BM189" s="13">
        <f t="shared" si="80"/>
        <v>0</v>
      </c>
      <c r="BN189" s="13">
        <f t="shared" si="80"/>
        <v>0</v>
      </c>
      <c r="BO189" s="13">
        <f t="shared" si="80"/>
        <v>0</v>
      </c>
      <c r="BP189" s="13">
        <f t="shared" si="80"/>
        <v>0</v>
      </c>
      <c r="BQ189" s="13">
        <f t="shared" si="80"/>
        <v>0</v>
      </c>
      <c r="BR189" s="13">
        <f t="shared" si="80"/>
        <v>0</v>
      </c>
      <c r="BS189" s="13">
        <f t="shared" si="80"/>
        <v>0</v>
      </c>
      <c r="BT189" s="13">
        <f t="shared" si="80"/>
        <v>0</v>
      </c>
      <c r="BU189" s="13" t="str">
        <f t="shared" si="80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</row>
    <row r="190" ht="15" customHeight="1" outlineLevel="1" spans="2:85">
      <c r="B190" s="10">
        <v>201809</v>
      </c>
      <c r="C190" s="13">
        <f t="shared" si="81"/>
        <v>1.13479897348647</v>
      </c>
      <c r="D190" s="13">
        <f t="shared" si="81"/>
        <v>1.00237558077857</v>
      </c>
      <c r="E190" s="13">
        <f t="shared" si="81"/>
        <v>1.13788703692351</v>
      </c>
      <c r="F190" s="13">
        <f t="shared" si="81"/>
        <v>1.08644360801386</v>
      </c>
      <c r="G190" s="13">
        <f t="shared" si="79"/>
        <v>0.972608061742418</v>
      </c>
      <c r="H190" s="13">
        <f t="shared" si="79"/>
        <v>1.00111699253496</v>
      </c>
      <c r="I190" s="13">
        <f t="shared" si="79"/>
        <v>1.00653110648076</v>
      </c>
      <c r="J190" s="13">
        <f t="shared" si="79"/>
        <v>1</v>
      </c>
      <c r="K190" s="13">
        <f t="shared" si="79"/>
        <v>1.00285391469585</v>
      </c>
      <c r="L190" s="13">
        <f t="shared" si="79"/>
        <v>1</v>
      </c>
      <c r="M190" s="13">
        <f t="shared" si="79"/>
        <v>1.03087024020962</v>
      </c>
      <c r="N190" s="13">
        <f t="shared" si="79"/>
        <v>1.00031317950333</v>
      </c>
      <c r="O190" s="13">
        <f t="shared" si="79"/>
        <v>1</v>
      </c>
      <c r="P190" s="13">
        <f t="shared" si="79"/>
        <v>1</v>
      </c>
      <c r="Q190" s="13">
        <f t="shared" si="79"/>
        <v>1</v>
      </c>
      <c r="R190" s="13">
        <f t="shared" si="79"/>
        <v>1</v>
      </c>
      <c r="S190" s="13">
        <f t="shared" si="79"/>
        <v>1</v>
      </c>
      <c r="T190" s="13">
        <f t="shared" si="79"/>
        <v>1</v>
      </c>
      <c r="U190" s="13">
        <f t="shared" si="79"/>
        <v>1</v>
      </c>
      <c r="V190" s="13">
        <f t="shared" si="79"/>
        <v>1</v>
      </c>
      <c r="W190" s="13">
        <f t="shared" si="79"/>
        <v>1</v>
      </c>
      <c r="X190" s="13" t="str">
        <f t="shared" si="79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201809</v>
      </c>
      <c r="AY190" s="13">
        <f t="shared" si="82"/>
        <v>0</v>
      </c>
      <c r="AZ190" s="13">
        <f t="shared" si="82"/>
        <v>0</v>
      </c>
      <c r="BA190" s="13">
        <f t="shared" si="82"/>
        <v>0</v>
      </c>
      <c r="BB190" s="13">
        <f t="shared" si="82"/>
        <v>0</v>
      </c>
      <c r="BC190" s="13">
        <f t="shared" si="80"/>
        <v>0</v>
      </c>
      <c r="BD190" s="13">
        <f t="shared" si="80"/>
        <v>0</v>
      </c>
      <c r="BE190" s="13">
        <f t="shared" si="80"/>
        <v>0</v>
      </c>
      <c r="BF190" s="13">
        <f t="shared" si="80"/>
        <v>0</v>
      </c>
      <c r="BG190" s="13">
        <f t="shared" si="80"/>
        <v>0</v>
      </c>
      <c r="BH190" s="13">
        <f t="shared" si="80"/>
        <v>0</v>
      </c>
      <c r="BI190" s="13">
        <f t="shared" si="80"/>
        <v>0</v>
      </c>
      <c r="BJ190" s="13">
        <f t="shared" si="80"/>
        <v>0</v>
      </c>
      <c r="BK190" s="13">
        <f t="shared" si="80"/>
        <v>0</v>
      </c>
      <c r="BL190" s="13">
        <f t="shared" si="80"/>
        <v>0</v>
      </c>
      <c r="BM190" s="13">
        <f t="shared" si="80"/>
        <v>0</v>
      </c>
      <c r="BN190" s="13">
        <f t="shared" si="80"/>
        <v>0</v>
      </c>
      <c r="BO190" s="13">
        <f t="shared" si="80"/>
        <v>0</v>
      </c>
      <c r="BP190" s="13">
        <f t="shared" si="80"/>
        <v>0</v>
      </c>
      <c r="BQ190" s="13">
        <f t="shared" si="80"/>
        <v>0</v>
      </c>
      <c r="BR190" s="13">
        <f t="shared" si="80"/>
        <v>0</v>
      </c>
      <c r="BS190" s="13">
        <f t="shared" si="80"/>
        <v>0</v>
      </c>
      <c r="BT190" s="13" t="str">
        <f t="shared" si="80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</row>
    <row r="191" ht="15" customHeight="1" outlineLevel="1" spans="2:85">
      <c r="B191" s="10">
        <v>201812</v>
      </c>
      <c r="C191" s="13">
        <f t="shared" si="81"/>
        <v>1.05065941400699</v>
      </c>
      <c r="D191" s="13">
        <f t="shared" si="81"/>
        <v>1.10480351421798</v>
      </c>
      <c r="E191" s="13">
        <f t="shared" si="81"/>
        <v>1.07102044872682</v>
      </c>
      <c r="F191" s="13">
        <f t="shared" si="81"/>
        <v>0.997311696169723</v>
      </c>
      <c r="G191" s="13">
        <f t="shared" si="79"/>
        <v>1.01677584589941</v>
      </c>
      <c r="H191" s="13">
        <f t="shared" si="79"/>
        <v>0.96892798123345</v>
      </c>
      <c r="I191" s="13">
        <f t="shared" si="79"/>
        <v>1.0162749726411</v>
      </c>
      <c r="J191" s="13">
        <f t="shared" si="79"/>
        <v>1.01952133247399</v>
      </c>
      <c r="K191" s="13">
        <f t="shared" si="79"/>
        <v>0.997814985590673</v>
      </c>
      <c r="L191" s="13">
        <f t="shared" si="79"/>
        <v>0.999859313066644</v>
      </c>
      <c r="M191" s="13">
        <f t="shared" si="79"/>
        <v>0.999648233177615</v>
      </c>
      <c r="N191" s="13">
        <f t="shared" si="79"/>
        <v>1.04028626286708</v>
      </c>
      <c r="O191" s="13">
        <f t="shared" si="79"/>
        <v>1</v>
      </c>
      <c r="P191" s="13">
        <f t="shared" si="79"/>
        <v>1.00131855012458</v>
      </c>
      <c r="Q191" s="13">
        <f t="shared" si="79"/>
        <v>0.998683186160469</v>
      </c>
      <c r="R191" s="13">
        <f t="shared" si="79"/>
        <v>1</v>
      </c>
      <c r="S191" s="13">
        <f t="shared" si="79"/>
        <v>1</v>
      </c>
      <c r="T191" s="13">
        <f t="shared" si="79"/>
        <v>1</v>
      </c>
      <c r="U191" s="13">
        <f t="shared" si="79"/>
        <v>1</v>
      </c>
      <c r="V191" s="13">
        <f t="shared" si="79"/>
        <v>1</v>
      </c>
      <c r="W191" s="13" t="str">
        <f t="shared" si="79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201812</v>
      </c>
      <c r="AY191" s="13">
        <f t="shared" si="82"/>
        <v>0</v>
      </c>
      <c r="AZ191" s="13">
        <f t="shared" si="82"/>
        <v>0</v>
      </c>
      <c r="BA191" s="13">
        <f t="shared" si="82"/>
        <v>0</v>
      </c>
      <c r="BB191" s="13">
        <f t="shared" si="82"/>
        <v>0</v>
      </c>
      <c r="BC191" s="13">
        <f t="shared" si="80"/>
        <v>0</v>
      </c>
      <c r="BD191" s="13">
        <f t="shared" si="80"/>
        <v>0</v>
      </c>
      <c r="BE191" s="13">
        <f t="shared" si="80"/>
        <v>0</v>
      </c>
      <c r="BF191" s="13">
        <f t="shared" si="80"/>
        <v>0</v>
      </c>
      <c r="BG191" s="13">
        <f t="shared" si="80"/>
        <v>0</v>
      </c>
      <c r="BH191" s="13">
        <f t="shared" si="80"/>
        <v>0</v>
      </c>
      <c r="BI191" s="13">
        <f t="shared" si="80"/>
        <v>0</v>
      </c>
      <c r="BJ191" s="13">
        <f t="shared" si="80"/>
        <v>0</v>
      </c>
      <c r="BK191" s="13">
        <f t="shared" si="80"/>
        <v>0</v>
      </c>
      <c r="BL191" s="13">
        <f t="shared" si="80"/>
        <v>0</v>
      </c>
      <c r="BM191" s="13">
        <f t="shared" si="80"/>
        <v>0</v>
      </c>
      <c r="BN191" s="13">
        <f t="shared" si="80"/>
        <v>0</v>
      </c>
      <c r="BO191" s="13">
        <f t="shared" si="80"/>
        <v>0</v>
      </c>
      <c r="BP191" s="13">
        <f t="shared" si="80"/>
        <v>0</v>
      </c>
      <c r="BQ191" s="13">
        <f t="shared" si="80"/>
        <v>0</v>
      </c>
      <c r="BR191" s="13">
        <f t="shared" si="80"/>
        <v>0</v>
      </c>
      <c r="BS191" s="13" t="str">
        <f t="shared" si="80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</row>
    <row r="192" ht="15" customHeight="1" outlineLevel="1" spans="2:85">
      <c r="B192" s="10">
        <v>201903</v>
      </c>
      <c r="C192" s="13">
        <f t="shared" si="81"/>
        <v>1.36017178880498</v>
      </c>
      <c r="D192" s="13">
        <f t="shared" si="81"/>
        <v>0.997144681105288</v>
      </c>
      <c r="E192" s="13">
        <f t="shared" si="81"/>
        <v>1.0413234024165</v>
      </c>
      <c r="F192" s="13">
        <f t="shared" si="81"/>
        <v>1.01750849886802</v>
      </c>
      <c r="G192" s="13">
        <f t="shared" si="79"/>
        <v>0.998932857159984</v>
      </c>
      <c r="H192" s="13">
        <f t="shared" si="79"/>
        <v>1</v>
      </c>
      <c r="I192" s="13">
        <f t="shared" si="79"/>
        <v>1.00450263592714</v>
      </c>
      <c r="J192" s="13">
        <f t="shared" si="79"/>
        <v>1.00273679755535</v>
      </c>
      <c r="K192" s="13">
        <f t="shared" si="79"/>
        <v>1</v>
      </c>
      <c r="L192" s="13">
        <f t="shared" si="79"/>
        <v>1</v>
      </c>
      <c r="M192" s="13">
        <f t="shared" si="79"/>
        <v>1</v>
      </c>
      <c r="N192" s="13">
        <f t="shared" si="79"/>
        <v>1</v>
      </c>
      <c r="O192" s="13">
        <f t="shared" si="79"/>
        <v>1</v>
      </c>
      <c r="P192" s="13">
        <f t="shared" si="79"/>
        <v>1</v>
      </c>
      <c r="Q192" s="13">
        <f t="shared" si="79"/>
        <v>1</v>
      </c>
      <c r="R192" s="13">
        <f t="shared" si="79"/>
        <v>1</v>
      </c>
      <c r="S192" s="13">
        <f t="shared" si="79"/>
        <v>1</v>
      </c>
      <c r="T192" s="13">
        <f t="shared" si="79"/>
        <v>1</v>
      </c>
      <c r="U192" s="13">
        <f t="shared" si="79"/>
        <v>1</v>
      </c>
      <c r="V192" s="13" t="str">
        <f t="shared" si="79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201903</v>
      </c>
      <c r="AY192" s="13">
        <f t="shared" si="82"/>
        <v>0</v>
      </c>
      <c r="AZ192" s="13">
        <f t="shared" si="82"/>
        <v>0</v>
      </c>
      <c r="BA192" s="13">
        <f t="shared" si="82"/>
        <v>0</v>
      </c>
      <c r="BB192" s="13">
        <f t="shared" si="82"/>
        <v>0</v>
      </c>
      <c r="BC192" s="13">
        <f t="shared" si="80"/>
        <v>0</v>
      </c>
      <c r="BD192" s="13">
        <f t="shared" si="80"/>
        <v>0</v>
      </c>
      <c r="BE192" s="13">
        <f t="shared" si="80"/>
        <v>0</v>
      </c>
      <c r="BF192" s="13">
        <f t="shared" si="80"/>
        <v>0</v>
      </c>
      <c r="BG192" s="13">
        <f t="shared" si="80"/>
        <v>0</v>
      </c>
      <c r="BH192" s="13">
        <f t="shared" si="80"/>
        <v>0</v>
      </c>
      <c r="BI192" s="13">
        <f t="shared" si="80"/>
        <v>0</v>
      </c>
      <c r="BJ192" s="13">
        <f t="shared" si="80"/>
        <v>0</v>
      </c>
      <c r="BK192" s="13">
        <f t="shared" si="80"/>
        <v>0</v>
      </c>
      <c r="BL192" s="13">
        <f t="shared" si="80"/>
        <v>0</v>
      </c>
      <c r="BM192" s="13">
        <f t="shared" si="80"/>
        <v>0</v>
      </c>
      <c r="BN192" s="13">
        <f t="shared" si="80"/>
        <v>0</v>
      </c>
      <c r="BO192" s="13">
        <f t="shared" si="80"/>
        <v>0</v>
      </c>
      <c r="BP192" s="13">
        <f t="shared" si="80"/>
        <v>0</v>
      </c>
      <c r="BQ192" s="13">
        <f t="shared" si="80"/>
        <v>0</v>
      </c>
      <c r="BR192" s="13" t="str">
        <f t="shared" si="80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</row>
    <row r="193" ht="15" customHeight="1" outlineLevel="1" spans="2:85">
      <c r="B193" s="10">
        <v>201906</v>
      </c>
      <c r="C193" s="13">
        <f t="shared" si="81"/>
        <v>1.16894757641827</v>
      </c>
      <c r="D193" s="13">
        <f t="shared" si="81"/>
        <v>1.03109548720801</v>
      </c>
      <c r="E193" s="13">
        <f t="shared" si="81"/>
        <v>1.02671845987469</v>
      </c>
      <c r="F193" s="13">
        <f t="shared" si="81"/>
        <v>1.05902697539364</v>
      </c>
      <c r="G193" s="13">
        <f t="shared" si="79"/>
        <v>1.03944307160039</v>
      </c>
      <c r="H193" s="13">
        <f t="shared" si="79"/>
        <v>1.02477887178869</v>
      </c>
      <c r="I193" s="13">
        <f t="shared" si="79"/>
        <v>1.0153005896873</v>
      </c>
      <c r="J193" s="13">
        <f t="shared" si="79"/>
        <v>1.00055595576671</v>
      </c>
      <c r="K193" s="13">
        <f t="shared" si="79"/>
        <v>0.993635531997202</v>
      </c>
      <c r="L193" s="13">
        <f t="shared" si="79"/>
        <v>1.00008022853292</v>
      </c>
      <c r="M193" s="13">
        <f t="shared" si="79"/>
        <v>1</v>
      </c>
      <c r="N193" s="13">
        <f t="shared" si="79"/>
        <v>1.0004881145572</v>
      </c>
      <c r="O193" s="13">
        <f t="shared" si="79"/>
        <v>1</v>
      </c>
      <c r="P193" s="13">
        <f t="shared" si="79"/>
        <v>1.00033645881118</v>
      </c>
      <c r="Q193" s="13">
        <f t="shared" si="79"/>
        <v>1</v>
      </c>
      <c r="R193" s="13">
        <f t="shared" si="79"/>
        <v>1</v>
      </c>
      <c r="S193" s="13">
        <f t="shared" si="79"/>
        <v>1</v>
      </c>
      <c r="T193" s="13">
        <f t="shared" si="79"/>
        <v>1</v>
      </c>
      <c r="U193" s="13" t="str">
        <f t="shared" si="79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201906</v>
      </c>
      <c r="AY193" s="13">
        <f t="shared" si="82"/>
        <v>0</v>
      </c>
      <c r="AZ193" s="13">
        <f t="shared" si="82"/>
        <v>0</v>
      </c>
      <c r="BA193" s="13">
        <f t="shared" si="82"/>
        <v>0</v>
      </c>
      <c r="BB193" s="13">
        <f t="shared" si="82"/>
        <v>0</v>
      </c>
      <c r="BC193" s="13">
        <f t="shared" si="80"/>
        <v>0</v>
      </c>
      <c r="BD193" s="13">
        <f t="shared" si="80"/>
        <v>0</v>
      </c>
      <c r="BE193" s="13">
        <f t="shared" si="80"/>
        <v>0</v>
      </c>
      <c r="BF193" s="13">
        <f t="shared" si="80"/>
        <v>0</v>
      </c>
      <c r="BG193" s="13">
        <f t="shared" si="80"/>
        <v>0</v>
      </c>
      <c r="BH193" s="13">
        <f t="shared" si="80"/>
        <v>0</v>
      </c>
      <c r="BI193" s="13">
        <f t="shared" si="80"/>
        <v>0</v>
      </c>
      <c r="BJ193" s="13">
        <f t="shared" si="80"/>
        <v>0</v>
      </c>
      <c r="BK193" s="13">
        <f t="shared" si="80"/>
        <v>0</v>
      </c>
      <c r="BL193" s="13">
        <f t="shared" si="80"/>
        <v>0</v>
      </c>
      <c r="BM193" s="13">
        <f t="shared" si="80"/>
        <v>0</v>
      </c>
      <c r="BN193" s="13">
        <f t="shared" si="80"/>
        <v>0</v>
      </c>
      <c r="BO193" s="13">
        <f t="shared" si="80"/>
        <v>0</v>
      </c>
      <c r="BP193" s="13">
        <f t="shared" si="80"/>
        <v>0</v>
      </c>
      <c r="BQ193" s="13" t="str">
        <f t="shared" si="80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</row>
    <row r="194" ht="15" customHeight="1" outlineLevel="1" spans="2:85">
      <c r="B194" s="10">
        <v>201909</v>
      </c>
      <c r="C194" s="13">
        <f t="shared" si="81"/>
        <v>1.1519674071051</v>
      </c>
      <c r="D194" s="13">
        <f t="shared" si="81"/>
        <v>1.05568450321121</v>
      </c>
      <c r="E194" s="13">
        <f t="shared" si="81"/>
        <v>1.08293888127297</v>
      </c>
      <c r="F194" s="13">
        <f t="shared" si="81"/>
        <v>1.04448434344335</v>
      </c>
      <c r="G194" s="13">
        <f t="shared" si="79"/>
        <v>1.05020216041075</v>
      </c>
      <c r="H194" s="13">
        <f t="shared" si="79"/>
        <v>1.03994770097453</v>
      </c>
      <c r="I194" s="13">
        <f t="shared" si="79"/>
        <v>1.01574476247866</v>
      </c>
      <c r="J194" s="13">
        <f t="shared" si="79"/>
        <v>1.00732362681913</v>
      </c>
      <c r="K194" s="13">
        <f t="shared" si="79"/>
        <v>1.01710144810335</v>
      </c>
      <c r="L194" s="13">
        <f t="shared" si="79"/>
        <v>0.976996050250743</v>
      </c>
      <c r="M194" s="13">
        <f t="shared" si="79"/>
        <v>0.999950928279175</v>
      </c>
      <c r="N194" s="13">
        <f t="shared" si="79"/>
        <v>1.00077628186254</v>
      </c>
      <c r="O194" s="13">
        <f t="shared" si="79"/>
        <v>1.00017709582567</v>
      </c>
      <c r="P194" s="13">
        <f t="shared" si="79"/>
        <v>0.999094952676759</v>
      </c>
      <c r="Q194" s="13">
        <f t="shared" si="79"/>
        <v>1.00101498984214</v>
      </c>
      <c r="R194" s="13">
        <f t="shared" si="79"/>
        <v>1.00354090332279</v>
      </c>
      <c r="S194" s="13">
        <f t="shared" si="79"/>
        <v>1</v>
      </c>
      <c r="T194" s="13" t="str">
        <f t="shared" si="79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201909</v>
      </c>
      <c r="AY194" s="13">
        <f t="shared" si="82"/>
        <v>0</v>
      </c>
      <c r="AZ194" s="13">
        <f t="shared" si="82"/>
        <v>0</v>
      </c>
      <c r="BA194" s="13">
        <f t="shared" si="82"/>
        <v>0</v>
      </c>
      <c r="BB194" s="13">
        <f t="shared" si="82"/>
        <v>0</v>
      </c>
      <c r="BC194" s="13">
        <f t="shared" si="80"/>
        <v>0</v>
      </c>
      <c r="BD194" s="13">
        <f t="shared" si="80"/>
        <v>0</v>
      </c>
      <c r="BE194" s="13">
        <f t="shared" si="80"/>
        <v>0</v>
      </c>
      <c r="BF194" s="13">
        <f t="shared" si="80"/>
        <v>0</v>
      </c>
      <c r="BG194" s="13">
        <f t="shared" si="80"/>
        <v>0</v>
      </c>
      <c r="BH194" s="13">
        <f t="shared" si="80"/>
        <v>0</v>
      </c>
      <c r="BI194" s="13">
        <f t="shared" si="80"/>
        <v>0</v>
      </c>
      <c r="BJ194" s="13">
        <f t="shared" si="80"/>
        <v>0</v>
      </c>
      <c r="BK194" s="13">
        <f t="shared" si="80"/>
        <v>0</v>
      </c>
      <c r="BL194" s="13">
        <f t="shared" si="80"/>
        <v>0</v>
      </c>
      <c r="BM194" s="13">
        <f t="shared" si="80"/>
        <v>0</v>
      </c>
      <c r="BN194" s="13">
        <f t="shared" si="80"/>
        <v>0</v>
      </c>
      <c r="BO194" s="13">
        <f t="shared" si="80"/>
        <v>0</v>
      </c>
      <c r="BP194" s="13" t="str">
        <f t="shared" si="80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</row>
    <row r="195" ht="15" customHeight="1" outlineLevel="1" spans="2:85">
      <c r="B195" s="10">
        <v>201912</v>
      </c>
      <c r="C195" s="13">
        <f t="shared" si="81"/>
        <v>1.18243588895124</v>
      </c>
      <c r="D195" s="13">
        <f t="shared" si="81"/>
        <v>1.01253120911751</v>
      </c>
      <c r="E195" s="13">
        <f t="shared" si="81"/>
        <v>1.06047686735736</v>
      </c>
      <c r="F195" s="13">
        <f t="shared" si="81"/>
        <v>1.12452178361724</v>
      </c>
      <c r="G195" s="13">
        <f t="shared" si="79"/>
        <v>1.01147474345144</v>
      </c>
      <c r="H195" s="13">
        <f t="shared" si="79"/>
        <v>0.991178041759396</v>
      </c>
      <c r="I195" s="13">
        <f t="shared" si="79"/>
        <v>1.00426656357469</v>
      </c>
      <c r="J195" s="13">
        <f t="shared" si="79"/>
        <v>1.0038998435129</v>
      </c>
      <c r="K195" s="13">
        <f t="shared" si="79"/>
        <v>0.9970678413344</v>
      </c>
      <c r="L195" s="13">
        <f t="shared" si="79"/>
        <v>1.00008878002208</v>
      </c>
      <c r="M195" s="13">
        <f t="shared" si="79"/>
        <v>1</v>
      </c>
      <c r="N195" s="13">
        <f t="shared" si="79"/>
        <v>1</v>
      </c>
      <c r="O195" s="13">
        <f t="shared" si="79"/>
        <v>1.00101234917761</v>
      </c>
      <c r="P195" s="13">
        <f t="shared" si="79"/>
        <v>1</v>
      </c>
      <c r="Q195" s="13">
        <f t="shared" si="79"/>
        <v>1</v>
      </c>
      <c r="R195" s="13">
        <f t="shared" si="79"/>
        <v>1.00106378916466</v>
      </c>
      <c r="S195" s="13" t="str">
        <f t="shared" si="79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201912</v>
      </c>
      <c r="AY195" s="13">
        <f t="shared" si="82"/>
        <v>0</v>
      </c>
      <c r="AZ195" s="13">
        <f t="shared" si="82"/>
        <v>0</v>
      </c>
      <c r="BA195" s="13">
        <f t="shared" si="82"/>
        <v>0</v>
      </c>
      <c r="BB195" s="13">
        <f t="shared" si="82"/>
        <v>0</v>
      </c>
      <c r="BC195" s="13">
        <f t="shared" si="80"/>
        <v>0</v>
      </c>
      <c r="BD195" s="13">
        <f t="shared" si="80"/>
        <v>0</v>
      </c>
      <c r="BE195" s="13">
        <f t="shared" si="80"/>
        <v>0</v>
      </c>
      <c r="BF195" s="13">
        <f t="shared" si="80"/>
        <v>0</v>
      </c>
      <c r="BG195" s="13">
        <f t="shared" si="80"/>
        <v>0</v>
      </c>
      <c r="BH195" s="13">
        <f t="shared" si="80"/>
        <v>0</v>
      </c>
      <c r="BI195" s="13">
        <f t="shared" si="80"/>
        <v>0</v>
      </c>
      <c r="BJ195" s="13">
        <f t="shared" si="80"/>
        <v>0</v>
      </c>
      <c r="BK195" s="13">
        <f t="shared" si="80"/>
        <v>0</v>
      </c>
      <c r="BL195" s="13">
        <f t="shared" si="80"/>
        <v>0</v>
      </c>
      <c r="BM195" s="13">
        <f t="shared" si="80"/>
        <v>0</v>
      </c>
      <c r="BN195" s="13">
        <f t="shared" si="80"/>
        <v>0</v>
      </c>
      <c r="BO195" s="13" t="str">
        <f t="shared" si="80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</row>
    <row r="196" ht="15" customHeight="1" outlineLevel="1" spans="2:85">
      <c r="B196" s="10">
        <v>202003</v>
      </c>
      <c r="C196" s="13">
        <f t="shared" si="81"/>
        <v>0.978754032651584</v>
      </c>
      <c r="D196" s="13">
        <f t="shared" si="81"/>
        <v>1.06372686936066</v>
      </c>
      <c r="E196" s="13">
        <f t="shared" si="81"/>
        <v>1.15353267958244</v>
      </c>
      <c r="F196" s="13">
        <f t="shared" si="81"/>
        <v>1.04817444438752</v>
      </c>
      <c r="G196" s="13">
        <f t="shared" si="79"/>
        <v>0.989165490578858</v>
      </c>
      <c r="H196" s="13">
        <f t="shared" si="79"/>
        <v>1.04993250735126</v>
      </c>
      <c r="I196" s="13">
        <f t="shared" si="79"/>
        <v>0.992139759371902</v>
      </c>
      <c r="J196" s="13">
        <f t="shared" si="79"/>
        <v>0.959277461176021</v>
      </c>
      <c r="K196" s="13">
        <f t="shared" si="79"/>
        <v>1.00512562188734</v>
      </c>
      <c r="L196" s="13">
        <f t="shared" si="79"/>
        <v>1.00563923478246</v>
      </c>
      <c r="M196" s="13">
        <f t="shared" si="79"/>
        <v>0.997760219214731</v>
      </c>
      <c r="N196" s="13">
        <f t="shared" si="79"/>
        <v>1.00030631967066</v>
      </c>
      <c r="O196" s="13">
        <f t="shared" si="79"/>
        <v>0.999659323722241</v>
      </c>
      <c r="P196" s="13">
        <f t="shared" si="79"/>
        <v>1</v>
      </c>
      <c r="Q196" s="13">
        <f t="shared" si="79"/>
        <v>1</v>
      </c>
      <c r="R196" s="13" t="str">
        <f t="shared" si="79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202003</v>
      </c>
      <c r="AY196" s="13">
        <f t="shared" si="82"/>
        <v>0</v>
      </c>
      <c r="AZ196" s="13">
        <f t="shared" si="82"/>
        <v>0</v>
      </c>
      <c r="BA196" s="13">
        <f t="shared" si="82"/>
        <v>0</v>
      </c>
      <c r="BB196" s="13">
        <f t="shared" si="82"/>
        <v>0</v>
      </c>
      <c r="BC196" s="13">
        <f t="shared" si="80"/>
        <v>0</v>
      </c>
      <c r="BD196" s="13">
        <f t="shared" si="80"/>
        <v>0</v>
      </c>
      <c r="BE196" s="13">
        <f t="shared" si="80"/>
        <v>0</v>
      </c>
      <c r="BF196" s="13">
        <f t="shared" si="80"/>
        <v>0</v>
      </c>
      <c r="BG196" s="13">
        <f t="shared" si="80"/>
        <v>0</v>
      </c>
      <c r="BH196" s="13">
        <f t="shared" si="80"/>
        <v>0</v>
      </c>
      <c r="BI196" s="13">
        <f t="shared" si="80"/>
        <v>0</v>
      </c>
      <c r="BJ196" s="13">
        <f t="shared" si="80"/>
        <v>0</v>
      </c>
      <c r="BK196" s="13">
        <f t="shared" si="80"/>
        <v>0</v>
      </c>
      <c r="BL196" s="13">
        <f t="shared" si="80"/>
        <v>0</v>
      </c>
      <c r="BM196" s="13">
        <f t="shared" si="80"/>
        <v>0</v>
      </c>
      <c r="BN196" s="13" t="str">
        <f t="shared" si="80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</row>
    <row r="197" ht="15" customHeight="1" outlineLevel="1" spans="2:85">
      <c r="B197" s="10">
        <v>202006</v>
      </c>
      <c r="C197" s="13">
        <f t="shared" si="81"/>
        <v>1.14629745039207</v>
      </c>
      <c r="D197" s="13">
        <f t="shared" si="81"/>
        <v>1.13837879166539</v>
      </c>
      <c r="E197" s="13">
        <f t="shared" si="81"/>
        <v>0.97844874672926</v>
      </c>
      <c r="F197" s="13">
        <f t="shared" si="81"/>
        <v>1.03577605783558</v>
      </c>
      <c r="G197" s="13">
        <f t="shared" si="79"/>
        <v>1.07625651553481</v>
      </c>
      <c r="H197" s="13">
        <f t="shared" si="79"/>
        <v>0.992441193484043</v>
      </c>
      <c r="I197" s="13">
        <f t="shared" si="79"/>
        <v>0.972715558931693</v>
      </c>
      <c r="J197" s="13">
        <f t="shared" si="79"/>
        <v>0.996556516756558</v>
      </c>
      <c r="K197" s="13">
        <f t="shared" si="79"/>
        <v>1.00752682545869</v>
      </c>
      <c r="L197" s="13">
        <f t="shared" si="79"/>
        <v>1.00014521164866</v>
      </c>
      <c r="M197" s="13">
        <f t="shared" si="79"/>
        <v>1.00244125996622</v>
      </c>
      <c r="N197" s="13">
        <f t="shared" si="79"/>
        <v>0.99860196197431</v>
      </c>
      <c r="O197" s="13">
        <f t="shared" si="79"/>
        <v>1</v>
      </c>
      <c r="P197" s="13">
        <f t="shared" si="79"/>
        <v>1</v>
      </c>
      <c r="Q197" s="13" t="str">
        <f t="shared" si="79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202006</v>
      </c>
      <c r="AY197" s="13">
        <f t="shared" si="82"/>
        <v>0</v>
      </c>
      <c r="AZ197" s="13">
        <f t="shared" si="82"/>
        <v>0</v>
      </c>
      <c r="BA197" s="13">
        <f t="shared" si="82"/>
        <v>0</v>
      </c>
      <c r="BB197" s="13">
        <f t="shared" si="82"/>
        <v>0</v>
      </c>
      <c r="BC197" s="13">
        <f t="shared" si="80"/>
        <v>0</v>
      </c>
      <c r="BD197" s="13">
        <f t="shared" si="80"/>
        <v>0</v>
      </c>
      <c r="BE197" s="13">
        <f t="shared" si="80"/>
        <v>0</v>
      </c>
      <c r="BF197" s="13">
        <f t="shared" si="80"/>
        <v>0</v>
      </c>
      <c r="BG197" s="13">
        <f t="shared" si="80"/>
        <v>0</v>
      </c>
      <c r="BH197" s="13">
        <f t="shared" si="80"/>
        <v>0</v>
      </c>
      <c r="BI197" s="13">
        <f t="shared" si="80"/>
        <v>0</v>
      </c>
      <c r="BJ197" s="13">
        <f t="shared" si="80"/>
        <v>0</v>
      </c>
      <c r="BK197" s="13">
        <f t="shared" si="80"/>
        <v>0</v>
      </c>
      <c r="BL197" s="13">
        <f t="shared" si="80"/>
        <v>0</v>
      </c>
      <c r="BM197" s="13" t="str">
        <f t="shared" si="80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</row>
    <row r="198" ht="15" customHeight="1" outlineLevel="1" spans="2:85">
      <c r="B198" s="10">
        <v>202009</v>
      </c>
      <c r="C198" s="13">
        <f t="shared" si="81"/>
        <v>1.0587483123684</v>
      </c>
      <c r="D198" s="13">
        <f t="shared" si="81"/>
        <v>1.01196671212596</v>
      </c>
      <c r="E198" s="13">
        <f t="shared" si="81"/>
        <v>1.13142764476624</v>
      </c>
      <c r="F198" s="13">
        <f t="shared" si="81"/>
        <v>1.31690923921528</v>
      </c>
      <c r="G198" s="13">
        <f t="shared" si="79"/>
        <v>1.01473425515084</v>
      </c>
      <c r="H198" s="13">
        <f t="shared" si="79"/>
        <v>1.00174473282804</v>
      </c>
      <c r="I198" s="13">
        <f t="shared" si="79"/>
        <v>0.995614916251192</v>
      </c>
      <c r="J198" s="13">
        <f t="shared" si="79"/>
        <v>0.99804754137888</v>
      </c>
      <c r="K198" s="13">
        <f t="shared" si="79"/>
        <v>1.00260973949196</v>
      </c>
      <c r="L198" s="13">
        <f t="shared" si="79"/>
        <v>0.994481003320924</v>
      </c>
      <c r="M198" s="13">
        <f t="shared" si="79"/>
        <v>1.00554962504125</v>
      </c>
      <c r="N198" s="13">
        <f t="shared" si="79"/>
        <v>1</v>
      </c>
      <c r="O198" s="13">
        <f t="shared" si="79"/>
        <v>1</v>
      </c>
      <c r="P198" s="13" t="str">
        <f t="shared" si="79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202009</v>
      </c>
      <c r="AY198" s="13">
        <f t="shared" si="82"/>
        <v>0</v>
      </c>
      <c r="AZ198" s="13">
        <f t="shared" si="82"/>
        <v>0</v>
      </c>
      <c r="BA198" s="13">
        <f t="shared" si="82"/>
        <v>0</v>
      </c>
      <c r="BB198" s="13">
        <f t="shared" si="82"/>
        <v>0</v>
      </c>
      <c r="BC198" s="13">
        <f t="shared" si="80"/>
        <v>0</v>
      </c>
      <c r="BD198" s="13">
        <f t="shared" si="80"/>
        <v>0</v>
      </c>
      <c r="BE198" s="13">
        <f t="shared" si="80"/>
        <v>0</v>
      </c>
      <c r="BF198" s="13">
        <f t="shared" si="80"/>
        <v>0</v>
      </c>
      <c r="BG198" s="13">
        <f t="shared" si="80"/>
        <v>0</v>
      </c>
      <c r="BH198" s="13">
        <f t="shared" si="80"/>
        <v>0</v>
      </c>
      <c r="BI198" s="13">
        <f t="shared" si="80"/>
        <v>0</v>
      </c>
      <c r="BJ198" s="13">
        <f t="shared" si="80"/>
        <v>0</v>
      </c>
      <c r="BK198" s="13">
        <f t="shared" si="80"/>
        <v>0</v>
      </c>
      <c r="BL198" s="13" t="str">
        <f t="shared" si="80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</row>
    <row r="199" ht="15" customHeight="1" outlineLevel="1" spans="2:85">
      <c r="B199" s="10">
        <v>202012</v>
      </c>
      <c r="C199" s="13">
        <f t="shared" si="81"/>
        <v>0.831263835263835</v>
      </c>
      <c r="D199" s="13">
        <f t="shared" si="81"/>
        <v>0.744982133235897</v>
      </c>
      <c r="E199" s="13">
        <f t="shared" si="81"/>
        <v>3.08692866257393</v>
      </c>
      <c r="F199" s="13">
        <f t="shared" si="81"/>
        <v>0.967544615516528</v>
      </c>
      <c r="G199" s="13">
        <f t="shared" si="79"/>
        <v>0.962425742830539</v>
      </c>
      <c r="H199" s="13">
        <f t="shared" si="79"/>
        <v>1</v>
      </c>
      <c r="I199" s="13">
        <f t="shared" si="79"/>
        <v>0.985540295812001</v>
      </c>
      <c r="J199" s="13">
        <f t="shared" si="79"/>
        <v>1</v>
      </c>
      <c r="K199" s="13">
        <f t="shared" si="79"/>
        <v>1</v>
      </c>
      <c r="L199" s="13">
        <f t="shared" si="79"/>
        <v>1</v>
      </c>
      <c r="M199" s="13">
        <f t="shared" si="79"/>
        <v>1</v>
      </c>
      <c r="N199" s="13">
        <f t="shared" si="79"/>
        <v>1</v>
      </c>
      <c r="O199" s="13" t="str">
        <f t="shared" si="79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202012</v>
      </c>
      <c r="AY199" s="13">
        <f t="shared" si="82"/>
        <v>0</v>
      </c>
      <c r="AZ199" s="13">
        <f t="shared" si="82"/>
        <v>0</v>
      </c>
      <c r="BA199" s="13">
        <f t="shared" si="82"/>
        <v>0</v>
      </c>
      <c r="BB199" s="13">
        <f t="shared" si="82"/>
        <v>0</v>
      </c>
      <c r="BC199" s="13">
        <f t="shared" si="80"/>
        <v>0</v>
      </c>
      <c r="BD199" s="13">
        <f t="shared" si="80"/>
        <v>0</v>
      </c>
      <c r="BE199" s="13">
        <f t="shared" si="80"/>
        <v>0</v>
      </c>
      <c r="BF199" s="13">
        <f t="shared" si="80"/>
        <v>0</v>
      </c>
      <c r="BG199" s="13">
        <f t="shared" si="80"/>
        <v>0</v>
      </c>
      <c r="BH199" s="13">
        <f t="shared" si="80"/>
        <v>0</v>
      </c>
      <c r="BI199" s="13">
        <f t="shared" si="80"/>
        <v>0</v>
      </c>
      <c r="BJ199" s="13">
        <f t="shared" si="80"/>
        <v>0</v>
      </c>
      <c r="BK199" s="13" t="str">
        <f t="shared" si="80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</row>
    <row r="200" ht="15" customHeight="1" outlineLevel="1" spans="2:85">
      <c r="B200" s="10">
        <v>202103</v>
      </c>
      <c r="C200" s="13">
        <f t="shared" si="81"/>
        <v>1.26707747884244</v>
      </c>
      <c r="D200" s="13">
        <f t="shared" si="81"/>
        <v>0.954214904413908</v>
      </c>
      <c r="E200" s="13">
        <f t="shared" si="81"/>
        <v>1.95078433720513</v>
      </c>
      <c r="F200" s="13">
        <f t="shared" si="81"/>
        <v>1.02824773088109</v>
      </c>
      <c r="G200" s="13">
        <f t="shared" si="79"/>
        <v>0.95413173434993</v>
      </c>
      <c r="H200" s="13">
        <f t="shared" si="79"/>
        <v>1.06115752100733</v>
      </c>
      <c r="I200" s="13">
        <f t="shared" si="79"/>
        <v>0.991501088572447</v>
      </c>
      <c r="J200" s="13">
        <f t="shared" si="79"/>
        <v>1</v>
      </c>
      <c r="K200" s="13">
        <f t="shared" si="79"/>
        <v>1</v>
      </c>
      <c r="L200" s="13">
        <f t="shared" si="79"/>
        <v>1</v>
      </c>
      <c r="M200" s="13">
        <f t="shared" si="79"/>
        <v>1</v>
      </c>
      <c r="N200" s="13" t="str">
        <f t="shared" si="79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202103</v>
      </c>
      <c r="AY200" s="13">
        <f t="shared" si="82"/>
        <v>0</v>
      </c>
      <c r="AZ200" s="13">
        <f t="shared" si="82"/>
        <v>0</v>
      </c>
      <c r="BA200" s="13">
        <f t="shared" si="82"/>
        <v>0</v>
      </c>
      <c r="BB200" s="13">
        <f t="shared" si="82"/>
        <v>0</v>
      </c>
      <c r="BC200" s="13">
        <f t="shared" si="80"/>
        <v>0</v>
      </c>
      <c r="BD200" s="13">
        <f t="shared" si="80"/>
        <v>0</v>
      </c>
      <c r="BE200" s="13">
        <f t="shared" si="80"/>
        <v>0</v>
      </c>
      <c r="BF200" s="13">
        <f t="shared" si="80"/>
        <v>0</v>
      </c>
      <c r="BG200" s="13">
        <f t="shared" si="80"/>
        <v>0</v>
      </c>
      <c r="BH200" s="13">
        <f t="shared" si="80"/>
        <v>0</v>
      </c>
      <c r="BI200" s="13">
        <f t="shared" si="80"/>
        <v>0</v>
      </c>
      <c r="BJ200" s="13" t="str">
        <f t="shared" si="80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</row>
    <row r="201" ht="15" customHeight="1" outlineLevel="1" spans="2:85">
      <c r="B201" s="10">
        <v>202106</v>
      </c>
      <c r="C201" s="13">
        <f t="shared" si="81"/>
        <v>2.59112340164823</v>
      </c>
      <c r="D201" s="13">
        <f t="shared" si="81"/>
        <v>1.4206202669807</v>
      </c>
      <c r="E201" s="13">
        <f t="shared" si="81"/>
        <v>0.898544464081089</v>
      </c>
      <c r="F201" s="13">
        <f t="shared" si="81"/>
        <v>0.521076539994031</v>
      </c>
      <c r="G201" s="13">
        <f t="shared" si="81"/>
        <v>0.957767476702079</v>
      </c>
      <c r="H201" s="13">
        <f t="shared" si="81"/>
        <v>1</v>
      </c>
      <c r="I201" s="13">
        <f t="shared" si="81"/>
        <v>1</v>
      </c>
      <c r="J201" s="13">
        <f t="shared" si="81"/>
        <v>1</v>
      </c>
      <c r="K201" s="13">
        <f t="shared" si="81"/>
        <v>1</v>
      </c>
      <c r="L201" s="13">
        <f t="shared" si="81"/>
        <v>1</v>
      </c>
      <c r="M201" s="13" t="str">
        <f t="shared" si="81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202106</v>
      </c>
      <c r="AY201" s="13">
        <f t="shared" si="82"/>
        <v>0</v>
      </c>
      <c r="AZ201" s="13">
        <f t="shared" si="82"/>
        <v>0</v>
      </c>
      <c r="BA201" s="13">
        <f t="shared" si="82"/>
        <v>0</v>
      </c>
      <c r="BB201" s="13">
        <f t="shared" si="82"/>
        <v>0</v>
      </c>
      <c r="BC201" s="13">
        <f t="shared" si="82"/>
        <v>0</v>
      </c>
      <c r="BD201" s="13">
        <f t="shared" si="82"/>
        <v>0</v>
      </c>
      <c r="BE201" s="13">
        <f t="shared" si="82"/>
        <v>0</v>
      </c>
      <c r="BF201" s="13">
        <f t="shared" si="82"/>
        <v>0</v>
      </c>
      <c r="BG201" s="13">
        <f t="shared" si="82"/>
        <v>0</v>
      </c>
      <c r="BH201" s="13">
        <f t="shared" si="82"/>
        <v>0</v>
      </c>
      <c r="BI201" s="13" t="str">
        <f t="shared" si="82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</row>
    <row r="202" ht="15" customHeight="1" outlineLevel="1" spans="2:85">
      <c r="B202" s="10">
        <v>202109</v>
      </c>
      <c r="C202" s="13">
        <f t="shared" ref="C202:L211" si="83">IFERROR(IF(D163="","",D163/C163),0)</f>
        <v>1.53245948176108</v>
      </c>
      <c r="D202" s="13">
        <f t="shared" si="83"/>
        <v>0.462142313844143</v>
      </c>
      <c r="E202" s="13">
        <f t="shared" si="83"/>
        <v>0.960267153846147</v>
      </c>
      <c r="F202" s="13">
        <f t="shared" si="83"/>
        <v>0.993976526392982</v>
      </c>
      <c r="G202" s="13">
        <f t="shared" si="83"/>
        <v>0.987152510554248</v>
      </c>
      <c r="H202" s="13">
        <f t="shared" si="83"/>
        <v>1</v>
      </c>
      <c r="I202" s="13">
        <f t="shared" si="83"/>
        <v>1</v>
      </c>
      <c r="J202" s="13">
        <f t="shared" si="83"/>
        <v>1</v>
      </c>
      <c r="K202" s="13">
        <f t="shared" si="83"/>
        <v>1</v>
      </c>
      <c r="L202" s="13" t="str">
        <f t="shared" si="83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202109</v>
      </c>
      <c r="AY202" s="13">
        <f t="shared" ref="AY202:BH211" si="84">IFERROR(IF(AZ163="","",AZ163/AY163),0)</f>
        <v>0</v>
      </c>
      <c r="AZ202" s="13">
        <f t="shared" si="84"/>
        <v>0</v>
      </c>
      <c r="BA202" s="13">
        <f t="shared" si="84"/>
        <v>0</v>
      </c>
      <c r="BB202" s="13">
        <f t="shared" si="84"/>
        <v>0</v>
      </c>
      <c r="BC202" s="13">
        <f t="shared" si="84"/>
        <v>0</v>
      </c>
      <c r="BD202" s="13">
        <f t="shared" si="84"/>
        <v>0</v>
      </c>
      <c r="BE202" s="13">
        <f t="shared" si="84"/>
        <v>0</v>
      </c>
      <c r="BF202" s="13">
        <f t="shared" si="84"/>
        <v>0</v>
      </c>
      <c r="BG202" s="13">
        <f t="shared" si="84"/>
        <v>0</v>
      </c>
      <c r="BH202" s="13" t="str">
        <f t="shared" si="84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</row>
    <row r="203" ht="15" customHeight="1" outlineLevel="1" spans="2:85">
      <c r="B203" s="10">
        <v>202112</v>
      </c>
      <c r="C203" s="13">
        <f t="shared" si="83"/>
        <v>0.7640241508755</v>
      </c>
      <c r="D203" s="13">
        <f t="shared" si="83"/>
        <v>0.884126846074201</v>
      </c>
      <c r="E203" s="13">
        <f t="shared" si="83"/>
        <v>0.999680885823594</v>
      </c>
      <c r="F203" s="13">
        <f t="shared" si="83"/>
        <v>1.03500422775264</v>
      </c>
      <c r="G203" s="13">
        <f t="shared" si="83"/>
        <v>1</v>
      </c>
      <c r="H203" s="13">
        <f t="shared" si="83"/>
        <v>1</v>
      </c>
      <c r="I203" s="13">
        <f t="shared" si="83"/>
        <v>1</v>
      </c>
      <c r="J203" s="13">
        <f t="shared" si="83"/>
        <v>0.991502735426627</v>
      </c>
      <c r="K203" s="13" t="str">
        <f t="shared" si="83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202112</v>
      </c>
      <c r="AY203" s="13">
        <f t="shared" si="84"/>
        <v>0</v>
      </c>
      <c r="AZ203" s="13">
        <f t="shared" si="84"/>
        <v>0</v>
      </c>
      <c r="BA203" s="13">
        <f t="shared" si="84"/>
        <v>0</v>
      </c>
      <c r="BB203" s="13">
        <f t="shared" si="84"/>
        <v>0</v>
      </c>
      <c r="BC203" s="13">
        <f t="shared" si="84"/>
        <v>0</v>
      </c>
      <c r="BD203" s="13">
        <f t="shared" si="84"/>
        <v>0</v>
      </c>
      <c r="BE203" s="13">
        <f t="shared" si="84"/>
        <v>0</v>
      </c>
      <c r="BF203" s="13">
        <f t="shared" si="84"/>
        <v>0</v>
      </c>
      <c r="BG203" s="13" t="str">
        <f t="shared" si="84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</row>
    <row r="204" ht="15" customHeight="1" outlineLevel="1" spans="2:85">
      <c r="B204" s="10">
        <v>202203</v>
      </c>
      <c r="C204" s="13">
        <f t="shared" si="83"/>
        <v>3.57827366037327</v>
      </c>
      <c r="D204" s="13">
        <f t="shared" si="83"/>
        <v>0.964908216916964</v>
      </c>
      <c r="E204" s="13">
        <f t="shared" si="83"/>
        <v>1.26983510339976</v>
      </c>
      <c r="F204" s="13">
        <f t="shared" si="83"/>
        <v>1.0650505991155</v>
      </c>
      <c r="G204" s="13">
        <f t="shared" si="83"/>
        <v>1</v>
      </c>
      <c r="H204" s="13">
        <f t="shared" si="83"/>
        <v>0.998190522712533</v>
      </c>
      <c r="I204" s="13">
        <f t="shared" si="83"/>
        <v>1.00138479784133</v>
      </c>
      <c r="J204" s="13" t="str">
        <f t="shared" si="83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202203</v>
      </c>
      <c r="AY204" s="13">
        <f t="shared" si="84"/>
        <v>0</v>
      </c>
      <c r="AZ204" s="13">
        <f t="shared" si="84"/>
        <v>0</v>
      </c>
      <c r="BA204" s="13">
        <f t="shared" si="84"/>
        <v>0</v>
      </c>
      <c r="BB204" s="13">
        <f t="shared" si="84"/>
        <v>0</v>
      </c>
      <c r="BC204" s="13">
        <f t="shared" si="84"/>
        <v>0</v>
      </c>
      <c r="BD204" s="13">
        <f t="shared" si="84"/>
        <v>0</v>
      </c>
      <c r="BE204" s="13">
        <f t="shared" si="84"/>
        <v>0</v>
      </c>
      <c r="BF204" s="13" t="str">
        <f t="shared" si="84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</row>
    <row r="205" ht="15" customHeight="1" outlineLevel="1" spans="2:85">
      <c r="B205" s="10">
        <v>202206</v>
      </c>
      <c r="C205" s="13">
        <f t="shared" si="83"/>
        <v>1.52023856506912</v>
      </c>
      <c r="D205" s="13">
        <f t="shared" si="83"/>
        <v>1.57057289524359</v>
      </c>
      <c r="E205" s="13">
        <f t="shared" si="83"/>
        <v>1.71056517059404</v>
      </c>
      <c r="F205" s="13">
        <f t="shared" si="83"/>
        <v>1</v>
      </c>
      <c r="G205" s="13">
        <f t="shared" si="83"/>
        <v>1</v>
      </c>
      <c r="H205" s="13">
        <f t="shared" si="83"/>
        <v>1</v>
      </c>
      <c r="I205" s="13" t="str">
        <f t="shared" si="83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202206</v>
      </c>
      <c r="AY205" s="13">
        <f t="shared" si="84"/>
        <v>0</v>
      </c>
      <c r="AZ205" s="13">
        <f t="shared" si="84"/>
        <v>0</v>
      </c>
      <c r="BA205" s="13">
        <f t="shared" si="84"/>
        <v>0</v>
      </c>
      <c r="BB205" s="13">
        <f t="shared" si="84"/>
        <v>0</v>
      </c>
      <c r="BC205" s="13">
        <f t="shared" si="84"/>
        <v>0</v>
      </c>
      <c r="BD205" s="13">
        <f t="shared" si="84"/>
        <v>0</v>
      </c>
      <c r="BE205" s="13" t="str">
        <f t="shared" si="84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</row>
    <row r="206" ht="15" customHeight="1" outlineLevel="1" spans="2:85">
      <c r="B206" s="10">
        <v>202209</v>
      </c>
      <c r="C206" s="13">
        <f t="shared" si="83"/>
        <v>1.23816166268819</v>
      </c>
      <c r="D206" s="13">
        <f t="shared" si="83"/>
        <v>1.07458319907716</v>
      </c>
      <c r="E206" s="13">
        <f t="shared" si="83"/>
        <v>0.891445542476986</v>
      </c>
      <c r="F206" s="13">
        <f t="shared" si="83"/>
        <v>1.02939841229288</v>
      </c>
      <c r="G206" s="13">
        <f t="shared" si="83"/>
        <v>1.08344261273706</v>
      </c>
      <c r="H206" s="13" t="str">
        <f t="shared" si="83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202209</v>
      </c>
      <c r="AY206" s="13">
        <f t="shared" si="84"/>
        <v>0</v>
      </c>
      <c r="AZ206" s="13">
        <f t="shared" si="84"/>
        <v>0</v>
      </c>
      <c r="BA206" s="13">
        <f t="shared" si="84"/>
        <v>0</v>
      </c>
      <c r="BB206" s="13">
        <f t="shared" si="84"/>
        <v>0</v>
      </c>
      <c r="BC206" s="13">
        <f t="shared" si="84"/>
        <v>0</v>
      </c>
      <c r="BD206" s="13" t="str">
        <f t="shared" si="84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</row>
    <row r="207" ht="15" customHeight="1" outlineLevel="1" spans="2:85">
      <c r="B207" s="10">
        <v>202212</v>
      </c>
      <c r="C207" s="13">
        <f t="shared" si="83"/>
        <v>1.36883826880446</v>
      </c>
      <c r="D207" s="13">
        <f t="shared" si="83"/>
        <v>0.964738663879609</v>
      </c>
      <c r="E207" s="13">
        <f t="shared" si="83"/>
        <v>1</v>
      </c>
      <c r="F207" s="13">
        <f t="shared" si="83"/>
        <v>1.02441070126086</v>
      </c>
      <c r="G207" s="13" t="str">
        <f t="shared" si="83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202212</v>
      </c>
      <c r="AY207" s="13">
        <f t="shared" si="84"/>
        <v>0</v>
      </c>
      <c r="AZ207" s="13">
        <f t="shared" si="84"/>
        <v>0</v>
      </c>
      <c r="BA207" s="13">
        <f t="shared" si="84"/>
        <v>0</v>
      </c>
      <c r="BB207" s="13">
        <f t="shared" si="84"/>
        <v>0</v>
      </c>
      <c r="BC207" s="13" t="str">
        <f t="shared" si="84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</row>
    <row r="208" ht="15" customHeight="1" outlineLevel="1" spans="2:85">
      <c r="B208" s="10">
        <v>202303</v>
      </c>
      <c r="C208" s="13">
        <f t="shared" si="83"/>
        <v>1.55353597560814</v>
      </c>
      <c r="D208" s="13">
        <f t="shared" si="83"/>
        <v>0.891186528331213</v>
      </c>
      <c r="E208" s="13">
        <f t="shared" si="83"/>
        <v>1.01377421273027</v>
      </c>
      <c r="F208" s="13" t="str">
        <f t="shared" si="83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202303</v>
      </c>
      <c r="AY208" s="13">
        <f t="shared" si="84"/>
        <v>0</v>
      </c>
      <c r="AZ208" s="13">
        <f t="shared" si="84"/>
        <v>0</v>
      </c>
      <c r="BA208" s="13">
        <f t="shared" si="84"/>
        <v>0</v>
      </c>
      <c r="BB208" s="13" t="str">
        <f t="shared" si="84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</row>
    <row r="209" ht="15" customHeight="1" outlineLevel="1" spans="2:85">
      <c r="B209" s="10">
        <v>202306</v>
      </c>
      <c r="C209" s="13">
        <f t="shared" si="83"/>
        <v>1.19451190612521</v>
      </c>
      <c r="D209" s="13">
        <f t="shared" si="83"/>
        <v>1</v>
      </c>
      <c r="E209" s="13" t="str">
        <f t="shared" si="83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202306</v>
      </c>
      <c r="AY209" s="13">
        <f t="shared" si="84"/>
        <v>0</v>
      </c>
      <c r="AZ209" s="13">
        <f t="shared" si="84"/>
        <v>0</v>
      </c>
      <c r="BA209" s="13" t="str">
        <f t="shared" si="84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</row>
    <row r="210" ht="15" customHeight="1" outlineLevel="1" spans="2:85">
      <c r="B210" s="10">
        <v>202309</v>
      </c>
      <c r="C210" s="13">
        <f t="shared" si="83"/>
        <v>1.28347468870134</v>
      </c>
      <c r="D210" s="13" t="str">
        <f t="shared" si="83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202309</v>
      </c>
      <c r="AY210" s="13">
        <f t="shared" si="84"/>
        <v>0</v>
      </c>
      <c r="AZ210" s="13" t="str">
        <f t="shared" si="84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</row>
    <row r="211" ht="15" customHeight="1" outlineLevel="1" spans="2:85">
      <c r="B211" s="10">
        <v>202312</v>
      </c>
      <c r="C211" s="13" t="str">
        <f t="shared" si="83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202312</v>
      </c>
      <c r="AY211" s="13" t="str">
        <f t="shared" si="84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</row>
    <row r="212" ht="15" customHeight="1" outlineLevel="1" spans="2:85">
      <c r="B212" s="6" t="s">
        <v>27</v>
      </c>
      <c r="C212" s="13">
        <f>IFERROR(IF(COUNT(C177:C210)-2&lt;=0,0,(SUM(C177:C210)-MAX(C177:C210)-MIN(C177:C210))/(COUNT(C177:C210)-2)),0)</f>
        <v>1.40286657822563</v>
      </c>
      <c r="D212" s="13">
        <f>IFERROR(IF(COUNT(D177:D209)-2&lt;=0,0,(SUM(D177:D209)-MAX(D177:D209)-MIN(D177:D209))/(COUNT(D177:D209)-2)),0)</f>
        <v>1.10517191490307</v>
      </c>
      <c r="E212" s="13">
        <f>IFERROR(IF(COUNT(E177:E208)-2&lt;=0,0,(SUM(E177:E208)-MAX(E177:E208)-MIN(E177:E208))/(COUNT(E177:E208)-2)),0)</f>
        <v>1.10226957095845</v>
      </c>
      <c r="F212" s="13">
        <f>IFERROR(IF(COUNT(F177:F207)-2&lt;=0,0,(SUM(F177:F207)-MAX(F177:F207)-MIN(F177:F207))/(COUNT(F177:F207)-2)),0)</f>
        <v>1.05079022703756</v>
      </c>
      <c r="G212" s="13">
        <f>IFERROR(IF(COUNT(G177:G206)-2&lt;=0,0,(SUM(G177:G206)-MAX(G177:G206)-MIN(G177:G206))/(COUNT(G177:G206)-2)),0)</f>
        <v>1.00829321659889</v>
      </c>
      <c r="H212" s="13">
        <f>IFERROR(IF(COUNT(H177:H205)-2&lt;=0,0,(SUM(H177:H205)-MAX(H177:H205)-MIN(H177:H205))/(COUNT(H177:H205)-2)),0)</f>
        <v>1.00347588509504</v>
      </c>
      <c r="I212" s="13">
        <f>IFERROR(IF(COUNT(I177:I204)-2&lt;=0,0,(SUM(I177:I204)-MAX(I177:I204)-MIN(I177:I204))/(COUNT(I177:I204)-2)),0)</f>
        <v>1.00536909346378</v>
      </c>
      <c r="J212" s="13">
        <f>IFERROR(IF(COUNT(J177:J203)-2&lt;=0,0,(SUM(J177:J203)-MAX(J177:J203)-MIN(J177:J203))/(COUNT(J177:J203)-2)),0)</f>
        <v>1.00262998438819</v>
      </c>
      <c r="K212" s="13">
        <f>IFERROR(IF(COUNT(K177:K202)-2&lt;=0,0,(SUM(K177:K202)-MAX(K177:K202)-MIN(K177:K202))/(COUNT(K177:K202)-2)),0)</f>
        <v>1.00027643585234</v>
      </c>
      <c r="L212" s="13">
        <f>IFERROR(IF(COUNT(L177:L201)-2&lt;=0,0,(SUM(L177:L201)-MAX(L177:L201)-MIN(L177:L201))/(COUNT(L177:L201)-2)),0)</f>
        <v>0.999767588547445</v>
      </c>
      <c r="M212" s="13">
        <f>IFERROR(IF(COUNT(M177:M200)-2&lt;=0,0,(SUM(M177:M200)-MAX(M177:M200)-MIN(M177:M200))/(COUNT(M177:M200)-2)),0)</f>
        <v>1.00034500211201</v>
      </c>
      <c r="N212" s="13">
        <f>IFERROR(IF(COUNT(N177:N199)-2&lt;=0,0,(SUM(N177:N199)-MAX(N177:N199)-MIN(N177:N199))/(COUNT(N177:N199)-2)),0)</f>
        <v>1.00008970931399</v>
      </c>
      <c r="O212" s="13">
        <f>IFERROR(IF(COUNT(O177:O198)-2&lt;=0,0,(SUM(O177:O198)-MAX(O177:O198)-MIN(O177:O198))/(COUNT(O177:O198)-2)),0)</f>
        <v>1.00000885479128</v>
      </c>
      <c r="P212" s="13">
        <f>IFERROR(IF(COUNT(P177:P197)-2&lt;=0,0,(SUM(P177:P197)-MAX(P177:P197)-MIN(P177:P197))/(COUNT(P177:P197)-2)),0)</f>
        <v>1.00001770835848</v>
      </c>
      <c r="Q212" s="13">
        <f>IFERROR(IF(COUNT(Q177:Q196)-2&lt;=0,0,(SUM(Q177:Q196)-MAX(Q177:Q196)-MIN(Q177:Q196))/(COUNT(Q177:Q196)-2)),0)</f>
        <v>1</v>
      </c>
      <c r="R212" s="13">
        <f>IFERROR(IF(COUNT(R177:R195)-2&lt;=0,0,(SUM(R177:R195)-MAX(R177:R195)-MIN(R177:R195))/(COUNT(R177:R195)-2)),0)</f>
        <v>1.00006257583322</v>
      </c>
      <c r="S212" s="13">
        <f>IFERROR(IF(COUNT(S177:S194)-2&lt;=0,0,(SUM(S177:S194)-MAX(S177:S194)-MIN(S177:S194))/(COUNT(S177:S194)-2)),0)</f>
        <v>1</v>
      </c>
      <c r="T212" s="13">
        <f>IFERROR(IF(COUNT(T177:T193)-2&lt;=0,0,(SUM(T177:T193)-MAX(T177:T193)-MIN(T177:T193))/(COUNT(T177:T193)-2)),0)</f>
        <v>1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0</v>
      </c>
      <c r="AZ212" s="13">
        <f>IFERROR(IF(COUNT(AZ177:AZ209)-2&lt;=0,0,(SUM(AZ177:AZ209)-MAX(AZ177:AZ209)-MIN(AZ177:AZ209))/(COUNT(AZ177:AZ209)-2)),0)</f>
        <v>0</v>
      </c>
      <c r="BA212" s="13">
        <f>IFERROR(IF(COUNT(BA177:BA208)-2&lt;=0,0,(SUM(BA177:BA208)-MAX(BA177:BA208)-MIN(BA177:BA208))/(COUNT(BA177:BA208)-2)),0)</f>
        <v>0</v>
      </c>
      <c r="BB212" s="13">
        <f>IFERROR(IF(COUNT(BB177:BB207)-2&lt;=0,0,(SUM(BB177:BB207)-MAX(BB177:BB207)-MIN(BB177:BB207))/(COUNT(BB177:BB207)-2)),0)</f>
        <v>0</v>
      </c>
      <c r="BC212" s="13">
        <f>IFERROR(IF(COUNT(BC177:BC206)-2&lt;=0,0,(SUM(BC177:BC206)-MAX(BC177:BC206)-MIN(BC177:BC206))/(COUNT(BC177:BC206)-2)),0)</f>
        <v>0</v>
      </c>
      <c r="BD212" s="13">
        <f>IFERROR(IF(COUNT(BD177:BD205)-2&lt;=0,0,(SUM(BD177:BD205)-MAX(BD177:BD205)-MIN(BD177:BD205))/(COUNT(BD177:BD205)-2)),0)</f>
        <v>0</v>
      </c>
      <c r="BE212" s="13">
        <f>IFERROR(IF(COUNT(BE177:BE204)-2&lt;=0,0,(SUM(BE177:BE204)-MAX(BE177:BE204)-MIN(BE177:BE204))/(COUNT(BE177:BE204)-2)),0)</f>
        <v>0</v>
      </c>
      <c r="BF212" s="13">
        <f>IFERROR(IF(COUNT(BF177:BF203)-2&lt;=0,0,(SUM(BF177:BF203)-MAX(BF177:BF203)-MIN(BF177:BF203))/(COUNT(BF177:BF203)-2)),0)</f>
        <v>0</v>
      </c>
      <c r="BG212" s="13">
        <f>IFERROR(IF(COUNT(BG177:BG202)-2&lt;=0,0,(SUM(BG177:BG202)-MAX(BG177:BG202)-MIN(BG177:BG202))/(COUNT(BG177:BG202)-2)),0)</f>
        <v>0</v>
      </c>
      <c r="BH212" s="13">
        <f>IFERROR(IF(COUNT(BH177:BH201)-2&lt;=0,0,(SUM(BH177:BH201)-MAX(BH177:BH201)-MIN(BH177:BH201))/(COUNT(BH177:BH201)-2)),0)</f>
        <v>0</v>
      </c>
      <c r="BI212" s="13">
        <f>IFERROR(IF(COUNT(BI177:BI200)-2&lt;=0,0,(SUM(BI177:BI200)-MAX(BI177:BI200)-MIN(BI177:BI200))/(COUNT(BI177:BI200)-2)),0)</f>
        <v>0</v>
      </c>
      <c r="BJ212" s="13">
        <f>IFERROR(IF(COUNT(BJ177:BJ199)-2&lt;=0,0,(SUM(BJ177:BJ199)-MAX(BJ177:BJ199)-MIN(BJ177:BJ199))/(COUNT(BJ177:BJ199)-2)),0)</f>
        <v>0</v>
      </c>
      <c r="BK212" s="13">
        <f>IFERROR(IF(COUNT(BK177:BK198)-2&lt;=0,0,(SUM(BK177:BK198)-MAX(BK177:BK198)-MIN(BK177:BK198))/(COUNT(BK177:BK198)-2)),0)</f>
        <v>0</v>
      </c>
      <c r="BL212" s="13">
        <f>IFERROR(IF(COUNT(BL177:BL197)-2&lt;=0,0,(SUM(BL177:BL197)-MAX(BL177:BL197)-MIN(BL177:BL197))/(COUNT(BL177:BL197)-2)),0)</f>
        <v>0</v>
      </c>
      <c r="BM212" s="13">
        <f>IFERROR(IF(COUNT(BM177:BM196)-2&lt;=0,0,(SUM(BM177:BM196)-MAX(BM177:BM196)-MIN(BM177:BM196))/(COUNT(BM177:BM196)-2)),0)</f>
        <v>0</v>
      </c>
      <c r="BN212" s="13">
        <f>IFERROR(IF(COUNT(BN177:BN195)-2&lt;=0,0,(SUM(BN177:BN195)-MAX(BN177:BN195)-MIN(BN177:BN195))/(COUNT(BN177:BN195)-2)),0)</f>
        <v>0</v>
      </c>
      <c r="BO212" s="13">
        <f>IFERROR(IF(COUNT(BO177:BO194)-2&lt;=0,0,(SUM(BO177:BO194)-MAX(BO177:BO194)-MIN(BO177:BO194))/(COUNT(BO177:BO194)-2)),0)</f>
        <v>0</v>
      </c>
      <c r="BP212" s="13">
        <f>IFERROR(IF(COUNT(BP177:BP193)-2&lt;=0,0,(SUM(BP177:BP193)-MAX(BP177:BP193)-MIN(BP177:BP193))/(COUNT(BP177:BP193)-2)),0)</f>
        <v>0</v>
      </c>
      <c r="BQ212" s="13">
        <f>IFERROR(IF(COUNT(BQ177:BQ192)-2&lt;=0,0,(SUM(BQ177:BQ192)-MAX(BQ177:BQ192)-MIN(BQ177:BQ192))/(COUNT(BQ177:BQ192)-2)),0)</f>
        <v>0</v>
      </c>
      <c r="BR212" s="13">
        <f>IFERROR(IF(COUNT(BR177:BR191)-2&lt;=0,0,(SUM(BR177:BR191)-MAX(BR177:BR191)-MIN(BR177:BR191))/(COUNT(BR177:BR191)-2)),0)</f>
        <v>0</v>
      </c>
      <c r="BS212" s="13">
        <f>IFERROR(IF(COUNT(BS177:BS190)-2&lt;=0,0,(SUM(BS177:BS190)-MAX(BS177:BS190)-MIN(BS177:BS190))/(COUNT(BS177:BS190)-2)),0)</f>
        <v>0</v>
      </c>
      <c r="BT212" s="13">
        <f>IFERROR(IF(COUNT(BT177:BT189)-2&lt;=0,0,(SUM(BT177:BT189)-MAX(BT177:BT189)-MIN(BT177:BT189))/(COUNT(BT177:BT189)-2)),0)</f>
        <v>0</v>
      </c>
      <c r="BU212" s="13">
        <f>IFERROR(IF(COUNT(BU177:BU188)-2&lt;=0,0,(SUM(BU177:BU188)-MAX(BU177:BU188)-MIN(BU177:BU188))/(COUNT(BU177:BU188)-2)),0)</f>
        <v>0</v>
      </c>
      <c r="BV212" s="13">
        <f>IFERROR(IF(COUNT(BV177:BV187)-2&lt;=0,0,(SUM(BV177:BV187)-MAX(BV177:BV187)-MIN(BV177:BV187))/(COUNT(BV177:BV187)-2)),0)</f>
        <v>0</v>
      </c>
      <c r="BW212" s="13">
        <f>IFERROR(IF(COUNT(BW177:BW186)-2&lt;=0,0,(SUM(BW177:BW186)-MAX(BW177:BW186)-MIN(BW177:BW186))/(COUNT(BW177:BW186)-2)),0)</f>
        <v>0</v>
      </c>
      <c r="BX212" s="13">
        <f>IFERROR(IF(COUNT(BX177:BX185)-2&lt;=0,0,(SUM(BX177:BX185)-MAX(BX177:BX185)-MIN(BX177:BX185))/(COUNT(BX177:BX185)-2)),0)</f>
        <v>0</v>
      </c>
      <c r="BY212" s="13">
        <f>IFERROR(IF(COUNT(BY177:BY184)-2&lt;=0,0,(SUM(BY177:BY184)-MAX(BY177:BY184)-MIN(BY177:BY184))/(COUNT(BY177:BY184)-2)),0)</f>
        <v>0</v>
      </c>
      <c r="BZ212" s="13">
        <f>IFERROR(IF(COUNT(BZ177:BZ183)-2&lt;=0,0,(SUM(BZ177:BZ183)-MAX(BZ177:BZ183)-MIN(BZ177:BZ183))/(COUNT(BZ177:BZ183)-2)),0)</f>
        <v>0</v>
      </c>
      <c r="CA212" s="13">
        <f>IFERROR(IF(COUNT(CA177:CA182)-2&lt;=0,0,(SUM(CA177:CA182)-MAX(CA177:CA182)-MIN(CA177:CA182))/(COUNT(CA177:CA182)-2)),0)</f>
        <v>0</v>
      </c>
      <c r="CB212" s="13">
        <f>IFERROR(IF(COUNT(CB177:CB181)-2&lt;=0,0,(SUM(CB177:CB181)-MAX(CB177:CB181)-MIN(CB177:CB181))/(COUNT(CB177:CB181)-2)),0)</f>
        <v>0</v>
      </c>
      <c r="CC212" s="13">
        <f>IFERROR(IF(COUNT(CC177:CC180)-2&lt;=0,0,(SUM(CC177:CC180)-MAX(CC177:CC180)-MIN(CC177:CC180))/(COUNT(CC177:CC180)-2)),0)</f>
        <v>0</v>
      </c>
      <c r="CD212" s="13">
        <f>IFERROR(IF(COUNT(CD177:CD179)-2&lt;=0,0,(SUM(CD177:CD179)-MAX(CD177:CD179)-MIN(CD177:CD179))/(COUNT(CD177:CD179)-2)),0)</f>
        <v>0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</row>
    <row r="213" ht="15" customHeight="1" outlineLevel="1" spans="2:85">
      <c r="B213" s="6" t="s">
        <v>28</v>
      </c>
      <c r="C213" s="13">
        <f>IFERROR(SUM(D138:D171)/SUM(C138:C171),0)</f>
        <v>1.19047949232886</v>
      </c>
      <c r="D213" s="13">
        <f>IFERROR(SUM(E138:E170)/SUM(D138:D170),0)</f>
        <v>1.02717107695152</v>
      </c>
      <c r="E213" s="13">
        <f>IFERROR(SUM(F138:F169)/SUM(E138:E169),0)</f>
        <v>1.06592504174522</v>
      </c>
      <c r="F213" s="13">
        <f>IFERROR(SUM(G138:G168)/SUM(F138:F168),0)</f>
        <v>1.04833705262952</v>
      </c>
      <c r="G213" s="13">
        <f>IFERROR(SUM(H138:H167)/SUM(G138:G167),0)</f>
        <v>1.02340628908529</v>
      </c>
      <c r="H213" s="13">
        <f>IFERROR(SUM(I138:I166)/SUM(H138:H166),0)</f>
        <v>1.00923145517127</v>
      </c>
      <c r="I213" s="13">
        <f>IFERROR(SUM(J138:J165)/SUM(I138:I165),0)</f>
        <v>1.00317458187218</v>
      </c>
      <c r="J213" s="13">
        <f>IFERROR(SUM(K138:K164)/SUM(J138:J164),0)</f>
        <v>1.00026340974335</v>
      </c>
      <c r="K213" s="13">
        <f>IFERROR(SUM(L138:L163)/SUM(K138:K163),0)</f>
        <v>1.00195009042095</v>
      </c>
      <c r="L213" s="13">
        <f>IFERROR(SUM(M138:M162)/SUM(L138:L162),0)</f>
        <v>0.996347208815481</v>
      </c>
      <c r="M213" s="13">
        <f>IFERROR(SUM(N138:N161)/SUM(M138:M161),0)</f>
        <v>1.00156388215724</v>
      </c>
      <c r="N213" s="13">
        <f>IFERROR(SUM(O138:O160)/SUM(N138:N160),0)</f>
        <v>1.00359870737829</v>
      </c>
      <c r="O213" s="13">
        <f>IFERROR(SUM(P138:P159)/SUM(O138:O159),0)</f>
        <v>1.00013313131557</v>
      </c>
      <c r="P213" s="13">
        <f>IFERROR(SUM(Q138:Q158)/SUM(P138:P158),0)</f>
        <v>1.00000717023296</v>
      </c>
      <c r="Q213" s="13">
        <f>IFERROR(SUM(R138:R157)/SUM(Q138:Q157),0)</f>
        <v>1.00006568486114</v>
      </c>
      <c r="R213" s="13">
        <f>IFERROR(SUM(S138:S156)/SUM(R138:R156),0)</f>
        <v>1.00100479728725</v>
      </c>
      <c r="S213" s="13">
        <f>IFERROR(SUM(T138:T155)/SUM(S138:S155),0)</f>
        <v>1</v>
      </c>
      <c r="T213" s="13">
        <f>IFERROR(SUM(U138:U154)/SUM(T138:T154),0)</f>
        <v>1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X213" s="6" t="s">
        <v>28</v>
      </c>
      <c r="AY213" s="13">
        <f>IFERROR(SUM(AZ138:AZ171)/SUM(AY138:AY171),0)</f>
        <v>0</v>
      </c>
      <c r="AZ213" s="13">
        <f>IFERROR(SUM(BA138:BA170)/SUM(AZ138:AZ170),0)</f>
        <v>0</v>
      </c>
      <c r="BA213" s="13">
        <f>IFERROR(SUM(BB138:BB169)/SUM(BA138:BA169),0)</f>
        <v>0</v>
      </c>
      <c r="BB213" s="13">
        <f>IFERROR(SUM(BC138:BC168)/SUM(BB138:BB168),0)</f>
        <v>0</v>
      </c>
      <c r="BC213" s="13">
        <f>IFERROR(SUM(BD138:BD167)/SUM(BC138:BC167),0)</f>
        <v>0</v>
      </c>
      <c r="BD213" s="13">
        <f>IFERROR(SUM(BE138:BE166)/SUM(BD138:BD166),0)</f>
        <v>0</v>
      </c>
      <c r="BE213" s="13">
        <f>IFERROR(SUM(BF138:BF165)/SUM(BE138:BE165),0)</f>
        <v>0</v>
      </c>
      <c r="BF213" s="13">
        <f>IFERROR(SUM(BG138:BG164)/SUM(BF138:BF164),0)</f>
        <v>0</v>
      </c>
      <c r="BG213" s="13">
        <f>IFERROR(SUM(BH138:BH163)/SUM(BG138:BG163),0)</f>
        <v>0</v>
      </c>
      <c r="BH213" s="13">
        <f>IFERROR(SUM(BI138:BI162)/SUM(BH138:BH162),0)</f>
        <v>0</v>
      </c>
      <c r="BI213" s="13">
        <f>IFERROR(SUM(BJ138:BJ161)/SUM(BI138:BI161),0)</f>
        <v>0</v>
      </c>
      <c r="BJ213" s="13">
        <f>IFERROR(SUM(BK138:BK160)/SUM(BJ138:BJ160),0)</f>
        <v>0</v>
      </c>
      <c r="BK213" s="13">
        <f>IFERROR(SUM(BL138:BL159)/SUM(BK138:BK159),0)</f>
        <v>0</v>
      </c>
      <c r="BL213" s="13">
        <f>IFERROR(SUM(BM138:BM158)/SUM(BL138:BL158),0)</f>
        <v>0</v>
      </c>
      <c r="BM213" s="13">
        <f>IFERROR(SUM(BN138:BN157)/SUM(BM138:BM157),0)</f>
        <v>0</v>
      </c>
      <c r="BN213" s="13">
        <f>IFERROR(SUM(BO138:BO156)/SUM(BN138:BN156),0)</f>
        <v>0</v>
      </c>
      <c r="BO213" s="13">
        <f>IFERROR(SUM(BP138:BP155)/SUM(BO138:BO155),0)</f>
        <v>0</v>
      </c>
      <c r="BP213" s="13">
        <f>IFERROR(SUM(BQ138:BQ154)/SUM(BP138:BP154),0)</f>
        <v>0</v>
      </c>
      <c r="BQ213" s="13">
        <f>IFERROR(SUM(BR138:BR153)/SUM(BQ138:BQ153),0)</f>
        <v>0</v>
      </c>
      <c r="BR213" s="13">
        <f>IFERROR(SUM(BS138:BS152)/SUM(BR138:BR152),0)</f>
        <v>0</v>
      </c>
      <c r="BS213" s="13">
        <f>IFERROR(SUM(BT138:BT151)/SUM(BS138:BS151),0)</f>
        <v>0</v>
      </c>
      <c r="BT213" s="13">
        <f>IFERROR(SUM(BU138:BU150)/SUM(BT138:BT150),0)</f>
        <v>0</v>
      </c>
      <c r="BU213" s="13">
        <f>IFERROR(SUM(BV138:BV149)/SUM(BU138:BU149),0)</f>
        <v>0</v>
      </c>
      <c r="BV213" s="13">
        <f>IFERROR(SUM(BW138:BW148)/SUM(BV138:BV148),0)</f>
        <v>0</v>
      </c>
      <c r="BW213" s="13">
        <f>IFERROR(SUM(BX138:BX147)/SUM(BW138:BW147),0)</f>
        <v>0</v>
      </c>
      <c r="BX213" s="13">
        <f>IFERROR(SUM(BY138:BY146)/SUM(BX138:BX146),0)</f>
        <v>0</v>
      </c>
      <c r="BY213" s="13">
        <f>IFERROR(SUM(BZ138:BZ145)/SUM(BY138:BY145),0)</f>
        <v>0</v>
      </c>
      <c r="BZ213" s="13">
        <f>IFERROR(SUM(CA138:CA144)/SUM(BZ138:BZ144),0)</f>
        <v>0</v>
      </c>
      <c r="CA213" s="13">
        <f>IFERROR(SUM(CB138:CB143)/SUM(CA138:CA143),0)</f>
        <v>0</v>
      </c>
      <c r="CB213" s="13">
        <f>IFERROR(SUM(CC138:CC142)/SUM(CB138:CB142),0)</f>
        <v>0</v>
      </c>
      <c r="CC213" s="13">
        <f>IFERROR(SUM(CD138:CD141)/SUM(CC138:CC141),0)</f>
        <v>0</v>
      </c>
      <c r="CD213" s="13">
        <f>IFERROR(SUM(CE138:CE140)/SUM(CD138:CD140),0)</f>
        <v>0</v>
      </c>
      <c r="CE213" s="13">
        <f>IFERROR(SUM(CF138:CF139)/SUM(CE138:CE139),0)</f>
        <v>0</v>
      </c>
      <c r="CF213" s="13">
        <f>IFERROR(SUM(CG138:CG138)/SUM(CF138:CF138),0)</f>
        <v>0</v>
      </c>
      <c r="CG213" s="13" t="s">
        <v>25</v>
      </c>
    </row>
    <row r="214" ht="15" customHeight="1" outlineLevel="1" spans="2:85">
      <c r="B214" s="6" t="s">
        <v>29</v>
      </c>
      <c r="C214" s="13">
        <f>IFERROR(SUM(D170:D171)/SUM(C170:C171),0)</f>
        <v>1.24172141520445</v>
      </c>
      <c r="D214" s="13">
        <f>IFERROR(SUM(E169:E170)/SUM(D169:D170),0)</f>
        <v>0.935822647340612</v>
      </c>
      <c r="E214" s="13">
        <f>IFERROR(SUM(F168:F169)/SUM(E168:E169),0)</f>
        <v>1.00885365826413</v>
      </c>
      <c r="F214" s="13">
        <f>IFERROR(SUM(G167:G168)/SUM(F167:F168),0)</f>
        <v>1.0277768417423</v>
      </c>
      <c r="G214" s="13">
        <f>IFERROR(SUM(H166:H167)/SUM(G166:G167),0)</f>
        <v>1.04400741937214</v>
      </c>
      <c r="H214" s="13">
        <f>IFERROR(SUM(I165:I166)/SUM(H165:H166),0)</f>
        <v>0.999140848692511</v>
      </c>
      <c r="I214" s="13">
        <f>IFERROR(SUM(J164:J165)/SUM(I164:I165),0)</f>
        <v>1.00051477322866</v>
      </c>
      <c r="J214" s="13">
        <f>IFERROR(SUM(K163:K164)/SUM(J163:J164),0)</f>
        <v>0.994194592985423</v>
      </c>
      <c r="K214" s="13">
        <f>IFERROR(SUM(L162:L163)/SUM(K162:K163),0)</f>
        <v>1</v>
      </c>
      <c r="L214" s="13">
        <f>IFERROR(SUM(M161:M162)/SUM(L161:L162),0)</f>
        <v>1</v>
      </c>
      <c r="M214" s="13">
        <f>IFERROR(SUM(N160:N161)/SUM(M160:M161),0)</f>
        <v>1</v>
      </c>
      <c r="N214" s="13">
        <f>IFERROR(SUM(O159:O160)/SUM(N159:N160),0)</f>
        <v>1</v>
      </c>
      <c r="O214" s="13">
        <f>IFERROR(SUM(P158:P159)/SUM(O158:O159),0)</f>
        <v>1</v>
      </c>
      <c r="P214" s="13">
        <f>IFERROR(SUM(Q157:Q158)/SUM(P157:P158),0)</f>
        <v>1</v>
      </c>
      <c r="Q214" s="13">
        <f>IFERROR(SUM(R156:R157)/SUM(Q156:Q157),0)</f>
        <v>1</v>
      </c>
      <c r="R214" s="13">
        <f>IFERROR(SUM(S155:S156)/SUM(R155:R156),0)</f>
        <v>1.00245152578212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X214" s="6" t="s">
        <v>29</v>
      </c>
      <c r="AY214" s="13">
        <f>IFERROR(SUM(AZ170:AZ171)/SUM(AY170:AY171),0)</f>
        <v>0</v>
      </c>
      <c r="AZ214" s="13">
        <f>IFERROR(SUM(BA169:BA170)/SUM(AZ169:AZ170),0)</f>
        <v>0</v>
      </c>
      <c r="BA214" s="13">
        <f>IFERROR(SUM(BB168:BB169)/SUM(BA168:BA169),0)</f>
        <v>0</v>
      </c>
      <c r="BB214" s="13">
        <f>IFERROR(SUM(BC167:BC168)/SUM(BB167:BB168),0)</f>
        <v>0</v>
      </c>
      <c r="BC214" s="13">
        <f>IFERROR(SUM(BD166:BD167)/SUM(BC166:BC167),0)</f>
        <v>0</v>
      </c>
      <c r="BD214" s="13">
        <f>IFERROR(SUM(BE165:BE166)/SUM(BD165:BD166),0)</f>
        <v>0</v>
      </c>
      <c r="BE214" s="13">
        <f>IFERROR(SUM(BF164:BF165)/SUM(BE164:BE165),0)</f>
        <v>0</v>
      </c>
      <c r="BF214" s="13">
        <f>IFERROR(SUM(BG163:BG164)/SUM(BF163:BF164),0)</f>
        <v>0</v>
      </c>
      <c r="BG214" s="13">
        <f>IFERROR(SUM(BH162:BH163)/SUM(BG162:BG163),0)</f>
        <v>0</v>
      </c>
      <c r="BH214" s="13">
        <f>IFERROR(SUM(BI161:BI162)/SUM(BH161:BH162),0)</f>
        <v>0</v>
      </c>
      <c r="BI214" s="13">
        <f>IFERROR(SUM(BJ160:BJ161)/SUM(BI160:BI161),0)</f>
        <v>0</v>
      </c>
      <c r="BJ214" s="13">
        <f>IFERROR(SUM(BK159:BK160)/SUM(BJ159:BJ160),0)</f>
        <v>0</v>
      </c>
      <c r="BK214" s="13">
        <f>IFERROR(SUM(BL158:BL159)/SUM(BK158:BK159),0)</f>
        <v>0</v>
      </c>
      <c r="BL214" s="13">
        <f>IFERROR(SUM(BM157:BM158)/SUM(BL157:BL158),0)</f>
        <v>0</v>
      </c>
      <c r="BM214" s="13">
        <f>IFERROR(SUM(BN156:BN157)/SUM(BM156:BM157),0)</f>
        <v>0</v>
      </c>
      <c r="BN214" s="13">
        <f>IFERROR(SUM(BO155:BO156)/SUM(BN155:BN156),0)</f>
        <v>0</v>
      </c>
      <c r="BO214" s="13">
        <f>IFERROR(SUM(BP154:BP155)/SUM(BO154:BO155),0)</f>
        <v>0</v>
      </c>
      <c r="BP214" s="13">
        <f>IFERROR(SUM(BQ153:BQ154)/SUM(BP153:BP154),0)</f>
        <v>0</v>
      </c>
      <c r="BQ214" s="13">
        <f>IFERROR(SUM(BR152:BR153)/SUM(BQ152:BQ153),0)</f>
        <v>0</v>
      </c>
      <c r="BR214" s="13">
        <f>IFERROR(SUM(BS151:BS152)/SUM(BR151:BR152),0)</f>
        <v>0</v>
      </c>
      <c r="BS214" s="13">
        <f>IFERROR(SUM(BT150:BT151)/SUM(BS150:BS151),0)</f>
        <v>0</v>
      </c>
      <c r="BT214" s="13">
        <f>IFERROR(SUM(BU149:BU150)/SUM(BT149:BT150),0)</f>
        <v>0</v>
      </c>
      <c r="BU214" s="13">
        <f>IFERROR(SUM(BV148:BV149)/SUM(BU148:BU149),0)</f>
        <v>0</v>
      </c>
      <c r="BV214" s="13">
        <f>IFERROR(SUM(BW147:BW148)/SUM(BV147:BV148),0)</f>
        <v>0</v>
      </c>
      <c r="BW214" s="13">
        <f>IFERROR(SUM(BX146:BX147)/SUM(BW146:BW147),0)</f>
        <v>0</v>
      </c>
      <c r="BX214" s="13">
        <f>IFERROR(SUM(BY145:BY146)/SUM(BX145:BX146),0)</f>
        <v>0</v>
      </c>
      <c r="BY214" s="13">
        <f>IFERROR(SUM(BZ144:BZ145)/SUM(BY144:BY145),0)</f>
        <v>0</v>
      </c>
      <c r="BZ214" s="13">
        <f>IFERROR(SUM(CA143:CA144)/SUM(BZ143:BZ144),0)</f>
        <v>0</v>
      </c>
      <c r="CA214" s="13">
        <f>IFERROR(SUM(CB142:CB143)/SUM(CA142:CA143),0)</f>
        <v>0</v>
      </c>
      <c r="CB214" s="13">
        <f>IFERROR(SUM(CC141:CC142)/SUM(CB141:CB142),0)</f>
        <v>0</v>
      </c>
      <c r="CC214" s="13">
        <f>IFERROR(SUM(CD140:CD141)/SUM(CC140:CC141),0)</f>
        <v>0</v>
      </c>
      <c r="CD214" s="13">
        <f>IFERROR(SUM(CE139:CE140)/SUM(CD139:CD140),0)</f>
        <v>0</v>
      </c>
      <c r="CE214" s="13">
        <f>IFERROR(SUM(CF138:CF139)/SUM(CE138:CE139),0)</f>
        <v>0</v>
      </c>
      <c r="CF214" s="13">
        <f>IFERROR(SUM(CG138:CG138)/SUM(CF138:CF138),0)</f>
        <v>0</v>
      </c>
      <c r="CG214" s="13" t="s">
        <v>25</v>
      </c>
    </row>
    <row r="215" ht="15" customHeight="1" outlineLevel="1" spans="2:85">
      <c r="B215" s="6" t="s">
        <v>30</v>
      </c>
      <c r="C215" s="13">
        <f>IFERROR(AVERAGE(C208:C210),0)</f>
        <v>1.34384085681156</v>
      </c>
      <c r="D215" s="13">
        <f>IFERROR(AVERAGE(D207:D209),0)</f>
        <v>0.951975064070274</v>
      </c>
      <c r="E215" s="13">
        <f>IFERROR(AVERAGE(E206:E208),0)</f>
        <v>0.968406585069085</v>
      </c>
      <c r="F215" s="13">
        <f>IFERROR(AVERAGE(F205:F207),0)</f>
        <v>1.01793637118458</v>
      </c>
      <c r="G215" s="13">
        <f>IFERROR(AVERAGE(G204:G206),0)</f>
        <v>1.02781420424569</v>
      </c>
      <c r="H215" s="13">
        <f>IFERROR(AVERAGE(H203:H205),0)</f>
        <v>0.999396840904178</v>
      </c>
      <c r="I215" s="13">
        <f>IFERROR(AVERAGE(I202:I204),0)</f>
        <v>1.00046159928044</v>
      </c>
      <c r="J215" s="13">
        <f>IFERROR(AVERAGE(J201:J203),0)</f>
        <v>0.997167578475542</v>
      </c>
      <c r="K215" s="13">
        <f>IFERROR(AVERAGE(K200:K202),0)</f>
        <v>1</v>
      </c>
      <c r="L215" s="13">
        <f>IFERROR(AVERAGE(L199:L201),0)</f>
        <v>1</v>
      </c>
      <c r="M215" s="13">
        <f>IFERROR(AVERAGE(M198:M200),0)</f>
        <v>1.00184987501375</v>
      </c>
      <c r="N215" s="13">
        <f>IFERROR(AVERAGE(N197:N199),0)</f>
        <v>0.99953398732477</v>
      </c>
      <c r="O215" s="13">
        <f>IFERROR(AVERAGE(O196:O198),0)</f>
        <v>0.999886441240747</v>
      </c>
      <c r="P215" s="13">
        <f>IFERROR(AVERAGE(P195:P197),0)</f>
        <v>1</v>
      </c>
      <c r="Q215" s="13">
        <f>IFERROR(AVERAGE(Q194:Q196),0)</f>
        <v>1.00033832994738</v>
      </c>
      <c r="R215" s="13">
        <f>IFERROR(AVERAGE(R193:R195),0)</f>
        <v>1.00153489749581</v>
      </c>
      <c r="S215" s="13">
        <f>IFERROR(AVERAGE(S192:S194),0)</f>
        <v>1</v>
      </c>
      <c r="T215" s="13">
        <f>IFERROR(AVERAGE(T191:T193),0)</f>
        <v>1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X215" s="6" t="s">
        <v>30</v>
      </c>
      <c r="AY215" s="13">
        <f>IFERROR(AVERAGE(AY208:AY210),0)</f>
        <v>0</v>
      </c>
      <c r="AZ215" s="13">
        <f>IFERROR(AVERAGE(AZ207:AZ209),0)</f>
        <v>0</v>
      </c>
      <c r="BA215" s="13">
        <f>IFERROR(AVERAGE(BA206:BA208),0)</f>
        <v>0</v>
      </c>
      <c r="BB215" s="13">
        <f>IFERROR(AVERAGE(BB205:BB207),0)</f>
        <v>0</v>
      </c>
      <c r="BC215" s="13">
        <f>IFERROR(AVERAGE(BC204:BC206),0)</f>
        <v>0</v>
      </c>
      <c r="BD215" s="13">
        <f>IFERROR(AVERAGE(BD203:BD205),0)</f>
        <v>0</v>
      </c>
      <c r="BE215" s="13">
        <f>IFERROR(AVERAGE(BE202:BE204),0)</f>
        <v>0</v>
      </c>
      <c r="BF215" s="13">
        <f>IFERROR(AVERAGE(BF201:BF203),0)</f>
        <v>0</v>
      </c>
      <c r="BG215" s="13">
        <f>IFERROR(AVERAGE(BG200:BG202),0)</f>
        <v>0</v>
      </c>
      <c r="BH215" s="13">
        <f>IFERROR(AVERAGE(BH199:BH201),0)</f>
        <v>0</v>
      </c>
      <c r="BI215" s="13">
        <f>IFERROR(AVERAGE(BI198:BI200),0)</f>
        <v>0</v>
      </c>
      <c r="BJ215" s="13">
        <f>IFERROR(AVERAGE(BJ197:BJ199),0)</f>
        <v>0</v>
      </c>
      <c r="BK215" s="13">
        <f>IFERROR(AVERAGE(BK196:BK198),0)</f>
        <v>0</v>
      </c>
      <c r="BL215" s="13">
        <f>IFERROR(AVERAGE(BL195:BL197),0)</f>
        <v>0</v>
      </c>
      <c r="BM215" s="13">
        <f>IFERROR(AVERAGE(BM194:BM196),0)</f>
        <v>0</v>
      </c>
      <c r="BN215" s="13">
        <f>IFERROR(AVERAGE(BN193:BN195),0)</f>
        <v>0</v>
      </c>
      <c r="BO215" s="13">
        <f>IFERROR(AVERAGE(BO192:BO194),0)</f>
        <v>0</v>
      </c>
      <c r="BP215" s="13">
        <f>IFERROR(AVERAGE(BP191:BP193),0)</f>
        <v>0</v>
      </c>
      <c r="BQ215" s="13">
        <f>IFERROR(AVERAGE(BQ190:BQ192),0)</f>
        <v>0</v>
      </c>
      <c r="BR215" s="13">
        <f>IFERROR(AVERAGE(BR189:BR191),0)</f>
        <v>0</v>
      </c>
      <c r="BS215" s="13">
        <f>IFERROR(AVERAGE(BS188:BS190),0)</f>
        <v>0</v>
      </c>
      <c r="BT215" s="13">
        <f>IFERROR(AVERAGE(BT187:BT189),0)</f>
        <v>0</v>
      </c>
      <c r="BU215" s="13">
        <f>IFERROR(AVERAGE(BU186:BU188),0)</f>
        <v>0</v>
      </c>
      <c r="BV215" s="13">
        <f>IFERROR(AVERAGE(BV185:BV187),0)</f>
        <v>0</v>
      </c>
      <c r="BW215" s="13">
        <f>IFERROR(AVERAGE(BW184:BW186),0)</f>
        <v>0</v>
      </c>
      <c r="BX215" s="13">
        <f>IFERROR(AVERAGE(BX183:BX185),0)</f>
        <v>0</v>
      </c>
      <c r="BY215" s="13">
        <f>IFERROR(AVERAGE(BY182:BY184),0)</f>
        <v>0</v>
      </c>
      <c r="BZ215" s="13">
        <f>IFERROR(AVERAGE(BZ181:BZ183),0)</f>
        <v>0</v>
      </c>
      <c r="CA215" s="13">
        <f>IFERROR(AVERAGE(CA180:CA182),0)</f>
        <v>0</v>
      </c>
      <c r="CB215" s="13">
        <f>IFERROR(AVERAGE(CB179:CB181),0)</f>
        <v>0</v>
      </c>
      <c r="CC215" s="13">
        <f>IFERROR(AVERAGE(CC178:CC180),0)</f>
        <v>0</v>
      </c>
      <c r="CD215" s="13">
        <f>IFERROR(AVERAGE(CD177:CD179),0)</f>
        <v>0</v>
      </c>
      <c r="CE215" s="13">
        <f>IFERROR(AVERAGE(CE177:CE178),0)</f>
        <v>0</v>
      </c>
      <c r="CF215" s="13">
        <f>IFERROR(AVERAGE(CF177:CF177),0)</f>
        <v>0</v>
      </c>
      <c r="CG215" s="13" t="s">
        <v>25</v>
      </c>
    </row>
    <row r="216" ht="15" customHeight="1" outlineLevel="1" spans="2:85">
      <c r="B216" s="6" t="s">
        <v>31</v>
      </c>
      <c r="C216" s="13">
        <f>IFERROR(SUM(D169:D171)/SUM(C169:C171),0)</f>
        <v>1.34824028417684</v>
      </c>
      <c r="D216" s="13">
        <f>IFERROR(SUM(E168:E170)/SUM(D168:D170),0)</f>
        <v>0.942543301993353</v>
      </c>
      <c r="E216" s="13">
        <f>IFERROR(SUM(F167:F169)/SUM(E167:E169),0)</f>
        <v>0.955537934554524</v>
      </c>
      <c r="F216" s="13">
        <f>IFERROR(SUM(G166:G168)/SUM(F166:F168),0)</f>
        <v>1.01711927762283</v>
      </c>
      <c r="G216" s="13">
        <f>IFERROR(SUM(H165:H167)/SUM(G165:G167),0)</f>
        <v>1.0308334796363</v>
      </c>
      <c r="H216" s="13">
        <f>IFERROR(SUM(I164:I166)/SUM(H164:H166),0)</f>
        <v>0.999522965107097</v>
      </c>
      <c r="I216" s="13">
        <f>IFERROR(SUM(J163:J165)/SUM(I163:I165),0)</f>
        <v>1.00039864229094</v>
      </c>
      <c r="J216" s="13">
        <f>IFERROR(SUM(K162:K164)/SUM(J162:J164),0)</f>
        <v>0.995181485993546</v>
      </c>
      <c r="K216" s="13">
        <f>IFERROR(SUM(L161:L163)/SUM(K161:K163),0)</f>
        <v>1</v>
      </c>
      <c r="L216" s="13">
        <f>IFERROR(SUM(M160:M162)/SUM(L160:L162),0)</f>
        <v>1</v>
      </c>
      <c r="M216" s="13">
        <f>IFERROR(SUM(N159:N161)/SUM(M159:M161),0)</f>
        <v>1.00383235649313</v>
      </c>
      <c r="N216" s="13">
        <f>IFERROR(SUM(O158:O160)/SUM(N158:N160),0)</f>
        <v>0.999187607760844</v>
      </c>
      <c r="O216" s="13">
        <f>IFERROR(SUM(P157:P159)/SUM(O157:O159),0)</f>
        <v>0.999860012519393</v>
      </c>
      <c r="P216" s="13">
        <f>IFERROR(SUM(Q156:Q158)/SUM(P156:P158),0)</f>
        <v>1</v>
      </c>
      <c r="Q216" s="13">
        <f>IFERROR(SUM(R155:R157)/SUM(Q155:Q157),0)</f>
        <v>1.00042678430144</v>
      </c>
      <c r="R216" s="13">
        <f>IFERROR(SUM(S154:S156)/SUM(R154:R156),0)</f>
        <v>1.00172278179985</v>
      </c>
      <c r="S216" s="13">
        <f>IFERROR(SUM(T153:T155)/SUM(S153:S155),0)</f>
        <v>1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X216" s="6" t="s">
        <v>31</v>
      </c>
      <c r="AY216" s="13">
        <f>IFERROR(SUM(AZ169:AZ171)/SUM(AY169:AY171),0)</f>
        <v>0</v>
      </c>
      <c r="AZ216" s="13">
        <f>IFERROR(SUM(BA168:BA170)/SUM(AZ168:AZ170),0)</f>
        <v>0</v>
      </c>
      <c r="BA216" s="13">
        <f>IFERROR(SUM(BB167:BB169)/SUM(BA167:BA169),0)</f>
        <v>0</v>
      </c>
      <c r="BB216" s="13">
        <f>IFERROR(SUM(BC166:BC168)/SUM(BB166:BB168),0)</f>
        <v>0</v>
      </c>
      <c r="BC216" s="13">
        <f>IFERROR(SUM(BD165:BD167)/SUM(BC165:BC167),0)</f>
        <v>0</v>
      </c>
      <c r="BD216" s="13">
        <f>IFERROR(SUM(BE164:BE166)/SUM(BD164:BD166),0)</f>
        <v>0</v>
      </c>
      <c r="BE216" s="13">
        <f>IFERROR(SUM(BF163:BF165)/SUM(BE163:BE165),0)</f>
        <v>0</v>
      </c>
      <c r="BF216" s="13">
        <f>IFERROR(SUM(BG162:BG164)/SUM(BF162:BF164),0)</f>
        <v>0</v>
      </c>
      <c r="BG216" s="13">
        <f>IFERROR(SUM(BH161:BH163)/SUM(BG161:BG163),0)</f>
        <v>0</v>
      </c>
      <c r="BH216" s="13">
        <f>IFERROR(SUM(BI160:BI162)/SUM(BH160:BH162),0)</f>
        <v>0</v>
      </c>
      <c r="BI216" s="13">
        <f>IFERROR(SUM(BJ159:BJ161)/SUM(BI159:BI161),0)</f>
        <v>0</v>
      </c>
      <c r="BJ216" s="13">
        <f>IFERROR(SUM(BK158:BK160)/SUM(BJ158:BJ160),0)</f>
        <v>0</v>
      </c>
      <c r="BK216" s="13">
        <f>IFERROR(SUM(BL157:BL159)/SUM(BK157:BK159),0)</f>
        <v>0</v>
      </c>
      <c r="BL216" s="13">
        <f>IFERROR(SUM(BM156:BM158)/SUM(BL156:BL158),0)</f>
        <v>0</v>
      </c>
      <c r="BM216" s="13">
        <f>IFERROR(SUM(BN155:BN157)/SUM(BM155:BM157),0)</f>
        <v>0</v>
      </c>
      <c r="BN216" s="13">
        <f>IFERROR(SUM(BO154:BO156)/SUM(BN154:BN156),0)</f>
        <v>0</v>
      </c>
      <c r="BO216" s="13">
        <f>IFERROR(SUM(BP153:BP155)/SUM(BO153:BO155),0)</f>
        <v>0</v>
      </c>
      <c r="BP216" s="13">
        <f>IFERROR(SUM(BQ152:BQ154)/SUM(BP152:BP154),0)</f>
        <v>0</v>
      </c>
      <c r="BQ216" s="13">
        <f>IFERROR(SUM(BR151:BR153)/SUM(BQ151:BQ153),0)</f>
        <v>0</v>
      </c>
      <c r="BR216" s="13">
        <f>IFERROR(SUM(BS150:BS152)/SUM(BR150:BR152),0)</f>
        <v>0</v>
      </c>
      <c r="BS216" s="13">
        <f>IFERROR(SUM(BT149:BT151)/SUM(BS149:BS151),0)</f>
        <v>0</v>
      </c>
      <c r="BT216" s="13">
        <f>IFERROR(SUM(BU148:BU150)/SUM(BT148:BT150),0)</f>
        <v>0</v>
      </c>
      <c r="BU216" s="13">
        <f>IFERROR(SUM(BV147:BV149)/SUM(BU147:BU149),0)</f>
        <v>0</v>
      </c>
      <c r="BV216" s="13">
        <f>IFERROR(SUM(BW146:BW148)/SUM(BV146:BV148),0)</f>
        <v>0</v>
      </c>
      <c r="BW216" s="13">
        <f>IFERROR(SUM(BX145:BX147)/SUM(BW145:BW147),0)</f>
        <v>0</v>
      </c>
      <c r="BX216" s="13">
        <f>IFERROR(SUM(BY144:BY146)/SUM(BX144:BX146),0)</f>
        <v>0</v>
      </c>
      <c r="BY216" s="13">
        <f>IFERROR(SUM(BZ143:BZ145)/SUM(BY143:BY145),0)</f>
        <v>0</v>
      </c>
      <c r="BZ216" s="13">
        <f>IFERROR(SUM(CA142:CA144)/SUM(BZ142:BZ144),0)</f>
        <v>0</v>
      </c>
      <c r="CA216" s="13">
        <f>IFERROR(SUM(CB141:CB143)/SUM(CA141:CA143),0)</f>
        <v>0</v>
      </c>
      <c r="CB216" s="13">
        <f>IFERROR(SUM(CC140:CC142)/SUM(CB140:CB142),0)</f>
        <v>0</v>
      </c>
      <c r="CC216" s="13">
        <f>IFERROR(SUM(CD139:CD141)/SUM(CC139:CC141),0)</f>
        <v>0</v>
      </c>
      <c r="CD216" s="13">
        <f>IFERROR(SUM(CE138:CE140)/SUM(CD138:CD140),0)</f>
        <v>0</v>
      </c>
      <c r="CE216" s="13">
        <f>IFERROR(SUM(CF138:CF139)/SUM(CE138:CE139),0)</f>
        <v>0</v>
      </c>
      <c r="CF216" s="13">
        <f>IFERROR(SUM(CG138:CG138)/SUM(CF138:CF138),0)</f>
        <v>0</v>
      </c>
      <c r="CG216" s="13" t="s">
        <v>25</v>
      </c>
    </row>
    <row r="217" ht="15" customHeight="1" outlineLevel="1" spans="2:85">
      <c r="B217" s="6" t="s">
        <v>32</v>
      </c>
      <c r="C217" s="13">
        <f>IFERROR(SUM(D168:D171)/SUM(C168:C171),0)</f>
        <v>1.35165959894819</v>
      </c>
      <c r="D217" s="13">
        <f>IFERROR(SUM(E167:E170)/SUM(D167:D170),0)</f>
        <v>0.985721126820103</v>
      </c>
      <c r="E217" s="13">
        <f>IFERROR(SUM(F166:F169)/SUM(E166:E169),0)</f>
        <v>1.0908268718766</v>
      </c>
      <c r="F217" s="13">
        <f>IFERROR(SUM(G165:G168)/SUM(F165:F168),0)</f>
        <v>1.02889479354928</v>
      </c>
      <c r="G217" s="13">
        <f>IFERROR(SUM(H164:H167)/SUM(G164:G167),0)</f>
        <v>1.02048692783839</v>
      </c>
      <c r="H217" s="13">
        <f>IFERROR(SUM(I163:I166)/SUM(H163:H166),0)</f>
        <v>0.999604523105034</v>
      </c>
      <c r="I217" s="13">
        <f>IFERROR(SUM(J162:J165)/SUM(I162:I165),0)</f>
        <v>1.00034789996436</v>
      </c>
      <c r="J217" s="13">
        <f>IFERROR(SUM(K161:K164)/SUM(J161:J164),0)</f>
        <v>0.996054205282642</v>
      </c>
      <c r="K217" s="13">
        <f>IFERROR(SUM(L160:L163)/SUM(K160:K163),0)</f>
        <v>1</v>
      </c>
      <c r="L217" s="13">
        <f>IFERROR(SUM(M159:M162)/SUM(L159:L162),0)</f>
        <v>0.996642068813345</v>
      </c>
      <c r="M217" s="13">
        <f>IFERROR(SUM(N158:N161)/SUM(M158:M161),0)</f>
        <v>1.00309081168824</v>
      </c>
      <c r="N217" s="13">
        <f>IFERROR(SUM(O157:O160)/SUM(N157:N160),0)</f>
        <v>0.999628522682102</v>
      </c>
      <c r="O217" s="13">
        <f>IFERROR(SUM(P156:P159)/SUM(O156:O159),0)</f>
        <v>1.000266161371</v>
      </c>
      <c r="P217" s="13">
        <f>IFERROR(SUM(Q155:Q158)/SUM(P155:P158),0)</f>
        <v>0.999688450518602</v>
      </c>
      <c r="Q217" s="13">
        <f>IFERROR(SUM(R154:R157)/SUM(Q154:Q157),0)</f>
        <v>1.0003238581324</v>
      </c>
      <c r="R217" s="13">
        <f>IFERROR(SUM(S153:S156)/SUM(R153:R156),0)</f>
        <v>1.00144276052256</v>
      </c>
      <c r="S217" s="13">
        <f>IFERROR(SUM(T152:T155)/SUM(S152:S155),0)</f>
        <v>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X217" s="6" t="s">
        <v>32</v>
      </c>
      <c r="AY217" s="13">
        <f>IFERROR(SUM(AZ168:AZ171)/SUM(AY168:AY171),0)</f>
        <v>0</v>
      </c>
      <c r="AZ217" s="13">
        <f>IFERROR(SUM(BA167:BA170)/SUM(AZ167:AZ170),0)</f>
        <v>0</v>
      </c>
      <c r="BA217" s="13">
        <f>IFERROR(SUM(BB166:BB169)/SUM(BA166:BA169),0)</f>
        <v>0</v>
      </c>
      <c r="BB217" s="13">
        <f>IFERROR(SUM(BC165:BC168)/SUM(BB165:BB168),0)</f>
        <v>0</v>
      </c>
      <c r="BC217" s="13">
        <f>IFERROR(SUM(BD164:BD167)/SUM(BC164:BC167),0)</f>
        <v>0</v>
      </c>
      <c r="BD217" s="13">
        <f>IFERROR(SUM(BE163:BE166)/SUM(BD163:BD166),0)</f>
        <v>0</v>
      </c>
      <c r="BE217" s="13">
        <f>IFERROR(SUM(BF162:BF165)/SUM(BE162:BE165),0)</f>
        <v>0</v>
      </c>
      <c r="BF217" s="13">
        <f>IFERROR(SUM(BG161:BG164)/SUM(BF161:BF164),0)</f>
        <v>0</v>
      </c>
      <c r="BG217" s="13">
        <f>IFERROR(SUM(BH160:BH163)/SUM(BG160:BG163),0)</f>
        <v>0</v>
      </c>
      <c r="BH217" s="13">
        <f>IFERROR(SUM(BI159:BI162)/SUM(BH159:BH162),0)</f>
        <v>0</v>
      </c>
      <c r="BI217" s="13">
        <f>IFERROR(SUM(BJ158:BJ161)/SUM(BI158:BI161),0)</f>
        <v>0</v>
      </c>
      <c r="BJ217" s="13">
        <f>IFERROR(SUM(BK157:BK160)/SUM(BJ157:BJ160),0)</f>
        <v>0</v>
      </c>
      <c r="BK217" s="13">
        <f>IFERROR(SUM(BL156:BL159)/SUM(BK156:BK159),0)</f>
        <v>0</v>
      </c>
      <c r="BL217" s="13">
        <f>IFERROR(SUM(BM155:BM158)/SUM(BL155:BL158),0)</f>
        <v>0</v>
      </c>
      <c r="BM217" s="13">
        <f>IFERROR(SUM(BN154:BN157)/SUM(BM154:BM157),0)</f>
        <v>0</v>
      </c>
      <c r="BN217" s="13">
        <f>IFERROR(SUM(BO153:BO156)/SUM(BN153:BN156),0)</f>
        <v>0</v>
      </c>
      <c r="BO217" s="13">
        <f>IFERROR(SUM(BP152:BP155)/SUM(BO152:BO155),0)</f>
        <v>0</v>
      </c>
      <c r="BP217" s="13">
        <f>IFERROR(SUM(BQ151:BQ154)/SUM(BP151:BP154),0)</f>
        <v>0</v>
      </c>
      <c r="BQ217" s="13">
        <f>IFERROR(SUM(BR150:BR153)/SUM(BQ150:BQ153),0)</f>
        <v>0</v>
      </c>
      <c r="BR217" s="13">
        <f>IFERROR(SUM(BS149:BS152)/SUM(BR149:BR152),0)</f>
        <v>0</v>
      </c>
      <c r="BS217" s="13">
        <f>IFERROR(SUM(BT148:BT151)/SUM(BS148:BS151),0)</f>
        <v>0</v>
      </c>
      <c r="BT217" s="13">
        <f>IFERROR(SUM(BU147:BU150)/SUM(BT147:BT150),0)</f>
        <v>0</v>
      </c>
      <c r="BU217" s="13">
        <f>IFERROR(SUM(BV146:BV149)/SUM(BU146:BU149),0)</f>
        <v>0</v>
      </c>
      <c r="BV217" s="13">
        <f>IFERROR(SUM(BW145:BW148)/SUM(BV145:BV148),0)</f>
        <v>0</v>
      </c>
      <c r="BW217" s="13">
        <f>IFERROR(SUM(BX144:BX147)/SUM(BW144:BW147),0)</f>
        <v>0</v>
      </c>
      <c r="BX217" s="13">
        <f>IFERROR(SUM(BY143:BY146)/SUM(BX143:BX146),0)</f>
        <v>0</v>
      </c>
      <c r="BY217" s="13">
        <f>IFERROR(SUM(BZ142:BZ145)/SUM(BY142:BY145),0)</f>
        <v>0</v>
      </c>
      <c r="BZ217" s="13">
        <f>IFERROR(SUM(CA141:CA144)/SUM(BZ141:BZ144),0)</f>
        <v>0</v>
      </c>
      <c r="CA217" s="13">
        <f>IFERROR(SUM(CB140:CB143)/SUM(CA140:CA143),0)</f>
        <v>0</v>
      </c>
      <c r="CB217" s="13">
        <f>IFERROR(SUM(CC139:CC142)/SUM(CB139:CB142),0)</f>
        <v>0</v>
      </c>
      <c r="CC217" s="13">
        <f>IFERROR(SUM(CD138:CD141)/SUM(CC138:CC141),0)</f>
        <v>0</v>
      </c>
      <c r="CD217" s="13">
        <f>IFERROR(SUM(CE138:CE140)/SUM(CD138:CD140),0)</f>
        <v>0</v>
      </c>
      <c r="CE217" s="13">
        <f>IFERROR(SUM(CF138:CF139)/SUM(CE138:CE139),0)</f>
        <v>0</v>
      </c>
      <c r="CF217" s="13">
        <f>IFERROR(SUM(CG138:CG138)/SUM(CF138:CF138),0)</f>
        <v>0</v>
      </c>
      <c r="CG217" s="13" t="s">
        <v>25</v>
      </c>
    </row>
    <row r="218" ht="15" customHeight="1" outlineLevel="1" spans="2:85">
      <c r="B218" s="6" t="s">
        <v>33</v>
      </c>
      <c r="C218" s="13">
        <f>IFERROR(SUM(D167:D171)/SUM(C167:C171),0)</f>
        <v>1.32018826929262</v>
      </c>
      <c r="D218" s="13">
        <f>IFERROR(SUM(E166:E170)/SUM(D166:D170),0)</f>
        <v>1.04251669360288</v>
      </c>
      <c r="E218" s="13">
        <f>IFERROR(SUM(F165:F169)/SUM(E165:E169),0)</f>
        <v>1.12126687662048</v>
      </c>
      <c r="F218" s="13">
        <f>IFERROR(SUM(G164:G168)/SUM(F164:F168),0)</f>
        <v>1.03072140975284</v>
      </c>
      <c r="G218" s="13">
        <f>IFERROR(SUM(H163:H167)/SUM(G163:G167),0)</f>
        <v>1.0159481856919</v>
      </c>
      <c r="H218" s="13">
        <f>IFERROR(SUM(I162:I166)/SUM(H162:H166),0)</f>
        <v>0.999643886198946</v>
      </c>
      <c r="I218" s="13">
        <f>IFERROR(SUM(J161:J165)/SUM(I161:I165),0)</f>
        <v>0.999081703900145</v>
      </c>
      <c r="J218" s="13">
        <f>IFERROR(SUM(K160:K164)/SUM(J160:J164),0)</f>
        <v>0.996515142308771</v>
      </c>
      <c r="K218" s="13">
        <f>IFERROR(SUM(L159:L163)/SUM(K159:K163),0)</f>
        <v>1.00133680633787</v>
      </c>
      <c r="L218" s="13">
        <f>IFERROR(SUM(M158:M162)/SUM(L158:L162),0)</f>
        <v>0.998393774310736</v>
      </c>
      <c r="M218" s="13">
        <f>IFERROR(SUM(N157:N161)/SUM(M157:M161),0)</f>
        <v>1.00109278872401</v>
      </c>
      <c r="N218" s="13">
        <f>IFERROR(SUM(O156:O160)/SUM(N156:N160),0)</f>
        <v>0.999755964572296</v>
      </c>
      <c r="O218" s="13">
        <f>IFERROR(SUM(P155:P159)/SUM(O155:O159),0)</f>
        <v>1.00023854942606</v>
      </c>
      <c r="P218" s="13">
        <f>IFERROR(SUM(Q154:Q158)/SUM(P154:P158),0)</f>
        <v>0.99982210966813</v>
      </c>
      <c r="Q218" s="13">
        <f>IFERROR(SUM(R153:R157)/SUM(Q153:Q157),0)</f>
        <v>1.00027980023981</v>
      </c>
      <c r="R218" s="13">
        <f>IFERROR(SUM(S152:S156)/SUM(R152:R156),0)</f>
        <v>1.00123043310252</v>
      </c>
      <c r="S218" s="13">
        <f>IFERROR(SUM(T151:T155)/SUM(S151:S155),0)</f>
        <v>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X218" s="6" t="s">
        <v>33</v>
      </c>
      <c r="AY218" s="13">
        <f>IFERROR(SUM(AZ167:AZ171)/SUM(AY167:AY171),0)</f>
        <v>0</v>
      </c>
      <c r="AZ218" s="13">
        <f>IFERROR(SUM(BA166:BA170)/SUM(AZ166:AZ170),0)</f>
        <v>0</v>
      </c>
      <c r="BA218" s="13">
        <f>IFERROR(SUM(BB165:BB169)/SUM(BA165:BA169),0)</f>
        <v>0</v>
      </c>
      <c r="BB218" s="13">
        <f>IFERROR(SUM(BC164:BC168)/SUM(BB164:BB168),0)</f>
        <v>0</v>
      </c>
      <c r="BC218" s="13">
        <f>IFERROR(SUM(BD163:BD167)/SUM(BC163:BC167),0)</f>
        <v>0</v>
      </c>
      <c r="BD218" s="13">
        <f>IFERROR(SUM(BE162:BE166)/SUM(BD162:BD166),0)</f>
        <v>0</v>
      </c>
      <c r="BE218" s="13">
        <f>IFERROR(SUM(BF161:BF165)/SUM(BE161:BE165),0)</f>
        <v>0</v>
      </c>
      <c r="BF218" s="13">
        <f>IFERROR(SUM(BG160:BG164)/SUM(BF160:BF164),0)</f>
        <v>0</v>
      </c>
      <c r="BG218" s="13">
        <f>IFERROR(SUM(BH159:BH163)/SUM(BG159:BG163),0)</f>
        <v>0</v>
      </c>
      <c r="BH218" s="13">
        <f>IFERROR(SUM(BI158:BI162)/SUM(BH158:BH162),0)</f>
        <v>0</v>
      </c>
      <c r="BI218" s="13">
        <f>IFERROR(SUM(BJ157:BJ161)/SUM(BI157:BI161),0)</f>
        <v>0</v>
      </c>
      <c r="BJ218" s="13">
        <f>IFERROR(SUM(BK156:BK160)/SUM(BJ156:BJ160),0)</f>
        <v>0</v>
      </c>
      <c r="BK218" s="13">
        <f>IFERROR(SUM(BL155:BL159)/SUM(BK155:BK159),0)</f>
        <v>0</v>
      </c>
      <c r="BL218" s="13">
        <f>IFERROR(SUM(BM154:BM158)/SUM(BL154:BL158),0)</f>
        <v>0</v>
      </c>
      <c r="BM218" s="13">
        <f>IFERROR(SUM(BN153:BN157)/SUM(BM153:BM157),0)</f>
        <v>0</v>
      </c>
      <c r="BN218" s="13">
        <f>IFERROR(SUM(BO152:BO156)/SUM(BN152:BN156),0)</f>
        <v>0</v>
      </c>
      <c r="BO218" s="13">
        <f>IFERROR(SUM(BP151:BP155)/SUM(BO151:BO155),0)</f>
        <v>0</v>
      </c>
      <c r="BP218" s="13">
        <f>IFERROR(SUM(BQ150:BQ154)/SUM(BP150:BP154),0)</f>
        <v>0</v>
      </c>
      <c r="BQ218" s="13">
        <f>IFERROR(SUM(BR149:BR153)/SUM(BQ149:BQ153),0)</f>
        <v>0</v>
      </c>
      <c r="BR218" s="13">
        <f>IFERROR(SUM(BS148:BS152)/SUM(BR148:BR152),0)</f>
        <v>0</v>
      </c>
      <c r="BS218" s="13">
        <f>IFERROR(SUM(BT147:BT151)/SUM(BS147:BS151),0)</f>
        <v>0</v>
      </c>
      <c r="BT218" s="13">
        <f>IFERROR(SUM(BU146:BU150)/SUM(BT146:BT150),0)</f>
        <v>0</v>
      </c>
      <c r="BU218" s="13">
        <f>IFERROR(SUM(BV145:BV149)/SUM(BU145:BU149),0)</f>
        <v>0</v>
      </c>
      <c r="BV218" s="13">
        <f>IFERROR(SUM(BW144:BW148)/SUM(BV144:BV148),0)</f>
        <v>0</v>
      </c>
      <c r="BW218" s="13">
        <f>IFERROR(SUM(BX143:BX147)/SUM(BW143:BW147),0)</f>
        <v>0</v>
      </c>
      <c r="BX218" s="13">
        <f>IFERROR(SUM(BY142:BY146)/SUM(BX142:BX146),0)</f>
        <v>0</v>
      </c>
      <c r="BY218" s="13">
        <f>IFERROR(SUM(BZ141:BZ145)/SUM(BY141:BY145),0)</f>
        <v>0</v>
      </c>
      <c r="BZ218" s="13">
        <f>IFERROR(SUM(CA140:CA144)/SUM(BZ140:BZ144),0)</f>
        <v>0</v>
      </c>
      <c r="CA218" s="13">
        <f>IFERROR(SUM(CB139:CB143)/SUM(CA139:CA143),0)</f>
        <v>0</v>
      </c>
      <c r="CB218" s="13">
        <f>IFERROR(SUM(CC138:CC142)/SUM(CB138:CB142),0)</f>
        <v>0</v>
      </c>
      <c r="CC218" s="13">
        <f>IFERROR(SUM(CD138:CD141)/SUM(CC138:CC141),0)</f>
        <v>0</v>
      </c>
      <c r="CD218" s="13">
        <f>IFERROR(SUM(CE138:CE140)/SUM(CD138:CD140),0)</f>
        <v>0</v>
      </c>
      <c r="CE218" s="13">
        <f>IFERROR(SUM(CF138:CF139)/SUM(CE138:CE139),0)</f>
        <v>0</v>
      </c>
      <c r="CF218" s="13">
        <f>IFERROR(SUM(CG138:CG138)/SUM(CF138:CF138),0)</f>
        <v>0</v>
      </c>
      <c r="CG218" s="13" t="s">
        <v>25</v>
      </c>
    </row>
    <row r="219" ht="15" customHeight="1" outlineLevel="1" spans="2:85">
      <c r="B219" s="6" t="s">
        <v>34</v>
      </c>
      <c r="C219" s="13">
        <f>IFERROR(SUM(D166:D171)/SUM(C166:C171),0)</f>
        <v>1.33402053047852</v>
      </c>
      <c r="D219" s="13">
        <f>IFERROR(SUM(E165:E170)/SUM(D165:D170),0)</f>
        <v>1.0306367640532</v>
      </c>
      <c r="E219" s="13">
        <f>IFERROR(SUM(F164:F169)/SUM(E164:E169),0)</f>
        <v>1.08810797542896</v>
      </c>
      <c r="F219" s="13">
        <f>IFERROR(SUM(G163:G168)/SUM(F163:F168),0)</f>
        <v>1.02603358725781</v>
      </c>
      <c r="G219" s="13">
        <f>IFERROR(SUM(H162:H167)/SUM(G162:G167),0)</f>
        <v>1.01110855099326</v>
      </c>
      <c r="H219" s="13">
        <f>IFERROR(SUM(I161:I166)/SUM(H161:H166),0)</f>
        <v>1.00638539832732</v>
      </c>
      <c r="I219" s="13">
        <f>IFERROR(SUM(J160:J165)/SUM(I160:I165),0)</f>
        <v>0.99779324993593</v>
      </c>
      <c r="J219" s="13">
        <f>IFERROR(SUM(K159:K164)/SUM(J159:J164),0)</f>
        <v>0.997102022165731</v>
      </c>
      <c r="K219" s="13">
        <f>IFERROR(SUM(L158:L163)/SUM(K158:K163),0)</f>
        <v>1.00415887354157</v>
      </c>
      <c r="L219" s="13">
        <f>IFERROR(SUM(M157:M162)/SUM(L157:L162),0)</f>
        <v>1.00099270214085</v>
      </c>
      <c r="M219" s="13">
        <f>IFERROR(SUM(N156:N161)/SUM(M156:M161),0)</f>
        <v>1.00073070107295</v>
      </c>
      <c r="N219" s="13">
        <f>IFERROR(SUM(O155:O160)/SUM(N155:N160),0)</f>
        <v>1.00006625157714</v>
      </c>
      <c r="O219" s="13">
        <f>IFERROR(SUM(P154:P159)/SUM(O154:O159),0)</f>
        <v>1.00019330271176</v>
      </c>
      <c r="P219" s="13">
        <f>IFERROR(SUM(Q153:Q158)/SUM(P153:P158),0)</f>
        <v>0.999843229344842</v>
      </c>
      <c r="Q219" s="13">
        <f>IFERROR(SUM(R152:R157)/SUM(Q152:Q157),0)</f>
        <v>1.00007807181332</v>
      </c>
      <c r="R219" s="13">
        <f>IFERROR(SUM(S151:S156)/SUM(R151:R156),0)</f>
        <v>1.00114735257911</v>
      </c>
      <c r="S219" s="13">
        <f>IFERROR(SUM(T150:T155)/SUM(S150:S155),0)</f>
        <v>1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X219" s="6" t="s">
        <v>34</v>
      </c>
      <c r="AY219" s="13">
        <f>IFERROR(SUM(AZ166:AZ171)/SUM(AY166:AY171),0)</f>
        <v>0</v>
      </c>
      <c r="AZ219" s="13">
        <f>IFERROR(SUM(BA165:BA170)/SUM(AZ165:AZ170),0)</f>
        <v>0</v>
      </c>
      <c r="BA219" s="13">
        <f>IFERROR(SUM(BB164:BB169)/SUM(BA164:BA169),0)</f>
        <v>0</v>
      </c>
      <c r="BB219" s="13">
        <f>IFERROR(SUM(BC163:BC168)/SUM(BB163:BB168),0)</f>
        <v>0</v>
      </c>
      <c r="BC219" s="13">
        <f>IFERROR(SUM(BD162:BD167)/SUM(BC162:BC167),0)</f>
        <v>0</v>
      </c>
      <c r="BD219" s="13">
        <f>IFERROR(SUM(BE161:BE166)/SUM(BD161:BD166),0)</f>
        <v>0</v>
      </c>
      <c r="BE219" s="13">
        <f>IFERROR(SUM(BF160:BF165)/SUM(BE160:BE165),0)</f>
        <v>0</v>
      </c>
      <c r="BF219" s="13">
        <f>IFERROR(SUM(BG159:BG164)/SUM(BF159:BF164),0)</f>
        <v>0</v>
      </c>
      <c r="BG219" s="13">
        <f>IFERROR(SUM(BH158:BH163)/SUM(BG158:BG163),0)</f>
        <v>0</v>
      </c>
      <c r="BH219" s="13">
        <f>IFERROR(SUM(BI157:BI162)/SUM(BH157:BH162),0)</f>
        <v>0</v>
      </c>
      <c r="BI219" s="13">
        <f>IFERROR(SUM(BJ156:BJ161)/SUM(BI156:BI161),0)</f>
        <v>0</v>
      </c>
      <c r="BJ219" s="13">
        <f>IFERROR(SUM(BK155:BK160)/SUM(BJ155:BJ160),0)</f>
        <v>0</v>
      </c>
      <c r="BK219" s="13">
        <f>IFERROR(SUM(BL154:BL159)/SUM(BK154:BK159),0)</f>
        <v>0</v>
      </c>
      <c r="BL219" s="13">
        <f>IFERROR(SUM(BM153:BM158)/SUM(BL153:BL158),0)</f>
        <v>0</v>
      </c>
      <c r="BM219" s="13">
        <f>IFERROR(SUM(BN152:BN157)/SUM(BM152:BM157),0)</f>
        <v>0</v>
      </c>
      <c r="BN219" s="13">
        <f>IFERROR(SUM(BO151:BO156)/SUM(BN151:BN156),0)</f>
        <v>0</v>
      </c>
      <c r="BO219" s="13">
        <f>IFERROR(SUM(BP150:BP155)/SUM(BO150:BO155),0)</f>
        <v>0</v>
      </c>
      <c r="BP219" s="13">
        <f>IFERROR(SUM(BQ149:BQ154)/SUM(BP149:BP154),0)</f>
        <v>0</v>
      </c>
      <c r="BQ219" s="13">
        <f>IFERROR(SUM(BR148:BR153)/SUM(BQ148:BQ153),0)</f>
        <v>0</v>
      </c>
      <c r="BR219" s="13">
        <f>IFERROR(SUM(BS147:BS152)/SUM(BR147:BR152),0)</f>
        <v>0</v>
      </c>
      <c r="BS219" s="13">
        <f>IFERROR(SUM(BT146:BT151)/SUM(BS146:BS151),0)</f>
        <v>0</v>
      </c>
      <c r="BT219" s="13">
        <f>IFERROR(SUM(BU145:BU150)/SUM(BT145:BT150),0)</f>
        <v>0</v>
      </c>
      <c r="BU219" s="13">
        <f>IFERROR(SUM(BV144:BV149)/SUM(BU144:BU149),0)</f>
        <v>0</v>
      </c>
      <c r="BV219" s="13">
        <f>IFERROR(SUM(BW143:BW148)/SUM(BV143:BV148),0)</f>
        <v>0</v>
      </c>
      <c r="BW219" s="13">
        <f>IFERROR(SUM(BX142:BX147)/SUM(BW142:BW147),0)</f>
        <v>0</v>
      </c>
      <c r="BX219" s="13">
        <f>IFERROR(SUM(BY141:BY146)/SUM(BX141:BX146),0)</f>
        <v>0</v>
      </c>
      <c r="BY219" s="13">
        <f>IFERROR(SUM(BZ140:BZ145)/SUM(BY140:BY145),0)</f>
        <v>0</v>
      </c>
      <c r="BZ219" s="13">
        <f>IFERROR(SUM(CA139:CA144)/SUM(BZ139:BZ144),0)</f>
        <v>0</v>
      </c>
      <c r="CA219" s="13">
        <f>IFERROR(SUM(CB138:CB143)/SUM(CA138:CA143),0)</f>
        <v>0</v>
      </c>
      <c r="CB219" s="13">
        <f>IFERROR(SUM(CC138:CC142)/SUM(CB138:CB142),0)</f>
        <v>0</v>
      </c>
      <c r="CC219" s="13">
        <f>IFERROR(SUM(CD138:CD141)/SUM(CC138:CC141),0)</f>
        <v>0</v>
      </c>
      <c r="CD219" s="13">
        <f>IFERROR(SUM(CE138:CE140)/SUM(CD138:CD140),0)</f>
        <v>0</v>
      </c>
      <c r="CE219" s="13">
        <f>IFERROR(SUM(CF138:CF139)/SUM(CE138:CE139),0)</f>
        <v>0</v>
      </c>
      <c r="CF219" s="13">
        <f>IFERROR(SUM(CG138:CG138)/SUM(CF138:CF138),0)</f>
        <v>0</v>
      </c>
      <c r="CG219" s="13" t="s">
        <v>25</v>
      </c>
    </row>
    <row r="220" ht="15" customHeight="1" outlineLevel="1" spans="2:85">
      <c r="B220" s="15" t="s">
        <v>35</v>
      </c>
      <c r="C220" s="16">
        <v>1.08</v>
      </c>
      <c r="D220" s="16">
        <v>1.03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X220" s="15" t="s">
        <v>35</v>
      </c>
      <c r="AY220" s="16">
        <f t="shared" ref="AY220:CF220" si="85">IFERROR(AY219,0)</f>
        <v>0</v>
      </c>
      <c r="AZ220" s="16">
        <f t="shared" si="85"/>
        <v>0</v>
      </c>
      <c r="BA220" s="16">
        <f t="shared" si="85"/>
        <v>0</v>
      </c>
      <c r="BB220" s="16">
        <f t="shared" si="85"/>
        <v>0</v>
      </c>
      <c r="BC220" s="16">
        <f t="shared" si="85"/>
        <v>0</v>
      </c>
      <c r="BD220" s="16">
        <f t="shared" si="85"/>
        <v>0</v>
      </c>
      <c r="BE220" s="16">
        <f t="shared" si="85"/>
        <v>0</v>
      </c>
      <c r="BF220" s="16">
        <f t="shared" si="85"/>
        <v>0</v>
      </c>
      <c r="BG220" s="16">
        <f t="shared" si="85"/>
        <v>0</v>
      </c>
      <c r="BH220" s="16">
        <f t="shared" si="85"/>
        <v>0</v>
      </c>
      <c r="BI220" s="16">
        <f t="shared" si="85"/>
        <v>0</v>
      </c>
      <c r="BJ220" s="16">
        <f t="shared" si="85"/>
        <v>0</v>
      </c>
      <c r="BK220" s="16">
        <f t="shared" si="85"/>
        <v>0</v>
      </c>
      <c r="BL220" s="16">
        <f t="shared" si="85"/>
        <v>0</v>
      </c>
      <c r="BM220" s="16">
        <f t="shared" si="85"/>
        <v>0</v>
      </c>
      <c r="BN220" s="16">
        <f t="shared" si="85"/>
        <v>0</v>
      </c>
      <c r="BO220" s="16">
        <f t="shared" si="85"/>
        <v>0</v>
      </c>
      <c r="BP220" s="16">
        <f t="shared" si="85"/>
        <v>0</v>
      </c>
      <c r="BQ220" s="16">
        <f t="shared" si="85"/>
        <v>0</v>
      </c>
      <c r="BR220" s="16">
        <f t="shared" si="85"/>
        <v>0</v>
      </c>
      <c r="BS220" s="16">
        <f t="shared" si="85"/>
        <v>0</v>
      </c>
      <c r="BT220" s="16">
        <f t="shared" si="85"/>
        <v>0</v>
      </c>
      <c r="BU220" s="16">
        <f t="shared" si="85"/>
        <v>0</v>
      </c>
      <c r="BV220" s="16">
        <f t="shared" si="85"/>
        <v>0</v>
      </c>
      <c r="BW220" s="16">
        <f t="shared" si="85"/>
        <v>0</v>
      </c>
      <c r="BX220" s="16">
        <f t="shared" si="85"/>
        <v>0</v>
      </c>
      <c r="BY220" s="16">
        <f t="shared" si="85"/>
        <v>0</v>
      </c>
      <c r="BZ220" s="16">
        <f t="shared" si="85"/>
        <v>0</v>
      </c>
      <c r="CA220" s="16">
        <f t="shared" si="85"/>
        <v>0</v>
      </c>
      <c r="CB220" s="16">
        <f t="shared" si="85"/>
        <v>0</v>
      </c>
      <c r="CC220" s="16">
        <f t="shared" si="85"/>
        <v>0</v>
      </c>
      <c r="CD220" s="16">
        <f t="shared" si="85"/>
        <v>0</v>
      </c>
      <c r="CE220" s="16">
        <f t="shared" si="85"/>
        <v>0</v>
      </c>
      <c r="CF220" s="16">
        <f t="shared" si="85"/>
        <v>0</v>
      </c>
      <c r="CG220" s="16">
        <v>1</v>
      </c>
    </row>
    <row r="221" ht="15" customHeight="1" outlineLevel="1" spans="2:85">
      <c r="B221" s="6" t="s">
        <v>36</v>
      </c>
      <c r="C221" s="13">
        <f t="shared" ref="C221:AJ221" si="86">IFERROR(C220*D221,0)</f>
        <v>1.1124</v>
      </c>
      <c r="D221" s="13">
        <f t="shared" si="86"/>
        <v>1.03</v>
      </c>
      <c r="E221" s="13">
        <f t="shared" si="86"/>
        <v>1</v>
      </c>
      <c r="F221" s="13">
        <f t="shared" si="86"/>
        <v>1</v>
      </c>
      <c r="G221" s="13">
        <f t="shared" si="86"/>
        <v>1</v>
      </c>
      <c r="H221" s="13">
        <f t="shared" si="86"/>
        <v>1</v>
      </c>
      <c r="I221" s="13">
        <f t="shared" si="86"/>
        <v>1</v>
      </c>
      <c r="J221" s="13">
        <f t="shared" si="86"/>
        <v>1</v>
      </c>
      <c r="K221" s="13">
        <f t="shared" si="86"/>
        <v>1</v>
      </c>
      <c r="L221" s="13">
        <f t="shared" si="86"/>
        <v>1</v>
      </c>
      <c r="M221" s="13">
        <f t="shared" si="86"/>
        <v>1</v>
      </c>
      <c r="N221" s="13">
        <f t="shared" si="86"/>
        <v>1</v>
      </c>
      <c r="O221" s="13">
        <f t="shared" si="86"/>
        <v>1</v>
      </c>
      <c r="P221" s="13">
        <f t="shared" si="86"/>
        <v>1</v>
      </c>
      <c r="Q221" s="13">
        <f t="shared" si="86"/>
        <v>1</v>
      </c>
      <c r="R221" s="13">
        <f t="shared" si="86"/>
        <v>1</v>
      </c>
      <c r="S221" s="13">
        <f t="shared" si="86"/>
        <v>1</v>
      </c>
      <c r="T221" s="13">
        <f t="shared" si="86"/>
        <v>1</v>
      </c>
      <c r="U221" s="13">
        <f t="shared" si="86"/>
        <v>1</v>
      </c>
      <c r="V221" s="13">
        <f t="shared" si="86"/>
        <v>1</v>
      </c>
      <c r="W221" s="13">
        <f t="shared" si="86"/>
        <v>1</v>
      </c>
      <c r="X221" s="13">
        <f t="shared" si="86"/>
        <v>1</v>
      </c>
      <c r="Y221" s="13">
        <f t="shared" si="86"/>
        <v>1</v>
      </c>
      <c r="Z221" s="13">
        <f t="shared" si="86"/>
        <v>1</v>
      </c>
      <c r="AA221" s="13">
        <f t="shared" si="86"/>
        <v>1</v>
      </c>
      <c r="AB221" s="13">
        <f t="shared" si="86"/>
        <v>1</v>
      </c>
      <c r="AC221" s="13">
        <f t="shared" si="86"/>
        <v>1</v>
      </c>
      <c r="AD221" s="13">
        <f t="shared" si="86"/>
        <v>1</v>
      </c>
      <c r="AE221" s="13">
        <f t="shared" si="86"/>
        <v>1</v>
      </c>
      <c r="AF221" s="13">
        <f t="shared" si="86"/>
        <v>1</v>
      </c>
      <c r="AG221" s="13">
        <f t="shared" si="86"/>
        <v>1</v>
      </c>
      <c r="AH221" s="13">
        <f t="shared" si="86"/>
        <v>1</v>
      </c>
      <c r="AI221" s="13">
        <f t="shared" si="86"/>
        <v>1</v>
      </c>
      <c r="AJ221" s="13">
        <f t="shared" si="86"/>
        <v>1</v>
      </c>
      <c r="AK221" s="13">
        <f>AK220</f>
        <v>1</v>
      </c>
      <c r="AX221" s="6" t="s">
        <v>36</v>
      </c>
      <c r="AY221" s="13">
        <f t="shared" ref="AY221:CF221" si="87">IFERROR(AY220*AZ221,0)</f>
        <v>0</v>
      </c>
      <c r="AZ221" s="13">
        <f t="shared" si="87"/>
        <v>0</v>
      </c>
      <c r="BA221" s="13">
        <f t="shared" si="87"/>
        <v>0</v>
      </c>
      <c r="BB221" s="13">
        <f t="shared" si="87"/>
        <v>0</v>
      </c>
      <c r="BC221" s="13">
        <f t="shared" si="87"/>
        <v>0</v>
      </c>
      <c r="BD221" s="13">
        <f t="shared" si="87"/>
        <v>0</v>
      </c>
      <c r="BE221" s="13">
        <f t="shared" si="87"/>
        <v>0</v>
      </c>
      <c r="BF221" s="13">
        <f t="shared" si="87"/>
        <v>0</v>
      </c>
      <c r="BG221" s="13">
        <f t="shared" si="87"/>
        <v>0</v>
      </c>
      <c r="BH221" s="13">
        <f t="shared" si="87"/>
        <v>0</v>
      </c>
      <c r="BI221" s="13">
        <f t="shared" si="87"/>
        <v>0</v>
      </c>
      <c r="BJ221" s="13">
        <f t="shared" si="87"/>
        <v>0</v>
      </c>
      <c r="BK221" s="13">
        <f t="shared" si="87"/>
        <v>0</v>
      </c>
      <c r="BL221" s="13">
        <f t="shared" si="87"/>
        <v>0</v>
      </c>
      <c r="BM221" s="13">
        <f t="shared" si="87"/>
        <v>0</v>
      </c>
      <c r="BN221" s="13">
        <f t="shared" si="87"/>
        <v>0</v>
      </c>
      <c r="BO221" s="13">
        <f t="shared" si="87"/>
        <v>0</v>
      </c>
      <c r="BP221" s="13">
        <f t="shared" si="87"/>
        <v>0</v>
      </c>
      <c r="BQ221" s="13">
        <f t="shared" si="87"/>
        <v>0</v>
      </c>
      <c r="BR221" s="13">
        <f t="shared" si="87"/>
        <v>0</v>
      </c>
      <c r="BS221" s="13">
        <f t="shared" si="87"/>
        <v>0</v>
      </c>
      <c r="BT221" s="13">
        <f t="shared" si="87"/>
        <v>0</v>
      </c>
      <c r="BU221" s="13">
        <f t="shared" si="87"/>
        <v>0</v>
      </c>
      <c r="BV221" s="13">
        <f t="shared" si="87"/>
        <v>0</v>
      </c>
      <c r="BW221" s="13">
        <f t="shared" si="87"/>
        <v>0</v>
      </c>
      <c r="BX221" s="13">
        <f t="shared" si="87"/>
        <v>0</v>
      </c>
      <c r="BY221" s="13">
        <f t="shared" si="87"/>
        <v>0</v>
      </c>
      <c r="BZ221" s="13">
        <f t="shared" si="87"/>
        <v>0</v>
      </c>
      <c r="CA221" s="13">
        <f t="shared" si="87"/>
        <v>0</v>
      </c>
      <c r="CB221" s="13">
        <f t="shared" si="87"/>
        <v>0</v>
      </c>
      <c r="CC221" s="13">
        <f t="shared" si="87"/>
        <v>0</v>
      </c>
      <c r="CD221" s="13">
        <f t="shared" si="87"/>
        <v>0</v>
      </c>
      <c r="CE221" s="13">
        <f t="shared" si="87"/>
        <v>0</v>
      </c>
      <c r="CF221" s="13">
        <f t="shared" si="87"/>
        <v>0</v>
      </c>
      <c r="CG221" s="13">
        <f>CG220</f>
        <v>1</v>
      </c>
    </row>
    <row r="222" ht="15" customHeight="1" outlineLevel="1" spans="2:85">
      <c r="B222" s="6" t="s">
        <v>37</v>
      </c>
      <c r="C222" s="13">
        <f t="shared" ref="C222:AK222" si="88">IFERROR(ROUND(1-1/C221,4),0)</f>
        <v>0.101</v>
      </c>
      <c r="D222" s="13">
        <f t="shared" si="88"/>
        <v>0.0291</v>
      </c>
      <c r="E222" s="13">
        <f t="shared" si="88"/>
        <v>0</v>
      </c>
      <c r="F222" s="13">
        <f t="shared" si="88"/>
        <v>0</v>
      </c>
      <c r="G222" s="13">
        <f t="shared" si="88"/>
        <v>0</v>
      </c>
      <c r="H222" s="13">
        <f t="shared" si="88"/>
        <v>0</v>
      </c>
      <c r="I222" s="13">
        <f t="shared" si="88"/>
        <v>0</v>
      </c>
      <c r="J222" s="13">
        <f t="shared" si="88"/>
        <v>0</v>
      </c>
      <c r="K222" s="13">
        <f t="shared" si="88"/>
        <v>0</v>
      </c>
      <c r="L222" s="13">
        <f t="shared" si="88"/>
        <v>0</v>
      </c>
      <c r="M222" s="13">
        <f t="shared" si="88"/>
        <v>0</v>
      </c>
      <c r="N222" s="13">
        <f t="shared" si="88"/>
        <v>0</v>
      </c>
      <c r="O222" s="13">
        <f t="shared" si="88"/>
        <v>0</v>
      </c>
      <c r="P222" s="13">
        <f t="shared" si="88"/>
        <v>0</v>
      </c>
      <c r="Q222" s="13">
        <f t="shared" si="88"/>
        <v>0</v>
      </c>
      <c r="R222" s="13">
        <f t="shared" si="88"/>
        <v>0</v>
      </c>
      <c r="S222" s="13">
        <f t="shared" si="88"/>
        <v>0</v>
      </c>
      <c r="T222" s="13">
        <f t="shared" si="88"/>
        <v>0</v>
      </c>
      <c r="U222" s="13">
        <f t="shared" si="88"/>
        <v>0</v>
      </c>
      <c r="V222" s="13">
        <f t="shared" si="88"/>
        <v>0</v>
      </c>
      <c r="W222" s="13">
        <f t="shared" si="88"/>
        <v>0</v>
      </c>
      <c r="X222" s="13">
        <f t="shared" si="88"/>
        <v>0</v>
      </c>
      <c r="Y222" s="13">
        <f t="shared" si="88"/>
        <v>0</v>
      </c>
      <c r="Z222" s="13">
        <f t="shared" si="88"/>
        <v>0</v>
      </c>
      <c r="AA222" s="13">
        <f t="shared" si="88"/>
        <v>0</v>
      </c>
      <c r="AB222" s="13">
        <f t="shared" si="88"/>
        <v>0</v>
      </c>
      <c r="AC222" s="13">
        <f t="shared" si="88"/>
        <v>0</v>
      </c>
      <c r="AD222" s="13">
        <f t="shared" si="88"/>
        <v>0</v>
      </c>
      <c r="AE222" s="13">
        <f t="shared" si="88"/>
        <v>0</v>
      </c>
      <c r="AF222" s="13">
        <f t="shared" si="88"/>
        <v>0</v>
      </c>
      <c r="AG222" s="13">
        <f t="shared" si="88"/>
        <v>0</v>
      </c>
      <c r="AH222" s="13">
        <f t="shared" si="88"/>
        <v>0</v>
      </c>
      <c r="AI222" s="13">
        <f t="shared" si="88"/>
        <v>0</v>
      </c>
      <c r="AJ222" s="13">
        <f t="shared" si="88"/>
        <v>0</v>
      </c>
      <c r="AK222" s="13">
        <f t="shared" si="88"/>
        <v>0</v>
      </c>
      <c r="AX222" s="6" t="s">
        <v>37</v>
      </c>
      <c r="AY222" s="13">
        <f t="shared" ref="AY222:CG222" si="89">IFERROR(ROUND(1-1/AY221,4),0)</f>
        <v>0</v>
      </c>
      <c r="AZ222" s="13">
        <f t="shared" si="89"/>
        <v>0</v>
      </c>
      <c r="BA222" s="13">
        <f t="shared" si="89"/>
        <v>0</v>
      </c>
      <c r="BB222" s="13">
        <f t="shared" si="89"/>
        <v>0</v>
      </c>
      <c r="BC222" s="13">
        <f t="shared" si="89"/>
        <v>0</v>
      </c>
      <c r="BD222" s="13">
        <f t="shared" si="89"/>
        <v>0</v>
      </c>
      <c r="BE222" s="13">
        <f t="shared" si="89"/>
        <v>0</v>
      </c>
      <c r="BF222" s="13">
        <f t="shared" si="89"/>
        <v>0</v>
      </c>
      <c r="BG222" s="13">
        <f t="shared" si="89"/>
        <v>0</v>
      </c>
      <c r="BH222" s="13">
        <f t="shared" si="89"/>
        <v>0</v>
      </c>
      <c r="BI222" s="13">
        <f t="shared" si="89"/>
        <v>0</v>
      </c>
      <c r="BJ222" s="13">
        <f t="shared" si="89"/>
        <v>0</v>
      </c>
      <c r="BK222" s="13">
        <f t="shared" si="89"/>
        <v>0</v>
      </c>
      <c r="BL222" s="13">
        <f t="shared" si="89"/>
        <v>0</v>
      </c>
      <c r="BM222" s="13">
        <f t="shared" si="89"/>
        <v>0</v>
      </c>
      <c r="BN222" s="13">
        <f t="shared" si="89"/>
        <v>0</v>
      </c>
      <c r="BO222" s="13">
        <f t="shared" si="89"/>
        <v>0</v>
      </c>
      <c r="BP222" s="13">
        <f t="shared" si="89"/>
        <v>0</v>
      </c>
      <c r="BQ222" s="13">
        <f t="shared" si="89"/>
        <v>0</v>
      </c>
      <c r="BR222" s="13">
        <f t="shared" si="89"/>
        <v>0</v>
      </c>
      <c r="BS222" s="13">
        <f t="shared" si="89"/>
        <v>0</v>
      </c>
      <c r="BT222" s="13">
        <f t="shared" si="89"/>
        <v>0</v>
      </c>
      <c r="BU222" s="13">
        <f t="shared" si="89"/>
        <v>0</v>
      </c>
      <c r="BV222" s="13">
        <f t="shared" si="89"/>
        <v>0</v>
      </c>
      <c r="BW222" s="13">
        <f t="shared" si="89"/>
        <v>0</v>
      </c>
      <c r="BX222" s="13">
        <f t="shared" si="89"/>
        <v>0</v>
      </c>
      <c r="BY222" s="13">
        <f t="shared" si="89"/>
        <v>0</v>
      </c>
      <c r="BZ222" s="13">
        <f t="shared" si="89"/>
        <v>0</v>
      </c>
      <c r="CA222" s="13">
        <f t="shared" si="89"/>
        <v>0</v>
      </c>
      <c r="CB222" s="13">
        <f t="shared" si="89"/>
        <v>0</v>
      </c>
      <c r="CC222" s="13">
        <f t="shared" si="89"/>
        <v>0</v>
      </c>
      <c r="CD222" s="13">
        <f t="shared" si="89"/>
        <v>0</v>
      </c>
      <c r="CE222" s="13">
        <f t="shared" si="89"/>
        <v>0</v>
      </c>
      <c r="CF222" s="13">
        <f t="shared" si="89"/>
        <v>0</v>
      </c>
      <c r="CG222" s="13">
        <f t="shared" si="89"/>
        <v>0</v>
      </c>
    </row>
    <row r="223" ht="15" customHeight="1"/>
    <row r="224" ht="15" customHeight="1"/>
    <row r="225" ht="15" customHeight="1" spans="2:65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71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" customHeight="1" outlineLevel="1" spans="2:6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</row>
    <row r="227" ht="15" customHeight="1" outlineLevel="1" spans="2:65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</row>
    <row r="228" ht="15" customHeight="1" outlineLevel="1" spans="2:65">
      <c r="B228" s="31">
        <v>201606</v>
      </c>
      <c r="C228" s="32">
        <v>126240.37</v>
      </c>
      <c r="D228" s="33">
        <v>35772.6</v>
      </c>
      <c r="E228" s="30">
        <f>IFERROR(AK99,0)</f>
        <v>0</v>
      </c>
      <c r="F228" s="30">
        <f>IFERROR([4]车其他014大赔案!AK8,0)</f>
        <v>0</v>
      </c>
      <c r="G228" s="30">
        <f>IFERROR([4]车其他014大赔案!AK47,0)</f>
        <v>0</v>
      </c>
      <c r="H228" s="29">
        <f>ROUND(IFERROR(AK90*D228,0),2)</f>
        <v>35772.6</v>
      </c>
      <c r="I228" s="30">
        <f>ROUND(IFERROR(AK221*(SUM(D228:E228)),0),2)</f>
        <v>35772.6</v>
      </c>
      <c r="J228" s="34">
        <f>I228</f>
        <v>35772.6</v>
      </c>
      <c r="K228" s="30">
        <f t="shared" ref="K228:K262" si="90">ROUND(IFERROR(J228-(SUM(D228:E228)),0),2)</f>
        <v>0</v>
      </c>
      <c r="L228" s="35">
        <f t="shared" ref="L228:L262" si="91">0</f>
        <v>0</v>
      </c>
      <c r="M228" s="30">
        <f t="shared" ref="M228:M262" si="92">ROUND(IFERROR(C251*L228,0),2)</f>
        <v>0</v>
      </c>
      <c r="N228" s="36">
        <f t="shared" ref="N228:N262" si="93">ROUND(IFERROR(M228-F228-G228,0),2)</f>
        <v>0</v>
      </c>
      <c r="O228" s="29">
        <f t="shared" ref="O228:P262" si="94">ROUND(IFERROR(J228+M228,0),2)</f>
        <v>35772.6</v>
      </c>
      <c r="P228" s="30">
        <f t="shared" si="94"/>
        <v>0</v>
      </c>
      <c r="Q228" s="42">
        <f t="shared" ref="Q228:Q262" si="95">IFERROR(O228/C228,0)</f>
        <v>0.283368941329941</v>
      </c>
      <c r="AX228" s="28">
        <v>201506</v>
      </c>
      <c r="AY228" s="29">
        <v>0</v>
      </c>
      <c r="AZ228" s="30">
        <f>IFERROR(CG7,0)</f>
        <v>0</v>
      </c>
      <c r="BA228" s="30">
        <f>IFERROR(CG99,0)</f>
        <v>0</v>
      </c>
      <c r="BB228" s="30">
        <f>IFERROR([4]车其他014大赔案!BY8,0)</f>
        <v>0</v>
      </c>
      <c r="BC228" s="30">
        <f>IFERROR([4]车其他014大赔案!BY47,0)</f>
        <v>0</v>
      </c>
      <c r="BD228" s="29">
        <f>ROUND(IFERROR(CG90*AZ228,0),2)</f>
        <v>0</v>
      </c>
      <c r="BE228" s="30">
        <f>ROUND(IFERROR(CG221*(SUM(AZ228:BA228)),0),2)</f>
        <v>0</v>
      </c>
      <c r="BF228" s="34">
        <f t="shared" ref="BF228:BF262" si="96">ROUND(AVERAGE(BD228,BE228),2)</f>
        <v>0</v>
      </c>
      <c r="BG228" s="30">
        <f t="shared" ref="BG228:BG262" si="97">ROUND(IFERROR(BF228-(SUM(AZ228:BA228)),0),2)</f>
        <v>0</v>
      </c>
      <c r="BH228" s="35">
        <f t="shared" ref="BH228:BH262" si="98">0</f>
        <v>0</v>
      </c>
      <c r="BI228" s="30">
        <f t="shared" ref="BI228:BI262" si="99">ROUND(IFERROR(AY251*BH228,0),2)</f>
        <v>0</v>
      </c>
      <c r="BJ228" s="30">
        <f t="shared" ref="BJ228:BJ262" si="100">ROUND(IFERROR(BI228-BB228-BC228,0),2)</f>
        <v>0</v>
      </c>
      <c r="BK228" s="29">
        <f t="shared" ref="BK228:BL262" si="101">ROUND(IFERROR(BF228+BI228,0),2)</f>
        <v>0</v>
      </c>
      <c r="BL228" s="30">
        <f t="shared" si="101"/>
        <v>0</v>
      </c>
      <c r="BM228" s="42">
        <f t="shared" ref="BM228:BM262" si="102">IFERROR(BK228/AY228,0)</f>
        <v>0</v>
      </c>
    </row>
    <row r="229" ht="15" customHeight="1" outlineLevel="1" spans="2:65">
      <c r="B229" s="31">
        <v>201609</v>
      </c>
      <c r="C229" s="32">
        <v>160000.96</v>
      </c>
      <c r="D229" s="33">
        <v>77329.52</v>
      </c>
      <c r="E229" s="33">
        <f>IFERROR(AJ100,0)</f>
        <v>0</v>
      </c>
      <c r="F229" s="33">
        <f>IFERROR([4]车其他014大赔案!AJ9,0)</f>
        <v>0</v>
      </c>
      <c r="G229" s="33">
        <f>IFERROR([4]车其他014大赔案!AJ48,0)</f>
        <v>0</v>
      </c>
      <c r="H229" s="32">
        <f>ROUND(IFERROR(AJ90*D229,0),2)</f>
        <v>77329.52</v>
      </c>
      <c r="I229" s="33">
        <f>ROUND(IFERROR(AJ221*(SUM(D229:E229)),0),2)</f>
        <v>77329.52</v>
      </c>
      <c r="J229" s="34">
        <f t="shared" ref="J229:J262" si="103">I229</f>
        <v>77329.52</v>
      </c>
      <c r="K229" s="33">
        <f t="shared" si="90"/>
        <v>0</v>
      </c>
      <c r="L229" s="38">
        <f t="shared" si="91"/>
        <v>0</v>
      </c>
      <c r="M229" s="33">
        <f t="shared" si="92"/>
        <v>0</v>
      </c>
      <c r="N229" s="39">
        <f t="shared" si="93"/>
        <v>0</v>
      </c>
      <c r="O229" s="32">
        <f t="shared" si="94"/>
        <v>77329.52</v>
      </c>
      <c r="P229" s="33">
        <f t="shared" si="94"/>
        <v>0</v>
      </c>
      <c r="Q229" s="43">
        <f t="shared" si="95"/>
        <v>0.483306600160399</v>
      </c>
      <c r="AX229" s="31">
        <v>201509</v>
      </c>
      <c r="AY229" s="32">
        <v>0</v>
      </c>
      <c r="AZ229" s="33">
        <f>IFERROR(CF8,0)</f>
        <v>0</v>
      </c>
      <c r="BA229" s="33">
        <f>IFERROR(CF100,0)</f>
        <v>0</v>
      </c>
      <c r="BB229" s="33">
        <f>IFERROR([4]车其他014大赔案!BX9,0)</f>
        <v>0</v>
      </c>
      <c r="BC229" s="33">
        <f>IFERROR([4]车其他014大赔案!BX48,0)</f>
        <v>0</v>
      </c>
      <c r="BD229" s="32">
        <f>ROUND(IFERROR(CF90*AZ229,0),2)</f>
        <v>0</v>
      </c>
      <c r="BE229" s="33">
        <f>ROUND(IFERROR(CF221*(SUM(AZ229:BA229)),0),2)</f>
        <v>0</v>
      </c>
      <c r="BF229" s="37">
        <f t="shared" si="96"/>
        <v>0</v>
      </c>
      <c r="BG229" s="33">
        <f t="shared" si="97"/>
        <v>0</v>
      </c>
      <c r="BH229" s="38">
        <f t="shared" si="98"/>
        <v>0</v>
      </c>
      <c r="BI229" s="33">
        <f t="shared" si="99"/>
        <v>0</v>
      </c>
      <c r="BJ229" s="33">
        <f t="shared" si="100"/>
        <v>0</v>
      </c>
      <c r="BK229" s="32">
        <f t="shared" si="101"/>
        <v>0</v>
      </c>
      <c r="BL229" s="33">
        <f t="shared" si="101"/>
        <v>0</v>
      </c>
      <c r="BM229" s="43">
        <f t="shared" si="102"/>
        <v>0</v>
      </c>
    </row>
    <row r="230" ht="15" customHeight="1" outlineLevel="1" spans="2:65">
      <c r="B230" s="31">
        <v>201612</v>
      </c>
      <c r="C230" s="32">
        <v>157144.25</v>
      </c>
      <c r="D230" s="33">
        <v>47310.55</v>
      </c>
      <c r="E230" s="33">
        <f>IFERROR(AI101,0)</f>
        <v>0</v>
      </c>
      <c r="F230" s="33">
        <f>IFERROR([4]车其他014大赔案!AI10,0)</f>
        <v>0</v>
      </c>
      <c r="G230" s="33">
        <f>IFERROR([4]车其他014大赔案!AI49,0)</f>
        <v>0</v>
      </c>
      <c r="H230" s="32">
        <f>ROUND(IFERROR(AI90*D230,0),2)</f>
        <v>47310.55</v>
      </c>
      <c r="I230" s="33">
        <f>ROUND(IFERROR(AI221*(SUM(D230:E230)),0),2)</f>
        <v>47310.55</v>
      </c>
      <c r="J230" s="34">
        <f t="shared" si="103"/>
        <v>47310.55</v>
      </c>
      <c r="K230" s="33">
        <f t="shared" si="90"/>
        <v>0</v>
      </c>
      <c r="L230" s="38">
        <f t="shared" si="91"/>
        <v>0</v>
      </c>
      <c r="M230" s="33">
        <f t="shared" si="92"/>
        <v>0</v>
      </c>
      <c r="N230" s="39">
        <f t="shared" si="93"/>
        <v>0</v>
      </c>
      <c r="O230" s="32">
        <f t="shared" si="94"/>
        <v>47310.55</v>
      </c>
      <c r="P230" s="33">
        <f t="shared" si="94"/>
        <v>0</v>
      </c>
      <c r="Q230" s="43">
        <f t="shared" si="95"/>
        <v>0.301064467837671</v>
      </c>
      <c r="AX230" s="31">
        <v>201512</v>
      </c>
      <c r="AY230" s="32">
        <v>0</v>
      </c>
      <c r="AZ230" s="33">
        <f>IFERROR(CE9,0)</f>
        <v>0</v>
      </c>
      <c r="BA230" s="33">
        <f>IFERROR(CE101,0)</f>
        <v>0</v>
      </c>
      <c r="BB230" s="33">
        <f>IFERROR([4]车其他014大赔案!BW10,0)</f>
        <v>0</v>
      </c>
      <c r="BC230" s="33">
        <f>IFERROR([4]车其他014大赔案!BW49,0)</f>
        <v>0</v>
      </c>
      <c r="BD230" s="32">
        <f>ROUND(IFERROR(CE90*AZ230,0),2)</f>
        <v>0</v>
      </c>
      <c r="BE230" s="33">
        <f>ROUND(IFERROR(CE221*(SUM(AZ230:BA230)),0),2)</f>
        <v>0</v>
      </c>
      <c r="BF230" s="37">
        <f t="shared" si="96"/>
        <v>0</v>
      </c>
      <c r="BG230" s="33">
        <f t="shared" si="97"/>
        <v>0</v>
      </c>
      <c r="BH230" s="38">
        <f t="shared" si="98"/>
        <v>0</v>
      </c>
      <c r="BI230" s="33">
        <f t="shared" si="99"/>
        <v>0</v>
      </c>
      <c r="BJ230" s="33">
        <f t="shared" si="100"/>
        <v>0</v>
      </c>
      <c r="BK230" s="32">
        <f t="shared" si="101"/>
        <v>0</v>
      </c>
      <c r="BL230" s="33">
        <f t="shared" si="101"/>
        <v>0</v>
      </c>
      <c r="BM230" s="43">
        <f t="shared" si="102"/>
        <v>0</v>
      </c>
    </row>
    <row r="231" ht="15" customHeight="1" outlineLevel="1" spans="2:65">
      <c r="B231" s="31">
        <v>201703</v>
      </c>
      <c r="C231" s="32">
        <v>162567.67</v>
      </c>
      <c r="D231" s="33">
        <v>31036.36</v>
      </c>
      <c r="E231" s="33">
        <f>IFERROR(AH102,0)</f>
        <v>0</v>
      </c>
      <c r="F231" s="33">
        <f>IFERROR([4]车其他014大赔案!AH11,0)</f>
        <v>0</v>
      </c>
      <c r="G231" s="33">
        <f>IFERROR([4]车其他014大赔案!AH50,0)</f>
        <v>0</v>
      </c>
      <c r="H231" s="32">
        <f>ROUND(IFERROR(AH90*D231,0),2)</f>
        <v>31036.36</v>
      </c>
      <c r="I231" s="33">
        <f>ROUND(IFERROR(AH221*(SUM(D231:E231)),0),2)</f>
        <v>31036.36</v>
      </c>
      <c r="J231" s="34">
        <f t="shared" si="103"/>
        <v>31036.36</v>
      </c>
      <c r="K231" s="33">
        <f t="shared" si="90"/>
        <v>0</v>
      </c>
      <c r="L231" s="38">
        <f t="shared" si="91"/>
        <v>0</v>
      </c>
      <c r="M231" s="33">
        <f t="shared" si="92"/>
        <v>0</v>
      </c>
      <c r="N231" s="39">
        <f t="shared" si="93"/>
        <v>0</v>
      </c>
      <c r="O231" s="32">
        <f t="shared" si="94"/>
        <v>31036.36</v>
      </c>
      <c r="P231" s="33">
        <f t="shared" si="94"/>
        <v>0</v>
      </c>
      <c r="Q231" s="43">
        <f t="shared" si="95"/>
        <v>0.190913482367066</v>
      </c>
      <c r="AX231" s="31">
        <v>201603</v>
      </c>
      <c r="AY231" s="32">
        <v>0</v>
      </c>
      <c r="AZ231" s="33">
        <f>IFERROR(CD10,0)</f>
        <v>0</v>
      </c>
      <c r="BA231" s="33">
        <f>IFERROR(CD102,0)</f>
        <v>0</v>
      </c>
      <c r="BB231" s="33">
        <f>IFERROR([4]车其他014大赔案!BV11,0)</f>
        <v>0</v>
      </c>
      <c r="BC231" s="33">
        <f>IFERROR([4]车其他014大赔案!BV50,0)</f>
        <v>0</v>
      </c>
      <c r="BD231" s="32">
        <f>ROUND(IFERROR(CD90*AZ231,0),2)</f>
        <v>0</v>
      </c>
      <c r="BE231" s="33">
        <f>ROUND(IFERROR(CD221*(SUM(AZ231:BA231)),0),2)</f>
        <v>0</v>
      </c>
      <c r="BF231" s="37">
        <f t="shared" si="96"/>
        <v>0</v>
      </c>
      <c r="BG231" s="33">
        <f t="shared" si="97"/>
        <v>0</v>
      </c>
      <c r="BH231" s="38">
        <f t="shared" si="98"/>
        <v>0</v>
      </c>
      <c r="BI231" s="33">
        <f t="shared" si="99"/>
        <v>0</v>
      </c>
      <c r="BJ231" s="33">
        <f t="shared" si="100"/>
        <v>0</v>
      </c>
      <c r="BK231" s="32">
        <f t="shared" si="101"/>
        <v>0</v>
      </c>
      <c r="BL231" s="33">
        <f t="shared" si="101"/>
        <v>0</v>
      </c>
      <c r="BM231" s="43">
        <f t="shared" si="102"/>
        <v>0</v>
      </c>
    </row>
    <row r="232" ht="15" customHeight="1" outlineLevel="1" spans="2:65">
      <c r="B232" s="31">
        <v>201706</v>
      </c>
      <c r="C232" s="32">
        <v>201086.26</v>
      </c>
      <c r="D232" s="33">
        <v>156877.12</v>
      </c>
      <c r="E232" s="33">
        <f>IFERROR(AG103,0)</f>
        <v>0</v>
      </c>
      <c r="F232" s="33">
        <f>IFERROR([4]车其他014大赔案!AG12,0)</f>
        <v>0</v>
      </c>
      <c r="G232" s="33">
        <f>IFERROR([4]车其他014大赔案!AG51,0)</f>
        <v>0</v>
      </c>
      <c r="H232" s="32">
        <f>ROUND(IFERROR(AG90*D232,0),2)</f>
        <v>156877.12</v>
      </c>
      <c r="I232" s="33">
        <f>ROUND(IFERROR(AG221*(SUM(D232:E232)),0),2)</f>
        <v>156877.12</v>
      </c>
      <c r="J232" s="34">
        <f t="shared" si="103"/>
        <v>156877.12</v>
      </c>
      <c r="K232" s="33">
        <f t="shared" si="90"/>
        <v>0</v>
      </c>
      <c r="L232" s="38">
        <f t="shared" si="91"/>
        <v>0</v>
      </c>
      <c r="M232" s="33">
        <f t="shared" si="92"/>
        <v>0</v>
      </c>
      <c r="N232" s="39">
        <f t="shared" si="93"/>
        <v>0</v>
      </c>
      <c r="O232" s="32">
        <f t="shared" si="94"/>
        <v>156877.12</v>
      </c>
      <c r="P232" s="33">
        <f t="shared" si="94"/>
        <v>0</v>
      </c>
      <c r="Q232" s="43">
        <f t="shared" si="95"/>
        <v>0.780148380103146</v>
      </c>
      <c r="AX232" s="31">
        <v>201606</v>
      </c>
      <c r="AY232" s="32">
        <v>0</v>
      </c>
      <c r="AZ232" s="33">
        <f>IFERROR(CC11,0)</f>
        <v>0</v>
      </c>
      <c r="BA232" s="33">
        <f>IFERROR(CC103,0)</f>
        <v>0</v>
      </c>
      <c r="BB232" s="33">
        <f>IFERROR([4]车其他014大赔案!BU12,0)</f>
        <v>0</v>
      </c>
      <c r="BC232" s="33">
        <f>IFERROR([4]车其他014大赔案!BU51,0)</f>
        <v>0</v>
      </c>
      <c r="BD232" s="32">
        <f>ROUND(IFERROR(CC90*AZ232,0),2)</f>
        <v>0</v>
      </c>
      <c r="BE232" s="33">
        <f>ROUND(IFERROR(CC221*(SUM(AZ232:BA232)),0),2)</f>
        <v>0</v>
      </c>
      <c r="BF232" s="37">
        <f t="shared" si="96"/>
        <v>0</v>
      </c>
      <c r="BG232" s="33">
        <f t="shared" si="97"/>
        <v>0</v>
      </c>
      <c r="BH232" s="38">
        <f t="shared" si="98"/>
        <v>0</v>
      </c>
      <c r="BI232" s="33">
        <f t="shared" si="99"/>
        <v>0</v>
      </c>
      <c r="BJ232" s="33">
        <f t="shared" si="100"/>
        <v>0</v>
      </c>
      <c r="BK232" s="32">
        <f t="shared" si="101"/>
        <v>0</v>
      </c>
      <c r="BL232" s="33">
        <f t="shared" si="101"/>
        <v>0</v>
      </c>
      <c r="BM232" s="43">
        <f t="shared" si="102"/>
        <v>0</v>
      </c>
    </row>
    <row r="233" ht="15" customHeight="1" outlineLevel="1" spans="2:65">
      <c r="B233" s="31">
        <v>201709</v>
      </c>
      <c r="C233" s="32">
        <v>256020.46</v>
      </c>
      <c r="D233" s="33">
        <v>176811.3</v>
      </c>
      <c r="E233" s="33">
        <f>IFERROR(AF104,0)</f>
        <v>0</v>
      </c>
      <c r="F233" s="33">
        <f>IFERROR([4]车其他014大赔案!AF13,0)</f>
        <v>0</v>
      </c>
      <c r="G233" s="33">
        <f>IFERROR([4]车其他014大赔案!AF52,0)</f>
        <v>0</v>
      </c>
      <c r="H233" s="32">
        <f>ROUND(IFERROR(AF90*D233,0),2)</f>
        <v>176811.3</v>
      </c>
      <c r="I233" s="33">
        <f>ROUND(IFERROR(AF221*(SUM(D233:E233)),0),2)</f>
        <v>176811.3</v>
      </c>
      <c r="J233" s="34">
        <f t="shared" si="103"/>
        <v>176811.3</v>
      </c>
      <c r="K233" s="33">
        <f t="shared" si="90"/>
        <v>0</v>
      </c>
      <c r="L233" s="38">
        <f t="shared" si="91"/>
        <v>0</v>
      </c>
      <c r="M233" s="33">
        <f t="shared" si="92"/>
        <v>0</v>
      </c>
      <c r="N233" s="39">
        <f t="shared" si="93"/>
        <v>0</v>
      </c>
      <c r="O233" s="32">
        <f t="shared" si="94"/>
        <v>176811.3</v>
      </c>
      <c r="P233" s="33">
        <f t="shared" si="94"/>
        <v>0</v>
      </c>
      <c r="Q233" s="43">
        <f t="shared" si="95"/>
        <v>0.690613945463577</v>
      </c>
      <c r="AX233" s="31">
        <v>201609</v>
      </c>
      <c r="AY233" s="32">
        <v>0</v>
      </c>
      <c r="AZ233" s="33">
        <f>IFERROR(CB12,0)</f>
        <v>0</v>
      </c>
      <c r="BA233" s="33">
        <f>IFERROR(CB104,0)</f>
        <v>0</v>
      </c>
      <c r="BB233" s="33">
        <f>IFERROR([4]车其他014大赔案!BT13,0)</f>
        <v>0</v>
      </c>
      <c r="BC233" s="33">
        <f>IFERROR([4]车其他014大赔案!BT52,0)</f>
        <v>0</v>
      </c>
      <c r="BD233" s="32">
        <f>ROUND(IFERROR(CB90*AZ233,0),2)</f>
        <v>0</v>
      </c>
      <c r="BE233" s="33">
        <f>ROUND(IFERROR(CB221*(SUM(AZ233:BA233)),0),2)</f>
        <v>0</v>
      </c>
      <c r="BF233" s="37">
        <f t="shared" si="96"/>
        <v>0</v>
      </c>
      <c r="BG233" s="33">
        <f t="shared" si="97"/>
        <v>0</v>
      </c>
      <c r="BH233" s="38">
        <f t="shared" si="98"/>
        <v>0</v>
      </c>
      <c r="BI233" s="33">
        <f t="shared" si="99"/>
        <v>0</v>
      </c>
      <c r="BJ233" s="33">
        <f t="shared" si="100"/>
        <v>0</v>
      </c>
      <c r="BK233" s="32">
        <f t="shared" si="101"/>
        <v>0</v>
      </c>
      <c r="BL233" s="33">
        <f t="shared" si="101"/>
        <v>0</v>
      </c>
      <c r="BM233" s="43">
        <f t="shared" si="102"/>
        <v>0</v>
      </c>
    </row>
    <row r="234" ht="15" customHeight="1" outlineLevel="1" spans="2:65">
      <c r="B234" s="31">
        <v>201712</v>
      </c>
      <c r="C234" s="32">
        <v>370277.04</v>
      </c>
      <c r="D234" s="33">
        <v>107233.27</v>
      </c>
      <c r="E234" s="33">
        <f>IFERROR(AE105,0)</f>
        <v>0</v>
      </c>
      <c r="F234" s="33">
        <f>IFERROR([4]车其他014大赔案!AE14,0)</f>
        <v>0</v>
      </c>
      <c r="G234" s="33">
        <f>IFERROR([4]车其他014大赔案!AE53,0)</f>
        <v>0</v>
      </c>
      <c r="H234" s="32">
        <f>ROUND(IFERROR(AE90*D234,0),2)</f>
        <v>107233.27</v>
      </c>
      <c r="I234" s="33">
        <f>ROUND(IFERROR(AE221*(SUM(D234:E234)),0),2)</f>
        <v>107233.27</v>
      </c>
      <c r="J234" s="34">
        <f t="shared" si="103"/>
        <v>107233.27</v>
      </c>
      <c r="K234" s="33">
        <f t="shared" si="90"/>
        <v>0</v>
      </c>
      <c r="L234" s="38">
        <f t="shared" si="91"/>
        <v>0</v>
      </c>
      <c r="M234" s="33">
        <f t="shared" si="92"/>
        <v>0</v>
      </c>
      <c r="N234" s="39">
        <f t="shared" si="93"/>
        <v>0</v>
      </c>
      <c r="O234" s="32">
        <f t="shared" si="94"/>
        <v>107233.27</v>
      </c>
      <c r="P234" s="33">
        <f t="shared" si="94"/>
        <v>0</v>
      </c>
      <c r="Q234" s="43">
        <f t="shared" si="95"/>
        <v>0.289602806590438</v>
      </c>
      <c r="AX234" s="31">
        <v>201612</v>
      </c>
      <c r="AY234" s="32">
        <v>0</v>
      </c>
      <c r="AZ234" s="33">
        <f>IFERROR(CA13,0)</f>
        <v>0</v>
      </c>
      <c r="BA234" s="33">
        <f>IFERROR(CA105,0)</f>
        <v>0</v>
      </c>
      <c r="BB234" s="33">
        <f>IFERROR([4]车其他014大赔案!BS14,0)</f>
        <v>0</v>
      </c>
      <c r="BC234" s="33">
        <f>IFERROR([4]车其他014大赔案!BS53,0)</f>
        <v>0</v>
      </c>
      <c r="BD234" s="32">
        <f>ROUND(IFERROR(CA90*AZ234,0),2)</f>
        <v>0</v>
      </c>
      <c r="BE234" s="33">
        <f>ROUND(IFERROR(CA221*(SUM(AZ234:BA234)),0),2)</f>
        <v>0</v>
      </c>
      <c r="BF234" s="37">
        <f t="shared" si="96"/>
        <v>0</v>
      </c>
      <c r="BG234" s="33">
        <f t="shared" si="97"/>
        <v>0</v>
      </c>
      <c r="BH234" s="38">
        <f t="shared" si="98"/>
        <v>0</v>
      </c>
      <c r="BI234" s="33">
        <f t="shared" si="99"/>
        <v>0</v>
      </c>
      <c r="BJ234" s="33">
        <f t="shared" si="100"/>
        <v>0</v>
      </c>
      <c r="BK234" s="32">
        <f t="shared" si="101"/>
        <v>0</v>
      </c>
      <c r="BL234" s="33">
        <f t="shared" si="101"/>
        <v>0</v>
      </c>
      <c r="BM234" s="43">
        <f t="shared" si="102"/>
        <v>0</v>
      </c>
    </row>
    <row r="235" ht="15" customHeight="1" outlineLevel="1" spans="2:65">
      <c r="B235" s="31">
        <v>201803</v>
      </c>
      <c r="C235" s="32">
        <v>610941</v>
      </c>
      <c r="D235" s="33">
        <v>297116.03</v>
      </c>
      <c r="E235" s="33">
        <f>IFERROR(AD106,0)</f>
        <v>0</v>
      </c>
      <c r="F235" s="33">
        <f>IFERROR([4]车其他014大赔案!AD15,0)</f>
        <v>0</v>
      </c>
      <c r="G235" s="33">
        <f>IFERROR([4]车其他014大赔案!AD54,0)</f>
        <v>0</v>
      </c>
      <c r="H235" s="32">
        <f>ROUND(IFERROR(AD90*D235,0),2)</f>
        <v>297116.03</v>
      </c>
      <c r="I235" s="33">
        <f>ROUND(IFERROR(AD221*(SUM(D235:E235)),0),2)</f>
        <v>297116.03</v>
      </c>
      <c r="J235" s="34">
        <f t="shared" si="103"/>
        <v>297116.03</v>
      </c>
      <c r="K235" s="33">
        <f t="shared" si="90"/>
        <v>0</v>
      </c>
      <c r="L235" s="38">
        <f t="shared" si="91"/>
        <v>0</v>
      </c>
      <c r="M235" s="33">
        <f t="shared" si="92"/>
        <v>0</v>
      </c>
      <c r="N235" s="39">
        <f t="shared" si="93"/>
        <v>0</v>
      </c>
      <c r="O235" s="32">
        <f t="shared" si="94"/>
        <v>297116.03</v>
      </c>
      <c r="P235" s="33">
        <f t="shared" si="94"/>
        <v>0</v>
      </c>
      <c r="Q235" s="43">
        <f t="shared" si="95"/>
        <v>0.486325242535695</v>
      </c>
      <c r="AX235" s="31">
        <v>201703</v>
      </c>
      <c r="AY235" s="32">
        <v>0</v>
      </c>
      <c r="AZ235" s="33">
        <f>IFERROR(BZ14,0)</f>
        <v>0</v>
      </c>
      <c r="BA235" s="33">
        <f>IFERROR(BZ106,0)</f>
        <v>0</v>
      </c>
      <c r="BB235" s="33">
        <f>IFERROR([4]车其他014大赔案!BR15,0)</f>
        <v>0</v>
      </c>
      <c r="BC235" s="33">
        <f>IFERROR([4]车其他014大赔案!BR54,0)</f>
        <v>0</v>
      </c>
      <c r="BD235" s="32">
        <f>ROUND(IFERROR(BZ90*AZ235,0),2)</f>
        <v>0</v>
      </c>
      <c r="BE235" s="33">
        <f>ROUND(IFERROR(BZ221*(SUM(AZ235:BA235)),0),2)</f>
        <v>0</v>
      </c>
      <c r="BF235" s="37">
        <f t="shared" si="96"/>
        <v>0</v>
      </c>
      <c r="BG235" s="33">
        <f t="shared" si="97"/>
        <v>0</v>
      </c>
      <c r="BH235" s="38">
        <f t="shared" si="98"/>
        <v>0</v>
      </c>
      <c r="BI235" s="33">
        <f t="shared" si="99"/>
        <v>0</v>
      </c>
      <c r="BJ235" s="33">
        <f t="shared" si="100"/>
        <v>0</v>
      </c>
      <c r="BK235" s="32">
        <f t="shared" si="101"/>
        <v>0</v>
      </c>
      <c r="BL235" s="33">
        <f t="shared" si="101"/>
        <v>0</v>
      </c>
      <c r="BM235" s="43">
        <f t="shared" si="102"/>
        <v>0</v>
      </c>
    </row>
    <row r="236" ht="15" customHeight="1" outlineLevel="1" spans="2:65">
      <c r="B236" s="31">
        <v>201806</v>
      </c>
      <c r="C236" s="32">
        <v>715725.11</v>
      </c>
      <c r="D236" s="33">
        <v>206268.48</v>
      </c>
      <c r="E236" s="33">
        <f>IFERROR(AC107,0)</f>
        <v>0</v>
      </c>
      <c r="F236" s="33">
        <f>IFERROR([4]车其他014大赔案!AC16,0)</f>
        <v>0</v>
      </c>
      <c r="G236" s="33">
        <f>IFERROR([4]车其他014大赔案!AC55,0)</f>
        <v>0</v>
      </c>
      <c r="H236" s="32">
        <f>ROUND(IFERROR(AC90*D236,0),2)</f>
        <v>206268.48</v>
      </c>
      <c r="I236" s="33">
        <f>ROUND(IFERROR(AC221*(SUM(D236:E236)),0),2)</f>
        <v>206268.48</v>
      </c>
      <c r="J236" s="34">
        <f t="shared" si="103"/>
        <v>206268.48</v>
      </c>
      <c r="K236" s="33">
        <f t="shared" si="90"/>
        <v>0</v>
      </c>
      <c r="L236" s="38">
        <f t="shared" si="91"/>
        <v>0</v>
      </c>
      <c r="M236" s="33">
        <f t="shared" si="92"/>
        <v>0</v>
      </c>
      <c r="N236" s="39">
        <f t="shared" si="93"/>
        <v>0</v>
      </c>
      <c r="O236" s="32">
        <f t="shared" si="94"/>
        <v>206268.48</v>
      </c>
      <c r="P236" s="33">
        <f t="shared" si="94"/>
        <v>0</v>
      </c>
      <c r="Q236" s="43">
        <f t="shared" si="95"/>
        <v>0.288195114462311</v>
      </c>
      <c r="AX236" s="31">
        <v>201706</v>
      </c>
      <c r="AY236" s="32">
        <v>0</v>
      </c>
      <c r="AZ236" s="33">
        <f>IFERROR(BY15,0)</f>
        <v>0</v>
      </c>
      <c r="BA236" s="33">
        <f>IFERROR(BY107,0)</f>
        <v>0</v>
      </c>
      <c r="BB236" s="33">
        <f>IFERROR([4]车其他014大赔案!BQ16,0)</f>
        <v>0</v>
      </c>
      <c r="BC236" s="33">
        <f>IFERROR([4]车其他014大赔案!BQ55,0)</f>
        <v>0</v>
      </c>
      <c r="BD236" s="32">
        <f>ROUND(IFERROR(BY90*AZ236,0),2)</f>
        <v>0</v>
      </c>
      <c r="BE236" s="33">
        <f>ROUND(IFERROR(BY221*(SUM(AZ236:BA236)),0),2)</f>
        <v>0</v>
      </c>
      <c r="BF236" s="37">
        <f t="shared" si="96"/>
        <v>0</v>
      </c>
      <c r="BG236" s="33">
        <f t="shared" si="97"/>
        <v>0</v>
      </c>
      <c r="BH236" s="38">
        <f t="shared" si="98"/>
        <v>0</v>
      </c>
      <c r="BI236" s="33">
        <f t="shared" si="99"/>
        <v>0</v>
      </c>
      <c r="BJ236" s="33">
        <f t="shared" si="100"/>
        <v>0</v>
      </c>
      <c r="BK236" s="32">
        <f t="shared" si="101"/>
        <v>0</v>
      </c>
      <c r="BL236" s="33">
        <f t="shared" si="101"/>
        <v>0</v>
      </c>
      <c r="BM236" s="43">
        <f t="shared" si="102"/>
        <v>0</v>
      </c>
    </row>
    <row r="237" ht="15" customHeight="1" outlineLevel="1" spans="2:65">
      <c r="B237" s="31">
        <v>201809</v>
      </c>
      <c r="C237" s="32">
        <v>800485.7</v>
      </c>
      <c r="D237" s="33">
        <v>277347.05</v>
      </c>
      <c r="E237" s="33">
        <f>IFERROR(AB108,0)</f>
        <v>0</v>
      </c>
      <c r="F237" s="33">
        <f>IFERROR([4]车其他014大赔案!AB17,0)</f>
        <v>0</v>
      </c>
      <c r="G237" s="33">
        <f>IFERROR([4]车其他014大赔案!AB56,0)</f>
        <v>0</v>
      </c>
      <c r="H237" s="32">
        <f>ROUND(IFERROR(AB90*D237,0),2)</f>
        <v>277347.05</v>
      </c>
      <c r="I237" s="33">
        <f>ROUND(IFERROR(AB221*(SUM(D237:E237)),0),2)</f>
        <v>277347.05</v>
      </c>
      <c r="J237" s="34">
        <f t="shared" si="103"/>
        <v>277347.05</v>
      </c>
      <c r="K237" s="33">
        <f t="shared" si="90"/>
        <v>0</v>
      </c>
      <c r="L237" s="38">
        <f t="shared" si="91"/>
        <v>0</v>
      </c>
      <c r="M237" s="33">
        <f t="shared" si="92"/>
        <v>0</v>
      </c>
      <c r="N237" s="39">
        <f t="shared" si="93"/>
        <v>0</v>
      </c>
      <c r="O237" s="32">
        <f t="shared" si="94"/>
        <v>277347.05</v>
      </c>
      <c r="P237" s="33">
        <f t="shared" si="94"/>
        <v>0</v>
      </c>
      <c r="Q237" s="43">
        <f t="shared" si="95"/>
        <v>0.346473459800718</v>
      </c>
      <c r="AX237" s="31">
        <v>201709</v>
      </c>
      <c r="AY237" s="32">
        <v>0</v>
      </c>
      <c r="AZ237" s="33">
        <f>IFERROR(BX16,0)</f>
        <v>0</v>
      </c>
      <c r="BA237" s="33">
        <f>IFERROR(BX108,0)</f>
        <v>0</v>
      </c>
      <c r="BB237" s="33">
        <f>IFERROR([4]车其他014大赔案!BP17,0)</f>
        <v>0</v>
      </c>
      <c r="BC237" s="33">
        <f>IFERROR([4]车其他014大赔案!BP56,0)</f>
        <v>0</v>
      </c>
      <c r="BD237" s="32">
        <f>ROUND(IFERROR(BX90*AZ237,0),2)</f>
        <v>0</v>
      </c>
      <c r="BE237" s="33">
        <f>ROUND(IFERROR(BX221*(SUM(AZ237:BA237)),0),2)</f>
        <v>0</v>
      </c>
      <c r="BF237" s="37">
        <f t="shared" si="96"/>
        <v>0</v>
      </c>
      <c r="BG237" s="33">
        <f t="shared" si="97"/>
        <v>0</v>
      </c>
      <c r="BH237" s="38">
        <f t="shared" si="98"/>
        <v>0</v>
      </c>
      <c r="BI237" s="33">
        <f t="shared" si="99"/>
        <v>0</v>
      </c>
      <c r="BJ237" s="33">
        <f t="shared" si="100"/>
        <v>0</v>
      </c>
      <c r="BK237" s="32">
        <f t="shared" si="101"/>
        <v>0</v>
      </c>
      <c r="BL237" s="33">
        <f t="shared" si="101"/>
        <v>0</v>
      </c>
      <c r="BM237" s="43">
        <f t="shared" si="102"/>
        <v>0</v>
      </c>
    </row>
    <row r="238" ht="15" customHeight="1" outlineLevel="1" spans="2:65">
      <c r="B238" s="31">
        <v>201812</v>
      </c>
      <c r="C238" s="32">
        <v>903829.14</v>
      </c>
      <c r="D238" s="33">
        <v>580296.44</v>
      </c>
      <c r="E238" s="33">
        <f>IFERROR(AA109,0)</f>
        <v>0</v>
      </c>
      <c r="F238" s="33">
        <f>IFERROR([4]车其他014大赔案!AA18,0)</f>
        <v>0</v>
      </c>
      <c r="G238" s="33">
        <f>IFERROR([4]车其他014大赔案!AA57,0)</f>
        <v>0</v>
      </c>
      <c r="H238" s="32">
        <f>ROUND(IFERROR(AA90*D238,0),2)</f>
        <v>580296.44</v>
      </c>
      <c r="I238" s="33">
        <f>ROUND(IFERROR(AA221*(SUM(D238:E238)),0),2)</f>
        <v>580296.44</v>
      </c>
      <c r="J238" s="34">
        <f t="shared" si="103"/>
        <v>580296.44</v>
      </c>
      <c r="K238" s="33">
        <f t="shared" si="90"/>
        <v>0</v>
      </c>
      <c r="L238" s="38">
        <f t="shared" si="91"/>
        <v>0</v>
      </c>
      <c r="M238" s="33">
        <f t="shared" si="92"/>
        <v>0</v>
      </c>
      <c r="N238" s="39">
        <f t="shared" si="93"/>
        <v>0</v>
      </c>
      <c r="O238" s="32">
        <f t="shared" si="94"/>
        <v>580296.44</v>
      </c>
      <c r="P238" s="33">
        <f t="shared" si="94"/>
        <v>0</v>
      </c>
      <c r="Q238" s="43">
        <f t="shared" si="95"/>
        <v>0.642042189522679</v>
      </c>
      <c r="AX238" s="31">
        <v>201712</v>
      </c>
      <c r="AY238" s="32">
        <v>0</v>
      </c>
      <c r="AZ238" s="33">
        <f>IFERROR(BW17,0)</f>
        <v>0</v>
      </c>
      <c r="BA238" s="33">
        <f>IFERROR(BW109,0)</f>
        <v>0</v>
      </c>
      <c r="BB238" s="33">
        <f>IFERROR([4]车其他014大赔案!BO18,0)</f>
        <v>0</v>
      </c>
      <c r="BC238" s="33">
        <f>IFERROR([4]车其他014大赔案!BO57,0)</f>
        <v>0</v>
      </c>
      <c r="BD238" s="32">
        <f>ROUND(IFERROR(BW90*AZ238,0),2)</f>
        <v>0</v>
      </c>
      <c r="BE238" s="33">
        <f>ROUND(IFERROR(BW221*(SUM(AZ238:BA238)),0),2)</f>
        <v>0</v>
      </c>
      <c r="BF238" s="37">
        <f t="shared" si="96"/>
        <v>0</v>
      </c>
      <c r="BG238" s="33">
        <f t="shared" si="97"/>
        <v>0</v>
      </c>
      <c r="BH238" s="38">
        <f t="shared" si="98"/>
        <v>0</v>
      </c>
      <c r="BI238" s="33">
        <f t="shared" si="99"/>
        <v>0</v>
      </c>
      <c r="BJ238" s="33">
        <f t="shared" si="100"/>
        <v>0</v>
      </c>
      <c r="BK238" s="32">
        <f t="shared" si="101"/>
        <v>0</v>
      </c>
      <c r="BL238" s="33">
        <f t="shared" si="101"/>
        <v>0</v>
      </c>
      <c r="BM238" s="43">
        <f t="shared" si="102"/>
        <v>0</v>
      </c>
    </row>
    <row r="239" ht="15" customHeight="1" outlineLevel="1" spans="2:65">
      <c r="B239" s="31">
        <v>201903</v>
      </c>
      <c r="C239" s="32">
        <v>941954.71</v>
      </c>
      <c r="D239" s="33">
        <v>442590.53</v>
      </c>
      <c r="E239" s="33">
        <f>IFERROR(Z110,0)</f>
        <v>0</v>
      </c>
      <c r="F239" s="33">
        <f>IFERROR([4]车其他014大赔案!Z19,0)</f>
        <v>0</v>
      </c>
      <c r="G239" s="33">
        <f>IFERROR([4]车其他014大赔案!Z58,0)</f>
        <v>0</v>
      </c>
      <c r="H239" s="32">
        <f>ROUND(IFERROR(Z90*D239,0),2)</f>
        <v>442590.53</v>
      </c>
      <c r="I239" s="33">
        <f>ROUND(IFERROR(Z221*(SUM(D239:E239)),0),2)</f>
        <v>442590.53</v>
      </c>
      <c r="J239" s="34">
        <f t="shared" si="103"/>
        <v>442590.53</v>
      </c>
      <c r="K239" s="33">
        <f t="shared" si="90"/>
        <v>0</v>
      </c>
      <c r="L239" s="38">
        <f t="shared" si="91"/>
        <v>0</v>
      </c>
      <c r="M239" s="33">
        <f t="shared" si="92"/>
        <v>0</v>
      </c>
      <c r="N239" s="39">
        <f t="shared" si="93"/>
        <v>0</v>
      </c>
      <c r="O239" s="32">
        <f t="shared" si="94"/>
        <v>442590.53</v>
      </c>
      <c r="P239" s="33">
        <f t="shared" si="94"/>
        <v>0</v>
      </c>
      <c r="Q239" s="43">
        <f t="shared" si="95"/>
        <v>0.469863917342693</v>
      </c>
      <c r="AX239" s="31">
        <v>201803</v>
      </c>
      <c r="AY239" s="32">
        <v>0</v>
      </c>
      <c r="AZ239" s="33">
        <f>IFERROR(BV18,0)</f>
        <v>0</v>
      </c>
      <c r="BA239" s="33">
        <f>IFERROR(BV110,0)</f>
        <v>0</v>
      </c>
      <c r="BB239" s="33">
        <f>IFERROR([4]车其他014大赔案!BN19,0)</f>
        <v>0</v>
      </c>
      <c r="BC239" s="33">
        <f>IFERROR([4]车其他014大赔案!BN58,0)</f>
        <v>0</v>
      </c>
      <c r="BD239" s="32">
        <f>ROUND(IFERROR(BV90*AZ239,0),2)</f>
        <v>0</v>
      </c>
      <c r="BE239" s="33">
        <f>ROUND(IFERROR(BV221*(SUM(AZ239:BA239)),0),2)</f>
        <v>0</v>
      </c>
      <c r="BF239" s="37">
        <f t="shared" si="96"/>
        <v>0</v>
      </c>
      <c r="BG239" s="33">
        <f t="shared" si="97"/>
        <v>0</v>
      </c>
      <c r="BH239" s="38">
        <f t="shared" si="98"/>
        <v>0</v>
      </c>
      <c r="BI239" s="33">
        <f t="shared" si="99"/>
        <v>0</v>
      </c>
      <c r="BJ239" s="33">
        <f t="shared" si="100"/>
        <v>0</v>
      </c>
      <c r="BK239" s="32">
        <f t="shared" si="101"/>
        <v>0</v>
      </c>
      <c r="BL239" s="33">
        <f t="shared" si="101"/>
        <v>0</v>
      </c>
      <c r="BM239" s="43">
        <f t="shared" si="102"/>
        <v>0</v>
      </c>
    </row>
    <row r="240" ht="15" customHeight="1" outlineLevel="1" spans="2:65">
      <c r="B240" s="31">
        <v>201906</v>
      </c>
      <c r="C240" s="32">
        <v>1349898.71</v>
      </c>
      <c r="D240" s="33">
        <v>527585.91</v>
      </c>
      <c r="E240" s="33">
        <f>IFERROR(Y111,0)</f>
        <v>0</v>
      </c>
      <c r="F240" s="33">
        <f>IFERROR([4]车其他014大赔案!Y20,0)</f>
        <v>0</v>
      </c>
      <c r="G240" s="33">
        <f>IFERROR([4]车其他014大赔案!Y59,0)</f>
        <v>0</v>
      </c>
      <c r="H240" s="32">
        <f>ROUND(IFERROR(Y90*D240,0),2)</f>
        <v>527585.91</v>
      </c>
      <c r="I240" s="33">
        <f>ROUND(IFERROR(Y221*(SUM(D240:E240)),0),2)</f>
        <v>527585.91</v>
      </c>
      <c r="J240" s="34">
        <f t="shared" si="103"/>
        <v>527585.91</v>
      </c>
      <c r="K240" s="33">
        <f t="shared" si="90"/>
        <v>0</v>
      </c>
      <c r="L240" s="38">
        <f t="shared" si="91"/>
        <v>0</v>
      </c>
      <c r="M240" s="33">
        <f t="shared" si="92"/>
        <v>0</v>
      </c>
      <c r="N240" s="39">
        <f t="shared" si="93"/>
        <v>0</v>
      </c>
      <c r="O240" s="32">
        <f t="shared" si="94"/>
        <v>527585.91</v>
      </c>
      <c r="P240" s="33">
        <f t="shared" si="94"/>
        <v>0</v>
      </c>
      <c r="Q240" s="43">
        <f t="shared" si="95"/>
        <v>0.390833701885677</v>
      </c>
      <c r="AX240" s="31">
        <v>201806</v>
      </c>
      <c r="AY240" s="32">
        <v>0</v>
      </c>
      <c r="AZ240" s="33">
        <f>IFERROR(BU19,0)</f>
        <v>0</v>
      </c>
      <c r="BA240" s="33">
        <f>IFERROR(BU111,0)</f>
        <v>0</v>
      </c>
      <c r="BB240" s="33">
        <f>IFERROR([4]车其他014大赔案!BM20,0)</f>
        <v>0</v>
      </c>
      <c r="BC240" s="33">
        <f>IFERROR([4]车其他014大赔案!BM59,0)</f>
        <v>0</v>
      </c>
      <c r="BD240" s="32">
        <f>ROUND(IFERROR(BU90*AZ240,0),2)</f>
        <v>0</v>
      </c>
      <c r="BE240" s="33">
        <f>ROUND(IFERROR(BU221*(SUM(AZ240:BA240)),0),2)</f>
        <v>0</v>
      </c>
      <c r="BF240" s="37">
        <f t="shared" si="96"/>
        <v>0</v>
      </c>
      <c r="BG240" s="33">
        <f t="shared" si="97"/>
        <v>0</v>
      </c>
      <c r="BH240" s="38">
        <f t="shared" si="98"/>
        <v>0</v>
      </c>
      <c r="BI240" s="33">
        <f t="shared" si="99"/>
        <v>0</v>
      </c>
      <c r="BJ240" s="33">
        <f t="shared" si="100"/>
        <v>0</v>
      </c>
      <c r="BK240" s="32">
        <f t="shared" si="101"/>
        <v>0</v>
      </c>
      <c r="BL240" s="33">
        <f t="shared" si="101"/>
        <v>0</v>
      </c>
      <c r="BM240" s="43">
        <f t="shared" si="102"/>
        <v>0</v>
      </c>
    </row>
    <row r="241" ht="15" customHeight="1" outlineLevel="1" spans="2:65">
      <c r="B241" s="31">
        <v>201909</v>
      </c>
      <c r="C241" s="32">
        <v>2298803.15</v>
      </c>
      <c r="D241" s="33">
        <v>1454573.55</v>
      </c>
      <c r="E241" s="33">
        <f>IFERROR(X112,0)</f>
        <v>0</v>
      </c>
      <c r="F241" s="33">
        <f>IFERROR([4]车其他014大赔案!X21,0)</f>
        <v>0</v>
      </c>
      <c r="G241" s="33">
        <f>IFERROR([4]车其他014大赔案!X60,0)</f>
        <v>0</v>
      </c>
      <c r="H241" s="32">
        <f>ROUND(IFERROR(X90*D241,0),2)</f>
        <v>1454573.55</v>
      </c>
      <c r="I241" s="33">
        <f>ROUND(IFERROR(X221*(SUM(D241:E241)),0),2)</f>
        <v>1454573.55</v>
      </c>
      <c r="J241" s="34">
        <f t="shared" si="103"/>
        <v>1454573.55</v>
      </c>
      <c r="K241" s="33">
        <f t="shared" si="90"/>
        <v>0</v>
      </c>
      <c r="L241" s="38">
        <f t="shared" si="91"/>
        <v>0</v>
      </c>
      <c r="M241" s="33">
        <f t="shared" si="92"/>
        <v>0</v>
      </c>
      <c r="N241" s="39">
        <f t="shared" si="93"/>
        <v>0</v>
      </c>
      <c r="O241" s="32">
        <f t="shared" si="94"/>
        <v>1454573.55</v>
      </c>
      <c r="P241" s="33">
        <f t="shared" si="94"/>
        <v>0</v>
      </c>
      <c r="Q241" s="43">
        <f t="shared" si="95"/>
        <v>0.632752547776873</v>
      </c>
      <c r="AX241" s="31">
        <v>201809</v>
      </c>
      <c r="AY241" s="32">
        <v>0</v>
      </c>
      <c r="AZ241" s="33">
        <f>IFERROR(BT20,0)</f>
        <v>0</v>
      </c>
      <c r="BA241" s="33">
        <f>IFERROR(BT112,0)</f>
        <v>0</v>
      </c>
      <c r="BB241" s="33">
        <f>IFERROR([4]车其他014大赔案!BL21,0)</f>
        <v>0</v>
      </c>
      <c r="BC241" s="33">
        <f>IFERROR([4]车其他014大赔案!BL60,0)</f>
        <v>0</v>
      </c>
      <c r="BD241" s="32">
        <f>ROUND(IFERROR(BT90*AZ241,0),2)</f>
        <v>0</v>
      </c>
      <c r="BE241" s="33">
        <f>ROUND(IFERROR(BT221*(SUM(AZ241:BA241)),0),2)</f>
        <v>0</v>
      </c>
      <c r="BF241" s="37">
        <f t="shared" si="96"/>
        <v>0</v>
      </c>
      <c r="BG241" s="33">
        <f t="shared" si="97"/>
        <v>0</v>
      </c>
      <c r="BH241" s="38">
        <f t="shared" si="98"/>
        <v>0</v>
      </c>
      <c r="BI241" s="33">
        <f t="shared" si="99"/>
        <v>0</v>
      </c>
      <c r="BJ241" s="33">
        <f t="shared" si="100"/>
        <v>0</v>
      </c>
      <c r="BK241" s="32">
        <f t="shared" si="101"/>
        <v>0</v>
      </c>
      <c r="BL241" s="33">
        <f t="shared" si="101"/>
        <v>0</v>
      </c>
      <c r="BM241" s="43">
        <f t="shared" si="102"/>
        <v>0</v>
      </c>
    </row>
    <row r="242" ht="15" customHeight="1" outlineLevel="1" spans="2:65">
      <c r="B242" s="31">
        <v>201912</v>
      </c>
      <c r="C242" s="32">
        <v>4113103.2</v>
      </c>
      <c r="D242" s="33">
        <v>2956277.45</v>
      </c>
      <c r="E242" s="33">
        <f>IFERROR(W113,0)</f>
        <v>0</v>
      </c>
      <c r="F242" s="33">
        <f>IFERROR([4]车其他014大赔案!W22,0)</f>
        <v>0</v>
      </c>
      <c r="G242" s="33">
        <f>IFERROR([4]车其他014大赔案!W61,0)</f>
        <v>0</v>
      </c>
      <c r="H242" s="32">
        <f>ROUND(IFERROR(W90*D242,0),2)</f>
        <v>2956277.45</v>
      </c>
      <c r="I242" s="33">
        <f>ROUND(IFERROR(W221*(SUM(D242:E242)),0),2)</f>
        <v>2956277.45</v>
      </c>
      <c r="J242" s="34">
        <f t="shared" si="103"/>
        <v>2956277.45</v>
      </c>
      <c r="K242" s="33">
        <f t="shared" si="90"/>
        <v>0</v>
      </c>
      <c r="L242" s="38">
        <f t="shared" si="91"/>
        <v>0</v>
      </c>
      <c r="M242" s="33">
        <f t="shared" si="92"/>
        <v>0</v>
      </c>
      <c r="N242" s="39">
        <f t="shared" si="93"/>
        <v>0</v>
      </c>
      <c r="O242" s="32">
        <f t="shared" si="94"/>
        <v>2956277.45</v>
      </c>
      <c r="P242" s="33">
        <f t="shared" si="94"/>
        <v>0</v>
      </c>
      <c r="Q242" s="43">
        <f t="shared" si="95"/>
        <v>0.718746237633911</v>
      </c>
      <c r="AX242" s="31">
        <v>201812</v>
      </c>
      <c r="AY242" s="32">
        <v>0</v>
      </c>
      <c r="AZ242" s="33">
        <f>IFERROR(BS21,0)</f>
        <v>0</v>
      </c>
      <c r="BA242" s="33">
        <f>IFERROR(BS113,0)</f>
        <v>0</v>
      </c>
      <c r="BB242" s="33">
        <f>IFERROR([4]车其他014大赔案!BK22,0)</f>
        <v>0</v>
      </c>
      <c r="BC242" s="33">
        <f>IFERROR([4]车其他014大赔案!BK61,0)</f>
        <v>0</v>
      </c>
      <c r="BD242" s="32">
        <f>ROUND(IFERROR(BS90*AZ242,0),2)</f>
        <v>0</v>
      </c>
      <c r="BE242" s="33">
        <f>ROUND(IFERROR(BS221*(SUM(AZ242:BA242)),0),2)</f>
        <v>0</v>
      </c>
      <c r="BF242" s="37">
        <f t="shared" si="96"/>
        <v>0</v>
      </c>
      <c r="BG242" s="33">
        <f t="shared" si="97"/>
        <v>0</v>
      </c>
      <c r="BH242" s="38">
        <f t="shared" si="98"/>
        <v>0</v>
      </c>
      <c r="BI242" s="33">
        <f t="shared" si="99"/>
        <v>0</v>
      </c>
      <c r="BJ242" s="33">
        <f t="shared" si="100"/>
        <v>0</v>
      </c>
      <c r="BK242" s="32">
        <f t="shared" si="101"/>
        <v>0</v>
      </c>
      <c r="BL242" s="33">
        <f t="shared" si="101"/>
        <v>0</v>
      </c>
      <c r="BM242" s="43">
        <f t="shared" si="102"/>
        <v>0</v>
      </c>
    </row>
    <row r="243" ht="15" customHeight="1" outlineLevel="1" spans="2:65">
      <c r="B243" s="31">
        <v>202003</v>
      </c>
      <c r="C243" s="32">
        <v>5461066.31</v>
      </c>
      <c r="D243" s="33">
        <v>2784568.28</v>
      </c>
      <c r="E243" s="33">
        <f>IFERROR(V114,0)</f>
        <v>0</v>
      </c>
      <c r="F243" s="33">
        <f>IFERROR([4]车其他014大赔案!V23,0)</f>
        <v>0</v>
      </c>
      <c r="G243" s="33">
        <f>IFERROR([4]车其他014大赔案!V62,0)</f>
        <v>0</v>
      </c>
      <c r="H243" s="32">
        <f>ROUND(IFERROR(V90*D243,0),2)</f>
        <v>2784568.28</v>
      </c>
      <c r="I243" s="33">
        <f>ROUND(IFERROR(V221*(SUM(D243:E243)),0),2)</f>
        <v>2784568.28</v>
      </c>
      <c r="J243" s="34">
        <f t="shared" si="103"/>
        <v>2784568.28</v>
      </c>
      <c r="K243" s="33">
        <f t="shared" si="90"/>
        <v>0</v>
      </c>
      <c r="L243" s="38">
        <f t="shared" si="91"/>
        <v>0</v>
      </c>
      <c r="M243" s="33">
        <f t="shared" si="92"/>
        <v>0</v>
      </c>
      <c r="N243" s="39">
        <f t="shared" si="93"/>
        <v>0</v>
      </c>
      <c r="O243" s="32">
        <f t="shared" si="94"/>
        <v>2784568.28</v>
      </c>
      <c r="P243" s="33">
        <f t="shared" si="94"/>
        <v>0</v>
      </c>
      <c r="Q243" s="43">
        <f t="shared" si="95"/>
        <v>0.50989461067357</v>
      </c>
      <c r="AX243" s="31">
        <v>201903</v>
      </c>
      <c r="AY243" s="32">
        <v>0</v>
      </c>
      <c r="AZ243" s="33">
        <f>IFERROR(BR22,0)</f>
        <v>0</v>
      </c>
      <c r="BA243" s="33">
        <f>IFERROR(BR114,0)</f>
        <v>0</v>
      </c>
      <c r="BB243" s="33">
        <f>IFERROR([4]车其他014大赔案!BJ23,0)</f>
        <v>0</v>
      </c>
      <c r="BC243" s="33">
        <f>IFERROR([4]车其他014大赔案!BJ62,0)</f>
        <v>0</v>
      </c>
      <c r="BD243" s="32">
        <f>ROUND(IFERROR(BR90*AZ243,0),2)</f>
        <v>0</v>
      </c>
      <c r="BE243" s="33">
        <f>ROUND(IFERROR(BR221*(SUM(AZ243:BA243)),0),2)</f>
        <v>0</v>
      </c>
      <c r="BF243" s="37">
        <f t="shared" si="96"/>
        <v>0</v>
      </c>
      <c r="BG243" s="33">
        <f t="shared" si="97"/>
        <v>0</v>
      </c>
      <c r="BH243" s="38">
        <f t="shared" si="98"/>
        <v>0</v>
      </c>
      <c r="BI243" s="33">
        <f t="shared" si="99"/>
        <v>0</v>
      </c>
      <c r="BJ243" s="33">
        <f t="shared" si="100"/>
        <v>0</v>
      </c>
      <c r="BK243" s="32">
        <f t="shared" si="101"/>
        <v>0</v>
      </c>
      <c r="BL243" s="33">
        <f t="shared" si="101"/>
        <v>0</v>
      </c>
      <c r="BM243" s="43">
        <f t="shared" si="102"/>
        <v>0</v>
      </c>
    </row>
    <row r="244" ht="15" customHeight="1" outlineLevel="1" spans="2:65">
      <c r="B244" s="31">
        <v>202006</v>
      </c>
      <c r="C244" s="32">
        <v>6616618.56</v>
      </c>
      <c r="D244" s="33">
        <v>4264809.2</v>
      </c>
      <c r="E244" s="33">
        <f>IFERROR(U115,0)</f>
        <v>0</v>
      </c>
      <c r="F244" s="33">
        <f>IFERROR([4]车其他014大赔案!U24,0)</f>
        <v>0</v>
      </c>
      <c r="G244" s="33">
        <f>IFERROR([4]车其他014大赔案!U63,0)</f>
        <v>0</v>
      </c>
      <c r="H244" s="32">
        <f>ROUND(IFERROR(U90*D244,0),2)</f>
        <v>4264809.2</v>
      </c>
      <c r="I244" s="33">
        <f>ROUND(IFERROR(U221*(SUM(D244:E244)),0),2)</f>
        <v>4264809.2</v>
      </c>
      <c r="J244" s="34">
        <f t="shared" si="103"/>
        <v>4264809.2</v>
      </c>
      <c r="K244" s="33">
        <f t="shared" si="90"/>
        <v>0</v>
      </c>
      <c r="L244" s="38">
        <f t="shared" si="91"/>
        <v>0</v>
      </c>
      <c r="M244" s="33">
        <f t="shared" si="92"/>
        <v>0</v>
      </c>
      <c r="N244" s="39">
        <f t="shared" si="93"/>
        <v>0</v>
      </c>
      <c r="O244" s="32">
        <f t="shared" si="94"/>
        <v>4264809.2</v>
      </c>
      <c r="P244" s="33">
        <f t="shared" si="94"/>
        <v>0</v>
      </c>
      <c r="Q244" s="43">
        <f t="shared" si="95"/>
        <v>0.644560232893341</v>
      </c>
      <c r="AX244" s="31">
        <v>201906</v>
      </c>
      <c r="AY244" s="32">
        <v>0</v>
      </c>
      <c r="AZ244" s="33">
        <f>IFERROR(BQ23,0)</f>
        <v>0</v>
      </c>
      <c r="BA244" s="33">
        <f>IFERROR(BQ115,0)</f>
        <v>0</v>
      </c>
      <c r="BB244" s="33">
        <f>IFERROR([4]车其他014大赔案!BI24,0)</f>
        <v>0</v>
      </c>
      <c r="BC244" s="33">
        <f>IFERROR([4]车其他014大赔案!BI63,0)</f>
        <v>0</v>
      </c>
      <c r="BD244" s="32">
        <f>ROUND(IFERROR(BQ90*AZ244,0),2)</f>
        <v>0</v>
      </c>
      <c r="BE244" s="33">
        <f>ROUND(IFERROR(BQ221*(SUM(AZ244:BA244)),0),2)</f>
        <v>0</v>
      </c>
      <c r="BF244" s="37">
        <f t="shared" si="96"/>
        <v>0</v>
      </c>
      <c r="BG244" s="33">
        <f t="shared" si="97"/>
        <v>0</v>
      </c>
      <c r="BH244" s="38">
        <f t="shared" si="98"/>
        <v>0</v>
      </c>
      <c r="BI244" s="33">
        <f t="shared" si="99"/>
        <v>0</v>
      </c>
      <c r="BJ244" s="33">
        <f t="shared" si="100"/>
        <v>0</v>
      </c>
      <c r="BK244" s="32">
        <f t="shared" si="101"/>
        <v>0</v>
      </c>
      <c r="BL244" s="33">
        <f t="shared" si="101"/>
        <v>0</v>
      </c>
      <c r="BM244" s="43">
        <f t="shared" si="102"/>
        <v>0</v>
      </c>
    </row>
    <row r="245" ht="15" customHeight="1" outlineLevel="1" spans="2:65">
      <c r="B245" s="31">
        <v>202009</v>
      </c>
      <c r="C245" s="32">
        <v>8081212.26</v>
      </c>
      <c r="D245" s="33">
        <v>5668276.21</v>
      </c>
      <c r="E245" s="33">
        <f>IFERROR(T116,0)</f>
        <v>0</v>
      </c>
      <c r="F245" s="33">
        <f>IFERROR([4]车其他014大赔案!T25,0)</f>
        <v>0</v>
      </c>
      <c r="G245" s="33">
        <f>IFERROR([4]车其他014大赔案!T64,0)</f>
        <v>0</v>
      </c>
      <c r="H245" s="32">
        <f>ROUND(IFERROR(T90*D245,0),2)</f>
        <v>5668276.21</v>
      </c>
      <c r="I245" s="33">
        <f>ROUND(IFERROR(T221*(SUM(D245:E245)),0),2)</f>
        <v>5668276.21</v>
      </c>
      <c r="J245" s="34">
        <f t="shared" si="103"/>
        <v>5668276.21</v>
      </c>
      <c r="K245" s="33">
        <f t="shared" si="90"/>
        <v>0</v>
      </c>
      <c r="L245" s="38">
        <f t="shared" si="91"/>
        <v>0</v>
      </c>
      <c r="M245" s="33">
        <f t="shared" si="92"/>
        <v>0</v>
      </c>
      <c r="N245" s="39">
        <f t="shared" si="93"/>
        <v>0</v>
      </c>
      <c r="O245" s="32">
        <f t="shared" si="94"/>
        <v>5668276.21</v>
      </c>
      <c r="P245" s="33">
        <f t="shared" si="94"/>
        <v>0</v>
      </c>
      <c r="Q245" s="43">
        <f t="shared" si="95"/>
        <v>0.701414098235801</v>
      </c>
      <c r="AX245" s="31">
        <v>201909</v>
      </c>
      <c r="AY245" s="32">
        <v>0</v>
      </c>
      <c r="AZ245" s="33">
        <f>IFERROR(BP24,0)</f>
        <v>0</v>
      </c>
      <c r="BA245" s="33">
        <f>IFERROR(BP116,0)</f>
        <v>0</v>
      </c>
      <c r="BB245" s="33">
        <f>IFERROR([4]车其他014大赔案!BH25,0)</f>
        <v>0</v>
      </c>
      <c r="BC245" s="33">
        <f>IFERROR([4]车其他014大赔案!BH64,0)</f>
        <v>0</v>
      </c>
      <c r="BD245" s="32">
        <f>ROUND(IFERROR(BP90*AZ245,0),2)</f>
        <v>0</v>
      </c>
      <c r="BE245" s="33">
        <f>ROUND(IFERROR(BP221*(SUM(AZ245:BA245)),0),2)</f>
        <v>0</v>
      </c>
      <c r="BF245" s="37">
        <f t="shared" si="96"/>
        <v>0</v>
      </c>
      <c r="BG245" s="33">
        <f t="shared" si="97"/>
        <v>0</v>
      </c>
      <c r="BH245" s="38">
        <f t="shared" si="98"/>
        <v>0</v>
      </c>
      <c r="BI245" s="33">
        <f t="shared" si="99"/>
        <v>0</v>
      </c>
      <c r="BJ245" s="33">
        <f t="shared" si="100"/>
        <v>0</v>
      </c>
      <c r="BK245" s="32">
        <f t="shared" si="101"/>
        <v>0</v>
      </c>
      <c r="BL245" s="33">
        <f t="shared" si="101"/>
        <v>0</v>
      </c>
      <c r="BM245" s="43">
        <f t="shared" si="102"/>
        <v>0</v>
      </c>
    </row>
    <row r="246" ht="15" customHeight="1" outlineLevel="1" spans="2:65">
      <c r="B246" s="31">
        <v>202012</v>
      </c>
      <c r="C246" s="32">
        <v>7348198.3</v>
      </c>
      <c r="D246" s="33">
        <v>4438631.06</v>
      </c>
      <c r="E246" s="33">
        <f>IFERROR(S117,0)</f>
        <v>0</v>
      </c>
      <c r="F246" s="33">
        <f>IFERROR([4]车其他014大赔案!S26,0)</f>
        <v>0</v>
      </c>
      <c r="G246" s="33">
        <f>IFERROR([4]车其他014大赔案!S65,0)</f>
        <v>0</v>
      </c>
      <c r="H246" s="32">
        <f>ROUND(IFERROR(S90*D246,0),2)</f>
        <v>4438631.06</v>
      </c>
      <c r="I246" s="33">
        <f>ROUND(IFERROR(S221*(SUM(D246:E246)),0),2)</f>
        <v>4438631.06</v>
      </c>
      <c r="J246" s="34">
        <f t="shared" si="103"/>
        <v>4438631.06</v>
      </c>
      <c r="K246" s="33">
        <f t="shared" si="90"/>
        <v>0</v>
      </c>
      <c r="L246" s="38">
        <f t="shared" si="91"/>
        <v>0</v>
      </c>
      <c r="M246" s="33">
        <f t="shared" si="92"/>
        <v>0</v>
      </c>
      <c r="N246" s="39">
        <f t="shared" si="93"/>
        <v>0</v>
      </c>
      <c r="O246" s="32">
        <f t="shared" si="94"/>
        <v>4438631.06</v>
      </c>
      <c r="P246" s="33">
        <f t="shared" si="94"/>
        <v>0</v>
      </c>
      <c r="Q246" s="43">
        <f t="shared" si="95"/>
        <v>0.604043451032071</v>
      </c>
      <c r="AX246" s="31">
        <v>201912</v>
      </c>
      <c r="AY246" s="32">
        <v>0</v>
      </c>
      <c r="AZ246" s="33">
        <f>IFERROR(BO25,0)</f>
        <v>0</v>
      </c>
      <c r="BA246" s="33">
        <f>IFERROR(BO117,0)</f>
        <v>0</v>
      </c>
      <c r="BB246" s="33">
        <f>IFERROR([4]车其他014大赔案!BG26,0)</f>
        <v>0</v>
      </c>
      <c r="BC246" s="33">
        <f>IFERROR([4]车其他014大赔案!BG65,0)</f>
        <v>0</v>
      </c>
      <c r="BD246" s="32">
        <f>ROUND(IFERROR(BO90*AZ246,0),2)</f>
        <v>0</v>
      </c>
      <c r="BE246" s="33">
        <f>ROUND(IFERROR(BO221*(SUM(AZ246:BA246)),0),2)</f>
        <v>0</v>
      </c>
      <c r="BF246" s="37">
        <f t="shared" si="96"/>
        <v>0</v>
      </c>
      <c r="BG246" s="33">
        <f t="shared" si="97"/>
        <v>0</v>
      </c>
      <c r="BH246" s="38">
        <f t="shared" si="98"/>
        <v>0</v>
      </c>
      <c r="BI246" s="33">
        <f t="shared" si="99"/>
        <v>0</v>
      </c>
      <c r="BJ246" s="33">
        <f t="shared" si="100"/>
        <v>0</v>
      </c>
      <c r="BK246" s="32">
        <f t="shared" si="101"/>
        <v>0</v>
      </c>
      <c r="BL246" s="33">
        <f t="shared" si="101"/>
        <v>0</v>
      </c>
      <c r="BM246" s="43">
        <f t="shared" si="102"/>
        <v>0</v>
      </c>
    </row>
    <row r="247" ht="15" customHeight="1" outlineLevel="1" spans="2:65">
      <c r="B247" s="31">
        <v>202103</v>
      </c>
      <c r="C247" s="32">
        <v>5833889.67</v>
      </c>
      <c r="D247" s="33">
        <v>3342797.77</v>
      </c>
      <c r="E247" s="33">
        <f>IFERROR(R118,0)</f>
        <v>0</v>
      </c>
      <c r="F247" s="33">
        <f>IFERROR([4]车其他014大赔案!R27,0)</f>
        <v>0</v>
      </c>
      <c r="G247" s="33">
        <f>IFERROR([4]车其他014大赔案!R66,0)</f>
        <v>0</v>
      </c>
      <c r="H247" s="32">
        <f>ROUND(IFERROR(R90*D247,0),2)</f>
        <v>3342797.77</v>
      </c>
      <c r="I247" s="33">
        <f>ROUND(IFERROR(R221*(SUM(D247:E247)),0),2)</f>
        <v>3342797.77</v>
      </c>
      <c r="J247" s="34">
        <f t="shared" si="103"/>
        <v>3342797.77</v>
      </c>
      <c r="K247" s="33">
        <f t="shared" si="90"/>
        <v>0</v>
      </c>
      <c r="L247" s="38">
        <f t="shared" si="91"/>
        <v>0</v>
      </c>
      <c r="M247" s="33">
        <f t="shared" si="92"/>
        <v>0</v>
      </c>
      <c r="N247" s="39">
        <f t="shared" si="93"/>
        <v>0</v>
      </c>
      <c r="O247" s="32">
        <f t="shared" si="94"/>
        <v>3342797.77</v>
      </c>
      <c r="P247" s="33">
        <f t="shared" si="94"/>
        <v>0</v>
      </c>
      <c r="Q247" s="43">
        <f t="shared" si="95"/>
        <v>0.572996398473199</v>
      </c>
      <c r="AX247" s="31">
        <v>202003</v>
      </c>
      <c r="AY247" s="32">
        <v>0</v>
      </c>
      <c r="AZ247" s="33">
        <f>IFERROR(BN26,0)</f>
        <v>0</v>
      </c>
      <c r="BA247" s="33">
        <f>IFERROR(BN118,0)</f>
        <v>0</v>
      </c>
      <c r="BB247" s="33">
        <f>IFERROR([4]车其他014大赔案!BF27,0)</f>
        <v>0</v>
      </c>
      <c r="BC247" s="33">
        <f>IFERROR([4]车其他014大赔案!BF66,0)</f>
        <v>0</v>
      </c>
      <c r="BD247" s="32">
        <f>ROUND(IFERROR(BN90*AZ247,0),2)</f>
        <v>0</v>
      </c>
      <c r="BE247" s="33">
        <f>ROUND(IFERROR(BN221*(SUM(AZ247:BA247)),0),2)</f>
        <v>0</v>
      </c>
      <c r="BF247" s="37">
        <f t="shared" si="96"/>
        <v>0</v>
      </c>
      <c r="BG247" s="33">
        <f t="shared" si="97"/>
        <v>0</v>
      </c>
      <c r="BH247" s="38">
        <f t="shared" si="98"/>
        <v>0</v>
      </c>
      <c r="BI247" s="33">
        <f t="shared" si="99"/>
        <v>0</v>
      </c>
      <c r="BJ247" s="33">
        <f t="shared" si="100"/>
        <v>0</v>
      </c>
      <c r="BK247" s="32">
        <f t="shared" si="101"/>
        <v>0</v>
      </c>
      <c r="BL247" s="33">
        <f t="shared" si="101"/>
        <v>0</v>
      </c>
      <c r="BM247" s="43">
        <f t="shared" si="102"/>
        <v>0</v>
      </c>
    </row>
    <row r="248" ht="15" customHeight="1" outlineLevel="1" spans="2:65">
      <c r="B248" s="31">
        <v>202106</v>
      </c>
      <c r="C248" s="32">
        <v>4597510.33</v>
      </c>
      <c r="D248" s="33">
        <v>2982010.07</v>
      </c>
      <c r="E248" s="33">
        <f>IFERROR(Q119,0)</f>
        <v>0</v>
      </c>
      <c r="F248" s="33">
        <f>IFERROR([4]车其他014大赔案!Q28,0)</f>
        <v>0</v>
      </c>
      <c r="G248" s="33">
        <f>IFERROR([4]车其他014大赔案!Q67,0)</f>
        <v>0</v>
      </c>
      <c r="H248" s="32">
        <f>ROUND(IFERROR(Q90*D248,0),2)</f>
        <v>2982010.07</v>
      </c>
      <c r="I248" s="33">
        <f>ROUND(IFERROR(Q221*(SUM(D248:E248)),0),2)</f>
        <v>2982010.07</v>
      </c>
      <c r="J248" s="34">
        <f t="shared" si="103"/>
        <v>2982010.07</v>
      </c>
      <c r="K248" s="33">
        <f t="shared" si="90"/>
        <v>0</v>
      </c>
      <c r="L248" s="38">
        <f t="shared" si="91"/>
        <v>0</v>
      </c>
      <c r="M248" s="33">
        <f t="shared" si="92"/>
        <v>0</v>
      </c>
      <c r="N248" s="39">
        <f t="shared" si="93"/>
        <v>0</v>
      </c>
      <c r="O248" s="32">
        <f t="shared" si="94"/>
        <v>2982010.07</v>
      </c>
      <c r="P248" s="33">
        <f t="shared" si="94"/>
        <v>0</v>
      </c>
      <c r="Q248" s="43">
        <f t="shared" si="95"/>
        <v>0.648614109802337</v>
      </c>
      <c r="AX248" s="31">
        <v>202006</v>
      </c>
      <c r="AY248" s="32">
        <v>0</v>
      </c>
      <c r="AZ248" s="33">
        <f>IFERROR(BM27,0)</f>
        <v>0</v>
      </c>
      <c r="BA248" s="33">
        <f>IFERROR(BM119,0)</f>
        <v>0</v>
      </c>
      <c r="BB248" s="33">
        <f>IFERROR([4]车其他014大赔案!BE28,0)</f>
        <v>0</v>
      </c>
      <c r="BC248" s="33">
        <f>IFERROR([4]车其他014大赔案!BE67,0)</f>
        <v>0</v>
      </c>
      <c r="BD248" s="32">
        <f>ROUND(IFERROR(BM90*AZ248,0),2)</f>
        <v>0</v>
      </c>
      <c r="BE248" s="33">
        <f>ROUND(IFERROR(BM221*(SUM(AZ248:BA248)),0),2)</f>
        <v>0</v>
      </c>
      <c r="BF248" s="37">
        <f t="shared" si="96"/>
        <v>0</v>
      </c>
      <c r="BG248" s="33">
        <f t="shared" si="97"/>
        <v>0</v>
      </c>
      <c r="BH248" s="38">
        <f t="shared" si="98"/>
        <v>0</v>
      </c>
      <c r="BI248" s="33">
        <f t="shared" si="99"/>
        <v>0</v>
      </c>
      <c r="BJ248" s="33">
        <f t="shared" si="100"/>
        <v>0</v>
      </c>
      <c r="BK248" s="32">
        <f t="shared" si="101"/>
        <v>0</v>
      </c>
      <c r="BL248" s="33">
        <f t="shared" si="101"/>
        <v>0</v>
      </c>
      <c r="BM248" s="43">
        <f t="shared" si="102"/>
        <v>0</v>
      </c>
    </row>
    <row r="249" ht="15" customHeight="1" outlineLevel="1" spans="2:65">
      <c r="B249" s="31">
        <v>202109</v>
      </c>
      <c r="C249" s="32">
        <v>2650949.39</v>
      </c>
      <c r="D249" s="33">
        <v>1811923.54</v>
      </c>
      <c r="E249" s="33">
        <f>IFERROR(P120,0)</f>
        <v>0</v>
      </c>
      <c r="F249" s="33">
        <f>IFERROR([4]车其他014大赔案!P29,0)</f>
        <v>0</v>
      </c>
      <c r="G249" s="33">
        <f>IFERROR([4]车其他014大赔案!P68,0)</f>
        <v>0</v>
      </c>
      <c r="H249" s="32">
        <f>ROUND(IFERROR(P90*D249,0),2)</f>
        <v>1811923.54</v>
      </c>
      <c r="I249" s="33">
        <f>ROUND(IFERROR(P221*(SUM(D249:E249)),0),2)</f>
        <v>1811923.54</v>
      </c>
      <c r="J249" s="34">
        <f t="shared" si="103"/>
        <v>1811923.54</v>
      </c>
      <c r="K249" s="33">
        <f t="shared" si="90"/>
        <v>0</v>
      </c>
      <c r="L249" s="38">
        <f t="shared" si="91"/>
        <v>0</v>
      </c>
      <c r="M249" s="33">
        <f t="shared" si="92"/>
        <v>0</v>
      </c>
      <c r="N249" s="39">
        <f t="shared" si="93"/>
        <v>0</v>
      </c>
      <c r="O249" s="32">
        <f t="shared" si="94"/>
        <v>1811923.54</v>
      </c>
      <c r="P249" s="33">
        <f t="shared" si="94"/>
        <v>0</v>
      </c>
      <c r="Q249" s="43">
        <f t="shared" si="95"/>
        <v>0.683499861157289</v>
      </c>
      <c r="AX249" s="31">
        <v>202009</v>
      </c>
      <c r="AY249" s="32">
        <v>0</v>
      </c>
      <c r="AZ249" s="33">
        <f>IFERROR(BL28,0)</f>
        <v>0</v>
      </c>
      <c r="BA249" s="33">
        <f>IFERROR(BL120,0)</f>
        <v>0</v>
      </c>
      <c r="BB249" s="33">
        <f>IFERROR([4]车其他014大赔案!BD29,0)</f>
        <v>0</v>
      </c>
      <c r="BC249" s="33">
        <f>IFERROR([4]车其他014大赔案!BD68,0)</f>
        <v>0</v>
      </c>
      <c r="BD249" s="32">
        <f>ROUND(IFERROR(BL90*AZ249,0),2)</f>
        <v>0</v>
      </c>
      <c r="BE249" s="33">
        <f>ROUND(IFERROR(BL221*(SUM(AZ249:BA249)),0),2)</f>
        <v>0</v>
      </c>
      <c r="BF249" s="37">
        <f t="shared" si="96"/>
        <v>0</v>
      </c>
      <c r="BG249" s="33">
        <f t="shared" si="97"/>
        <v>0</v>
      </c>
      <c r="BH249" s="38">
        <f t="shared" si="98"/>
        <v>0</v>
      </c>
      <c r="BI249" s="33">
        <f t="shared" si="99"/>
        <v>0</v>
      </c>
      <c r="BJ249" s="33">
        <f t="shared" si="100"/>
        <v>0</v>
      </c>
      <c r="BK249" s="32">
        <f t="shared" si="101"/>
        <v>0</v>
      </c>
      <c r="BL249" s="33">
        <f t="shared" si="101"/>
        <v>0</v>
      </c>
      <c r="BM249" s="43">
        <f t="shared" si="102"/>
        <v>0</v>
      </c>
    </row>
    <row r="250" ht="15" customHeight="1" outlineLevel="1" spans="2:65">
      <c r="B250" s="31">
        <v>202112</v>
      </c>
      <c r="C250" s="32">
        <v>1746926.7</v>
      </c>
      <c r="D250" s="33">
        <v>340788.54</v>
      </c>
      <c r="E250" s="33">
        <f>IFERROR(O121,0)</f>
        <v>0</v>
      </c>
      <c r="F250" s="33">
        <f>IFERROR([4]车其他014大赔案!O30,0)</f>
        <v>0</v>
      </c>
      <c r="G250" s="33">
        <f>IFERROR([4]车其他014大赔案!O69,0)</f>
        <v>0</v>
      </c>
      <c r="H250" s="32">
        <f>ROUND(IFERROR(O90*D250,0),2)</f>
        <v>340788.54</v>
      </c>
      <c r="I250" s="33">
        <f>ROUND(IFERROR(O221*(SUM(D250:E250)),0),2)</f>
        <v>340788.54</v>
      </c>
      <c r="J250" s="34">
        <f t="shared" si="103"/>
        <v>340788.54</v>
      </c>
      <c r="K250" s="33">
        <f t="shared" si="90"/>
        <v>0</v>
      </c>
      <c r="L250" s="38">
        <f t="shared" si="91"/>
        <v>0</v>
      </c>
      <c r="M250" s="33">
        <f t="shared" si="92"/>
        <v>0</v>
      </c>
      <c r="N250" s="39">
        <f t="shared" si="93"/>
        <v>0</v>
      </c>
      <c r="O250" s="32">
        <f t="shared" si="94"/>
        <v>340788.54</v>
      </c>
      <c r="P250" s="33">
        <f t="shared" si="94"/>
        <v>0</v>
      </c>
      <c r="Q250" s="43">
        <f t="shared" si="95"/>
        <v>0.195078900562914</v>
      </c>
      <c r="AX250" s="31">
        <v>202012</v>
      </c>
      <c r="AY250" s="32">
        <v>0</v>
      </c>
      <c r="AZ250" s="33">
        <f>IFERROR(BK29,0)</f>
        <v>0</v>
      </c>
      <c r="BA250" s="33">
        <f>IFERROR(BK121,0)</f>
        <v>0</v>
      </c>
      <c r="BB250" s="33">
        <f>IFERROR([4]车其他014大赔案!BC30,0)</f>
        <v>0</v>
      </c>
      <c r="BC250" s="33">
        <f>IFERROR([4]车其他014大赔案!BC69,0)</f>
        <v>0</v>
      </c>
      <c r="BD250" s="32">
        <f>ROUND(IFERROR(BK90*AZ250,0),2)</f>
        <v>0</v>
      </c>
      <c r="BE250" s="33">
        <f>ROUND(IFERROR(BK221*(SUM(AZ250:BA250)),0),2)</f>
        <v>0</v>
      </c>
      <c r="BF250" s="37">
        <f t="shared" si="96"/>
        <v>0</v>
      </c>
      <c r="BG250" s="33">
        <f t="shared" si="97"/>
        <v>0</v>
      </c>
      <c r="BH250" s="38">
        <f t="shared" si="98"/>
        <v>0</v>
      </c>
      <c r="BI250" s="33">
        <f t="shared" si="99"/>
        <v>0</v>
      </c>
      <c r="BJ250" s="33">
        <f t="shared" si="100"/>
        <v>0</v>
      </c>
      <c r="BK250" s="32">
        <f t="shared" si="101"/>
        <v>0</v>
      </c>
      <c r="BL250" s="33">
        <f t="shared" si="101"/>
        <v>0</v>
      </c>
      <c r="BM250" s="43">
        <f t="shared" si="102"/>
        <v>0</v>
      </c>
    </row>
    <row r="251" ht="15" customHeight="1" outlineLevel="1" spans="2:65">
      <c r="B251" s="31">
        <v>202203</v>
      </c>
      <c r="C251" s="32">
        <v>1748988.66</v>
      </c>
      <c r="D251" s="33">
        <v>466648.51</v>
      </c>
      <c r="E251" s="33">
        <f>IFERROR(N122,0)</f>
        <v>0</v>
      </c>
      <c r="F251" s="33">
        <f>IFERROR([4]车其他014大赔案!N31,0)</f>
        <v>0</v>
      </c>
      <c r="G251" s="33">
        <f>IFERROR([4]车其他014大赔案!N70,0)</f>
        <v>0</v>
      </c>
      <c r="H251" s="32">
        <f>ROUND(IFERROR(N90*D251,0),2)</f>
        <v>466648.51</v>
      </c>
      <c r="I251" s="33">
        <f>ROUND(IFERROR(N221*(SUM(D251:E251)),0),2)</f>
        <v>466648.51</v>
      </c>
      <c r="J251" s="34">
        <f t="shared" si="103"/>
        <v>466648.51</v>
      </c>
      <c r="K251" s="33">
        <f t="shared" si="90"/>
        <v>0</v>
      </c>
      <c r="L251" s="38">
        <f t="shared" si="91"/>
        <v>0</v>
      </c>
      <c r="M251" s="33">
        <f t="shared" si="92"/>
        <v>0</v>
      </c>
      <c r="N251" s="39">
        <f t="shared" si="93"/>
        <v>0</v>
      </c>
      <c r="O251" s="32">
        <f t="shared" si="94"/>
        <v>466648.51</v>
      </c>
      <c r="P251" s="33">
        <f t="shared" si="94"/>
        <v>0</v>
      </c>
      <c r="Q251" s="43">
        <f t="shared" si="95"/>
        <v>0.26681048349393</v>
      </c>
      <c r="AX251" s="31">
        <v>202103</v>
      </c>
      <c r="AY251" s="32">
        <v>0</v>
      </c>
      <c r="AZ251" s="33">
        <f>IFERROR(BJ30,0)</f>
        <v>0</v>
      </c>
      <c r="BA251" s="33">
        <f>IFERROR(BJ122,0)</f>
        <v>0</v>
      </c>
      <c r="BB251" s="33">
        <f>IFERROR([4]车其他014大赔案!BB31,0)</f>
        <v>0</v>
      </c>
      <c r="BC251" s="33">
        <f>IFERROR([4]车其他014大赔案!BB70,0)</f>
        <v>0</v>
      </c>
      <c r="BD251" s="32">
        <f>ROUND(IFERROR(BJ90*AZ251,0),2)</f>
        <v>0</v>
      </c>
      <c r="BE251" s="33">
        <f>ROUND(IFERROR(BJ221*(SUM(AZ251:BA251)),0),2)</f>
        <v>0</v>
      </c>
      <c r="BF251" s="37">
        <f t="shared" si="96"/>
        <v>0</v>
      </c>
      <c r="BG251" s="33">
        <f t="shared" si="97"/>
        <v>0</v>
      </c>
      <c r="BH251" s="38">
        <f t="shared" si="98"/>
        <v>0</v>
      </c>
      <c r="BI251" s="33">
        <f t="shared" si="99"/>
        <v>0</v>
      </c>
      <c r="BJ251" s="33">
        <f t="shared" si="100"/>
        <v>0</v>
      </c>
      <c r="BK251" s="32">
        <f t="shared" si="101"/>
        <v>0</v>
      </c>
      <c r="BL251" s="33">
        <f t="shared" si="101"/>
        <v>0</v>
      </c>
      <c r="BM251" s="43">
        <f t="shared" si="102"/>
        <v>0</v>
      </c>
    </row>
    <row r="252" ht="15" customHeight="1" outlineLevel="1" spans="2:65">
      <c r="B252" s="31">
        <v>202206</v>
      </c>
      <c r="C252" s="32">
        <v>1755163.69</v>
      </c>
      <c r="D252" s="33">
        <v>308663.5</v>
      </c>
      <c r="E252" s="33">
        <f>IFERROR(M123,0)</f>
        <v>50000.01</v>
      </c>
      <c r="F252" s="33">
        <f>IFERROR([4]车其他014大赔案!M32,0)</f>
        <v>0</v>
      </c>
      <c r="G252" s="33">
        <f>IFERROR([4]车其他014大赔案!M71,0)</f>
        <v>0</v>
      </c>
      <c r="H252" s="32">
        <f>ROUND(IFERROR(M90*D252,0),2)</f>
        <v>308663.5</v>
      </c>
      <c r="I252" s="33">
        <f>ROUND(IFERROR(M221*(SUM(D252:E252)),0),2)</f>
        <v>358663.51</v>
      </c>
      <c r="J252" s="34">
        <f t="shared" si="103"/>
        <v>358663.51</v>
      </c>
      <c r="K252" s="33">
        <f t="shared" si="90"/>
        <v>0</v>
      </c>
      <c r="L252" s="38">
        <f t="shared" si="91"/>
        <v>0</v>
      </c>
      <c r="M252" s="33">
        <f t="shared" si="92"/>
        <v>0</v>
      </c>
      <c r="N252" s="39">
        <f t="shared" si="93"/>
        <v>0</v>
      </c>
      <c r="O252" s="32">
        <f t="shared" si="94"/>
        <v>358663.51</v>
      </c>
      <c r="P252" s="33">
        <f t="shared" si="94"/>
        <v>0</v>
      </c>
      <c r="Q252" s="43">
        <f t="shared" si="95"/>
        <v>0.20434761272893</v>
      </c>
      <c r="AX252" s="31">
        <v>202106</v>
      </c>
      <c r="AY252" s="32">
        <v>0</v>
      </c>
      <c r="AZ252" s="33">
        <f>IFERROR(BI31,0)</f>
        <v>0</v>
      </c>
      <c r="BA252" s="33">
        <f>IFERROR(BI123,0)</f>
        <v>0</v>
      </c>
      <c r="BB252" s="33">
        <f>IFERROR([4]车其他014大赔案!BA32,0)</f>
        <v>0</v>
      </c>
      <c r="BC252" s="33">
        <f>IFERROR([4]车其他014大赔案!BA71,0)</f>
        <v>0</v>
      </c>
      <c r="BD252" s="32">
        <f>ROUND(IFERROR(BI90*AZ252,0),2)</f>
        <v>0</v>
      </c>
      <c r="BE252" s="33">
        <f>ROUND(IFERROR(BI221*(SUM(AZ252:BA252)),0),2)</f>
        <v>0</v>
      </c>
      <c r="BF252" s="37">
        <f t="shared" si="96"/>
        <v>0</v>
      </c>
      <c r="BG252" s="33">
        <f t="shared" si="97"/>
        <v>0</v>
      </c>
      <c r="BH252" s="38">
        <f t="shared" si="98"/>
        <v>0</v>
      </c>
      <c r="BI252" s="33">
        <f t="shared" si="99"/>
        <v>0</v>
      </c>
      <c r="BJ252" s="33">
        <f t="shared" si="100"/>
        <v>0</v>
      </c>
      <c r="BK252" s="32">
        <f t="shared" si="101"/>
        <v>0</v>
      </c>
      <c r="BL252" s="33">
        <f t="shared" si="101"/>
        <v>0</v>
      </c>
      <c r="BM252" s="43">
        <f t="shared" si="102"/>
        <v>0</v>
      </c>
    </row>
    <row r="253" ht="15" customHeight="1" outlineLevel="1" spans="2:65">
      <c r="B253" s="31">
        <v>202209</v>
      </c>
      <c r="C253" s="32">
        <v>1701405.54</v>
      </c>
      <c r="D253" s="33">
        <v>554757.5</v>
      </c>
      <c r="E253" s="33">
        <f>IFERROR(L124,0)</f>
        <v>0</v>
      </c>
      <c r="F253" s="33">
        <f>IFERROR([4]车其他014大赔案!L33,0)</f>
        <v>0</v>
      </c>
      <c r="G253" s="33">
        <f>IFERROR([4]车其他014大赔案!L72,0)</f>
        <v>0</v>
      </c>
      <c r="H253" s="32">
        <f>ROUND(IFERROR(L90*D253,0),2)</f>
        <v>554757.5</v>
      </c>
      <c r="I253" s="33">
        <f>ROUND(IFERROR(L221*(SUM(D253:E253)),0),2)</f>
        <v>554757.5</v>
      </c>
      <c r="J253" s="34">
        <f t="shared" si="103"/>
        <v>554757.5</v>
      </c>
      <c r="K253" s="33">
        <f t="shared" si="90"/>
        <v>0</v>
      </c>
      <c r="L253" s="38">
        <f t="shared" si="91"/>
        <v>0</v>
      </c>
      <c r="M253" s="33">
        <f t="shared" si="92"/>
        <v>0</v>
      </c>
      <c r="N253" s="39">
        <f t="shared" si="93"/>
        <v>0</v>
      </c>
      <c r="O253" s="32">
        <f t="shared" si="94"/>
        <v>554757.5</v>
      </c>
      <c r="P253" s="33">
        <f t="shared" si="94"/>
        <v>0</v>
      </c>
      <c r="Q253" s="43">
        <f t="shared" si="95"/>
        <v>0.326058359960436</v>
      </c>
      <c r="AX253" s="31">
        <v>202109</v>
      </c>
      <c r="AY253" s="32">
        <v>0</v>
      </c>
      <c r="AZ253" s="33">
        <f>IFERROR(BH32,0)</f>
        <v>0</v>
      </c>
      <c r="BA253" s="33">
        <f>IFERROR(BH124,0)</f>
        <v>0</v>
      </c>
      <c r="BB253" s="33">
        <f>IFERROR([4]车其他014大赔案!AZ33,0)</f>
        <v>0</v>
      </c>
      <c r="BC253" s="33">
        <f>IFERROR([4]车其他014大赔案!AZ72,0)</f>
        <v>0</v>
      </c>
      <c r="BD253" s="32">
        <f>ROUND(IFERROR(BH90*AZ253,0),2)</f>
        <v>0</v>
      </c>
      <c r="BE253" s="33">
        <f>ROUND(IFERROR(BH221*(SUM(AZ253:BA253)),0),2)</f>
        <v>0</v>
      </c>
      <c r="BF253" s="37">
        <f t="shared" si="96"/>
        <v>0</v>
      </c>
      <c r="BG253" s="33">
        <f t="shared" si="97"/>
        <v>0</v>
      </c>
      <c r="BH253" s="38">
        <f t="shared" si="98"/>
        <v>0</v>
      </c>
      <c r="BI253" s="33">
        <f t="shared" si="99"/>
        <v>0</v>
      </c>
      <c r="BJ253" s="33">
        <f t="shared" si="100"/>
        <v>0</v>
      </c>
      <c r="BK253" s="32">
        <f t="shared" si="101"/>
        <v>0</v>
      </c>
      <c r="BL253" s="33">
        <f t="shared" si="101"/>
        <v>0</v>
      </c>
      <c r="BM253" s="43">
        <f t="shared" si="102"/>
        <v>0</v>
      </c>
    </row>
    <row r="254" ht="15" customHeight="1" outlineLevel="1" spans="2:65">
      <c r="B254" s="31">
        <v>202212</v>
      </c>
      <c r="C254" s="32">
        <v>1626611.37</v>
      </c>
      <c r="D254" s="33">
        <v>1086254.02</v>
      </c>
      <c r="E254" s="33">
        <f>IFERROR(K125,0)</f>
        <v>100000</v>
      </c>
      <c r="F254" s="33">
        <f>IFERROR([4]车其他014大赔案!K34,0)</f>
        <v>0</v>
      </c>
      <c r="G254" s="33">
        <f>IFERROR([4]车其他014大赔案!K73,0)</f>
        <v>0</v>
      </c>
      <c r="H254" s="32">
        <f>ROUND(IFERROR(K90*D254,0),2)</f>
        <v>1086254.02</v>
      </c>
      <c r="I254" s="33">
        <f>ROUND(IFERROR(K221*(SUM(D254:E254)),0),2)</f>
        <v>1186254.02</v>
      </c>
      <c r="J254" s="34">
        <f t="shared" si="103"/>
        <v>1186254.02</v>
      </c>
      <c r="K254" s="33">
        <f t="shared" si="90"/>
        <v>0</v>
      </c>
      <c r="L254" s="38">
        <f t="shared" si="91"/>
        <v>0</v>
      </c>
      <c r="M254" s="33">
        <f t="shared" si="92"/>
        <v>0</v>
      </c>
      <c r="N254" s="39">
        <f t="shared" si="93"/>
        <v>0</v>
      </c>
      <c r="O254" s="32">
        <f t="shared" si="94"/>
        <v>1186254.02</v>
      </c>
      <c r="P254" s="33">
        <f t="shared" si="94"/>
        <v>0</v>
      </c>
      <c r="Q254" s="43">
        <f t="shared" si="95"/>
        <v>0.72927931150512</v>
      </c>
      <c r="AX254" s="31">
        <v>202112</v>
      </c>
      <c r="AY254" s="32">
        <v>0</v>
      </c>
      <c r="AZ254" s="33">
        <f>IFERROR(BG33,0)</f>
        <v>0</v>
      </c>
      <c r="BA254" s="33">
        <f>IFERROR(BG125,0)</f>
        <v>0</v>
      </c>
      <c r="BB254" s="33">
        <f>IFERROR([4]车其他014大赔案!AY34,0)</f>
        <v>0</v>
      </c>
      <c r="BC254" s="33">
        <f>IFERROR([4]车其他014大赔案!AY73,0)</f>
        <v>0</v>
      </c>
      <c r="BD254" s="32">
        <f>ROUND(IFERROR(BG90*AZ254,0),2)</f>
        <v>0</v>
      </c>
      <c r="BE254" s="33">
        <f>ROUND(IFERROR(BG221*(SUM(AZ254:BA254)),0),2)</f>
        <v>0</v>
      </c>
      <c r="BF254" s="37">
        <f t="shared" si="96"/>
        <v>0</v>
      </c>
      <c r="BG254" s="33">
        <f t="shared" si="97"/>
        <v>0</v>
      </c>
      <c r="BH254" s="38">
        <f t="shared" si="98"/>
        <v>0</v>
      </c>
      <c r="BI254" s="33">
        <f t="shared" si="99"/>
        <v>0</v>
      </c>
      <c r="BJ254" s="33">
        <f t="shared" si="100"/>
        <v>0</v>
      </c>
      <c r="BK254" s="32">
        <f t="shared" si="101"/>
        <v>0</v>
      </c>
      <c r="BL254" s="33">
        <f t="shared" si="101"/>
        <v>0</v>
      </c>
      <c r="BM254" s="43">
        <f t="shared" si="102"/>
        <v>0</v>
      </c>
    </row>
    <row r="255" ht="15" customHeight="1" outlineLevel="1" spans="2:65">
      <c r="B255" s="31">
        <v>202303</v>
      </c>
      <c r="C255" s="32">
        <v>1664037.3</v>
      </c>
      <c r="D255" s="33">
        <v>708874.23</v>
      </c>
      <c r="E255" s="33">
        <f>IFERROR(J126,0)</f>
        <v>0</v>
      </c>
      <c r="F255" s="33">
        <f>IFERROR([4]车其他014大赔案!J35,0)</f>
        <v>0</v>
      </c>
      <c r="G255" s="33">
        <f>IFERROR([4]车其他014大赔案!J74,0)</f>
        <v>0</v>
      </c>
      <c r="H255" s="32">
        <f>ROUND(IFERROR(J90*D255,0),2)</f>
        <v>708874.23</v>
      </c>
      <c r="I255" s="33">
        <f>ROUND(IFERROR(J221*(SUM(D255:E255)),0),2)</f>
        <v>708874.23</v>
      </c>
      <c r="J255" s="34">
        <f t="shared" si="103"/>
        <v>708874.23</v>
      </c>
      <c r="K255" s="33">
        <f t="shared" si="90"/>
        <v>0</v>
      </c>
      <c r="L255" s="38">
        <f t="shared" si="91"/>
        <v>0</v>
      </c>
      <c r="M255" s="33">
        <f t="shared" si="92"/>
        <v>0</v>
      </c>
      <c r="N255" s="39">
        <f t="shared" si="93"/>
        <v>0</v>
      </c>
      <c r="O255" s="32">
        <f t="shared" si="94"/>
        <v>708874.23</v>
      </c>
      <c r="P255" s="33">
        <f t="shared" si="94"/>
        <v>0</v>
      </c>
      <c r="Q255" s="43">
        <f t="shared" si="95"/>
        <v>0.425996598754126</v>
      </c>
      <c r="AX255" s="31">
        <v>202203</v>
      </c>
      <c r="AY255" s="32">
        <v>0</v>
      </c>
      <c r="AZ255" s="33">
        <f>IFERROR(BF34,0)</f>
        <v>0</v>
      </c>
      <c r="BA255" s="33">
        <f>IFERROR(BF126,0)</f>
        <v>0</v>
      </c>
      <c r="BB255" s="33">
        <f>IFERROR([4]车其他014大赔案!AX35,0)</f>
        <v>0</v>
      </c>
      <c r="BC255" s="33">
        <f>IFERROR([4]车其他014大赔案!AX74,0)</f>
        <v>0</v>
      </c>
      <c r="BD255" s="32">
        <f>ROUND(IFERROR(BF90*AZ255,0),2)</f>
        <v>0</v>
      </c>
      <c r="BE255" s="33">
        <f>ROUND(IFERROR(BF221*(SUM(AZ255:BA255)),0),2)</f>
        <v>0</v>
      </c>
      <c r="BF255" s="37">
        <f t="shared" si="96"/>
        <v>0</v>
      </c>
      <c r="BG255" s="33">
        <f t="shared" si="97"/>
        <v>0</v>
      </c>
      <c r="BH255" s="38">
        <f t="shared" si="98"/>
        <v>0</v>
      </c>
      <c r="BI255" s="33">
        <f t="shared" si="99"/>
        <v>0</v>
      </c>
      <c r="BJ255" s="33">
        <f t="shared" si="100"/>
        <v>0</v>
      </c>
      <c r="BK255" s="32">
        <f t="shared" si="101"/>
        <v>0</v>
      </c>
      <c r="BL255" s="33">
        <f t="shared" si="101"/>
        <v>0</v>
      </c>
      <c r="BM255" s="43">
        <f t="shared" si="102"/>
        <v>0</v>
      </c>
    </row>
    <row r="256" ht="15" customHeight="1" outlineLevel="1" spans="2:65">
      <c r="B256" s="31">
        <v>202306</v>
      </c>
      <c r="C256" s="32">
        <v>1779436.46</v>
      </c>
      <c r="D256" s="33">
        <v>774656.33</v>
      </c>
      <c r="E256" s="33">
        <f>IFERROR(I127,0)</f>
        <v>9780</v>
      </c>
      <c r="F256" s="33">
        <f>IFERROR([4]车其他014大赔案!I36,0)</f>
        <v>0</v>
      </c>
      <c r="G256" s="33">
        <f>IFERROR([4]车其他014大赔案!I75,0)</f>
        <v>0</v>
      </c>
      <c r="H256" s="32">
        <f>ROUND(IFERROR(I90*D256,0),2)</f>
        <v>774656.33</v>
      </c>
      <c r="I256" s="33">
        <f>ROUND(IFERROR(I221*(SUM(D256:E256)),0),2)</f>
        <v>784436.33</v>
      </c>
      <c r="J256" s="34">
        <f t="shared" si="103"/>
        <v>784436.33</v>
      </c>
      <c r="K256" s="33">
        <f t="shared" si="90"/>
        <v>0</v>
      </c>
      <c r="L256" s="38">
        <f t="shared" si="91"/>
        <v>0</v>
      </c>
      <c r="M256" s="33">
        <f t="shared" si="92"/>
        <v>0</v>
      </c>
      <c r="N256" s="39">
        <f t="shared" si="93"/>
        <v>0</v>
      </c>
      <c r="O256" s="32">
        <f t="shared" si="94"/>
        <v>784436.33</v>
      </c>
      <c r="P256" s="33">
        <f t="shared" si="94"/>
        <v>0</v>
      </c>
      <c r="Q256" s="43">
        <f t="shared" si="95"/>
        <v>0.440834133521126</v>
      </c>
      <c r="AX256" s="31">
        <v>202206</v>
      </c>
      <c r="AY256" s="32">
        <v>0</v>
      </c>
      <c r="AZ256" s="33">
        <f>IFERROR(BE35,0)</f>
        <v>0</v>
      </c>
      <c r="BA256" s="33">
        <f>IFERROR(BE127,0)</f>
        <v>0</v>
      </c>
      <c r="BB256" s="33">
        <f>IFERROR([4]车其他014大赔案!AW36,0)</f>
        <v>0</v>
      </c>
      <c r="BC256" s="33">
        <f>IFERROR([4]车其他014大赔案!AW75,0)</f>
        <v>0</v>
      </c>
      <c r="BD256" s="32">
        <f>ROUND(IFERROR(BE90*AZ256,0),2)</f>
        <v>0</v>
      </c>
      <c r="BE256" s="33">
        <f>ROUND(IFERROR(BE221*(SUM(AZ256:BA256)),0),2)</f>
        <v>0</v>
      </c>
      <c r="BF256" s="37">
        <f t="shared" si="96"/>
        <v>0</v>
      </c>
      <c r="BG256" s="33">
        <f t="shared" si="97"/>
        <v>0</v>
      </c>
      <c r="BH256" s="38">
        <f t="shared" si="98"/>
        <v>0</v>
      </c>
      <c r="BI256" s="33">
        <f t="shared" si="99"/>
        <v>0</v>
      </c>
      <c r="BJ256" s="33">
        <f t="shared" si="100"/>
        <v>0</v>
      </c>
      <c r="BK256" s="32">
        <f t="shared" si="101"/>
        <v>0</v>
      </c>
      <c r="BL256" s="33">
        <f t="shared" si="101"/>
        <v>0</v>
      </c>
      <c r="BM256" s="43">
        <f t="shared" si="102"/>
        <v>0</v>
      </c>
    </row>
    <row r="257" ht="15" customHeight="1" outlineLevel="1" spans="2:65">
      <c r="B257" s="31">
        <v>202309</v>
      </c>
      <c r="C257" s="32">
        <v>1891939.16</v>
      </c>
      <c r="D257" s="33">
        <v>448430.56</v>
      </c>
      <c r="E257" s="33">
        <f>IFERROR(H128,0)</f>
        <v>500000</v>
      </c>
      <c r="F257" s="33">
        <f>IFERROR([4]车其他014大赔案!H37,0)</f>
        <v>0</v>
      </c>
      <c r="G257" s="33">
        <f>IFERROR([4]车其他014大赔案!H76,0)</f>
        <v>0</v>
      </c>
      <c r="H257" s="32">
        <f>ROUND(IFERROR(H90*D257,0),2)</f>
        <v>448430.56</v>
      </c>
      <c r="I257" s="33">
        <f>ROUND(IFERROR(H221*(SUM(D257:E257)),0),2)</f>
        <v>948430.56</v>
      </c>
      <c r="J257" s="34">
        <f t="shared" si="103"/>
        <v>948430.56</v>
      </c>
      <c r="K257" s="33">
        <f t="shared" si="90"/>
        <v>0</v>
      </c>
      <c r="L257" s="38">
        <f t="shared" si="91"/>
        <v>0</v>
      </c>
      <c r="M257" s="33">
        <f t="shared" si="92"/>
        <v>0</v>
      </c>
      <c r="N257" s="39">
        <f t="shared" si="93"/>
        <v>0</v>
      </c>
      <c r="O257" s="32">
        <f t="shared" si="94"/>
        <v>948430.56</v>
      </c>
      <c r="P257" s="33">
        <f t="shared" si="94"/>
        <v>0</v>
      </c>
      <c r="Q257" s="43">
        <f t="shared" si="95"/>
        <v>0.501300771215074</v>
      </c>
      <c r="AX257" s="31">
        <v>202209</v>
      </c>
      <c r="AY257" s="32">
        <v>0</v>
      </c>
      <c r="AZ257" s="33">
        <f>IFERROR(BD36,0)</f>
        <v>0</v>
      </c>
      <c r="BA257" s="33">
        <f>IFERROR(BD128,0)</f>
        <v>0</v>
      </c>
      <c r="BB257" s="33">
        <f>IFERROR([4]车其他014大赔案!AV37,0)</f>
        <v>0</v>
      </c>
      <c r="BC257" s="33">
        <f>IFERROR([4]车其他014大赔案!AV76,0)</f>
        <v>0</v>
      </c>
      <c r="BD257" s="32">
        <f>ROUND(IFERROR(BD90*AZ257,0),2)</f>
        <v>0</v>
      </c>
      <c r="BE257" s="33">
        <f>ROUND(IFERROR(BD221*(SUM(AZ257:BA257)),0),2)</f>
        <v>0</v>
      </c>
      <c r="BF257" s="37">
        <f t="shared" si="96"/>
        <v>0</v>
      </c>
      <c r="BG257" s="33">
        <f t="shared" si="97"/>
        <v>0</v>
      </c>
      <c r="BH257" s="38">
        <f t="shared" si="98"/>
        <v>0</v>
      </c>
      <c r="BI257" s="33">
        <f t="shared" si="99"/>
        <v>0</v>
      </c>
      <c r="BJ257" s="33">
        <f t="shared" si="100"/>
        <v>0</v>
      </c>
      <c r="BK257" s="32">
        <f t="shared" si="101"/>
        <v>0</v>
      </c>
      <c r="BL257" s="33">
        <f t="shared" si="101"/>
        <v>0</v>
      </c>
      <c r="BM257" s="43">
        <f t="shared" si="102"/>
        <v>0</v>
      </c>
    </row>
    <row r="258" ht="15" customHeight="1" outlineLevel="1" spans="2:65">
      <c r="B258" s="31">
        <v>202312</v>
      </c>
      <c r="C258" s="32">
        <v>2099673.94</v>
      </c>
      <c r="D258" s="33">
        <v>419656.4</v>
      </c>
      <c r="E258" s="33">
        <f>IFERROR(G129,0)</f>
        <v>0</v>
      </c>
      <c r="F258" s="33">
        <f>IFERROR([4]车其他014大赔案!G38,0)</f>
        <v>0</v>
      </c>
      <c r="G258" s="33">
        <f>IFERROR([4]车其他014大赔案!G77,0)</f>
        <v>0</v>
      </c>
      <c r="H258" s="32">
        <f>ROUND(IFERROR(G90*D258,0),2)</f>
        <v>419656.4</v>
      </c>
      <c r="I258" s="33">
        <f>ROUND(IFERROR(G221*(SUM(D258:E258)),0),2)</f>
        <v>419656.4</v>
      </c>
      <c r="J258" s="34">
        <f t="shared" si="103"/>
        <v>419656.4</v>
      </c>
      <c r="K258" s="33">
        <f t="shared" si="90"/>
        <v>0</v>
      </c>
      <c r="L258" s="38">
        <f t="shared" si="91"/>
        <v>0</v>
      </c>
      <c r="M258" s="33">
        <f t="shared" si="92"/>
        <v>0</v>
      </c>
      <c r="N258" s="39">
        <f t="shared" si="93"/>
        <v>0</v>
      </c>
      <c r="O258" s="32">
        <f t="shared" si="94"/>
        <v>419656.4</v>
      </c>
      <c r="P258" s="33">
        <f t="shared" si="94"/>
        <v>0</v>
      </c>
      <c r="Q258" s="43">
        <f t="shared" si="95"/>
        <v>0.199867413699481</v>
      </c>
      <c r="AX258" s="31">
        <v>202212</v>
      </c>
      <c r="AY258" s="32">
        <v>0</v>
      </c>
      <c r="AZ258" s="33">
        <f>IFERROR(BC37,0)</f>
        <v>0</v>
      </c>
      <c r="BA258" s="33">
        <f>IFERROR(BC129,0)</f>
        <v>0</v>
      </c>
      <c r="BB258" s="33">
        <f>IFERROR([4]车其他014大赔案!AU38,0)</f>
        <v>0</v>
      </c>
      <c r="BC258" s="33">
        <f>IFERROR([4]车其他014大赔案!AU77,0)</f>
        <v>0</v>
      </c>
      <c r="BD258" s="32">
        <f>ROUND(IFERROR(BC90*AZ258,0),2)</f>
        <v>0</v>
      </c>
      <c r="BE258" s="33">
        <f>ROUND(IFERROR(BC221*(SUM(AZ258:BA258)),0),2)</f>
        <v>0</v>
      </c>
      <c r="BF258" s="37">
        <f t="shared" si="96"/>
        <v>0</v>
      </c>
      <c r="BG258" s="33">
        <f t="shared" si="97"/>
        <v>0</v>
      </c>
      <c r="BH258" s="38">
        <f t="shared" si="98"/>
        <v>0</v>
      </c>
      <c r="BI258" s="33">
        <f t="shared" si="99"/>
        <v>0</v>
      </c>
      <c r="BJ258" s="33">
        <f t="shared" si="100"/>
        <v>0</v>
      </c>
      <c r="BK258" s="32">
        <f t="shared" si="101"/>
        <v>0</v>
      </c>
      <c r="BL258" s="33">
        <f t="shared" si="101"/>
        <v>0</v>
      </c>
      <c r="BM258" s="43">
        <f t="shared" si="102"/>
        <v>0</v>
      </c>
    </row>
    <row r="259" ht="15" customHeight="1" outlineLevel="1" spans="2:65">
      <c r="B259" s="31">
        <v>202403</v>
      </c>
      <c r="C259" s="32">
        <v>2281063.32</v>
      </c>
      <c r="D259" s="33">
        <v>660820.49</v>
      </c>
      <c r="E259" s="33">
        <f>IFERROR(F130,0)</f>
        <v>86436</v>
      </c>
      <c r="F259" s="33">
        <f>IFERROR([4]车其他014大赔案!F39,0)</f>
        <v>0</v>
      </c>
      <c r="G259" s="33">
        <f>IFERROR([4]车其他014大赔案!F78,0)</f>
        <v>0</v>
      </c>
      <c r="H259" s="32">
        <f>ROUND(IFERROR(F90*D259,0),2)</f>
        <v>660820.49</v>
      </c>
      <c r="I259" s="33">
        <f>ROUND(IFERROR(F221*(SUM(D259:E259)),0),2)</f>
        <v>747256.49</v>
      </c>
      <c r="J259" s="34">
        <f t="shared" si="103"/>
        <v>747256.49</v>
      </c>
      <c r="K259" s="33">
        <f t="shared" si="90"/>
        <v>0</v>
      </c>
      <c r="L259" s="38">
        <f t="shared" si="91"/>
        <v>0</v>
      </c>
      <c r="M259" s="33">
        <f t="shared" si="92"/>
        <v>0</v>
      </c>
      <c r="N259" s="39">
        <f t="shared" si="93"/>
        <v>0</v>
      </c>
      <c r="O259" s="32">
        <f t="shared" si="94"/>
        <v>747256.49</v>
      </c>
      <c r="P259" s="33">
        <f t="shared" si="94"/>
        <v>0</v>
      </c>
      <c r="Q259" s="43">
        <f t="shared" si="95"/>
        <v>0.327591296325785</v>
      </c>
      <c r="AX259" s="31">
        <v>202303</v>
      </c>
      <c r="AY259" s="32">
        <v>0</v>
      </c>
      <c r="AZ259" s="33">
        <f>IFERROR(BB38,0)</f>
        <v>0</v>
      </c>
      <c r="BA259" s="33">
        <f>IFERROR(BB130,0)</f>
        <v>0</v>
      </c>
      <c r="BB259" s="33">
        <f>IFERROR([4]车其他014大赔案!AT39,0)</f>
        <v>0</v>
      </c>
      <c r="BC259" s="33">
        <f>IFERROR([4]车其他014大赔案!AT78,0)</f>
        <v>0</v>
      </c>
      <c r="BD259" s="32">
        <f>ROUND(IFERROR(BB90*AZ259,0),2)</f>
        <v>0</v>
      </c>
      <c r="BE259" s="33">
        <f>ROUND(IFERROR(BB221*(SUM(AZ259:BA259)),0),2)</f>
        <v>0</v>
      </c>
      <c r="BF259" s="37">
        <f t="shared" si="96"/>
        <v>0</v>
      </c>
      <c r="BG259" s="33">
        <f t="shared" si="97"/>
        <v>0</v>
      </c>
      <c r="BH259" s="38">
        <f t="shared" si="98"/>
        <v>0</v>
      </c>
      <c r="BI259" s="33">
        <f t="shared" si="99"/>
        <v>0</v>
      </c>
      <c r="BJ259" s="33">
        <f t="shared" si="100"/>
        <v>0</v>
      </c>
      <c r="BK259" s="32">
        <f t="shared" si="101"/>
        <v>0</v>
      </c>
      <c r="BL259" s="33">
        <f t="shared" si="101"/>
        <v>0</v>
      </c>
      <c r="BM259" s="43">
        <f t="shared" si="102"/>
        <v>0</v>
      </c>
    </row>
    <row r="260" ht="15" customHeight="1" outlineLevel="1" spans="2:65">
      <c r="B260" s="31">
        <v>202406</v>
      </c>
      <c r="C260" s="32">
        <v>2429321.24</v>
      </c>
      <c r="D260" s="33">
        <v>540883.39</v>
      </c>
      <c r="E260" s="33">
        <f>IFERROR(E131,0)</f>
        <v>34377</v>
      </c>
      <c r="F260" s="33">
        <f>IFERROR([4]车其他014大赔案!E40,0)</f>
        <v>0</v>
      </c>
      <c r="G260" s="33">
        <f>IFERROR([4]车其他014大赔案!E79,0)</f>
        <v>0</v>
      </c>
      <c r="H260" s="32">
        <f>ROUND(IFERROR(E90*D260,0),2)</f>
        <v>546292.22</v>
      </c>
      <c r="I260" s="33">
        <f>ROUND(IFERROR(E221*(SUM(D260:E260)),0),2)</f>
        <v>575260.39</v>
      </c>
      <c r="J260" s="34">
        <f t="shared" si="103"/>
        <v>575260.39</v>
      </c>
      <c r="K260" s="33">
        <f t="shared" si="90"/>
        <v>0</v>
      </c>
      <c r="L260" s="38">
        <f t="shared" si="91"/>
        <v>0</v>
      </c>
      <c r="M260" s="33">
        <f t="shared" si="92"/>
        <v>0</v>
      </c>
      <c r="N260" s="39">
        <f t="shared" si="93"/>
        <v>0</v>
      </c>
      <c r="O260" s="32">
        <f t="shared" si="94"/>
        <v>575260.39</v>
      </c>
      <c r="P260" s="33">
        <f t="shared" si="94"/>
        <v>0</v>
      </c>
      <c r="Q260" s="43">
        <f t="shared" si="95"/>
        <v>0.236798814635153</v>
      </c>
      <c r="AX260" s="31">
        <v>202306</v>
      </c>
      <c r="AY260" s="32">
        <v>0</v>
      </c>
      <c r="AZ260" s="33">
        <f>IFERROR(BA39,0)</f>
        <v>0</v>
      </c>
      <c r="BA260" s="33">
        <f>IFERROR(BA131,0)</f>
        <v>0</v>
      </c>
      <c r="BB260" s="33">
        <f>IFERROR([4]车其他014大赔案!AS40,0)</f>
        <v>0</v>
      </c>
      <c r="BC260" s="33">
        <f>IFERROR([4]车其他014大赔案!AS79,0)</f>
        <v>0</v>
      </c>
      <c r="BD260" s="32">
        <f>ROUND(IFERROR(BA90*AZ260,0),2)</f>
        <v>0</v>
      </c>
      <c r="BE260" s="33">
        <f>ROUND(IFERROR(BA221*(SUM(AZ260:BA260)),0),2)</f>
        <v>0</v>
      </c>
      <c r="BF260" s="37">
        <f t="shared" si="96"/>
        <v>0</v>
      </c>
      <c r="BG260" s="33">
        <f t="shared" si="97"/>
        <v>0</v>
      </c>
      <c r="BH260" s="38">
        <f t="shared" si="98"/>
        <v>0</v>
      </c>
      <c r="BI260" s="33">
        <f t="shared" si="99"/>
        <v>0</v>
      </c>
      <c r="BJ260" s="33">
        <f t="shared" si="100"/>
        <v>0</v>
      </c>
      <c r="BK260" s="32">
        <f t="shared" si="101"/>
        <v>0</v>
      </c>
      <c r="BL260" s="33">
        <f t="shared" si="101"/>
        <v>0</v>
      </c>
      <c r="BM260" s="43">
        <f t="shared" si="102"/>
        <v>0</v>
      </c>
    </row>
    <row r="261" ht="15" customHeight="1" outlineLevel="1" spans="2:65">
      <c r="B261" s="31">
        <v>202409</v>
      </c>
      <c r="C261" s="32">
        <v>2527338.42</v>
      </c>
      <c r="D261" s="33">
        <v>686576.2</v>
      </c>
      <c r="E261" s="33">
        <f>IFERROR(D132,0)</f>
        <v>12300</v>
      </c>
      <c r="F261" s="33">
        <f>IFERROR([4]车其他014大赔案!D41,0)</f>
        <v>0</v>
      </c>
      <c r="G261" s="33">
        <f>IFERROR([4]车其他014大赔案!D80,0)</f>
        <v>0</v>
      </c>
      <c r="H261" s="32">
        <f>ROUND(IFERROR(D90*D261,0),2)</f>
        <v>748917.32</v>
      </c>
      <c r="I261" s="33">
        <f>ROUND(IFERROR(D221*(SUM(D261:E261)),0),2)</f>
        <v>719842.49</v>
      </c>
      <c r="J261" s="34">
        <f t="shared" si="103"/>
        <v>719842.49</v>
      </c>
      <c r="K261" s="33">
        <f t="shared" si="90"/>
        <v>20966.29</v>
      </c>
      <c r="L261" s="38">
        <f t="shared" si="91"/>
        <v>0</v>
      </c>
      <c r="M261" s="33">
        <f t="shared" si="92"/>
        <v>0</v>
      </c>
      <c r="N261" s="39">
        <f t="shared" si="93"/>
        <v>0</v>
      </c>
      <c r="O261" s="32">
        <f t="shared" si="94"/>
        <v>719842.49</v>
      </c>
      <c r="P261" s="33">
        <f t="shared" si="94"/>
        <v>20966.29</v>
      </c>
      <c r="Q261" s="43">
        <f t="shared" si="95"/>
        <v>0.284822358693063</v>
      </c>
      <c r="AX261" s="31">
        <v>202309</v>
      </c>
      <c r="AY261" s="32">
        <v>0</v>
      </c>
      <c r="AZ261" s="33">
        <f>IFERROR(AZ40,0)</f>
        <v>0</v>
      </c>
      <c r="BA261" s="33">
        <f>IFERROR(AZ132,0)</f>
        <v>0</v>
      </c>
      <c r="BB261" s="33">
        <f>IFERROR([4]车其他014大赔案!AR41,0)</f>
        <v>0</v>
      </c>
      <c r="BC261" s="33">
        <f>IFERROR([4]车其他014大赔案!AR80,0)</f>
        <v>0</v>
      </c>
      <c r="BD261" s="32">
        <f>ROUND(IFERROR(AZ90*AZ261,0),2)</f>
        <v>0</v>
      </c>
      <c r="BE261" s="33">
        <f>ROUND(IFERROR(AZ221*(SUM(AZ261:BA261)),0),2)</f>
        <v>0</v>
      </c>
      <c r="BF261" s="37">
        <f t="shared" si="96"/>
        <v>0</v>
      </c>
      <c r="BG261" s="33">
        <f t="shared" si="97"/>
        <v>0</v>
      </c>
      <c r="BH261" s="38">
        <f t="shared" si="98"/>
        <v>0</v>
      </c>
      <c r="BI261" s="33">
        <f t="shared" si="99"/>
        <v>0</v>
      </c>
      <c r="BJ261" s="33">
        <f t="shared" si="100"/>
        <v>0</v>
      </c>
      <c r="BK261" s="32">
        <f t="shared" si="101"/>
        <v>0</v>
      </c>
      <c r="BL261" s="33">
        <f t="shared" si="101"/>
        <v>0</v>
      </c>
      <c r="BM261" s="43">
        <f t="shared" si="102"/>
        <v>0</v>
      </c>
    </row>
    <row r="262" ht="15" customHeight="1" outlineLevel="1" spans="2:65">
      <c r="B262" s="44">
        <v>202412</v>
      </c>
      <c r="C262" s="45">
        <v>2545909.01</v>
      </c>
      <c r="D262" s="46">
        <v>340976.9</v>
      </c>
      <c r="E262" s="46">
        <f>IFERROR(C133,0)</f>
        <v>747649.8</v>
      </c>
      <c r="F262" s="46">
        <f>IFERROR([4]车其他014大赔案!C42,0)</f>
        <v>0</v>
      </c>
      <c r="G262" s="46">
        <f>IFERROR([4]车其他014大赔案!C81,0)</f>
        <v>0</v>
      </c>
      <c r="H262" s="45">
        <f>ROUND(IFERROR(C90*D262,0),2)</f>
        <v>420289.49</v>
      </c>
      <c r="I262" s="46">
        <f>ROUND(IFERROR(C221*(SUM(D262:E262)),0),2)</f>
        <v>1210988.34</v>
      </c>
      <c r="J262" s="34">
        <f t="shared" si="103"/>
        <v>1210988.34</v>
      </c>
      <c r="K262" s="46">
        <f t="shared" si="90"/>
        <v>122361.64</v>
      </c>
      <c r="L262" s="63">
        <f t="shared" si="91"/>
        <v>0</v>
      </c>
      <c r="M262" s="46">
        <f t="shared" si="92"/>
        <v>0</v>
      </c>
      <c r="N262" s="64">
        <f t="shared" si="93"/>
        <v>0</v>
      </c>
      <c r="O262" s="45">
        <f t="shared" si="94"/>
        <v>1210988.34</v>
      </c>
      <c r="P262" s="46">
        <f t="shared" si="94"/>
        <v>122361.64</v>
      </c>
      <c r="Q262" s="68">
        <f t="shared" si="95"/>
        <v>0.47566049503081</v>
      </c>
      <c r="AX262" s="44">
        <v>202312</v>
      </c>
      <c r="AY262" s="45">
        <v>0</v>
      </c>
      <c r="AZ262" s="46">
        <f>IFERROR(AY41,0)</f>
        <v>0</v>
      </c>
      <c r="BA262" s="46">
        <f>IFERROR(AY133,0)</f>
        <v>0</v>
      </c>
      <c r="BB262" s="46">
        <f>IFERROR([4]车其他014大赔案!AQ42,0)</f>
        <v>0</v>
      </c>
      <c r="BC262" s="46">
        <f>IFERROR([4]车其他014大赔案!AQ81,0)</f>
        <v>0</v>
      </c>
      <c r="BD262" s="45">
        <f>ROUND(IFERROR(AY90*AZ262,0),2)</f>
        <v>0</v>
      </c>
      <c r="BE262" s="46">
        <f>ROUND(IFERROR(AY221*(SUM(AZ262:BA262)),0),2)</f>
        <v>0</v>
      </c>
      <c r="BF262" s="86">
        <f t="shared" si="96"/>
        <v>0</v>
      </c>
      <c r="BG262" s="46">
        <f t="shared" si="97"/>
        <v>0</v>
      </c>
      <c r="BH262" s="63">
        <f t="shared" si="98"/>
        <v>0</v>
      </c>
      <c r="BI262" s="46">
        <f t="shared" si="99"/>
        <v>0</v>
      </c>
      <c r="BJ262" s="46">
        <f t="shared" si="100"/>
        <v>0</v>
      </c>
      <c r="BK262" s="45">
        <f t="shared" si="101"/>
        <v>0</v>
      </c>
      <c r="BL262" s="46">
        <f t="shared" si="101"/>
        <v>0</v>
      </c>
      <c r="BM262" s="68">
        <f t="shared" si="102"/>
        <v>0</v>
      </c>
    </row>
    <row r="263" ht="15" customHeight="1" outlineLevel="1" spans="2:65">
      <c r="B263" s="47" t="s">
        <v>59</v>
      </c>
      <c r="C263" s="48">
        <f t="shared" ref="C263:G263" si="104">IFERROR(SUM(C228:C262),0)</f>
        <v>79555337.36</v>
      </c>
      <c r="D263" s="48">
        <f t="shared" si="104"/>
        <v>40005428.86</v>
      </c>
      <c r="E263" s="48">
        <f t="shared" si="104"/>
        <v>1540542.81</v>
      </c>
      <c r="F263" s="48">
        <f t="shared" si="104"/>
        <v>0</v>
      </c>
      <c r="G263" s="48">
        <f t="shared" si="104"/>
        <v>0</v>
      </c>
      <c r="H263" s="48">
        <f t="shared" ref="H263:K263" si="105">ROUND(IFERROR(SUM(H228:H262),0),2)</f>
        <v>40152491.4</v>
      </c>
      <c r="I263" s="48">
        <f t="shared" si="105"/>
        <v>41689299.6</v>
      </c>
      <c r="J263" s="48">
        <f t="shared" si="105"/>
        <v>41689299.6</v>
      </c>
      <c r="K263" s="48">
        <f t="shared" si="105"/>
        <v>143327.93</v>
      </c>
      <c r="L263" s="48"/>
      <c r="M263" s="48">
        <f t="shared" ref="M263:P263" si="106">ROUND(IFERROR(SUM(M228:M262),0),2)</f>
        <v>0</v>
      </c>
      <c r="N263" s="48">
        <f t="shared" si="106"/>
        <v>0</v>
      </c>
      <c r="O263" s="48">
        <f t="shared" si="106"/>
        <v>41689299.6</v>
      </c>
      <c r="P263" s="48">
        <f t="shared" si="106"/>
        <v>143327.93</v>
      </c>
      <c r="Q263" s="69"/>
      <c r="AX263" s="47" t="s">
        <v>59</v>
      </c>
      <c r="AY263" s="48">
        <f t="shared" ref="AY263:BC263" si="107">IFERROR(SUM(AY228:AY262),0)</f>
        <v>0</v>
      </c>
      <c r="AZ263" s="48">
        <f t="shared" si="107"/>
        <v>0</v>
      </c>
      <c r="BA263" s="48">
        <f t="shared" si="107"/>
        <v>0</v>
      </c>
      <c r="BB263" s="48">
        <f t="shared" si="107"/>
        <v>0</v>
      </c>
      <c r="BC263" s="48">
        <f t="shared" si="107"/>
        <v>0</v>
      </c>
      <c r="BD263" s="48">
        <f t="shared" ref="BD263:BG263" si="108">ROUND(IFERROR(SUM(BD228:BD262),0),2)</f>
        <v>0</v>
      </c>
      <c r="BE263" s="48">
        <f t="shared" si="108"/>
        <v>0</v>
      </c>
      <c r="BF263" s="48">
        <f t="shared" si="108"/>
        <v>0</v>
      </c>
      <c r="BG263" s="48">
        <f t="shared" si="108"/>
        <v>0</v>
      </c>
      <c r="BH263" s="48"/>
      <c r="BI263" s="48">
        <f t="shared" ref="BI263:BL263" si="109">ROUND(IFERROR(SUM(BI228:BI262),0),2)</f>
        <v>0</v>
      </c>
      <c r="BJ263" s="48">
        <f t="shared" si="109"/>
        <v>0</v>
      </c>
      <c r="BK263" s="48">
        <f t="shared" si="109"/>
        <v>0</v>
      </c>
      <c r="BL263" s="48">
        <f t="shared" si="109"/>
        <v>0</v>
      </c>
      <c r="BM263" s="69"/>
    </row>
    <row r="264" ht="15" customHeight="1" spans="9:9">
      <c r="I264" s="65">
        <f>I263-H263</f>
        <v>1536808.2</v>
      </c>
    </row>
    <row r="265" ht="15" customHeight="1"/>
    <row r="266" ht="15" customHeight="1" spans="2:86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2"/>
    </row>
    <row r="267" ht="15" customHeight="1" spans="2:86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  <c r="CH267" s="2"/>
    </row>
    <row r="268" ht="15" customHeight="1" spans="2:86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201506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2"/>
    </row>
    <row r="269" ht="15" customHeight="1" spans="2:86">
      <c r="B269" s="10">
        <v>201509</v>
      </c>
      <c r="C269" s="11">
        <f t="shared" ref="C269:C302" si="110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201509</v>
      </c>
      <c r="AY269" s="11">
        <f t="shared" ref="AY269:AY287" si="111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2"/>
    </row>
    <row r="270" ht="15" customHeight="1" spans="2:86">
      <c r="B270" s="10">
        <v>201512</v>
      </c>
      <c r="C270" s="11">
        <f t="shared" si="110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201512</v>
      </c>
      <c r="AY270" s="11">
        <f t="shared" si="111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2"/>
    </row>
    <row r="271" ht="15" customHeight="1" spans="2:86">
      <c r="B271" s="10">
        <v>201603</v>
      </c>
      <c r="C271" s="11">
        <f t="shared" si="110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201603</v>
      </c>
      <c r="AY271" s="11">
        <f t="shared" si="111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  <c r="CH271" s="2"/>
    </row>
    <row r="272" ht="15" customHeight="1" spans="2:86">
      <c r="B272" s="10">
        <v>201606</v>
      </c>
      <c r="C272" s="11">
        <f t="shared" si="110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2">IFERROR($C272*AF$93/SUM($AF$93:$AK$93),0)</f>
        <v>0</v>
      </c>
      <c r="AG272" s="11">
        <f t="shared" si="112"/>
        <v>0</v>
      </c>
      <c r="AH272" s="11">
        <f t="shared" si="112"/>
        <v>0</v>
      </c>
      <c r="AI272" s="11">
        <f t="shared" si="112"/>
        <v>0</v>
      </c>
      <c r="AJ272" s="11">
        <f t="shared" si="112"/>
        <v>0</v>
      </c>
      <c r="AK272" s="11">
        <f t="shared" si="112"/>
        <v>0</v>
      </c>
      <c r="AX272" s="10">
        <v>201606</v>
      </c>
      <c r="AY272" s="11">
        <f t="shared" si="111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113">IFERROR($AY272*CB$93/SUM($AF$93:$CG$93),0)</f>
        <v>0</v>
      </c>
      <c r="CC272" s="11">
        <f t="shared" si="113"/>
        <v>0</v>
      </c>
      <c r="CD272" s="11">
        <f t="shared" si="113"/>
        <v>0</v>
      </c>
      <c r="CE272" s="11">
        <f t="shared" si="113"/>
        <v>0</v>
      </c>
      <c r="CF272" s="11">
        <f t="shared" si="113"/>
        <v>0</v>
      </c>
      <c r="CG272" s="11">
        <f t="shared" si="113"/>
        <v>0</v>
      </c>
      <c r="CH272" s="2"/>
    </row>
    <row r="273" ht="15" customHeight="1" spans="2:86">
      <c r="B273" s="10">
        <v>201609</v>
      </c>
      <c r="C273" s="11">
        <f t="shared" si="110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4">IFERROR($C273*AE$93/SUM($AE$93:$AK$93),0)</f>
        <v>0</v>
      </c>
      <c r="AF273" s="11">
        <f t="shared" si="114"/>
        <v>0</v>
      </c>
      <c r="AG273" s="11">
        <f t="shared" si="114"/>
        <v>0</v>
      </c>
      <c r="AH273" s="11">
        <f t="shared" si="114"/>
        <v>0</v>
      </c>
      <c r="AI273" s="11">
        <f t="shared" si="114"/>
        <v>0</v>
      </c>
      <c r="AJ273" s="11">
        <f t="shared" si="114"/>
        <v>0</v>
      </c>
      <c r="AK273" s="11">
        <f t="shared" si="114"/>
        <v>0</v>
      </c>
      <c r="AX273" s="10">
        <v>201609</v>
      </c>
      <c r="AY273" s="11">
        <f t="shared" si="111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115">IFERROR($AY273*CA$93/SUM($AE$93:$CG$93),0)</f>
        <v>0</v>
      </c>
      <c r="CB273" s="11">
        <f t="shared" si="115"/>
        <v>0</v>
      </c>
      <c r="CC273" s="11">
        <f t="shared" si="115"/>
        <v>0</v>
      </c>
      <c r="CD273" s="11">
        <f t="shared" si="115"/>
        <v>0</v>
      </c>
      <c r="CE273" s="11">
        <f t="shared" si="115"/>
        <v>0</v>
      </c>
      <c r="CF273" s="11">
        <f t="shared" si="115"/>
        <v>0</v>
      </c>
      <c r="CG273" s="11">
        <f t="shared" si="115"/>
        <v>0</v>
      </c>
      <c r="CH273" s="2"/>
    </row>
    <row r="274" ht="15" customHeight="1" spans="2:86">
      <c r="B274" s="10">
        <v>201612</v>
      </c>
      <c r="C274" s="11">
        <f t="shared" si="110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6">IFERROR($C274*AD$93/SUM($AD$93:$AK$93),0)</f>
        <v>0</v>
      </c>
      <c r="AE274" s="11">
        <f t="shared" si="116"/>
        <v>0</v>
      </c>
      <c r="AF274" s="11">
        <f t="shared" si="116"/>
        <v>0</v>
      </c>
      <c r="AG274" s="11">
        <f t="shared" si="116"/>
        <v>0</v>
      </c>
      <c r="AH274" s="11">
        <f t="shared" si="116"/>
        <v>0</v>
      </c>
      <c r="AI274" s="11">
        <f t="shared" si="116"/>
        <v>0</v>
      </c>
      <c r="AJ274" s="11">
        <f t="shared" si="116"/>
        <v>0</v>
      </c>
      <c r="AK274" s="11">
        <f t="shared" si="116"/>
        <v>0</v>
      </c>
      <c r="AX274" s="10">
        <v>201612</v>
      </c>
      <c r="AY274" s="11">
        <f t="shared" si="111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117">IFERROR($AY274*BZ$93/SUM($AD$93:$CG$93),0)</f>
        <v>0</v>
      </c>
      <c r="CA274" s="11">
        <f t="shared" si="117"/>
        <v>0</v>
      </c>
      <c r="CB274" s="11">
        <f t="shared" si="117"/>
        <v>0</v>
      </c>
      <c r="CC274" s="11">
        <f t="shared" si="117"/>
        <v>0</v>
      </c>
      <c r="CD274" s="11">
        <f t="shared" si="117"/>
        <v>0</v>
      </c>
      <c r="CE274" s="11">
        <f t="shared" si="117"/>
        <v>0</v>
      </c>
      <c r="CF274" s="11">
        <f t="shared" si="117"/>
        <v>0</v>
      </c>
      <c r="CG274" s="11">
        <f t="shared" si="117"/>
        <v>0</v>
      </c>
      <c r="CH274" s="2"/>
    </row>
    <row r="275" ht="15" customHeight="1" spans="2:86">
      <c r="B275" s="10">
        <v>201703</v>
      </c>
      <c r="C275" s="11">
        <f t="shared" si="110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18">IFERROR($C275*AC$93/SUM($AC$93:$AK$93),0)</f>
        <v>0</v>
      </c>
      <c r="AD275" s="11">
        <f t="shared" si="118"/>
        <v>0</v>
      </c>
      <c r="AE275" s="11">
        <f t="shared" si="118"/>
        <v>0</v>
      </c>
      <c r="AF275" s="11">
        <f t="shared" si="118"/>
        <v>0</v>
      </c>
      <c r="AG275" s="11">
        <f t="shared" si="118"/>
        <v>0</v>
      </c>
      <c r="AH275" s="11">
        <f t="shared" si="118"/>
        <v>0</v>
      </c>
      <c r="AI275" s="11">
        <f t="shared" si="118"/>
        <v>0</v>
      </c>
      <c r="AJ275" s="11">
        <f t="shared" si="118"/>
        <v>0</v>
      </c>
      <c r="AK275" s="11">
        <f t="shared" si="118"/>
        <v>0</v>
      </c>
      <c r="AX275" s="10">
        <v>201703</v>
      </c>
      <c r="AY275" s="11">
        <f t="shared" si="111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119">IFERROR($AY275*BY$93/SUM($AC$93:$CG$93),0)</f>
        <v>0</v>
      </c>
      <c r="BZ275" s="11">
        <f t="shared" si="119"/>
        <v>0</v>
      </c>
      <c r="CA275" s="11">
        <f t="shared" si="119"/>
        <v>0</v>
      </c>
      <c r="CB275" s="11">
        <f t="shared" si="119"/>
        <v>0</v>
      </c>
      <c r="CC275" s="11">
        <f t="shared" si="119"/>
        <v>0</v>
      </c>
      <c r="CD275" s="11">
        <f t="shared" si="119"/>
        <v>0</v>
      </c>
      <c r="CE275" s="11">
        <f t="shared" si="119"/>
        <v>0</v>
      </c>
      <c r="CF275" s="11">
        <f t="shared" si="119"/>
        <v>0</v>
      </c>
      <c r="CG275" s="11">
        <f t="shared" si="119"/>
        <v>0</v>
      </c>
      <c r="CH275" s="2"/>
    </row>
    <row r="276" ht="15" customHeight="1" spans="2:86">
      <c r="B276" s="10">
        <v>201706</v>
      </c>
      <c r="C276" s="11">
        <f t="shared" si="110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20">IFERROR($C276*AB$93/SUM($AB$93:$AK$93),0)</f>
        <v>0</v>
      </c>
      <c r="AC276" s="11">
        <f t="shared" si="120"/>
        <v>0</v>
      </c>
      <c r="AD276" s="11">
        <f t="shared" si="120"/>
        <v>0</v>
      </c>
      <c r="AE276" s="11">
        <f t="shared" si="120"/>
        <v>0</v>
      </c>
      <c r="AF276" s="11">
        <f t="shared" si="120"/>
        <v>0</v>
      </c>
      <c r="AG276" s="11">
        <f t="shared" si="120"/>
        <v>0</v>
      </c>
      <c r="AH276" s="11">
        <f t="shared" si="120"/>
        <v>0</v>
      </c>
      <c r="AI276" s="11">
        <f t="shared" si="120"/>
        <v>0</v>
      </c>
      <c r="AJ276" s="11">
        <f t="shared" si="120"/>
        <v>0</v>
      </c>
      <c r="AK276" s="11">
        <f t="shared" si="120"/>
        <v>0</v>
      </c>
      <c r="AX276" s="10">
        <v>201706</v>
      </c>
      <c r="AY276" s="11">
        <f t="shared" si="111"/>
        <v>0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121">IFERROR($AY276*BX$93/SUM($AB$93:$CG$93),0)</f>
        <v>0</v>
      </c>
      <c r="BY276" s="11">
        <f t="shared" si="121"/>
        <v>0</v>
      </c>
      <c r="BZ276" s="11">
        <f t="shared" si="121"/>
        <v>0</v>
      </c>
      <c r="CA276" s="11">
        <f t="shared" si="121"/>
        <v>0</v>
      </c>
      <c r="CB276" s="11">
        <f t="shared" si="121"/>
        <v>0</v>
      </c>
      <c r="CC276" s="11">
        <f t="shared" si="121"/>
        <v>0</v>
      </c>
      <c r="CD276" s="11">
        <f t="shared" si="121"/>
        <v>0</v>
      </c>
      <c r="CE276" s="11">
        <f t="shared" si="121"/>
        <v>0</v>
      </c>
      <c r="CF276" s="11">
        <f t="shared" si="121"/>
        <v>0</v>
      </c>
      <c r="CG276" s="11">
        <f t="shared" si="121"/>
        <v>0</v>
      </c>
      <c r="CH276" s="2"/>
    </row>
    <row r="277" ht="15" customHeight="1" spans="2:86">
      <c r="B277" s="10">
        <v>201709</v>
      </c>
      <c r="C277" s="11">
        <f t="shared" si="110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2">IFERROR($C277*AA$93/SUM($AA$93:$AK$93),0)</f>
        <v>0</v>
      </c>
      <c r="AB277" s="11">
        <f t="shared" si="122"/>
        <v>0</v>
      </c>
      <c r="AC277" s="11">
        <f t="shared" si="122"/>
        <v>0</v>
      </c>
      <c r="AD277" s="11">
        <f t="shared" si="122"/>
        <v>0</v>
      </c>
      <c r="AE277" s="11">
        <f t="shared" si="122"/>
        <v>0</v>
      </c>
      <c r="AF277" s="11">
        <f t="shared" si="122"/>
        <v>0</v>
      </c>
      <c r="AG277" s="11">
        <f t="shared" si="122"/>
        <v>0</v>
      </c>
      <c r="AH277" s="11">
        <f t="shared" si="122"/>
        <v>0</v>
      </c>
      <c r="AI277" s="11">
        <f t="shared" si="122"/>
        <v>0</v>
      </c>
      <c r="AJ277" s="11">
        <f t="shared" si="122"/>
        <v>0</v>
      </c>
      <c r="AK277" s="11">
        <f t="shared" si="122"/>
        <v>0</v>
      </c>
      <c r="AX277" s="10">
        <v>201709</v>
      </c>
      <c r="AY277" s="11">
        <f t="shared" si="111"/>
        <v>0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123">IFERROR($AY277*BW$93/SUM($AA$93:$CG$93),0)</f>
        <v>0</v>
      </c>
      <c r="BX277" s="11">
        <f t="shared" si="123"/>
        <v>0</v>
      </c>
      <c r="BY277" s="11">
        <f t="shared" si="123"/>
        <v>0</v>
      </c>
      <c r="BZ277" s="11">
        <f t="shared" si="123"/>
        <v>0</v>
      </c>
      <c r="CA277" s="11">
        <f t="shared" si="123"/>
        <v>0</v>
      </c>
      <c r="CB277" s="11">
        <f t="shared" si="123"/>
        <v>0</v>
      </c>
      <c r="CC277" s="11">
        <f t="shared" si="123"/>
        <v>0</v>
      </c>
      <c r="CD277" s="11">
        <f t="shared" si="123"/>
        <v>0</v>
      </c>
      <c r="CE277" s="11">
        <f t="shared" si="123"/>
        <v>0</v>
      </c>
      <c r="CF277" s="11">
        <f t="shared" si="123"/>
        <v>0</v>
      </c>
      <c r="CG277" s="11">
        <f t="shared" si="123"/>
        <v>0</v>
      </c>
      <c r="CH277" s="2"/>
    </row>
    <row r="278" ht="15" customHeight="1" spans="2:86">
      <c r="B278" s="10">
        <v>201712</v>
      </c>
      <c r="C278" s="11">
        <f t="shared" si="110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4">IFERROR($C278*Z$93/SUM($Z$93:$AK$93),0)</f>
        <v>0</v>
      </c>
      <c r="AA278" s="11">
        <f t="shared" si="124"/>
        <v>0</v>
      </c>
      <c r="AB278" s="11">
        <f t="shared" si="124"/>
        <v>0</v>
      </c>
      <c r="AC278" s="11">
        <f t="shared" si="124"/>
        <v>0</v>
      </c>
      <c r="AD278" s="11">
        <f t="shared" si="124"/>
        <v>0</v>
      </c>
      <c r="AE278" s="11">
        <f t="shared" si="124"/>
        <v>0</v>
      </c>
      <c r="AF278" s="11">
        <f t="shared" si="124"/>
        <v>0</v>
      </c>
      <c r="AG278" s="11">
        <f t="shared" si="124"/>
        <v>0</v>
      </c>
      <c r="AH278" s="11">
        <f t="shared" si="124"/>
        <v>0</v>
      </c>
      <c r="AI278" s="11">
        <f t="shared" si="124"/>
        <v>0</v>
      </c>
      <c r="AJ278" s="11">
        <f t="shared" si="124"/>
        <v>0</v>
      </c>
      <c r="AK278" s="11">
        <f t="shared" si="124"/>
        <v>0</v>
      </c>
      <c r="AX278" s="10">
        <v>201712</v>
      </c>
      <c r="AY278" s="11">
        <f t="shared" si="111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125">IFERROR($AY278*BV$93/SUM($Z$93:$CG$93),0)</f>
        <v>0</v>
      </c>
      <c r="BW278" s="11">
        <f t="shared" si="125"/>
        <v>0</v>
      </c>
      <c r="BX278" s="11">
        <f t="shared" si="125"/>
        <v>0</v>
      </c>
      <c r="BY278" s="11">
        <f t="shared" si="125"/>
        <v>0</v>
      </c>
      <c r="BZ278" s="11">
        <f t="shared" si="125"/>
        <v>0</v>
      </c>
      <c r="CA278" s="11">
        <f t="shared" si="125"/>
        <v>0</v>
      </c>
      <c r="CB278" s="11">
        <f t="shared" si="125"/>
        <v>0</v>
      </c>
      <c r="CC278" s="11">
        <f t="shared" si="125"/>
        <v>0</v>
      </c>
      <c r="CD278" s="11">
        <f t="shared" si="125"/>
        <v>0</v>
      </c>
      <c r="CE278" s="11">
        <f t="shared" si="125"/>
        <v>0</v>
      </c>
      <c r="CF278" s="11">
        <f t="shared" si="125"/>
        <v>0</v>
      </c>
      <c r="CG278" s="11">
        <f t="shared" si="125"/>
        <v>0</v>
      </c>
      <c r="CH278" s="2"/>
    </row>
    <row r="279" ht="15" customHeight="1" spans="2:86">
      <c r="B279" s="10">
        <v>201803</v>
      </c>
      <c r="C279" s="11">
        <f t="shared" si="110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6">IFERROR($C279*Y$93/SUM($Y$93:$AK$93),0)</f>
        <v>0</v>
      </c>
      <c r="Z279" s="11">
        <f t="shared" si="126"/>
        <v>0</v>
      </c>
      <c r="AA279" s="11">
        <f t="shared" si="126"/>
        <v>0</v>
      </c>
      <c r="AB279" s="11">
        <f t="shared" si="126"/>
        <v>0</v>
      </c>
      <c r="AC279" s="11">
        <f t="shared" si="126"/>
        <v>0</v>
      </c>
      <c r="AD279" s="11">
        <f t="shared" si="126"/>
        <v>0</v>
      </c>
      <c r="AE279" s="11">
        <f t="shared" si="126"/>
        <v>0</v>
      </c>
      <c r="AF279" s="11">
        <f t="shared" si="126"/>
        <v>0</v>
      </c>
      <c r="AG279" s="11">
        <f t="shared" si="126"/>
        <v>0</v>
      </c>
      <c r="AH279" s="11">
        <f t="shared" si="126"/>
        <v>0</v>
      </c>
      <c r="AI279" s="11">
        <f t="shared" si="126"/>
        <v>0</v>
      </c>
      <c r="AJ279" s="11">
        <f t="shared" si="126"/>
        <v>0</v>
      </c>
      <c r="AK279" s="11">
        <f t="shared" si="126"/>
        <v>0</v>
      </c>
      <c r="AX279" s="10">
        <v>201803</v>
      </c>
      <c r="AY279" s="11">
        <f t="shared" si="111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127">IFERROR($AY279*BU$93/SUM($Y$93:$CG$93),0)</f>
        <v>0</v>
      </c>
      <c r="BV279" s="11">
        <f t="shared" si="127"/>
        <v>0</v>
      </c>
      <c r="BW279" s="11">
        <f t="shared" si="127"/>
        <v>0</v>
      </c>
      <c r="BX279" s="11">
        <f t="shared" si="127"/>
        <v>0</v>
      </c>
      <c r="BY279" s="11">
        <f t="shared" si="127"/>
        <v>0</v>
      </c>
      <c r="BZ279" s="11">
        <f t="shared" si="127"/>
        <v>0</v>
      </c>
      <c r="CA279" s="11">
        <f t="shared" si="127"/>
        <v>0</v>
      </c>
      <c r="CB279" s="11">
        <f t="shared" si="127"/>
        <v>0</v>
      </c>
      <c r="CC279" s="11">
        <f t="shared" si="127"/>
        <v>0</v>
      </c>
      <c r="CD279" s="11">
        <f t="shared" si="127"/>
        <v>0</v>
      </c>
      <c r="CE279" s="11">
        <f t="shared" si="127"/>
        <v>0</v>
      </c>
      <c r="CF279" s="11">
        <f t="shared" si="127"/>
        <v>0</v>
      </c>
      <c r="CG279" s="11">
        <f t="shared" si="127"/>
        <v>0</v>
      </c>
      <c r="CH279" s="2"/>
    </row>
    <row r="280" ht="15" customHeight="1" spans="2:86">
      <c r="B280" s="10">
        <v>201806</v>
      </c>
      <c r="C280" s="11">
        <f t="shared" si="110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28">IFERROR($C280*Y$93/SUM($X$93:$AK$93),0)</f>
        <v>0</v>
      </c>
      <c r="Z280" s="11">
        <f t="shared" si="128"/>
        <v>0</v>
      </c>
      <c r="AA280" s="11">
        <f t="shared" si="128"/>
        <v>0</v>
      </c>
      <c r="AB280" s="11">
        <f t="shared" si="128"/>
        <v>0</v>
      </c>
      <c r="AC280" s="11">
        <f t="shared" si="128"/>
        <v>0</v>
      </c>
      <c r="AD280" s="11">
        <f t="shared" si="128"/>
        <v>0</v>
      </c>
      <c r="AE280" s="11">
        <f t="shared" si="128"/>
        <v>0</v>
      </c>
      <c r="AF280" s="11">
        <f t="shared" si="128"/>
        <v>0</v>
      </c>
      <c r="AG280" s="11">
        <f t="shared" si="128"/>
        <v>0</v>
      </c>
      <c r="AH280" s="11">
        <f t="shared" si="128"/>
        <v>0</v>
      </c>
      <c r="AI280" s="11">
        <f t="shared" si="128"/>
        <v>0</v>
      </c>
      <c r="AJ280" s="11">
        <f t="shared" si="128"/>
        <v>0</v>
      </c>
      <c r="AK280" s="11">
        <f t="shared" si="128"/>
        <v>0</v>
      </c>
      <c r="AX280" s="10">
        <v>201806</v>
      </c>
      <c r="AY280" s="11">
        <f t="shared" si="111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129">IFERROR($AY280*BU$93/SUM($X$93:$CG$93),0)</f>
        <v>0</v>
      </c>
      <c r="BV280" s="11">
        <f t="shared" si="129"/>
        <v>0</v>
      </c>
      <c r="BW280" s="11">
        <f t="shared" si="129"/>
        <v>0</v>
      </c>
      <c r="BX280" s="11">
        <f t="shared" si="129"/>
        <v>0</v>
      </c>
      <c r="BY280" s="11">
        <f t="shared" si="129"/>
        <v>0</v>
      </c>
      <c r="BZ280" s="11">
        <f t="shared" si="129"/>
        <v>0</v>
      </c>
      <c r="CA280" s="11">
        <f t="shared" si="129"/>
        <v>0</v>
      </c>
      <c r="CB280" s="11">
        <f t="shared" si="129"/>
        <v>0</v>
      </c>
      <c r="CC280" s="11">
        <f t="shared" si="129"/>
        <v>0</v>
      </c>
      <c r="CD280" s="11">
        <f t="shared" si="129"/>
        <v>0</v>
      </c>
      <c r="CE280" s="11">
        <f t="shared" si="129"/>
        <v>0</v>
      </c>
      <c r="CF280" s="11">
        <f t="shared" si="129"/>
        <v>0</v>
      </c>
      <c r="CG280" s="11">
        <f t="shared" si="129"/>
        <v>0</v>
      </c>
      <c r="CH280" s="2"/>
    </row>
    <row r="281" ht="15" customHeight="1" spans="2:86">
      <c r="B281" s="10">
        <v>201809</v>
      </c>
      <c r="C281" s="11">
        <f t="shared" si="110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30">IFERROR($C281*Z$93/SUM($W$93:$AK$93),0)</f>
        <v>0</v>
      </c>
      <c r="AA281" s="11">
        <f t="shared" si="130"/>
        <v>0</v>
      </c>
      <c r="AB281" s="11">
        <f t="shared" si="130"/>
        <v>0</v>
      </c>
      <c r="AC281" s="11">
        <f t="shared" si="130"/>
        <v>0</v>
      </c>
      <c r="AD281" s="11">
        <f t="shared" si="130"/>
        <v>0</v>
      </c>
      <c r="AE281" s="11">
        <f t="shared" si="130"/>
        <v>0</v>
      </c>
      <c r="AF281" s="11">
        <f t="shared" si="130"/>
        <v>0</v>
      </c>
      <c r="AG281" s="11">
        <f t="shared" si="130"/>
        <v>0</v>
      </c>
      <c r="AH281" s="11">
        <f t="shared" si="130"/>
        <v>0</v>
      </c>
      <c r="AI281" s="11">
        <f t="shared" si="130"/>
        <v>0</v>
      </c>
      <c r="AJ281" s="11">
        <f t="shared" si="130"/>
        <v>0</v>
      </c>
      <c r="AK281" s="11">
        <f t="shared" si="130"/>
        <v>0</v>
      </c>
      <c r="AX281" s="10">
        <v>201809</v>
      </c>
      <c r="AY281" s="11">
        <f t="shared" si="111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131">IFERROR($AY281*BV$93/SUM($W$93:$CG$93),0)</f>
        <v>0</v>
      </c>
      <c r="BW281" s="11">
        <f t="shared" si="131"/>
        <v>0</v>
      </c>
      <c r="BX281" s="11">
        <f t="shared" si="131"/>
        <v>0</v>
      </c>
      <c r="BY281" s="11">
        <f t="shared" si="131"/>
        <v>0</v>
      </c>
      <c r="BZ281" s="11">
        <f t="shared" si="131"/>
        <v>0</v>
      </c>
      <c r="CA281" s="11">
        <f t="shared" si="131"/>
        <v>0</v>
      </c>
      <c r="CB281" s="11">
        <f t="shared" si="131"/>
        <v>0</v>
      </c>
      <c r="CC281" s="11">
        <f t="shared" si="131"/>
        <v>0</v>
      </c>
      <c r="CD281" s="11">
        <f t="shared" si="131"/>
        <v>0</v>
      </c>
      <c r="CE281" s="11">
        <f t="shared" si="131"/>
        <v>0</v>
      </c>
      <c r="CF281" s="11">
        <f t="shared" si="131"/>
        <v>0</v>
      </c>
      <c r="CG281" s="11">
        <f t="shared" si="131"/>
        <v>0</v>
      </c>
      <c r="CH281" s="2"/>
    </row>
    <row r="282" ht="15" customHeight="1" spans="2:86">
      <c r="B282" s="10">
        <v>201812</v>
      </c>
      <c r="C282" s="11">
        <f t="shared" si="110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2">IFERROR($C282*Y$93/SUM($V$93:$AK$93),0)</f>
        <v>0</v>
      </c>
      <c r="Z282" s="73">
        <f t="shared" si="132"/>
        <v>0</v>
      </c>
      <c r="AA282" s="73">
        <f t="shared" si="132"/>
        <v>0</v>
      </c>
      <c r="AB282" s="73">
        <f t="shared" si="132"/>
        <v>0</v>
      </c>
      <c r="AC282" s="73">
        <f t="shared" si="132"/>
        <v>0</v>
      </c>
      <c r="AD282" s="73">
        <f t="shared" si="132"/>
        <v>0</v>
      </c>
      <c r="AE282" s="73">
        <f t="shared" si="132"/>
        <v>0</v>
      </c>
      <c r="AF282" s="73">
        <f t="shared" si="132"/>
        <v>0</v>
      </c>
      <c r="AG282" s="73">
        <f t="shared" si="132"/>
        <v>0</v>
      </c>
      <c r="AH282" s="73">
        <f t="shared" si="132"/>
        <v>0</v>
      </c>
      <c r="AI282" s="73">
        <f t="shared" si="132"/>
        <v>0</v>
      </c>
      <c r="AJ282" s="73">
        <f t="shared" si="132"/>
        <v>0</v>
      </c>
      <c r="AK282" s="73">
        <f t="shared" si="132"/>
        <v>0</v>
      </c>
      <c r="AX282" s="10">
        <v>201812</v>
      </c>
      <c r="AY282" s="11">
        <f t="shared" si="111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133">IFERROR($AY282*BT$93/SUM($V$93:$CG$93),0)</f>
        <v>0</v>
      </c>
      <c r="BU282" s="73">
        <f t="shared" si="133"/>
        <v>0</v>
      </c>
      <c r="BV282" s="73">
        <f t="shared" si="133"/>
        <v>0</v>
      </c>
      <c r="BW282" s="73">
        <f t="shared" si="133"/>
        <v>0</v>
      </c>
      <c r="BX282" s="73">
        <f t="shared" si="133"/>
        <v>0</v>
      </c>
      <c r="BY282" s="73">
        <f t="shared" si="133"/>
        <v>0</v>
      </c>
      <c r="BZ282" s="73">
        <f t="shared" si="133"/>
        <v>0</v>
      </c>
      <c r="CA282" s="73">
        <f t="shared" si="133"/>
        <v>0</v>
      </c>
      <c r="CB282" s="73">
        <f t="shared" si="133"/>
        <v>0</v>
      </c>
      <c r="CC282" s="73">
        <f t="shared" si="133"/>
        <v>0</v>
      </c>
      <c r="CD282" s="73">
        <f t="shared" si="133"/>
        <v>0</v>
      </c>
      <c r="CE282" s="73">
        <f t="shared" si="133"/>
        <v>0</v>
      </c>
      <c r="CF282" s="73">
        <f t="shared" si="133"/>
        <v>0</v>
      </c>
      <c r="CG282" s="73">
        <f t="shared" si="133"/>
        <v>0</v>
      </c>
      <c r="CH282" s="2"/>
    </row>
    <row r="283" ht="15" customHeight="1" spans="2:86">
      <c r="B283" s="10">
        <v>201903</v>
      </c>
      <c r="C283" s="11">
        <f t="shared" si="110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4">IFERROR($C283*X$93/SUM($W$93:$AK$93),0)</f>
        <v>0</v>
      </c>
      <c r="Y283" s="73">
        <f t="shared" si="134"/>
        <v>0</v>
      </c>
      <c r="Z283" s="73">
        <f t="shared" si="134"/>
        <v>0</v>
      </c>
      <c r="AA283" s="73">
        <f t="shared" si="134"/>
        <v>0</v>
      </c>
      <c r="AB283" s="73">
        <f t="shared" si="134"/>
        <v>0</v>
      </c>
      <c r="AC283" s="73">
        <f t="shared" si="134"/>
        <v>0</v>
      </c>
      <c r="AD283" s="73">
        <f t="shared" si="134"/>
        <v>0</v>
      </c>
      <c r="AE283" s="73">
        <f t="shared" si="134"/>
        <v>0</v>
      </c>
      <c r="AF283" s="73">
        <f t="shared" si="134"/>
        <v>0</v>
      </c>
      <c r="AG283" s="73">
        <f t="shared" si="134"/>
        <v>0</v>
      </c>
      <c r="AH283" s="73">
        <f t="shared" si="134"/>
        <v>0</v>
      </c>
      <c r="AI283" s="73">
        <f t="shared" si="134"/>
        <v>0</v>
      </c>
      <c r="AJ283" s="73">
        <f t="shared" si="134"/>
        <v>0</v>
      </c>
      <c r="AK283" s="73">
        <f t="shared" si="134"/>
        <v>0</v>
      </c>
      <c r="AX283" s="10">
        <v>201903</v>
      </c>
      <c r="AY283" s="11">
        <f t="shared" si="111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135">IFERROR($AY283*BS$93/SUM($W$93:$CG$93),0)</f>
        <v>0</v>
      </c>
      <c r="BT283" s="73">
        <f t="shared" si="135"/>
        <v>0</v>
      </c>
      <c r="BU283" s="73">
        <f t="shared" si="135"/>
        <v>0</v>
      </c>
      <c r="BV283" s="73">
        <f t="shared" si="135"/>
        <v>0</v>
      </c>
      <c r="BW283" s="73">
        <f t="shared" si="135"/>
        <v>0</v>
      </c>
      <c r="BX283" s="73">
        <f t="shared" si="135"/>
        <v>0</v>
      </c>
      <c r="BY283" s="73">
        <f t="shared" si="135"/>
        <v>0</v>
      </c>
      <c r="BZ283" s="73">
        <f t="shared" si="135"/>
        <v>0</v>
      </c>
      <c r="CA283" s="73">
        <f t="shared" si="135"/>
        <v>0</v>
      </c>
      <c r="CB283" s="73">
        <f t="shared" si="135"/>
        <v>0</v>
      </c>
      <c r="CC283" s="73">
        <f t="shared" si="135"/>
        <v>0</v>
      </c>
      <c r="CD283" s="73">
        <f t="shared" si="135"/>
        <v>0</v>
      </c>
      <c r="CE283" s="73">
        <f t="shared" si="135"/>
        <v>0</v>
      </c>
      <c r="CF283" s="73">
        <f t="shared" si="135"/>
        <v>0</v>
      </c>
      <c r="CG283" s="73">
        <f t="shared" si="135"/>
        <v>0</v>
      </c>
      <c r="CH283" s="2"/>
    </row>
    <row r="284" ht="15" customHeight="1" spans="2:86">
      <c r="B284" s="10">
        <v>201906</v>
      </c>
      <c r="C284" s="11">
        <f t="shared" si="110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6">IFERROR($C284*W$93/SUM($V$93:$AK$93),0)</f>
        <v>0</v>
      </c>
      <c r="X284" s="73">
        <f t="shared" si="136"/>
        <v>0</v>
      </c>
      <c r="Y284" s="73">
        <f t="shared" si="136"/>
        <v>0</v>
      </c>
      <c r="Z284" s="73">
        <f t="shared" si="136"/>
        <v>0</v>
      </c>
      <c r="AA284" s="73">
        <f t="shared" si="136"/>
        <v>0</v>
      </c>
      <c r="AB284" s="73">
        <f t="shared" si="136"/>
        <v>0</v>
      </c>
      <c r="AC284" s="73">
        <f t="shared" si="136"/>
        <v>0</v>
      </c>
      <c r="AD284" s="73">
        <f t="shared" si="136"/>
        <v>0</v>
      </c>
      <c r="AE284" s="73">
        <f t="shared" si="136"/>
        <v>0</v>
      </c>
      <c r="AF284" s="73">
        <f t="shared" si="136"/>
        <v>0</v>
      </c>
      <c r="AG284" s="73">
        <f t="shared" si="136"/>
        <v>0</v>
      </c>
      <c r="AH284" s="73">
        <f t="shared" si="136"/>
        <v>0</v>
      </c>
      <c r="AI284" s="73">
        <f t="shared" si="136"/>
        <v>0</v>
      </c>
      <c r="AJ284" s="73">
        <f t="shared" si="136"/>
        <v>0</v>
      </c>
      <c r="AK284" s="73">
        <f t="shared" si="136"/>
        <v>0</v>
      </c>
      <c r="AX284" s="10">
        <v>201906</v>
      </c>
      <c r="AY284" s="11">
        <f t="shared" si="111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137">IFERROR($AY284*BR$93/SUM($V$93:$CG$93),0)</f>
        <v>0</v>
      </c>
      <c r="BS284" s="73">
        <f t="shared" si="137"/>
        <v>0</v>
      </c>
      <c r="BT284" s="73">
        <f t="shared" si="137"/>
        <v>0</v>
      </c>
      <c r="BU284" s="73">
        <f t="shared" si="137"/>
        <v>0</v>
      </c>
      <c r="BV284" s="73">
        <f t="shared" si="137"/>
        <v>0</v>
      </c>
      <c r="BW284" s="73">
        <f t="shared" si="137"/>
        <v>0</v>
      </c>
      <c r="BX284" s="73">
        <f t="shared" si="137"/>
        <v>0</v>
      </c>
      <c r="BY284" s="73">
        <f t="shared" si="137"/>
        <v>0</v>
      </c>
      <c r="BZ284" s="73">
        <f t="shared" si="137"/>
        <v>0</v>
      </c>
      <c r="CA284" s="73">
        <f t="shared" si="137"/>
        <v>0</v>
      </c>
      <c r="CB284" s="73">
        <f t="shared" si="137"/>
        <v>0</v>
      </c>
      <c r="CC284" s="73">
        <f t="shared" si="137"/>
        <v>0</v>
      </c>
      <c r="CD284" s="73">
        <f t="shared" si="137"/>
        <v>0</v>
      </c>
      <c r="CE284" s="73">
        <f t="shared" si="137"/>
        <v>0</v>
      </c>
      <c r="CF284" s="73">
        <f t="shared" si="137"/>
        <v>0</v>
      </c>
      <c r="CG284" s="73">
        <f t="shared" si="137"/>
        <v>0</v>
      </c>
      <c r="CH284" s="2"/>
    </row>
    <row r="285" ht="15" customHeight="1" spans="2:86">
      <c r="B285" s="10">
        <v>201909</v>
      </c>
      <c r="C285" s="11">
        <f t="shared" si="110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38">IFERROR($C285*V$93/SUM($U$93:$AK$93),0)</f>
        <v>0</v>
      </c>
      <c r="W285" s="73">
        <f t="shared" si="138"/>
        <v>0</v>
      </c>
      <c r="X285" s="73">
        <f t="shared" si="138"/>
        <v>0</v>
      </c>
      <c r="Y285" s="73">
        <f t="shared" si="138"/>
        <v>0</v>
      </c>
      <c r="Z285" s="73">
        <f t="shared" si="138"/>
        <v>0</v>
      </c>
      <c r="AA285" s="73">
        <f t="shared" si="138"/>
        <v>0</v>
      </c>
      <c r="AB285" s="73">
        <f t="shared" si="138"/>
        <v>0</v>
      </c>
      <c r="AC285" s="73">
        <f t="shared" si="138"/>
        <v>0</v>
      </c>
      <c r="AD285" s="73">
        <f t="shared" si="138"/>
        <v>0</v>
      </c>
      <c r="AE285" s="73">
        <f t="shared" si="138"/>
        <v>0</v>
      </c>
      <c r="AF285" s="73">
        <f t="shared" si="138"/>
        <v>0</v>
      </c>
      <c r="AG285" s="73">
        <f t="shared" si="138"/>
        <v>0</v>
      </c>
      <c r="AH285" s="73">
        <f t="shared" si="138"/>
        <v>0</v>
      </c>
      <c r="AI285" s="73">
        <f t="shared" si="138"/>
        <v>0</v>
      </c>
      <c r="AJ285" s="73">
        <f t="shared" si="138"/>
        <v>0</v>
      </c>
      <c r="AK285" s="73">
        <f t="shared" si="138"/>
        <v>0</v>
      </c>
      <c r="AX285" s="10">
        <v>201909</v>
      </c>
      <c r="AY285" s="11">
        <f t="shared" si="111"/>
        <v>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139">IFERROR($AY285*BQ$93/SUM($U$93:$CG$93),0)</f>
        <v>0</v>
      </c>
      <c r="BR285" s="73">
        <f t="shared" si="139"/>
        <v>0</v>
      </c>
      <c r="BS285" s="73">
        <f t="shared" si="139"/>
        <v>0</v>
      </c>
      <c r="BT285" s="73">
        <f t="shared" si="139"/>
        <v>0</v>
      </c>
      <c r="BU285" s="73">
        <f t="shared" si="139"/>
        <v>0</v>
      </c>
      <c r="BV285" s="73">
        <f t="shared" si="139"/>
        <v>0</v>
      </c>
      <c r="BW285" s="73">
        <f t="shared" si="139"/>
        <v>0</v>
      </c>
      <c r="BX285" s="73">
        <f t="shared" si="139"/>
        <v>0</v>
      </c>
      <c r="BY285" s="73">
        <f t="shared" si="139"/>
        <v>0</v>
      </c>
      <c r="BZ285" s="73">
        <f t="shared" si="139"/>
        <v>0</v>
      </c>
      <c r="CA285" s="73">
        <f t="shared" si="139"/>
        <v>0</v>
      </c>
      <c r="CB285" s="73">
        <f t="shared" si="139"/>
        <v>0</v>
      </c>
      <c r="CC285" s="73">
        <f t="shared" si="139"/>
        <v>0</v>
      </c>
      <c r="CD285" s="73">
        <f t="shared" si="139"/>
        <v>0</v>
      </c>
      <c r="CE285" s="73">
        <f t="shared" si="139"/>
        <v>0</v>
      </c>
      <c r="CF285" s="73">
        <f t="shared" si="139"/>
        <v>0</v>
      </c>
      <c r="CG285" s="73">
        <f t="shared" si="139"/>
        <v>0</v>
      </c>
      <c r="CH285" s="2"/>
    </row>
    <row r="286" ht="15" customHeight="1" spans="2:86">
      <c r="B286" s="10">
        <v>201912</v>
      </c>
      <c r="C286" s="11">
        <f t="shared" si="110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40">IFERROR($C286*U$93/SUM($T$93:$AK$93),0)</f>
        <v>0</v>
      </c>
      <c r="V286" s="73">
        <f t="shared" si="140"/>
        <v>0</v>
      </c>
      <c r="W286" s="73">
        <f t="shared" si="140"/>
        <v>0</v>
      </c>
      <c r="X286" s="73">
        <f t="shared" si="140"/>
        <v>0</v>
      </c>
      <c r="Y286" s="73">
        <f t="shared" si="140"/>
        <v>0</v>
      </c>
      <c r="Z286" s="73">
        <f t="shared" si="140"/>
        <v>0</v>
      </c>
      <c r="AA286" s="73">
        <f t="shared" si="140"/>
        <v>0</v>
      </c>
      <c r="AB286" s="73">
        <f t="shared" si="140"/>
        <v>0</v>
      </c>
      <c r="AC286" s="73">
        <f t="shared" si="140"/>
        <v>0</v>
      </c>
      <c r="AD286" s="73">
        <f t="shared" si="140"/>
        <v>0</v>
      </c>
      <c r="AE286" s="73">
        <f t="shared" si="140"/>
        <v>0</v>
      </c>
      <c r="AF286" s="73">
        <f t="shared" si="140"/>
        <v>0</v>
      </c>
      <c r="AG286" s="73">
        <f t="shared" si="140"/>
        <v>0</v>
      </c>
      <c r="AH286" s="73">
        <f t="shared" si="140"/>
        <v>0</v>
      </c>
      <c r="AI286" s="73">
        <f t="shared" si="140"/>
        <v>0</v>
      </c>
      <c r="AJ286" s="73">
        <f t="shared" si="140"/>
        <v>0</v>
      </c>
      <c r="AK286" s="73">
        <f t="shared" si="140"/>
        <v>0</v>
      </c>
      <c r="AX286" s="10">
        <v>201912</v>
      </c>
      <c r="AY286" s="11">
        <f t="shared" si="111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141">IFERROR($AY286*BP$93/SUM($T$93:$CG$93),0)</f>
        <v>0</v>
      </c>
      <c r="BQ286" s="73">
        <f t="shared" si="141"/>
        <v>0</v>
      </c>
      <c r="BR286" s="73">
        <f t="shared" si="141"/>
        <v>0</v>
      </c>
      <c r="BS286" s="73">
        <f t="shared" si="141"/>
        <v>0</v>
      </c>
      <c r="BT286" s="73">
        <f t="shared" si="141"/>
        <v>0</v>
      </c>
      <c r="BU286" s="73">
        <f t="shared" si="141"/>
        <v>0</v>
      </c>
      <c r="BV286" s="73">
        <f t="shared" si="141"/>
        <v>0</v>
      </c>
      <c r="BW286" s="73">
        <f t="shared" si="141"/>
        <v>0</v>
      </c>
      <c r="BX286" s="73">
        <f t="shared" si="141"/>
        <v>0</v>
      </c>
      <c r="BY286" s="73">
        <f t="shared" si="141"/>
        <v>0</v>
      </c>
      <c r="BZ286" s="73">
        <f t="shared" si="141"/>
        <v>0</v>
      </c>
      <c r="CA286" s="73">
        <f t="shared" si="141"/>
        <v>0</v>
      </c>
      <c r="CB286" s="73">
        <f t="shared" si="141"/>
        <v>0</v>
      </c>
      <c r="CC286" s="73">
        <f t="shared" si="141"/>
        <v>0</v>
      </c>
      <c r="CD286" s="73">
        <f t="shared" si="141"/>
        <v>0</v>
      </c>
      <c r="CE286" s="73">
        <f t="shared" si="141"/>
        <v>0</v>
      </c>
      <c r="CF286" s="73">
        <f t="shared" si="141"/>
        <v>0</v>
      </c>
      <c r="CG286" s="73">
        <f t="shared" si="141"/>
        <v>0</v>
      </c>
      <c r="CH286" s="2"/>
    </row>
    <row r="287" ht="15" customHeight="1" spans="2:86">
      <c r="B287" s="10">
        <v>202003</v>
      </c>
      <c r="C287" s="11">
        <f t="shared" si="110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2">IFERROR($C287*T$93/SUM($S$93:$AK$93),0)</f>
        <v>0</v>
      </c>
      <c r="U287" s="73">
        <f t="shared" si="142"/>
        <v>0</v>
      </c>
      <c r="V287" s="73">
        <f t="shared" si="142"/>
        <v>0</v>
      </c>
      <c r="W287" s="73">
        <f t="shared" si="142"/>
        <v>0</v>
      </c>
      <c r="X287" s="73">
        <f t="shared" si="142"/>
        <v>0</v>
      </c>
      <c r="Y287" s="73">
        <f t="shared" si="142"/>
        <v>0</v>
      </c>
      <c r="Z287" s="73">
        <f t="shared" si="142"/>
        <v>0</v>
      </c>
      <c r="AA287" s="73">
        <f t="shared" si="142"/>
        <v>0</v>
      </c>
      <c r="AB287" s="73">
        <f t="shared" si="142"/>
        <v>0</v>
      </c>
      <c r="AC287" s="73">
        <f t="shared" si="142"/>
        <v>0</v>
      </c>
      <c r="AD287" s="73">
        <f t="shared" si="142"/>
        <v>0</v>
      </c>
      <c r="AE287" s="73">
        <f t="shared" si="142"/>
        <v>0</v>
      </c>
      <c r="AF287" s="73">
        <f t="shared" si="142"/>
        <v>0</v>
      </c>
      <c r="AG287" s="73">
        <f t="shared" si="142"/>
        <v>0</v>
      </c>
      <c r="AH287" s="73">
        <f t="shared" si="142"/>
        <v>0</v>
      </c>
      <c r="AI287" s="73">
        <f t="shared" si="142"/>
        <v>0</v>
      </c>
      <c r="AJ287" s="73">
        <f t="shared" si="142"/>
        <v>0</v>
      </c>
      <c r="AK287" s="73">
        <f t="shared" si="142"/>
        <v>0</v>
      </c>
      <c r="AX287" s="10">
        <v>202003</v>
      </c>
      <c r="AY287" s="11">
        <f t="shared" si="111"/>
        <v>0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143">IFERROR($AY287*BO$93/SUM($S$93:$CG$93),0)</f>
        <v>0</v>
      </c>
      <c r="BP287" s="73">
        <f t="shared" si="143"/>
        <v>0</v>
      </c>
      <c r="BQ287" s="73">
        <f t="shared" si="143"/>
        <v>0</v>
      </c>
      <c r="BR287" s="73">
        <f t="shared" si="143"/>
        <v>0</v>
      </c>
      <c r="BS287" s="73">
        <f t="shared" si="143"/>
        <v>0</v>
      </c>
      <c r="BT287" s="73">
        <f t="shared" si="143"/>
        <v>0</v>
      </c>
      <c r="BU287" s="73">
        <f t="shared" si="143"/>
        <v>0</v>
      </c>
      <c r="BV287" s="73">
        <f t="shared" si="143"/>
        <v>0</v>
      </c>
      <c r="BW287" s="73">
        <f t="shared" si="143"/>
        <v>0</v>
      </c>
      <c r="BX287" s="73">
        <f t="shared" si="143"/>
        <v>0</v>
      </c>
      <c r="BY287" s="73">
        <f t="shared" si="143"/>
        <v>0</v>
      </c>
      <c r="BZ287" s="73">
        <f t="shared" si="143"/>
        <v>0</v>
      </c>
      <c r="CA287" s="73">
        <f t="shared" si="143"/>
        <v>0</v>
      </c>
      <c r="CB287" s="73">
        <f t="shared" si="143"/>
        <v>0</v>
      </c>
      <c r="CC287" s="73">
        <f t="shared" si="143"/>
        <v>0</v>
      </c>
      <c r="CD287" s="73">
        <f t="shared" si="143"/>
        <v>0</v>
      </c>
      <c r="CE287" s="73">
        <f t="shared" si="143"/>
        <v>0</v>
      </c>
      <c r="CF287" s="73">
        <f t="shared" si="143"/>
        <v>0</v>
      </c>
      <c r="CG287" s="73">
        <f t="shared" si="143"/>
        <v>0</v>
      </c>
      <c r="CH287" s="2"/>
    </row>
    <row r="288" ht="15" customHeight="1" spans="2:86">
      <c r="B288" s="10">
        <v>202006</v>
      </c>
      <c r="C288" s="11">
        <f t="shared" si="110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4">IFERROR($C288*S$93/SUM($R$93:$AK$93),0)</f>
        <v>0</v>
      </c>
      <c r="T288" s="73">
        <f t="shared" si="144"/>
        <v>0</v>
      </c>
      <c r="U288" s="73">
        <f t="shared" si="144"/>
        <v>0</v>
      </c>
      <c r="V288" s="73">
        <f t="shared" si="144"/>
        <v>0</v>
      </c>
      <c r="W288" s="73">
        <f t="shared" si="144"/>
        <v>0</v>
      </c>
      <c r="X288" s="73">
        <f t="shared" si="144"/>
        <v>0</v>
      </c>
      <c r="Y288" s="73">
        <f t="shared" si="144"/>
        <v>0</v>
      </c>
      <c r="Z288" s="73">
        <f t="shared" si="144"/>
        <v>0</v>
      </c>
      <c r="AA288" s="73">
        <f t="shared" si="144"/>
        <v>0</v>
      </c>
      <c r="AB288" s="73">
        <f t="shared" si="144"/>
        <v>0</v>
      </c>
      <c r="AC288" s="73">
        <f t="shared" si="144"/>
        <v>0</v>
      </c>
      <c r="AD288" s="73">
        <f t="shared" si="144"/>
        <v>0</v>
      </c>
      <c r="AE288" s="73">
        <f t="shared" si="144"/>
        <v>0</v>
      </c>
      <c r="AF288" s="73">
        <f t="shared" si="144"/>
        <v>0</v>
      </c>
      <c r="AG288" s="73">
        <f t="shared" si="144"/>
        <v>0</v>
      </c>
      <c r="AH288" s="73">
        <f t="shared" si="144"/>
        <v>0</v>
      </c>
      <c r="AI288" s="73">
        <f t="shared" si="144"/>
        <v>0</v>
      </c>
      <c r="AJ288" s="73">
        <f t="shared" si="144"/>
        <v>0</v>
      </c>
      <c r="AK288" s="73">
        <f t="shared" si="144"/>
        <v>0</v>
      </c>
      <c r="AX288" s="10">
        <v>202006</v>
      </c>
      <c r="AY288" s="11">
        <f t="shared" ref="AY288:AY302" si="145">SUM(BF248,-AZ248)</f>
        <v>0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146">IFERROR($AY288*BN$93/SUM($BN$93:$CG$93),0)</f>
        <v>0</v>
      </c>
      <c r="BO288" s="73">
        <f t="shared" si="146"/>
        <v>0</v>
      </c>
      <c r="BP288" s="73">
        <f t="shared" si="146"/>
        <v>0</v>
      </c>
      <c r="BQ288" s="73">
        <f t="shared" si="146"/>
        <v>0</v>
      </c>
      <c r="BR288" s="73">
        <f t="shared" si="146"/>
        <v>0</v>
      </c>
      <c r="BS288" s="73">
        <f t="shared" si="146"/>
        <v>0</v>
      </c>
      <c r="BT288" s="73">
        <f t="shared" si="146"/>
        <v>0</v>
      </c>
      <c r="BU288" s="73">
        <f t="shared" si="146"/>
        <v>0</v>
      </c>
      <c r="BV288" s="73">
        <f t="shared" si="146"/>
        <v>0</v>
      </c>
      <c r="BW288" s="73">
        <f t="shared" si="146"/>
        <v>0</v>
      </c>
      <c r="BX288" s="73">
        <f t="shared" si="146"/>
        <v>0</v>
      </c>
      <c r="BY288" s="73">
        <f t="shared" si="146"/>
        <v>0</v>
      </c>
      <c r="BZ288" s="73">
        <f t="shared" si="146"/>
        <v>0</v>
      </c>
      <c r="CA288" s="73">
        <f t="shared" si="146"/>
        <v>0</v>
      </c>
      <c r="CB288" s="73">
        <f t="shared" si="146"/>
        <v>0</v>
      </c>
      <c r="CC288" s="73">
        <f t="shared" si="146"/>
        <v>0</v>
      </c>
      <c r="CD288" s="73">
        <f t="shared" si="146"/>
        <v>0</v>
      </c>
      <c r="CE288" s="73">
        <f t="shared" si="146"/>
        <v>0</v>
      </c>
      <c r="CF288" s="73">
        <f t="shared" si="146"/>
        <v>0</v>
      </c>
      <c r="CG288" s="73">
        <f t="shared" si="146"/>
        <v>0</v>
      </c>
      <c r="CH288" s="2"/>
    </row>
    <row r="289" ht="15" customHeight="1" spans="2:86">
      <c r="B289" s="10">
        <v>202009</v>
      </c>
      <c r="C289" s="11">
        <f t="shared" si="110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7">IFERROR($C289*R$93/SUM($Q$93:$AK$93),0)</f>
        <v>0</v>
      </c>
      <c r="S289" s="66">
        <f t="shared" si="147"/>
        <v>0</v>
      </c>
      <c r="T289" s="66">
        <f t="shared" si="147"/>
        <v>0</v>
      </c>
      <c r="U289" s="66">
        <f t="shared" si="147"/>
        <v>0</v>
      </c>
      <c r="V289" s="66">
        <f t="shared" si="147"/>
        <v>0</v>
      </c>
      <c r="W289" s="66">
        <f t="shared" si="147"/>
        <v>0</v>
      </c>
      <c r="X289" s="66">
        <f t="shared" si="147"/>
        <v>0</v>
      </c>
      <c r="Y289" s="66">
        <f t="shared" si="147"/>
        <v>0</v>
      </c>
      <c r="Z289" s="66">
        <f t="shared" si="147"/>
        <v>0</v>
      </c>
      <c r="AA289" s="66">
        <f t="shared" si="147"/>
        <v>0</v>
      </c>
      <c r="AB289" s="66">
        <f t="shared" si="147"/>
        <v>0</v>
      </c>
      <c r="AC289" s="66">
        <f t="shared" si="147"/>
        <v>0</v>
      </c>
      <c r="AD289" s="66">
        <f t="shared" si="147"/>
        <v>0</v>
      </c>
      <c r="AE289" s="66">
        <f t="shared" si="147"/>
        <v>0</v>
      </c>
      <c r="AF289" s="66">
        <f t="shared" si="147"/>
        <v>0</v>
      </c>
      <c r="AG289" s="66">
        <f t="shared" si="147"/>
        <v>0</v>
      </c>
      <c r="AH289" s="66">
        <f t="shared" si="147"/>
        <v>0</v>
      </c>
      <c r="AI289" s="66">
        <f t="shared" si="147"/>
        <v>0</v>
      </c>
      <c r="AJ289" s="66">
        <f t="shared" si="147"/>
        <v>0</v>
      </c>
      <c r="AK289" s="66">
        <f t="shared" si="147"/>
        <v>0</v>
      </c>
      <c r="AX289" s="10">
        <v>202009</v>
      </c>
      <c r="AY289" s="11">
        <f t="shared" si="145"/>
        <v>0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148">IFERROR($AY289*BM$93/SUM($BM$93:$CG$93),0)</f>
        <v>0</v>
      </c>
      <c r="BN289" s="66">
        <f t="shared" si="148"/>
        <v>0</v>
      </c>
      <c r="BO289" s="66">
        <f t="shared" si="148"/>
        <v>0</v>
      </c>
      <c r="BP289" s="66">
        <f t="shared" si="148"/>
        <v>0</v>
      </c>
      <c r="BQ289" s="66">
        <f t="shared" si="148"/>
        <v>0</v>
      </c>
      <c r="BR289" s="66">
        <f t="shared" si="148"/>
        <v>0</v>
      </c>
      <c r="BS289" s="66">
        <f t="shared" si="148"/>
        <v>0</v>
      </c>
      <c r="BT289" s="66">
        <f t="shared" si="148"/>
        <v>0</v>
      </c>
      <c r="BU289" s="66">
        <f t="shared" si="148"/>
        <v>0</v>
      </c>
      <c r="BV289" s="66">
        <f t="shared" si="148"/>
        <v>0</v>
      </c>
      <c r="BW289" s="66">
        <f t="shared" si="148"/>
        <v>0</v>
      </c>
      <c r="BX289" s="66">
        <f t="shared" si="148"/>
        <v>0</v>
      </c>
      <c r="BY289" s="66">
        <f t="shared" si="148"/>
        <v>0</v>
      </c>
      <c r="BZ289" s="66">
        <f t="shared" si="148"/>
        <v>0</v>
      </c>
      <c r="CA289" s="66">
        <f t="shared" si="148"/>
        <v>0</v>
      </c>
      <c r="CB289" s="66">
        <f t="shared" si="148"/>
        <v>0</v>
      </c>
      <c r="CC289" s="66">
        <f t="shared" si="148"/>
        <v>0</v>
      </c>
      <c r="CD289" s="66">
        <f t="shared" si="148"/>
        <v>0</v>
      </c>
      <c r="CE289" s="66">
        <f t="shared" si="148"/>
        <v>0</v>
      </c>
      <c r="CF289" s="66">
        <f t="shared" si="148"/>
        <v>0</v>
      </c>
      <c r="CG289" s="66">
        <f t="shared" si="148"/>
        <v>0</v>
      </c>
      <c r="CH289" s="2"/>
    </row>
    <row r="290" ht="15" customHeight="1" spans="2:86">
      <c r="B290" s="10">
        <v>202012</v>
      </c>
      <c r="C290" s="11">
        <f t="shared" si="110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49">IFERROR($C290*Q$93/SUM($P$93:$AK$93),0)</f>
        <v>0</v>
      </c>
      <c r="R290" s="66">
        <f t="shared" si="149"/>
        <v>0</v>
      </c>
      <c r="S290" s="66">
        <f t="shared" si="149"/>
        <v>0</v>
      </c>
      <c r="T290" s="66">
        <f t="shared" si="149"/>
        <v>0</v>
      </c>
      <c r="U290" s="66">
        <f t="shared" si="149"/>
        <v>0</v>
      </c>
      <c r="V290" s="66">
        <f t="shared" si="149"/>
        <v>0</v>
      </c>
      <c r="W290" s="66">
        <f t="shared" si="149"/>
        <v>0</v>
      </c>
      <c r="X290" s="66">
        <f t="shared" si="149"/>
        <v>0</v>
      </c>
      <c r="Y290" s="66">
        <f t="shared" si="149"/>
        <v>0</v>
      </c>
      <c r="Z290" s="66">
        <f t="shared" si="149"/>
        <v>0</v>
      </c>
      <c r="AA290" s="66">
        <f t="shared" si="149"/>
        <v>0</v>
      </c>
      <c r="AB290" s="66">
        <f t="shared" si="149"/>
        <v>0</v>
      </c>
      <c r="AC290" s="66">
        <f t="shared" si="149"/>
        <v>0</v>
      </c>
      <c r="AD290" s="66">
        <f t="shared" si="149"/>
        <v>0</v>
      </c>
      <c r="AE290" s="66">
        <f t="shared" si="149"/>
        <v>0</v>
      </c>
      <c r="AF290" s="66">
        <f t="shared" si="149"/>
        <v>0</v>
      </c>
      <c r="AG290" s="66">
        <f t="shared" si="149"/>
        <v>0</v>
      </c>
      <c r="AH290" s="66">
        <f t="shared" si="149"/>
        <v>0</v>
      </c>
      <c r="AI290" s="66">
        <f t="shared" si="149"/>
        <v>0</v>
      </c>
      <c r="AJ290" s="66">
        <f t="shared" si="149"/>
        <v>0</v>
      </c>
      <c r="AK290" s="66">
        <f t="shared" si="149"/>
        <v>0</v>
      </c>
      <c r="AX290" s="10">
        <v>202012</v>
      </c>
      <c r="AY290" s="11">
        <f t="shared" si="145"/>
        <v>0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150">IFERROR($AY290*BL$93/SUM($BL$93:$CG$93),0)</f>
        <v>0</v>
      </c>
      <c r="BM290" s="66">
        <f t="shared" si="150"/>
        <v>0</v>
      </c>
      <c r="BN290" s="66">
        <f t="shared" si="150"/>
        <v>0</v>
      </c>
      <c r="BO290" s="66">
        <f t="shared" si="150"/>
        <v>0</v>
      </c>
      <c r="BP290" s="66">
        <f t="shared" si="150"/>
        <v>0</v>
      </c>
      <c r="BQ290" s="66">
        <f t="shared" si="150"/>
        <v>0</v>
      </c>
      <c r="BR290" s="66">
        <f t="shared" si="150"/>
        <v>0</v>
      </c>
      <c r="BS290" s="66">
        <f t="shared" si="150"/>
        <v>0</v>
      </c>
      <c r="BT290" s="66">
        <f t="shared" si="150"/>
        <v>0</v>
      </c>
      <c r="BU290" s="66">
        <f t="shared" si="150"/>
        <v>0</v>
      </c>
      <c r="BV290" s="66">
        <f t="shared" si="150"/>
        <v>0</v>
      </c>
      <c r="BW290" s="66">
        <f t="shared" si="150"/>
        <v>0</v>
      </c>
      <c r="BX290" s="66">
        <f t="shared" si="150"/>
        <v>0</v>
      </c>
      <c r="BY290" s="66">
        <f t="shared" si="150"/>
        <v>0</v>
      </c>
      <c r="BZ290" s="66">
        <f t="shared" si="150"/>
        <v>0</v>
      </c>
      <c r="CA290" s="66">
        <f t="shared" si="150"/>
        <v>0</v>
      </c>
      <c r="CB290" s="66">
        <f t="shared" si="150"/>
        <v>0</v>
      </c>
      <c r="CC290" s="66">
        <f t="shared" si="150"/>
        <v>0</v>
      </c>
      <c r="CD290" s="66">
        <f t="shared" si="150"/>
        <v>0</v>
      </c>
      <c r="CE290" s="66">
        <f t="shared" si="150"/>
        <v>0</v>
      </c>
      <c r="CF290" s="66">
        <f t="shared" si="150"/>
        <v>0</v>
      </c>
      <c r="CG290" s="66">
        <f t="shared" si="150"/>
        <v>0</v>
      </c>
      <c r="CH290" s="2"/>
    </row>
    <row r="291" ht="15" customHeight="1" spans="2:86">
      <c r="B291" s="10">
        <v>202103</v>
      </c>
      <c r="C291" s="11">
        <f t="shared" si="110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51">IFERROR($C291*P$93/SUM($O$93:$AK$93),0)</f>
        <v>0</v>
      </c>
      <c r="Q291" s="66">
        <f t="shared" si="151"/>
        <v>0</v>
      </c>
      <c r="R291" s="66">
        <f t="shared" si="151"/>
        <v>0</v>
      </c>
      <c r="S291" s="66">
        <f t="shared" si="151"/>
        <v>0</v>
      </c>
      <c r="T291" s="66">
        <f t="shared" si="151"/>
        <v>0</v>
      </c>
      <c r="U291" s="66">
        <f t="shared" si="151"/>
        <v>0</v>
      </c>
      <c r="V291" s="66">
        <f t="shared" si="151"/>
        <v>0</v>
      </c>
      <c r="W291" s="66">
        <f t="shared" si="151"/>
        <v>0</v>
      </c>
      <c r="X291" s="66">
        <f t="shared" si="151"/>
        <v>0</v>
      </c>
      <c r="Y291" s="66">
        <f t="shared" si="151"/>
        <v>0</v>
      </c>
      <c r="Z291" s="66">
        <f t="shared" si="151"/>
        <v>0</v>
      </c>
      <c r="AA291" s="66">
        <f t="shared" si="151"/>
        <v>0</v>
      </c>
      <c r="AB291" s="66">
        <f t="shared" si="151"/>
        <v>0</v>
      </c>
      <c r="AC291" s="66">
        <f t="shared" si="151"/>
        <v>0</v>
      </c>
      <c r="AD291" s="66">
        <f t="shared" si="151"/>
        <v>0</v>
      </c>
      <c r="AE291" s="66">
        <f t="shared" si="151"/>
        <v>0</v>
      </c>
      <c r="AF291" s="66">
        <f t="shared" si="151"/>
        <v>0</v>
      </c>
      <c r="AG291" s="66">
        <f t="shared" si="151"/>
        <v>0</v>
      </c>
      <c r="AH291" s="66">
        <f t="shared" si="151"/>
        <v>0</v>
      </c>
      <c r="AI291" s="66">
        <f t="shared" si="151"/>
        <v>0</v>
      </c>
      <c r="AJ291" s="66">
        <f t="shared" si="151"/>
        <v>0</v>
      </c>
      <c r="AK291" s="66">
        <f t="shared" si="151"/>
        <v>0</v>
      </c>
      <c r="AX291" s="10">
        <v>202103</v>
      </c>
      <c r="AY291" s="11">
        <f t="shared" si="145"/>
        <v>0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152">IFERROR($AY291*BK$93/SUM($BK$93:$CG$93),0)</f>
        <v>0</v>
      </c>
      <c r="BL291" s="66">
        <f t="shared" si="152"/>
        <v>0</v>
      </c>
      <c r="BM291" s="66">
        <f t="shared" si="152"/>
        <v>0</v>
      </c>
      <c r="BN291" s="66">
        <f t="shared" si="152"/>
        <v>0</v>
      </c>
      <c r="BO291" s="66">
        <f t="shared" si="152"/>
        <v>0</v>
      </c>
      <c r="BP291" s="66">
        <f t="shared" si="152"/>
        <v>0</v>
      </c>
      <c r="BQ291" s="66">
        <f t="shared" si="152"/>
        <v>0</v>
      </c>
      <c r="BR291" s="66">
        <f t="shared" si="152"/>
        <v>0</v>
      </c>
      <c r="BS291" s="66">
        <f t="shared" si="152"/>
        <v>0</v>
      </c>
      <c r="BT291" s="66">
        <f t="shared" si="152"/>
        <v>0</v>
      </c>
      <c r="BU291" s="66">
        <f t="shared" si="152"/>
        <v>0</v>
      </c>
      <c r="BV291" s="66">
        <f t="shared" si="152"/>
        <v>0</v>
      </c>
      <c r="BW291" s="66">
        <f t="shared" si="152"/>
        <v>0</v>
      </c>
      <c r="BX291" s="66">
        <f t="shared" si="152"/>
        <v>0</v>
      </c>
      <c r="BY291" s="66">
        <f t="shared" si="152"/>
        <v>0</v>
      </c>
      <c r="BZ291" s="66">
        <f t="shared" si="152"/>
        <v>0</v>
      </c>
      <c r="CA291" s="66">
        <f t="shared" si="152"/>
        <v>0</v>
      </c>
      <c r="CB291" s="66">
        <f t="shared" si="152"/>
        <v>0</v>
      </c>
      <c r="CC291" s="66">
        <f t="shared" si="152"/>
        <v>0</v>
      </c>
      <c r="CD291" s="66">
        <f t="shared" si="152"/>
        <v>0</v>
      </c>
      <c r="CE291" s="66">
        <f t="shared" si="152"/>
        <v>0</v>
      </c>
      <c r="CF291" s="66">
        <f t="shared" si="152"/>
        <v>0</v>
      </c>
      <c r="CG291" s="66">
        <f t="shared" si="152"/>
        <v>0</v>
      </c>
      <c r="CH291" s="2"/>
    </row>
    <row r="292" ht="15" customHeight="1" spans="2:86">
      <c r="B292" s="10">
        <v>202106</v>
      </c>
      <c r="C292" s="11">
        <f t="shared" si="110"/>
        <v>50000.01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3">IFERROR($C292*O$93/SUM($N$93:$AK$93),0)</f>
        <v>0</v>
      </c>
      <c r="P292" s="66">
        <f t="shared" si="153"/>
        <v>0</v>
      </c>
      <c r="Q292" s="66">
        <f t="shared" si="153"/>
        <v>0</v>
      </c>
      <c r="R292" s="66">
        <f t="shared" si="153"/>
        <v>0</v>
      </c>
      <c r="S292" s="66">
        <f t="shared" si="153"/>
        <v>0</v>
      </c>
      <c r="T292" s="66">
        <f t="shared" si="153"/>
        <v>0</v>
      </c>
      <c r="U292" s="66">
        <f t="shared" si="153"/>
        <v>0</v>
      </c>
      <c r="V292" s="66">
        <f t="shared" si="153"/>
        <v>0</v>
      </c>
      <c r="W292" s="66">
        <f t="shared" si="153"/>
        <v>0</v>
      </c>
      <c r="X292" s="66">
        <f t="shared" si="153"/>
        <v>0</v>
      </c>
      <c r="Y292" s="66">
        <f t="shared" si="153"/>
        <v>0</v>
      </c>
      <c r="Z292" s="66">
        <f t="shared" si="153"/>
        <v>0</v>
      </c>
      <c r="AA292" s="66">
        <f t="shared" si="153"/>
        <v>0</v>
      </c>
      <c r="AB292" s="66">
        <f t="shared" si="153"/>
        <v>0</v>
      </c>
      <c r="AC292" s="66">
        <f t="shared" si="153"/>
        <v>0</v>
      </c>
      <c r="AD292" s="66">
        <f t="shared" si="153"/>
        <v>0</v>
      </c>
      <c r="AE292" s="66">
        <f t="shared" si="153"/>
        <v>0</v>
      </c>
      <c r="AF292" s="66">
        <f t="shared" si="153"/>
        <v>0</v>
      </c>
      <c r="AG292" s="66">
        <f t="shared" si="153"/>
        <v>0</v>
      </c>
      <c r="AH292" s="66">
        <f t="shared" si="153"/>
        <v>0</v>
      </c>
      <c r="AI292" s="66">
        <f t="shared" si="153"/>
        <v>0</v>
      </c>
      <c r="AJ292" s="66">
        <f t="shared" si="153"/>
        <v>0</v>
      </c>
      <c r="AK292" s="66">
        <f t="shared" si="153"/>
        <v>0</v>
      </c>
      <c r="AX292" s="10">
        <v>202106</v>
      </c>
      <c r="AY292" s="11">
        <f t="shared" si="145"/>
        <v>0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154">IFERROR($AY292*BJ$93/SUM($BJ$93:$CG$93),0)</f>
        <v>0</v>
      </c>
      <c r="BK292" s="66">
        <f t="shared" si="154"/>
        <v>0</v>
      </c>
      <c r="BL292" s="66">
        <f t="shared" si="154"/>
        <v>0</v>
      </c>
      <c r="BM292" s="66">
        <f t="shared" si="154"/>
        <v>0</v>
      </c>
      <c r="BN292" s="66">
        <f t="shared" si="154"/>
        <v>0</v>
      </c>
      <c r="BO292" s="66">
        <f t="shared" si="154"/>
        <v>0</v>
      </c>
      <c r="BP292" s="66">
        <f t="shared" si="154"/>
        <v>0</v>
      </c>
      <c r="BQ292" s="66">
        <f t="shared" si="154"/>
        <v>0</v>
      </c>
      <c r="BR292" s="66">
        <f t="shared" si="154"/>
        <v>0</v>
      </c>
      <c r="BS292" s="66">
        <f t="shared" si="154"/>
        <v>0</v>
      </c>
      <c r="BT292" s="66">
        <f t="shared" si="154"/>
        <v>0</v>
      </c>
      <c r="BU292" s="66">
        <f t="shared" si="154"/>
        <v>0</v>
      </c>
      <c r="BV292" s="66">
        <f t="shared" si="154"/>
        <v>0</v>
      </c>
      <c r="BW292" s="66">
        <f t="shared" si="154"/>
        <v>0</v>
      </c>
      <c r="BX292" s="66">
        <f t="shared" si="154"/>
        <v>0</v>
      </c>
      <c r="BY292" s="66">
        <f t="shared" si="154"/>
        <v>0</v>
      </c>
      <c r="BZ292" s="66">
        <f t="shared" si="154"/>
        <v>0</v>
      </c>
      <c r="CA292" s="66">
        <f t="shared" si="154"/>
        <v>0</v>
      </c>
      <c r="CB292" s="66">
        <f t="shared" si="154"/>
        <v>0</v>
      </c>
      <c r="CC292" s="66">
        <f t="shared" si="154"/>
        <v>0</v>
      </c>
      <c r="CD292" s="66">
        <f t="shared" si="154"/>
        <v>0</v>
      </c>
      <c r="CE292" s="66">
        <f t="shared" si="154"/>
        <v>0</v>
      </c>
      <c r="CF292" s="66">
        <f t="shared" si="154"/>
        <v>0</v>
      </c>
      <c r="CG292" s="66">
        <f t="shared" si="154"/>
        <v>0</v>
      </c>
      <c r="CH292" s="2"/>
    </row>
    <row r="293" ht="15" customHeight="1" spans="2:86">
      <c r="B293" s="10">
        <v>202109</v>
      </c>
      <c r="C293" s="11">
        <f t="shared" si="110"/>
        <v>0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5">IFERROR($C293*N$93/SUM($M$93:$AK$93),0)</f>
        <v>0</v>
      </c>
      <c r="O293" s="66">
        <f t="shared" si="155"/>
        <v>0</v>
      </c>
      <c r="P293" s="66">
        <f t="shared" si="155"/>
        <v>0</v>
      </c>
      <c r="Q293" s="66">
        <f t="shared" si="155"/>
        <v>0</v>
      </c>
      <c r="R293" s="66">
        <f t="shared" si="155"/>
        <v>0</v>
      </c>
      <c r="S293" s="66">
        <f t="shared" si="155"/>
        <v>0</v>
      </c>
      <c r="T293" s="66">
        <f t="shared" si="155"/>
        <v>0</v>
      </c>
      <c r="U293" s="66">
        <f t="shared" si="155"/>
        <v>0</v>
      </c>
      <c r="V293" s="66">
        <f t="shared" si="155"/>
        <v>0</v>
      </c>
      <c r="W293" s="66">
        <f t="shared" si="155"/>
        <v>0</v>
      </c>
      <c r="X293" s="66">
        <f t="shared" si="155"/>
        <v>0</v>
      </c>
      <c r="Y293" s="66">
        <f t="shared" si="155"/>
        <v>0</v>
      </c>
      <c r="Z293" s="66">
        <f t="shared" si="155"/>
        <v>0</v>
      </c>
      <c r="AA293" s="66">
        <f t="shared" si="155"/>
        <v>0</v>
      </c>
      <c r="AB293" s="66">
        <f t="shared" si="155"/>
        <v>0</v>
      </c>
      <c r="AC293" s="66">
        <f t="shared" si="155"/>
        <v>0</v>
      </c>
      <c r="AD293" s="66">
        <f t="shared" si="155"/>
        <v>0</v>
      </c>
      <c r="AE293" s="66">
        <f t="shared" si="155"/>
        <v>0</v>
      </c>
      <c r="AF293" s="66">
        <f t="shared" si="155"/>
        <v>0</v>
      </c>
      <c r="AG293" s="66">
        <f t="shared" si="155"/>
        <v>0</v>
      </c>
      <c r="AH293" s="66">
        <f t="shared" si="155"/>
        <v>0</v>
      </c>
      <c r="AI293" s="66">
        <f t="shared" si="155"/>
        <v>0</v>
      </c>
      <c r="AJ293" s="66">
        <f t="shared" si="155"/>
        <v>0</v>
      </c>
      <c r="AK293" s="66">
        <f t="shared" si="155"/>
        <v>0</v>
      </c>
      <c r="AX293" s="10">
        <v>202109</v>
      </c>
      <c r="AY293" s="11">
        <f t="shared" si="145"/>
        <v>0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156">IFERROR($AY293*BI$93/SUM($BI$93:$CG$93),0)</f>
        <v>0</v>
      </c>
      <c r="BJ293" s="66">
        <f t="shared" si="156"/>
        <v>0</v>
      </c>
      <c r="BK293" s="66">
        <f t="shared" si="156"/>
        <v>0</v>
      </c>
      <c r="BL293" s="66">
        <f t="shared" si="156"/>
        <v>0</v>
      </c>
      <c r="BM293" s="66">
        <f t="shared" si="156"/>
        <v>0</v>
      </c>
      <c r="BN293" s="66">
        <f t="shared" si="156"/>
        <v>0</v>
      </c>
      <c r="BO293" s="66">
        <f t="shared" si="156"/>
        <v>0</v>
      </c>
      <c r="BP293" s="66">
        <f t="shared" si="156"/>
        <v>0</v>
      </c>
      <c r="BQ293" s="66">
        <f t="shared" si="156"/>
        <v>0</v>
      </c>
      <c r="BR293" s="66">
        <f t="shared" si="156"/>
        <v>0</v>
      </c>
      <c r="BS293" s="66">
        <f t="shared" si="156"/>
        <v>0</v>
      </c>
      <c r="BT293" s="66">
        <f t="shared" si="156"/>
        <v>0</v>
      </c>
      <c r="BU293" s="66">
        <f t="shared" si="156"/>
        <v>0</v>
      </c>
      <c r="BV293" s="66">
        <f t="shared" si="156"/>
        <v>0</v>
      </c>
      <c r="BW293" s="66">
        <f t="shared" si="156"/>
        <v>0</v>
      </c>
      <c r="BX293" s="66">
        <f t="shared" si="156"/>
        <v>0</v>
      </c>
      <c r="BY293" s="66">
        <f t="shared" si="156"/>
        <v>0</v>
      </c>
      <c r="BZ293" s="66">
        <f t="shared" si="156"/>
        <v>0</v>
      </c>
      <c r="CA293" s="66">
        <f t="shared" si="156"/>
        <v>0</v>
      </c>
      <c r="CB293" s="66">
        <f t="shared" si="156"/>
        <v>0</v>
      </c>
      <c r="CC293" s="66">
        <f t="shared" si="156"/>
        <v>0</v>
      </c>
      <c r="CD293" s="66">
        <f t="shared" si="156"/>
        <v>0</v>
      </c>
      <c r="CE293" s="66">
        <f t="shared" si="156"/>
        <v>0</v>
      </c>
      <c r="CF293" s="66">
        <f t="shared" si="156"/>
        <v>0</v>
      </c>
      <c r="CG293" s="66">
        <f t="shared" si="156"/>
        <v>0</v>
      </c>
      <c r="CH293" s="2"/>
    </row>
    <row r="294" ht="15" customHeight="1" spans="2:86">
      <c r="B294" s="10">
        <v>202112</v>
      </c>
      <c r="C294" s="11">
        <f t="shared" si="110"/>
        <v>100000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57">IFERROR($C294*M$93/SUM($L$93:$AK$93),0)</f>
        <v>0</v>
      </c>
      <c r="N294" s="66">
        <f t="shared" si="157"/>
        <v>0</v>
      </c>
      <c r="O294" s="66">
        <f t="shared" si="157"/>
        <v>0</v>
      </c>
      <c r="P294" s="66">
        <f t="shared" si="157"/>
        <v>0</v>
      </c>
      <c r="Q294" s="66">
        <f t="shared" si="157"/>
        <v>0</v>
      </c>
      <c r="R294" s="66">
        <f t="shared" si="157"/>
        <v>0</v>
      </c>
      <c r="S294" s="66">
        <f t="shared" si="157"/>
        <v>0</v>
      </c>
      <c r="T294" s="66">
        <f t="shared" si="157"/>
        <v>0</v>
      </c>
      <c r="U294" s="66">
        <f t="shared" si="157"/>
        <v>0</v>
      </c>
      <c r="V294" s="66">
        <f t="shared" si="157"/>
        <v>0</v>
      </c>
      <c r="W294" s="66">
        <f t="shared" si="157"/>
        <v>0</v>
      </c>
      <c r="X294" s="66">
        <f t="shared" si="157"/>
        <v>0</v>
      </c>
      <c r="Y294" s="66">
        <f t="shared" si="157"/>
        <v>0</v>
      </c>
      <c r="Z294" s="66">
        <f t="shared" si="157"/>
        <v>0</v>
      </c>
      <c r="AA294" s="66">
        <f t="shared" si="157"/>
        <v>0</v>
      </c>
      <c r="AB294" s="66">
        <f t="shared" si="157"/>
        <v>0</v>
      </c>
      <c r="AC294" s="66">
        <f t="shared" si="157"/>
        <v>0</v>
      </c>
      <c r="AD294" s="66">
        <f t="shared" si="157"/>
        <v>0</v>
      </c>
      <c r="AE294" s="66">
        <f t="shared" si="157"/>
        <v>0</v>
      </c>
      <c r="AF294" s="66">
        <f t="shared" si="157"/>
        <v>0</v>
      </c>
      <c r="AG294" s="66">
        <f t="shared" si="157"/>
        <v>0</v>
      </c>
      <c r="AH294" s="66">
        <f t="shared" si="157"/>
        <v>0</v>
      </c>
      <c r="AI294" s="66">
        <f t="shared" si="157"/>
        <v>0</v>
      </c>
      <c r="AJ294" s="66">
        <f t="shared" si="157"/>
        <v>0</v>
      </c>
      <c r="AK294" s="66">
        <f t="shared" si="157"/>
        <v>0</v>
      </c>
      <c r="AX294" s="10">
        <v>202112</v>
      </c>
      <c r="AY294" s="11">
        <f t="shared" si="145"/>
        <v>0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158">IFERROR($AY294*BH$93/SUM($BH$93:$CG$93),0)</f>
        <v>0</v>
      </c>
      <c r="BI294" s="66">
        <f t="shared" si="158"/>
        <v>0</v>
      </c>
      <c r="BJ294" s="66">
        <f t="shared" si="158"/>
        <v>0</v>
      </c>
      <c r="BK294" s="66">
        <f t="shared" si="158"/>
        <v>0</v>
      </c>
      <c r="BL294" s="66">
        <f t="shared" si="158"/>
        <v>0</v>
      </c>
      <c r="BM294" s="66">
        <f t="shared" si="158"/>
        <v>0</v>
      </c>
      <c r="BN294" s="66">
        <f t="shared" si="158"/>
        <v>0</v>
      </c>
      <c r="BO294" s="66">
        <f t="shared" si="158"/>
        <v>0</v>
      </c>
      <c r="BP294" s="66">
        <f t="shared" si="158"/>
        <v>0</v>
      </c>
      <c r="BQ294" s="66">
        <f t="shared" si="158"/>
        <v>0</v>
      </c>
      <c r="BR294" s="66">
        <f t="shared" si="158"/>
        <v>0</v>
      </c>
      <c r="BS294" s="66">
        <f t="shared" si="158"/>
        <v>0</v>
      </c>
      <c r="BT294" s="66">
        <f t="shared" si="158"/>
        <v>0</v>
      </c>
      <c r="BU294" s="66">
        <f t="shared" si="158"/>
        <v>0</v>
      </c>
      <c r="BV294" s="66">
        <f t="shared" si="158"/>
        <v>0</v>
      </c>
      <c r="BW294" s="66">
        <f t="shared" si="158"/>
        <v>0</v>
      </c>
      <c r="BX294" s="66">
        <f t="shared" si="158"/>
        <v>0</v>
      </c>
      <c r="BY294" s="66">
        <f t="shared" si="158"/>
        <v>0</v>
      </c>
      <c r="BZ294" s="66">
        <f t="shared" si="158"/>
        <v>0</v>
      </c>
      <c r="CA294" s="66">
        <f t="shared" si="158"/>
        <v>0</v>
      </c>
      <c r="CB294" s="66">
        <f t="shared" si="158"/>
        <v>0</v>
      </c>
      <c r="CC294" s="66">
        <f t="shared" si="158"/>
        <v>0</v>
      </c>
      <c r="CD294" s="66">
        <f t="shared" si="158"/>
        <v>0</v>
      </c>
      <c r="CE294" s="66">
        <f t="shared" si="158"/>
        <v>0</v>
      </c>
      <c r="CF294" s="66">
        <f t="shared" si="158"/>
        <v>0</v>
      </c>
      <c r="CG294" s="66">
        <f t="shared" si="158"/>
        <v>0</v>
      </c>
      <c r="CH294" s="2"/>
    </row>
    <row r="295" ht="15" customHeight="1" spans="2:86">
      <c r="B295" s="10">
        <v>202203</v>
      </c>
      <c r="C295" s="11">
        <f t="shared" si="110"/>
        <v>0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159">IFERROR($C295*L$93/SUM($K$93:$AK$93),0)</f>
        <v>0</v>
      </c>
      <c r="M295" s="66">
        <f t="shared" si="159"/>
        <v>0</v>
      </c>
      <c r="N295" s="66">
        <f t="shared" si="159"/>
        <v>0</v>
      </c>
      <c r="O295" s="66">
        <f t="shared" si="159"/>
        <v>0</v>
      </c>
      <c r="P295" s="66">
        <f t="shared" si="159"/>
        <v>0</v>
      </c>
      <c r="Q295" s="66">
        <f t="shared" si="159"/>
        <v>0</v>
      </c>
      <c r="R295" s="66">
        <f t="shared" si="159"/>
        <v>0</v>
      </c>
      <c r="S295" s="66">
        <f t="shared" si="159"/>
        <v>0</v>
      </c>
      <c r="T295" s="66">
        <f t="shared" si="159"/>
        <v>0</v>
      </c>
      <c r="U295" s="66">
        <f t="shared" si="159"/>
        <v>0</v>
      </c>
      <c r="V295" s="66">
        <f t="shared" si="159"/>
        <v>0</v>
      </c>
      <c r="W295" s="66">
        <f t="shared" si="159"/>
        <v>0</v>
      </c>
      <c r="X295" s="66">
        <f t="shared" si="159"/>
        <v>0</v>
      </c>
      <c r="Y295" s="66">
        <f t="shared" si="159"/>
        <v>0</v>
      </c>
      <c r="Z295" s="66">
        <f t="shared" si="159"/>
        <v>0</v>
      </c>
      <c r="AA295" s="66">
        <f t="shared" si="159"/>
        <v>0</v>
      </c>
      <c r="AB295" s="66">
        <f t="shared" si="159"/>
        <v>0</v>
      </c>
      <c r="AC295" s="66">
        <f t="shared" si="159"/>
        <v>0</v>
      </c>
      <c r="AD295" s="66">
        <f t="shared" si="159"/>
        <v>0</v>
      </c>
      <c r="AE295" s="66">
        <f t="shared" si="159"/>
        <v>0</v>
      </c>
      <c r="AF295" s="66">
        <f t="shared" si="159"/>
        <v>0</v>
      </c>
      <c r="AG295" s="66">
        <f t="shared" si="159"/>
        <v>0</v>
      </c>
      <c r="AH295" s="66">
        <f t="shared" si="159"/>
        <v>0</v>
      </c>
      <c r="AI295" s="66">
        <f t="shared" si="159"/>
        <v>0</v>
      </c>
      <c r="AJ295" s="66">
        <f t="shared" si="159"/>
        <v>0</v>
      </c>
      <c r="AK295" s="66">
        <f t="shared" si="159"/>
        <v>0</v>
      </c>
      <c r="AX295" s="10">
        <v>202203</v>
      </c>
      <c r="AY295" s="11">
        <f t="shared" si="145"/>
        <v>0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160">IFERROR($AY295*BG$93/SUM($BG$93:$CG$93),0)</f>
        <v>0</v>
      </c>
      <c r="BH295" s="66">
        <f t="shared" si="160"/>
        <v>0</v>
      </c>
      <c r="BI295" s="66">
        <f t="shared" si="160"/>
        <v>0</v>
      </c>
      <c r="BJ295" s="66">
        <f t="shared" si="160"/>
        <v>0</v>
      </c>
      <c r="BK295" s="66">
        <f t="shared" si="160"/>
        <v>0</v>
      </c>
      <c r="BL295" s="66">
        <f t="shared" si="160"/>
        <v>0</v>
      </c>
      <c r="BM295" s="66">
        <f t="shared" si="160"/>
        <v>0</v>
      </c>
      <c r="BN295" s="66">
        <f t="shared" si="160"/>
        <v>0</v>
      </c>
      <c r="BO295" s="66">
        <f t="shared" si="160"/>
        <v>0</v>
      </c>
      <c r="BP295" s="66">
        <f t="shared" si="160"/>
        <v>0</v>
      </c>
      <c r="BQ295" s="66">
        <f t="shared" si="160"/>
        <v>0</v>
      </c>
      <c r="BR295" s="66">
        <f t="shared" si="160"/>
        <v>0</v>
      </c>
      <c r="BS295" s="66">
        <f t="shared" si="160"/>
        <v>0</v>
      </c>
      <c r="BT295" s="66">
        <f t="shared" si="160"/>
        <v>0</v>
      </c>
      <c r="BU295" s="66">
        <f t="shared" si="160"/>
        <v>0</v>
      </c>
      <c r="BV295" s="66">
        <f t="shared" si="160"/>
        <v>0</v>
      </c>
      <c r="BW295" s="66">
        <f t="shared" si="160"/>
        <v>0</v>
      </c>
      <c r="BX295" s="66">
        <f t="shared" si="160"/>
        <v>0</v>
      </c>
      <c r="BY295" s="66">
        <f t="shared" si="160"/>
        <v>0</v>
      </c>
      <c r="BZ295" s="66">
        <f t="shared" si="160"/>
        <v>0</v>
      </c>
      <c r="CA295" s="66">
        <f t="shared" si="160"/>
        <v>0</v>
      </c>
      <c r="CB295" s="66">
        <f t="shared" si="160"/>
        <v>0</v>
      </c>
      <c r="CC295" s="66">
        <f t="shared" si="160"/>
        <v>0</v>
      </c>
      <c r="CD295" s="66">
        <f t="shared" si="160"/>
        <v>0</v>
      </c>
      <c r="CE295" s="66">
        <f t="shared" si="160"/>
        <v>0</v>
      </c>
      <c r="CF295" s="66">
        <f t="shared" si="160"/>
        <v>0</v>
      </c>
      <c r="CG295" s="66">
        <f t="shared" si="160"/>
        <v>0</v>
      </c>
      <c r="CH295" s="2"/>
    </row>
    <row r="296" ht="15" customHeight="1" spans="2:86">
      <c r="B296" s="10">
        <v>202206</v>
      </c>
      <c r="C296" s="11">
        <f t="shared" si="110"/>
        <v>9780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161">IFERROR($C296*K$93/SUM($J$93:$AK$93),0)</f>
        <v>0</v>
      </c>
      <c r="L296" s="66">
        <f t="shared" si="161"/>
        <v>0</v>
      </c>
      <c r="M296" s="66">
        <f t="shared" si="161"/>
        <v>0</v>
      </c>
      <c r="N296" s="66">
        <f t="shared" si="161"/>
        <v>0</v>
      </c>
      <c r="O296" s="66">
        <f t="shared" si="161"/>
        <v>0</v>
      </c>
      <c r="P296" s="66">
        <f t="shared" si="161"/>
        <v>0</v>
      </c>
      <c r="Q296" s="66">
        <f t="shared" si="161"/>
        <v>0</v>
      </c>
      <c r="R296" s="66">
        <f t="shared" si="161"/>
        <v>0</v>
      </c>
      <c r="S296" s="66">
        <f t="shared" si="161"/>
        <v>0</v>
      </c>
      <c r="T296" s="66">
        <f t="shared" si="161"/>
        <v>0</v>
      </c>
      <c r="U296" s="66">
        <f t="shared" si="161"/>
        <v>0</v>
      </c>
      <c r="V296" s="66">
        <f t="shared" si="161"/>
        <v>0</v>
      </c>
      <c r="W296" s="66">
        <f t="shared" si="161"/>
        <v>0</v>
      </c>
      <c r="X296" s="66">
        <f t="shared" si="161"/>
        <v>0</v>
      </c>
      <c r="Y296" s="66">
        <f t="shared" si="161"/>
        <v>0</v>
      </c>
      <c r="Z296" s="66">
        <f t="shared" si="161"/>
        <v>0</v>
      </c>
      <c r="AA296" s="66">
        <f t="shared" si="161"/>
        <v>0</v>
      </c>
      <c r="AB296" s="66">
        <f t="shared" si="161"/>
        <v>0</v>
      </c>
      <c r="AC296" s="66">
        <f t="shared" si="161"/>
        <v>0</v>
      </c>
      <c r="AD296" s="66">
        <f t="shared" si="161"/>
        <v>0</v>
      </c>
      <c r="AE296" s="66">
        <f t="shared" si="161"/>
        <v>0</v>
      </c>
      <c r="AF296" s="66">
        <f t="shared" si="161"/>
        <v>0</v>
      </c>
      <c r="AG296" s="66">
        <f t="shared" si="161"/>
        <v>0</v>
      </c>
      <c r="AH296" s="66">
        <f t="shared" si="161"/>
        <v>0</v>
      </c>
      <c r="AI296" s="66">
        <f t="shared" si="161"/>
        <v>0</v>
      </c>
      <c r="AJ296" s="66">
        <f t="shared" si="161"/>
        <v>0</v>
      </c>
      <c r="AK296" s="66">
        <f t="shared" si="161"/>
        <v>0</v>
      </c>
      <c r="AX296" s="10">
        <v>202206</v>
      </c>
      <c r="AY296" s="11">
        <f t="shared" si="145"/>
        <v>0</v>
      </c>
      <c r="AZ296" s="11"/>
      <c r="BA296" s="11"/>
      <c r="BB296" s="11"/>
      <c r="BC296" s="11"/>
      <c r="BD296" s="11"/>
      <c r="BE296" s="11"/>
      <c r="BF296" s="66">
        <f t="shared" ref="BF296:CG296" si="162">IFERROR($AY296*BF$93/SUM($BF$93:$CG$93),0)</f>
        <v>0</v>
      </c>
      <c r="BG296" s="66">
        <f t="shared" si="162"/>
        <v>0</v>
      </c>
      <c r="BH296" s="66">
        <f t="shared" si="162"/>
        <v>0</v>
      </c>
      <c r="BI296" s="66">
        <f t="shared" si="162"/>
        <v>0</v>
      </c>
      <c r="BJ296" s="66">
        <f t="shared" si="162"/>
        <v>0</v>
      </c>
      <c r="BK296" s="66">
        <f t="shared" si="162"/>
        <v>0</v>
      </c>
      <c r="BL296" s="66">
        <f t="shared" si="162"/>
        <v>0</v>
      </c>
      <c r="BM296" s="66">
        <f t="shared" si="162"/>
        <v>0</v>
      </c>
      <c r="BN296" s="66">
        <f t="shared" si="162"/>
        <v>0</v>
      </c>
      <c r="BO296" s="66">
        <f t="shared" si="162"/>
        <v>0</v>
      </c>
      <c r="BP296" s="66">
        <f t="shared" si="162"/>
        <v>0</v>
      </c>
      <c r="BQ296" s="66">
        <f t="shared" si="162"/>
        <v>0</v>
      </c>
      <c r="BR296" s="66">
        <f t="shared" si="162"/>
        <v>0</v>
      </c>
      <c r="BS296" s="66">
        <f t="shared" si="162"/>
        <v>0</v>
      </c>
      <c r="BT296" s="66">
        <f t="shared" si="162"/>
        <v>0</v>
      </c>
      <c r="BU296" s="66">
        <f t="shared" si="162"/>
        <v>0</v>
      </c>
      <c r="BV296" s="66">
        <f t="shared" si="162"/>
        <v>0</v>
      </c>
      <c r="BW296" s="66">
        <f t="shared" si="162"/>
        <v>0</v>
      </c>
      <c r="BX296" s="66">
        <f t="shared" si="162"/>
        <v>0</v>
      </c>
      <c r="BY296" s="66">
        <f t="shared" si="162"/>
        <v>0</v>
      </c>
      <c r="BZ296" s="66">
        <f t="shared" si="162"/>
        <v>0</v>
      </c>
      <c r="CA296" s="66">
        <f t="shared" si="162"/>
        <v>0</v>
      </c>
      <c r="CB296" s="66">
        <f t="shared" si="162"/>
        <v>0</v>
      </c>
      <c r="CC296" s="66">
        <f t="shared" si="162"/>
        <v>0</v>
      </c>
      <c r="CD296" s="66">
        <f t="shared" si="162"/>
        <v>0</v>
      </c>
      <c r="CE296" s="66">
        <f t="shared" si="162"/>
        <v>0</v>
      </c>
      <c r="CF296" s="66">
        <f t="shared" si="162"/>
        <v>0</v>
      </c>
      <c r="CG296" s="66">
        <f t="shared" si="162"/>
        <v>0</v>
      </c>
      <c r="CH296" s="2"/>
    </row>
    <row r="297" ht="15" customHeight="1" spans="2:86">
      <c r="B297" s="10">
        <v>202209</v>
      </c>
      <c r="C297" s="11">
        <f t="shared" si="110"/>
        <v>500000</v>
      </c>
      <c r="D297" s="11"/>
      <c r="E297" s="11"/>
      <c r="F297" s="11"/>
      <c r="G297" s="11"/>
      <c r="H297" s="11"/>
      <c r="I297" s="66">
        <f>IFERROR($C297*I$93/SUM($I$93:$AK$93),0)</f>
        <v>0</v>
      </c>
      <c r="J297" s="66">
        <f t="shared" ref="J297:AK297" si="163">IFERROR($C297*J$93/SUM($I$93:$AK$93),0)</f>
        <v>0</v>
      </c>
      <c r="K297" s="66">
        <f t="shared" si="163"/>
        <v>0</v>
      </c>
      <c r="L297" s="66">
        <f t="shared" si="163"/>
        <v>0</v>
      </c>
      <c r="M297" s="66">
        <f t="shared" si="163"/>
        <v>0</v>
      </c>
      <c r="N297" s="66">
        <f t="shared" si="163"/>
        <v>0</v>
      </c>
      <c r="O297" s="66">
        <f t="shared" si="163"/>
        <v>0</v>
      </c>
      <c r="P297" s="66">
        <f t="shared" si="163"/>
        <v>0</v>
      </c>
      <c r="Q297" s="66">
        <f t="shared" si="163"/>
        <v>0</v>
      </c>
      <c r="R297" s="66">
        <f t="shared" si="163"/>
        <v>0</v>
      </c>
      <c r="S297" s="66">
        <f t="shared" si="163"/>
        <v>0</v>
      </c>
      <c r="T297" s="66">
        <f t="shared" si="163"/>
        <v>0</v>
      </c>
      <c r="U297" s="66">
        <f t="shared" si="163"/>
        <v>0</v>
      </c>
      <c r="V297" s="66">
        <f t="shared" si="163"/>
        <v>0</v>
      </c>
      <c r="W297" s="66">
        <f t="shared" si="163"/>
        <v>0</v>
      </c>
      <c r="X297" s="66">
        <f t="shared" si="163"/>
        <v>0</v>
      </c>
      <c r="Y297" s="66">
        <f t="shared" si="163"/>
        <v>0</v>
      </c>
      <c r="Z297" s="66">
        <f t="shared" si="163"/>
        <v>0</v>
      </c>
      <c r="AA297" s="66">
        <f t="shared" si="163"/>
        <v>0</v>
      </c>
      <c r="AB297" s="66">
        <f t="shared" si="163"/>
        <v>0</v>
      </c>
      <c r="AC297" s="66">
        <f t="shared" si="163"/>
        <v>0</v>
      </c>
      <c r="AD297" s="66">
        <f t="shared" si="163"/>
        <v>0</v>
      </c>
      <c r="AE297" s="66">
        <f t="shared" si="163"/>
        <v>0</v>
      </c>
      <c r="AF297" s="66">
        <f t="shared" si="163"/>
        <v>0</v>
      </c>
      <c r="AG297" s="66">
        <f t="shared" si="163"/>
        <v>0</v>
      </c>
      <c r="AH297" s="66">
        <f t="shared" si="163"/>
        <v>0</v>
      </c>
      <c r="AI297" s="66">
        <f t="shared" si="163"/>
        <v>0</v>
      </c>
      <c r="AJ297" s="66">
        <f t="shared" si="163"/>
        <v>0</v>
      </c>
      <c r="AK297" s="66">
        <f t="shared" si="163"/>
        <v>0</v>
      </c>
      <c r="AX297" s="10">
        <v>202209</v>
      </c>
      <c r="AY297" s="11">
        <f t="shared" si="145"/>
        <v>0</v>
      </c>
      <c r="AZ297" s="11"/>
      <c r="BA297" s="11"/>
      <c r="BB297" s="11"/>
      <c r="BC297" s="11"/>
      <c r="BD297" s="11"/>
      <c r="BE297" s="66">
        <f t="shared" ref="BE297:CG297" si="164">IFERROR($AY297*BE$93/SUM($BE$93:$CG$93),0)</f>
        <v>0</v>
      </c>
      <c r="BF297" s="66">
        <f t="shared" si="164"/>
        <v>0</v>
      </c>
      <c r="BG297" s="66">
        <f t="shared" si="164"/>
        <v>0</v>
      </c>
      <c r="BH297" s="66">
        <f t="shared" si="164"/>
        <v>0</v>
      </c>
      <c r="BI297" s="66">
        <f t="shared" si="164"/>
        <v>0</v>
      </c>
      <c r="BJ297" s="66">
        <f t="shared" si="164"/>
        <v>0</v>
      </c>
      <c r="BK297" s="66">
        <f t="shared" si="164"/>
        <v>0</v>
      </c>
      <c r="BL297" s="66">
        <f t="shared" si="164"/>
        <v>0</v>
      </c>
      <c r="BM297" s="66">
        <f t="shared" si="164"/>
        <v>0</v>
      </c>
      <c r="BN297" s="66">
        <f t="shared" si="164"/>
        <v>0</v>
      </c>
      <c r="BO297" s="66">
        <f t="shared" si="164"/>
        <v>0</v>
      </c>
      <c r="BP297" s="66">
        <f t="shared" si="164"/>
        <v>0</v>
      </c>
      <c r="BQ297" s="66">
        <f t="shared" si="164"/>
        <v>0</v>
      </c>
      <c r="BR297" s="66">
        <f t="shared" si="164"/>
        <v>0</v>
      </c>
      <c r="BS297" s="66">
        <f t="shared" si="164"/>
        <v>0</v>
      </c>
      <c r="BT297" s="66">
        <f t="shared" si="164"/>
        <v>0</v>
      </c>
      <c r="BU297" s="66">
        <f t="shared" si="164"/>
        <v>0</v>
      </c>
      <c r="BV297" s="66">
        <f t="shared" si="164"/>
        <v>0</v>
      </c>
      <c r="BW297" s="66">
        <f t="shared" si="164"/>
        <v>0</v>
      </c>
      <c r="BX297" s="66">
        <f t="shared" si="164"/>
        <v>0</v>
      </c>
      <c r="BY297" s="66">
        <f t="shared" si="164"/>
        <v>0</v>
      </c>
      <c r="BZ297" s="66">
        <f t="shared" si="164"/>
        <v>0</v>
      </c>
      <c r="CA297" s="66">
        <f t="shared" si="164"/>
        <v>0</v>
      </c>
      <c r="CB297" s="66">
        <f t="shared" si="164"/>
        <v>0</v>
      </c>
      <c r="CC297" s="66">
        <f t="shared" si="164"/>
        <v>0</v>
      </c>
      <c r="CD297" s="66">
        <f t="shared" si="164"/>
        <v>0</v>
      </c>
      <c r="CE297" s="66">
        <f t="shared" si="164"/>
        <v>0</v>
      </c>
      <c r="CF297" s="66">
        <f t="shared" si="164"/>
        <v>0</v>
      </c>
      <c r="CG297" s="66">
        <f t="shared" si="164"/>
        <v>0</v>
      </c>
      <c r="CH297" s="2"/>
    </row>
    <row r="298" ht="15" customHeight="1" spans="2:86">
      <c r="B298" s="10">
        <v>202212</v>
      </c>
      <c r="C298" s="11">
        <f t="shared" si="110"/>
        <v>0</v>
      </c>
      <c r="D298" s="11"/>
      <c r="E298" s="11"/>
      <c r="F298" s="11"/>
      <c r="G298" s="11"/>
      <c r="H298" s="11">
        <f>IFERROR($C298*H$93/SUM($H$93:$AK$93),0)</f>
        <v>0</v>
      </c>
      <c r="I298" s="11">
        <f t="shared" ref="I298:AK298" si="165">IFERROR($C298*I$93/SUM($H$93:$AK$93),0)</f>
        <v>0</v>
      </c>
      <c r="J298" s="11">
        <f t="shared" si="165"/>
        <v>0</v>
      </c>
      <c r="K298" s="11">
        <f t="shared" si="165"/>
        <v>0</v>
      </c>
      <c r="L298" s="11">
        <f t="shared" si="165"/>
        <v>0</v>
      </c>
      <c r="M298" s="11">
        <f t="shared" si="165"/>
        <v>0</v>
      </c>
      <c r="N298" s="11">
        <f t="shared" si="165"/>
        <v>0</v>
      </c>
      <c r="O298" s="11">
        <f t="shared" si="165"/>
        <v>0</v>
      </c>
      <c r="P298" s="11">
        <f t="shared" si="165"/>
        <v>0</v>
      </c>
      <c r="Q298" s="11">
        <f t="shared" si="165"/>
        <v>0</v>
      </c>
      <c r="R298" s="11">
        <f t="shared" si="165"/>
        <v>0</v>
      </c>
      <c r="S298" s="11">
        <f t="shared" si="165"/>
        <v>0</v>
      </c>
      <c r="T298" s="11">
        <f t="shared" si="165"/>
        <v>0</v>
      </c>
      <c r="U298" s="11">
        <f t="shared" si="165"/>
        <v>0</v>
      </c>
      <c r="V298" s="11">
        <f t="shared" si="165"/>
        <v>0</v>
      </c>
      <c r="W298" s="11">
        <f t="shared" si="165"/>
        <v>0</v>
      </c>
      <c r="X298" s="11">
        <f t="shared" si="165"/>
        <v>0</v>
      </c>
      <c r="Y298" s="11">
        <f t="shared" si="165"/>
        <v>0</v>
      </c>
      <c r="Z298" s="11">
        <f t="shared" si="165"/>
        <v>0</v>
      </c>
      <c r="AA298" s="11">
        <f t="shared" si="165"/>
        <v>0</v>
      </c>
      <c r="AB298" s="11">
        <f t="shared" si="165"/>
        <v>0</v>
      </c>
      <c r="AC298" s="11">
        <f t="shared" si="165"/>
        <v>0</v>
      </c>
      <c r="AD298" s="11">
        <f t="shared" si="165"/>
        <v>0</v>
      </c>
      <c r="AE298" s="11">
        <f t="shared" si="165"/>
        <v>0</v>
      </c>
      <c r="AF298" s="11">
        <f t="shared" si="165"/>
        <v>0</v>
      </c>
      <c r="AG298" s="11">
        <f t="shared" si="165"/>
        <v>0</v>
      </c>
      <c r="AH298" s="11">
        <f t="shared" si="165"/>
        <v>0</v>
      </c>
      <c r="AI298" s="11">
        <f t="shared" si="165"/>
        <v>0</v>
      </c>
      <c r="AJ298" s="11">
        <f t="shared" si="165"/>
        <v>0</v>
      </c>
      <c r="AK298" s="11">
        <f t="shared" si="165"/>
        <v>0</v>
      </c>
      <c r="AX298" s="10">
        <v>202212</v>
      </c>
      <c r="AY298" s="11">
        <f t="shared" si="145"/>
        <v>0</v>
      </c>
      <c r="AZ298" s="11"/>
      <c r="BA298" s="11"/>
      <c r="BB298" s="11"/>
      <c r="BC298" s="11"/>
      <c r="BD298" s="11">
        <f t="shared" ref="BD298:CG298" si="166">IFERROR($AY298*BD$93/SUM($BD$93:$CG$93),0)</f>
        <v>0</v>
      </c>
      <c r="BE298" s="11">
        <f t="shared" si="166"/>
        <v>0</v>
      </c>
      <c r="BF298" s="11">
        <f t="shared" si="166"/>
        <v>0</v>
      </c>
      <c r="BG298" s="11">
        <f t="shared" si="166"/>
        <v>0</v>
      </c>
      <c r="BH298" s="11">
        <f t="shared" si="166"/>
        <v>0</v>
      </c>
      <c r="BI298" s="11">
        <f t="shared" si="166"/>
        <v>0</v>
      </c>
      <c r="BJ298" s="11">
        <f t="shared" si="166"/>
        <v>0</v>
      </c>
      <c r="BK298" s="11">
        <f t="shared" si="166"/>
        <v>0</v>
      </c>
      <c r="BL298" s="11">
        <f t="shared" si="166"/>
        <v>0</v>
      </c>
      <c r="BM298" s="11">
        <f t="shared" si="166"/>
        <v>0</v>
      </c>
      <c r="BN298" s="11">
        <f t="shared" si="166"/>
        <v>0</v>
      </c>
      <c r="BO298" s="11">
        <f t="shared" si="166"/>
        <v>0</v>
      </c>
      <c r="BP298" s="11">
        <f t="shared" si="166"/>
        <v>0</v>
      </c>
      <c r="BQ298" s="11">
        <f t="shared" si="166"/>
        <v>0</v>
      </c>
      <c r="BR298" s="11">
        <f t="shared" si="166"/>
        <v>0</v>
      </c>
      <c r="BS298" s="11">
        <f t="shared" si="166"/>
        <v>0</v>
      </c>
      <c r="BT298" s="11">
        <f t="shared" si="166"/>
        <v>0</v>
      </c>
      <c r="BU298" s="11">
        <f t="shared" si="166"/>
        <v>0</v>
      </c>
      <c r="BV298" s="11">
        <f t="shared" si="166"/>
        <v>0</v>
      </c>
      <c r="BW298" s="11">
        <f t="shared" si="166"/>
        <v>0</v>
      </c>
      <c r="BX298" s="11">
        <f t="shared" si="166"/>
        <v>0</v>
      </c>
      <c r="BY298" s="11">
        <f t="shared" si="166"/>
        <v>0</v>
      </c>
      <c r="BZ298" s="11">
        <f t="shared" si="166"/>
        <v>0</v>
      </c>
      <c r="CA298" s="11">
        <f t="shared" si="166"/>
        <v>0</v>
      </c>
      <c r="CB298" s="11">
        <f t="shared" si="166"/>
        <v>0</v>
      </c>
      <c r="CC298" s="11">
        <f t="shared" si="166"/>
        <v>0</v>
      </c>
      <c r="CD298" s="11">
        <f t="shared" si="166"/>
        <v>0</v>
      </c>
      <c r="CE298" s="11">
        <f t="shared" si="166"/>
        <v>0</v>
      </c>
      <c r="CF298" s="11">
        <f t="shared" si="166"/>
        <v>0</v>
      </c>
      <c r="CG298" s="11">
        <f t="shared" si="166"/>
        <v>0</v>
      </c>
      <c r="CH298" s="2"/>
    </row>
    <row r="299" ht="15" customHeight="1" spans="2:86">
      <c r="B299" s="10">
        <v>202303</v>
      </c>
      <c r="C299" s="11">
        <f t="shared" si="110"/>
        <v>86436</v>
      </c>
      <c r="D299" s="11"/>
      <c r="E299" s="11"/>
      <c r="F299" s="11"/>
      <c r="G299" s="11">
        <f>IFERROR($C299*G$93/SUM($G$93:$AK$93),0)</f>
        <v>0</v>
      </c>
      <c r="H299" s="11">
        <f t="shared" ref="H299:AK299" si="167">IFERROR($C299*H$93/SUM($G$93:$AK$93),0)</f>
        <v>0</v>
      </c>
      <c r="I299" s="11">
        <f t="shared" si="167"/>
        <v>0</v>
      </c>
      <c r="J299" s="11">
        <f t="shared" si="167"/>
        <v>0</v>
      </c>
      <c r="K299" s="11">
        <f t="shared" si="167"/>
        <v>0</v>
      </c>
      <c r="L299" s="11">
        <f t="shared" si="167"/>
        <v>0</v>
      </c>
      <c r="M299" s="11">
        <f t="shared" si="167"/>
        <v>0</v>
      </c>
      <c r="N299" s="11">
        <f t="shared" si="167"/>
        <v>0</v>
      </c>
      <c r="O299" s="11">
        <f t="shared" si="167"/>
        <v>0</v>
      </c>
      <c r="P299" s="11">
        <f t="shared" si="167"/>
        <v>0</v>
      </c>
      <c r="Q299" s="11">
        <f t="shared" si="167"/>
        <v>0</v>
      </c>
      <c r="R299" s="11">
        <f t="shared" si="167"/>
        <v>0</v>
      </c>
      <c r="S299" s="11">
        <f t="shared" si="167"/>
        <v>0</v>
      </c>
      <c r="T299" s="11">
        <f t="shared" si="167"/>
        <v>0</v>
      </c>
      <c r="U299" s="11">
        <f t="shared" si="167"/>
        <v>0</v>
      </c>
      <c r="V299" s="11">
        <f t="shared" si="167"/>
        <v>0</v>
      </c>
      <c r="W299" s="11">
        <f t="shared" si="167"/>
        <v>0</v>
      </c>
      <c r="X299" s="11">
        <f t="shared" si="167"/>
        <v>0</v>
      </c>
      <c r="Y299" s="11">
        <f t="shared" si="167"/>
        <v>0</v>
      </c>
      <c r="Z299" s="11">
        <f t="shared" si="167"/>
        <v>0</v>
      </c>
      <c r="AA299" s="11">
        <f t="shared" si="167"/>
        <v>0</v>
      </c>
      <c r="AB299" s="11">
        <f t="shared" si="167"/>
        <v>0</v>
      </c>
      <c r="AC299" s="11">
        <f t="shared" si="167"/>
        <v>0</v>
      </c>
      <c r="AD299" s="11">
        <f t="shared" si="167"/>
        <v>0</v>
      </c>
      <c r="AE299" s="11">
        <f t="shared" si="167"/>
        <v>0</v>
      </c>
      <c r="AF299" s="11">
        <f t="shared" si="167"/>
        <v>0</v>
      </c>
      <c r="AG299" s="11">
        <f t="shared" si="167"/>
        <v>0</v>
      </c>
      <c r="AH299" s="11">
        <f t="shared" si="167"/>
        <v>0</v>
      </c>
      <c r="AI299" s="11">
        <f t="shared" si="167"/>
        <v>0</v>
      </c>
      <c r="AJ299" s="11">
        <f t="shared" si="167"/>
        <v>0</v>
      </c>
      <c r="AK299" s="11">
        <f t="shared" si="167"/>
        <v>0</v>
      </c>
      <c r="AX299" s="10">
        <v>202303</v>
      </c>
      <c r="AY299" s="11">
        <f t="shared" si="145"/>
        <v>0</v>
      </c>
      <c r="AZ299" s="11"/>
      <c r="BA299" s="11"/>
      <c r="BB299" s="11"/>
      <c r="BC299" s="11">
        <f t="shared" ref="BC299:CG299" si="168">IFERROR($AY299*BC$93/SUM($BC$93:$CG$93),0)</f>
        <v>0</v>
      </c>
      <c r="BD299" s="11">
        <f t="shared" si="168"/>
        <v>0</v>
      </c>
      <c r="BE299" s="11">
        <f t="shared" si="168"/>
        <v>0</v>
      </c>
      <c r="BF299" s="11">
        <f t="shared" si="168"/>
        <v>0</v>
      </c>
      <c r="BG299" s="11">
        <f t="shared" si="168"/>
        <v>0</v>
      </c>
      <c r="BH299" s="11">
        <f t="shared" si="168"/>
        <v>0</v>
      </c>
      <c r="BI299" s="11">
        <f t="shared" si="168"/>
        <v>0</v>
      </c>
      <c r="BJ299" s="11">
        <f t="shared" si="168"/>
        <v>0</v>
      </c>
      <c r="BK299" s="11">
        <f t="shared" si="168"/>
        <v>0</v>
      </c>
      <c r="BL299" s="11">
        <f t="shared" si="168"/>
        <v>0</v>
      </c>
      <c r="BM299" s="11">
        <f t="shared" si="168"/>
        <v>0</v>
      </c>
      <c r="BN299" s="11">
        <f t="shared" si="168"/>
        <v>0</v>
      </c>
      <c r="BO299" s="11">
        <f t="shared" si="168"/>
        <v>0</v>
      </c>
      <c r="BP299" s="11">
        <f t="shared" si="168"/>
        <v>0</v>
      </c>
      <c r="BQ299" s="11">
        <f t="shared" si="168"/>
        <v>0</v>
      </c>
      <c r="BR299" s="11">
        <f t="shared" si="168"/>
        <v>0</v>
      </c>
      <c r="BS299" s="11">
        <f t="shared" si="168"/>
        <v>0</v>
      </c>
      <c r="BT299" s="11">
        <f t="shared" si="168"/>
        <v>0</v>
      </c>
      <c r="BU299" s="11">
        <f t="shared" si="168"/>
        <v>0</v>
      </c>
      <c r="BV299" s="11">
        <f t="shared" si="168"/>
        <v>0</v>
      </c>
      <c r="BW299" s="11">
        <f t="shared" si="168"/>
        <v>0</v>
      </c>
      <c r="BX299" s="11">
        <f t="shared" si="168"/>
        <v>0</v>
      </c>
      <c r="BY299" s="11">
        <f t="shared" si="168"/>
        <v>0</v>
      </c>
      <c r="BZ299" s="11">
        <f t="shared" si="168"/>
        <v>0</v>
      </c>
      <c r="CA299" s="11">
        <f t="shared" si="168"/>
        <v>0</v>
      </c>
      <c r="CB299" s="11">
        <f t="shared" si="168"/>
        <v>0</v>
      </c>
      <c r="CC299" s="11">
        <f t="shared" si="168"/>
        <v>0</v>
      </c>
      <c r="CD299" s="11">
        <f t="shared" si="168"/>
        <v>0</v>
      </c>
      <c r="CE299" s="11">
        <f t="shared" si="168"/>
        <v>0</v>
      </c>
      <c r="CF299" s="11">
        <f t="shared" si="168"/>
        <v>0</v>
      </c>
      <c r="CG299" s="11">
        <f t="shared" si="168"/>
        <v>0</v>
      </c>
      <c r="CH299" s="2"/>
    </row>
    <row r="300" ht="15" customHeight="1" spans="2:86">
      <c r="B300" s="10">
        <v>202306</v>
      </c>
      <c r="C300" s="11">
        <f t="shared" si="110"/>
        <v>34377</v>
      </c>
      <c r="D300" s="11"/>
      <c r="E300" s="11"/>
      <c r="F300" s="11">
        <f>IFERROR($C300*F$93/SUM($F$93:$AK$93),0)</f>
        <v>34377</v>
      </c>
      <c r="G300" s="11">
        <f t="shared" ref="G300:AK300" si="169">IFERROR($C300*G$93/SUM($F$93:$AK$93),0)</f>
        <v>0</v>
      </c>
      <c r="H300" s="11">
        <f t="shared" si="169"/>
        <v>0</v>
      </c>
      <c r="I300" s="11">
        <f t="shared" si="169"/>
        <v>0</v>
      </c>
      <c r="J300" s="11">
        <f t="shared" si="169"/>
        <v>0</v>
      </c>
      <c r="K300" s="11">
        <f t="shared" si="169"/>
        <v>0</v>
      </c>
      <c r="L300" s="11">
        <f t="shared" si="169"/>
        <v>0</v>
      </c>
      <c r="M300" s="11">
        <f t="shared" si="169"/>
        <v>0</v>
      </c>
      <c r="N300" s="11">
        <f t="shared" si="169"/>
        <v>0</v>
      </c>
      <c r="O300" s="11">
        <f t="shared" si="169"/>
        <v>0</v>
      </c>
      <c r="P300" s="11">
        <f t="shared" si="169"/>
        <v>0</v>
      </c>
      <c r="Q300" s="11">
        <f t="shared" si="169"/>
        <v>0</v>
      </c>
      <c r="R300" s="11">
        <f t="shared" si="169"/>
        <v>0</v>
      </c>
      <c r="S300" s="11">
        <f t="shared" si="169"/>
        <v>0</v>
      </c>
      <c r="T300" s="11">
        <f t="shared" si="169"/>
        <v>0</v>
      </c>
      <c r="U300" s="11">
        <f t="shared" si="169"/>
        <v>0</v>
      </c>
      <c r="V300" s="11">
        <f t="shared" si="169"/>
        <v>0</v>
      </c>
      <c r="W300" s="11">
        <f t="shared" si="169"/>
        <v>0</v>
      </c>
      <c r="X300" s="11">
        <f t="shared" si="169"/>
        <v>0</v>
      </c>
      <c r="Y300" s="11">
        <f t="shared" si="169"/>
        <v>0</v>
      </c>
      <c r="Z300" s="11">
        <f t="shared" si="169"/>
        <v>0</v>
      </c>
      <c r="AA300" s="11">
        <f t="shared" si="169"/>
        <v>0</v>
      </c>
      <c r="AB300" s="11">
        <f t="shared" si="169"/>
        <v>0</v>
      </c>
      <c r="AC300" s="11">
        <f t="shared" si="169"/>
        <v>0</v>
      </c>
      <c r="AD300" s="11">
        <f t="shared" si="169"/>
        <v>0</v>
      </c>
      <c r="AE300" s="11">
        <f t="shared" si="169"/>
        <v>0</v>
      </c>
      <c r="AF300" s="11">
        <f t="shared" si="169"/>
        <v>0</v>
      </c>
      <c r="AG300" s="11">
        <f t="shared" si="169"/>
        <v>0</v>
      </c>
      <c r="AH300" s="11">
        <f t="shared" si="169"/>
        <v>0</v>
      </c>
      <c r="AI300" s="11">
        <f t="shared" si="169"/>
        <v>0</v>
      </c>
      <c r="AJ300" s="11">
        <f t="shared" si="169"/>
        <v>0</v>
      </c>
      <c r="AK300" s="11">
        <f t="shared" si="169"/>
        <v>0</v>
      </c>
      <c r="AX300" s="10">
        <v>202306</v>
      </c>
      <c r="AY300" s="11">
        <f t="shared" si="145"/>
        <v>0</v>
      </c>
      <c r="AZ300" s="11"/>
      <c r="BA300" s="11"/>
      <c r="BB300" s="11">
        <f t="shared" ref="BB300:CG300" si="170">IFERROR($AY300*BB$93/SUM($BB$93:$CG$93),0)</f>
        <v>0</v>
      </c>
      <c r="BC300" s="11">
        <f t="shared" si="170"/>
        <v>0</v>
      </c>
      <c r="BD300" s="11">
        <f t="shared" si="170"/>
        <v>0</v>
      </c>
      <c r="BE300" s="11">
        <f t="shared" si="170"/>
        <v>0</v>
      </c>
      <c r="BF300" s="11">
        <f t="shared" si="170"/>
        <v>0</v>
      </c>
      <c r="BG300" s="11">
        <f t="shared" si="170"/>
        <v>0</v>
      </c>
      <c r="BH300" s="11">
        <f t="shared" si="170"/>
        <v>0</v>
      </c>
      <c r="BI300" s="11">
        <f t="shared" si="170"/>
        <v>0</v>
      </c>
      <c r="BJ300" s="11">
        <f t="shared" si="170"/>
        <v>0</v>
      </c>
      <c r="BK300" s="11">
        <f t="shared" si="170"/>
        <v>0</v>
      </c>
      <c r="BL300" s="11">
        <f t="shared" si="170"/>
        <v>0</v>
      </c>
      <c r="BM300" s="11">
        <f t="shared" si="170"/>
        <v>0</v>
      </c>
      <c r="BN300" s="11">
        <f t="shared" si="170"/>
        <v>0</v>
      </c>
      <c r="BO300" s="11">
        <f t="shared" si="170"/>
        <v>0</v>
      </c>
      <c r="BP300" s="11">
        <f t="shared" si="170"/>
        <v>0</v>
      </c>
      <c r="BQ300" s="11">
        <f t="shared" si="170"/>
        <v>0</v>
      </c>
      <c r="BR300" s="11">
        <f t="shared" si="170"/>
        <v>0</v>
      </c>
      <c r="BS300" s="11">
        <f t="shared" si="170"/>
        <v>0</v>
      </c>
      <c r="BT300" s="11">
        <f t="shared" si="170"/>
        <v>0</v>
      </c>
      <c r="BU300" s="11">
        <f t="shared" si="170"/>
        <v>0</v>
      </c>
      <c r="BV300" s="11">
        <f t="shared" si="170"/>
        <v>0</v>
      </c>
      <c r="BW300" s="11">
        <f t="shared" si="170"/>
        <v>0</v>
      </c>
      <c r="BX300" s="11">
        <f t="shared" si="170"/>
        <v>0</v>
      </c>
      <c r="BY300" s="11">
        <f t="shared" si="170"/>
        <v>0</v>
      </c>
      <c r="BZ300" s="11">
        <f t="shared" si="170"/>
        <v>0</v>
      </c>
      <c r="CA300" s="11">
        <f t="shared" si="170"/>
        <v>0</v>
      </c>
      <c r="CB300" s="11">
        <f t="shared" si="170"/>
        <v>0</v>
      </c>
      <c r="CC300" s="11">
        <f t="shared" si="170"/>
        <v>0</v>
      </c>
      <c r="CD300" s="11">
        <f t="shared" si="170"/>
        <v>0</v>
      </c>
      <c r="CE300" s="11">
        <f t="shared" si="170"/>
        <v>0</v>
      </c>
      <c r="CF300" s="11">
        <f t="shared" si="170"/>
        <v>0</v>
      </c>
      <c r="CG300" s="11">
        <f t="shared" si="170"/>
        <v>0</v>
      </c>
      <c r="CH300" s="2"/>
    </row>
    <row r="301" ht="15" customHeight="1" spans="2:86">
      <c r="B301" s="10">
        <v>202309</v>
      </c>
      <c r="C301" s="11">
        <f t="shared" si="110"/>
        <v>33266.29</v>
      </c>
      <c r="D301" s="11"/>
      <c r="E301" s="11">
        <f>IFERROR($C301*E$93/SUM($E$93:$AK$93),0)</f>
        <v>29309.5066079295</v>
      </c>
      <c r="F301" s="11">
        <f t="shared" ref="F301:AK301" si="171">IFERROR($C301*F$93/SUM($E$93:$AK$93),0)</f>
        <v>3956.7833920705</v>
      </c>
      <c r="G301" s="11">
        <f t="shared" si="171"/>
        <v>0</v>
      </c>
      <c r="H301" s="11">
        <f t="shared" si="171"/>
        <v>0</v>
      </c>
      <c r="I301" s="11">
        <f t="shared" si="171"/>
        <v>0</v>
      </c>
      <c r="J301" s="11">
        <f t="shared" si="171"/>
        <v>0</v>
      </c>
      <c r="K301" s="11">
        <f t="shared" si="171"/>
        <v>0</v>
      </c>
      <c r="L301" s="11">
        <f t="shared" si="171"/>
        <v>0</v>
      </c>
      <c r="M301" s="11">
        <f t="shared" si="171"/>
        <v>0</v>
      </c>
      <c r="N301" s="11">
        <f t="shared" si="171"/>
        <v>0</v>
      </c>
      <c r="O301" s="11">
        <f t="shared" si="171"/>
        <v>0</v>
      </c>
      <c r="P301" s="11">
        <f t="shared" si="171"/>
        <v>0</v>
      </c>
      <c r="Q301" s="11">
        <f t="shared" si="171"/>
        <v>0</v>
      </c>
      <c r="R301" s="11">
        <f t="shared" si="171"/>
        <v>0</v>
      </c>
      <c r="S301" s="11">
        <f t="shared" si="171"/>
        <v>0</v>
      </c>
      <c r="T301" s="11">
        <f t="shared" si="171"/>
        <v>0</v>
      </c>
      <c r="U301" s="11">
        <f t="shared" si="171"/>
        <v>0</v>
      </c>
      <c r="V301" s="11">
        <f t="shared" si="171"/>
        <v>0</v>
      </c>
      <c r="W301" s="11">
        <f t="shared" si="171"/>
        <v>0</v>
      </c>
      <c r="X301" s="11">
        <f t="shared" si="171"/>
        <v>0</v>
      </c>
      <c r="Y301" s="11">
        <f t="shared" si="171"/>
        <v>0</v>
      </c>
      <c r="Z301" s="11">
        <f t="shared" si="171"/>
        <v>0</v>
      </c>
      <c r="AA301" s="11">
        <f t="shared" si="171"/>
        <v>0</v>
      </c>
      <c r="AB301" s="11">
        <f t="shared" si="171"/>
        <v>0</v>
      </c>
      <c r="AC301" s="11">
        <f t="shared" si="171"/>
        <v>0</v>
      </c>
      <c r="AD301" s="11">
        <f t="shared" si="171"/>
        <v>0</v>
      </c>
      <c r="AE301" s="11">
        <f t="shared" si="171"/>
        <v>0</v>
      </c>
      <c r="AF301" s="11">
        <f t="shared" si="171"/>
        <v>0</v>
      </c>
      <c r="AG301" s="11">
        <f t="shared" si="171"/>
        <v>0</v>
      </c>
      <c r="AH301" s="11">
        <f t="shared" si="171"/>
        <v>0</v>
      </c>
      <c r="AI301" s="11">
        <f t="shared" si="171"/>
        <v>0</v>
      </c>
      <c r="AJ301" s="11">
        <f t="shared" si="171"/>
        <v>0</v>
      </c>
      <c r="AK301" s="11">
        <f t="shared" si="171"/>
        <v>0</v>
      </c>
      <c r="AX301" s="10">
        <v>202309</v>
      </c>
      <c r="AY301" s="11">
        <f t="shared" si="145"/>
        <v>0</v>
      </c>
      <c r="AZ301" s="11"/>
      <c r="BA301" s="11">
        <f t="shared" ref="BA301:CG301" si="172">IFERROR($AY301*BA$93/SUM($BA$93:$CG$93),0)</f>
        <v>0</v>
      </c>
      <c r="BB301" s="11">
        <f t="shared" si="172"/>
        <v>0</v>
      </c>
      <c r="BC301" s="11">
        <f t="shared" si="172"/>
        <v>0</v>
      </c>
      <c r="BD301" s="11">
        <f t="shared" si="172"/>
        <v>0</v>
      </c>
      <c r="BE301" s="11">
        <f t="shared" si="172"/>
        <v>0</v>
      </c>
      <c r="BF301" s="11">
        <f t="shared" si="172"/>
        <v>0</v>
      </c>
      <c r="BG301" s="11">
        <f t="shared" si="172"/>
        <v>0</v>
      </c>
      <c r="BH301" s="11">
        <f t="shared" si="172"/>
        <v>0</v>
      </c>
      <c r="BI301" s="11">
        <f t="shared" si="172"/>
        <v>0</v>
      </c>
      <c r="BJ301" s="11">
        <f t="shared" si="172"/>
        <v>0</v>
      </c>
      <c r="BK301" s="11">
        <f t="shared" si="172"/>
        <v>0</v>
      </c>
      <c r="BL301" s="11">
        <f t="shared" si="172"/>
        <v>0</v>
      </c>
      <c r="BM301" s="11">
        <f t="shared" si="172"/>
        <v>0</v>
      </c>
      <c r="BN301" s="11">
        <f t="shared" si="172"/>
        <v>0</v>
      </c>
      <c r="BO301" s="11">
        <f t="shared" si="172"/>
        <v>0</v>
      </c>
      <c r="BP301" s="11">
        <f t="shared" si="172"/>
        <v>0</v>
      </c>
      <c r="BQ301" s="11">
        <f t="shared" si="172"/>
        <v>0</v>
      </c>
      <c r="BR301" s="11">
        <f t="shared" si="172"/>
        <v>0</v>
      </c>
      <c r="BS301" s="11">
        <f t="shared" si="172"/>
        <v>0</v>
      </c>
      <c r="BT301" s="11">
        <f t="shared" si="172"/>
        <v>0</v>
      </c>
      <c r="BU301" s="11">
        <f t="shared" si="172"/>
        <v>0</v>
      </c>
      <c r="BV301" s="11">
        <f t="shared" si="172"/>
        <v>0</v>
      </c>
      <c r="BW301" s="11">
        <f t="shared" si="172"/>
        <v>0</v>
      </c>
      <c r="BX301" s="11">
        <f t="shared" si="172"/>
        <v>0</v>
      </c>
      <c r="BY301" s="11">
        <f t="shared" si="172"/>
        <v>0</v>
      </c>
      <c r="BZ301" s="11">
        <f t="shared" si="172"/>
        <v>0</v>
      </c>
      <c r="CA301" s="11">
        <f t="shared" si="172"/>
        <v>0</v>
      </c>
      <c r="CB301" s="11">
        <f t="shared" si="172"/>
        <v>0</v>
      </c>
      <c r="CC301" s="11">
        <f t="shared" si="172"/>
        <v>0</v>
      </c>
      <c r="CD301" s="11">
        <f t="shared" si="172"/>
        <v>0</v>
      </c>
      <c r="CE301" s="11">
        <f t="shared" si="172"/>
        <v>0</v>
      </c>
      <c r="CF301" s="11">
        <f t="shared" si="172"/>
        <v>0</v>
      </c>
      <c r="CG301" s="11">
        <f t="shared" si="172"/>
        <v>0</v>
      </c>
      <c r="CH301" s="2"/>
    </row>
    <row r="302" ht="15" customHeight="1" spans="2:86">
      <c r="B302" s="10">
        <v>202312</v>
      </c>
      <c r="C302" s="11">
        <f t="shared" si="110"/>
        <v>870011.44</v>
      </c>
      <c r="D302" s="11">
        <f t="shared" ref="D302:S302" si="173">IFERROR($C302*D$93/SUM($D$93:$AK$93),0)</f>
        <v>486240.508331757</v>
      </c>
      <c r="E302" s="11">
        <f t="shared" si="173"/>
        <v>338124.168870699</v>
      </c>
      <c r="F302" s="11">
        <f t="shared" si="173"/>
        <v>45646.7627975444</v>
      </c>
      <c r="G302" s="11">
        <f t="shared" si="173"/>
        <v>0</v>
      </c>
      <c r="H302" s="11">
        <f t="shared" si="173"/>
        <v>0</v>
      </c>
      <c r="I302" s="11">
        <f t="shared" si="173"/>
        <v>0</v>
      </c>
      <c r="J302" s="11">
        <f t="shared" si="173"/>
        <v>0</v>
      </c>
      <c r="K302" s="11">
        <f t="shared" si="173"/>
        <v>0</v>
      </c>
      <c r="L302" s="11">
        <f t="shared" si="173"/>
        <v>0</v>
      </c>
      <c r="M302" s="11">
        <f t="shared" si="173"/>
        <v>0</v>
      </c>
      <c r="N302" s="11">
        <f t="shared" si="173"/>
        <v>0</v>
      </c>
      <c r="O302" s="11">
        <f t="shared" si="173"/>
        <v>0</v>
      </c>
      <c r="P302" s="11">
        <f t="shared" si="173"/>
        <v>0</v>
      </c>
      <c r="Q302" s="11">
        <f t="shared" si="173"/>
        <v>0</v>
      </c>
      <c r="R302" s="11">
        <f t="shared" si="173"/>
        <v>0</v>
      </c>
      <c r="S302" s="11">
        <f t="shared" si="173"/>
        <v>0</v>
      </c>
      <c r="T302" s="11">
        <f t="shared" ref="T302:AK302" si="174">IFERROR($C302*T$93/SUM($D$93:$AK$93),0)</f>
        <v>0</v>
      </c>
      <c r="U302" s="11">
        <f t="shared" si="174"/>
        <v>0</v>
      </c>
      <c r="V302" s="11">
        <f t="shared" si="174"/>
        <v>0</v>
      </c>
      <c r="W302" s="11">
        <f t="shared" si="174"/>
        <v>0</v>
      </c>
      <c r="X302" s="11">
        <f t="shared" si="174"/>
        <v>0</v>
      </c>
      <c r="Y302" s="11">
        <f t="shared" si="174"/>
        <v>0</v>
      </c>
      <c r="Z302" s="11">
        <f t="shared" si="174"/>
        <v>0</v>
      </c>
      <c r="AA302" s="11">
        <f t="shared" si="174"/>
        <v>0</v>
      </c>
      <c r="AB302" s="11">
        <f t="shared" si="174"/>
        <v>0</v>
      </c>
      <c r="AC302" s="11">
        <f t="shared" si="174"/>
        <v>0</v>
      </c>
      <c r="AD302" s="11">
        <f t="shared" si="174"/>
        <v>0</v>
      </c>
      <c r="AE302" s="11">
        <f t="shared" si="174"/>
        <v>0</v>
      </c>
      <c r="AF302" s="11">
        <f t="shared" si="174"/>
        <v>0</v>
      </c>
      <c r="AG302" s="11">
        <f t="shared" si="174"/>
        <v>0</v>
      </c>
      <c r="AH302" s="11">
        <f t="shared" si="174"/>
        <v>0</v>
      </c>
      <c r="AI302" s="11">
        <f t="shared" si="174"/>
        <v>0</v>
      </c>
      <c r="AJ302" s="11">
        <f t="shared" si="174"/>
        <v>0</v>
      </c>
      <c r="AK302" s="11">
        <f t="shared" si="174"/>
        <v>0</v>
      </c>
      <c r="AX302" s="10">
        <v>202312</v>
      </c>
      <c r="AY302" s="11">
        <f t="shared" si="145"/>
        <v>0</v>
      </c>
      <c r="AZ302" s="11">
        <f t="shared" ref="AZ302:CG302" si="175">IFERROR($AY302*AZ$93/SUM($AZ$93:$CG$93),0)</f>
        <v>0</v>
      </c>
      <c r="BA302" s="11">
        <f t="shared" si="175"/>
        <v>0</v>
      </c>
      <c r="BB302" s="11">
        <f t="shared" si="175"/>
        <v>0</v>
      </c>
      <c r="BC302" s="11">
        <f t="shared" si="175"/>
        <v>0</v>
      </c>
      <c r="BD302" s="11">
        <f t="shared" si="175"/>
        <v>0</v>
      </c>
      <c r="BE302" s="11">
        <f t="shared" si="175"/>
        <v>0</v>
      </c>
      <c r="BF302" s="11">
        <f t="shared" si="175"/>
        <v>0</v>
      </c>
      <c r="BG302" s="11">
        <f t="shared" si="175"/>
        <v>0</v>
      </c>
      <c r="BH302" s="11">
        <f t="shared" si="175"/>
        <v>0</v>
      </c>
      <c r="BI302" s="11">
        <f t="shared" si="175"/>
        <v>0</v>
      </c>
      <c r="BJ302" s="11">
        <f t="shared" si="175"/>
        <v>0</v>
      </c>
      <c r="BK302" s="11">
        <f t="shared" si="175"/>
        <v>0</v>
      </c>
      <c r="BL302" s="11">
        <f t="shared" si="175"/>
        <v>0</v>
      </c>
      <c r="BM302" s="11">
        <f t="shared" si="175"/>
        <v>0</v>
      </c>
      <c r="BN302" s="11">
        <f t="shared" si="175"/>
        <v>0</v>
      </c>
      <c r="BO302" s="11">
        <f t="shared" si="175"/>
        <v>0</v>
      </c>
      <c r="BP302" s="11">
        <f t="shared" si="175"/>
        <v>0</v>
      </c>
      <c r="BQ302" s="11">
        <f t="shared" si="175"/>
        <v>0</v>
      </c>
      <c r="BR302" s="11">
        <f t="shared" si="175"/>
        <v>0</v>
      </c>
      <c r="BS302" s="11">
        <f t="shared" si="175"/>
        <v>0</v>
      </c>
      <c r="BT302" s="11">
        <f t="shared" si="175"/>
        <v>0</v>
      </c>
      <c r="BU302" s="11">
        <f t="shared" si="175"/>
        <v>0</v>
      </c>
      <c r="BV302" s="11">
        <f t="shared" si="175"/>
        <v>0</v>
      </c>
      <c r="BW302" s="11">
        <f t="shared" si="175"/>
        <v>0</v>
      </c>
      <c r="BX302" s="11">
        <f t="shared" si="175"/>
        <v>0</v>
      </c>
      <c r="BY302" s="11">
        <f t="shared" si="175"/>
        <v>0</v>
      </c>
      <c r="BZ302" s="11">
        <f t="shared" si="175"/>
        <v>0</v>
      </c>
      <c r="CA302" s="11">
        <f t="shared" si="175"/>
        <v>0</v>
      </c>
      <c r="CB302" s="11">
        <f t="shared" si="175"/>
        <v>0</v>
      </c>
      <c r="CC302" s="11">
        <f t="shared" si="175"/>
        <v>0</v>
      </c>
      <c r="CD302" s="11">
        <f t="shared" si="175"/>
        <v>0</v>
      </c>
      <c r="CE302" s="11">
        <f t="shared" si="175"/>
        <v>0</v>
      </c>
      <c r="CF302" s="11">
        <f t="shared" si="175"/>
        <v>0</v>
      </c>
      <c r="CG302" s="11">
        <f t="shared" si="175"/>
        <v>0</v>
      </c>
      <c r="CH302" s="2"/>
    </row>
    <row r="303" ht="15" customHeight="1" spans="19:86">
      <c r="S303" s="74"/>
      <c r="BO303" s="74"/>
      <c r="CH303" s="2"/>
    </row>
    <row r="304" ht="15" customHeight="1" spans="19:86">
      <c r="S304" s="74"/>
      <c r="BO304" s="74"/>
      <c r="CH304" s="2"/>
    </row>
    <row r="305" ht="15" customHeight="1" spans="2:86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  <c r="CH305" s="2"/>
    </row>
    <row r="306" ht="15" customHeight="1" spans="2:86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6">E305-$B$305</f>
        <v>2.5</v>
      </c>
      <c r="F306" s="9">
        <f t="shared" si="176"/>
        <v>3.5</v>
      </c>
      <c r="G306" s="9">
        <f t="shared" si="176"/>
        <v>4.5</v>
      </c>
      <c r="H306" s="9">
        <f t="shared" si="176"/>
        <v>5.5</v>
      </c>
      <c r="I306" s="9">
        <f t="shared" si="176"/>
        <v>6.5</v>
      </c>
      <c r="J306" s="9">
        <f t="shared" si="176"/>
        <v>7.5</v>
      </c>
      <c r="K306" s="9">
        <f t="shared" si="176"/>
        <v>8.5</v>
      </c>
      <c r="L306" s="9">
        <f t="shared" si="176"/>
        <v>9.5</v>
      </c>
      <c r="M306" s="9">
        <f t="shared" si="176"/>
        <v>10.5</v>
      </c>
      <c r="N306" s="9">
        <f t="shared" si="176"/>
        <v>11.5</v>
      </c>
      <c r="O306" s="9">
        <f t="shared" si="176"/>
        <v>12.5</v>
      </c>
      <c r="P306" s="9">
        <f t="shared" si="176"/>
        <v>13.5</v>
      </c>
      <c r="Q306" s="9">
        <f t="shared" si="176"/>
        <v>14.5</v>
      </c>
      <c r="R306" s="9">
        <f t="shared" si="176"/>
        <v>15.5</v>
      </c>
      <c r="S306" s="71">
        <f t="shared" si="176"/>
        <v>16.5</v>
      </c>
      <c r="T306" s="9">
        <f t="shared" si="176"/>
        <v>17.5</v>
      </c>
      <c r="U306" s="9">
        <f t="shared" si="176"/>
        <v>18.5</v>
      </c>
      <c r="V306" s="9">
        <f t="shared" si="176"/>
        <v>19.5</v>
      </c>
      <c r="W306" s="9">
        <f t="shared" si="176"/>
        <v>20.5</v>
      </c>
      <c r="X306" s="9">
        <f t="shared" si="176"/>
        <v>21.5</v>
      </c>
      <c r="Y306" s="9">
        <f t="shared" si="176"/>
        <v>22.5</v>
      </c>
      <c r="Z306" s="9">
        <f t="shared" si="176"/>
        <v>23.5</v>
      </c>
      <c r="AA306" s="9">
        <f t="shared" si="176"/>
        <v>24.5</v>
      </c>
      <c r="AB306" s="9">
        <f t="shared" si="176"/>
        <v>25.5</v>
      </c>
      <c r="AC306" s="9">
        <f t="shared" si="176"/>
        <v>26.5</v>
      </c>
      <c r="AD306" s="9">
        <f t="shared" si="176"/>
        <v>27.5</v>
      </c>
      <c r="AE306" s="9">
        <f t="shared" si="176"/>
        <v>28.5</v>
      </c>
      <c r="AF306" s="9">
        <f t="shared" si="176"/>
        <v>29.5</v>
      </c>
      <c r="AG306" s="9">
        <f t="shared" si="176"/>
        <v>30.5</v>
      </c>
      <c r="AH306" s="9">
        <f t="shared" si="176"/>
        <v>31.5</v>
      </c>
      <c r="AI306" s="9">
        <f t="shared" si="176"/>
        <v>32.5</v>
      </c>
      <c r="AJ306" s="9">
        <f t="shared" si="176"/>
        <v>33.5</v>
      </c>
      <c r="AK306" s="9">
        <f t="shared" si="176"/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:CG306" si="177">BA305-$B$305</f>
        <v>2.5</v>
      </c>
      <c r="BB306" s="9">
        <f t="shared" si="177"/>
        <v>3.5</v>
      </c>
      <c r="BC306" s="9">
        <f t="shared" si="177"/>
        <v>4.5</v>
      </c>
      <c r="BD306" s="9">
        <f t="shared" si="177"/>
        <v>5.5</v>
      </c>
      <c r="BE306" s="9">
        <f t="shared" si="177"/>
        <v>6.5</v>
      </c>
      <c r="BF306" s="9">
        <f t="shared" si="177"/>
        <v>7.5</v>
      </c>
      <c r="BG306" s="9">
        <f t="shared" si="177"/>
        <v>8.5</v>
      </c>
      <c r="BH306" s="9">
        <f t="shared" si="177"/>
        <v>9.5</v>
      </c>
      <c r="BI306" s="9">
        <f t="shared" si="177"/>
        <v>10.5</v>
      </c>
      <c r="BJ306" s="9">
        <f t="shared" si="177"/>
        <v>11.5</v>
      </c>
      <c r="BK306" s="9">
        <f t="shared" si="177"/>
        <v>12.5</v>
      </c>
      <c r="BL306" s="9">
        <f t="shared" si="177"/>
        <v>13.5</v>
      </c>
      <c r="BM306" s="9">
        <f t="shared" si="177"/>
        <v>14.5</v>
      </c>
      <c r="BN306" s="9">
        <f t="shared" si="177"/>
        <v>15.5</v>
      </c>
      <c r="BO306" s="71">
        <f t="shared" si="177"/>
        <v>16.5</v>
      </c>
      <c r="BP306" s="9">
        <f t="shared" si="177"/>
        <v>17.5</v>
      </c>
      <c r="BQ306" s="9">
        <f t="shared" si="177"/>
        <v>18.5</v>
      </c>
      <c r="BR306" s="9">
        <f t="shared" si="177"/>
        <v>19.5</v>
      </c>
      <c r="BS306" s="9">
        <f t="shared" si="177"/>
        <v>20.5</v>
      </c>
      <c r="BT306" s="9">
        <f t="shared" si="177"/>
        <v>21.5</v>
      </c>
      <c r="BU306" s="9">
        <f t="shared" si="177"/>
        <v>22.5</v>
      </c>
      <c r="BV306" s="9">
        <f t="shared" si="177"/>
        <v>23.5</v>
      </c>
      <c r="BW306" s="9">
        <f t="shared" si="177"/>
        <v>24.5</v>
      </c>
      <c r="BX306" s="9">
        <f t="shared" si="177"/>
        <v>25.5</v>
      </c>
      <c r="BY306" s="9">
        <f t="shared" si="177"/>
        <v>26.5</v>
      </c>
      <c r="BZ306" s="9">
        <f t="shared" si="177"/>
        <v>27.5</v>
      </c>
      <c r="CA306" s="9">
        <f t="shared" si="177"/>
        <v>28.5</v>
      </c>
      <c r="CB306" s="9">
        <f t="shared" si="177"/>
        <v>29.5</v>
      </c>
      <c r="CC306" s="9">
        <f t="shared" si="177"/>
        <v>30.5</v>
      </c>
      <c r="CD306" s="9">
        <f t="shared" si="177"/>
        <v>31.5</v>
      </c>
      <c r="CE306" s="9">
        <f t="shared" si="177"/>
        <v>32.5</v>
      </c>
      <c r="CF306" s="9">
        <f t="shared" si="177"/>
        <v>33.5</v>
      </c>
      <c r="CG306" s="9">
        <f t="shared" si="177"/>
        <v>34.5</v>
      </c>
      <c r="CH306" s="2"/>
    </row>
    <row r="307" ht="15" customHeight="1" spans="2:86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H307" s="2"/>
    </row>
    <row r="308" ht="15" customHeight="1" spans="2:86">
      <c r="B308" s="56" t="s">
        <v>64</v>
      </c>
      <c r="C308" s="57">
        <f>D302+E301+F300+G299+H298+I297+J296+K295+L294+M293+N292+O291+P290+Q289+R288+S287+T286+U285+V284+W283+X282+Y281+Z280+AA279+AB278+AC277+AD276</f>
        <v>549927.014939687</v>
      </c>
      <c r="D308" s="57">
        <f t="shared" ref="D308:K308" si="178">E302+F301+G300+H299+I298+J297+K296+L295+M294+N293+O292+P291+Q290+R289+S288+T287+U286+V285+W284+X283+Y282+Z281+AA280+AB279+AC278+AD277+AE276</f>
        <v>342080.952262769</v>
      </c>
      <c r="E308" s="57">
        <f t="shared" si="178"/>
        <v>45646.7627975444</v>
      </c>
      <c r="F308" s="57">
        <f t="shared" si="178"/>
        <v>0</v>
      </c>
      <c r="G308" s="57">
        <f t="shared" si="178"/>
        <v>0</v>
      </c>
      <c r="H308" s="57">
        <f t="shared" si="178"/>
        <v>0</v>
      </c>
      <c r="I308" s="57">
        <f t="shared" si="178"/>
        <v>0</v>
      </c>
      <c r="J308" s="57">
        <f t="shared" si="178"/>
        <v>0</v>
      </c>
      <c r="K308" s="57">
        <f t="shared" si="178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" si="179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180">U302+V301+W300+X299+Y298+Z297+AA296+AB295+AC294+AD293+AE292+AF291+AG290+AH289+AI288+AJ287+AK286+AL285</f>
        <v>0</v>
      </c>
      <c r="U308" s="57">
        <f t="shared" si="180"/>
        <v>0</v>
      </c>
      <c r="V308" s="57">
        <f t="shared" si="180"/>
        <v>0</v>
      </c>
      <c r="W308" s="57">
        <f t="shared" si="180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0</v>
      </c>
      <c r="AZ308" s="57">
        <f t="shared" ref="AZ308:BG308" si="181">BA302+BB301+BC300+BD299+BE298+BF297+BG296+BH295+BI294+BJ293+BK292+BL291+BM290+BN289+BO288+BP287+BQ286+BR285+BS284+BT283+BU282+BV281+BW280+BX279+BY278+BZ277+CA276</f>
        <v>0</v>
      </c>
      <c r="BA308" s="57">
        <f t="shared" si="181"/>
        <v>0</v>
      </c>
      <c r="BB308" s="57">
        <f t="shared" si="181"/>
        <v>0</v>
      </c>
      <c r="BC308" s="57">
        <f t="shared" si="181"/>
        <v>0</v>
      </c>
      <c r="BD308" s="57">
        <f t="shared" si="181"/>
        <v>0</v>
      </c>
      <c r="BE308" s="57">
        <f t="shared" si="181"/>
        <v>0</v>
      </c>
      <c r="BF308" s="57">
        <f t="shared" si="181"/>
        <v>0</v>
      </c>
      <c r="BG308" s="57">
        <f t="shared" si="181"/>
        <v>0</v>
      </c>
      <c r="BH308" s="57">
        <f>BI302+BJ301+BK300+BL299+BM298+BN297+BO296+BP295+BQ294+BR293+BS292+BT291+BU290+BV289+BW288+BX287+BY286+BZ285+CA284+CB283+CC282+CD281+CE280+CF279+CG278</f>
        <v>0</v>
      </c>
      <c r="BI308" s="57">
        <f>BJ302+BK301+BL300+BM299+BN298+BO297+BP296+BQ295+BR294+BS293+BT292+BU291+BV290+BW289+BX288+BY287+BZ286+CA285+CB284+CC283+CD282+CE281+CF280+CG279</f>
        <v>0</v>
      </c>
      <c r="BJ308" s="57">
        <f t="shared" ref="BJ308:BN308" si="182">BK302+BL301+BM300+BN299+BO298+BP297+BQ296+BR295+BS294+BT293+BU292+BV291+BW290+BX289+BY288+BZ287+CA286+CB285+CC284+CD283+CE282+CF281+CG280+CH279+CI278+CJ277+CK276</f>
        <v>0</v>
      </c>
      <c r="BK308" s="57">
        <f t="shared" si="182"/>
        <v>0</v>
      </c>
      <c r="BL308" s="57">
        <f t="shared" si="182"/>
        <v>0</v>
      </c>
      <c r="BM308" s="57">
        <f t="shared" si="182"/>
        <v>0</v>
      </c>
      <c r="BN308" s="57">
        <f t="shared" si="182"/>
        <v>0</v>
      </c>
      <c r="BO308" s="57">
        <f>BP302+BQ301+BR300+BS299+BT298+BU297+BV296+BW295+BX294+BY293+BZ292+CA291+CB290+CC289+CD288+CE287+CF286+CG285</f>
        <v>0</v>
      </c>
      <c r="BP308" s="57">
        <f t="shared" ref="BP308:BW308" si="183">BQ302+BR301+BS300+BT299+BU298+BV297+BW296+BX295+BY294+BZ293+CA292+CB291+CC290+CD289+CE288+CF287+CG286+CH285</f>
        <v>0</v>
      </c>
      <c r="BQ308" s="57">
        <f t="shared" si="183"/>
        <v>0</v>
      </c>
      <c r="BR308" s="57">
        <f t="shared" si="183"/>
        <v>0</v>
      </c>
      <c r="BS308" s="57">
        <f t="shared" si="183"/>
        <v>0</v>
      </c>
      <c r="BT308" s="57">
        <f t="shared" si="183"/>
        <v>0</v>
      </c>
      <c r="BU308" s="57">
        <f t="shared" si="183"/>
        <v>0</v>
      </c>
      <c r="BV308" s="57">
        <f t="shared" si="183"/>
        <v>0</v>
      </c>
      <c r="BW308" s="57">
        <f t="shared" si="183"/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  <c r="CH308" s="2"/>
    </row>
    <row r="309" ht="15" customHeight="1" spans="2:86">
      <c r="B309" s="56" t="s">
        <v>65</v>
      </c>
      <c r="C309" s="57">
        <f>C308*C306</f>
        <v>274963.507469843</v>
      </c>
      <c r="D309" s="58">
        <f t="shared" ref="D309:AK309" si="184">D308*D306</f>
        <v>513121.428394154</v>
      </c>
      <c r="E309" s="58">
        <f t="shared" si="184"/>
        <v>114116.906993861</v>
      </c>
      <c r="F309" s="58">
        <f t="shared" si="184"/>
        <v>0</v>
      </c>
      <c r="G309" s="58">
        <f t="shared" si="184"/>
        <v>0</v>
      </c>
      <c r="H309" s="58">
        <f t="shared" si="184"/>
        <v>0</v>
      </c>
      <c r="I309" s="58">
        <f t="shared" si="184"/>
        <v>0</v>
      </c>
      <c r="J309" s="58">
        <f t="shared" si="184"/>
        <v>0</v>
      </c>
      <c r="K309" s="58">
        <f t="shared" si="184"/>
        <v>0</v>
      </c>
      <c r="L309" s="58">
        <f t="shared" si="184"/>
        <v>0</v>
      </c>
      <c r="M309" s="58">
        <f t="shared" si="184"/>
        <v>0</v>
      </c>
      <c r="N309" s="58">
        <f t="shared" si="184"/>
        <v>0</v>
      </c>
      <c r="O309" s="58">
        <f t="shared" si="184"/>
        <v>0</v>
      </c>
      <c r="P309" s="58">
        <f t="shared" si="184"/>
        <v>0</v>
      </c>
      <c r="Q309" s="58">
        <f t="shared" si="184"/>
        <v>0</v>
      </c>
      <c r="R309" s="58">
        <f t="shared" si="184"/>
        <v>0</v>
      </c>
      <c r="S309" s="76">
        <f t="shared" si="184"/>
        <v>0</v>
      </c>
      <c r="T309" s="58">
        <f t="shared" si="184"/>
        <v>0</v>
      </c>
      <c r="U309" s="58">
        <f t="shared" si="184"/>
        <v>0</v>
      </c>
      <c r="V309" s="58">
        <f t="shared" si="184"/>
        <v>0</v>
      </c>
      <c r="W309" s="58">
        <f t="shared" si="184"/>
        <v>0</v>
      </c>
      <c r="X309" s="58">
        <f t="shared" si="184"/>
        <v>0</v>
      </c>
      <c r="Y309" s="58">
        <f t="shared" si="184"/>
        <v>0</v>
      </c>
      <c r="Z309" s="58">
        <f t="shared" si="184"/>
        <v>0</v>
      </c>
      <c r="AA309" s="58">
        <f t="shared" si="184"/>
        <v>0</v>
      </c>
      <c r="AB309" s="58">
        <f t="shared" si="184"/>
        <v>0</v>
      </c>
      <c r="AC309" s="58">
        <f t="shared" si="184"/>
        <v>0</v>
      </c>
      <c r="AD309" s="58">
        <f t="shared" si="184"/>
        <v>0</v>
      </c>
      <c r="AE309" s="58">
        <f t="shared" si="184"/>
        <v>0</v>
      </c>
      <c r="AF309" s="58">
        <f t="shared" si="184"/>
        <v>0</v>
      </c>
      <c r="AG309" s="58">
        <f t="shared" si="184"/>
        <v>0</v>
      </c>
      <c r="AH309" s="58">
        <f t="shared" si="184"/>
        <v>0</v>
      </c>
      <c r="AI309" s="58">
        <f t="shared" si="184"/>
        <v>0</v>
      </c>
      <c r="AJ309" s="58">
        <f t="shared" si="184"/>
        <v>0</v>
      </c>
      <c r="AK309" s="58">
        <f t="shared" si="184"/>
        <v>0</v>
      </c>
      <c r="AX309" s="56" t="s">
        <v>65</v>
      </c>
      <c r="AY309" s="57">
        <f>AY308*AY306</f>
        <v>0</v>
      </c>
      <c r="AZ309" s="58">
        <f t="shared" ref="AZ309:CG309" si="185">AZ308*AZ306</f>
        <v>0</v>
      </c>
      <c r="BA309" s="58">
        <f t="shared" si="185"/>
        <v>0</v>
      </c>
      <c r="BB309" s="58">
        <f t="shared" si="185"/>
        <v>0</v>
      </c>
      <c r="BC309" s="58">
        <f t="shared" si="185"/>
        <v>0</v>
      </c>
      <c r="BD309" s="58">
        <f t="shared" si="185"/>
        <v>0</v>
      </c>
      <c r="BE309" s="58">
        <f t="shared" si="185"/>
        <v>0</v>
      </c>
      <c r="BF309" s="58">
        <f t="shared" si="185"/>
        <v>0</v>
      </c>
      <c r="BG309" s="58">
        <f t="shared" si="185"/>
        <v>0</v>
      </c>
      <c r="BH309" s="58">
        <f t="shared" si="185"/>
        <v>0</v>
      </c>
      <c r="BI309" s="58">
        <f t="shared" si="185"/>
        <v>0</v>
      </c>
      <c r="BJ309" s="58">
        <f t="shared" si="185"/>
        <v>0</v>
      </c>
      <c r="BK309" s="58">
        <f t="shared" si="185"/>
        <v>0</v>
      </c>
      <c r="BL309" s="58">
        <f t="shared" si="185"/>
        <v>0</v>
      </c>
      <c r="BM309" s="58">
        <f t="shared" si="185"/>
        <v>0</v>
      </c>
      <c r="BN309" s="58">
        <f t="shared" si="185"/>
        <v>0</v>
      </c>
      <c r="BO309" s="76">
        <f t="shared" si="185"/>
        <v>0</v>
      </c>
      <c r="BP309" s="58">
        <f t="shared" si="185"/>
        <v>0</v>
      </c>
      <c r="BQ309" s="58">
        <f t="shared" si="185"/>
        <v>0</v>
      </c>
      <c r="BR309" s="58">
        <f t="shared" si="185"/>
        <v>0</v>
      </c>
      <c r="BS309" s="58">
        <f t="shared" si="185"/>
        <v>0</v>
      </c>
      <c r="BT309" s="58">
        <f t="shared" si="185"/>
        <v>0</v>
      </c>
      <c r="BU309" s="58">
        <f t="shared" si="185"/>
        <v>0</v>
      </c>
      <c r="BV309" s="58">
        <f t="shared" si="185"/>
        <v>0</v>
      </c>
      <c r="BW309" s="58">
        <f t="shared" si="185"/>
        <v>0</v>
      </c>
      <c r="BX309" s="58">
        <f t="shared" si="185"/>
        <v>0</v>
      </c>
      <c r="BY309" s="58">
        <f t="shared" si="185"/>
        <v>0</v>
      </c>
      <c r="BZ309" s="58">
        <f t="shared" si="185"/>
        <v>0</v>
      </c>
      <c r="CA309" s="58">
        <f t="shared" si="185"/>
        <v>0</v>
      </c>
      <c r="CB309" s="58">
        <f t="shared" si="185"/>
        <v>0</v>
      </c>
      <c r="CC309" s="58">
        <f t="shared" si="185"/>
        <v>0</v>
      </c>
      <c r="CD309" s="58">
        <f t="shared" si="185"/>
        <v>0</v>
      </c>
      <c r="CE309" s="58">
        <f t="shared" si="185"/>
        <v>0</v>
      </c>
      <c r="CF309" s="58">
        <f t="shared" si="185"/>
        <v>0</v>
      </c>
      <c r="CG309" s="58">
        <f t="shared" si="185"/>
        <v>0</v>
      </c>
      <c r="CH309" s="2"/>
    </row>
    <row r="310" ht="15" customHeight="1" spans="2:86">
      <c r="B310" s="56" t="s">
        <v>66</v>
      </c>
      <c r="C310" s="59">
        <f>SUM(C309:AG309)/SUM(C308:AG308)/4</f>
        <v>0.240547456860229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 t="e">
        <f>SUM(AY309:CC309)/SUM(AY308:CC308)/4</f>
        <v>#DIV/0!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H310" s="2"/>
    </row>
    <row r="311" ht="15" customHeight="1" spans="2:86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H311" s="2"/>
    </row>
    <row r="312" ht="15" customHeight="1" spans="2:86">
      <c r="B312" s="56" t="s">
        <v>64</v>
      </c>
      <c r="C312" s="57">
        <f>C302</f>
        <v>870011.44</v>
      </c>
      <c r="D312" s="57">
        <f t="shared" ref="D312:AK312" si="186">D302</f>
        <v>486240.508331757</v>
      </c>
      <c r="E312" s="57">
        <f t="shared" si="186"/>
        <v>338124.168870699</v>
      </c>
      <c r="F312" s="57">
        <f t="shared" si="186"/>
        <v>45646.7627975444</v>
      </c>
      <c r="G312" s="57">
        <f t="shared" si="186"/>
        <v>0</v>
      </c>
      <c r="H312" s="57">
        <f t="shared" si="186"/>
        <v>0</v>
      </c>
      <c r="I312" s="57">
        <f t="shared" si="186"/>
        <v>0</v>
      </c>
      <c r="J312" s="57">
        <f t="shared" si="186"/>
        <v>0</v>
      </c>
      <c r="K312" s="57">
        <f t="shared" si="186"/>
        <v>0</v>
      </c>
      <c r="L312" s="57">
        <f t="shared" si="186"/>
        <v>0</v>
      </c>
      <c r="M312" s="57">
        <f t="shared" si="186"/>
        <v>0</v>
      </c>
      <c r="N312" s="57">
        <f t="shared" si="186"/>
        <v>0</v>
      </c>
      <c r="O312" s="57">
        <f t="shared" si="186"/>
        <v>0</v>
      </c>
      <c r="P312" s="57">
        <f t="shared" si="186"/>
        <v>0</v>
      </c>
      <c r="Q312" s="57">
        <f t="shared" si="186"/>
        <v>0</v>
      </c>
      <c r="R312" s="57">
        <f t="shared" si="186"/>
        <v>0</v>
      </c>
      <c r="S312" s="57">
        <f t="shared" si="186"/>
        <v>0</v>
      </c>
      <c r="T312" s="57">
        <f t="shared" si="186"/>
        <v>0</v>
      </c>
      <c r="U312" s="57">
        <f t="shared" si="186"/>
        <v>0</v>
      </c>
      <c r="V312" s="57">
        <f t="shared" si="186"/>
        <v>0</v>
      </c>
      <c r="W312" s="57">
        <f t="shared" si="186"/>
        <v>0</v>
      </c>
      <c r="X312" s="57">
        <f t="shared" si="186"/>
        <v>0</v>
      </c>
      <c r="Y312" s="57">
        <f t="shared" si="186"/>
        <v>0</v>
      </c>
      <c r="Z312" s="57">
        <f t="shared" si="186"/>
        <v>0</v>
      </c>
      <c r="AA312" s="57">
        <f t="shared" si="186"/>
        <v>0</v>
      </c>
      <c r="AB312" s="57">
        <f t="shared" si="186"/>
        <v>0</v>
      </c>
      <c r="AC312" s="57">
        <f t="shared" si="186"/>
        <v>0</v>
      </c>
      <c r="AD312" s="57">
        <f t="shared" si="186"/>
        <v>0</v>
      </c>
      <c r="AE312" s="57">
        <f t="shared" si="186"/>
        <v>0</v>
      </c>
      <c r="AF312" s="57">
        <f t="shared" si="186"/>
        <v>0</v>
      </c>
      <c r="AG312" s="57">
        <f t="shared" si="186"/>
        <v>0</v>
      </c>
      <c r="AH312" s="57">
        <f t="shared" si="186"/>
        <v>0</v>
      </c>
      <c r="AI312" s="57">
        <f t="shared" si="186"/>
        <v>0</v>
      </c>
      <c r="AJ312" s="57">
        <f t="shared" si="186"/>
        <v>0</v>
      </c>
      <c r="AK312" s="57">
        <f t="shared" si="186"/>
        <v>0</v>
      </c>
      <c r="AX312" s="56" t="s">
        <v>64</v>
      </c>
      <c r="AY312" s="57">
        <f>AY302</f>
        <v>0</v>
      </c>
      <c r="AZ312" s="57">
        <f t="shared" ref="AZ312:CG312" si="187">AZ302</f>
        <v>0</v>
      </c>
      <c r="BA312" s="57">
        <f t="shared" si="187"/>
        <v>0</v>
      </c>
      <c r="BB312" s="57">
        <f t="shared" si="187"/>
        <v>0</v>
      </c>
      <c r="BC312" s="57">
        <f t="shared" si="187"/>
        <v>0</v>
      </c>
      <c r="BD312" s="57">
        <f t="shared" si="187"/>
        <v>0</v>
      </c>
      <c r="BE312" s="57">
        <f t="shared" si="187"/>
        <v>0</v>
      </c>
      <c r="BF312" s="57">
        <f t="shared" si="187"/>
        <v>0</v>
      </c>
      <c r="BG312" s="57">
        <f t="shared" si="187"/>
        <v>0</v>
      </c>
      <c r="BH312" s="57">
        <f t="shared" si="187"/>
        <v>0</v>
      </c>
      <c r="BI312" s="57">
        <f t="shared" si="187"/>
        <v>0</v>
      </c>
      <c r="BJ312" s="57">
        <f t="shared" si="187"/>
        <v>0</v>
      </c>
      <c r="BK312" s="57">
        <f t="shared" si="187"/>
        <v>0</v>
      </c>
      <c r="BL312" s="57">
        <f t="shared" si="187"/>
        <v>0</v>
      </c>
      <c r="BM312" s="57">
        <f t="shared" si="187"/>
        <v>0</v>
      </c>
      <c r="BN312" s="57">
        <f t="shared" si="187"/>
        <v>0</v>
      </c>
      <c r="BO312" s="57">
        <f t="shared" si="187"/>
        <v>0</v>
      </c>
      <c r="BP312" s="57">
        <f t="shared" si="187"/>
        <v>0</v>
      </c>
      <c r="BQ312" s="57">
        <f t="shared" si="187"/>
        <v>0</v>
      </c>
      <c r="BR312" s="57">
        <f t="shared" si="187"/>
        <v>0</v>
      </c>
      <c r="BS312" s="57">
        <f t="shared" si="187"/>
        <v>0</v>
      </c>
      <c r="BT312" s="57">
        <f t="shared" si="187"/>
        <v>0</v>
      </c>
      <c r="BU312" s="57">
        <f t="shared" si="187"/>
        <v>0</v>
      </c>
      <c r="BV312" s="57">
        <f t="shared" si="187"/>
        <v>0</v>
      </c>
      <c r="BW312" s="57">
        <f t="shared" si="187"/>
        <v>0</v>
      </c>
      <c r="BX312" s="57">
        <f t="shared" si="187"/>
        <v>0</v>
      </c>
      <c r="BY312" s="57">
        <f t="shared" si="187"/>
        <v>0</v>
      </c>
      <c r="BZ312" s="57">
        <f t="shared" si="187"/>
        <v>0</v>
      </c>
      <c r="CA312" s="57">
        <f t="shared" si="187"/>
        <v>0</v>
      </c>
      <c r="CB312" s="57">
        <f t="shared" si="187"/>
        <v>0</v>
      </c>
      <c r="CC312" s="57">
        <f t="shared" si="187"/>
        <v>0</v>
      </c>
      <c r="CD312" s="57">
        <f t="shared" si="187"/>
        <v>0</v>
      </c>
      <c r="CE312" s="57">
        <f t="shared" si="187"/>
        <v>0</v>
      </c>
      <c r="CF312" s="57">
        <f t="shared" si="187"/>
        <v>0</v>
      </c>
      <c r="CG312" s="57">
        <f t="shared" si="187"/>
        <v>0</v>
      </c>
      <c r="CH312" s="2"/>
    </row>
    <row r="313" ht="15" customHeight="1" spans="2:86">
      <c r="B313" s="56" t="s">
        <v>65</v>
      </c>
      <c r="C313" s="57">
        <f>C312*C306</f>
        <v>435005.72</v>
      </c>
      <c r="D313" s="57">
        <f t="shared" ref="D313:AK313" si="188">D312*D306</f>
        <v>729360.762497635</v>
      </c>
      <c r="E313" s="57">
        <f t="shared" si="188"/>
        <v>845310.422176747</v>
      </c>
      <c r="F313" s="57">
        <f t="shared" si="188"/>
        <v>159763.669791405</v>
      </c>
      <c r="G313" s="57">
        <f t="shared" si="188"/>
        <v>0</v>
      </c>
      <c r="H313" s="57">
        <f t="shared" si="188"/>
        <v>0</v>
      </c>
      <c r="I313" s="57">
        <f t="shared" si="188"/>
        <v>0</v>
      </c>
      <c r="J313" s="57">
        <f t="shared" si="188"/>
        <v>0</v>
      </c>
      <c r="K313" s="57">
        <f t="shared" si="188"/>
        <v>0</v>
      </c>
      <c r="L313" s="57">
        <f t="shared" si="188"/>
        <v>0</v>
      </c>
      <c r="M313" s="57">
        <f t="shared" si="188"/>
        <v>0</v>
      </c>
      <c r="N313" s="57">
        <f t="shared" si="188"/>
        <v>0</v>
      </c>
      <c r="O313" s="57">
        <f t="shared" si="188"/>
        <v>0</v>
      </c>
      <c r="P313" s="57">
        <f t="shared" si="188"/>
        <v>0</v>
      </c>
      <c r="Q313" s="57">
        <f t="shared" si="188"/>
        <v>0</v>
      </c>
      <c r="R313" s="57">
        <f t="shared" si="188"/>
        <v>0</v>
      </c>
      <c r="S313" s="78">
        <f t="shared" si="188"/>
        <v>0</v>
      </c>
      <c r="T313" s="57">
        <f t="shared" si="188"/>
        <v>0</v>
      </c>
      <c r="U313" s="57">
        <f t="shared" si="188"/>
        <v>0</v>
      </c>
      <c r="V313" s="57">
        <f t="shared" si="188"/>
        <v>0</v>
      </c>
      <c r="W313" s="57">
        <f t="shared" si="188"/>
        <v>0</v>
      </c>
      <c r="X313" s="57">
        <f t="shared" si="188"/>
        <v>0</v>
      </c>
      <c r="Y313" s="57">
        <f t="shared" si="188"/>
        <v>0</v>
      </c>
      <c r="Z313" s="57">
        <f t="shared" si="188"/>
        <v>0</v>
      </c>
      <c r="AA313" s="57">
        <f t="shared" si="188"/>
        <v>0</v>
      </c>
      <c r="AB313" s="57">
        <f t="shared" si="188"/>
        <v>0</v>
      </c>
      <c r="AC313" s="57">
        <f t="shared" si="188"/>
        <v>0</v>
      </c>
      <c r="AD313" s="57">
        <f t="shared" si="188"/>
        <v>0</v>
      </c>
      <c r="AE313" s="57">
        <f t="shared" si="188"/>
        <v>0</v>
      </c>
      <c r="AF313" s="57">
        <f t="shared" si="188"/>
        <v>0</v>
      </c>
      <c r="AG313" s="81">
        <f t="shared" si="188"/>
        <v>0</v>
      </c>
      <c r="AH313" s="57">
        <f t="shared" si="188"/>
        <v>0</v>
      </c>
      <c r="AI313" s="81">
        <f t="shared" si="188"/>
        <v>0</v>
      </c>
      <c r="AJ313" s="57">
        <f t="shared" si="188"/>
        <v>0</v>
      </c>
      <c r="AK313" s="81">
        <f t="shared" si="188"/>
        <v>0</v>
      </c>
      <c r="AX313" s="56" t="s">
        <v>65</v>
      </c>
      <c r="AY313" s="57">
        <f>AY312*AY306</f>
        <v>0</v>
      </c>
      <c r="AZ313" s="57">
        <f t="shared" ref="AZ313:CG313" si="189">AZ312*AZ306</f>
        <v>0</v>
      </c>
      <c r="BA313" s="57">
        <f t="shared" si="189"/>
        <v>0</v>
      </c>
      <c r="BB313" s="57">
        <f t="shared" si="189"/>
        <v>0</v>
      </c>
      <c r="BC313" s="57">
        <f t="shared" si="189"/>
        <v>0</v>
      </c>
      <c r="BD313" s="57">
        <f t="shared" si="189"/>
        <v>0</v>
      </c>
      <c r="BE313" s="57">
        <f t="shared" si="189"/>
        <v>0</v>
      </c>
      <c r="BF313" s="57">
        <f t="shared" si="189"/>
        <v>0</v>
      </c>
      <c r="BG313" s="57">
        <f t="shared" si="189"/>
        <v>0</v>
      </c>
      <c r="BH313" s="57">
        <f t="shared" si="189"/>
        <v>0</v>
      </c>
      <c r="BI313" s="57">
        <f t="shared" si="189"/>
        <v>0</v>
      </c>
      <c r="BJ313" s="57">
        <f t="shared" si="189"/>
        <v>0</v>
      </c>
      <c r="BK313" s="57">
        <f t="shared" si="189"/>
        <v>0</v>
      </c>
      <c r="BL313" s="57">
        <f t="shared" si="189"/>
        <v>0</v>
      </c>
      <c r="BM313" s="57">
        <f t="shared" si="189"/>
        <v>0</v>
      </c>
      <c r="BN313" s="57">
        <f t="shared" si="189"/>
        <v>0</v>
      </c>
      <c r="BO313" s="78">
        <f t="shared" si="189"/>
        <v>0</v>
      </c>
      <c r="BP313" s="57">
        <f t="shared" si="189"/>
        <v>0</v>
      </c>
      <c r="BQ313" s="57">
        <f t="shared" si="189"/>
        <v>0</v>
      </c>
      <c r="BR313" s="57">
        <f t="shared" si="189"/>
        <v>0</v>
      </c>
      <c r="BS313" s="57">
        <f t="shared" si="189"/>
        <v>0</v>
      </c>
      <c r="BT313" s="57">
        <f t="shared" si="189"/>
        <v>0</v>
      </c>
      <c r="BU313" s="57">
        <f t="shared" si="189"/>
        <v>0</v>
      </c>
      <c r="BV313" s="57">
        <f t="shared" si="189"/>
        <v>0</v>
      </c>
      <c r="BW313" s="57">
        <f t="shared" si="189"/>
        <v>0</v>
      </c>
      <c r="BX313" s="57">
        <f t="shared" si="189"/>
        <v>0</v>
      </c>
      <c r="BY313" s="57">
        <f t="shared" si="189"/>
        <v>0</v>
      </c>
      <c r="BZ313" s="57">
        <f t="shared" si="189"/>
        <v>0</v>
      </c>
      <c r="CA313" s="57">
        <f t="shared" si="189"/>
        <v>0</v>
      </c>
      <c r="CB313" s="57">
        <f t="shared" si="189"/>
        <v>0</v>
      </c>
      <c r="CC313" s="81">
        <f t="shared" si="189"/>
        <v>0</v>
      </c>
      <c r="CD313" s="57">
        <f t="shared" si="189"/>
        <v>0</v>
      </c>
      <c r="CE313" s="81">
        <f t="shared" si="189"/>
        <v>0</v>
      </c>
      <c r="CF313" s="57">
        <f t="shared" si="189"/>
        <v>0</v>
      </c>
      <c r="CG313" s="81">
        <f t="shared" si="189"/>
        <v>0</v>
      </c>
      <c r="CH313" s="2"/>
    </row>
    <row r="314" ht="15" customHeight="1" spans="2:86">
      <c r="B314" s="62" t="s">
        <v>68</v>
      </c>
      <c r="C314" s="59">
        <f>SUM(C313:AG313)/SUM(C312:AG312)/4+0.125</f>
        <v>0.436697133325308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 t="e">
        <f>SUM(AY313:CC313)/SUM(AY312:CC312)/4+0.125</f>
        <v>#DIV/0!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H314" s="2"/>
    </row>
    <row r="315" ht="15" customHeight="1" spans="19:86">
      <c r="S315" s="74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ht="15" customHeight="1" spans="19:86">
      <c r="S316" s="74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X2:CG2"/>
    <mergeCell ref="B3:AK3"/>
    <mergeCell ref="AX3:CG3"/>
    <mergeCell ref="B4:AH4"/>
    <mergeCell ref="AJ4:AK4"/>
    <mergeCell ref="AX4:CD4"/>
    <mergeCell ref="CF4:CG4"/>
    <mergeCell ref="C5:AK5"/>
    <mergeCell ref="AY5:CG5"/>
    <mergeCell ref="B43:AK43"/>
    <mergeCell ref="AX43:CG43"/>
    <mergeCell ref="C44:AK44"/>
    <mergeCell ref="AY44:CG44"/>
    <mergeCell ref="B96:AK96"/>
    <mergeCell ref="AX96:CG96"/>
    <mergeCell ref="C97:AK97"/>
    <mergeCell ref="AY97:CG97"/>
    <mergeCell ref="B135:AK135"/>
    <mergeCell ref="AX135:CG135"/>
    <mergeCell ref="C136:AK136"/>
    <mergeCell ref="AY136:CG136"/>
    <mergeCell ref="B174:AK174"/>
    <mergeCell ref="AX174:CG174"/>
    <mergeCell ref="C175:AK175"/>
    <mergeCell ref="AY175:CG175"/>
    <mergeCell ref="B225:Q225"/>
    <mergeCell ref="AX225:BM225"/>
    <mergeCell ref="H226:I226"/>
    <mergeCell ref="BD226:BE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</mergeCell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G458"/>
  <sheetViews>
    <sheetView topLeftCell="W1" workbookViewId="0">
      <selection activeCell="B3" sqref="B3:AK3"/>
    </sheetView>
  </sheetViews>
  <sheetFormatPr defaultColWidth="14.3333333333333" defaultRowHeight="15.75"/>
  <cols>
    <col min="1" max="1" width="14.3333333333333" style="1"/>
    <col min="2" max="45" width="14.3333333333333" style="1" outlineLevel="1"/>
    <col min="46" max="49" width="14.3333333333333" style="1"/>
    <col min="50" max="89" width="14.3333333333333" style="1" outlineLevel="1"/>
    <col min="90" max="93" width="14.3333333333333" style="1"/>
    <col min="94" max="109" width="14.3333333333333" style="1" outlineLevel="1"/>
    <col min="110" max="133" width="14.3333333333333" style="2" outlineLevel="1"/>
    <col min="134" max="16384" width="14.3333333333333" style="2"/>
  </cols>
  <sheetData>
    <row r="1" ht="15" customHeight="1"/>
    <row r="2" ht="15" customHeight="1" spans="2:129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P2" s="3" t="s">
        <v>20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</row>
    <row r="3" ht="15" customHeight="1" spans="2:129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72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P3" s="4" t="s">
        <v>70</v>
      </c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</row>
    <row r="4" ht="15" customHeight="1" spans="2:129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  <c r="CP4" s="6" t="s">
        <v>21</v>
      </c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14" t="s">
        <v>22</v>
      </c>
      <c r="DY4" s="12"/>
    </row>
    <row r="5" ht="15" customHeight="1" outlineLevel="1" spans="2:129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P5" s="8" t="s">
        <v>23</v>
      </c>
      <c r="CQ5" s="9" t="s">
        <v>24</v>
      </c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</row>
    <row r="6" ht="15" customHeight="1" outlineLevel="1" spans="2:129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  <c r="CP6" s="9"/>
      <c r="CQ6" s="9">
        <v>1</v>
      </c>
      <c r="CR6" s="9">
        <v>2</v>
      </c>
      <c r="CS6" s="9">
        <v>3</v>
      </c>
      <c r="CT6" s="9">
        <v>4</v>
      </c>
      <c r="CU6" s="9">
        <v>5</v>
      </c>
      <c r="CV6" s="9">
        <v>6</v>
      </c>
      <c r="CW6" s="9">
        <v>7</v>
      </c>
      <c r="CX6" s="9">
        <v>8</v>
      </c>
      <c r="CY6" s="9">
        <v>9</v>
      </c>
      <c r="CZ6" s="9">
        <v>10</v>
      </c>
      <c r="DA6" s="9">
        <v>11</v>
      </c>
      <c r="DB6" s="9">
        <v>12</v>
      </c>
      <c r="DC6" s="9">
        <v>13</v>
      </c>
      <c r="DD6" s="9">
        <v>14</v>
      </c>
      <c r="DE6" s="9">
        <v>15</v>
      </c>
      <c r="DF6" s="9">
        <v>16</v>
      </c>
      <c r="DG6" s="9">
        <v>17</v>
      </c>
      <c r="DH6" s="9">
        <v>18</v>
      </c>
      <c r="DI6" s="9">
        <v>19</v>
      </c>
      <c r="DJ6" s="9">
        <v>20</v>
      </c>
      <c r="DK6" s="9">
        <v>21</v>
      </c>
      <c r="DL6" s="9">
        <v>22</v>
      </c>
      <c r="DM6" s="9">
        <v>23</v>
      </c>
      <c r="DN6" s="9">
        <v>24</v>
      </c>
      <c r="DO6" s="9">
        <v>25</v>
      </c>
      <c r="DP6" s="9">
        <v>26</v>
      </c>
      <c r="DQ6" s="9">
        <v>27</v>
      </c>
      <c r="DR6" s="9">
        <v>28</v>
      </c>
      <c r="DS6" s="9">
        <v>29</v>
      </c>
      <c r="DT6" s="9">
        <v>30</v>
      </c>
      <c r="DU6" s="9">
        <v>31</v>
      </c>
      <c r="DV6" s="9">
        <v>32</v>
      </c>
      <c r="DW6" s="9">
        <v>33</v>
      </c>
      <c r="DX6" s="9">
        <v>34</v>
      </c>
      <c r="DY6" s="9">
        <v>35</v>
      </c>
    </row>
    <row r="7" ht="15" customHeight="1" outlineLevel="1" spans="2:137">
      <c r="B7" s="10">
        <v>201606</v>
      </c>
      <c r="C7" s="11">
        <v>12822.5</v>
      </c>
      <c r="D7" s="11">
        <v>65202.4</v>
      </c>
      <c r="E7" s="11">
        <v>74449.1</v>
      </c>
      <c r="F7" s="11">
        <v>74449.1</v>
      </c>
      <c r="G7" s="11">
        <v>74449.1</v>
      </c>
      <c r="H7" s="11">
        <v>74949.1</v>
      </c>
      <c r="I7" s="11">
        <v>74949.1</v>
      </c>
      <c r="J7" s="11">
        <v>74949.1</v>
      </c>
      <c r="K7" s="11">
        <v>74949.1</v>
      </c>
      <c r="L7" s="11">
        <v>74949.1</v>
      </c>
      <c r="M7" s="11">
        <v>74949.1</v>
      </c>
      <c r="N7" s="11">
        <v>74949.1</v>
      </c>
      <c r="O7" s="11">
        <v>74949.1</v>
      </c>
      <c r="P7" s="11">
        <v>74949.1</v>
      </c>
      <c r="Q7" s="11">
        <v>74949.1</v>
      </c>
      <c r="R7" s="11">
        <v>74949.1</v>
      </c>
      <c r="S7" s="11">
        <v>74949.1</v>
      </c>
      <c r="T7" s="11">
        <v>74949.1</v>
      </c>
      <c r="U7" s="11">
        <v>74949.1</v>
      </c>
      <c r="V7" s="11">
        <v>74949.1</v>
      </c>
      <c r="W7" s="11">
        <v>74949.1</v>
      </c>
      <c r="X7" s="11">
        <v>74949.1</v>
      </c>
      <c r="Y7" s="11">
        <v>74949.1</v>
      </c>
      <c r="Z7" s="11">
        <v>74949.1</v>
      </c>
      <c r="AA7" s="11">
        <v>74949.1</v>
      </c>
      <c r="AB7" s="11">
        <v>74949.1</v>
      </c>
      <c r="AC7" s="11">
        <v>74949.1</v>
      </c>
      <c r="AD7" s="11">
        <v>74949.1</v>
      </c>
      <c r="AE7" s="11">
        <v>74949.1</v>
      </c>
      <c r="AF7" s="11">
        <v>74949.1</v>
      </c>
      <c r="AG7" s="11">
        <v>74949.1</v>
      </c>
      <c r="AH7" s="11">
        <v>74949.1</v>
      </c>
      <c r="AI7" s="11">
        <v>74949.1</v>
      </c>
      <c r="AJ7" s="11">
        <v>74949.1</v>
      </c>
      <c r="AK7" s="11">
        <v>74949.1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 t="s">
        <v>25</v>
      </c>
      <c r="CI7" s="11" t="s">
        <v>25</v>
      </c>
      <c r="CJ7" s="11" t="s">
        <v>25</v>
      </c>
      <c r="CK7" s="11" t="s">
        <v>25</v>
      </c>
      <c r="CT7" s="10">
        <v>201606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0</v>
      </c>
      <c r="DF7" s="11">
        <v>0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0</v>
      </c>
      <c r="DO7" s="11">
        <v>0</v>
      </c>
      <c r="DP7" s="11">
        <v>0</v>
      </c>
      <c r="DQ7" s="11">
        <v>0</v>
      </c>
      <c r="DR7" s="11">
        <v>0</v>
      </c>
      <c r="DS7" s="11">
        <v>0</v>
      </c>
      <c r="DT7" s="11">
        <v>0</v>
      </c>
      <c r="DU7" s="11">
        <v>0</v>
      </c>
      <c r="DV7" s="11">
        <v>0</v>
      </c>
      <c r="DW7" s="11">
        <v>0</v>
      </c>
      <c r="DX7" s="11">
        <v>0</v>
      </c>
      <c r="DY7" s="11">
        <v>0</v>
      </c>
      <c r="DZ7" s="11">
        <v>0</v>
      </c>
      <c r="EA7" s="11">
        <v>0</v>
      </c>
      <c r="EB7" s="11">
        <v>0</v>
      </c>
      <c r="EC7" s="11">
        <v>0</v>
      </c>
      <c r="ED7" s="11" t="s">
        <v>25</v>
      </c>
      <c r="EE7" s="11" t="s">
        <v>25</v>
      </c>
      <c r="EF7" s="11" t="s">
        <v>25</v>
      </c>
      <c r="EG7" s="11" t="s">
        <v>25</v>
      </c>
    </row>
    <row r="8" ht="15" customHeight="1" outlineLevel="1" spans="2:137">
      <c r="B8" s="10">
        <v>201609</v>
      </c>
      <c r="C8" s="11">
        <v>56635.05</v>
      </c>
      <c r="D8" s="11">
        <v>66248.6</v>
      </c>
      <c r="E8" s="11">
        <v>218144.6</v>
      </c>
      <c r="F8" s="11">
        <v>218144.6</v>
      </c>
      <c r="G8" s="11">
        <v>218144.6</v>
      </c>
      <c r="H8" s="11">
        <v>218144.6</v>
      </c>
      <c r="I8" s="11">
        <v>218144.6</v>
      </c>
      <c r="J8" s="11">
        <v>218144.6</v>
      </c>
      <c r="K8" s="11">
        <v>218144.6</v>
      </c>
      <c r="L8" s="11">
        <v>218144.6</v>
      </c>
      <c r="M8" s="11">
        <v>218144.6</v>
      </c>
      <c r="N8" s="11">
        <v>218144.6</v>
      </c>
      <c r="O8" s="11">
        <v>218144.6</v>
      </c>
      <c r="P8" s="11">
        <v>218144.6</v>
      </c>
      <c r="Q8" s="11">
        <v>218144.6</v>
      </c>
      <c r="R8" s="11">
        <v>218144.6</v>
      </c>
      <c r="S8" s="11">
        <v>218144.6</v>
      </c>
      <c r="T8" s="11">
        <v>218144.6</v>
      </c>
      <c r="U8" s="11">
        <v>218144.6</v>
      </c>
      <c r="V8" s="11">
        <v>218144.6</v>
      </c>
      <c r="W8" s="11">
        <v>218144.6</v>
      </c>
      <c r="X8" s="11">
        <v>218144.6</v>
      </c>
      <c r="Y8" s="11">
        <v>218144.6</v>
      </c>
      <c r="Z8" s="11">
        <v>218144.6</v>
      </c>
      <c r="AA8" s="11">
        <v>218144.6</v>
      </c>
      <c r="AB8" s="11">
        <v>218144.6</v>
      </c>
      <c r="AC8" s="11">
        <v>218144.6</v>
      </c>
      <c r="AD8" s="11">
        <v>218144.6</v>
      </c>
      <c r="AE8" s="11">
        <v>218144.6</v>
      </c>
      <c r="AF8" s="11">
        <v>218144.6</v>
      </c>
      <c r="AG8" s="11">
        <v>218144.6</v>
      </c>
      <c r="AH8" s="11">
        <v>218144.6</v>
      </c>
      <c r="AI8" s="11">
        <v>218144.6</v>
      </c>
      <c r="AJ8" s="11">
        <v>218144.6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CT8" s="10">
        <v>201609</v>
      </c>
      <c r="CU8" s="11">
        <v>0</v>
      </c>
      <c r="CV8" s="11">
        <v>0</v>
      </c>
      <c r="CW8" s="11">
        <v>0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1">
        <v>0</v>
      </c>
      <c r="DO8" s="11">
        <v>0</v>
      </c>
      <c r="DP8" s="11">
        <v>0</v>
      </c>
      <c r="DQ8" s="11">
        <v>0</v>
      </c>
      <c r="DR8" s="11">
        <v>0</v>
      </c>
      <c r="DS8" s="11">
        <v>0</v>
      </c>
      <c r="DT8" s="11">
        <v>0</v>
      </c>
      <c r="DU8" s="11">
        <v>0</v>
      </c>
      <c r="DV8" s="11">
        <v>0</v>
      </c>
      <c r="DW8" s="11">
        <v>0</v>
      </c>
      <c r="DX8" s="11">
        <v>0</v>
      </c>
      <c r="DY8" s="11">
        <v>0</v>
      </c>
      <c r="DZ8" s="11">
        <v>0</v>
      </c>
      <c r="EA8" s="11">
        <v>0</v>
      </c>
      <c r="EB8" s="11">
        <v>0</v>
      </c>
      <c r="EC8" s="11" t="s">
        <v>25</v>
      </c>
      <c r="ED8" s="11" t="s">
        <v>25</v>
      </c>
      <c r="EE8" s="11" t="s">
        <v>25</v>
      </c>
      <c r="EF8" s="11" t="s">
        <v>25</v>
      </c>
      <c r="EG8" s="11" t="s">
        <v>25</v>
      </c>
    </row>
    <row r="9" ht="15" customHeight="1" outlineLevel="1" spans="2:137">
      <c r="B9" s="10">
        <v>201612</v>
      </c>
      <c r="C9" s="11">
        <v>68245.3</v>
      </c>
      <c r="D9" s="11">
        <v>71102.1</v>
      </c>
      <c r="E9" s="11">
        <v>81488.66</v>
      </c>
      <c r="F9" s="11">
        <v>81488.66</v>
      </c>
      <c r="G9" s="11">
        <v>81488.66</v>
      </c>
      <c r="H9" s="11">
        <v>81488.66</v>
      </c>
      <c r="I9" s="11">
        <v>81488.66</v>
      </c>
      <c r="J9" s="11">
        <v>81488.66</v>
      </c>
      <c r="K9" s="11">
        <v>81488.66</v>
      </c>
      <c r="L9" s="11">
        <v>81488.66</v>
      </c>
      <c r="M9" s="11">
        <v>81488.66</v>
      </c>
      <c r="N9" s="11">
        <v>81488.66</v>
      </c>
      <c r="O9" s="11">
        <v>81488.66</v>
      </c>
      <c r="P9" s="11">
        <v>81488.66</v>
      </c>
      <c r="Q9" s="11">
        <v>81488.66</v>
      </c>
      <c r="R9" s="11">
        <v>81488.66</v>
      </c>
      <c r="S9" s="11">
        <v>81488.66</v>
      </c>
      <c r="T9" s="11">
        <v>81488.66</v>
      </c>
      <c r="U9" s="11">
        <v>81488.66</v>
      </c>
      <c r="V9" s="11">
        <v>81488.66</v>
      </c>
      <c r="W9" s="11">
        <v>81488.66</v>
      </c>
      <c r="X9" s="11">
        <v>81488.66</v>
      </c>
      <c r="Y9" s="11">
        <v>81488.66</v>
      </c>
      <c r="Z9" s="11">
        <v>81488.66</v>
      </c>
      <c r="AA9" s="11">
        <v>81488.66</v>
      </c>
      <c r="AB9" s="11">
        <v>81488.66</v>
      </c>
      <c r="AC9" s="11">
        <v>81488.66</v>
      </c>
      <c r="AD9" s="11">
        <v>81488.66</v>
      </c>
      <c r="AE9" s="11">
        <v>81488.66</v>
      </c>
      <c r="AF9" s="11">
        <v>81488.66</v>
      </c>
      <c r="AG9" s="11">
        <v>81488.66</v>
      </c>
      <c r="AH9" s="11">
        <v>81488.66</v>
      </c>
      <c r="AI9" s="11">
        <v>81488.66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CT9" s="10">
        <v>201612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0</v>
      </c>
      <c r="DO9" s="11">
        <v>0</v>
      </c>
      <c r="DP9" s="11">
        <v>0</v>
      </c>
      <c r="DQ9" s="11">
        <v>0</v>
      </c>
      <c r="DR9" s="11">
        <v>0</v>
      </c>
      <c r="DS9" s="11">
        <v>0</v>
      </c>
      <c r="DT9" s="11">
        <v>0</v>
      </c>
      <c r="DU9" s="11">
        <v>0</v>
      </c>
      <c r="DV9" s="11">
        <v>0</v>
      </c>
      <c r="DW9" s="11">
        <v>0</v>
      </c>
      <c r="DX9" s="11">
        <v>0</v>
      </c>
      <c r="DY9" s="11">
        <v>0</v>
      </c>
      <c r="DZ9" s="11">
        <v>0</v>
      </c>
      <c r="EA9" s="11">
        <v>0</v>
      </c>
      <c r="EB9" s="11" t="s">
        <v>25</v>
      </c>
      <c r="EC9" s="11" t="s">
        <v>25</v>
      </c>
      <c r="ED9" s="11" t="s">
        <v>25</v>
      </c>
      <c r="EE9" s="11" t="s">
        <v>25</v>
      </c>
      <c r="EF9" s="11" t="s">
        <v>25</v>
      </c>
      <c r="EG9" s="11" t="s">
        <v>25</v>
      </c>
    </row>
    <row r="10" ht="15" customHeight="1" outlineLevel="1" spans="2:137">
      <c r="B10" s="10">
        <v>201703</v>
      </c>
      <c r="C10" s="11">
        <v>68044.64</v>
      </c>
      <c r="D10" s="11">
        <v>84676.64</v>
      </c>
      <c r="E10" s="11">
        <v>84676.64</v>
      </c>
      <c r="F10" s="11">
        <v>84676.64</v>
      </c>
      <c r="G10" s="11">
        <v>84676.64</v>
      </c>
      <c r="H10" s="11">
        <v>84676.64</v>
      </c>
      <c r="I10" s="11">
        <v>84676.64</v>
      </c>
      <c r="J10" s="11">
        <v>84676.64</v>
      </c>
      <c r="K10" s="11">
        <v>84676.64</v>
      </c>
      <c r="L10" s="11">
        <v>84676.64</v>
      </c>
      <c r="M10" s="11">
        <v>84676.64</v>
      </c>
      <c r="N10" s="11">
        <v>84676.64</v>
      </c>
      <c r="O10" s="11">
        <v>84676.64</v>
      </c>
      <c r="P10" s="11">
        <v>84676.64</v>
      </c>
      <c r="Q10" s="11">
        <v>84676.64</v>
      </c>
      <c r="R10" s="11">
        <v>84676.64</v>
      </c>
      <c r="S10" s="11">
        <v>84676.64</v>
      </c>
      <c r="T10" s="11">
        <v>84676.64</v>
      </c>
      <c r="U10" s="11">
        <v>84676.64</v>
      </c>
      <c r="V10" s="11">
        <v>84676.64</v>
      </c>
      <c r="W10" s="11">
        <v>84676.64</v>
      </c>
      <c r="X10" s="11">
        <v>84676.64</v>
      </c>
      <c r="Y10" s="11">
        <v>84676.64</v>
      </c>
      <c r="Z10" s="11">
        <v>84676.64</v>
      </c>
      <c r="AA10" s="11">
        <v>84676.64</v>
      </c>
      <c r="AB10" s="11">
        <v>84676.64</v>
      </c>
      <c r="AC10" s="11">
        <v>84676.64</v>
      </c>
      <c r="AD10" s="11">
        <v>84676.64</v>
      </c>
      <c r="AE10" s="11">
        <v>84676.64</v>
      </c>
      <c r="AF10" s="11">
        <v>84676.64</v>
      </c>
      <c r="AG10" s="11">
        <v>84676.64</v>
      </c>
      <c r="AH10" s="11">
        <v>84676.64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CT10" s="10">
        <v>201703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>
        <v>0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0</v>
      </c>
      <c r="DO10" s="11">
        <v>0</v>
      </c>
      <c r="DP10" s="11">
        <v>0</v>
      </c>
      <c r="DQ10" s="11">
        <v>0</v>
      </c>
      <c r="DR10" s="11">
        <v>0</v>
      </c>
      <c r="DS10" s="11">
        <v>0</v>
      </c>
      <c r="DT10" s="11">
        <v>0</v>
      </c>
      <c r="DU10" s="11">
        <v>0</v>
      </c>
      <c r="DV10" s="11">
        <v>0</v>
      </c>
      <c r="DW10" s="11">
        <v>0</v>
      </c>
      <c r="DX10" s="11">
        <v>0</v>
      </c>
      <c r="DY10" s="11">
        <v>0</v>
      </c>
      <c r="DZ10" s="11">
        <v>0</v>
      </c>
      <c r="EA10" s="11" t="s">
        <v>25</v>
      </c>
      <c r="EB10" s="11" t="s">
        <v>25</v>
      </c>
      <c r="EC10" s="11" t="s">
        <v>25</v>
      </c>
      <c r="ED10" s="11" t="s">
        <v>25</v>
      </c>
      <c r="EE10" s="11" t="s">
        <v>25</v>
      </c>
      <c r="EF10" s="11" t="s">
        <v>25</v>
      </c>
      <c r="EG10" s="11" t="s">
        <v>25</v>
      </c>
    </row>
    <row r="11" ht="15" customHeight="1" outlineLevel="1" spans="2:137">
      <c r="B11" s="10">
        <v>201706</v>
      </c>
      <c r="C11" s="11">
        <v>63839.77</v>
      </c>
      <c r="D11" s="11">
        <v>85609.37</v>
      </c>
      <c r="E11" s="11">
        <v>85609.37</v>
      </c>
      <c r="F11" s="11">
        <v>85609.37</v>
      </c>
      <c r="G11" s="11">
        <v>85906.87</v>
      </c>
      <c r="H11" s="11">
        <v>321639.07</v>
      </c>
      <c r="I11" s="11">
        <v>321639.07</v>
      </c>
      <c r="J11" s="11">
        <v>321639.07</v>
      </c>
      <c r="K11" s="11">
        <v>321639.07</v>
      </c>
      <c r="L11" s="11">
        <v>321639.07</v>
      </c>
      <c r="M11" s="11">
        <v>321639.07</v>
      </c>
      <c r="N11" s="11">
        <v>321639.07</v>
      </c>
      <c r="O11" s="11">
        <v>321639.07</v>
      </c>
      <c r="P11" s="11">
        <v>321639.07</v>
      </c>
      <c r="Q11" s="11">
        <v>321639.07</v>
      </c>
      <c r="R11" s="11">
        <v>321639.07</v>
      </c>
      <c r="S11" s="11">
        <v>321639.07</v>
      </c>
      <c r="T11" s="11">
        <v>321639.07</v>
      </c>
      <c r="U11" s="11">
        <v>321639.07</v>
      </c>
      <c r="V11" s="11">
        <v>321639.07</v>
      </c>
      <c r="W11" s="11">
        <v>321639.07</v>
      </c>
      <c r="X11" s="11">
        <v>321639.07</v>
      </c>
      <c r="Y11" s="11">
        <v>321639.07</v>
      </c>
      <c r="Z11" s="11">
        <v>321639.07</v>
      </c>
      <c r="AA11" s="11">
        <v>321639.07</v>
      </c>
      <c r="AB11" s="11">
        <v>321639.07</v>
      </c>
      <c r="AC11" s="11">
        <v>321639.07</v>
      </c>
      <c r="AD11" s="11">
        <v>321639.07</v>
      </c>
      <c r="AE11" s="11">
        <v>321639.07</v>
      </c>
      <c r="AF11" s="11">
        <v>321639.07</v>
      </c>
      <c r="AG11" s="11">
        <v>321639.07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CT11" s="10">
        <v>201706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  <c r="DO11" s="11">
        <v>0</v>
      </c>
      <c r="DP11" s="11">
        <v>0</v>
      </c>
      <c r="DQ11" s="11">
        <v>0</v>
      </c>
      <c r="DR11" s="11">
        <v>0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0</v>
      </c>
      <c r="DZ11" s="11" t="s">
        <v>25</v>
      </c>
      <c r="EA11" s="11" t="s">
        <v>25</v>
      </c>
      <c r="EB11" s="11" t="s">
        <v>25</v>
      </c>
      <c r="EC11" s="11" t="s">
        <v>25</v>
      </c>
      <c r="ED11" s="11" t="s">
        <v>25</v>
      </c>
      <c r="EE11" s="11" t="s">
        <v>25</v>
      </c>
      <c r="EF11" s="11" t="s">
        <v>25</v>
      </c>
      <c r="EG11" s="11" t="s">
        <v>25</v>
      </c>
    </row>
    <row r="12" ht="15" customHeight="1" outlineLevel="1" spans="2:137">
      <c r="B12" s="10">
        <v>201709</v>
      </c>
      <c r="C12" s="11">
        <v>108131.6</v>
      </c>
      <c r="D12" s="11">
        <v>175480.4</v>
      </c>
      <c r="E12" s="11">
        <v>175480.4</v>
      </c>
      <c r="F12" s="11">
        <v>175480.4</v>
      </c>
      <c r="G12" s="11">
        <v>175480.4</v>
      </c>
      <c r="H12" s="11">
        <v>175800.4</v>
      </c>
      <c r="I12" s="11">
        <v>175800.4</v>
      </c>
      <c r="J12" s="11">
        <v>211400.4</v>
      </c>
      <c r="K12" s="11">
        <v>211400.4</v>
      </c>
      <c r="L12" s="11">
        <v>211400.4</v>
      </c>
      <c r="M12" s="11">
        <v>211400.4</v>
      </c>
      <c r="N12" s="11">
        <v>211400.4</v>
      </c>
      <c r="O12" s="11">
        <v>211400.4</v>
      </c>
      <c r="P12" s="11">
        <v>211400.4</v>
      </c>
      <c r="Q12" s="11">
        <v>211400.4</v>
      </c>
      <c r="R12" s="11">
        <v>211400.4</v>
      </c>
      <c r="S12" s="11">
        <v>211400.4</v>
      </c>
      <c r="T12" s="11">
        <v>211400.4</v>
      </c>
      <c r="U12" s="11">
        <v>211400.4</v>
      </c>
      <c r="V12" s="11">
        <v>211400.4</v>
      </c>
      <c r="W12" s="11">
        <v>211400.4</v>
      </c>
      <c r="X12" s="11">
        <v>211400.4</v>
      </c>
      <c r="Y12" s="11">
        <v>211400.4</v>
      </c>
      <c r="Z12" s="11">
        <v>211400.4</v>
      </c>
      <c r="AA12" s="11">
        <v>211400.4</v>
      </c>
      <c r="AB12" s="11">
        <v>211400.4</v>
      </c>
      <c r="AC12" s="11">
        <v>211400.4</v>
      </c>
      <c r="AD12" s="11">
        <v>211400.4</v>
      </c>
      <c r="AE12" s="11">
        <v>211400.4</v>
      </c>
      <c r="AF12" s="11">
        <v>211400.4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CT12" s="10">
        <v>201709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0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1">
        <v>0</v>
      </c>
      <c r="DQ12" s="11">
        <v>0</v>
      </c>
      <c r="DR12" s="11">
        <v>0</v>
      </c>
      <c r="DS12" s="11">
        <v>0</v>
      </c>
      <c r="DT12" s="11">
        <v>0</v>
      </c>
      <c r="DU12" s="11">
        <v>0</v>
      </c>
      <c r="DV12" s="11">
        <v>0</v>
      </c>
      <c r="DW12" s="11">
        <v>0</v>
      </c>
      <c r="DX12" s="11">
        <v>0</v>
      </c>
      <c r="DY12" s="11" t="s">
        <v>25</v>
      </c>
      <c r="DZ12" s="11" t="s">
        <v>25</v>
      </c>
      <c r="EA12" s="11" t="s">
        <v>25</v>
      </c>
      <c r="EB12" s="11" t="s">
        <v>25</v>
      </c>
      <c r="EC12" s="11" t="s">
        <v>25</v>
      </c>
      <c r="ED12" s="11" t="s">
        <v>25</v>
      </c>
      <c r="EE12" s="11" t="s">
        <v>25</v>
      </c>
      <c r="EF12" s="11" t="s">
        <v>25</v>
      </c>
      <c r="EG12" s="11" t="s">
        <v>25</v>
      </c>
    </row>
    <row r="13" ht="15" customHeight="1" outlineLevel="1" spans="2:137">
      <c r="B13" s="10">
        <v>201712</v>
      </c>
      <c r="C13" s="11">
        <v>90148</v>
      </c>
      <c r="D13" s="11">
        <v>124904</v>
      </c>
      <c r="E13" s="11">
        <v>128560</v>
      </c>
      <c r="F13" s="11">
        <v>129360</v>
      </c>
      <c r="G13" s="11">
        <v>131640</v>
      </c>
      <c r="H13" s="11">
        <v>131640</v>
      </c>
      <c r="I13" s="11">
        <v>131640</v>
      </c>
      <c r="J13" s="11">
        <v>153720</v>
      </c>
      <c r="K13" s="11">
        <v>153720</v>
      </c>
      <c r="L13" s="11">
        <v>153720</v>
      </c>
      <c r="M13" s="11">
        <v>153720</v>
      </c>
      <c r="N13" s="11">
        <v>153720</v>
      </c>
      <c r="O13" s="11">
        <v>153720</v>
      </c>
      <c r="P13" s="11">
        <v>153720</v>
      </c>
      <c r="Q13" s="11">
        <v>153720</v>
      </c>
      <c r="R13" s="11">
        <v>153720</v>
      </c>
      <c r="S13" s="11">
        <v>153720</v>
      </c>
      <c r="T13" s="11">
        <v>153720</v>
      </c>
      <c r="U13" s="11">
        <v>153720</v>
      </c>
      <c r="V13" s="11">
        <v>153720</v>
      </c>
      <c r="W13" s="11">
        <v>153720</v>
      </c>
      <c r="X13" s="11">
        <v>153720</v>
      </c>
      <c r="Y13" s="11">
        <v>153720</v>
      </c>
      <c r="Z13" s="11">
        <v>153720</v>
      </c>
      <c r="AA13" s="11">
        <v>153720</v>
      </c>
      <c r="AB13" s="11">
        <v>153720</v>
      </c>
      <c r="AC13" s="11">
        <v>153720</v>
      </c>
      <c r="AD13" s="11">
        <v>153720</v>
      </c>
      <c r="AE13" s="11">
        <v>153720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CT13" s="10">
        <v>201712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 t="s">
        <v>25</v>
      </c>
      <c r="DY13" s="11" t="s">
        <v>25</v>
      </c>
      <c r="DZ13" s="11" t="s">
        <v>25</v>
      </c>
      <c r="EA13" s="11" t="s">
        <v>25</v>
      </c>
      <c r="EB13" s="11" t="s">
        <v>25</v>
      </c>
      <c r="EC13" s="11" t="s">
        <v>25</v>
      </c>
      <c r="ED13" s="11" t="s">
        <v>25</v>
      </c>
      <c r="EE13" s="11" t="s">
        <v>25</v>
      </c>
      <c r="EF13" s="11" t="s">
        <v>25</v>
      </c>
      <c r="EG13" s="11" t="s">
        <v>25</v>
      </c>
    </row>
    <row r="14" ht="15" customHeight="1" outlineLevel="1" spans="2:137">
      <c r="B14" s="10">
        <v>201803</v>
      </c>
      <c r="C14" s="11">
        <v>248607.48</v>
      </c>
      <c r="D14" s="11">
        <v>394825.84</v>
      </c>
      <c r="E14" s="11">
        <v>623505.84</v>
      </c>
      <c r="F14" s="11">
        <v>631105.84</v>
      </c>
      <c r="G14" s="11">
        <v>651040.84</v>
      </c>
      <c r="H14" s="11">
        <v>651040.84</v>
      </c>
      <c r="I14" s="11">
        <v>659058.84</v>
      </c>
      <c r="J14" s="11">
        <v>659058.84</v>
      </c>
      <c r="K14" s="11">
        <v>659058.84</v>
      </c>
      <c r="L14" s="11">
        <v>659058.84</v>
      </c>
      <c r="M14" s="11">
        <v>659058.84</v>
      </c>
      <c r="N14" s="11">
        <v>659058.84</v>
      </c>
      <c r="O14" s="11">
        <v>659058.84</v>
      </c>
      <c r="P14" s="11">
        <v>659058.84</v>
      </c>
      <c r="Q14" s="11">
        <v>659058.84</v>
      </c>
      <c r="R14" s="11">
        <v>659058.84</v>
      </c>
      <c r="S14" s="11">
        <v>659058.84</v>
      </c>
      <c r="T14" s="11">
        <v>659058.84</v>
      </c>
      <c r="U14" s="11">
        <v>659058.84</v>
      </c>
      <c r="V14" s="11">
        <v>659058.84</v>
      </c>
      <c r="W14" s="11">
        <v>659058.84</v>
      </c>
      <c r="X14" s="11">
        <v>659058.84</v>
      </c>
      <c r="Y14" s="11">
        <v>659058.84</v>
      </c>
      <c r="Z14" s="11">
        <v>659058.84</v>
      </c>
      <c r="AA14" s="11">
        <v>659058.84</v>
      </c>
      <c r="AB14" s="11">
        <v>659058.84</v>
      </c>
      <c r="AC14" s="11">
        <v>659058.84</v>
      </c>
      <c r="AD14" s="11">
        <v>659058.84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CT14" s="10">
        <v>201803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0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0</v>
      </c>
      <c r="DO14" s="11">
        <v>0</v>
      </c>
      <c r="DP14" s="11">
        <v>0</v>
      </c>
      <c r="DQ14" s="11">
        <v>0</v>
      </c>
      <c r="DR14" s="11">
        <v>0</v>
      </c>
      <c r="DS14" s="11">
        <v>0</v>
      </c>
      <c r="DT14" s="11">
        <v>0</v>
      </c>
      <c r="DU14" s="11">
        <v>0</v>
      </c>
      <c r="DV14" s="11">
        <v>0</v>
      </c>
      <c r="DW14" s="11" t="s">
        <v>25</v>
      </c>
      <c r="DX14" s="11" t="s">
        <v>25</v>
      </c>
      <c r="DY14" s="11" t="s">
        <v>25</v>
      </c>
      <c r="DZ14" s="11" t="s">
        <v>25</v>
      </c>
      <c r="EA14" s="11" t="s">
        <v>25</v>
      </c>
      <c r="EB14" s="11" t="s">
        <v>25</v>
      </c>
      <c r="EC14" s="11" t="s">
        <v>25</v>
      </c>
      <c r="ED14" s="11" t="s">
        <v>25</v>
      </c>
      <c r="EE14" s="11" t="s">
        <v>25</v>
      </c>
      <c r="EF14" s="11" t="s">
        <v>25</v>
      </c>
      <c r="EG14" s="11" t="s">
        <v>25</v>
      </c>
    </row>
    <row r="15" ht="15" customHeight="1" outlineLevel="1" spans="2:137">
      <c r="B15" s="10">
        <v>201806</v>
      </c>
      <c r="C15" s="11">
        <v>298777.88</v>
      </c>
      <c r="D15" s="11">
        <v>499952.38</v>
      </c>
      <c r="E15" s="11">
        <v>558903.58</v>
      </c>
      <c r="F15" s="11">
        <v>559343.58</v>
      </c>
      <c r="G15" s="11">
        <v>578493.58</v>
      </c>
      <c r="H15" s="11">
        <v>578493.58</v>
      </c>
      <c r="I15" s="11">
        <v>578493.58</v>
      </c>
      <c r="J15" s="11">
        <v>634517.18</v>
      </c>
      <c r="K15" s="11">
        <v>634517.18</v>
      </c>
      <c r="L15" s="11">
        <v>634517.18</v>
      </c>
      <c r="M15" s="11">
        <v>634517.18</v>
      </c>
      <c r="N15" s="11">
        <v>634517.18</v>
      </c>
      <c r="O15" s="11">
        <v>634517.18</v>
      </c>
      <c r="P15" s="11">
        <v>634517.18</v>
      </c>
      <c r="Q15" s="11">
        <v>634517.18</v>
      </c>
      <c r="R15" s="11">
        <v>634517.18</v>
      </c>
      <c r="S15" s="11">
        <v>634517.18</v>
      </c>
      <c r="T15" s="11">
        <v>634517.18</v>
      </c>
      <c r="U15" s="11">
        <v>634517.18</v>
      </c>
      <c r="V15" s="11">
        <v>634517.18</v>
      </c>
      <c r="W15" s="11">
        <v>634517.18</v>
      </c>
      <c r="X15" s="11">
        <v>634517.18</v>
      </c>
      <c r="Y15" s="11">
        <v>634517.18</v>
      </c>
      <c r="Z15" s="11">
        <v>634517.18</v>
      </c>
      <c r="AA15" s="11">
        <v>634517.18</v>
      </c>
      <c r="AB15" s="11">
        <v>634517.18</v>
      </c>
      <c r="AC15" s="11">
        <v>634517.18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CT15" s="10">
        <v>201806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0</v>
      </c>
      <c r="DB15" s="11">
        <v>0</v>
      </c>
      <c r="DC15" s="11">
        <v>0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0</v>
      </c>
      <c r="DO15" s="11">
        <v>0</v>
      </c>
      <c r="DP15" s="11">
        <v>0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 t="s">
        <v>25</v>
      </c>
      <c r="DW15" s="11" t="s">
        <v>25</v>
      </c>
      <c r="DX15" s="11" t="s">
        <v>25</v>
      </c>
      <c r="DY15" s="11" t="s">
        <v>25</v>
      </c>
      <c r="DZ15" s="11" t="s">
        <v>25</v>
      </c>
      <c r="EA15" s="11" t="s">
        <v>25</v>
      </c>
      <c r="EB15" s="11" t="s">
        <v>25</v>
      </c>
      <c r="EC15" s="11" t="s">
        <v>25</v>
      </c>
      <c r="ED15" s="11" t="s">
        <v>25</v>
      </c>
      <c r="EE15" s="11" t="s">
        <v>25</v>
      </c>
      <c r="EF15" s="11" t="s">
        <v>25</v>
      </c>
      <c r="EG15" s="11" t="s">
        <v>25</v>
      </c>
    </row>
    <row r="16" ht="15" customHeight="1" outlineLevel="1" spans="2:137">
      <c r="B16" s="10">
        <v>201809</v>
      </c>
      <c r="C16" s="11">
        <v>308518.67</v>
      </c>
      <c r="D16" s="11">
        <v>435701.52</v>
      </c>
      <c r="E16" s="11">
        <v>438165.52</v>
      </c>
      <c r="F16" s="11">
        <v>438165.52</v>
      </c>
      <c r="G16" s="11">
        <v>438165.52</v>
      </c>
      <c r="H16" s="11">
        <v>438165.52</v>
      </c>
      <c r="I16" s="11">
        <v>438165.52</v>
      </c>
      <c r="J16" s="11">
        <v>438165.52</v>
      </c>
      <c r="K16" s="11">
        <v>438165.52</v>
      </c>
      <c r="L16" s="11">
        <v>496065.57</v>
      </c>
      <c r="M16" s="11">
        <v>496065.57</v>
      </c>
      <c r="N16" s="11">
        <v>496065.57</v>
      </c>
      <c r="O16" s="11">
        <v>496065.57</v>
      </c>
      <c r="P16" s="11">
        <v>496065.57</v>
      </c>
      <c r="Q16" s="11">
        <v>496065.57</v>
      </c>
      <c r="R16" s="11">
        <v>496065.57</v>
      </c>
      <c r="S16" s="11">
        <v>496065.57</v>
      </c>
      <c r="T16" s="11">
        <v>496065.57</v>
      </c>
      <c r="U16" s="11">
        <v>496065.57</v>
      </c>
      <c r="V16" s="11">
        <v>496065.57</v>
      </c>
      <c r="W16" s="11">
        <v>496065.57</v>
      </c>
      <c r="X16" s="11">
        <v>496065.57</v>
      </c>
      <c r="Y16" s="11">
        <v>496065.57</v>
      </c>
      <c r="Z16" s="11">
        <v>496065.57</v>
      </c>
      <c r="AA16" s="11">
        <v>496065.57</v>
      </c>
      <c r="AB16" s="11">
        <v>496065.57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CT16" s="10">
        <v>201809</v>
      </c>
      <c r="CU16" s="11">
        <v>0</v>
      </c>
      <c r="CV16" s="11">
        <v>0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0</v>
      </c>
      <c r="DO16" s="11">
        <v>0</v>
      </c>
      <c r="DP16" s="11">
        <v>0</v>
      </c>
      <c r="DQ16" s="11">
        <v>0</v>
      </c>
      <c r="DR16" s="11">
        <v>0</v>
      </c>
      <c r="DS16" s="11">
        <v>0</v>
      </c>
      <c r="DT16" s="11">
        <v>0</v>
      </c>
      <c r="DU16" s="11" t="s">
        <v>25</v>
      </c>
      <c r="DV16" s="11" t="s">
        <v>25</v>
      </c>
      <c r="DW16" s="11" t="s">
        <v>25</v>
      </c>
      <c r="DX16" s="11" t="s">
        <v>25</v>
      </c>
      <c r="DY16" s="11" t="s">
        <v>25</v>
      </c>
      <c r="DZ16" s="11" t="s">
        <v>25</v>
      </c>
      <c r="EA16" s="11" t="s">
        <v>25</v>
      </c>
      <c r="EB16" s="11" t="s">
        <v>25</v>
      </c>
      <c r="EC16" s="11" t="s">
        <v>25</v>
      </c>
      <c r="ED16" s="11" t="s">
        <v>25</v>
      </c>
      <c r="EE16" s="11" t="s">
        <v>25</v>
      </c>
      <c r="EF16" s="11" t="s">
        <v>25</v>
      </c>
      <c r="EG16" s="11" t="s">
        <v>25</v>
      </c>
    </row>
    <row r="17" ht="15" customHeight="1" outlineLevel="1" spans="2:137">
      <c r="B17" s="10">
        <v>201812</v>
      </c>
      <c r="C17" s="11">
        <v>499629.62</v>
      </c>
      <c r="D17" s="11">
        <v>727992.77</v>
      </c>
      <c r="E17" s="11">
        <v>730056.77</v>
      </c>
      <c r="F17" s="11">
        <v>748236.77</v>
      </c>
      <c r="G17" s="11">
        <v>748236.77</v>
      </c>
      <c r="H17" s="11">
        <v>748236.77</v>
      </c>
      <c r="I17" s="11">
        <v>753364.77</v>
      </c>
      <c r="J17" s="11">
        <v>773124.77</v>
      </c>
      <c r="K17" s="11">
        <v>773124.77</v>
      </c>
      <c r="L17" s="11">
        <v>773124.77</v>
      </c>
      <c r="M17" s="11">
        <v>773124.77</v>
      </c>
      <c r="N17" s="11">
        <v>773124.77</v>
      </c>
      <c r="O17" s="11">
        <v>773124.77</v>
      </c>
      <c r="P17" s="11">
        <v>773124.77</v>
      </c>
      <c r="Q17" s="11">
        <v>773124.77</v>
      </c>
      <c r="R17" s="11">
        <v>773124.77</v>
      </c>
      <c r="S17" s="11">
        <v>773124.77</v>
      </c>
      <c r="T17" s="11">
        <v>773124.77</v>
      </c>
      <c r="U17" s="11">
        <v>773124.77</v>
      </c>
      <c r="V17" s="11">
        <v>773124.77</v>
      </c>
      <c r="W17" s="11">
        <v>773124.77</v>
      </c>
      <c r="X17" s="11">
        <v>773124.77</v>
      </c>
      <c r="Y17" s="11">
        <v>773124.77</v>
      </c>
      <c r="Z17" s="11">
        <v>773124.77</v>
      </c>
      <c r="AA17" s="11">
        <v>773124.77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CT17" s="10">
        <v>201812</v>
      </c>
      <c r="CU17" s="11">
        <v>0</v>
      </c>
      <c r="CV17" s="11">
        <v>0</v>
      </c>
      <c r="CW17" s="11">
        <v>0</v>
      </c>
      <c r="CX17" s="11">
        <v>0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0</v>
      </c>
      <c r="DO17" s="11">
        <v>0</v>
      </c>
      <c r="DP17" s="11">
        <v>0</v>
      </c>
      <c r="DQ17" s="11">
        <v>0</v>
      </c>
      <c r="DR17" s="11">
        <v>0</v>
      </c>
      <c r="DS17" s="11">
        <v>0</v>
      </c>
      <c r="DT17" s="11" t="s">
        <v>25</v>
      </c>
      <c r="DU17" s="11" t="s">
        <v>25</v>
      </c>
      <c r="DV17" s="11" t="s">
        <v>25</v>
      </c>
      <c r="DW17" s="11" t="s">
        <v>25</v>
      </c>
      <c r="DX17" s="11" t="s">
        <v>25</v>
      </c>
      <c r="DY17" s="11" t="s">
        <v>25</v>
      </c>
      <c r="DZ17" s="11" t="s">
        <v>25</v>
      </c>
      <c r="EA17" s="11" t="s">
        <v>25</v>
      </c>
      <c r="EB17" s="11" t="s">
        <v>25</v>
      </c>
      <c r="EC17" s="11" t="s">
        <v>25</v>
      </c>
      <c r="ED17" s="11" t="s">
        <v>25</v>
      </c>
      <c r="EE17" s="11" t="s">
        <v>25</v>
      </c>
      <c r="EF17" s="11" t="s">
        <v>25</v>
      </c>
      <c r="EG17" s="11" t="s">
        <v>25</v>
      </c>
    </row>
    <row r="18" ht="15" customHeight="1" outlineLevel="1" spans="2:137">
      <c r="B18" s="10">
        <v>201903</v>
      </c>
      <c r="C18" s="11">
        <v>478809.85</v>
      </c>
      <c r="D18" s="11">
        <v>609240.91</v>
      </c>
      <c r="E18" s="11">
        <v>609240.91</v>
      </c>
      <c r="F18" s="11">
        <v>652022.78</v>
      </c>
      <c r="G18" s="11">
        <v>652022.78</v>
      </c>
      <c r="H18" s="11">
        <v>652022.78</v>
      </c>
      <c r="I18" s="11">
        <v>652022.78</v>
      </c>
      <c r="J18" s="11">
        <v>658873.18</v>
      </c>
      <c r="K18" s="11">
        <v>662052.83</v>
      </c>
      <c r="L18" s="11">
        <v>662052.83</v>
      </c>
      <c r="M18" s="11">
        <v>662052.83</v>
      </c>
      <c r="N18" s="11">
        <v>662052.83</v>
      </c>
      <c r="O18" s="11">
        <v>662052.83</v>
      </c>
      <c r="P18" s="11">
        <v>662052.83</v>
      </c>
      <c r="Q18" s="11">
        <v>662052.83</v>
      </c>
      <c r="R18" s="11">
        <v>662052.83</v>
      </c>
      <c r="S18" s="11">
        <v>661680.43</v>
      </c>
      <c r="T18" s="11">
        <v>661680.43</v>
      </c>
      <c r="U18" s="11">
        <v>661680.43</v>
      </c>
      <c r="V18" s="11">
        <v>661680.43</v>
      </c>
      <c r="W18" s="11">
        <v>661680.43</v>
      </c>
      <c r="X18" s="11">
        <v>661680.43</v>
      </c>
      <c r="Y18" s="11">
        <v>661680.43</v>
      </c>
      <c r="Z18" s="11">
        <v>661680.43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CT18" s="10">
        <v>201903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1">
        <v>0</v>
      </c>
      <c r="DO18" s="11">
        <v>0</v>
      </c>
      <c r="DP18" s="11">
        <v>0</v>
      </c>
      <c r="DQ18" s="11">
        <v>0</v>
      </c>
      <c r="DR18" s="11">
        <v>0</v>
      </c>
      <c r="DS18" s="11" t="s">
        <v>25</v>
      </c>
      <c r="DT18" s="11" t="s">
        <v>25</v>
      </c>
      <c r="DU18" s="11" t="s">
        <v>25</v>
      </c>
      <c r="DV18" s="11" t="s">
        <v>25</v>
      </c>
      <c r="DW18" s="11" t="s">
        <v>25</v>
      </c>
      <c r="DX18" s="11" t="s">
        <v>25</v>
      </c>
      <c r="DY18" s="11" t="s">
        <v>25</v>
      </c>
      <c r="DZ18" s="11" t="s">
        <v>25</v>
      </c>
      <c r="EA18" s="11" t="s">
        <v>25</v>
      </c>
      <c r="EB18" s="11" t="s">
        <v>25</v>
      </c>
      <c r="EC18" s="11" t="s">
        <v>25</v>
      </c>
      <c r="ED18" s="11" t="s">
        <v>25</v>
      </c>
      <c r="EE18" s="11" t="s">
        <v>25</v>
      </c>
      <c r="EF18" s="11" t="s">
        <v>25</v>
      </c>
      <c r="EG18" s="11" t="s">
        <v>25</v>
      </c>
    </row>
    <row r="19" ht="15" customHeight="1" outlineLevel="1" spans="2:137">
      <c r="B19" s="10">
        <v>201906</v>
      </c>
      <c r="C19" s="11">
        <v>656923.38</v>
      </c>
      <c r="D19" s="11">
        <v>926655.77</v>
      </c>
      <c r="E19" s="11">
        <v>972975.77</v>
      </c>
      <c r="F19" s="11">
        <v>973746.89</v>
      </c>
      <c r="G19" s="11">
        <v>1053744.99</v>
      </c>
      <c r="H19" s="11">
        <v>1074992.44</v>
      </c>
      <c r="I19" s="11">
        <v>1074992.44</v>
      </c>
      <c r="J19" s="11">
        <v>1074992.44</v>
      </c>
      <c r="K19" s="11">
        <v>1074992.44</v>
      </c>
      <c r="L19" s="11">
        <v>1074992.44</v>
      </c>
      <c r="M19" s="11">
        <v>1074992.44</v>
      </c>
      <c r="N19" s="11">
        <v>1074992.44</v>
      </c>
      <c r="O19" s="11">
        <v>1074992.44</v>
      </c>
      <c r="P19" s="11">
        <v>1074992.44</v>
      </c>
      <c r="Q19" s="11">
        <v>1074992.44</v>
      </c>
      <c r="R19" s="11">
        <v>1074992.44</v>
      </c>
      <c r="S19" s="11">
        <v>1074992.44</v>
      </c>
      <c r="T19" s="11">
        <v>1074992.44</v>
      </c>
      <c r="U19" s="11">
        <v>1074992.44</v>
      </c>
      <c r="V19" s="11">
        <v>1074992.44</v>
      </c>
      <c r="W19" s="11">
        <v>1074992.44</v>
      </c>
      <c r="X19" s="11">
        <v>1074992.44</v>
      </c>
      <c r="Y19" s="11">
        <v>1074992.44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CT19" s="10">
        <v>201906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0</v>
      </c>
      <c r="DO19" s="11">
        <v>0</v>
      </c>
      <c r="DP19" s="11">
        <v>0</v>
      </c>
      <c r="DQ19" s="11">
        <v>0</v>
      </c>
      <c r="DR19" s="11" t="s">
        <v>25</v>
      </c>
      <c r="DS19" s="11" t="s">
        <v>25</v>
      </c>
      <c r="DT19" s="11" t="s">
        <v>25</v>
      </c>
      <c r="DU19" s="11" t="s">
        <v>25</v>
      </c>
      <c r="DV19" s="11" t="s">
        <v>25</v>
      </c>
      <c r="DW19" s="11" t="s">
        <v>25</v>
      </c>
      <c r="DX19" s="11" t="s">
        <v>25</v>
      </c>
      <c r="DY19" s="11" t="s">
        <v>25</v>
      </c>
      <c r="DZ19" s="11" t="s">
        <v>25</v>
      </c>
      <c r="EA19" s="11" t="s">
        <v>25</v>
      </c>
      <c r="EB19" s="11" t="s">
        <v>25</v>
      </c>
      <c r="EC19" s="11" t="s">
        <v>25</v>
      </c>
      <c r="ED19" s="11" t="s">
        <v>25</v>
      </c>
      <c r="EE19" s="11" t="s">
        <v>25</v>
      </c>
      <c r="EF19" s="11" t="s">
        <v>25</v>
      </c>
      <c r="EG19" s="11" t="s">
        <v>25</v>
      </c>
    </row>
    <row r="20" ht="15" customHeight="1" outlineLevel="1" spans="2:137">
      <c r="B20" s="10">
        <v>201909</v>
      </c>
      <c r="C20" s="11">
        <v>1001190.18</v>
      </c>
      <c r="D20" s="11">
        <v>1628827.28</v>
      </c>
      <c r="E20" s="11">
        <v>1658847.76</v>
      </c>
      <c r="F20" s="11">
        <v>1739625.86</v>
      </c>
      <c r="G20" s="11">
        <v>1849625.86</v>
      </c>
      <c r="H20" s="11">
        <v>1854125.86</v>
      </c>
      <c r="I20" s="11">
        <v>1854125.86</v>
      </c>
      <c r="J20" s="11">
        <v>1877476.77</v>
      </c>
      <c r="K20" s="11">
        <v>1877476.77</v>
      </c>
      <c r="L20" s="11">
        <v>1877476.77</v>
      </c>
      <c r="M20" s="11">
        <v>1877476.77</v>
      </c>
      <c r="N20" s="11">
        <v>1877476.77</v>
      </c>
      <c r="O20" s="11">
        <v>1858120.77</v>
      </c>
      <c r="P20" s="11">
        <v>1858120.77</v>
      </c>
      <c r="Q20" s="11">
        <v>1858120.77</v>
      </c>
      <c r="R20" s="11">
        <v>1858120.77</v>
      </c>
      <c r="S20" s="11">
        <v>1856520.77</v>
      </c>
      <c r="T20" s="11">
        <v>1856520.77</v>
      </c>
      <c r="U20" s="11">
        <v>1856520.77</v>
      </c>
      <c r="V20" s="11">
        <v>1856520.77</v>
      </c>
      <c r="W20" s="11">
        <v>1856520.77</v>
      </c>
      <c r="X20" s="11">
        <v>1856520.77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CT20" s="10">
        <v>201909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0</v>
      </c>
      <c r="DO20" s="11">
        <v>0</v>
      </c>
      <c r="DP20" s="11">
        <v>0</v>
      </c>
      <c r="DQ20" s="11" t="s">
        <v>25</v>
      </c>
      <c r="DR20" s="11" t="s">
        <v>25</v>
      </c>
      <c r="DS20" s="11" t="s">
        <v>25</v>
      </c>
      <c r="DT20" s="11" t="s">
        <v>25</v>
      </c>
      <c r="DU20" s="11" t="s">
        <v>25</v>
      </c>
      <c r="DV20" s="11" t="s">
        <v>25</v>
      </c>
      <c r="DW20" s="11" t="s">
        <v>25</v>
      </c>
      <c r="DX20" s="11" t="s">
        <v>25</v>
      </c>
      <c r="DY20" s="11" t="s">
        <v>25</v>
      </c>
      <c r="DZ20" s="11" t="s">
        <v>25</v>
      </c>
      <c r="EA20" s="11" t="s">
        <v>25</v>
      </c>
      <c r="EB20" s="11" t="s">
        <v>25</v>
      </c>
      <c r="EC20" s="11" t="s">
        <v>25</v>
      </c>
      <c r="ED20" s="11" t="s">
        <v>25</v>
      </c>
      <c r="EE20" s="11" t="s">
        <v>25</v>
      </c>
      <c r="EF20" s="11" t="s">
        <v>25</v>
      </c>
      <c r="EG20" s="11" t="s">
        <v>25</v>
      </c>
    </row>
    <row r="21" ht="15" customHeight="1" outlineLevel="1" spans="2:137">
      <c r="B21" s="10">
        <v>201912</v>
      </c>
      <c r="C21" s="11">
        <v>2296584.02</v>
      </c>
      <c r="D21" s="11">
        <v>4200089.84</v>
      </c>
      <c r="E21" s="11">
        <v>4693824.06</v>
      </c>
      <c r="F21" s="11">
        <v>4879540.16</v>
      </c>
      <c r="G21" s="11">
        <v>4887470.36</v>
      </c>
      <c r="H21" s="11">
        <v>4985265.36</v>
      </c>
      <c r="I21" s="11">
        <v>4985265.36</v>
      </c>
      <c r="J21" s="11">
        <v>4985265.36</v>
      </c>
      <c r="K21" s="11">
        <v>4991342.86</v>
      </c>
      <c r="L21" s="11">
        <v>4991342.86</v>
      </c>
      <c r="M21" s="11">
        <v>4990342.86</v>
      </c>
      <c r="N21" s="11">
        <v>4990342.86</v>
      </c>
      <c r="O21" s="11">
        <v>4990342.86</v>
      </c>
      <c r="P21" s="11">
        <v>4990342.86</v>
      </c>
      <c r="Q21" s="11">
        <v>4974222.86</v>
      </c>
      <c r="R21" s="11">
        <v>4974222.86</v>
      </c>
      <c r="S21" s="11">
        <v>4974222.86</v>
      </c>
      <c r="T21" s="11">
        <v>4974222.86</v>
      </c>
      <c r="U21" s="11">
        <v>4974222.86</v>
      </c>
      <c r="V21" s="11">
        <v>4974222.86</v>
      </c>
      <c r="W21" s="11">
        <v>4974222.86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32121784.74</v>
      </c>
      <c r="AZ21" s="11">
        <v>32121784.74</v>
      </c>
      <c r="BA21" s="11">
        <v>32121784.74</v>
      </c>
      <c r="BB21" s="11">
        <v>32121784.74</v>
      </c>
      <c r="BC21" s="11">
        <v>32121784.74</v>
      </c>
      <c r="BD21" s="11">
        <v>32121784.74</v>
      </c>
      <c r="BE21" s="11">
        <v>32121784.74</v>
      </c>
      <c r="BF21" s="11">
        <v>32121784.74</v>
      </c>
      <c r="BG21" s="11">
        <v>32121784.74</v>
      </c>
      <c r="BH21" s="11">
        <v>32121784.74</v>
      </c>
      <c r="BI21" s="11">
        <v>32121784.74</v>
      </c>
      <c r="BJ21" s="11">
        <v>32121784.74</v>
      </c>
      <c r="BK21" s="11">
        <v>32121784.74</v>
      </c>
      <c r="BL21" s="11">
        <v>32121784.74</v>
      </c>
      <c r="BM21" s="11">
        <v>32121784.74</v>
      </c>
      <c r="BN21" s="11">
        <v>32121784.74</v>
      </c>
      <c r="BO21" s="11">
        <v>32121784.74</v>
      </c>
      <c r="BP21" s="11">
        <v>32121784.74</v>
      </c>
      <c r="BQ21" s="11">
        <v>32121784.74</v>
      </c>
      <c r="BR21" s="11">
        <v>32121784.74</v>
      </c>
      <c r="BS21" s="11">
        <v>32121784.74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CT21" s="10">
        <v>201912</v>
      </c>
      <c r="CU21" s="11">
        <v>0</v>
      </c>
      <c r="CV21" s="11">
        <v>0</v>
      </c>
      <c r="CW21" s="11">
        <v>0</v>
      </c>
      <c r="CX21" s="11">
        <v>0</v>
      </c>
      <c r="CY21" s="11">
        <v>0</v>
      </c>
      <c r="CZ21" s="11">
        <v>0</v>
      </c>
      <c r="DA21" s="11">
        <v>0</v>
      </c>
      <c r="DB21" s="11">
        <v>0</v>
      </c>
      <c r="DC21" s="11">
        <v>0</v>
      </c>
      <c r="DD21" s="11">
        <v>0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0</v>
      </c>
      <c r="DO21" s="11">
        <v>0</v>
      </c>
      <c r="DP21" s="11" t="s">
        <v>25</v>
      </c>
      <c r="DQ21" s="11" t="s">
        <v>25</v>
      </c>
      <c r="DR21" s="11" t="s">
        <v>25</v>
      </c>
      <c r="DS21" s="11" t="s">
        <v>25</v>
      </c>
      <c r="DT21" s="11" t="s">
        <v>25</v>
      </c>
      <c r="DU21" s="11" t="s">
        <v>25</v>
      </c>
      <c r="DV21" s="11" t="s">
        <v>25</v>
      </c>
      <c r="DW21" s="11" t="s">
        <v>25</v>
      </c>
      <c r="DX21" s="11" t="s">
        <v>25</v>
      </c>
      <c r="DY21" s="11" t="s">
        <v>25</v>
      </c>
      <c r="DZ21" s="11" t="s">
        <v>25</v>
      </c>
      <c r="EA21" s="11" t="s">
        <v>25</v>
      </c>
      <c r="EB21" s="11" t="s">
        <v>25</v>
      </c>
      <c r="EC21" s="11" t="s">
        <v>25</v>
      </c>
      <c r="ED21" s="11" t="s">
        <v>25</v>
      </c>
      <c r="EE21" s="11" t="s">
        <v>25</v>
      </c>
      <c r="EF21" s="11" t="s">
        <v>25</v>
      </c>
      <c r="EG21" s="11" t="s">
        <v>25</v>
      </c>
    </row>
    <row r="22" ht="15" customHeight="1" outlineLevel="1" spans="2:137">
      <c r="B22" s="10">
        <v>202003</v>
      </c>
      <c r="C22" s="11">
        <v>2481309.65</v>
      </c>
      <c r="D22" s="11">
        <v>3819809.82</v>
      </c>
      <c r="E22" s="11">
        <v>4264044.62</v>
      </c>
      <c r="F22" s="11">
        <v>4345779.62</v>
      </c>
      <c r="G22" s="11">
        <v>4345779.62</v>
      </c>
      <c r="H22" s="11">
        <v>4345779.62</v>
      </c>
      <c r="I22" s="11">
        <v>4345779.62</v>
      </c>
      <c r="J22" s="11">
        <v>4341167.04</v>
      </c>
      <c r="K22" s="11">
        <v>4341167.04</v>
      </c>
      <c r="L22" s="11">
        <v>4341167.04</v>
      </c>
      <c r="M22" s="11">
        <v>4341167.04</v>
      </c>
      <c r="N22" s="11">
        <v>4341167.04</v>
      </c>
      <c r="O22" s="11">
        <v>4341167.04</v>
      </c>
      <c r="P22" s="11">
        <v>4341167.04</v>
      </c>
      <c r="Q22" s="11">
        <v>4341167.04</v>
      </c>
      <c r="R22" s="11">
        <v>4341167.04</v>
      </c>
      <c r="S22" s="11">
        <v>4328167.04</v>
      </c>
      <c r="T22" s="11">
        <v>4328167.04</v>
      </c>
      <c r="U22" s="11">
        <v>4328167.04</v>
      </c>
      <c r="V22" s="11">
        <v>4328167.04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-8380493.63</v>
      </c>
      <c r="AZ22" s="11">
        <v>-8380493.63</v>
      </c>
      <c r="BA22" s="11">
        <v>-8380493.63</v>
      </c>
      <c r="BB22" s="11">
        <v>-8380493.63</v>
      </c>
      <c r="BC22" s="11">
        <v>-9208769.12</v>
      </c>
      <c r="BD22" s="11">
        <v>-9208769.12</v>
      </c>
      <c r="BE22" s="11">
        <v>-9208769.12</v>
      </c>
      <c r="BF22" s="11">
        <v>-9208769.12</v>
      </c>
      <c r="BG22" s="11">
        <v>-9208769.12</v>
      </c>
      <c r="BH22" s="11">
        <v>-9208769.12</v>
      </c>
      <c r="BI22" s="11">
        <v>-9208769.12</v>
      </c>
      <c r="BJ22" s="11">
        <v>-9208769.12</v>
      </c>
      <c r="BK22" s="11">
        <v>-9208769.12</v>
      </c>
      <c r="BL22" s="11">
        <v>-9208769.12</v>
      </c>
      <c r="BM22" s="11">
        <v>-9208769.12</v>
      </c>
      <c r="BN22" s="11">
        <v>-9208769.12</v>
      </c>
      <c r="BO22" s="11">
        <v>-9208769.12</v>
      </c>
      <c r="BP22" s="11">
        <v>-9208769.12</v>
      </c>
      <c r="BQ22" s="11">
        <v>-9208769.12</v>
      </c>
      <c r="BR22" s="11">
        <v>-9208769.12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CT22" s="10">
        <v>202003</v>
      </c>
      <c r="CU22" s="11">
        <v>0</v>
      </c>
      <c r="CV22" s="11">
        <v>0</v>
      </c>
      <c r="CW22" s="11">
        <v>0</v>
      </c>
      <c r="CX22" s="11">
        <v>0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>
        <v>0</v>
      </c>
      <c r="DE22" s="11">
        <v>0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0</v>
      </c>
      <c r="DN22" s="11">
        <v>0</v>
      </c>
      <c r="DO22" s="11" t="s">
        <v>25</v>
      </c>
      <c r="DP22" s="11" t="s">
        <v>25</v>
      </c>
      <c r="DQ22" s="11" t="s">
        <v>25</v>
      </c>
      <c r="DR22" s="11" t="s">
        <v>25</v>
      </c>
      <c r="DS22" s="11" t="s">
        <v>25</v>
      </c>
      <c r="DT22" s="11" t="s">
        <v>25</v>
      </c>
      <c r="DU22" s="11" t="s">
        <v>25</v>
      </c>
      <c r="DV22" s="11" t="s">
        <v>25</v>
      </c>
      <c r="DW22" s="11" t="s">
        <v>25</v>
      </c>
      <c r="DX22" s="11" t="s">
        <v>25</v>
      </c>
      <c r="DY22" s="11" t="s">
        <v>25</v>
      </c>
      <c r="DZ22" s="11" t="s">
        <v>25</v>
      </c>
      <c r="EA22" s="11" t="s">
        <v>25</v>
      </c>
      <c r="EB22" s="11" t="s">
        <v>25</v>
      </c>
      <c r="EC22" s="11" t="s">
        <v>25</v>
      </c>
      <c r="ED22" s="11" t="s">
        <v>25</v>
      </c>
      <c r="EE22" s="11" t="s">
        <v>25</v>
      </c>
      <c r="EF22" s="11" t="s">
        <v>25</v>
      </c>
      <c r="EG22" s="11" t="s">
        <v>25</v>
      </c>
    </row>
    <row r="23" ht="15" customHeight="1" outlineLevel="1" spans="2:137">
      <c r="B23" s="10">
        <v>202006</v>
      </c>
      <c r="C23" s="11">
        <v>4128579.07</v>
      </c>
      <c r="D23" s="11">
        <v>5811331.98</v>
      </c>
      <c r="E23" s="11">
        <v>6577713.69</v>
      </c>
      <c r="F23" s="11">
        <v>6697848.69</v>
      </c>
      <c r="G23" s="11">
        <v>6582078.46</v>
      </c>
      <c r="H23" s="11">
        <v>6823918.2</v>
      </c>
      <c r="I23" s="11">
        <v>6931960.2</v>
      </c>
      <c r="J23" s="11">
        <v>6955500.2</v>
      </c>
      <c r="K23" s="11">
        <v>6955391.95</v>
      </c>
      <c r="L23" s="11">
        <v>6955391.95</v>
      </c>
      <c r="M23" s="11">
        <v>6955391.95</v>
      </c>
      <c r="N23" s="11">
        <v>6955391.95</v>
      </c>
      <c r="O23" s="11">
        <v>6952107.22</v>
      </c>
      <c r="P23" s="11">
        <v>6952107.22</v>
      </c>
      <c r="Q23" s="11">
        <v>6952107.22</v>
      </c>
      <c r="R23" s="11">
        <v>6935652.22</v>
      </c>
      <c r="S23" s="11">
        <v>6935652.22</v>
      </c>
      <c r="T23" s="11">
        <v>6935752.22</v>
      </c>
      <c r="U23" s="11">
        <v>6935752.22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81185161.8</v>
      </c>
      <c r="AZ23" s="11">
        <v>81185161.8</v>
      </c>
      <c r="BA23" s="11">
        <v>81185161.8</v>
      </c>
      <c r="BB23" s="11">
        <v>80356886.31</v>
      </c>
      <c r="BC23" s="11">
        <v>80356886.31</v>
      </c>
      <c r="BD23" s="11">
        <v>80356886.31</v>
      </c>
      <c r="BE23" s="11">
        <v>80356886.31</v>
      </c>
      <c r="BF23" s="11">
        <v>80356886.31</v>
      </c>
      <c r="BG23" s="11">
        <v>80356886.31</v>
      </c>
      <c r="BH23" s="11">
        <v>80356886.31</v>
      </c>
      <c r="BI23" s="11">
        <v>80356886.31</v>
      </c>
      <c r="BJ23" s="11">
        <v>80356886.31</v>
      </c>
      <c r="BK23" s="11">
        <v>80356886.31</v>
      </c>
      <c r="BL23" s="11">
        <v>80356886.31</v>
      </c>
      <c r="BM23" s="11">
        <v>80356886.31</v>
      </c>
      <c r="BN23" s="11">
        <v>80356886.31</v>
      </c>
      <c r="BO23" s="11">
        <v>80356886.31</v>
      </c>
      <c r="BP23" s="11">
        <v>80356886.31</v>
      </c>
      <c r="BQ23" s="11">
        <v>80356886.31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CT23" s="10">
        <v>202006</v>
      </c>
      <c r="CU23" s="11">
        <v>0</v>
      </c>
      <c r="CV23" s="11">
        <v>0</v>
      </c>
      <c r="CW23" s="11">
        <v>0</v>
      </c>
      <c r="CX23" s="11">
        <v>0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 t="s">
        <v>25</v>
      </c>
      <c r="DO23" s="11" t="s">
        <v>25</v>
      </c>
      <c r="DP23" s="11" t="s">
        <v>25</v>
      </c>
      <c r="DQ23" s="11" t="s">
        <v>25</v>
      </c>
      <c r="DR23" s="11" t="s">
        <v>25</v>
      </c>
      <c r="DS23" s="11" t="s">
        <v>25</v>
      </c>
      <c r="DT23" s="11" t="s">
        <v>25</v>
      </c>
      <c r="DU23" s="11" t="s">
        <v>25</v>
      </c>
      <c r="DV23" s="11" t="s">
        <v>25</v>
      </c>
      <c r="DW23" s="11" t="s">
        <v>25</v>
      </c>
      <c r="DX23" s="11" t="s">
        <v>25</v>
      </c>
      <c r="DY23" s="11" t="s">
        <v>25</v>
      </c>
      <c r="DZ23" s="11" t="s">
        <v>25</v>
      </c>
      <c r="EA23" s="11" t="s">
        <v>25</v>
      </c>
      <c r="EB23" s="11" t="s">
        <v>25</v>
      </c>
      <c r="EC23" s="11" t="s">
        <v>25</v>
      </c>
      <c r="ED23" s="11" t="s">
        <v>25</v>
      </c>
      <c r="EE23" s="11" t="s">
        <v>25</v>
      </c>
      <c r="EF23" s="11" t="s">
        <v>25</v>
      </c>
      <c r="EG23" s="11" t="s">
        <v>25</v>
      </c>
    </row>
    <row r="24" ht="15" customHeight="1" outlineLevel="1" spans="2:137">
      <c r="B24" s="10">
        <v>202009</v>
      </c>
      <c r="C24" s="11">
        <v>6300765.11</v>
      </c>
      <c r="D24" s="11">
        <v>8398326.05</v>
      </c>
      <c r="E24" s="11">
        <v>8842608.51</v>
      </c>
      <c r="F24" s="11">
        <v>9231626.27</v>
      </c>
      <c r="G24" s="11">
        <v>9269142.42</v>
      </c>
      <c r="H24" s="11">
        <v>9449370.74</v>
      </c>
      <c r="I24" s="11">
        <v>9459212.34</v>
      </c>
      <c r="J24" s="11">
        <v>9459212.34</v>
      </c>
      <c r="K24" s="11">
        <v>9458612.34</v>
      </c>
      <c r="L24" s="11">
        <v>9458612.34</v>
      </c>
      <c r="M24" s="11">
        <v>9477473.14</v>
      </c>
      <c r="N24" s="11">
        <v>9477473.14</v>
      </c>
      <c r="O24" s="11">
        <v>9491717.14</v>
      </c>
      <c r="P24" s="11">
        <v>9486517.14</v>
      </c>
      <c r="Q24" s="11">
        <v>9460914.31</v>
      </c>
      <c r="R24" s="11">
        <v>9460541.31</v>
      </c>
      <c r="S24" s="11">
        <v>9460541.31</v>
      </c>
      <c r="T24" s="11">
        <v>9460541.31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0</v>
      </c>
      <c r="AZ24" s="11">
        <v>0</v>
      </c>
      <c r="BA24" s="11">
        <v>-828275.49</v>
      </c>
      <c r="BB24" s="11">
        <v>-828275.49</v>
      </c>
      <c r="BC24" s="11">
        <v>-828275.49</v>
      </c>
      <c r="BD24" s="11">
        <v>-828275.49</v>
      </c>
      <c r="BE24" s="11">
        <v>-828275.49</v>
      </c>
      <c r="BF24" s="11">
        <v>-828275.49</v>
      </c>
      <c r="BG24" s="11">
        <v>-828275.49</v>
      </c>
      <c r="BH24" s="11">
        <v>-828275.49</v>
      </c>
      <c r="BI24" s="11">
        <v>-828275.49</v>
      </c>
      <c r="BJ24" s="11">
        <v>-828275.49</v>
      </c>
      <c r="BK24" s="11">
        <v>-828275.49</v>
      </c>
      <c r="BL24" s="11">
        <v>-828275.49</v>
      </c>
      <c r="BM24" s="11">
        <v>-828275.49</v>
      </c>
      <c r="BN24" s="11">
        <v>-828275.49</v>
      </c>
      <c r="BO24" s="11">
        <v>-828275.49</v>
      </c>
      <c r="BP24" s="11">
        <v>-828275.49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CT24" s="10">
        <v>202009</v>
      </c>
      <c r="CU24" s="11">
        <v>0</v>
      </c>
      <c r="CV24" s="11">
        <v>0</v>
      </c>
      <c r="CW24" s="11">
        <v>0</v>
      </c>
      <c r="CX24" s="11">
        <v>0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1">
        <v>0</v>
      </c>
      <c r="DK24" s="11">
        <v>0</v>
      </c>
      <c r="DL24" s="11">
        <v>0</v>
      </c>
      <c r="DM24" s="11" t="s">
        <v>25</v>
      </c>
      <c r="DN24" s="11" t="s">
        <v>25</v>
      </c>
      <c r="DO24" s="11" t="s">
        <v>25</v>
      </c>
      <c r="DP24" s="11" t="s">
        <v>25</v>
      </c>
      <c r="DQ24" s="11" t="s">
        <v>25</v>
      </c>
      <c r="DR24" s="11" t="s">
        <v>25</v>
      </c>
      <c r="DS24" s="11" t="s">
        <v>25</v>
      </c>
      <c r="DT24" s="11" t="s">
        <v>25</v>
      </c>
      <c r="DU24" s="11" t="s">
        <v>25</v>
      </c>
      <c r="DV24" s="11" t="s">
        <v>25</v>
      </c>
      <c r="DW24" s="11" t="s">
        <v>25</v>
      </c>
      <c r="DX24" s="11" t="s">
        <v>25</v>
      </c>
      <c r="DY24" s="11" t="s">
        <v>25</v>
      </c>
      <c r="DZ24" s="11" t="s">
        <v>25</v>
      </c>
      <c r="EA24" s="11" t="s">
        <v>25</v>
      </c>
      <c r="EB24" s="11" t="s">
        <v>25</v>
      </c>
      <c r="EC24" s="11" t="s">
        <v>25</v>
      </c>
      <c r="ED24" s="11" t="s">
        <v>25</v>
      </c>
      <c r="EE24" s="11" t="s">
        <v>25</v>
      </c>
      <c r="EF24" s="11" t="s">
        <v>25</v>
      </c>
      <c r="EG24" s="11" t="s">
        <v>25</v>
      </c>
    </row>
    <row r="25" ht="15" customHeight="1" outlineLevel="1" spans="2:137">
      <c r="B25" s="10">
        <v>202012</v>
      </c>
      <c r="C25" s="11">
        <v>7407147.72</v>
      </c>
      <c r="D25" s="11">
        <v>9521330.09</v>
      </c>
      <c r="E25" s="11">
        <v>10174212.39</v>
      </c>
      <c r="F25" s="11">
        <v>10446839.08</v>
      </c>
      <c r="G25" s="11">
        <v>10563106.97</v>
      </c>
      <c r="H25" s="11">
        <v>10698026.89</v>
      </c>
      <c r="I25" s="11">
        <v>10696084.89</v>
      </c>
      <c r="J25" s="11">
        <v>10698959.68</v>
      </c>
      <c r="K25" s="11">
        <v>10698959.68</v>
      </c>
      <c r="L25" s="11">
        <v>10698959.68</v>
      </c>
      <c r="M25" s="11">
        <v>10699801.68</v>
      </c>
      <c r="N25" s="11">
        <v>10753605.38</v>
      </c>
      <c r="O25" s="11">
        <v>10745191.38</v>
      </c>
      <c r="P25" s="11">
        <v>10735807.88</v>
      </c>
      <c r="Q25" s="11">
        <v>10735807.88</v>
      </c>
      <c r="R25" s="11">
        <v>10665807.88</v>
      </c>
      <c r="S25" s="11">
        <v>10665807.88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0</v>
      </c>
      <c r="AZ25" s="11">
        <v>-828275.49</v>
      </c>
      <c r="BA25" s="11">
        <v>-828275.49</v>
      </c>
      <c r="BB25" s="11">
        <v>-828275.49</v>
      </c>
      <c r="BC25" s="11">
        <v>-828275.49</v>
      </c>
      <c r="BD25" s="11">
        <v>-828275.49</v>
      </c>
      <c r="BE25" s="11">
        <v>-828275.49</v>
      </c>
      <c r="BF25" s="11">
        <v>-828275.49</v>
      </c>
      <c r="BG25" s="11">
        <v>-828275.49</v>
      </c>
      <c r="BH25" s="11">
        <v>-828275.49</v>
      </c>
      <c r="BI25" s="11">
        <v>-828275.49</v>
      </c>
      <c r="BJ25" s="11">
        <v>-828275.49</v>
      </c>
      <c r="BK25" s="11">
        <v>-828275.49</v>
      </c>
      <c r="BL25" s="11">
        <v>-828275.49</v>
      </c>
      <c r="BM25" s="11">
        <v>-828275.49</v>
      </c>
      <c r="BN25" s="11">
        <v>-828275.49</v>
      </c>
      <c r="BO25" s="11">
        <v>-828275.49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CT25" s="10">
        <v>202012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0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  <c r="DL25" s="11" t="s">
        <v>25</v>
      </c>
      <c r="DM25" s="11" t="s">
        <v>25</v>
      </c>
      <c r="DN25" s="11" t="s">
        <v>25</v>
      </c>
      <c r="DO25" s="11" t="s">
        <v>25</v>
      </c>
      <c r="DP25" s="11" t="s">
        <v>25</v>
      </c>
      <c r="DQ25" s="11" t="s">
        <v>25</v>
      </c>
      <c r="DR25" s="11" t="s">
        <v>25</v>
      </c>
      <c r="DS25" s="11" t="s">
        <v>25</v>
      </c>
      <c r="DT25" s="11" t="s">
        <v>25</v>
      </c>
      <c r="DU25" s="11" t="s">
        <v>25</v>
      </c>
      <c r="DV25" s="11" t="s">
        <v>25</v>
      </c>
      <c r="DW25" s="11" t="s">
        <v>25</v>
      </c>
      <c r="DX25" s="11" t="s">
        <v>25</v>
      </c>
      <c r="DY25" s="11" t="s">
        <v>25</v>
      </c>
      <c r="DZ25" s="11" t="s">
        <v>25</v>
      </c>
      <c r="EA25" s="11" t="s">
        <v>25</v>
      </c>
      <c r="EB25" s="11" t="s">
        <v>25</v>
      </c>
      <c r="EC25" s="11" t="s">
        <v>25</v>
      </c>
      <c r="ED25" s="11" t="s">
        <v>25</v>
      </c>
      <c r="EE25" s="11" t="s">
        <v>25</v>
      </c>
      <c r="EF25" s="11" t="s">
        <v>25</v>
      </c>
      <c r="EG25" s="11" t="s">
        <v>25</v>
      </c>
    </row>
    <row r="26" ht="15" customHeight="1" outlineLevel="1" spans="2:137">
      <c r="B26" s="10">
        <v>202103</v>
      </c>
      <c r="C26" s="11">
        <v>7755598.89</v>
      </c>
      <c r="D26" s="11">
        <v>9992235.49</v>
      </c>
      <c r="E26" s="11">
        <v>10390270.06</v>
      </c>
      <c r="F26" s="11">
        <v>10666710.97</v>
      </c>
      <c r="G26" s="11">
        <v>10687525.77</v>
      </c>
      <c r="H26" s="11">
        <v>10684847.82</v>
      </c>
      <c r="I26" s="11">
        <v>10676114.95</v>
      </c>
      <c r="J26" s="11">
        <v>10686784.02</v>
      </c>
      <c r="K26" s="11">
        <v>10688531.52</v>
      </c>
      <c r="L26" s="11">
        <v>10721725.68</v>
      </c>
      <c r="M26" s="11">
        <v>10721725.68</v>
      </c>
      <c r="N26" s="11">
        <v>10721725.68</v>
      </c>
      <c r="O26" s="11">
        <v>10721725.68</v>
      </c>
      <c r="P26" s="11">
        <v>10713385.68</v>
      </c>
      <c r="Q26" s="11">
        <v>10713385.68</v>
      </c>
      <c r="R26" s="11">
        <v>10652194.48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CT26" s="10">
        <v>202103</v>
      </c>
      <c r="CU26" s="11">
        <v>0</v>
      </c>
      <c r="CV26" s="11">
        <v>0</v>
      </c>
      <c r="CW26" s="11">
        <v>0</v>
      </c>
      <c r="CX26" s="11">
        <v>0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0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 t="s">
        <v>25</v>
      </c>
      <c r="DL26" s="11" t="s">
        <v>25</v>
      </c>
      <c r="DM26" s="11" t="s">
        <v>25</v>
      </c>
      <c r="DN26" s="11" t="s">
        <v>25</v>
      </c>
      <c r="DO26" s="11" t="s">
        <v>25</v>
      </c>
      <c r="DP26" s="11" t="s">
        <v>25</v>
      </c>
      <c r="DQ26" s="11" t="s">
        <v>25</v>
      </c>
      <c r="DR26" s="11" t="s">
        <v>25</v>
      </c>
      <c r="DS26" s="11" t="s">
        <v>25</v>
      </c>
      <c r="DT26" s="11" t="s">
        <v>25</v>
      </c>
      <c r="DU26" s="11" t="s">
        <v>25</v>
      </c>
      <c r="DV26" s="11" t="s">
        <v>25</v>
      </c>
      <c r="DW26" s="11" t="s">
        <v>25</v>
      </c>
      <c r="DX26" s="11" t="s">
        <v>25</v>
      </c>
      <c r="DY26" s="11" t="s">
        <v>25</v>
      </c>
      <c r="DZ26" s="11" t="s">
        <v>25</v>
      </c>
      <c r="EA26" s="11" t="s">
        <v>25</v>
      </c>
      <c r="EB26" s="11" t="s">
        <v>25</v>
      </c>
      <c r="EC26" s="11" t="s">
        <v>25</v>
      </c>
      <c r="ED26" s="11" t="s">
        <v>25</v>
      </c>
      <c r="EE26" s="11" t="s">
        <v>25</v>
      </c>
      <c r="EF26" s="11" t="s">
        <v>25</v>
      </c>
      <c r="EG26" s="11" t="s">
        <v>25</v>
      </c>
    </row>
    <row r="27" ht="15" customHeight="1" outlineLevel="1" spans="2:137">
      <c r="B27" s="10">
        <v>202106</v>
      </c>
      <c r="C27" s="11">
        <v>8161117.8</v>
      </c>
      <c r="D27" s="11">
        <v>11521979.53</v>
      </c>
      <c r="E27" s="11">
        <v>12771524.28</v>
      </c>
      <c r="F27" s="11">
        <v>12868916.19</v>
      </c>
      <c r="G27" s="11">
        <v>13293936.48</v>
      </c>
      <c r="H27" s="11">
        <v>13327269.77</v>
      </c>
      <c r="I27" s="11">
        <v>13292870.08</v>
      </c>
      <c r="J27" s="11">
        <v>13327172.28</v>
      </c>
      <c r="K27" s="11">
        <v>13326974.4</v>
      </c>
      <c r="L27" s="11">
        <v>13401702.56</v>
      </c>
      <c r="M27" s="11">
        <v>13427434.36</v>
      </c>
      <c r="N27" s="11">
        <v>13421532.17</v>
      </c>
      <c r="O27" s="11">
        <v>13421358.9</v>
      </c>
      <c r="P27" s="11">
        <v>13421009.9</v>
      </c>
      <c r="Q27" s="11">
        <v>13421009.9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CT27" s="10">
        <v>202106</v>
      </c>
      <c r="CU27" s="11">
        <v>0</v>
      </c>
      <c r="CV27" s="11">
        <v>0</v>
      </c>
      <c r="CW27" s="11">
        <v>0</v>
      </c>
      <c r="CX27" s="11">
        <v>0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 t="s">
        <v>25</v>
      </c>
      <c r="DK27" s="11" t="s">
        <v>25</v>
      </c>
      <c r="DL27" s="11" t="s">
        <v>25</v>
      </c>
      <c r="DM27" s="11" t="s">
        <v>25</v>
      </c>
      <c r="DN27" s="11" t="s">
        <v>25</v>
      </c>
      <c r="DO27" s="11" t="s">
        <v>25</v>
      </c>
      <c r="DP27" s="11" t="s">
        <v>25</v>
      </c>
      <c r="DQ27" s="11" t="s">
        <v>25</v>
      </c>
      <c r="DR27" s="11" t="s">
        <v>25</v>
      </c>
      <c r="DS27" s="11" t="s">
        <v>25</v>
      </c>
      <c r="DT27" s="11" t="s">
        <v>25</v>
      </c>
      <c r="DU27" s="11" t="s">
        <v>25</v>
      </c>
      <c r="DV27" s="11" t="s">
        <v>25</v>
      </c>
      <c r="DW27" s="11" t="s">
        <v>25</v>
      </c>
      <c r="DX27" s="11" t="s">
        <v>25</v>
      </c>
      <c r="DY27" s="11" t="s">
        <v>25</v>
      </c>
      <c r="DZ27" s="11" t="s">
        <v>25</v>
      </c>
      <c r="EA27" s="11" t="s">
        <v>25</v>
      </c>
      <c r="EB27" s="11" t="s">
        <v>25</v>
      </c>
      <c r="EC27" s="11" t="s">
        <v>25</v>
      </c>
      <c r="ED27" s="11" t="s">
        <v>25</v>
      </c>
      <c r="EE27" s="11" t="s">
        <v>25</v>
      </c>
      <c r="EF27" s="11" t="s">
        <v>25</v>
      </c>
      <c r="EG27" s="11" t="s">
        <v>25</v>
      </c>
    </row>
    <row r="28" ht="15" customHeight="1" outlineLevel="1" spans="2:137">
      <c r="B28" s="10">
        <v>202109</v>
      </c>
      <c r="C28" s="11">
        <v>29268007.74</v>
      </c>
      <c r="D28" s="11">
        <v>33140456.72</v>
      </c>
      <c r="E28" s="11">
        <v>34754472.39</v>
      </c>
      <c r="F28" s="11">
        <v>35695320.07</v>
      </c>
      <c r="G28" s="11">
        <v>35862885.69</v>
      </c>
      <c r="H28" s="11">
        <v>35916916.93</v>
      </c>
      <c r="I28" s="11">
        <v>35974960.04</v>
      </c>
      <c r="J28" s="11">
        <v>36025344.11</v>
      </c>
      <c r="K28" s="11">
        <v>36043834.11</v>
      </c>
      <c r="L28" s="11">
        <v>36122564.11</v>
      </c>
      <c r="M28" s="11">
        <v>36142170.09</v>
      </c>
      <c r="N28" s="11">
        <v>36166775.09</v>
      </c>
      <c r="O28" s="11">
        <v>36166084.82</v>
      </c>
      <c r="P28" s="11">
        <v>36166084.82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CT28" s="10">
        <v>202109</v>
      </c>
      <c r="CU28" s="11">
        <v>0</v>
      </c>
      <c r="CV28" s="11">
        <v>0</v>
      </c>
      <c r="CW28" s="11">
        <v>0</v>
      </c>
      <c r="CX28" s="11">
        <v>0</v>
      </c>
      <c r="CY28" s="11">
        <v>0</v>
      </c>
      <c r="CZ28" s="11">
        <v>0</v>
      </c>
      <c r="DA28" s="11">
        <v>0</v>
      </c>
      <c r="DB28" s="11">
        <v>0</v>
      </c>
      <c r="DC28" s="11">
        <v>0</v>
      </c>
      <c r="DD28" s="11">
        <v>0</v>
      </c>
      <c r="DE28" s="11">
        <v>0</v>
      </c>
      <c r="DF28" s="11">
        <v>0</v>
      </c>
      <c r="DG28" s="11">
        <v>0</v>
      </c>
      <c r="DH28" s="11">
        <v>0</v>
      </c>
      <c r="DI28" s="11" t="s">
        <v>25</v>
      </c>
      <c r="DJ28" s="11" t="s">
        <v>25</v>
      </c>
      <c r="DK28" s="11" t="s">
        <v>25</v>
      </c>
      <c r="DL28" s="11" t="s">
        <v>25</v>
      </c>
      <c r="DM28" s="11" t="s">
        <v>25</v>
      </c>
      <c r="DN28" s="11" t="s">
        <v>25</v>
      </c>
      <c r="DO28" s="11" t="s">
        <v>25</v>
      </c>
      <c r="DP28" s="11" t="s">
        <v>25</v>
      </c>
      <c r="DQ28" s="11" t="s">
        <v>25</v>
      </c>
      <c r="DR28" s="11" t="s">
        <v>25</v>
      </c>
      <c r="DS28" s="11" t="s">
        <v>25</v>
      </c>
      <c r="DT28" s="11" t="s">
        <v>25</v>
      </c>
      <c r="DU28" s="11" t="s">
        <v>25</v>
      </c>
      <c r="DV28" s="11" t="s">
        <v>25</v>
      </c>
      <c r="DW28" s="11" t="s">
        <v>25</v>
      </c>
      <c r="DX28" s="11" t="s">
        <v>25</v>
      </c>
      <c r="DY28" s="11" t="s">
        <v>25</v>
      </c>
      <c r="DZ28" s="11" t="s">
        <v>25</v>
      </c>
      <c r="EA28" s="11" t="s">
        <v>25</v>
      </c>
      <c r="EB28" s="11" t="s">
        <v>25</v>
      </c>
      <c r="EC28" s="11" t="s">
        <v>25</v>
      </c>
      <c r="ED28" s="11" t="s">
        <v>25</v>
      </c>
      <c r="EE28" s="11" t="s">
        <v>25</v>
      </c>
      <c r="EF28" s="11" t="s">
        <v>25</v>
      </c>
      <c r="EG28" s="11" t="s">
        <v>25</v>
      </c>
    </row>
    <row r="29" ht="15" customHeight="1" outlineLevel="1" spans="2:137">
      <c r="B29" s="10">
        <v>202112</v>
      </c>
      <c r="C29" s="11">
        <v>7051039.37</v>
      </c>
      <c r="D29" s="11">
        <v>10525175.37</v>
      </c>
      <c r="E29" s="11">
        <v>11337916.91</v>
      </c>
      <c r="F29" s="11">
        <v>11447748.64</v>
      </c>
      <c r="G29" s="11">
        <v>11542745.92</v>
      </c>
      <c r="H29" s="11">
        <v>11551475.47</v>
      </c>
      <c r="I29" s="11">
        <v>11649754.16</v>
      </c>
      <c r="J29" s="11">
        <v>11736613.41</v>
      </c>
      <c r="K29" s="11">
        <v>11738962.41</v>
      </c>
      <c r="L29" s="11">
        <v>11738962.41</v>
      </c>
      <c r="M29" s="11">
        <v>11738962.41</v>
      </c>
      <c r="N29" s="11">
        <v>11684395.91</v>
      </c>
      <c r="O29" s="11">
        <v>11686429.91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CT29" s="10">
        <v>202112</v>
      </c>
      <c r="CU29" s="11">
        <v>0</v>
      </c>
      <c r="CV29" s="11">
        <v>0</v>
      </c>
      <c r="CW29" s="11">
        <v>0</v>
      </c>
      <c r="CX29" s="11">
        <v>0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>
        <v>0</v>
      </c>
      <c r="DE29" s="11">
        <v>0</v>
      </c>
      <c r="DF29" s="11">
        <v>0</v>
      </c>
      <c r="DG29" s="11">
        <v>0</v>
      </c>
      <c r="DH29" s="11" t="s">
        <v>25</v>
      </c>
      <c r="DI29" s="11" t="s">
        <v>25</v>
      </c>
      <c r="DJ29" s="11" t="s">
        <v>25</v>
      </c>
      <c r="DK29" s="11" t="s">
        <v>25</v>
      </c>
      <c r="DL29" s="11" t="s">
        <v>25</v>
      </c>
      <c r="DM29" s="11" t="s">
        <v>25</v>
      </c>
      <c r="DN29" s="11" t="s">
        <v>25</v>
      </c>
      <c r="DO29" s="11" t="s">
        <v>25</v>
      </c>
      <c r="DP29" s="11" t="s">
        <v>25</v>
      </c>
      <c r="DQ29" s="11" t="s">
        <v>25</v>
      </c>
      <c r="DR29" s="11" t="s">
        <v>25</v>
      </c>
      <c r="DS29" s="11" t="s">
        <v>25</v>
      </c>
      <c r="DT29" s="11" t="s">
        <v>25</v>
      </c>
      <c r="DU29" s="11" t="s">
        <v>25</v>
      </c>
      <c r="DV29" s="11" t="s">
        <v>25</v>
      </c>
      <c r="DW29" s="11" t="s">
        <v>25</v>
      </c>
      <c r="DX29" s="11" t="s">
        <v>25</v>
      </c>
      <c r="DY29" s="11" t="s">
        <v>25</v>
      </c>
      <c r="DZ29" s="11" t="s">
        <v>25</v>
      </c>
      <c r="EA29" s="11" t="s">
        <v>25</v>
      </c>
      <c r="EB29" s="11" t="s">
        <v>25</v>
      </c>
      <c r="EC29" s="11" t="s">
        <v>25</v>
      </c>
      <c r="ED29" s="11" t="s">
        <v>25</v>
      </c>
      <c r="EE29" s="11" t="s">
        <v>25</v>
      </c>
      <c r="EF29" s="11" t="s">
        <v>25</v>
      </c>
      <c r="EG29" s="11" t="s">
        <v>25</v>
      </c>
    </row>
    <row r="30" ht="15" customHeight="1" outlineLevel="1" spans="2:137">
      <c r="B30" s="10">
        <v>202203</v>
      </c>
      <c r="C30" s="11">
        <v>5458535.55</v>
      </c>
      <c r="D30" s="11">
        <v>8025115.58</v>
      </c>
      <c r="E30" s="11">
        <v>8670189</v>
      </c>
      <c r="F30" s="11">
        <v>8982419.86</v>
      </c>
      <c r="G30" s="11">
        <v>9113410.93</v>
      </c>
      <c r="H30" s="11">
        <v>9231821.62</v>
      </c>
      <c r="I30" s="11">
        <v>9246760.12</v>
      </c>
      <c r="J30" s="11">
        <v>9247710.12</v>
      </c>
      <c r="K30" s="11">
        <v>9251355.61</v>
      </c>
      <c r="L30" s="11">
        <v>9230384.81</v>
      </c>
      <c r="M30" s="11">
        <v>9229418.56</v>
      </c>
      <c r="N30" s="11">
        <v>9229418.56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CT30" s="10">
        <v>202203</v>
      </c>
      <c r="CU30" s="11">
        <v>0</v>
      </c>
      <c r="CV30" s="11">
        <v>0</v>
      </c>
      <c r="CW30" s="11">
        <v>0</v>
      </c>
      <c r="CX30" s="11">
        <v>0</v>
      </c>
      <c r="CY30" s="11">
        <v>0</v>
      </c>
      <c r="CZ30" s="11">
        <v>0</v>
      </c>
      <c r="DA30" s="11">
        <v>0</v>
      </c>
      <c r="DB30" s="11">
        <v>0</v>
      </c>
      <c r="DC30" s="11">
        <v>0</v>
      </c>
      <c r="DD30" s="11">
        <v>0</v>
      </c>
      <c r="DE30" s="11">
        <v>0</v>
      </c>
      <c r="DF30" s="11">
        <v>0</v>
      </c>
      <c r="DG30" s="11" t="s">
        <v>25</v>
      </c>
      <c r="DH30" s="11" t="s">
        <v>25</v>
      </c>
      <c r="DI30" s="11" t="s">
        <v>25</v>
      </c>
      <c r="DJ30" s="11" t="s">
        <v>25</v>
      </c>
      <c r="DK30" s="11" t="s">
        <v>25</v>
      </c>
      <c r="DL30" s="11" t="s">
        <v>25</v>
      </c>
      <c r="DM30" s="11" t="s">
        <v>25</v>
      </c>
      <c r="DN30" s="11" t="s">
        <v>25</v>
      </c>
      <c r="DO30" s="11" t="s">
        <v>25</v>
      </c>
      <c r="DP30" s="11" t="s">
        <v>25</v>
      </c>
      <c r="DQ30" s="11" t="s">
        <v>25</v>
      </c>
      <c r="DR30" s="11" t="s">
        <v>25</v>
      </c>
      <c r="DS30" s="11" t="s">
        <v>25</v>
      </c>
      <c r="DT30" s="11" t="s">
        <v>25</v>
      </c>
      <c r="DU30" s="11" t="s">
        <v>25</v>
      </c>
      <c r="DV30" s="11" t="s">
        <v>25</v>
      </c>
      <c r="DW30" s="11" t="s">
        <v>25</v>
      </c>
      <c r="DX30" s="11" t="s">
        <v>25</v>
      </c>
      <c r="DY30" s="11" t="s">
        <v>25</v>
      </c>
      <c r="DZ30" s="11" t="s">
        <v>25</v>
      </c>
      <c r="EA30" s="11" t="s">
        <v>25</v>
      </c>
      <c r="EB30" s="11" t="s">
        <v>25</v>
      </c>
      <c r="EC30" s="11" t="s">
        <v>25</v>
      </c>
      <c r="ED30" s="11" t="s">
        <v>25</v>
      </c>
      <c r="EE30" s="11" t="s">
        <v>25</v>
      </c>
      <c r="EF30" s="11" t="s">
        <v>25</v>
      </c>
      <c r="EG30" s="11" t="s">
        <v>25</v>
      </c>
    </row>
    <row r="31" ht="15" customHeight="1" outlineLevel="1" spans="2:137">
      <c r="B31" s="10">
        <v>202206</v>
      </c>
      <c r="C31" s="11">
        <v>4058603.35</v>
      </c>
      <c r="D31" s="11">
        <v>6422310.23</v>
      </c>
      <c r="E31" s="11">
        <v>6919672.25</v>
      </c>
      <c r="F31" s="11">
        <v>7153489.67</v>
      </c>
      <c r="G31" s="11">
        <v>7159130.66</v>
      </c>
      <c r="H31" s="11">
        <v>7201259.18</v>
      </c>
      <c r="I31" s="11">
        <v>7426402.49</v>
      </c>
      <c r="J31" s="11">
        <v>7425681.49</v>
      </c>
      <c r="K31" s="11">
        <v>7424485.03</v>
      </c>
      <c r="L31" s="11">
        <v>7424188.53</v>
      </c>
      <c r="M31" s="11">
        <v>7425336.53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0</v>
      </c>
      <c r="AZ31" s="11">
        <v>0</v>
      </c>
      <c r="BA31" s="11">
        <v>0</v>
      </c>
      <c r="BB31" s="11">
        <v>0</v>
      </c>
      <c r="BC31" s="11">
        <v>117987.37</v>
      </c>
      <c r="BD31" s="11">
        <v>117987.37</v>
      </c>
      <c r="BE31" s="11">
        <v>117987.37</v>
      </c>
      <c r="BF31" s="11">
        <v>117987.37</v>
      </c>
      <c r="BG31" s="11">
        <v>117987.37</v>
      </c>
      <c r="BH31" s="11">
        <v>117987.37</v>
      </c>
      <c r="BI31" s="11">
        <v>117987.37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CT31" s="10">
        <v>202206</v>
      </c>
      <c r="CU31" s="11">
        <v>0</v>
      </c>
      <c r="CV31" s="11">
        <v>0</v>
      </c>
      <c r="CW31" s="11">
        <v>0</v>
      </c>
      <c r="CX31" s="11">
        <v>0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>
        <v>0</v>
      </c>
      <c r="DE31" s="11">
        <v>0</v>
      </c>
      <c r="DF31" s="11" t="s">
        <v>25</v>
      </c>
      <c r="DG31" s="11" t="s">
        <v>25</v>
      </c>
      <c r="DH31" s="11" t="s">
        <v>25</v>
      </c>
      <c r="DI31" s="11" t="s">
        <v>25</v>
      </c>
      <c r="DJ31" s="11" t="s">
        <v>25</v>
      </c>
      <c r="DK31" s="11" t="s">
        <v>25</v>
      </c>
      <c r="DL31" s="11" t="s">
        <v>25</v>
      </c>
      <c r="DM31" s="11" t="s">
        <v>25</v>
      </c>
      <c r="DN31" s="11" t="s">
        <v>25</v>
      </c>
      <c r="DO31" s="11" t="s">
        <v>25</v>
      </c>
      <c r="DP31" s="11" t="s">
        <v>25</v>
      </c>
      <c r="DQ31" s="11" t="s">
        <v>25</v>
      </c>
      <c r="DR31" s="11" t="s">
        <v>25</v>
      </c>
      <c r="DS31" s="11" t="s">
        <v>25</v>
      </c>
      <c r="DT31" s="11" t="s">
        <v>25</v>
      </c>
      <c r="DU31" s="11" t="s">
        <v>25</v>
      </c>
      <c r="DV31" s="11" t="s">
        <v>25</v>
      </c>
      <c r="DW31" s="11" t="s">
        <v>25</v>
      </c>
      <c r="DX31" s="11" t="s">
        <v>25</v>
      </c>
      <c r="DY31" s="11" t="s">
        <v>25</v>
      </c>
      <c r="DZ31" s="11" t="s">
        <v>25</v>
      </c>
      <c r="EA31" s="11" t="s">
        <v>25</v>
      </c>
      <c r="EB31" s="11" t="s">
        <v>25</v>
      </c>
      <c r="EC31" s="11" t="s">
        <v>25</v>
      </c>
      <c r="ED31" s="11" t="s">
        <v>25</v>
      </c>
      <c r="EE31" s="11" t="s">
        <v>25</v>
      </c>
      <c r="EF31" s="11" t="s">
        <v>25</v>
      </c>
      <c r="EG31" s="11" t="s">
        <v>25</v>
      </c>
    </row>
    <row r="32" ht="15" customHeight="1" outlineLevel="1" spans="2:137">
      <c r="B32" s="10">
        <v>202209</v>
      </c>
      <c r="C32" s="11">
        <v>4896124.58</v>
      </c>
      <c r="D32" s="11">
        <v>6528391.71</v>
      </c>
      <c r="E32" s="11">
        <v>6856028.64</v>
      </c>
      <c r="F32" s="11">
        <v>7310411.16</v>
      </c>
      <c r="G32" s="11">
        <v>7630923.26</v>
      </c>
      <c r="H32" s="11">
        <v>7906780.16</v>
      </c>
      <c r="I32" s="11">
        <v>7828256.26</v>
      </c>
      <c r="J32" s="11">
        <v>7841121.26</v>
      </c>
      <c r="K32" s="11">
        <v>7838112.91</v>
      </c>
      <c r="L32" s="11">
        <v>7886520.91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0</v>
      </c>
      <c r="AZ32" s="11">
        <v>0</v>
      </c>
      <c r="BA32" s="11">
        <v>0</v>
      </c>
      <c r="BB32" s="11">
        <v>117987.37</v>
      </c>
      <c r="BC32" s="11">
        <v>591059.44</v>
      </c>
      <c r="BD32" s="11">
        <v>591059.44</v>
      </c>
      <c r="BE32" s="11">
        <v>591059.44</v>
      </c>
      <c r="BF32" s="11">
        <v>591059.44</v>
      </c>
      <c r="BG32" s="11">
        <v>591059.44</v>
      </c>
      <c r="BH32" s="11">
        <v>591059.44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CT32" s="10">
        <v>202209</v>
      </c>
      <c r="CU32" s="11">
        <v>0</v>
      </c>
      <c r="CV32" s="11">
        <v>0</v>
      </c>
      <c r="CW32" s="11">
        <v>0</v>
      </c>
      <c r="CX32" s="11">
        <v>0</v>
      </c>
      <c r="CY32" s="11">
        <v>0</v>
      </c>
      <c r="CZ32" s="11">
        <v>0</v>
      </c>
      <c r="DA32" s="11">
        <v>0</v>
      </c>
      <c r="DB32" s="11">
        <v>0</v>
      </c>
      <c r="DC32" s="11">
        <v>0</v>
      </c>
      <c r="DD32" s="11">
        <v>0</v>
      </c>
      <c r="DE32" s="11" t="s">
        <v>25</v>
      </c>
      <c r="DF32" s="11" t="s">
        <v>25</v>
      </c>
      <c r="DG32" s="11" t="s">
        <v>25</v>
      </c>
      <c r="DH32" s="11" t="s">
        <v>25</v>
      </c>
      <c r="DI32" s="11" t="s">
        <v>25</v>
      </c>
      <c r="DJ32" s="11" t="s">
        <v>25</v>
      </c>
      <c r="DK32" s="11" t="s">
        <v>25</v>
      </c>
      <c r="DL32" s="11" t="s">
        <v>25</v>
      </c>
      <c r="DM32" s="11" t="s">
        <v>25</v>
      </c>
      <c r="DN32" s="11" t="s">
        <v>25</v>
      </c>
      <c r="DO32" s="11" t="s">
        <v>25</v>
      </c>
      <c r="DP32" s="11" t="s">
        <v>25</v>
      </c>
      <c r="DQ32" s="11" t="s">
        <v>25</v>
      </c>
      <c r="DR32" s="11" t="s">
        <v>25</v>
      </c>
      <c r="DS32" s="11" t="s">
        <v>25</v>
      </c>
      <c r="DT32" s="11" t="s">
        <v>25</v>
      </c>
      <c r="DU32" s="11" t="s">
        <v>25</v>
      </c>
      <c r="DV32" s="11" t="s">
        <v>25</v>
      </c>
      <c r="DW32" s="11" t="s">
        <v>25</v>
      </c>
      <c r="DX32" s="11" t="s">
        <v>25</v>
      </c>
      <c r="DY32" s="11" t="s">
        <v>25</v>
      </c>
      <c r="DZ32" s="11" t="s">
        <v>25</v>
      </c>
      <c r="EA32" s="11" t="s">
        <v>25</v>
      </c>
      <c r="EB32" s="11" t="s">
        <v>25</v>
      </c>
      <c r="EC32" s="11" t="s">
        <v>25</v>
      </c>
      <c r="ED32" s="11" t="s">
        <v>25</v>
      </c>
      <c r="EE32" s="11" t="s">
        <v>25</v>
      </c>
      <c r="EF32" s="11" t="s">
        <v>25</v>
      </c>
      <c r="EG32" s="11" t="s">
        <v>25</v>
      </c>
    </row>
    <row r="33" ht="15" customHeight="1" outlineLevel="1" spans="2:137">
      <c r="B33" s="10">
        <v>202212</v>
      </c>
      <c r="C33" s="11">
        <v>2974917.79</v>
      </c>
      <c r="D33" s="11">
        <v>4437587.06</v>
      </c>
      <c r="E33" s="11">
        <v>5052054.71</v>
      </c>
      <c r="F33" s="11">
        <v>5258411.65</v>
      </c>
      <c r="G33" s="11">
        <v>5574194.9</v>
      </c>
      <c r="H33" s="11">
        <v>5571632.3</v>
      </c>
      <c r="I33" s="11">
        <v>5591949.3</v>
      </c>
      <c r="J33" s="11">
        <v>5639349.3</v>
      </c>
      <c r="K33" s="11">
        <v>5641149.3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0</v>
      </c>
      <c r="AZ33" s="11">
        <v>0</v>
      </c>
      <c r="BA33" s="11">
        <v>117987.37</v>
      </c>
      <c r="BB33" s="11">
        <v>591059.44</v>
      </c>
      <c r="BC33" s="11">
        <v>6768215.66</v>
      </c>
      <c r="BD33" s="11">
        <v>6768215.66</v>
      </c>
      <c r="BE33" s="11">
        <v>6768215.66</v>
      </c>
      <c r="BF33" s="11">
        <v>6768215.66</v>
      </c>
      <c r="BG33" s="11">
        <v>6768215.66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CT33" s="10">
        <v>202212</v>
      </c>
      <c r="CU33" s="11">
        <v>0</v>
      </c>
      <c r="CV33" s="11">
        <v>0</v>
      </c>
      <c r="CW33" s="11">
        <v>0</v>
      </c>
      <c r="CX33" s="11">
        <v>0</v>
      </c>
      <c r="CY33" s="11">
        <v>0</v>
      </c>
      <c r="CZ33" s="11">
        <v>0</v>
      </c>
      <c r="DA33" s="11">
        <v>0</v>
      </c>
      <c r="DB33" s="11">
        <v>0</v>
      </c>
      <c r="DC33" s="11">
        <v>0</v>
      </c>
      <c r="DD33" s="11" t="s">
        <v>25</v>
      </c>
      <c r="DE33" s="11" t="s">
        <v>25</v>
      </c>
      <c r="DF33" s="11" t="s">
        <v>25</v>
      </c>
      <c r="DG33" s="11" t="s">
        <v>25</v>
      </c>
      <c r="DH33" s="11" t="s">
        <v>25</v>
      </c>
      <c r="DI33" s="11" t="s">
        <v>25</v>
      </c>
      <c r="DJ33" s="11" t="s">
        <v>25</v>
      </c>
      <c r="DK33" s="11" t="s">
        <v>25</v>
      </c>
      <c r="DL33" s="11" t="s">
        <v>25</v>
      </c>
      <c r="DM33" s="11" t="s">
        <v>25</v>
      </c>
      <c r="DN33" s="11" t="s">
        <v>25</v>
      </c>
      <c r="DO33" s="11" t="s">
        <v>25</v>
      </c>
      <c r="DP33" s="11" t="s">
        <v>25</v>
      </c>
      <c r="DQ33" s="11" t="s">
        <v>25</v>
      </c>
      <c r="DR33" s="11" t="s">
        <v>25</v>
      </c>
      <c r="DS33" s="11" t="s">
        <v>25</v>
      </c>
      <c r="DT33" s="11" t="s">
        <v>25</v>
      </c>
      <c r="DU33" s="11" t="s">
        <v>25</v>
      </c>
      <c r="DV33" s="11" t="s">
        <v>25</v>
      </c>
      <c r="DW33" s="11" t="s">
        <v>25</v>
      </c>
      <c r="DX33" s="11" t="s">
        <v>25</v>
      </c>
      <c r="DY33" s="11" t="s">
        <v>25</v>
      </c>
      <c r="DZ33" s="11" t="s">
        <v>25</v>
      </c>
      <c r="EA33" s="11" t="s">
        <v>25</v>
      </c>
      <c r="EB33" s="11" t="s">
        <v>25</v>
      </c>
      <c r="EC33" s="11" t="s">
        <v>25</v>
      </c>
      <c r="ED33" s="11" t="s">
        <v>25</v>
      </c>
      <c r="EE33" s="11" t="s">
        <v>25</v>
      </c>
      <c r="EF33" s="11" t="s">
        <v>25</v>
      </c>
      <c r="EG33" s="11" t="s">
        <v>25</v>
      </c>
    </row>
    <row r="34" ht="15" customHeight="1" outlineLevel="1" spans="2:137">
      <c r="B34" s="10">
        <v>202303</v>
      </c>
      <c r="C34" s="11">
        <v>4817262.83</v>
      </c>
      <c r="D34" s="11">
        <v>6021372.12</v>
      </c>
      <c r="E34" s="11">
        <v>6559327.29</v>
      </c>
      <c r="F34" s="11">
        <v>6624500.26</v>
      </c>
      <c r="G34" s="11">
        <v>6735798.76</v>
      </c>
      <c r="H34" s="11">
        <v>6829445.32</v>
      </c>
      <c r="I34" s="11">
        <v>6810216.07</v>
      </c>
      <c r="J34" s="11">
        <v>6815065.68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0</v>
      </c>
      <c r="AZ34" s="11">
        <v>117987.37</v>
      </c>
      <c r="BA34" s="11">
        <v>591059.44</v>
      </c>
      <c r="BB34" s="11">
        <v>6768215.66</v>
      </c>
      <c r="BC34" s="11">
        <v>6795729.43</v>
      </c>
      <c r="BD34" s="11">
        <v>6795729.43</v>
      </c>
      <c r="BE34" s="11">
        <v>6795729.43</v>
      </c>
      <c r="BF34" s="11">
        <v>6795729.43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CT34" s="10">
        <v>202303</v>
      </c>
      <c r="CU34" s="11">
        <v>0</v>
      </c>
      <c r="CV34" s="11">
        <v>0</v>
      </c>
      <c r="CW34" s="11">
        <v>0</v>
      </c>
      <c r="CX34" s="11">
        <v>0</v>
      </c>
      <c r="CY34" s="11">
        <v>0</v>
      </c>
      <c r="CZ34" s="11">
        <v>0</v>
      </c>
      <c r="DA34" s="11">
        <v>0</v>
      </c>
      <c r="DB34" s="11">
        <v>0</v>
      </c>
      <c r="DC34" s="11" t="s">
        <v>25</v>
      </c>
      <c r="DD34" s="11" t="s">
        <v>25</v>
      </c>
      <c r="DE34" s="11" t="s">
        <v>25</v>
      </c>
      <c r="DF34" s="11" t="s">
        <v>25</v>
      </c>
      <c r="DG34" s="11" t="s">
        <v>25</v>
      </c>
      <c r="DH34" s="11" t="s">
        <v>25</v>
      </c>
      <c r="DI34" s="11" t="s">
        <v>25</v>
      </c>
      <c r="DJ34" s="11" t="s">
        <v>25</v>
      </c>
      <c r="DK34" s="11" t="s">
        <v>25</v>
      </c>
      <c r="DL34" s="11" t="s">
        <v>25</v>
      </c>
      <c r="DM34" s="11" t="s">
        <v>25</v>
      </c>
      <c r="DN34" s="11" t="s">
        <v>25</v>
      </c>
      <c r="DO34" s="11" t="s">
        <v>25</v>
      </c>
      <c r="DP34" s="11" t="s">
        <v>25</v>
      </c>
      <c r="DQ34" s="11" t="s">
        <v>25</v>
      </c>
      <c r="DR34" s="11" t="s">
        <v>25</v>
      </c>
      <c r="DS34" s="11" t="s">
        <v>25</v>
      </c>
      <c r="DT34" s="11" t="s">
        <v>25</v>
      </c>
      <c r="DU34" s="11" t="s">
        <v>25</v>
      </c>
      <c r="DV34" s="11" t="s">
        <v>25</v>
      </c>
      <c r="DW34" s="11" t="s">
        <v>25</v>
      </c>
      <c r="DX34" s="11" t="s">
        <v>25</v>
      </c>
      <c r="DY34" s="11" t="s">
        <v>25</v>
      </c>
      <c r="DZ34" s="11" t="s">
        <v>25</v>
      </c>
      <c r="EA34" s="11" t="s">
        <v>25</v>
      </c>
      <c r="EB34" s="11" t="s">
        <v>25</v>
      </c>
      <c r="EC34" s="11" t="s">
        <v>25</v>
      </c>
      <c r="ED34" s="11" t="s">
        <v>25</v>
      </c>
      <c r="EE34" s="11" t="s">
        <v>25</v>
      </c>
      <c r="EF34" s="11" t="s">
        <v>25</v>
      </c>
      <c r="EG34" s="11" t="s">
        <v>25</v>
      </c>
    </row>
    <row r="35" ht="15" customHeight="1" outlineLevel="1" spans="2:137">
      <c r="B35" s="10">
        <v>202306</v>
      </c>
      <c r="C35" s="11">
        <v>3888915.34</v>
      </c>
      <c r="D35" s="11">
        <v>5170646.47</v>
      </c>
      <c r="E35" s="11">
        <v>5514250.52</v>
      </c>
      <c r="F35" s="11">
        <v>5586052.74</v>
      </c>
      <c r="G35" s="11">
        <v>6001082.17</v>
      </c>
      <c r="H35" s="11">
        <v>6002282.67</v>
      </c>
      <c r="I35" s="11">
        <v>6005587.67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0</v>
      </c>
      <c r="AZ35" s="11">
        <v>473072.07</v>
      </c>
      <c r="BA35" s="11">
        <v>6650228.29</v>
      </c>
      <c r="BB35" s="11">
        <v>6677742.06</v>
      </c>
      <c r="BC35" s="11">
        <v>8335790.68</v>
      </c>
      <c r="BD35" s="11">
        <v>8335790.68</v>
      </c>
      <c r="BE35" s="11">
        <v>8335790.68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CT35" s="10">
        <v>202306</v>
      </c>
      <c r="CU35" s="11">
        <v>0</v>
      </c>
      <c r="CV35" s="11">
        <v>0</v>
      </c>
      <c r="CW35" s="11">
        <v>0</v>
      </c>
      <c r="CX35" s="11">
        <v>0</v>
      </c>
      <c r="CY35" s="11">
        <v>0</v>
      </c>
      <c r="CZ35" s="11">
        <v>0</v>
      </c>
      <c r="DA35" s="11">
        <v>0</v>
      </c>
      <c r="DB35" s="11" t="s">
        <v>25</v>
      </c>
      <c r="DC35" s="11" t="s">
        <v>25</v>
      </c>
      <c r="DD35" s="11" t="s">
        <v>25</v>
      </c>
      <c r="DE35" s="11" t="s">
        <v>25</v>
      </c>
      <c r="DF35" s="11" t="s">
        <v>25</v>
      </c>
      <c r="DG35" s="11" t="s">
        <v>25</v>
      </c>
      <c r="DH35" s="11" t="s">
        <v>25</v>
      </c>
      <c r="DI35" s="11" t="s">
        <v>25</v>
      </c>
      <c r="DJ35" s="11" t="s">
        <v>25</v>
      </c>
      <c r="DK35" s="11" t="s">
        <v>25</v>
      </c>
      <c r="DL35" s="11" t="s">
        <v>25</v>
      </c>
      <c r="DM35" s="11" t="s">
        <v>25</v>
      </c>
      <c r="DN35" s="11" t="s">
        <v>25</v>
      </c>
      <c r="DO35" s="11" t="s">
        <v>25</v>
      </c>
      <c r="DP35" s="11" t="s">
        <v>25</v>
      </c>
      <c r="DQ35" s="11" t="s">
        <v>25</v>
      </c>
      <c r="DR35" s="11" t="s">
        <v>25</v>
      </c>
      <c r="DS35" s="11" t="s">
        <v>25</v>
      </c>
      <c r="DT35" s="11" t="s">
        <v>25</v>
      </c>
      <c r="DU35" s="11" t="s">
        <v>25</v>
      </c>
      <c r="DV35" s="11" t="s">
        <v>25</v>
      </c>
      <c r="DW35" s="11" t="s">
        <v>25</v>
      </c>
      <c r="DX35" s="11" t="s">
        <v>25</v>
      </c>
      <c r="DY35" s="11" t="s">
        <v>25</v>
      </c>
      <c r="DZ35" s="11" t="s">
        <v>25</v>
      </c>
      <c r="EA35" s="11" t="s">
        <v>25</v>
      </c>
      <c r="EB35" s="11" t="s">
        <v>25</v>
      </c>
      <c r="EC35" s="11" t="s">
        <v>25</v>
      </c>
      <c r="ED35" s="11" t="s">
        <v>25</v>
      </c>
      <c r="EE35" s="11" t="s">
        <v>25</v>
      </c>
      <c r="EF35" s="11" t="s">
        <v>25</v>
      </c>
      <c r="EG35" s="11" t="s">
        <v>25</v>
      </c>
    </row>
    <row r="36" ht="15" customHeight="1" outlineLevel="1" spans="2:137">
      <c r="B36" s="10">
        <v>202309</v>
      </c>
      <c r="C36" s="11">
        <v>4254828.76</v>
      </c>
      <c r="D36" s="11">
        <v>6014271.38</v>
      </c>
      <c r="E36" s="11">
        <v>6279695.07</v>
      </c>
      <c r="F36" s="11">
        <v>6437442.32</v>
      </c>
      <c r="G36" s="11">
        <v>6476422.01</v>
      </c>
      <c r="H36" s="11">
        <v>6473419.95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0</v>
      </c>
      <c r="AZ36" s="11">
        <v>6177156.22</v>
      </c>
      <c r="BA36" s="11">
        <v>6204669.99</v>
      </c>
      <c r="BB36" s="11">
        <v>7862718.61</v>
      </c>
      <c r="BC36" s="11">
        <v>7188886.68</v>
      </c>
      <c r="BD36" s="11">
        <v>7188886.68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CT36" s="10">
        <v>202309</v>
      </c>
      <c r="CU36" s="11">
        <v>0</v>
      </c>
      <c r="CV36" s="11">
        <v>0</v>
      </c>
      <c r="CW36" s="11">
        <v>0</v>
      </c>
      <c r="CX36" s="11">
        <v>0</v>
      </c>
      <c r="CY36" s="11">
        <v>0</v>
      </c>
      <c r="CZ36" s="11">
        <v>0</v>
      </c>
      <c r="DA36" s="11" t="s">
        <v>25</v>
      </c>
      <c r="DB36" s="11" t="s">
        <v>25</v>
      </c>
      <c r="DC36" s="11" t="s">
        <v>25</v>
      </c>
      <c r="DD36" s="11" t="s">
        <v>25</v>
      </c>
      <c r="DE36" s="11" t="s">
        <v>25</v>
      </c>
      <c r="DF36" s="11" t="s">
        <v>25</v>
      </c>
      <c r="DG36" s="11" t="s">
        <v>25</v>
      </c>
      <c r="DH36" s="11" t="s">
        <v>25</v>
      </c>
      <c r="DI36" s="11" t="s">
        <v>25</v>
      </c>
      <c r="DJ36" s="11" t="s">
        <v>25</v>
      </c>
      <c r="DK36" s="11" t="s">
        <v>25</v>
      </c>
      <c r="DL36" s="11" t="s">
        <v>25</v>
      </c>
      <c r="DM36" s="11" t="s">
        <v>25</v>
      </c>
      <c r="DN36" s="11" t="s">
        <v>25</v>
      </c>
      <c r="DO36" s="11" t="s">
        <v>25</v>
      </c>
      <c r="DP36" s="11" t="s">
        <v>25</v>
      </c>
      <c r="DQ36" s="11" t="s">
        <v>25</v>
      </c>
      <c r="DR36" s="11" t="s">
        <v>25</v>
      </c>
      <c r="DS36" s="11" t="s">
        <v>25</v>
      </c>
      <c r="DT36" s="11" t="s">
        <v>25</v>
      </c>
      <c r="DU36" s="11" t="s">
        <v>25</v>
      </c>
      <c r="DV36" s="11" t="s">
        <v>25</v>
      </c>
      <c r="DW36" s="11" t="s">
        <v>25</v>
      </c>
      <c r="DX36" s="11" t="s">
        <v>25</v>
      </c>
      <c r="DY36" s="11" t="s">
        <v>25</v>
      </c>
      <c r="DZ36" s="11" t="s">
        <v>25</v>
      </c>
      <c r="EA36" s="11" t="s">
        <v>25</v>
      </c>
      <c r="EB36" s="11" t="s">
        <v>25</v>
      </c>
      <c r="EC36" s="11" t="s">
        <v>25</v>
      </c>
      <c r="ED36" s="11" t="s">
        <v>25</v>
      </c>
      <c r="EE36" s="11" t="s">
        <v>25</v>
      </c>
      <c r="EF36" s="11" t="s">
        <v>25</v>
      </c>
      <c r="EG36" s="11" t="s">
        <v>25</v>
      </c>
    </row>
    <row r="37" ht="15" customHeight="1" outlineLevel="1" spans="2:137">
      <c r="B37" s="10">
        <v>202312</v>
      </c>
      <c r="C37" s="11">
        <v>5161832.89</v>
      </c>
      <c r="D37" s="11">
        <v>6231390.34</v>
      </c>
      <c r="E37" s="11">
        <v>6451461.97</v>
      </c>
      <c r="F37" s="11">
        <v>6537387.86</v>
      </c>
      <c r="G37" s="11">
        <v>6643849.73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0</v>
      </c>
      <c r="AZ37" s="11">
        <v>27513.77</v>
      </c>
      <c r="BA37" s="11">
        <v>1685562.39</v>
      </c>
      <c r="BB37" s="11">
        <v>1011730.46</v>
      </c>
      <c r="BC37" s="11">
        <v>1682869.38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CT37" s="10">
        <v>202312</v>
      </c>
      <c r="CU37" s="11">
        <v>0</v>
      </c>
      <c r="CV37" s="11">
        <v>0</v>
      </c>
      <c r="CW37" s="11">
        <v>0</v>
      </c>
      <c r="CX37" s="11">
        <v>0</v>
      </c>
      <c r="CY37" s="11">
        <v>0</v>
      </c>
      <c r="CZ37" s="11" t="s">
        <v>25</v>
      </c>
      <c r="DA37" s="11" t="s">
        <v>25</v>
      </c>
      <c r="DB37" s="11" t="s">
        <v>25</v>
      </c>
      <c r="DC37" s="11" t="s">
        <v>25</v>
      </c>
      <c r="DD37" s="11" t="s">
        <v>25</v>
      </c>
      <c r="DE37" s="11" t="s">
        <v>25</v>
      </c>
      <c r="DF37" s="11" t="s">
        <v>25</v>
      </c>
      <c r="DG37" s="11" t="s">
        <v>25</v>
      </c>
      <c r="DH37" s="11" t="s">
        <v>25</v>
      </c>
      <c r="DI37" s="11" t="s">
        <v>25</v>
      </c>
      <c r="DJ37" s="11" t="s">
        <v>25</v>
      </c>
      <c r="DK37" s="11" t="s">
        <v>25</v>
      </c>
      <c r="DL37" s="11" t="s">
        <v>25</v>
      </c>
      <c r="DM37" s="11" t="s">
        <v>25</v>
      </c>
      <c r="DN37" s="11" t="s">
        <v>25</v>
      </c>
      <c r="DO37" s="11" t="s">
        <v>25</v>
      </c>
      <c r="DP37" s="11" t="s">
        <v>25</v>
      </c>
      <c r="DQ37" s="11" t="s">
        <v>25</v>
      </c>
      <c r="DR37" s="11" t="s">
        <v>25</v>
      </c>
      <c r="DS37" s="11" t="s">
        <v>25</v>
      </c>
      <c r="DT37" s="11" t="s">
        <v>25</v>
      </c>
      <c r="DU37" s="11" t="s">
        <v>25</v>
      </c>
      <c r="DV37" s="11" t="s">
        <v>25</v>
      </c>
      <c r="DW37" s="11" t="s">
        <v>25</v>
      </c>
      <c r="DX37" s="11" t="s">
        <v>25</v>
      </c>
      <c r="DY37" s="11" t="s">
        <v>25</v>
      </c>
      <c r="DZ37" s="11" t="s">
        <v>25</v>
      </c>
      <c r="EA37" s="11" t="s">
        <v>25</v>
      </c>
      <c r="EB37" s="11" t="s">
        <v>25</v>
      </c>
      <c r="EC37" s="11" t="s">
        <v>25</v>
      </c>
      <c r="ED37" s="11" t="s">
        <v>25</v>
      </c>
      <c r="EE37" s="11" t="s">
        <v>25</v>
      </c>
      <c r="EF37" s="11" t="s">
        <v>25</v>
      </c>
      <c r="EG37" s="11" t="s">
        <v>25</v>
      </c>
    </row>
    <row r="38" ht="15" customHeight="1" outlineLevel="1" spans="2:137">
      <c r="B38" s="10">
        <v>202403</v>
      </c>
      <c r="C38" s="11">
        <v>6402126.2</v>
      </c>
      <c r="D38" s="11">
        <v>8257650.74</v>
      </c>
      <c r="E38" s="11">
        <v>8431704.15</v>
      </c>
      <c r="F38" s="11">
        <v>8477637.25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0</v>
      </c>
      <c r="AZ38" s="11">
        <v>1658048.62</v>
      </c>
      <c r="BA38" s="11">
        <v>984216.69</v>
      </c>
      <c r="BB38" s="11">
        <v>1655355.61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CT38" s="10">
        <v>202403</v>
      </c>
      <c r="CU38" s="11">
        <v>0</v>
      </c>
      <c r="CV38" s="11">
        <v>0</v>
      </c>
      <c r="CW38" s="11">
        <v>0</v>
      </c>
      <c r="CX38" s="11">
        <v>0</v>
      </c>
      <c r="CY38" s="11" t="s">
        <v>25</v>
      </c>
      <c r="CZ38" s="11" t="s">
        <v>25</v>
      </c>
      <c r="DA38" s="11" t="s">
        <v>25</v>
      </c>
      <c r="DB38" s="11" t="s">
        <v>25</v>
      </c>
      <c r="DC38" s="11" t="s">
        <v>25</v>
      </c>
      <c r="DD38" s="11" t="s">
        <v>25</v>
      </c>
      <c r="DE38" s="11" t="s">
        <v>25</v>
      </c>
      <c r="DF38" s="11" t="s">
        <v>25</v>
      </c>
      <c r="DG38" s="11" t="s">
        <v>25</v>
      </c>
      <c r="DH38" s="11" t="s">
        <v>25</v>
      </c>
      <c r="DI38" s="11" t="s">
        <v>25</v>
      </c>
      <c r="DJ38" s="11" t="s">
        <v>25</v>
      </c>
      <c r="DK38" s="11" t="s">
        <v>25</v>
      </c>
      <c r="DL38" s="11" t="s">
        <v>25</v>
      </c>
      <c r="DM38" s="11" t="s">
        <v>25</v>
      </c>
      <c r="DN38" s="11" t="s">
        <v>25</v>
      </c>
      <c r="DO38" s="11" t="s">
        <v>25</v>
      </c>
      <c r="DP38" s="11" t="s">
        <v>25</v>
      </c>
      <c r="DQ38" s="11" t="s">
        <v>25</v>
      </c>
      <c r="DR38" s="11" t="s">
        <v>25</v>
      </c>
      <c r="DS38" s="11" t="s">
        <v>25</v>
      </c>
      <c r="DT38" s="11" t="s">
        <v>25</v>
      </c>
      <c r="DU38" s="11" t="s">
        <v>25</v>
      </c>
      <c r="DV38" s="11" t="s">
        <v>25</v>
      </c>
      <c r="DW38" s="11" t="s">
        <v>25</v>
      </c>
      <c r="DX38" s="11" t="s">
        <v>25</v>
      </c>
      <c r="DY38" s="11" t="s">
        <v>25</v>
      </c>
      <c r="DZ38" s="11" t="s">
        <v>25</v>
      </c>
      <c r="EA38" s="11" t="s">
        <v>25</v>
      </c>
      <c r="EB38" s="11" t="s">
        <v>25</v>
      </c>
      <c r="EC38" s="11" t="s">
        <v>25</v>
      </c>
      <c r="ED38" s="11" t="s">
        <v>25</v>
      </c>
      <c r="EE38" s="11" t="s">
        <v>25</v>
      </c>
      <c r="EF38" s="11" t="s">
        <v>25</v>
      </c>
      <c r="EG38" s="11" t="s">
        <v>25</v>
      </c>
    </row>
    <row r="39" ht="15" customHeight="1" outlineLevel="1" spans="2:137">
      <c r="B39" s="10">
        <v>202406</v>
      </c>
      <c r="C39" s="11">
        <v>4892809.66</v>
      </c>
      <c r="D39" s="11">
        <v>5911357.22</v>
      </c>
      <c r="E39" s="11">
        <v>6086312.86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0</v>
      </c>
      <c r="AZ39" s="11">
        <v>-673831.93</v>
      </c>
      <c r="BA39" s="11">
        <v>-2693.01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CT39" s="10">
        <v>202406</v>
      </c>
      <c r="CU39" s="11">
        <v>0</v>
      </c>
      <c r="CV39" s="11">
        <v>0</v>
      </c>
      <c r="CW39" s="11">
        <v>0</v>
      </c>
      <c r="CX39" s="11" t="s">
        <v>25</v>
      </c>
      <c r="CY39" s="11" t="s">
        <v>25</v>
      </c>
      <c r="CZ39" s="11" t="s">
        <v>25</v>
      </c>
      <c r="DA39" s="11" t="s">
        <v>25</v>
      </c>
      <c r="DB39" s="11" t="s">
        <v>25</v>
      </c>
      <c r="DC39" s="11" t="s">
        <v>25</v>
      </c>
      <c r="DD39" s="11" t="s">
        <v>25</v>
      </c>
      <c r="DE39" s="11" t="s">
        <v>25</v>
      </c>
      <c r="DF39" s="11" t="s">
        <v>25</v>
      </c>
      <c r="DG39" s="11" t="s">
        <v>25</v>
      </c>
      <c r="DH39" s="11" t="s">
        <v>25</v>
      </c>
      <c r="DI39" s="11" t="s">
        <v>25</v>
      </c>
      <c r="DJ39" s="11" t="s">
        <v>25</v>
      </c>
      <c r="DK39" s="11" t="s">
        <v>25</v>
      </c>
      <c r="DL39" s="11" t="s">
        <v>25</v>
      </c>
      <c r="DM39" s="11" t="s">
        <v>25</v>
      </c>
      <c r="DN39" s="11" t="s">
        <v>25</v>
      </c>
      <c r="DO39" s="11" t="s">
        <v>25</v>
      </c>
      <c r="DP39" s="11" t="s">
        <v>25</v>
      </c>
      <c r="DQ39" s="11" t="s">
        <v>25</v>
      </c>
      <c r="DR39" s="11" t="s">
        <v>25</v>
      </c>
      <c r="DS39" s="11" t="s">
        <v>25</v>
      </c>
      <c r="DT39" s="11" t="s">
        <v>25</v>
      </c>
      <c r="DU39" s="11" t="s">
        <v>25</v>
      </c>
      <c r="DV39" s="11" t="s">
        <v>25</v>
      </c>
      <c r="DW39" s="11" t="s">
        <v>25</v>
      </c>
      <c r="DX39" s="11" t="s">
        <v>25</v>
      </c>
      <c r="DY39" s="11" t="s">
        <v>25</v>
      </c>
      <c r="DZ39" s="11" t="s">
        <v>25</v>
      </c>
      <c r="EA39" s="11" t="s">
        <v>25</v>
      </c>
      <c r="EB39" s="11" t="s">
        <v>25</v>
      </c>
      <c r="EC39" s="11" t="s">
        <v>25</v>
      </c>
      <c r="ED39" s="11" t="s">
        <v>25</v>
      </c>
      <c r="EE39" s="11" t="s">
        <v>25</v>
      </c>
      <c r="EF39" s="11" t="s">
        <v>25</v>
      </c>
      <c r="EG39" s="11" t="s">
        <v>25</v>
      </c>
    </row>
    <row r="40" ht="15" customHeight="1" outlineLevel="1" spans="2:137">
      <c r="B40" s="10">
        <v>202409</v>
      </c>
      <c r="C40" s="11">
        <v>7485304.39</v>
      </c>
      <c r="D40" s="11">
        <v>9060935.04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0</v>
      </c>
      <c r="AZ40" s="11">
        <v>671138.92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CT40" s="10">
        <v>202409</v>
      </c>
      <c r="CU40" s="11">
        <v>0</v>
      </c>
      <c r="CV40" s="11">
        <v>0</v>
      </c>
      <c r="CW40" s="11" t="s">
        <v>25</v>
      </c>
      <c r="CX40" s="11" t="s">
        <v>25</v>
      </c>
      <c r="CY40" s="11" t="s">
        <v>25</v>
      </c>
      <c r="CZ40" s="11" t="s">
        <v>25</v>
      </c>
      <c r="DA40" s="11" t="s">
        <v>25</v>
      </c>
      <c r="DB40" s="11" t="s">
        <v>25</v>
      </c>
      <c r="DC40" s="11" t="s">
        <v>25</v>
      </c>
      <c r="DD40" s="11" t="s">
        <v>25</v>
      </c>
      <c r="DE40" s="11" t="s">
        <v>25</v>
      </c>
      <c r="DF40" s="11" t="s">
        <v>25</v>
      </c>
      <c r="DG40" s="11" t="s">
        <v>25</v>
      </c>
      <c r="DH40" s="11" t="s">
        <v>25</v>
      </c>
      <c r="DI40" s="11" t="s">
        <v>25</v>
      </c>
      <c r="DJ40" s="11" t="s">
        <v>25</v>
      </c>
      <c r="DK40" s="11" t="s">
        <v>25</v>
      </c>
      <c r="DL40" s="11" t="s">
        <v>25</v>
      </c>
      <c r="DM40" s="11" t="s">
        <v>25</v>
      </c>
      <c r="DN40" s="11" t="s">
        <v>25</v>
      </c>
      <c r="DO40" s="11" t="s">
        <v>25</v>
      </c>
      <c r="DP40" s="11" t="s">
        <v>25</v>
      </c>
      <c r="DQ40" s="11" t="s">
        <v>25</v>
      </c>
      <c r="DR40" s="11" t="s">
        <v>25</v>
      </c>
      <c r="DS40" s="11" t="s">
        <v>25</v>
      </c>
      <c r="DT40" s="11" t="s">
        <v>25</v>
      </c>
      <c r="DU40" s="11" t="s">
        <v>25</v>
      </c>
      <c r="DV40" s="11" t="s">
        <v>25</v>
      </c>
      <c r="DW40" s="11" t="s">
        <v>25</v>
      </c>
      <c r="DX40" s="11" t="s">
        <v>25</v>
      </c>
      <c r="DY40" s="11" t="s">
        <v>25</v>
      </c>
      <c r="DZ40" s="11" t="s">
        <v>25</v>
      </c>
      <c r="EA40" s="11" t="s">
        <v>25</v>
      </c>
      <c r="EB40" s="11" t="s">
        <v>25</v>
      </c>
      <c r="EC40" s="11" t="s">
        <v>25</v>
      </c>
      <c r="ED40" s="11" t="s">
        <v>25</v>
      </c>
      <c r="EE40" s="11" t="s">
        <v>25</v>
      </c>
      <c r="EF40" s="11" t="s">
        <v>25</v>
      </c>
      <c r="EG40" s="11" t="s">
        <v>25</v>
      </c>
    </row>
    <row r="41" ht="15" customHeight="1" outlineLevel="1" spans="2:137">
      <c r="B41" s="10">
        <v>202412</v>
      </c>
      <c r="C41" s="11">
        <v>6021864.97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0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CT41" s="10">
        <v>202412</v>
      </c>
      <c r="CU41" s="11">
        <v>0</v>
      </c>
      <c r="CV41" s="11" t="s">
        <v>25</v>
      </c>
      <c r="CW41" s="11" t="s">
        <v>25</v>
      </c>
      <c r="CX41" s="11" t="s">
        <v>25</v>
      </c>
      <c r="CY41" s="11" t="s">
        <v>25</v>
      </c>
      <c r="CZ41" s="11" t="s">
        <v>25</v>
      </c>
      <c r="DA41" s="11" t="s">
        <v>25</v>
      </c>
      <c r="DB41" s="11" t="s">
        <v>25</v>
      </c>
      <c r="DC41" s="11" t="s">
        <v>25</v>
      </c>
      <c r="DD41" s="11" t="s">
        <v>25</v>
      </c>
      <c r="DE41" s="11" t="s">
        <v>25</v>
      </c>
      <c r="DF41" s="11" t="s">
        <v>25</v>
      </c>
      <c r="DG41" s="11" t="s">
        <v>25</v>
      </c>
      <c r="DH41" s="11" t="s">
        <v>25</v>
      </c>
      <c r="DI41" s="11" t="s">
        <v>25</v>
      </c>
      <c r="DJ41" s="11" t="s">
        <v>25</v>
      </c>
      <c r="DK41" s="11" t="s">
        <v>25</v>
      </c>
      <c r="DL41" s="11" t="s">
        <v>25</v>
      </c>
      <c r="DM41" s="11" t="s">
        <v>25</v>
      </c>
      <c r="DN41" s="11" t="s">
        <v>25</v>
      </c>
      <c r="DO41" s="11" t="s">
        <v>25</v>
      </c>
      <c r="DP41" s="11" t="s">
        <v>25</v>
      </c>
      <c r="DQ41" s="11" t="s">
        <v>25</v>
      </c>
      <c r="DR41" s="11" t="s">
        <v>25</v>
      </c>
      <c r="DS41" s="11" t="s">
        <v>25</v>
      </c>
      <c r="DT41" s="11" t="s">
        <v>25</v>
      </c>
      <c r="DU41" s="11" t="s">
        <v>25</v>
      </c>
      <c r="DV41" s="11" t="s">
        <v>25</v>
      </c>
      <c r="DW41" s="11" t="s">
        <v>25</v>
      </c>
      <c r="DX41" s="11" t="s">
        <v>25</v>
      </c>
      <c r="DY41" s="11" t="s">
        <v>25</v>
      </c>
      <c r="DZ41" s="11" t="s">
        <v>25</v>
      </c>
      <c r="EA41" s="11" t="s">
        <v>25</v>
      </c>
      <c r="EB41" s="11" t="s">
        <v>25</v>
      </c>
      <c r="EC41" s="11" t="s">
        <v>25</v>
      </c>
      <c r="ED41" s="11" t="s">
        <v>25</v>
      </c>
      <c r="EE41" s="11" t="s">
        <v>25</v>
      </c>
      <c r="EF41" s="11" t="s">
        <v>25</v>
      </c>
      <c r="EG41" s="11" t="s">
        <v>25</v>
      </c>
    </row>
    <row r="42" ht="15" customHeight="1"/>
    <row r="43" ht="15" customHeight="1" spans="2:129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P43" s="6" t="s">
        <v>26</v>
      </c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</row>
    <row r="44" ht="15" customHeight="1" outlineLevel="1" spans="2:129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P44" s="8" t="s">
        <v>23</v>
      </c>
      <c r="CQ44" s="9" t="s">
        <v>24</v>
      </c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</row>
    <row r="45" ht="15" customHeight="1" outlineLevel="1" spans="2:129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  <c r="CP45" s="9"/>
      <c r="CQ45" s="9">
        <v>1</v>
      </c>
      <c r="CR45" s="9">
        <v>2</v>
      </c>
      <c r="CS45" s="9">
        <v>3</v>
      </c>
      <c r="CT45" s="9">
        <v>4</v>
      </c>
      <c r="CU45" s="9">
        <v>5</v>
      </c>
      <c r="CV45" s="9">
        <v>6</v>
      </c>
      <c r="CW45" s="9">
        <v>7</v>
      </c>
      <c r="CX45" s="9">
        <v>8</v>
      </c>
      <c r="CY45" s="9">
        <v>9</v>
      </c>
      <c r="CZ45" s="9">
        <v>10</v>
      </c>
      <c r="DA45" s="9">
        <v>11</v>
      </c>
      <c r="DB45" s="9">
        <v>12</v>
      </c>
      <c r="DC45" s="9">
        <v>13</v>
      </c>
      <c r="DD45" s="9">
        <v>14</v>
      </c>
      <c r="DE45" s="9">
        <v>15</v>
      </c>
      <c r="DF45" s="9">
        <v>16</v>
      </c>
      <c r="DG45" s="9">
        <v>17</v>
      </c>
      <c r="DH45" s="9">
        <v>18</v>
      </c>
      <c r="DI45" s="9">
        <v>19</v>
      </c>
      <c r="DJ45" s="9">
        <v>20</v>
      </c>
      <c r="DK45" s="9">
        <v>21</v>
      </c>
      <c r="DL45" s="9">
        <v>22</v>
      </c>
      <c r="DM45" s="9">
        <v>23</v>
      </c>
      <c r="DN45" s="9">
        <v>24</v>
      </c>
      <c r="DO45" s="9">
        <v>25</v>
      </c>
      <c r="DP45" s="9">
        <v>26</v>
      </c>
      <c r="DQ45" s="9">
        <v>27</v>
      </c>
      <c r="DR45" s="9">
        <v>28</v>
      </c>
      <c r="DS45" s="9">
        <v>29</v>
      </c>
      <c r="DT45" s="9">
        <v>30</v>
      </c>
      <c r="DU45" s="9">
        <v>31</v>
      </c>
      <c r="DV45" s="9">
        <v>32</v>
      </c>
      <c r="DW45" s="9">
        <v>33</v>
      </c>
      <c r="DX45" s="9">
        <v>34</v>
      </c>
      <c r="DY45" s="9">
        <v>35</v>
      </c>
    </row>
    <row r="46" ht="15" customHeight="1" outlineLevel="1" spans="2:129">
      <c r="B46" s="10">
        <v>201506</v>
      </c>
      <c r="C46" s="13">
        <f t="shared" ref="C46:AJ54" si="0">IFERROR(IF(D7="","",D7/C7),0)</f>
        <v>5.0849990251511</v>
      </c>
      <c r="D46" s="13">
        <f t="shared" si="0"/>
        <v>1.14181533195097</v>
      </c>
      <c r="E46" s="13">
        <f t="shared" si="0"/>
        <v>1</v>
      </c>
      <c r="F46" s="13">
        <f t="shared" si="0"/>
        <v>1</v>
      </c>
      <c r="G46" s="13">
        <f t="shared" si="0"/>
        <v>1.00671599790998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>
        <f t="shared" si="1"/>
        <v>0</v>
      </c>
      <c r="CD46" s="13">
        <f t="shared" si="1"/>
        <v>0</v>
      </c>
      <c r="CE46" s="13">
        <f t="shared" si="1"/>
        <v>0</v>
      </c>
      <c r="CF46" s="13">
        <f t="shared" si="1"/>
        <v>0</v>
      </c>
      <c r="CG46" s="13" t="str">
        <f>IFERROR(IF(CH7="","",CH7/CG7),0)</f>
        <v/>
      </c>
      <c r="CP46" s="10">
        <v>201506</v>
      </c>
      <c r="CQ46" s="13" t="str">
        <f t="shared" ref="CQ46:DX54" si="2">IFERROR(IF(CR7="","",CR7/CQ7),0)</f>
        <v/>
      </c>
      <c r="CR46" s="13" t="str">
        <f t="shared" si="2"/>
        <v/>
      </c>
      <c r="CS46" s="13">
        <f t="shared" si="2"/>
        <v>0</v>
      </c>
      <c r="CT46" s="13">
        <f t="shared" si="2"/>
        <v>0</v>
      </c>
      <c r="CU46" s="13">
        <f t="shared" si="2"/>
        <v>0</v>
      </c>
      <c r="CV46" s="13">
        <f t="shared" si="2"/>
        <v>0</v>
      </c>
      <c r="CW46" s="13">
        <f t="shared" si="2"/>
        <v>0</v>
      </c>
      <c r="CX46" s="13">
        <f t="shared" si="2"/>
        <v>0</v>
      </c>
      <c r="CY46" s="13">
        <f t="shared" si="2"/>
        <v>0</v>
      </c>
      <c r="CZ46" s="13">
        <f t="shared" si="2"/>
        <v>0</v>
      </c>
      <c r="DA46" s="13">
        <f t="shared" si="2"/>
        <v>0</v>
      </c>
      <c r="DB46" s="13">
        <f t="shared" si="2"/>
        <v>0</v>
      </c>
      <c r="DC46" s="13">
        <f t="shared" si="2"/>
        <v>0</v>
      </c>
      <c r="DD46" s="13">
        <f t="shared" si="2"/>
        <v>0</v>
      </c>
      <c r="DE46" s="13">
        <f t="shared" si="2"/>
        <v>0</v>
      </c>
      <c r="DF46" s="13">
        <f t="shared" si="2"/>
        <v>0</v>
      </c>
      <c r="DG46" s="13">
        <f t="shared" si="2"/>
        <v>0</v>
      </c>
      <c r="DH46" s="13">
        <f t="shared" si="2"/>
        <v>0</v>
      </c>
      <c r="DI46" s="13">
        <f t="shared" si="2"/>
        <v>0</v>
      </c>
      <c r="DJ46" s="13">
        <f t="shared" si="2"/>
        <v>0</v>
      </c>
      <c r="DK46" s="13">
        <f t="shared" si="2"/>
        <v>0</v>
      </c>
      <c r="DL46" s="13">
        <f t="shared" si="2"/>
        <v>0</v>
      </c>
      <c r="DM46" s="13">
        <f t="shared" si="2"/>
        <v>0</v>
      </c>
      <c r="DN46" s="13">
        <f t="shared" si="2"/>
        <v>0</v>
      </c>
      <c r="DO46" s="13">
        <f t="shared" si="2"/>
        <v>0</v>
      </c>
      <c r="DP46" s="13">
        <f t="shared" si="2"/>
        <v>0</v>
      </c>
      <c r="DQ46" s="13">
        <f t="shared" si="2"/>
        <v>0</v>
      </c>
      <c r="DR46" s="13">
        <f t="shared" si="2"/>
        <v>0</v>
      </c>
      <c r="DS46" s="13">
        <f t="shared" si="2"/>
        <v>0</v>
      </c>
      <c r="DT46" s="13">
        <f t="shared" si="2"/>
        <v>0</v>
      </c>
      <c r="DU46" s="13">
        <f t="shared" si="2"/>
        <v>0</v>
      </c>
      <c r="DV46" s="13">
        <f t="shared" si="2"/>
        <v>0</v>
      </c>
      <c r="DW46" s="13">
        <f t="shared" si="2"/>
        <v>0</v>
      </c>
      <c r="DX46" s="13">
        <f t="shared" si="2"/>
        <v>0</v>
      </c>
      <c r="DY46" s="13">
        <f>IFERROR(IF(DZ7="","",DZ7/DY7),0)</f>
        <v>0</v>
      </c>
    </row>
    <row r="47" ht="15" customHeight="1" outlineLevel="1" spans="2:129">
      <c r="B47" s="10">
        <v>201509</v>
      </c>
      <c r="C47" s="13">
        <f t="shared" si="0"/>
        <v>1.16974559040735</v>
      </c>
      <c r="D47" s="13">
        <f t="shared" si="0"/>
        <v>3.29281826332934</v>
      </c>
      <c r="E47" s="13">
        <f t="shared" si="0"/>
        <v>1</v>
      </c>
      <c r="F47" s="13">
        <f t="shared" si="0"/>
        <v>1</v>
      </c>
      <c r="G47" s="13">
        <f t="shared" si="0"/>
        <v>1</v>
      </c>
      <c r="H47" s="13">
        <f t="shared" si="0"/>
        <v>1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0</v>
      </c>
      <c r="BF47" s="13">
        <f t="shared" si="1"/>
        <v>0</v>
      </c>
      <c r="BG47" s="13">
        <f t="shared" si="1"/>
        <v>0</v>
      </c>
      <c r="BH47" s="13">
        <f t="shared" si="1"/>
        <v>0</v>
      </c>
      <c r="BI47" s="13">
        <f t="shared" si="1"/>
        <v>0</v>
      </c>
      <c r="BJ47" s="13">
        <f t="shared" si="1"/>
        <v>0</v>
      </c>
      <c r="BK47" s="13">
        <f t="shared" si="1"/>
        <v>0</v>
      </c>
      <c r="BL47" s="13">
        <f t="shared" si="1"/>
        <v>0</v>
      </c>
      <c r="BM47" s="13">
        <f t="shared" si="1"/>
        <v>0</v>
      </c>
      <c r="BN47" s="13">
        <f t="shared" si="1"/>
        <v>0</v>
      </c>
      <c r="BO47" s="13">
        <f t="shared" si="1"/>
        <v>0</v>
      </c>
      <c r="BP47" s="13">
        <f t="shared" si="1"/>
        <v>0</v>
      </c>
      <c r="BQ47" s="13">
        <f t="shared" si="1"/>
        <v>0</v>
      </c>
      <c r="BR47" s="13">
        <f t="shared" si="1"/>
        <v>0</v>
      </c>
      <c r="BS47" s="13">
        <f t="shared" si="1"/>
        <v>0</v>
      </c>
      <c r="BT47" s="13">
        <f t="shared" si="1"/>
        <v>0</v>
      </c>
      <c r="BU47" s="13">
        <f t="shared" si="1"/>
        <v>0</v>
      </c>
      <c r="BV47" s="13">
        <f t="shared" si="1"/>
        <v>0</v>
      </c>
      <c r="BW47" s="13">
        <f t="shared" si="1"/>
        <v>0</v>
      </c>
      <c r="BX47" s="13">
        <f t="shared" si="1"/>
        <v>0</v>
      </c>
      <c r="BY47" s="13">
        <f t="shared" si="1"/>
        <v>0</v>
      </c>
      <c r="BZ47" s="13">
        <f t="shared" si="1"/>
        <v>0</v>
      </c>
      <c r="CA47" s="13">
        <f t="shared" si="1"/>
        <v>0</v>
      </c>
      <c r="CB47" s="13">
        <f t="shared" si="1"/>
        <v>0</v>
      </c>
      <c r="CC47" s="13">
        <f t="shared" si="1"/>
        <v>0</v>
      </c>
      <c r="CD47" s="13">
        <f t="shared" si="1"/>
        <v>0</v>
      </c>
      <c r="CE47" s="13">
        <f t="shared" si="1"/>
        <v>0</v>
      </c>
      <c r="CF47" s="13" t="str">
        <f t="shared" si="1"/>
        <v/>
      </c>
      <c r="CG47" s="13" t="s">
        <v>25</v>
      </c>
      <c r="CP47" s="10">
        <v>201509</v>
      </c>
      <c r="CQ47" s="13" t="str">
        <f t="shared" si="2"/>
        <v/>
      </c>
      <c r="CR47" s="13" t="str">
        <f t="shared" si="2"/>
        <v/>
      </c>
      <c r="CS47" s="13">
        <f t="shared" si="2"/>
        <v>0</v>
      </c>
      <c r="CT47" s="13">
        <f t="shared" si="2"/>
        <v>0</v>
      </c>
      <c r="CU47" s="13">
        <f t="shared" si="2"/>
        <v>0</v>
      </c>
      <c r="CV47" s="13">
        <f t="shared" si="2"/>
        <v>0</v>
      </c>
      <c r="CW47" s="13">
        <f t="shared" si="2"/>
        <v>0</v>
      </c>
      <c r="CX47" s="13">
        <f t="shared" si="2"/>
        <v>0</v>
      </c>
      <c r="CY47" s="13">
        <f t="shared" si="2"/>
        <v>0</v>
      </c>
      <c r="CZ47" s="13">
        <f t="shared" si="2"/>
        <v>0</v>
      </c>
      <c r="DA47" s="13">
        <f t="shared" si="2"/>
        <v>0</v>
      </c>
      <c r="DB47" s="13">
        <f t="shared" si="2"/>
        <v>0</v>
      </c>
      <c r="DC47" s="13">
        <f t="shared" si="2"/>
        <v>0</v>
      </c>
      <c r="DD47" s="13">
        <f t="shared" si="2"/>
        <v>0</v>
      </c>
      <c r="DE47" s="13">
        <f t="shared" si="2"/>
        <v>0</v>
      </c>
      <c r="DF47" s="13">
        <f t="shared" si="2"/>
        <v>0</v>
      </c>
      <c r="DG47" s="13">
        <f t="shared" si="2"/>
        <v>0</v>
      </c>
      <c r="DH47" s="13">
        <f t="shared" si="2"/>
        <v>0</v>
      </c>
      <c r="DI47" s="13">
        <f t="shared" si="2"/>
        <v>0</v>
      </c>
      <c r="DJ47" s="13">
        <f t="shared" si="2"/>
        <v>0</v>
      </c>
      <c r="DK47" s="13">
        <f t="shared" si="2"/>
        <v>0</v>
      </c>
      <c r="DL47" s="13">
        <f t="shared" si="2"/>
        <v>0</v>
      </c>
      <c r="DM47" s="13">
        <f t="shared" si="2"/>
        <v>0</v>
      </c>
      <c r="DN47" s="13">
        <f t="shared" si="2"/>
        <v>0</v>
      </c>
      <c r="DO47" s="13">
        <f t="shared" si="2"/>
        <v>0</v>
      </c>
      <c r="DP47" s="13">
        <f t="shared" si="2"/>
        <v>0</v>
      </c>
      <c r="DQ47" s="13">
        <f t="shared" si="2"/>
        <v>0</v>
      </c>
      <c r="DR47" s="13">
        <f t="shared" si="2"/>
        <v>0</v>
      </c>
      <c r="DS47" s="13">
        <f t="shared" si="2"/>
        <v>0</v>
      </c>
      <c r="DT47" s="13">
        <f t="shared" si="2"/>
        <v>0</v>
      </c>
      <c r="DU47" s="13">
        <f t="shared" si="2"/>
        <v>0</v>
      </c>
      <c r="DV47" s="13">
        <f t="shared" si="2"/>
        <v>0</v>
      </c>
      <c r="DW47" s="13">
        <f t="shared" si="2"/>
        <v>0</v>
      </c>
      <c r="DX47" s="13">
        <f t="shared" si="2"/>
        <v>0</v>
      </c>
      <c r="DY47" s="13" t="s">
        <v>25</v>
      </c>
    </row>
    <row r="48" ht="15" customHeight="1" outlineLevel="1" spans="2:129">
      <c r="B48" s="10">
        <v>201512</v>
      </c>
      <c r="C48" s="13">
        <f t="shared" si="0"/>
        <v>1.04186075817675</v>
      </c>
      <c r="D48" s="13">
        <f t="shared" si="0"/>
        <v>1.14607951101304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0</v>
      </c>
      <c r="AZ48" s="13">
        <f t="shared" si="1"/>
        <v>0</v>
      </c>
      <c r="BA48" s="13">
        <f t="shared" si="1"/>
        <v>0</v>
      </c>
      <c r="BB48" s="13">
        <f t="shared" si="1"/>
        <v>0</v>
      </c>
      <c r="BC48" s="13">
        <f t="shared" si="1"/>
        <v>0</v>
      </c>
      <c r="BD48" s="13">
        <f t="shared" si="1"/>
        <v>0</v>
      </c>
      <c r="BE48" s="13">
        <f t="shared" si="1"/>
        <v>0</v>
      </c>
      <c r="BF48" s="13">
        <f t="shared" si="1"/>
        <v>0</v>
      </c>
      <c r="BG48" s="13">
        <f t="shared" si="1"/>
        <v>0</v>
      </c>
      <c r="BH48" s="13">
        <f t="shared" si="1"/>
        <v>0</v>
      </c>
      <c r="BI48" s="13">
        <f t="shared" si="1"/>
        <v>0</v>
      </c>
      <c r="BJ48" s="13">
        <f t="shared" si="1"/>
        <v>0</v>
      </c>
      <c r="BK48" s="13">
        <f t="shared" si="1"/>
        <v>0</v>
      </c>
      <c r="BL48" s="13">
        <f t="shared" si="1"/>
        <v>0</v>
      </c>
      <c r="BM48" s="13">
        <f t="shared" si="1"/>
        <v>0</v>
      </c>
      <c r="BN48" s="13">
        <f t="shared" si="1"/>
        <v>0</v>
      </c>
      <c r="BO48" s="13">
        <f t="shared" si="1"/>
        <v>0</v>
      </c>
      <c r="BP48" s="13">
        <f t="shared" si="1"/>
        <v>0</v>
      </c>
      <c r="BQ48" s="13">
        <f t="shared" si="1"/>
        <v>0</v>
      </c>
      <c r="BR48" s="13">
        <f t="shared" si="1"/>
        <v>0</v>
      </c>
      <c r="BS48" s="13">
        <f t="shared" si="1"/>
        <v>0</v>
      </c>
      <c r="BT48" s="13">
        <f t="shared" si="1"/>
        <v>0</v>
      </c>
      <c r="BU48" s="13">
        <f t="shared" si="1"/>
        <v>0</v>
      </c>
      <c r="BV48" s="13">
        <f t="shared" si="1"/>
        <v>0</v>
      </c>
      <c r="BW48" s="13">
        <f t="shared" si="1"/>
        <v>0</v>
      </c>
      <c r="BX48" s="13">
        <f t="shared" si="1"/>
        <v>0</v>
      </c>
      <c r="BY48" s="13">
        <f t="shared" si="1"/>
        <v>0</v>
      </c>
      <c r="BZ48" s="13">
        <f t="shared" si="1"/>
        <v>0</v>
      </c>
      <c r="CA48" s="13">
        <f t="shared" si="1"/>
        <v>0</v>
      </c>
      <c r="CB48" s="13">
        <f t="shared" si="1"/>
        <v>0</v>
      </c>
      <c r="CC48" s="13">
        <f t="shared" si="1"/>
        <v>0</v>
      </c>
      <c r="CD48" s="13">
        <f t="shared" si="1"/>
        <v>0</v>
      </c>
      <c r="CE48" s="13" t="str">
        <f t="shared" si="1"/>
        <v/>
      </c>
      <c r="CF48" s="13" t="s">
        <v>25</v>
      </c>
      <c r="CG48" s="13" t="s">
        <v>25</v>
      </c>
      <c r="CP48" s="10">
        <v>201512</v>
      </c>
      <c r="CQ48" s="13" t="str">
        <f t="shared" si="2"/>
        <v/>
      </c>
      <c r="CR48" s="13" t="str">
        <f t="shared" si="2"/>
        <v/>
      </c>
      <c r="CS48" s="13">
        <f t="shared" si="2"/>
        <v>0</v>
      </c>
      <c r="CT48" s="13">
        <f t="shared" si="2"/>
        <v>0</v>
      </c>
      <c r="CU48" s="13">
        <f t="shared" si="2"/>
        <v>0</v>
      </c>
      <c r="CV48" s="13">
        <f t="shared" si="2"/>
        <v>0</v>
      </c>
      <c r="CW48" s="13">
        <f t="shared" si="2"/>
        <v>0</v>
      </c>
      <c r="CX48" s="13">
        <f t="shared" si="2"/>
        <v>0</v>
      </c>
      <c r="CY48" s="13">
        <f t="shared" si="2"/>
        <v>0</v>
      </c>
      <c r="CZ48" s="13">
        <f t="shared" si="2"/>
        <v>0</v>
      </c>
      <c r="DA48" s="13">
        <f t="shared" si="2"/>
        <v>0</v>
      </c>
      <c r="DB48" s="13">
        <f t="shared" si="2"/>
        <v>0</v>
      </c>
      <c r="DC48" s="13">
        <f t="shared" si="2"/>
        <v>0</v>
      </c>
      <c r="DD48" s="13">
        <f t="shared" si="2"/>
        <v>0</v>
      </c>
      <c r="DE48" s="13">
        <f t="shared" si="2"/>
        <v>0</v>
      </c>
      <c r="DF48" s="13">
        <f t="shared" si="2"/>
        <v>0</v>
      </c>
      <c r="DG48" s="13">
        <f t="shared" si="2"/>
        <v>0</v>
      </c>
      <c r="DH48" s="13">
        <f t="shared" si="2"/>
        <v>0</v>
      </c>
      <c r="DI48" s="13">
        <f t="shared" si="2"/>
        <v>0</v>
      </c>
      <c r="DJ48" s="13">
        <f t="shared" si="2"/>
        <v>0</v>
      </c>
      <c r="DK48" s="13">
        <f t="shared" si="2"/>
        <v>0</v>
      </c>
      <c r="DL48" s="13">
        <f t="shared" si="2"/>
        <v>0</v>
      </c>
      <c r="DM48" s="13">
        <f t="shared" si="2"/>
        <v>0</v>
      </c>
      <c r="DN48" s="13">
        <f t="shared" si="2"/>
        <v>0</v>
      </c>
      <c r="DO48" s="13">
        <f t="shared" si="2"/>
        <v>0</v>
      </c>
      <c r="DP48" s="13">
        <f t="shared" si="2"/>
        <v>0</v>
      </c>
      <c r="DQ48" s="13">
        <f t="shared" si="2"/>
        <v>0</v>
      </c>
      <c r="DR48" s="13">
        <f t="shared" si="2"/>
        <v>0</v>
      </c>
      <c r="DS48" s="13">
        <f t="shared" si="2"/>
        <v>0</v>
      </c>
      <c r="DT48" s="13">
        <f t="shared" si="2"/>
        <v>0</v>
      </c>
      <c r="DU48" s="13">
        <f t="shared" si="2"/>
        <v>0</v>
      </c>
      <c r="DV48" s="13">
        <f t="shared" si="2"/>
        <v>0</v>
      </c>
      <c r="DW48" s="13">
        <f t="shared" si="2"/>
        <v>0</v>
      </c>
      <c r="DX48" s="13" t="s">
        <v>25</v>
      </c>
      <c r="DY48" s="13" t="s">
        <v>25</v>
      </c>
    </row>
    <row r="49" ht="15" customHeight="1" outlineLevel="1" spans="2:129">
      <c r="B49" s="10">
        <v>201603</v>
      </c>
      <c r="C49" s="13">
        <f t="shared" si="0"/>
        <v>1.24442777564846</v>
      </c>
      <c r="D49" s="13">
        <f t="shared" si="0"/>
        <v>1</v>
      </c>
      <c r="E49" s="13">
        <f t="shared" si="0"/>
        <v>1</v>
      </c>
      <c r="F49" s="13">
        <f t="shared" si="0"/>
        <v>1</v>
      </c>
      <c r="G49" s="13">
        <f t="shared" si="0"/>
        <v>1</v>
      </c>
      <c r="H49" s="13">
        <f t="shared" si="0"/>
        <v>1</v>
      </c>
      <c r="I49" s="13">
        <f t="shared" si="0"/>
        <v>1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0</v>
      </c>
      <c r="AZ49" s="13">
        <f t="shared" si="1"/>
        <v>0</v>
      </c>
      <c r="BA49" s="13">
        <f t="shared" si="1"/>
        <v>0</v>
      </c>
      <c r="BB49" s="13">
        <f t="shared" si="1"/>
        <v>0</v>
      </c>
      <c r="BC49" s="13">
        <f t="shared" si="1"/>
        <v>0</v>
      </c>
      <c r="BD49" s="13">
        <f t="shared" si="1"/>
        <v>0</v>
      </c>
      <c r="BE49" s="13">
        <f t="shared" si="1"/>
        <v>0</v>
      </c>
      <c r="BF49" s="13">
        <f t="shared" si="1"/>
        <v>0</v>
      </c>
      <c r="BG49" s="13">
        <f t="shared" si="1"/>
        <v>0</v>
      </c>
      <c r="BH49" s="13">
        <f t="shared" si="1"/>
        <v>0</v>
      </c>
      <c r="BI49" s="13">
        <f t="shared" si="1"/>
        <v>0</v>
      </c>
      <c r="BJ49" s="13">
        <f t="shared" si="1"/>
        <v>0</v>
      </c>
      <c r="BK49" s="13">
        <f t="shared" si="1"/>
        <v>0</v>
      </c>
      <c r="BL49" s="13">
        <f t="shared" si="1"/>
        <v>0</v>
      </c>
      <c r="BM49" s="13">
        <f t="shared" si="1"/>
        <v>0</v>
      </c>
      <c r="BN49" s="13">
        <f t="shared" si="1"/>
        <v>0</v>
      </c>
      <c r="BO49" s="13">
        <f t="shared" si="1"/>
        <v>0</v>
      </c>
      <c r="BP49" s="13">
        <f t="shared" si="1"/>
        <v>0</v>
      </c>
      <c r="BQ49" s="13">
        <f t="shared" si="1"/>
        <v>0</v>
      </c>
      <c r="BR49" s="13">
        <f t="shared" si="1"/>
        <v>0</v>
      </c>
      <c r="BS49" s="13">
        <f t="shared" si="1"/>
        <v>0</v>
      </c>
      <c r="BT49" s="13">
        <f t="shared" si="1"/>
        <v>0</v>
      </c>
      <c r="BU49" s="13">
        <f t="shared" si="1"/>
        <v>0</v>
      </c>
      <c r="BV49" s="13">
        <f t="shared" si="1"/>
        <v>0</v>
      </c>
      <c r="BW49" s="13">
        <f t="shared" si="1"/>
        <v>0</v>
      </c>
      <c r="BX49" s="13">
        <f t="shared" si="1"/>
        <v>0</v>
      </c>
      <c r="BY49" s="13">
        <f t="shared" si="1"/>
        <v>0</v>
      </c>
      <c r="BZ49" s="13">
        <f t="shared" si="1"/>
        <v>0</v>
      </c>
      <c r="CA49" s="13">
        <f t="shared" si="1"/>
        <v>0</v>
      </c>
      <c r="CB49" s="13">
        <f t="shared" si="1"/>
        <v>0</v>
      </c>
      <c r="CC49" s="13">
        <f t="shared" si="1"/>
        <v>0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  <c r="CP49" s="10">
        <v>201603</v>
      </c>
      <c r="CQ49" s="13" t="str">
        <f t="shared" si="2"/>
        <v/>
      </c>
      <c r="CR49" s="13" t="str">
        <f t="shared" si="2"/>
        <v/>
      </c>
      <c r="CS49" s="13">
        <f t="shared" si="2"/>
        <v>0</v>
      </c>
      <c r="CT49" s="13">
        <f t="shared" si="2"/>
        <v>0</v>
      </c>
      <c r="CU49" s="13">
        <f t="shared" si="2"/>
        <v>0</v>
      </c>
      <c r="CV49" s="13">
        <f t="shared" si="2"/>
        <v>0</v>
      </c>
      <c r="CW49" s="13">
        <f t="shared" si="2"/>
        <v>0</v>
      </c>
      <c r="CX49" s="13">
        <f t="shared" si="2"/>
        <v>0</v>
      </c>
      <c r="CY49" s="13">
        <f t="shared" si="2"/>
        <v>0</v>
      </c>
      <c r="CZ49" s="13">
        <f t="shared" si="2"/>
        <v>0</v>
      </c>
      <c r="DA49" s="13">
        <f t="shared" si="2"/>
        <v>0</v>
      </c>
      <c r="DB49" s="13">
        <f t="shared" si="2"/>
        <v>0</v>
      </c>
      <c r="DC49" s="13">
        <f t="shared" si="2"/>
        <v>0</v>
      </c>
      <c r="DD49" s="13">
        <f t="shared" si="2"/>
        <v>0</v>
      </c>
      <c r="DE49" s="13">
        <f t="shared" si="2"/>
        <v>0</v>
      </c>
      <c r="DF49" s="13">
        <f t="shared" si="2"/>
        <v>0</v>
      </c>
      <c r="DG49" s="13">
        <f t="shared" si="2"/>
        <v>0</v>
      </c>
      <c r="DH49" s="13">
        <f t="shared" si="2"/>
        <v>0</v>
      </c>
      <c r="DI49" s="13">
        <f t="shared" si="2"/>
        <v>0</v>
      </c>
      <c r="DJ49" s="13">
        <f t="shared" si="2"/>
        <v>0</v>
      </c>
      <c r="DK49" s="13">
        <f t="shared" si="2"/>
        <v>0</v>
      </c>
      <c r="DL49" s="13">
        <f t="shared" si="2"/>
        <v>0</v>
      </c>
      <c r="DM49" s="13">
        <f t="shared" si="2"/>
        <v>0</v>
      </c>
      <c r="DN49" s="13">
        <f t="shared" si="2"/>
        <v>0</v>
      </c>
      <c r="DO49" s="13">
        <f t="shared" si="2"/>
        <v>0</v>
      </c>
      <c r="DP49" s="13">
        <f t="shared" si="2"/>
        <v>0</v>
      </c>
      <c r="DQ49" s="13">
        <f t="shared" si="2"/>
        <v>0</v>
      </c>
      <c r="DR49" s="13">
        <f t="shared" si="2"/>
        <v>0</v>
      </c>
      <c r="DS49" s="13">
        <f t="shared" si="2"/>
        <v>0</v>
      </c>
      <c r="DT49" s="13">
        <f t="shared" si="2"/>
        <v>0</v>
      </c>
      <c r="DU49" s="13">
        <f t="shared" si="2"/>
        <v>0</v>
      </c>
      <c r="DV49" s="13">
        <f t="shared" si="2"/>
        <v>0</v>
      </c>
      <c r="DW49" s="13" t="s">
        <v>25</v>
      </c>
      <c r="DX49" s="13" t="s">
        <v>25</v>
      </c>
      <c r="DY49" s="13" t="s">
        <v>25</v>
      </c>
    </row>
    <row r="50" ht="15" customHeight="1" outlineLevel="1" spans="2:129">
      <c r="B50" s="10">
        <v>201606</v>
      </c>
      <c r="C50" s="13">
        <f t="shared" si="0"/>
        <v>1.34100373481922</v>
      </c>
      <c r="D50" s="13">
        <f t="shared" si="0"/>
        <v>1</v>
      </c>
      <c r="E50" s="13">
        <f t="shared" si="0"/>
        <v>1</v>
      </c>
      <c r="F50" s="13">
        <f t="shared" si="0"/>
        <v>1.00347508689761</v>
      </c>
      <c r="G50" s="13">
        <f t="shared" si="0"/>
        <v>3.74404363702228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0</v>
      </c>
      <c r="AZ50" s="13">
        <f t="shared" si="1"/>
        <v>0</v>
      </c>
      <c r="BA50" s="13">
        <f t="shared" si="1"/>
        <v>0</v>
      </c>
      <c r="BB50" s="13">
        <f t="shared" si="1"/>
        <v>0</v>
      </c>
      <c r="BC50" s="13">
        <f t="shared" si="1"/>
        <v>0</v>
      </c>
      <c r="BD50" s="13">
        <f t="shared" si="1"/>
        <v>0</v>
      </c>
      <c r="BE50" s="13">
        <f t="shared" si="1"/>
        <v>0</v>
      </c>
      <c r="BF50" s="13">
        <f t="shared" si="1"/>
        <v>0</v>
      </c>
      <c r="BG50" s="13">
        <f t="shared" si="1"/>
        <v>0</v>
      </c>
      <c r="BH50" s="13">
        <f t="shared" si="1"/>
        <v>0</v>
      </c>
      <c r="BI50" s="13">
        <f t="shared" si="1"/>
        <v>0</v>
      </c>
      <c r="BJ50" s="13">
        <f t="shared" si="1"/>
        <v>0</v>
      </c>
      <c r="BK50" s="13">
        <f t="shared" si="1"/>
        <v>0</v>
      </c>
      <c r="BL50" s="13">
        <f t="shared" si="1"/>
        <v>0</v>
      </c>
      <c r="BM50" s="13">
        <f t="shared" si="1"/>
        <v>0</v>
      </c>
      <c r="BN50" s="13">
        <f t="shared" si="1"/>
        <v>0</v>
      </c>
      <c r="BO50" s="13">
        <f t="shared" si="1"/>
        <v>0</v>
      </c>
      <c r="BP50" s="13">
        <f t="shared" si="1"/>
        <v>0</v>
      </c>
      <c r="BQ50" s="13">
        <f t="shared" si="1"/>
        <v>0</v>
      </c>
      <c r="BR50" s="13">
        <f t="shared" si="1"/>
        <v>0</v>
      </c>
      <c r="BS50" s="13">
        <f t="shared" si="1"/>
        <v>0</v>
      </c>
      <c r="BT50" s="13">
        <f t="shared" si="1"/>
        <v>0</v>
      </c>
      <c r="BU50" s="13">
        <f t="shared" si="1"/>
        <v>0</v>
      </c>
      <c r="BV50" s="13">
        <f t="shared" si="1"/>
        <v>0</v>
      </c>
      <c r="BW50" s="13">
        <f t="shared" si="1"/>
        <v>0</v>
      </c>
      <c r="BX50" s="13">
        <f t="shared" si="1"/>
        <v>0</v>
      </c>
      <c r="BY50" s="13">
        <f t="shared" si="1"/>
        <v>0</v>
      </c>
      <c r="BZ50" s="13">
        <f t="shared" si="1"/>
        <v>0</v>
      </c>
      <c r="CA50" s="13">
        <f t="shared" si="1"/>
        <v>0</v>
      </c>
      <c r="CB50" s="13">
        <f t="shared" si="1"/>
        <v>0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  <c r="CP50" s="10">
        <v>201606</v>
      </c>
      <c r="CQ50" s="13" t="str">
        <f t="shared" si="2"/>
        <v/>
      </c>
      <c r="CR50" s="13" t="str">
        <f t="shared" si="2"/>
        <v/>
      </c>
      <c r="CS50" s="13">
        <f t="shared" si="2"/>
        <v>0</v>
      </c>
      <c r="CT50" s="13">
        <f t="shared" si="2"/>
        <v>0</v>
      </c>
      <c r="CU50" s="13">
        <f t="shared" si="2"/>
        <v>0</v>
      </c>
      <c r="CV50" s="13">
        <f t="shared" si="2"/>
        <v>0</v>
      </c>
      <c r="CW50" s="13">
        <f t="shared" si="2"/>
        <v>0</v>
      </c>
      <c r="CX50" s="13">
        <f t="shared" si="2"/>
        <v>0</v>
      </c>
      <c r="CY50" s="13">
        <f t="shared" si="2"/>
        <v>0</v>
      </c>
      <c r="CZ50" s="13">
        <f t="shared" si="2"/>
        <v>0</v>
      </c>
      <c r="DA50" s="13">
        <f t="shared" si="2"/>
        <v>0</v>
      </c>
      <c r="DB50" s="13">
        <f t="shared" si="2"/>
        <v>0</v>
      </c>
      <c r="DC50" s="13">
        <f t="shared" si="2"/>
        <v>0</v>
      </c>
      <c r="DD50" s="13">
        <f t="shared" si="2"/>
        <v>0</v>
      </c>
      <c r="DE50" s="13">
        <f t="shared" si="2"/>
        <v>0</v>
      </c>
      <c r="DF50" s="13">
        <f t="shared" si="2"/>
        <v>0</v>
      </c>
      <c r="DG50" s="13">
        <f t="shared" si="2"/>
        <v>0</v>
      </c>
      <c r="DH50" s="13">
        <f t="shared" si="2"/>
        <v>0</v>
      </c>
      <c r="DI50" s="13">
        <f t="shared" si="2"/>
        <v>0</v>
      </c>
      <c r="DJ50" s="13">
        <f t="shared" si="2"/>
        <v>0</v>
      </c>
      <c r="DK50" s="13">
        <f t="shared" si="2"/>
        <v>0</v>
      </c>
      <c r="DL50" s="13">
        <f t="shared" si="2"/>
        <v>0</v>
      </c>
      <c r="DM50" s="13">
        <f t="shared" si="2"/>
        <v>0</v>
      </c>
      <c r="DN50" s="13">
        <f t="shared" si="2"/>
        <v>0</v>
      </c>
      <c r="DO50" s="13">
        <f t="shared" si="2"/>
        <v>0</v>
      </c>
      <c r="DP50" s="13">
        <f t="shared" si="2"/>
        <v>0</v>
      </c>
      <c r="DQ50" s="13">
        <f t="shared" si="2"/>
        <v>0</v>
      </c>
      <c r="DR50" s="13">
        <f t="shared" si="2"/>
        <v>0</v>
      </c>
      <c r="DS50" s="13">
        <f t="shared" si="2"/>
        <v>0</v>
      </c>
      <c r="DT50" s="13">
        <f t="shared" si="2"/>
        <v>0</v>
      </c>
      <c r="DU50" s="13">
        <f t="shared" si="2"/>
        <v>0</v>
      </c>
      <c r="DV50" s="13" t="s">
        <v>25</v>
      </c>
      <c r="DW50" s="13" t="s">
        <v>25</v>
      </c>
      <c r="DX50" s="13" t="s">
        <v>25</v>
      </c>
      <c r="DY50" s="13" t="s">
        <v>25</v>
      </c>
    </row>
    <row r="51" ht="15" customHeight="1" outlineLevel="1" spans="2:129">
      <c r="B51" s="10">
        <v>201609</v>
      </c>
      <c r="C51" s="13">
        <f t="shared" si="0"/>
        <v>1.62284105663839</v>
      </c>
      <c r="D51" s="13">
        <f t="shared" si="0"/>
        <v>1</v>
      </c>
      <c r="E51" s="13">
        <f t="shared" si="0"/>
        <v>1</v>
      </c>
      <c r="F51" s="13">
        <f t="shared" si="0"/>
        <v>1</v>
      </c>
      <c r="G51" s="13">
        <f t="shared" si="0"/>
        <v>1.00182356548082</v>
      </c>
      <c r="H51" s="13">
        <f t="shared" si="0"/>
        <v>1</v>
      </c>
      <c r="I51" s="13">
        <f t="shared" si="0"/>
        <v>1.20250238338479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0</v>
      </c>
      <c r="AZ51" s="13">
        <f t="shared" si="1"/>
        <v>0</v>
      </c>
      <c r="BA51" s="13">
        <f t="shared" si="1"/>
        <v>0</v>
      </c>
      <c r="BB51" s="13">
        <f t="shared" si="1"/>
        <v>0</v>
      </c>
      <c r="BC51" s="13">
        <f t="shared" si="1"/>
        <v>0</v>
      </c>
      <c r="BD51" s="13">
        <f t="shared" si="1"/>
        <v>0</v>
      </c>
      <c r="BE51" s="13">
        <f t="shared" si="1"/>
        <v>0</v>
      </c>
      <c r="BF51" s="13">
        <f t="shared" si="1"/>
        <v>0</v>
      </c>
      <c r="BG51" s="13">
        <f t="shared" si="1"/>
        <v>0</v>
      </c>
      <c r="BH51" s="13">
        <f t="shared" si="1"/>
        <v>0</v>
      </c>
      <c r="BI51" s="13">
        <f t="shared" si="1"/>
        <v>0</v>
      </c>
      <c r="BJ51" s="13">
        <f t="shared" si="1"/>
        <v>0</v>
      </c>
      <c r="BK51" s="13">
        <f t="shared" si="1"/>
        <v>0</v>
      </c>
      <c r="BL51" s="13">
        <f t="shared" si="1"/>
        <v>0</v>
      </c>
      <c r="BM51" s="13">
        <f t="shared" si="1"/>
        <v>0</v>
      </c>
      <c r="BN51" s="13">
        <f t="shared" si="1"/>
        <v>0</v>
      </c>
      <c r="BO51" s="13">
        <f t="shared" si="1"/>
        <v>0</v>
      </c>
      <c r="BP51" s="13">
        <f t="shared" si="1"/>
        <v>0</v>
      </c>
      <c r="BQ51" s="13">
        <f t="shared" si="1"/>
        <v>0</v>
      </c>
      <c r="BR51" s="13">
        <f t="shared" si="1"/>
        <v>0</v>
      </c>
      <c r="BS51" s="13">
        <f t="shared" si="1"/>
        <v>0</v>
      </c>
      <c r="BT51" s="13">
        <f t="shared" si="1"/>
        <v>0</v>
      </c>
      <c r="BU51" s="13">
        <f t="shared" si="1"/>
        <v>0</v>
      </c>
      <c r="BV51" s="13">
        <f t="shared" si="1"/>
        <v>0</v>
      </c>
      <c r="BW51" s="13">
        <f t="shared" si="1"/>
        <v>0</v>
      </c>
      <c r="BX51" s="13">
        <f t="shared" si="1"/>
        <v>0</v>
      </c>
      <c r="BY51" s="13">
        <f t="shared" si="1"/>
        <v>0</v>
      </c>
      <c r="BZ51" s="13">
        <f t="shared" si="1"/>
        <v>0</v>
      </c>
      <c r="CA51" s="13">
        <f t="shared" si="1"/>
        <v>0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  <c r="CP51" s="10">
        <v>201609</v>
      </c>
      <c r="CQ51" s="13" t="str">
        <f t="shared" si="2"/>
        <v/>
      </c>
      <c r="CR51" s="13" t="str">
        <f t="shared" si="2"/>
        <v/>
      </c>
      <c r="CS51" s="13">
        <f t="shared" si="2"/>
        <v>0</v>
      </c>
      <c r="CT51" s="13">
        <f t="shared" si="2"/>
        <v>0</v>
      </c>
      <c r="CU51" s="13">
        <f t="shared" si="2"/>
        <v>0</v>
      </c>
      <c r="CV51" s="13">
        <f t="shared" si="2"/>
        <v>0</v>
      </c>
      <c r="CW51" s="13">
        <f t="shared" si="2"/>
        <v>0</v>
      </c>
      <c r="CX51" s="13">
        <f t="shared" si="2"/>
        <v>0</v>
      </c>
      <c r="CY51" s="13">
        <f t="shared" si="2"/>
        <v>0</v>
      </c>
      <c r="CZ51" s="13">
        <f t="shared" si="2"/>
        <v>0</v>
      </c>
      <c r="DA51" s="13">
        <f t="shared" si="2"/>
        <v>0</v>
      </c>
      <c r="DB51" s="13">
        <f t="shared" si="2"/>
        <v>0</v>
      </c>
      <c r="DC51" s="13">
        <f t="shared" si="2"/>
        <v>0</v>
      </c>
      <c r="DD51" s="13">
        <f t="shared" si="2"/>
        <v>0</v>
      </c>
      <c r="DE51" s="13">
        <f t="shared" si="2"/>
        <v>0</v>
      </c>
      <c r="DF51" s="13">
        <f t="shared" si="2"/>
        <v>0</v>
      </c>
      <c r="DG51" s="13">
        <f t="shared" si="2"/>
        <v>0</v>
      </c>
      <c r="DH51" s="13">
        <f t="shared" si="2"/>
        <v>0</v>
      </c>
      <c r="DI51" s="13">
        <f t="shared" si="2"/>
        <v>0</v>
      </c>
      <c r="DJ51" s="13">
        <f t="shared" si="2"/>
        <v>0</v>
      </c>
      <c r="DK51" s="13">
        <f t="shared" si="2"/>
        <v>0</v>
      </c>
      <c r="DL51" s="13">
        <f t="shared" si="2"/>
        <v>0</v>
      </c>
      <c r="DM51" s="13">
        <f t="shared" si="2"/>
        <v>0</v>
      </c>
      <c r="DN51" s="13">
        <f t="shared" si="2"/>
        <v>0</v>
      </c>
      <c r="DO51" s="13">
        <f t="shared" si="2"/>
        <v>0</v>
      </c>
      <c r="DP51" s="13">
        <f t="shared" si="2"/>
        <v>0</v>
      </c>
      <c r="DQ51" s="13">
        <f t="shared" si="2"/>
        <v>0</v>
      </c>
      <c r="DR51" s="13">
        <f t="shared" si="2"/>
        <v>0</v>
      </c>
      <c r="DS51" s="13">
        <f t="shared" si="2"/>
        <v>0</v>
      </c>
      <c r="DT51" s="13">
        <f t="shared" si="2"/>
        <v>0</v>
      </c>
      <c r="DU51" s="13" t="s">
        <v>25</v>
      </c>
      <c r="DV51" s="13" t="s">
        <v>25</v>
      </c>
      <c r="DW51" s="13" t="s">
        <v>25</v>
      </c>
      <c r="DX51" s="13" t="s">
        <v>25</v>
      </c>
      <c r="DY51" s="13" t="s">
        <v>25</v>
      </c>
    </row>
    <row r="52" ht="15" customHeight="1" outlineLevel="1" spans="2:129">
      <c r="B52" s="10">
        <v>201612</v>
      </c>
      <c r="C52" s="13">
        <f t="shared" si="0"/>
        <v>1.38554377246306</v>
      </c>
      <c r="D52" s="13">
        <f t="shared" si="0"/>
        <v>1.02927047972843</v>
      </c>
      <c r="E52" s="13">
        <f t="shared" si="0"/>
        <v>1.00622277535781</v>
      </c>
      <c r="F52" s="13">
        <f t="shared" si="0"/>
        <v>1.01762523191095</v>
      </c>
      <c r="G52" s="13">
        <f t="shared" si="0"/>
        <v>1</v>
      </c>
      <c r="H52" s="13">
        <f t="shared" si="0"/>
        <v>1</v>
      </c>
      <c r="I52" s="13">
        <f t="shared" si="0"/>
        <v>1.16773017319964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0</v>
      </c>
      <c r="AZ52" s="13">
        <f t="shared" si="1"/>
        <v>0</v>
      </c>
      <c r="BA52" s="13">
        <f t="shared" si="1"/>
        <v>0</v>
      </c>
      <c r="BB52" s="13">
        <f t="shared" si="1"/>
        <v>0</v>
      </c>
      <c r="BC52" s="13">
        <f t="shared" si="1"/>
        <v>0</v>
      </c>
      <c r="BD52" s="13">
        <f t="shared" si="1"/>
        <v>0</v>
      </c>
      <c r="BE52" s="13">
        <f t="shared" si="1"/>
        <v>0</v>
      </c>
      <c r="BF52" s="13">
        <f t="shared" si="1"/>
        <v>0</v>
      </c>
      <c r="BG52" s="13">
        <f t="shared" si="1"/>
        <v>0</v>
      </c>
      <c r="BH52" s="13">
        <f t="shared" si="1"/>
        <v>0</v>
      </c>
      <c r="BI52" s="13">
        <f t="shared" si="1"/>
        <v>0</v>
      </c>
      <c r="BJ52" s="13">
        <f t="shared" si="1"/>
        <v>0</v>
      </c>
      <c r="BK52" s="13">
        <f t="shared" si="1"/>
        <v>0</v>
      </c>
      <c r="BL52" s="13">
        <f t="shared" si="1"/>
        <v>0</v>
      </c>
      <c r="BM52" s="13">
        <f t="shared" si="1"/>
        <v>0</v>
      </c>
      <c r="BN52" s="13">
        <f t="shared" si="1"/>
        <v>0</v>
      </c>
      <c r="BO52" s="13">
        <f t="shared" si="1"/>
        <v>0</v>
      </c>
      <c r="BP52" s="13">
        <f t="shared" si="1"/>
        <v>0</v>
      </c>
      <c r="BQ52" s="13">
        <f t="shared" si="1"/>
        <v>0</v>
      </c>
      <c r="BR52" s="13">
        <f t="shared" si="1"/>
        <v>0</v>
      </c>
      <c r="BS52" s="13">
        <f t="shared" si="1"/>
        <v>0</v>
      </c>
      <c r="BT52" s="13">
        <f t="shared" si="1"/>
        <v>0</v>
      </c>
      <c r="BU52" s="13">
        <f t="shared" si="1"/>
        <v>0</v>
      </c>
      <c r="BV52" s="13">
        <f t="shared" si="1"/>
        <v>0</v>
      </c>
      <c r="BW52" s="13">
        <f t="shared" si="1"/>
        <v>0</v>
      </c>
      <c r="BX52" s="13">
        <f t="shared" si="1"/>
        <v>0</v>
      </c>
      <c r="BY52" s="13">
        <f t="shared" si="1"/>
        <v>0</v>
      </c>
      <c r="BZ52" s="13">
        <f t="shared" si="1"/>
        <v>0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  <c r="CP52" s="10">
        <v>201612</v>
      </c>
      <c r="CQ52" s="13" t="str">
        <f t="shared" si="2"/>
        <v/>
      </c>
      <c r="CR52" s="13" t="str">
        <f t="shared" si="2"/>
        <v/>
      </c>
      <c r="CS52" s="13">
        <f t="shared" si="2"/>
        <v>0</v>
      </c>
      <c r="CT52" s="13">
        <f t="shared" si="2"/>
        <v>0</v>
      </c>
      <c r="CU52" s="13">
        <f t="shared" si="2"/>
        <v>0</v>
      </c>
      <c r="CV52" s="13">
        <f t="shared" si="2"/>
        <v>0</v>
      </c>
      <c r="CW52" s="13">
        <f t="shared" si="2"/>
        <v>0</v>
      </c>
      <c r="CX52" s="13">
        <f t="shared" si="2"/>
        <v>0</v>
      </c>
      <c r="CY52" s="13">
        <f t="shared" si="2"/>
        <v>0</v>
      </c>
      <c r="CZ52" s="13">
        <f t="shared" si="2"/>
        <v>0</v>
      </c>
      <c r="DA52" s="13">
        <f t="shared" si="2"/>
        <v>0</v>
      </c>
      <c r="DB52" s="13">
        <f t="shared" si="2"/>
        <v>0</v>
      </c>
      <c r="DC52" s="13">
        <f t="shared" si="2"/>
        <v>0</v>
      </c>
      <c r="DD52" s="13">
        <f t="shared" si="2"/>
        <v>0</v>
      </c>
      <c r="DE52" s="13">
        <f t="shared" si="2"/>
        <v>0</v>
      </c>
      <c r="DF52" s="13">
        <f t="shared" si="2"/>
        <v>0</v>
      </c>
      <c r="DG52" s="13">
        <f t="shared" si="2"/>
        <v>0</v>
      </c>
      <c r="DH52" s="13">
        <f t="shared" si="2"/>
        <v>0</v>
      </c>
      <c r="DI52" s="13">
        <f t="shared" si="2"/>
        <v>0</v>
      </c>
      <c r="DJ52" s="13">
        <f t="shared" si="2"/>
        <v>0</v>
      </c>
      <c r="DK52" s="13">
        <f t="shared" si="2"/>
        <v>0</v>
      </c>
      <c r="DL52" s="13">
        <f t="shared" si="2"/>
        <v>0</v>
      </c>
      <c r="DM52" s="13">
        <f t="shared" si="2"/>
        <v>0</v>
      </c>
      <c r="DN52" s="13">
        <f t="shared" si="2"/>
        <v>0</v>
      </c>
      <c r="DO52" s="13">
        <f t="shared" si="2"/>
        <v>0</v>
      </c>
      <c r="DP52" s="13">
        <f t="shared" si="2"/>
        <v>0</v>
      </c>
      <c r="DQ52" s="13">
        <f t="shared" si="2"/>
        <v>0</v>
      </c>
      <c r="DR52" s="13">
        <f t="shared" si="2"/>
        <v>0</v>
      </c>
      <c r="DS52" s="13">
        <f t="shared" si="2"/>
        <v>0</v>
      </c>
      <c r="DT52" s="13" t="s">
        <v>25</v>
      </c>
      <c r="DU52" s="13" t="s">
        <v>25</v>
      </c>
      <c r="DV52" s="13" t="s">
        <v>25</v>
      </c>
      <c r="DW52" s="13" t="s">
        <v>25</v>
      </c>
      <c r="DX52" s="13" t="s">
        <v>25</v>
      </c>
      <c r="DY52" s="13" t="s">
        <v>25</v>
      </c>
    </row>
    <row r="53" ht="15" customHeight="1" outlineLevel="1" spans="2:129">
      <c r="B53" s="10">
        <v>201703</v>
      </c>
      <c r="C53" s="13">
        <f t="shared" si="0"/>
        <v>1.58814947965363</v>
      </c>
      <c r="D53" s="13">
        <f t="shared" si="0"/>
        <v>1.57919208124777</v>
      </c>
      <c r="E53" s="13">
        <f t="shared" si="0"/>
        <v>1.01218914004077</v>
      </c>
      <c r="F53" s="13">
        <f t="shared" si="0"/>
        <v>1.03158741170895</v>
      </c>
      <c r="G53" s="13">
        <f t="shared" si="0"/>
        <v>1</v>
      </c>
      <c r="H53" s="13">
        <f t="shared" si="0"/>
        <v>1.01231566363794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0</v>
      </c>
      <c r="AZ53" s="13">
        <f t="shared" si="1"/>
        <v>0</v>
      </c>
      <c r="BA53" s="13">
        <f t="shared" si="1"/>
        <v>0</v>
      </c>
      <c r="BB53" s="13">
        <f t="shared" si="1"/>
        <v>0</v>
      </c>
      <c r="BC53" s="13">
        <f t="shared" si="1"/>
        <v>0</v>
      </c>
      <c r="BD53" s="13">
        <f t="shared" si="1"/>
        <v>0</v>
      </c>
      <c r="BE53" s="13">
        <f t="shared" si="1"/>
        <v>0</v>
      </c>
      <c r="BF53" s="13">
        <f t="shared" si="1"/>
        <v>0</v>
      </c>
      <c r="BG53" s="13">
        <f t="shared" si="1"/>
        <v>0</v>
      </c>
      <c r="BH53" s="13">
        <f t="shared" si="1"/>
        <v>0</v>
      </c>
      <c r="BI53" s="13">
        <f t="shared" si="1"/>
        <v>0</v>
      </c>
      <c r="BJ53" s="13">
        <f t="shared" si="1"/>
        <v>0</v>
      </c>
      <c r="BK53" s="13">
        <f t="shared" si="1"/>
        <v>0</v>
      </c>
      <c r="BL53" s="13">
        <f t="shared" si="1"/>
        <v>0</v>
      </c>
      <c r="BM53" s="13">
        <f t="shared" si="1"/>
        <v>0</v>
      </c>
      <c r="BN53" s="13">
        <f t="shared" si="1"/>
        <v>0</v>
      </c>
      <c r="BO53" s="13">
        <f t="shared" si="1"/>
        <v>0</v>
      </c>
      <c r="BP53" s="13">
        <f t="shared" si="1"/>
        <v>0</v>
      </c>
      <c r="BQ53" s="13">
        <f t="shared" si="1"/>
        <v>0</v>
      </c>
      <c r="BR53" s="13">
        <f t="shared" si="1"/>
        <v>0</v>
      </c>
      <c r="BS53" s="13">
        <f t="shared" si="1"/>
        <v>0</v>
      </c>
      <c r="BT53" s="13">
        <f t="shared" si="1"/>
        <v>0</v>
      </c>
      <c r="BU53" s="13">
        <f t="shared" si="1"/>
        <v>0</v>
      </c>
      <c r="BV53" s="13">
        <f t="shared" si="1"/>
        <v>0</v>
      </c>
      <c r="BW53" s="13">
        <f t="shared" si="1"/>
        <v>0</v>
      </c>
      <c r="BX53" s="13">
        <f t="shared" si="1"/>
        <v>0</v>
      </c>
      <c r="BY53" s="13">
        <f t="shared" si="1"/>
        <v>0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  <c r="CP53" s="10">
        <v>201703</v>
      </c>
      <c r="CQ53" s="13" t="str">
        <f t="shared" si="2"/>
        <v/>
      </c>
      <c r="CR53" s="13" t="str">
        <f t="shared" si="2"/>
        <v/>
      </c>
      <c r="CS53" s="13">
        <f t="shared" si="2"/>
        <v>0</v>
      </c>
      <c r="CT53" s="13">
        <f t="shared" si="2"/>
        <v>0</v>
      </c>
      <c r="CU53" s="13">
        <f t="shared" si="2"/>
        <v>0</v>
      </c>
      <c r="CV53" s="13">
        <f t="shared" si="2"/>
        <v>0</v>
      </c>
      <c r="CW53" s="13">
        <f t="shared" si="2"/>
        <v>0</v>
      </c>
      <c r="CX53" s="13">
        <f t="shared" si="2"/>
        <v>0</v>
      </c>
      <c r="CY53" s="13">
        <f t="shared" si="2"/>
        <v>0</v>
      </c>
      <c r="CZ53" s="13">
        <f t="shared" si="2"/>
        <v>0</v>
      </c>
      <c r="DA53" s="13">
        <f t="shared" si="2"/>
        <v>0</v>
      </c>
      <c r="DB53" s="13">
        <f t="shared" si="2"/>
        <v>0</v>
      </c>
      <c r="DC53" s="13">
        <f t="shared" si="2"/>
        <v>0</v>
      </c>
      <c r="DD53" s="13">
        <f t="shared" si="2"/>
        <v>0</v>
      </c>
      <c r="DE53" s="13">
        <f t="shared" si="2"/>
        <v>0</v>
      </c>
      <c r="DF53" s="13">
        <f t="shared" si="2"/>
        <v>0</v>
      </c>
      <c r="DG53" s="13">
        <f t="shared" si="2"/>
        <v>0</v>
      </c>
      <c r="DH53" s="13">
        <f t="shared" si="2"/>
        <v>0</v>
      </c>
      <c r="DI53" s="13">
        <f t="shared" si="2"/>
        <v>0</v>
      </c>
      <c r="DJ53" s="13">
        <f t="shared" si="2"/>
        <v>0</v>
      </c>
      <c r="DK53" s="13">
        <f t="shared" si="2"/>
        <v>0</v>
      </c>
      <c r="DL53" s="13">
        <f t="shared" si="2"/>
        <v>0</v>
      </c>
      <c r="DM53" s="13">
        <f t="shared" si="2"/>
        <v>0</v>
      </c>
      <c r="DN53" s="13">
        <f t="shared" si="2"/>
        <v>0</v>
      </c>
      <c r="DO53" s="13">
        <f t="shared" si="2"/>
        <v>0</v>
      </c>
      <c r="DP53" s="13">
        <f t="shared" si="2"/>
        <v>0</v>
      </c>
      <c r="DQ53" s="13">
        <f t="shared" si="2"/>
        <v>0</v>
      </c>
      <c r="DR53" s="13">
        <f t="shared" si="2"/>
        <v>0</v>
      </c>
      <c r="DS53" s="13" t="s">
        <v>25</v>
      </c>
      <c r="DT53" s="13" t="s">
        <v>25</v>
      </c>
      <c r="DU53" s="13" t="s">
        <v>25</v>
      </c>
      <c r="DV53" s="13" t="s">
        <v>25</v>
      </c>
      <c r="DW53" s="13" t="s">
        <v>25</v>
      </c>
      <c r="DX53" s="13" t="s">
        <v>25</v>
      </c>
      <c r="DY53" s="13" t="s">
        <v>25</v>
      </c>
    </row>
    <row r="54" ht="15" customHeight="1" outlineLevel="1" spans="2:129">
      <c r="B54" s="10">
        <v>201706</v>
      </c>
      <c r="C54" s="13">
        <f t="shared" si="0"/>
        <v>1.67332461158102</v>
      </c>
      <c r="D54" s="13">
        <f t="shared" si="0"/>
        <v>1.11791363009413</v>
      </c>
      <c r="E54" s="13">
        <f t="shared" si="0"/>
        <v>1.00078725564792</v>
      </c>
      <c r="F54" s="13">
        <f t="shared" si="0"/>
        <v>1.03423655993334</v>
      </c>
      <c r="G54" s="13">
        <f t="shared" ref="G54:AC69" si="3">IFERROR(IF(H15="","",H15/G15),0)</f>
        <v>1</v>
      </c>
      <c r="H54" s="13">
        <f t="shared" si="3"/>
        <v>1</v>
      </c>
      <c r="I54" s="13">
        <f t="shared" si="3"/>
        <v>1.09684394423184</v>
      </c>
      <c r="J54" s="13">
        <f t="shared" si="3"/>
        <v>1</v>
      </c>
      <c r="K54" s="13">
        <f t="shared" si="3"/>
        <v>1</v>
      </c>
      <c r="L54" s="13">
        <f t="shared" si="3"/>
        <v>1</v>
      </c>
      <c r="M54" s="13">
        <f t="shared" si="3"/>
        <v>1</v>
      </c>
      <c r="N54" s="13">
        <f t="shared" si="3"/>
        <v>1</v>
      </c>
      <c r="O54" s="13">
        <f t="shared" si="3"/>
        <v>1</v>
      </c>
      <c r="P54" s="13">
        <f t="shared" si="3"/>
        <v>1</v>
      </c>
      <c r="Q54" s="13">
        <f t="shared" si="3"/>
        <v>1</v>
      </c>
      <c r="R54" s="13">
        <f t="shared" si="3"/>
        <v>1</v>
      </c>
      <c r="S54" s="13">
        <f t="shared" si="3"/>
        <v>1</v>
      </c>
      <c r="T54" s="13">
        <f t="shared" si="3"/>
        <v>1</v>
      </c>
      <c r="U54" s="13">
        <f t="shared" si="3"/>
        <v>1</v>
      </c>
      <c r="V54" s="13">
        <f t="shared" si="3"/>
        <v>1</v>
      </c>
      <c r="W54" s="13">
        <f t="shared" si="3"/>
        <v>1</v>
      </c>
      <c r="X54" s="13">
        <f t="shared" si="3"/>
        <v>1</v>
      </c>
      <c r="Y54" s="13">
        <f t="shared" si="3"/>
        <v>1</v>
      </c>
      <c r="Z54" s="13">
        <f t="shared" si="3"/>
        <v>1</v>
      </c>
      <c r="AA54" s="13">
        <f t="shared" si="3"/>
        <v>1</v>
      </c>
      <c r="AB54" s="13">
        <f t="shared" si="3"/>
        <v>1</v>
      </c>
      <c r="AC54" s="13" t="str">
        <f t="shared" si="3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0</v>
      </c>
      <c r="AZ54" s="13">
        <f t="shared" si="1"/>
        <v>0</v>
      </c>
      <c r="BA54" s="13">
        <f t="shared" si="1"/>
        <v>0</v>
      </c>
      <c r="BB54" s="13">
        <f t="shared" si="1"/>
        <v>0</v>
      </c>
      <c r="BC54" s="13">
        <f t="shared" ref="BC54:BY69" si="4">IFERROR(IF(BD15="","",BD15/BC15),0)</f>
        <v>0</v>
      </c>
      <c r="BD54" s="13">
        <f t="shared" si="4"/>
        <v>0</v>
      </c>
      <c r="BE54" s="13">
        <f t="shared" si="4"/>
        <v>0</v>
      </c>
      <c r="BF54" s="13">
        <f t="shared" si="4"/>
        <v>0</v>
      </c>
      <c r="BG54" s="13">
        <f t="shared" si="4"/>
        <v>0</v>
      </c>
      <c r="BH54" s="13">
        <f t="shared" si="4"/>
        <v>0</v>
      </c>
      <c r="BI54" s="13">
        <f t="shared" si="4"/>
        <v>0</v>
      </c>
      <c r="BJ54" s="13">
        <f t="shared" si="4"/>
        <v>0</v>
      </c>
      <c r="BK54" s="13">
        <f t="shared" si="4"/>
        <v>0</v>
      </c>
      <c r="BL54" s="13">
        <f t="shared" si="4"/>
        <v>0</v>
      </c>
      <c r="BM54" s="13">
        <f t="shared" si="4"/>
        <v>0</v>
      </c>
      <c r="BN54" s="13">
        <f t="shared" si="4"/>
        <v>0</v>
      </c>
      <c r="BO54" s="13">
        <f t="shared" si="4"/>
        <v>0</v>
      </c>
      <c r="BP54" s="13">
        <f t="shared" si="4"/>
        <v>0</v>
      </c>
      <c r="BQ54" s="13">
        <f t="shared" si="4"/>
        <v>0</v>
      </c>
      <c r="BR54" s="13">
        <f t="shared" si="4"/>
        <v>0</v>
      </c>
      <c r="BS54" s="13">
        <f t="shared" si="4"/>
        <v>0</v>
      </c>
      <c r="BT54" s="13">
        <f t="shared" si="4"/>
        <v>0</v>
      </c>
      <c r="BU54" s="13">
        <f t="shared" si="4"/>
        <v>0</v>
      </c>
      <c r="BV54" s="13">
        <f t="shared" si="4"/>
        <v>0</v>
      </c>
      <c r="BW54" s="13">
        <f t="shared" si="4"/>
        <v>0</v>
      </c>
      <c r="BX54" s="13">
        <f t="shared" si="4"/>
        <v>0</v>
      </c>
      <c r="BY54" s="13" t="str">
        <f t="shared" si="4"/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  <c r="CP54" s="10">
        <v>201706</v>
      </c>
      <c r="CQ54" s="13" t="str">
        <f t="shared" si="2"/>
        <v/>
      </c>
      <c r="CR54" s="13" t="str">
        <f t="shared" si="2"/>
        <v/>
      </c>
      <c r="CS54" s="13">
        <f t="shared" si="2"/>
        <v>0</v>
      </c>
      <c r="CT54" s="13">
        <f t="shared" si="2"/>
        <v>0</v>
      </c>
      <c r="CU54" s="13">
        <f t="shared" ref="CU54:DQ69" si="5">IFERROR(IF(CV15="","",CV15/CU15),0)</f>
        <v>0</v>
      </c>
      <c r="CV54" s="13">
        <f t="shared" si="5"/>
        <v>0</v>
      </c>
      <c r="CW54" s="13">
        <f t="shared" si="5"/>
        <v>0</v>
      </c>
      <c r="CX54" s="13">
        <f t="shared" si="5"/>
        <v>0</v>
      </c>
      <c r="CY54" s="13">
        <f t="shared" si="5"/>
        <v>0</v>
      </c>
      <c r="CZ54" s="13">
        <f t="shared" si="5"/>
        <v>0</v>
      </c>
      <c r="DA54" s="13">
        <f t="shared" si="5"/>
        <v>0</v>
      </c>
      <c r="DB54" s="13">
        <f t="shared" si="5"/>
        <v>0</v>
      </c>
      <c r="DC54" s="13">
        <f t="shared" si="5"/>
        <v>0</v>
      </c>
      <c r="DD54" s="13">
        <f t="shared" si="5"/>
        <v>0</v>
      </c>
      <c r="DE54" s="13">
        <f t="shared" si="5"/>
        <v>0</v>
      </c>
      <c r="DF54" s="13">
        <f t="shared" si="5"/>
        <v>0</v>
      </c>
      <c r="DG54" s="13">
        <f t="shared" si="5"/>
        <v>0</v>
      </c>
      <c r="DH54" s="13">
        <f t="shared" si="5"/>
        <v>0</v>
      </c>
      <c r="DI54" s="13">
        <f t="shared" si="5"/>
        <v>0</v>
      </c>
      <c r="DJ54" s="13">
        <f t="shared" si="5"/>
        <v>0</v>
      </c>
      <c r="DK54" s="13">
        <f t="shared" si="5"/>
        <v>0</v>
      </c>
      <c r="DL54" s="13">
        <f t="shared" si="5"/>
        <v>0</v>
      </c>
      <c r="DM54" s="13">
        <f t="shared" si="5"/>
        <v>0</v>
      </c>
      <c r="DN54" s="13">
        <f t="shared" si="5"/>
        <v>0</v>
      </c>
      <c r="DO54" s="13">
        <f t="shared" si="5"/>
        <v>0</v>
      </c>
      <c r="DP54" s="13">
        <f t="shared" si="5"/>
        <v>0</v>
      </c>
      <c r="DQ54" s="13">
        <f t="shared" si="5"/>
        <v>0</v>
      </c>
      <c r="DR54" s="13" t="s">
        <v>25</v>
      </c>
      <c r="DS54" s="13" t="s">
        <v>25</v>
      </c>
      <c r="DT54" s="13" t="s">
        <v>25</v>
      </c>
      <c r="DU54" s="13" t="s">
        <v>25</v>
      </c>
      <c r="DV54" s="13" t="s">
        <v>25</v>
      </c>
      <c r="DW54" s="13" t="s">
        <v>25</v>
      </c>
      <c r="DX54" s="13" t="s">
        <v>25</v>
      </c>
      <c r="DY54" s="13" t="s">
        <v>25</v>
      </c>
    </row>
    <row r="55" ht="15" customHeight="1" outlineLevel="1" spans="2:129">
      <c r="B55" s="10">
        <v>201709</v>
      </c>
      <c r="C55" s="13">
        <f t="shared" ref="C55:M70" si="6">IFERROR(IF(D16="","",D16/C16),0)</f>
        <v>1.41223712652463</v>
      </c>
      <c r="D55" s="13">
        <f t="shared" si="6"/>
        <v>1.0056552476567</v>
      </c>
      <c r="E55" s="13">
        <f t="shared" si="6"/>
        <v>1</v>
      </c>
      <c r="F55" s="13">
        <f t="shared" si="6"/>
        <v>1</v>
      </c>
      <c r="G55" s="13">
        <f t="shared" si="3"/>
        <v>1</v>
      </c>
      <c r="H55" s="13">
        <f t="shared" si="3"/>
        <v>1</v>
      </c>
      <c r="I55" s="13">
        <f t="shared" si="3"/>
        <v>1</v>
      </c>
      <c r="J55" s="13">
        <f t="shared" si="3"/>
        <v>1</v>
      </c>
      <c r="K55" s="13">
        <f t="shared" si="3"/>
        <v>1.13214195859136</v>
      </c>
      <c r="L55" s="13">
        <f t="shared" si="3"/>
        <v>1</v>
      </c>
      <c r="M55" s="13">
        <f t="shared" si="3"/>
        <v>1</v>
      </c>
      <c r="N55" s="13">
        <f t="shared" si="3"/>
        <v>1</v>
      </c>
      <c r="O55" s="13">
        <f t="shared" si="3"/>
        <v>1</v>
      </c>
      <c r="P55" s="13">
        <f t="shared" si="3"/>
        <v>1</v>
      </c>
      <c r="Q55" s="13">
        <f t="shared" si="3"/>
        <v>1</v>
      </c>
      <c r="R55" s="13">
        <f t="shared" si="3"/>
        <v>1</v>
      </c>
      <c r="S55" s="13">
        <f t="shared" si="3"/>
        <v>1</v>
      </c>
      <c r="T55" s="13">
        <f t="shared" si="3"/>
        <v>1</v>
      </c>
      <c r="U55" s="13">
        <f t="shared" si="3"/>
        <v>1</v>
      </c>
      <c r="V55" s="13">
        <f t="shared" si="3"/>
        <v>1</v>
      </c>
      <c r="W55" s="13">
        <f t="shared" si="3"/>
        <v>1</v>
      </c>
      <c r="X55" s="13">
        <f t="shared" si="3"/>
        <v>1</v>
      </c>
      <c r="Y55" s="13">
        <f t="shared" si="3"/>
        <v>1</v>
      </c>
      <c r="Z55" s="13">
        <f t="shared" si="3"/>
        <v>1</v>
      </c>
      <c r="AA55" s="13">
        <f t="shared" si="3"/>
        <v>1</v>
      </c>
      <c r="AB55" s="13" t="str">
        <f t="shared" si="3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BI70" si="7">IFERROR(IF(AZ16="","",AZ16/AY16),0)</f>
        <v>0</v>
      </c>
      <c r="AZ55" s="13">
        <f t="shared" si="7"/>
        <v>0</v>
      </c>
      <c r="BA55" s="13">
        <f t="shared" si="7"/>
        <v>0</v>
      </c>
      <c r="BB55" s="13">
        <f t="shared" si="7"/>
        <v>0</v>
      </c>
      <c r="BC55" s="13">
        <f t="shared" si="4"/>
        <v>0</v>
      </c>
      <c r="BD55" s="13">
        <f t="shared" si="4"/>
        <v>0</v>
      </c>
      <c r="BE55" s="13">
        <f t="shared" si="4"/>
        <v>0</v>
      </c>
      <c r="BF55" s="13">
        <f t="shared" si="4"/>
        <v>0</v>
      </c>
      <c r="BG55" s="13">
        <f t="shared" si="4"/>
        <v>0</v>
      </c>
      <c r="BH55" s="13">
        <f t="shared" si="4"/>
        <v>0</v>
      </c>
      <c r="BI55" s="13">
        <f t="shared" si="4"/>
        <v>0</v>
      </c>
      <c r="BJ55" s="13">
        <f t="shared" si="4"/>
        <v>0</v>
      </c>
      <c r="BK55" s="13">
        <f t="shared" si="4"/>
        <v>0</v>
      </c>
      <c r="BL55" s="13">
        <f t="shared" si="4"/>
        <v>0</v>
      </c>
      <c r="BM55" s="13">
        <f t="shared" si="4"/>
        <v>0</v>
      </c>
      <c r="BN55" s="13">
        <f t="shared" si="4"/>
        <v>0</v>
      </c>
      <c r="BO55" s="13">
        <f t="shared" si="4"/>
        <v>0</v>
      </c>
      <c r="BP55" s="13">
        <f t="shared" si="4"/>
        <v>0</v>
      </c>
      <c r="BQ55" s="13">
        <f t="shared" si="4"/>
        <v>0</v>
      </c>
      <c r="BR55" s="13">
        <f t="shared" si="4"/>
        <v>0</v>
      </c>
      <c r="BS55" s="13">
        <f t="shared" si="4"/>
        <v>0</v>
      </c>
      <c r="BT55" s="13">
        <f t="shared" si="4"/>
        <v>0</v>
      </c>
      <c r="BU55" s="13">
        <f t="shared" si="4"/>
        <v>0</v>
      </c>
      <c r="BV55" s="13">
        <f t="shared" si="4"/>
        <v>0</v>
      </c>
      <c r="BW55" s="13">
        <f t="shared" si="4"/>
        <v>0</v>
      </c>
      <c r="BX55" s="13" t="str">
        <f t="shared" si="4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  <c r="CP55" s="10">
        <v>201709</v>
      </c>
      <c r="CQ55" s="13" t="str">
        <f t="shared" ref="CQ55:DA70" si="8">IFERROR(IF(CR16="","",CR16/CQ16),0)</f>
        <v/>
      </c>
      <c r="CR55" s="13" t="str">
        <f t="shared" si="8"/>
        <v/>
      </c>
      <c r="CS55" s="13">
        <f t="shared" si="8"/>
        <v>0</v>
      </c>
      <c r="CT55" s="13">
        <f t="shared" si="8"/>
        <v>0</v>
      </c>
      <c r="CU55" s="13">
        <f t="shared" si="5"/>
        <v>0</v>
      </c>
      <c r="CV55" s="13">
        <f t="shared" si="5"/>
        <v>0</v>
      </c>
      <c r="CW55" s="13">
        <f t="shared" si="5"/>
        <v>0</v>
      </c>
      <c r="CX55" s="13">
        <f t="shared" si="5"/>
        <v>0</v>
      </c>
      <c r="CY55" s="13">
        <f t="shared" si="5"/>
        <v>0</v>
      </c>
      <c r="CZ55" s="13">
        <f t="shared" si="5"/>
        <v>0</v>
      </c>
      <c r="DA55" s="13">
        <f t="shared" si="5"/>
        <v>0</v>
      </c>
      <c r="DB55" s="13">
        <f t="shared" si="5"/>
        <v>0</v>
      </c>
      <c r="DC55" s="13">
        <f t="shared" si="5"/>
        <v>0</v>
      </c>
      <c r="DD55" s="13">
        <f t="shared" si="5"/>
        <v>0</v>
      </c>
      <c r="DE55" s="13">
        <f t="shared" si="5"/>
        <v>0</v>
      </c>
      <c r="DF55" s="13">
        <f t="shared" si="5"/>
        <v>0</v>
      </c>
      <c r="DG55" s="13">
        <f t="shared" si="5"/>
        <v>0</v>
      </c>
      <c r="DH55" s="13">
        <f t="shared" si="5"/>
        <v>0</v>
      </c>
      <c r="DI55" s="13">
        <f t="shared" si="5"/>
        <v>0</v>
      </c>
      <c r="DJ55" s="13">
        <f t="shared" si="5"/>
        <v>0</v>
      </c>
      <c r="DK55" s="13">
        <f t="shared" si="5"/>
        <v>0</v>
      </c>
      <c r="DL55" s="13">
        <f t="shared" si="5"/>
        <v>0</v>
      </c>
      <c r="DM55" s="13">
        <f t="shared" si="5"/>
        <v>0</v>
      </c>
      <c r="DN55" s="13">
        <f t="shared" si="5"/>
        <v>0</v>
      </c>
      <c r="DO55" s="13">
        <f t="shared" si="5"/>
        <v>0</v>
      </c>
      <c r="DP55" s="13">
        <f t="shared" si="5"/>
        <v>0</v>
      </c>
      <c r="DQ55" s="13" t="s">
        <v>25</v>
      </c>
      <c r="DR55" s="13" t="s">
        <v>25</v>
      </c>
      <c r="DS55" s="13" t="s">
        <v>25</v>
      </c>
      <c r="DT55" s="13" t="s">
        <v>25</v>
      </c>
      <c r="DU55" s="13" t="s">
        <v>25</v>
      </c>
      <c r="DV55" s="13" t="s">
        <v>25</v>
      </c>
      <c r="DW55" s="13" t="s">
        <v>25</v>
      </c>
      <c r="DX55" s="13" t="s">
        <v>25</v>
      </c>
      <c r="DY55" s="13" t="s">
        <v>25</v>
      </c>
    </row>
    <row r="56" ht="15" customHeight="1" outlineLevel="1" spans="2:129">
      <c r="B56" s="10">
        <v>201712</v>
      </c>
      <c r="C56" s="13">
        <f t="shared" si="6"/>
        <v>1.45706487537708</v>
      </c>
      <c r="D56" s="13">
        <f t="shared" si="6"/>
        <v>1.00283519299237</v>
      </c>
      <c r="E56" s="13">
        <f t="shared" si="6"/>
        <v>1.02490217301868</v>
      </c>
      <c r="F56" s="13">
        <f t="shared" si="6"/>
        <v>1</v>
      </c>
      <c r="G56" s="13">
        <f t="shared" si="3"/>
        <v>1</v>
      </c>
      <c r="H56" s="13">
        <f t="shared" si="3"/>
        <v>1.00685344560118</v>
      </c>
      <c r="I56" s="13">
        <f t="shared" si="3"/>
        <v>1.02622899395734</v>
      </c>
      <c r="J56" s="13">
        <f t="shared" si="3"/>
        <v>1</v>
      </c>
      <c r="K56" s="13">
        <f t="shared" si="3"/>
        <v>1</v>
      </c>
      <c r="L56" s="13">
        <f t="shared" si="3"/>
        <v>1</v>
      </c>
      <c r="M56" s="13">
        <f t="shared" si="3"/>
        <v>1</v>
      </c>
      <c r="N56" s="13">
        <f t="shared" si="3"/>
        <v>1</v>
      </c>
      <c r="O56" s="13">
        <f t="shared" si="3"/>
        <v>1</v>
      </c>
      <c r="P56" s="13">
        <f t="shared" si="3"/>
        <v>1</v>
      </c>
      <c r="Q56" s="13">
        <f t="shared" si="3"/>
        <v>1</v>
      </c>
      <c r="R56" s="13">
        <f t="shared" si="3"/>
        <v>1</v>
      </c>
      <c r="S56" s="13">
        <f t="shared" si="3"/>
        <v>1</v>
      </c>
      <c r="T56" s="13">
        <f t="shared" si="3"/>
        <v>1</v>
      </c>
      <c r="U56" s="13">
        <f t="shared" si="3"/>
        <v>1</v>
      </c>
      <c r="V56" s="13">
        <f t="shared" si="3"/>
        <v>1</v>
      </c>
      <c r="W56" s="13">
        <f t="shared" si="3"/>
        <v>1</v>
      </c>
      <c r="X56" s="13">
        <f t="shared" si="3"/>
        <v>1</v>
      </c>
      <c r="Y56" s="13">
        <f t="shared" si="3"/>
        <v>1</v>
      </c>
      <c r="Z56" s="13">
        <f t="shared" si="3"/>
        <v>1</v>
      </c>
      <c r="AA56" s="13" t="str">
        <f t="shared" si="3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7"/>
        <v>0</v>
      </c>
      <c r="AZ56" s="13">
        <f t="shared" si="7"/>
        <v>0</v>
      </c>
      <c r="BA56" s="13">
        <f t="shared" si="7"/>
        <v>0</v>
      </c>
      <c r="BB56" s="13">
        <f t="shared" si="7"/>
        <v>0</v>
      </c>
      <c r="BC56" s="13">
        <f t="shared" si="4"/>
        <v>0</v>
      </c>
      <c r="BD56" s="13">
        <f t="shared" si="4"/>
        <v>0</v>
      </c>
      <c r="BE56" s="13">
        <f t="shared" si="4"/>
        <v>0</v>
      </c>
      <c r="BF56" s="13">
        <f t="shared" si="4"/>
        <v>0</v>
      </c>
      <c r="BG56" s="13">
        <f t="shared" si="4"/>
        <v>0</v>
      </c>
      <c r="BH56" s="13">
        <f t="shared" si="4"/>
        <v>0</v>
      </c>
      <c r="BI56" s="13">
        <f t="shared" si="4"/>
        <v>0</v>
      </c>
      <c r="BJ56" s="13">
        <f t="shared" si="4"/>
        <v>0</v>
      </c>
      <c r="BK56" s="13">
        <f t="shared" si="4"/>
        <v>0</v>
      </c>
      <c r="BL56" s="13">
        <f t="shared" si="4"/>
        <v>0</v>
      </c>
      <c r="BM56" s="13">
        <f t="shared" si="4"/>
        <v>0</v>
      </c>
      <c r="BN56" s="13">
        <f t="shared" si="4"/>
        <v>0</v>
      </c>
      <c r="BO56" s="13">
        <f t="shared" si="4"/>
        <v>0</v>
      </c>
      <c r="BP56" s="13">
        <f t="shared" si="4"/>
        <v>0</v>
      </c>
      <c r="BQ56" s="13">
        <f t="shared" si="4"/>
        <v>0</v>
      </c>
      <c r="BR56" s="13">
        <f t="shared" si="4"/>
        <v>0</v>
      </c>
      <c r="BS56" s="13">
        <f t="shared" si="4"/>
        <v>0</v>
      </c>
      <c r="BT56" s="13">
        <f t="shared" si="4"/>
        <v>0</v>
      </c>
      <c r="BU56" s="13">
        <f t="shared" si="4"/>
        <v>0</v>
      </c>
      <c r="BV56" s="13">
        <f t="shared" si="4"/>
        <v>0</v>
      </c>
      <c r="BW56" s="13" t="str">
        <f t="shared" si="4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  <c r="CP56" s="10">
        <v>201712</v>
      </c>
      <c r="CQ56" s="13" t="str">
        <f t="shared" si="8"/>
        <v/>
      </c>
      <c r="CR56" s="13" t="str">
        <f t="shared" si="8"/>
        <v/>
      </c>
      <c r="CS56" s="13">
        <f t="shared" si="8"/>
        <v>0</v>
      </c>
      <c r="CT56" s="13">
        <f t="shared" si="8"/>
        <v>0</v>
      </c>
      <c r="CU56" s="13">
        <f t="shared" si="5"/>
        <v>0</v>
      </c>
      <c r="CV56" s="13">
        <f t="shared" si="5"/>
        <v>0</v>
      </c>
      <c r="CW56" s="13">
        <f t="shared" si="5"/>
        <v>0</v>
      </c>
      <c r="CX56" s="13">
        <f t="shared" si="5"/>
        <v>0</v>
      </c>
      <c r="CY56" s="13">
        <f t="shared" si="5"/>
        <v>0</v>
      </c>
      <c r="CZ56" s="13">
        <f t="shared" si="5"/>
        <v>0</v>
      </c>
      <c r="DA56" s="13">
        <f t="shared" si="5"/>
        <v>0</v>
      </c>
      <c r="DB56" s="13">
        <f t="shared" si="5"/>
        <v>0</v>
      </c>
      <c r="DC56" s="13">
        <f t="shared" si="5"/>
        <v>0</v>
      </c>
      <c r="DD56" s="13">
        <f t="shared" si="5"/>
        <v>0</v>
      </c>
      <c r="DE56" s="13">
        <f t="shared" si="5"/>
        <v>0</v>
      </c>
      <c r="DF56" s="13">
        <f t="shared" si="5"/>
        <v>0</v>
      </c>
      <c r="DG56" s="13">
        <f t="shared" si="5"/>
        <v>0</v>
      </c>
      <c r="DH56" s="13">
        <f t="shared" si="5"/>
        <v>0</v>
      </c>
      <c r="DI56" s="13">
        <f t="shared" si="5"/>
        <v>0</v>
      </c>
      <c r="DJ56" s="13">
        <f t="shared" si="5"/>
        <v>0</v>
      </c>
      <c r="DK56" s="13">
        <f t="shared" si="5"/>
        <v>0</v>
      </c>
      <c r="DL56" s="13">
        <f t="shared" si="5"/>
        <v>0</v>
      </c>
      <c r="DM56" s="13">
        <f t="shared" si="5"/>
        <v>0</v>
      </c>
      <c r="DN56" s="13">
        <f t="shared" si="5"/>
        <v>0</v>
      </c>
      <c r="DO56" s="13">
        <f t="shared" si="5"/>
        <v>0</v>
      </c>
      <c r="DP56" s="13" t="s">
        <v>25</v>
      </c>
      <c r="DQ56" s="13" t="s">
        <v>25</v>
      </c>
      <c r="DR56" s="13" t="s">
        <v>25</v>
      </c>
      <c r="DS56" s="13" t="s">
        <v>25</v>
      </c>
      <c r="DT56" s="13" t="s">
        <v>25</v>
      </c>
      <c r="DU56" s="13" t="s">
        <v>25</v>
      </c>
      <c r="DV56" s="13" t="s">
        <v>25</v>
      </c>
      <c r="DW56" s="13" t="s">
        <v>25</v>
      </c>
      <c r="DX56" s="13" t="s">
        <v>25</v>
      </c>
      <c r="DY56" s="13" t="s">
        <v>25</v>
      </c>
    </row>
    <row r="57" ht="15" customHeight="1" outlineLevel="1" spans="2:129">
      <c r="B57" s="10">
        <v>201803</v>
      </c>
      <c r="C57" s="13">
        <f t="shared" si="6"/>
        <v>1.27240680199039</v>
      </c>
      <c r="D57" s="13">
        <f t="shared" si="6"/>
        <v>1</v>
      </c>
      <c r="E57" s="13">
        <f t="shared" si="6"/>
        <v>1.07022159756146</v>
      </c>
      <c r="F57" s="13">
        <f t="shared" si="6"/>
        <v>1</v>
      </c>
      <c r="G57" s="13">
        <f t="shared" si="3"/>
        <v>1</v>
      </c>
      <c r="H57" s="13">
        <f t="shared" si="3"/>
        <v>1</v>
      </c>
      <c r="I57" s="13">
        <f t="shared" si="3"/>
        <v>1.01050638138747</v>
      </c>
      <c r="J57" s="13">
        <f t="shared" si="3"/>
        <v>1.00482589077309</v>
      </c>
      <c r="K57" s="13">
        <f t="shared" si="3"/>
        <v>1</v>
      </c>
      <c r="L57" s="13">
        <f t="shared" si="3"/>
        <v>1</v>
      </c>
      <c r="M57" s="13">
        <f t="shared" si="3"/>
        <v>1</v>
      </c>
      <c r="N57" s="13">
        <f t="shared" si="3"/>
        <v>1</v>
      </c>
      <c r="O57" s="13">
        <f t="shared" si="3"/>
        <v>1</v>
      </c>
      <c r="P57" s="13">
        <f t="shared" si="3"/>
        <v>1</v>
      </c>
      <c r="Q57" s="13">
        <f t="shared" si="3"/>
        <v>1</v>
      </c>
      <c r="R57" s="13">
        <f t="shared" si="3"/>
        <v>0.99943750712462</v>
      </c>
      <c r="S57" s="13">
        <f t="shared" si="3"/>
        <v>1</v>
      </c>
      <c r="T57" s="13">
        <f t="shared" si="3"/>
        <v>1</v>
      </c>
      <c r="U57" s="13">
        <f t="shared" si="3"/>
        <v>1</v>
      </c>
      <c r="V57" s="13">
        <f t="shared" si="3"/>
        <v>1</v>
      </c>
      <c r="W57" s="13">
        <f t="shared" si="3"/>
        <v>1</v>
      </c>
      <c r="X57" s="13">
        <f t="shared" si="3"/>
        <v>1</v>
      </c>
      <c r="Y57" s="13">
        <f t="shared" si="3"/>
        <v>1</v>
      </c>
      <c r="Z57" s="13" t="str">
        <f t="shared" si="3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7"/>
        <v>0</v>
      </c>
      <c r="AZ57" s="13">
        <f t="shared" si="7"/>
        <v>0</v>
      </c>
      <c r="BA57" s="13">
        <f t="shared" si="7"/>
        <v>0</v>
      </c>
      <c r="BB57" s="13">
        <f t="shared" si="7"/>
        <v>0</v>
      </c>
      <c r="BC57" s="13">
        <f t="shared" si="4"/>
        <v>0</v>
      </c>
      <c r="BD57" s="13">
        <f t="shared" si="4"/>
        <v>0</v>
      </c>
      <c r="BE57" s="13">
        <f t="shared" si="4"/>
        <v>0</v>
      </c>
      <c r="BF57" s="13">
        <f t="shared" si="4"/>
        <v>0</v>
      </c>
      <c r="BG57" s="13">
        <f t="shared" si="4"/>
        <v>0</v>
      </c>
      <c r="BH57" s="13">
        <f t="shared" si="4"/>
        <v>0</v>
      </c>
      <c r="BI57" s="13">
        <f t="shared" si="4"/>
        <v>0</v>
      </c>
      <c r="BJ57" s="13">
        <f t="shared" si="4"/>
        <v>0</v>
      </c>
      <c r="BK57" s="13">
        <f t="shared" si="4"/>
        <v>0</v>
      </c>
      <c r="BL57" s="13">
        <f t="shared" si="4"/>
        <v>0</v>
      </c>
      <c r="BM57" s="13">
        <f t="shared" si="4"/>
        <v>0</v>
      </c>
      <c r="BN57" s="13">
        <f t="shared" si="4"/>
        <v>0</v>
      </c>
      <c r="BO57" s="13">
        <f t="shared" si="4"/>
        <v>0</v>
      </c>
      <c r="BP57" s="13">
        <f t="shared" si="4"/>
        <v>0</v>
      </c>
      <c r="BQ57" s="13">
        <f t="shared" si="4"/>
        <v>0</v>
      </c>
      <c r="BR57" s="13">
        <f t="shared" si="4"/>
        <v>0</v>
      </c>
      <c r="BS57" s="13">
        <f t="shared" si="4"/>
        <v>0</v>
      </c>
      <c r="BT57" s="13">
        <f t="shared" si="4"/>
        <v>0</v>
      </c>
      <c r="BU57" s="13">
        <f t="shared" si="4"/>
        <v>0</v>
      </c>
      <c r="BV57" s="13" t="str">
        <f t="shared" si="4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  <c r="CP57" s="10">
        <v>201803</v>
      </c>
      <c r="CQ57" s="13" t="str">
        <f t="shared" si="8"/>
        <v/>
      </c>
      <c r="CR57" s="13" t="str">
        <f t="shared" si="8"/>
        <v/>
      </c>
      <c r="CS57" s="13">
        <f t="shared" si="8"/>
        <v>0</v>
      </c>
      <c r="CT57" s="13">
        <f t="shared" si="8"/>
        <v>0</v>
      </c>
      <c r="CU57" s="13">
        <f t="shared" si="5"/>
        <v>0</v>
      </c>
      <c r="CV57" s="13">
        <f t="shared" si="5"/>
        <v>0</v>
      </c>
      <c r="CW57" s="13">
        <f t="shared" si="5"/>
        <v>0</v>
      </c>
      <c r="CX57" s="13">
        <f t="shared" si="5"/>
        <v>0</v>
      </c>
      <c r="CY57" s="13">
        <f t="shared" si="5"/>
        <v>0</v>
      </c>
      <c r="CZ57" s="13">
        <f t="shared" si="5"/>
        <v>0</v>
      </c>
      <c r="DA57" s="13">
        <f t="shared" si="5"/>
        <v>0</v>
      </c>
      <c r="DB57" s="13">
        <f t="shared" si="5"/>
        <v>0</v>
      </c>
      <c r="DC57" s="13">
        <f t="shared" si="5"/>
        <v>0</v>
      </c>
      <c r="DD57" s="13">
        <f t="shared" si="5"/>
        <v>0</v>
      </c>
      <c r="DE57" s="13">
        <f t="shared" si="5"/>
        <v>0</v>
      </c>
      <c r="DF57" s="13">
        <f t="shared" si="5"/>
        <v>0</v>
      </c>
      <c r="DG57" s="13">
        <f t="shared" si="5"/>
        <v>0</v>
      </c>
      <c r="DH57" s="13">
        <f t="shared" si="5"/>
        <v>0</v>
      </c>
      <c r="DI57" s="13">
        <f t="shared" si="5"/>
        <v>0</v>
      </c>
      <c r="DJ57" s="13">
        <f t="shared" si="5"/>
        <v>0</v>
      </c>
      <c r="DK57" s="13">
        <f t="shared" si="5"/>
        <v>0</v>
      </c>
      <c r="DL57" s="13">
        <f t="shared" si="5"/>
        <v>0</v>
      </c>
      <c r="DM57" s="13">
        <f t="shared" si="5"/>
        <v>0</v>
      </c>
      <c r="DN57" s="13">
        <f t="shared" si="5"/>
        <v>0</v>
      </c>
      <c r="DO57" s="13" t="s">
        <v>25</v>
      </c>
      <c r="DP57" s="13" t="s">
        <v>25</v>
      </c>
      <c r="DQ57" s="13" t="s">
        <v>25</v>
      </c>
      <c r="DR57" s="13" t="s">
        <v>25</v>
      </c>
      <c r="DS57" s="13" t="s">
        <v>25</v>
      </c>
      <c r="DT57" s="13" t="s">
        <v>25</v>
      </c>
      <c r="DU57" s="13" t="s">
        <v>25</v>
      </c>
      <c r="DV57" s="13" t="s">
        <v>25</v>
      </c>
      <c r="DW57" s="13" t="s">
        <v>25</v>
      </c>
      <c r="DX57" s="13" t="s">
        <v>25</v>
      </c>
      <c r="DY57" s="13" t="s">
        <v>25</v>
      </c>
    </row>
    <row r="58" ht="15" customHeight="1" outlineLevel="1" spans="2:129">
      <c r="B58" s="10">
        <v>201806</v>
      </c>
      <c r="C58" s="13">
        <f t="shared" si="6"/>
        <v>1.41059946747519</v>
      </c>
      <c r="D58" s="13">
        <f t="shared" si="6"/>
        <v>1.04998619929815</v>
      </c>
      <c r="E58" s="13">
        <f t="shared" si="6"/>
        <v>1.00079253772167</v>
      </c>
      <c r="F58" s="13">
        <f t="shared" si="6"/>
        <v>1.08215492220982</v>
      </c>
      <c r="G58" s="13">
        <f t="shared" si="3"/>
        <v>1.02016374948554</v>
      </c>
      <c r="H58" s="13">
        <f t="shared" si="3"/>
        <v>1</v>
      </c>
      <c r="I58" s="13">
        <f t="shared" si="3"/>
        <v>1</v>
      </c>
      <c r="J58" s="13">
        <f t="shared" si="3"/>
        <v>1</v>
      </c>
      <c r="K58" s="13">
        <f t="shared" si="3"/>
        <v>1</v>
      </c>
      <c r="L58" s="13">
        <f t="shared" si="3"/>
        <v>1</v>
      </c>
      <c r="M58" s="13">
        <f t="shared" si="3"/>
        <v>1</v>
      </c>
      <c r="N58" s="13">
        <f t="shared" si="3"/>
        <v>1</v>
      </c>
      <c r="O58" s="13">
        <f t="shared" si="3"/>
        <v>1</v>
      </c>
      <c r="P58" s="13">
        <f t="shared" si="3"/>
        <v>1</v>
      </c>
      <c r="Q58" s="13">
        <f t="shared" si="3"/>
        <v>1</v>
      </c>
      <c r="R58" s="13">
        <f t="shared" si="3"/>
        <v>1</v>
      </c>
      <c r="S58" s="13">
        <f t="shared" si="3"/>
        <v>1</v>
      </c>
      <c r="T58" s="13">
        <f t="shared" si="3"/>
        <v>1</v>
      </c>
      <c r="U58" s="13">
        <f t="shared" si="3"/>
        <v>1</v>
      </c>
      <c r="V58" s="13">
        <f t="shared" si="3"/>
        <v>1</v>
      </c>
      <c r="W58" s="13">
        <f t="shared" si="3"/>
        <v>1</v>
      </c>
      <c r="X58" s="13">
        <f t="shared" si="3"/>
        <v>1</v>
      </c>
      <c r="Y58" s="13" t="str">
        <f t="shared" si="3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7"/>
        <v>0</v>
      </c>
      <c r="AZ58" s="13">
        <f t="shared" si="7"/>
        <v>0</v>
      </c>
      <c r="BA58" s="13">
        <f t="shared" si="7"/>
        <v>0</v>
      </c>
      <c r="BB58" s="13">
        <f t="shared" si="7"/>
        <v>0</v>
      </c>
      <c r="BC58" s="13">
        <f t="shared" si="4"/>
        <v>0</v>
      </c>
      <c r="BD58" s="13">
        <f t="shared" si="4"/>
        <v>0</v>
      </c>
      <c r="BE58" s="13">
        <f t="shared" si="4"/>
        <v>0</v>
      </c>
      <c r="BF58" s="13">
        <f t="shared" si="4"/>
        <v>0</v>
      </c>
      <c r="BG58" s="13">
        <f t="shared" si="4"/>
        <v>0</v>
      </c>
      <c r="BH58" s="13">
        <f t="shared" si="4"/>
        <v>0</v>
      </c>
      <c r="BI58" s="13">
        <f t="shared" si="4"/>
        <v>0</v>
      </c>
      <c r="BJ58" s="13">
        <f t="shared" si="4"/>
        <v>0</v>
      </c>
      <c r="BK58" s="13">
        <f t="shared" si="4"/>
        <v>0</v>
      </c>
      <c r="BL58" s="13">
        <f t="shared" si="4"/>
        <v>0</v>
      </c>
      <c r="BM58" s="13">
        <f t="shared" si="4"/>
        <v>0</v>
      </c>
      <c r="BN58" s="13">
        <f t="shared" si="4"/>
        <v>0</v>
      </c>
      <c r="BO58" s="13">
        <f t="shared" si="4"/>
        <v>0</v>
      </c>
      <c r="BP58" s="13">
        <f t="shared" si="4"/>
        <v>0</v>
      </c>
      <c r="BQ58" s="13">
        <f t="shared" si="4"/>
        <v>0</v>
      </c>
      <c r="BR58" s="13">
        <f t="shared" si="4"/>
        <v>0</v>
      </c>
      <c r="BS58" s="13">
        <f t="shared" si="4"/>
        <v>0</v>
      </c>
      <c r="BT58" s="13">
        <f t="shared" si="4"/>
        <v>0</v>
      </c>
      <c r="BU58" s="13" t="str">
        <f t="shared" si="4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  <c r="CP58" s="10">
        <v>201806</v>
      </c>
      <c r="CQ58" s="13" t="str">
        <f t="shared" si="8"/>
        <v/>
      </c>
      <c r="CR58" s="13" t="str">
        <f t="shared" si="8"/>
        <v/>
      </c>
      <c r="CS58" s="13">
        <f t="shared" si="8"/>
        <v>0</v>
      </c>
      <c r="CT58" s="13">
        <f t="shared" si="8"/>
        <v>0</v>
      </c>
      <c r="CU58" s="13">
        <f t="shared" si="5"/>
        <v>0</v>
      </c>
      <c r="CV58" s="13">
        <f t="shared" si="5"/>
        <v>0</v>
      </c>
      <c r="CW58" s="13">
        <f t="shared" si="5"/>
        <v>0</v>
      </c>
      <c r="CX58" s="13">
        <f t="shared" si="5"/>
        <v>0</v>
      </c>
      <c r="CY58" s="13">
        <f t="shared" si="5"/>
        <v>0</v>
      </c>
      <c r="CZ58" s="13">
        <f t="shared" si="5"/>
        <v>0</v>
      </c>
      <c r="DA58" s="13">
        <f t="shared" si="5"/>
        <v>0</v>
      </c>
      <c r="DB58" s="13">
        <f t="shared" si="5"/>
        <v>0</v>
      </c>
      <c r="DC58" s="13">
        <f t="shared" si="5"/>
        <v>0</v>
      </c>
      <c r="DD58" s="13">
        <f t="shared" si="5"/>
        <v>0</v>
      </c>
      <c r="DE58" s="13">
        <f t="shared" si="5"/>
        <v>0</v>
      </c>
      <c r="DF58" s="13">
        <f t="shared" si="5"/>
        <v>0</v>
      </c>
      <c r="DG58" s="13">
        <f t="shared" si="5"/>
        <v>0</v>
      </c>
      <c r="DH58" s="13">
        <f t="shared" si="5"/>
        <v>0</v>
      </c>
      <c r="DI58" s="13">
        <f t="shared" si="5"/>
        <v>0</v>
      </c>
      <c r="DJ58" s="13">
        <f t="shared" si="5"/>
        <v>0</v>
      </c>
      <c r="DK58" s="13">
        <f t="shared" si="5"/>
        <v>0</v>
      </c>
      <c r="DL58" s="13">
        <f t="shared" si="5"/>
        <v>0</v>
      </c>
      <c r="DM58" s="13">
        <f t="shared" si="5"/>
        <v>0</v>
      </c>
      <c r="DN58" s="13" t="s">
        <v>25</v>
      </c>
      <c r="DO58" s="13" t="s">
        <v>25</v>
      </c>
      <c r="DP58" s="13" t="s">
        <v>25</v>
      </c>
      <c r="DQ58" s="13" t="s">
        <v>25</v>
      </c>
      <c r="DR58" s="13" t="s">
        <v>25</v>
      </c>
      <c r="DS58" s="13" t="s">
        <v>25</v>
      </c>
      <c r="DT58" s="13" t="s">
        <v>25</v>
      </c>
      <c r="DU58" s="13" t="s">
        <v>25</v>
      </c>
      <c r="DV58" s="13" t="s">
        <v>25</v>
      </c>
      <c r="DW58" s="13" t="s">
        <v>25</v>
      </c>
      <c r="DX58" s="13" t="s">
        <v>25</v>
      </c>
      <c r="DY58" s="13" t="s">
        <v>25</v>
      </c>
    </row>
    <row r="59" ht="15" customHeight="1" outlineLevel="1" spans="2:129">
      <c r="B59" s="10">
        <v>201809</v>
      </c>
      <c r="C59" s="13">
        <f t="shared" si="6"/>
        <v>1.62689098688523</v>
      </c>
      <c r="D59" s="13">
        <f t="shared" si="6"/>
        <v>1.01843073256975</v>
      </c>
      <c r="E59" s="13">
        <f t="shared" si="6"/>
        <v>1.04869530643367</v>
      </c>
      <c r="F59" s="13">
        <f t="shared" si="6"/>
        <v>1.06323198713544</v>
      </c>
      <c r="G59" s="13">
        <f t="shared" si="3"/>
        <v>1.00243292446182</v>
      </c>
      <c r="H59" s="13">
        <f t="shared" si="3"/>
        <v>1</v>
      </c>
      <c r="I59" s="13">
        <f t="shared" si="3"/>
        <v>1.01259402638395</v>
      </c>
      <c r="J59" s="13">
        <f t="shared" si="3"/>
        <v>1</v>
      </c>
      <c r="K59" s="13">
        <f t="shared" si="3"/>
        <v>1</v>
      </c>
      <c r="L59" s="13">
        <f t="shared" si="3"/>
        <v>1</v>
      </c>
      <c r="M59" s="13">
        <f t="shared" si="3"/>
        <v>1</v>
      </c>
      <c r="N59" s="13">
        <f t="shared" si="3"/>
        <v>0.989690418379984</v>
      </c>
      <c r="O59" s="13">
        <f t="shared" si="3"/>
        <v>1</v>
      </c>
      <c r="P59" s="13">
        <f t="shared" si="3"/>
        <v>1</v>
      </c>
      <c r="Q59" s="13">
        <f t="shared" si="3"/>
        <v>1</v>
      </c>
      <c r="R59" s="13">
        <f t="shared" si="3"/>
        <v>0.999138914958687</v>
      </c>
      <c r="S59" s="13">
        <f t="shared" si="3"/>
        <v>1</v>
      </c>
      <c r="T59" s="13">
        <f t="shared" si="3"/>
        <v>1</v>
      </c>
      <c r="U59" s="13">
        <f t="shared" si="3"/>
        <v>1</v>
      </c>
      <c r="V59" s="13">
        <f t="shared" si="3"/>
        <v>1</v>
      </c>
      <c r="W59" s="13">
        <f t="shared" si="3"/>
        <v>1</v>
      </c>
      <c r="X59" s="13" t="str">
        <f t="shared" si="3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7"/>
        <v>0</v>
      </c>
      <c r="AZ59" s="13">
        <f t="shared" si="7"/>
        <v>0</v>
      </c>
      <c r="BA59" s="13">
        <f t="shared" si="7"/>
        <v>0</v>
      </c>
      <c r="BB59" s="13">
        <f t="shared" si="7"/>
        <v>0</v>
      </c>
      <c r="BC59" s="13">
        <f t="shared" si="4"/>
        <v>0</v>
      </c>
      <c r="BD59" s="13">
        <f t="shared" si="4"/>
        <v>0</v>
      </c>
      <c r="BE59" s="13">
        <f t="shared" si="4"/>
        <v>0</v>
      </c>
      <c r="BF59" s="13">
        <f t="shared" si="4"/>
        <v>0</v>
      </c>
      <c r="BG59" s="13">
        <f t="shared" si="4"/>
        <v>0</v>
      </c>
      <c r="BH59" s="13">
        <f t="shared" si="4"/>
        <v>0</v>
      </c>
      <c r="BI59" s="13">
        <f t="shared" si="4"/>
        <v>0</v>
      </c>
      <c r="BJ59" s="13">
        <f t="shared" si="4"/>
        <v>0</v>
      </c>
      <c r="BK59" s="13">
        <f t="shared" si="4"/>
        <v>0</v>
      </c>
      <c r="BL59" s="13">
        <f t="shared" si="4"/>
        <v>0</v>
      </c>
      <c r="BM59" s="13">
        <f t="shared" si="4"/>
        <v>0</v>
      </c>
      <c r="BN59" s="13">
        <f t="shared" si="4"/>
        <v>0</v>
      </c>
      <c r="BO59" s="13">
        <f t="shared" si="4"/>
        <v>0</v>
      </c>
      <c r="BP59" s="13">
        <f t="shared" si="4"/>
        <v>0</v>
      </c>
      <c r="BQ59" s="13">
        <f t="shared" si="4"/>
        <v>0</v>
      </c>
      <c r="BR59" s="13">
        <f t="shared" si="4"/>
        <v>0</v>
      </c>
      <c r="BS59" s="13">
        <f t="shared" si="4"/>
        <v>0</v>
      </c>
      <c r="BT59" s="13" t="str">
        <f t="shared" si="4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  <c r="CP59" s="10">
        <v>201809</v>
      </c>
      <c r="CQ59" s="13" t="str">
        <f t="shared" si="8"/>
        <v/>
      </c>
      <c r="CR59" s="13" t="str">
        <f t="shared" si="8"/>
        <v/>
      </c>
      <c r="CS59" s="13">
        <f t="shared" si="8"/>
        <v>0</v>
      </c>
      <c r="CT59" s="13">
        <f t="shared" si="8"/>
        <v>0</v>
      </c>
      <c r="CU59" s="13">
        <f t="shared" si="5"/>
        <v>0</v>
      </c>
      <c r="CV59" s="13">
        <f t="shared" si="5"/>
        <v>0</v>
      </c>
      <c r="CW59" s="13">
        <f t="shared" si="5"/>
        <v>0</v>
      </c>
      <c r="CX59" s="13">
        <f t="shared" si="5"/>
        <v>0</v>
      </c>
      <c r="CY59" s="13">
        <f t="shared" si="5"/>
        <v>0</v>
      </c>
      <c r="CZ59" s="13">
        <f t="shared" si="5"/>
        <v>0</v>
      </c>
      <c r="DA59" s="13">
        <f t="shared" si="5"/>
        <v>0</v>
      </c>
      <c r="DB59" s="13">
        <f t="shared" si="5"/>
        <v>0</v>
      </c>
      <c r="DC59" s="13">
        <f t="shared" si="5"/>
        <v>0</v>
      </c>
      <c r="DD59" s="13">
        <f t="shared" si="5"/>
        <v>0</v>
      </c>
      <c r="DE59" s="13">
        <f t="shared" si="5"/>
        <v>0</v>
      </c>
      <c r="DF59" s="13">
        <f t="shared" si="5"/>
        <v>0</v>
      </c>
      <c r="DG59" s="13">
        <f t="shared" si="5"/>
        <v>0</v>
      </c>
      <c r="DH59" s="13">
        <f t="shared" si="5"/>
        <v>0</v>
      </c>
      <c r="DI59" s="13">
        <f t="shared" si="5"/>
        <v>0</v>
      </c>
      <c r="DJ59" s="13">
        <f t="shared" si="5"/>
        <v>0</v>
      </c>
      <c r="DK59" s="13">
        <f t="shared" si="5"/>
        <v>0</v>
      </c>
      <c r="DL59" s="13">
        <f t="shared" si="5"/>
        <v>0</v>
      </c>
      <c r="DM59" s="13" t="s">
        <v>25</v>
      </c>
      <c r="DN59" s="13" t="s">
        <v>25</v>
      </c>
      <c r="DO59" s="13" t="s">
        <v>25</v>
      </c>
      <c r="DP59" s="13" t="s">
        <v>25</v>
      </c>
      <c r="DQ59" s="13" t="s">
        <v>25</v>
      </c>
      <c r="DR59" s="13" t="s">
        <v>25</v>
      </c>
      <c r="DS59" s="13" t="s">
        <v>25</v>
      </c>
      <c r="DT59" s="13" t="s">
        <v>25</v>
      </c>
      <c r="DU59" s="13" t="s">
        <v>25</v>
      </c>
      <c r="DV59" s="13" t="s">
        <v>25</v>
      </c>
      <c r="DW59" s="13" t="s">
        <v>25</v>
      </c>
      <c r="DX59" s="13" t="s">
        <v>25</v>
      </c>
      <c r="DY59" s="13" t="s">
        <v>25</v>
      </c>
    </row>
    <row r="60" ht="15" customHeight="1" outlineLevel="1" spans="2:129">
      <c r="B60" s="10">
        <v>201812</v>
      </c>
      <c r="C60" s="13">
        <f t="shared" si="6"/>
        <v>1.82884222977394</v>
      </c>
      <c r="D60" s="13">
        <f t="shared" si="6"/>
        <v>1.11755325214663</v>
      </c>
      <c r="E60" s="13">
        <f t="shared" si="6"/>
        <v>1.03956605480436</v>
      </c>
      <c r="F60" s="13">
        <f t="shared" si="6"/>
        <v>1.00162519412485</v>
      </c>
      <c r="G60" s="13">
        <f t="shared" si="3"/>
        <v>1.0200093285067</v>
      </c>
      <c r="H60" s="13">
        <f t="shared" si="3"/>
        <v>1</v>
      </c>
      <c r="I60" s="13">
        <f t="shared" si="3"/>
        <v>1</v>
      </c>
      <c r="J60" s="13">
        <f t="shared" si="3"/>
        <v>1.00121909257805</v>
      </c>
      <c r="K60" s="13">
        <f t="shared" si="3"/>
        <v>1</v>
      </c>
      <c r="L60" s="13">
        <f t="shared" si="3"/>
        <v>0.999799653113791</v>
      </c>
      <c r="M60" s="13">
        <f t="shared" si="3"/>
        <v>1</v>
      </c>
      <c r="N60" s="13">
        <f t="shared" si="3"/>
        <v>1</v>
      </c>
      <c r="O60" s="13">
        <f t="shared" si="3"/>
        <v>1</v>
      </c>
      <c r="P60" s="13">
        <f t="shared" si="3"/>
        <v>0.996769761025999</v>
      </c>
      <c r="Q60" s="13">
        <f t="shared" si="3"/>
        <v>1</v>
      </c>
      <c r="R60" s="13">
        <f t="shared" si="3"/>
        <v>1</v>
      </c>
      <c r="S60" s="13">
        <f t="shared" si="3"/>
        <v>1</v>
      </c>
      <c r="T60" s="13">
        <f t="shared" si="3"/>
        <v>1</v>
      </c>
      <c r="U60" s="13">
        <f t="shared" si="3"/>
        <v>1</v>
      </c>
      <c r="V60" s="13">
        <f t="shared" si="3"/>
        <v>1</v>
      </c>
      <c r="W60" s="13" t="str">
        <f t="shared" si="3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7"/>
        <v>1</v>
      </c>
      <c r="AZ60" s="13">
        <f t="shared" si="7"/>
        <v>1</v>
      </c>
      <c r="BA60" s="13">
        <f t="shared" si="7"/>
        <v>1</v>
      </c>
      <c r="BB60" s="13">
        <f t="shared" si="7"/>
        <v>1</v>
      </c>
      <c r="BC60" s="13">
        <f t="shared" si="4"/>
        <v>1</v>
      </c>
      <c r="BD60" s="13">
        <f t="shared" si="4"/>
        <v>1</v>
      </c>
      <c r="BE60" s="13">
        <f t="shared" si="4"/>
        <v>1</v>
      </c>
      <c r="BF60" s="13">
        <f t="shared" si="4"/>
        <v>1</v>
      </c>
      <c r="BG60" s="13">
        <f t="shared" si="4"/>
        <v>1</v>
      </c>
      <c r="BH60" s="13">
        <f t="shared" si="4"/>
        <v>1</v>
      </c>
      <c r="BI60" s="13">
        <f t="shared" si="4"/>
        <v>1</v>
      </c>
      <c r="BJ60" s="13">
        <f t="shared" si="4"/>
        <v>1</v>
      </c>
      <c r="BK60" s="13">
        <f t="shared" si="4"/>
        <v>1</v>
      </c>
      <c r="BL60" s="13">
        <f t="shared" si="4"/>
        <v>1</v>
      </c>
      <c r="BM60" s="13">
        <f t="shared" si="4"/>
        <v>1</v>
      </c>
      <c r="BN60" s="13">
        <f t="shared" si="4"/>
        <v>1</v>
      </c>
      <c r="BO60" s="13">
        <f t="shared" si="4"/>
        <v>1</v>
      </c>
      <c r="BP60" s="13">
        <f t="shared" si="4"/>
        <v>1</v>
      </c>
      <c r="BQ60" s="13">
        <f t="shared" si="4"/>
        <v>1</v>
      </c>
      <c r="BR60" s="13">
        <f t="shared" si="4"/>
        <v>1</v>
      </c>
      <c r="BS60" s="13" t="str">
        <f t="shared" si="4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  <c r="CP60" s="10">
        <v>201812</v>
      </c>
      <c r="CQ60" s="13" t="str">
        <f t="shared" si="8"/>
        <v/>
      </c>
      <c r="CR60" s="13" t="str">
        <f t="shared" si="8"/>
        <v/>
      </c>
      <c r="CS60" s="13">
        <f t="shared" si="8"/>
        <v>0</v>
      </c>
      <c r="CT60" s="13">
        <f t="shared" si="8"/>
        <v>0</v>
      </c>
      <c r="CU60" s="13">
        <f t="shared" si="5"/>
        <v>0</v>
      </c>
      <c r="CV60" s="13">
        <f t="shared" si="5"/>
        <v>0</v>
      </c>
      <c r="CW60" s="13">
        <f t="shared" si="5"/>
        <v>0</v>
      </c>
      <c r="CX60" s="13">
        <f t="shared" si="5"/>
        <v>0</v>
      </c>
      <c r="CY60" s="13">
        <f t="shared" si="5"/>
        <v>0</v>
      </c>
      <c r="CZ60" s="13">
        <f t="shared" si="5"/>
        <v>0</v>
      </c>
      <c r="DA60" s="13">
        <f t="shared" si="5"/>
        <v>0</v>
      </c>
      <c r="DB60" s="13">
        <f t="shared" si="5"/>
        <v>0</v>
      </c>
      <c r="DC60" s="13">
        <f t="shared" si="5"/>
        <v>0</v>
      </c>
      <c r="DD60" s="13">
        <f t="shared" si="5"/>
        <v>0</v>
      </c>
      <c r="DE60" s="13">
        <f t="shared" si="5"/>
        <v>0</v>
      </c>
      <c r="DF60" s="13">
        <f t="shared" si="5"/>
        <v>0</v>
      </c>
      <c r="DG60" s="13">
        <f t="shared" si="5"/>
        <v>0</v>
      </c>
      <c r="DH60" s="13">
        <f t="shared" si="5"/>
        <v>0</v>
      </c>
      <c r="DI60" s="13">
        <f t="shared" si="5"/>
        <v>0</v>
      </c>
      <c r="DJ60" s="13">
        <f t="shared" si="5"/>
        <v>0</v>
      </c>
      <c r="DK60" s="13">
        <f t="shared" si="5"/>
        <v>0</v>
      </c>
      <c r="DL60" s="13" t="s">
        <v>25</v>
      </c>
      <c r="DM60" s="13" t="s">
        <v>25</v>
      </c>
      <c r="DN60" s="13" t="s">
        <v>25</v>
      </c>
      <c r="DO60" s="13" t="s">
        <v>25</v>
      </c>
      <c r="DP60" s="13" t="s">
        <v>25</v>
      </c>
      <c r="DQ60" s="13" t="s">
        <v>25</v>
      </c>
      <c r="DR60" s="13" t="s">
        <v>25</v>
      </c>
      <c r="DS60" s="13" t="s">
        <v>25</v>
      </c>
      <c r="DT60" s="13" t="s">
        <v>25</v>
      </c>
      <c r="DU60" s="13" t="s">
        <v>25</v>
      </c>
      <c r="DV60" s="13" t="s">
        <v>25</v>
      </c>
      <c r="DW60" s="13" t="s">
        <v>25</v>
      </c>
      <c r="DX60" s="13" t="s">
        <v>25</v>
      </c>
      <c r="DY60" s="13" t="s">
        <v>25</v>
      </c>
    </row>
    <row r="61" ht="15" customHeight="1" outlineLevel="1" spans="2:129">
      <c r="B61" s="10">
        <v>201903</v>
      </c>
      <c r="C61" s="13">
        <f t="shared" si="6"/>
        <v>1.53943294421154</v>
      </c>
      <c r="D61" s="13">
        <f t="shared" si="6"/>
        <v>1.11629762237744</v>
      </c>
      <c r="E61" s="13">
        <f t="shared" si="6"/>
        <v>1.01916842042802</v>
      </c>
      <c r="F61" s="13">
        <f t="shared" si="6"/>
        <v>1</v>
      </c>
      <c r="G61" s="13">
        <f t="shared" si="3"/>
        <v>1</v>
      </c>
      <c r="H61" s="13">
        <f t="shared" si="3"/>
        <v>1</v>
      </c>
      <c r="I61" s="13">
        <f t="shared" si="3"/>
        <v>0.998938607015696</v>
      </c>
      <c r="J61" s="13">
        <f t="shared" si="3"/>
        <v>1</v>
      </c>
      <c r="K61" s="13">
        <f t="shared" si="3"/>
        <v>1</v>
      </c>
      <c r="L61" s="13">
        <f t="shared" si="3"/>
        <v>1</v>
      </c>
      <c r="M61" s="13">
        <f t="shared" si="3"/>
        <v>1</v>
      </c>
      <c r="N61" s="13">
        <f t="shared" si="3"/>
        <v>1</v>
      </c>
      <c r="O61" s="13">
        <f t="shared" si="3"/>
        <v>1</v>
      </c>
      <c r="P61" s="13">
        <f t="shared" si="3"/>
        <v>1</v>
      </c>
      <c r="Q61" s="13">
        <f t="shared" si="3"/>
        <v>1</v>
      </c>
      <c r="R61" s="13">
        <f t="shared" si="3"/>
        <v>0.997005413548887</v>
      </c>
      <c r="S61" s="13">
        <f t="shared" si="3"/>
        <v>1</v>
      </c>
      <c r="T61" s="13">
        <f t="shared" si="3"/>
        <v>1</v>
      </c>
      <c r="U61" s="13">
        <f t="shared" si="3"/>
        <v>1</v>
      </c>
      <c r="V61" s="13" t="str">
        <f t="shared" si="3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7"/>
        <v>1</v>
      </c>
      <c r="AZ61" s="13">
        <f t="shared" si="7"/>
        <v>1</v>
      </c>
      <c r="BA61" s="13">
        <f t="shared" si="7"/>
        <v>1</v>
      </c>
      <c r="BB61" s="13">
        <f t="shared" si="7"/>
        <v>1.09883373540611</v>
      </c>
      <c r="BC61" s="13">
        <f t="shared" si="4"/>
        <v>1</v>
      </c>
      <c r="BD61" s="13">
        <f t="shared" si="4"/>
        <v>1</v>
      </c>
      <c r="BE61" s="13">
        <f t="shared" si="4"/>
        <v>1</v>
      </c>
      <c r="BF61" s="13">
        <f t="shared" si="4"/>
        <v>1</v>
      </c>
      <c r="BG61" s="13">
        <f t="shared" si="4"/>
        <v>1</v>
      </c>
      <c r="BH61" s="13">
        <f t="shared" si="4"/>
        <v>1</v>
      </c>
      <c r="BI61" s="13">
        <f t="shared" si="4"/>
        <v>1</v>
      </c>
      <c r="BJ61" s="13">
        <f t="shared" si="4"/>
        <v>1</v>
      </c>
      <c r="BK61" s="13">
        <f t="shared" si="4"/>
        <v>1</v>
      </c>
      <c r="BL61" s="13">
        <f t="shared" si="4"/>
        <v>1</v>
      </c>
      <c r="BM61" s="13">
        <f t="shared" si="4"/>
        <v>1</v>
      </c>
      <c r="BN61" s="13">
        <f t="shared" si="4"/>
        <v>1</v>
      </c>
      <c r="BO61" s="13">
        <f t="shared" si="4"/>
        <v>1</v>
      </c>
      <c r="BP61" s="13">
        <f t="shared" si="4"/>
        <v>1</v>
      </c>
      <c r="BQ61" s="13">
        <f t="shared" si="4"/>
        <v>1</v>
      </c>
      <c r="BR61" s="13" t="str">
        <f t="shared" si="4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  <c r="CP61" s="10">
        <v>201903</v>
      </c>
      <c r="CQ61" s="13" t="str">
        <f t="shared" si="8"/>
        <v/>
      </c>
      <c r="CR61" s="13" t="str">
        <f t="shared" si="8"/>
        <v/>
      </c>
      <c r="CS61" s="13">
        <f t="shared" si="8"/>
        <v>0</v>
      </c>
      <c r="CT61" s="13">
        <f t="shared" si="8"/>
        <v>0</v>
      </c>
      <c r="CU61" s="13">
        <f t="shared" si="5"/>
        <v>0</v>
      </c>
      <c r="CV61" s="13">
        <f t="shared" si="5"/>
        <v>0</v>
      </c>
      <c r="CW61" s="13">
        <f t="shared" si="5"/>
        <v>0</v>
      </c>
      <c r="CX61" s="13">
        <f t="shared" si="5"/>
        <v>0</v>
      </c>
      <c r="CY61" s="13">
        <f t="shared" si="5"/>
        <v>0</v>
      </c>
      <c r="CZ61" s="13">
        <f t="shared" si="5"/>
        <v>0</v>
      </c>
      <c r="DA61" s="13">
        <f t="shared" si="5"/>
        <v>0</v>
      </c>
      <c r="DB61" s="13">
        <f t="shared" si="5"/>
        <v>0</v>
      </c>
      <c r="DC61" s="13">
        <f t="shared" si="5"/>
        <v>0</v>
      </c>
      <c r="DD61" s="13">
        <f t="shared" si="5"/>
        <v>0</v>
      </c>
      <c r="DE61" s="13">
        <f t="shared" si="5"/>
        <v>0</v>
      </c>
      <c r="DF61" s="13">
        <f t="shared" si="5"/>
        <v>0</v>
      </c>
      <c r="DG61" s="13">
        <f t="shared" si="5"/>
        <v>0</v>
      </c>
      <c r="DH61" s="13">
        <f t="shared" si="5"/>
        <v>0</v>
      </c>
      <c r="DI61" s="13">
        <f t="shared" si="5"/>
        <v>0</v>
      </c>
      <c r="DJ61" s="13">
        <f t="shared" si="5"/>
        <v>0</v>
      </c>
      <c r="DK61" s="13" t="s">
        <v>25</v>
      </c>
      <c r="DL61" s="13" t="s">
        <v>25</v>
      </c>
      <c r="DM61" s="13" t="s">
        <v>25</v>
      </c>
      <c r="DN61" s="13" t="s">
        <v>25</v>
      </c>
      <c r="DO61" s="13" t="s">
        <v>25</v>
      </c>
      <c r="DP61" s="13" t="s">
        <v>25</v>
      </c>
      <c r="DQ61" s="13" t="s">
        <v>25</v>
      </c>
      <c r="DR61" s="13" t="s">
        <v>25</v>
      </c>
      <c r="DS61" s="13" t="s">
        <v>25</v>
      </c>
      <c r="DT61" s="13" t="s">
        <v>25</v>
      </c>
      <c r="DU61" s="13" t="s">
        <v>25</v>
      </c>
      <c r="DV61" s="13" t="s">
        <v>25</v>
      </c>
      <c r="DW61" s="13" t="s">
        <v>25</v>
      </c>
      <c r="DX61" s="13" t="s">
        <v>25</v>
      </c>
      <c r="DY61" s="13" t="s">
        <v>25</v>
      </c>
    </row>
    <row r="62" ht="15" customHeight="1" outlineLevel="1" spans="2:129">
      <c r="B62" s="10">
        <v>201906</v>
      </c>
      <c r="C62" s="13">
        <f t="shared" si="6"/>
        <v>1.40758645564708</v>
      </c>
      <c r="D62" s="13">
        <f t="shared" si="6"/>
        <v>1.1318771174384</v>
      </c>
      <c r="E62" s="13">
        <f t="shared" si="6"/>
        <v>1.01826394483886</v>
      </c>
      <c r="F62" s="13">
        <f t="shared" si="6"/>
        <v>0.982715311235256</v>
      </c>
      <c r="G62" s="13">
        <f t="shared" si="3"/>
        <v>1.03674215393659</v>
      </c>
      <c r="H62" s="13">
        <f t="shared" si="3"/>
        <v>1.01583283926235</v>
      </c>
      <c r="I62" s="13">
        <f t="shared" si="3"/>
        <v>1.0033958648522</v>
      </c>
      <c r="J62" s="13">
        <f t="shared" si="3"/>
        <v>0.999984436777099</v>
      </c>
      <c r="K62" s="13">
        <f t="shared" si="3"/>
        <v>1</v>
      </c>
      <c r="L62" s="13">
        <f t="shared" si="3"/>
        <v>1</v>
      </c>
      <c r="M62" s="13">
        <f t="shared" si="3"/>
        <v>1</v>
      </c>
      <c r="N62" s="13">
        <f t="shared" si="3"/>
        <v>0.999527743364628</v>
      </c>
      <c r="O62" s="13">
        <f t="shared" si="3"/>
        <v>1</v>
      </c>
      <c r="P62" s="13">
        <f t="shared" si="3"/>
        <v>1</v>
      </c>
      <c r="Q62" s="13">
        <f t="shared" si="3"/>
        <v>0.997633091740492</v>
      </c>
      <c r="R62" s="13">
        <f t="shared" si="3"/>
        <v>1</v>
      </c>
      <c r="S62" s="13">
        <f t="shared" si="3"/>
        <v>1.00001441825467</v>
      </c>
      <c r="T62" s="13">
        <f t="shared" si="3"/>
        <v>1</v>
      </c>
      <c r="U62" s="13" t="str">
        <f t="shared" si="3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7"/>
        <v>1</v>
      </c>
      <c r="AZ62" s="13">
        <f t="shared" si="7"/>
        <v>1</v>
      </c>
      <c r="BA62" s="13">
        <f t="shared" si="7"/>
        <v>0.989797698598662</v>
      </c>
      <c r="BB62" s="13">
        <f t="shared" si="7"/>
        <v>1</v>
      </c>
      <c r="BC62" s="13">
        <f t="shared" si="4"/>
        <v>1</v>
      </c>
      <c r="BD62" s="13">
        <f t="shared" si="4"/>
        <v>1</v>
      </c>
      <c r="BE62" s="13">
        <f t="shared" si="4"/>
        <v>1</v>
      </c>
      <c r="BF62" s="13">
        <f t="shared" si="4"/>
        <v>1</v>
      </c>
      <c r="BG62" s="13">
        <f t="shared" si="4"/>
        <v>1</v>
      </c>
      <c r="BH62" s="13">
        <f t="shared" si="4"/>
        <v>1</v>
      </c>
      <c r="BI62" s="13">
        <f t="shared" si="4"/>
        <v>1</v>
      </c>
      <c r="BJ62" s="13">
        <f t="shared" si="4"/>
        <v>1</v>
      </c>
      <c r="BK62" s="13">
        <f t="shared" si="4"/>
        <v>1</v>
      </c>
      <c r="BL62" s="13">
        <f t="shared" si="4"/>
        <v>1</v>
      </c>
      <c r="BM62" s="13">
        <f t="shared" si="4"/>
        <v>1</v>
      </c>
      <c r="BN62" s="13">
        <f t="shared" si="4"/>
        <v>1</v>
      </c>
      <c r="BO62" s="13">
        <f t="shared" si="4"/>
        <v>1</v>
      </c>
      <c r="BP62" s="13">
        <f t="shared" si="4"/>
        <v>1</v>
      </c>
      <c r="BQ62" s="13" t="str">
        <f t="shared" si="4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  <c r="CP62" s="10">
        <v>201906</v>
      </c>
      <c r="CQ62" s="13" t="str">
        <f t="shared" si="8"/>
        <v/>
      </c>
      <c r="CR62" s="13" t="str">
        <f t="shared" si="8"/>
        <v/>
      </c>
      <c r="CS62" s="13">
        <f t="shared" si="8"/>
        <v>0</v>
      </c>
      <c r="CT62" s="13">
        <f t="shared" si="8"/>
        <v>0</v>
      </c>
      <c r="CU62" s="13">
        <f t="shared" si="5"/>
        <v>0</v>
      </c>
      <c r="CV62" s="13">
        <f t="shared" si="5"/>
        <v>0</v>
      </c>
      <c r="CW62" s="13">
        <f t="shared" si="5"/>
        <v>0</v>
      </c>
      <c r="CX62" s="13">
        <f t="shared" si="5"/>
        <v>0</v>
      </c>
      <c r="CY62" s="13">
        <f t="shared" si="5"/>
        <v>0</v>
      </c>
      <c r="CZ62" s="13">
        <f t="shared" si="5"/>
        <v>0</v>
      </c>
      <c r="DA62" s="13">
        <f t="shared" si="5"/>
        <v>0</v>
      </c>
      <c r="DB62" s="13">
        <f t="shared" si="5"/>
        <v>0</v>
      </c>
      <c r="DC62" s="13">
        <f t="shared" si="5"/>
        <v>0</v>
      </c>
      <c r="DD62" s="13">
        <f t="shared" si="5"/>
        <v>0</v>
      </c>
      <c r="DE62" s="13">
        <f t="shared" si="5"/>
        <v>0</v>
      </c>
      <c r="DF62" s="13">
        <f t="shared" si="5"/>
        <v>0</v>
      </c>
      <c r="DG62" s="13">
        <f t="shared" si="5"/>
        <v>0</v>
      </c>
      <c r="DH62" s="13">
        <f t="shared" si="5"/>
        <v>0</v>
      </c>
      <c r="DI62" s="13">
        <f t="shared" si="5"/>
        <v>0</v>
      </c>
      <c r="DJ62" s="13" t="s">
        <v>25</v>
      </c>
      <c r="DK62" s="13" t="s">
        <v>25</v>
      </c>
      <c r="DL62" s="13" t="s">
        <v>25</v>
      </c>
      <c r="DM62" s="13" t="s">
        <v>25</v>
      </c>
      <c r="DN62" s="13" t="s">
        <v>25</v>
      </c>
      <c r="DO62" s="13" t="s">
        <v>25</v>
      </c>
      <c r="DP62" s="13" t="s">
        <v>25</v>
      </c>
      <c r="DQ62" s="13" t="s">
        <v>25</v>
      </c>
      <c r="DR62" s="13" t="s">
        <v>25</v>
      </c>
      <c r="DS62" s="13" t="s">
        <v>25</v>
      </c>
      <c r="DT62" s="13" t="s">
        <v>25</v>
      </c>
      <c r="DU62" s="13" t="s">
        <v>25</v>
      </c>
      <c r="DV62" s="13" t="s">
        <v>25</v>
      </c>
      <c r="DW62" s="13" t="s">
        <v>25</v>
      </c>
      <c r="DX62" s="13" t="s">
        <v>25</v>
      </c>
      <c r="DY62" s="13" t="s">
        <v>25</v>
      </c>
    </row>
    <row r="63" ht="15" customHeight="1" outlineLevel="1" spans="2:129">
      <c r="B63" s="10">
        <v>201909</v>
      </c>
      <c r="C63" s="13">
        <f t="shared" si="6"/>
        <v>1.33290575086999</v>
      </c>
      <c r="D63" s="13">
        <f t="shared" si="6"/>
        <v>1.05290131120832</v>
      </c>
      <c r="E63" s="13">
        <f t="shared" si="6"/>
        <v>1.0439935523053</v>
      </c>
      <c r="F63" s="13">
        <f t="shared" si="6"/>
        <v>1.00406387226939</v>
      </c>
      <c r="G63" s="13">
        <f t="shared" si="3"/>
        <v>1.01944390449877</v>
      </c>
      <c r="H63" s="13">
        <f t="shared" si="3"/>
        <v>1.00104150850578</v>
      </c>
      <c r="I63" s="13">
        <f t="shared" si="3"/>
        <v>1</v>
      </c>
      <c r="J63" s="13">
        <f t="shared" si="3"/>
        <v>0.999936569771517</v>
      </c>
      <c r="K63" s="13">
        <f t="shared" si="3"/>
        <v>1</v>
      </c>
      <c r="L63" s="13">
        <f t="shared" si="3"/>
        <v>1.00199403457104</v>
      </c>
      <c r="M63" s="13">
        <f t="shared" si="3"/>
        <v>1</v>
      </c>
      <c r="N63" s="13">
        <f t="shared" si="3"/>
        <v>1.00150293224677</v>
      </c>
      <c r="O63" s="13">
        <f t="shared" si="3"/>
        <v>0.99945215392291</v>
      </c>
      <c r="P63" s="13">
        <f t="shared" si="3"/>
        <v>0.997301134903131</v>
      </c>
      <c r="Q63" s="13">
        <f t="shared" si="3"/>
        <v>0.99996057463499</v>
      </c>
      <c r="R63" s="13">
        <f t="shared" si="3"/>
        <v>1</v>
      </c>
      <c r="S63" s="13">
        <f t="shared" si="3"/>
        <v>1</v>
      </c>
      <c r="T63" s="13" t="str">
        <f t="shared" si="3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7"/>
        <v>0</v>
      </c>
      <c r="AZ63" s="13">
        <f t="shared" si="7"/>
        <v>0</v>
      </c>
      <c r="BA63" s="13">
        <f t="shared" si="7"/>
        <v>1</v>
      </c>
      <c r="BB63" s="13">
        <f t="shared" si="7"/>
        <v>1</v>
      </c>
      <c r="BC63" s="13">
        <f t="shared" si="4"/>
        <v>1</v>
      </c>
      <c r="BD63" s="13">
        <f t="shared" si="4"/>
        <v>1</v>
      </c>
      <c r="BE63" s="13">
        <f t="shared" si="4"/>
        <v>1</v>
      </c>
      <c r="BF63" s="13">
        <f t="shared" si="4"/>
        <v>1</v>
      </c>
      <c r="BG63" s="13">
        <f t="shared" si="4"/>
        <v>1</v>
      </c>
      <c r="BH63" s="13">
        <f t="shared" si="4"/>
        <v>1</v>
      </c>
      <c r="BI63" s="13">
        <f t="shared" si="4"/>
        <v>1</v>
      </c>
      <c r="BJ63" s="13">
        <f t="shared" si="4"/>
        <v>1</v>
      </c>
      <c r="BK63" s="13">
        <f t="shared" si="4"/>
        <v>1</v>
      </c>
      <c r="BL63" s="13">
        <f t="shared" si="4"/>
        <v>1</v>
      </c>
      <c r="BM63" s="13">
        <f t="shared" si="4"/>
        <v>1</v>
      </c>
      <c r="BN63" s="13">
        <f t="shared" si="4"/>
        <v>1</v>
      </c>
      <c r="BO63" s="13">
        <f t="shared" si="4"/>
        <v>1</v>
      </c>
      <c r="BP63" s="13" t="str">
        <f t="shared" si="4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  <c r="CP63" s="10">
        <v>201909</v>
      </c>
      <c r="CQ63" s="13" t="str">
        <f t="shared" si="8"/>
        <v/>
      </c>
      <c r="CR63" s="13" t="str">
        <f t="shared" si="8"/>
        <v/>
      </c>
      <c r="CS63" s="13">
        <f t="shared" si="8"/>
        <v>0</v>
      </c>
      <c r="CT63" s="13">
        <f t="shared" si="8"/>
        <v>0</v>
      </c>
      <c r="CU63" s="13">
        <f t="shared" si="5"/>
        <v>0</v>
      </c>
      <c r="CV63" s="13">
        <f t="shared" si="5"/>
        <v>0</v>
      </c>
      <c r="CW63" s="13">
        <f t="shared" si="5"/>
        <v>0</v>
      </c>
      <c r="CX63" s="13">
        <f t="shared" si="5"/>
        <v>0</v>
      </c>
      <c r="CY63" s="13">
        <f t="shared" si="5"/>
        <v>0</v>
      </c>
      <c r="CZ63" s="13">
        <f t="shared" si="5"/>
        <v>0</v>
      </c>
      <c r="DA63" s="13">
        <f t="shared" si="5"/>
        <v>0</v>
      </c>
      <c r="DB63" s="13">
        <f t="shared" si="5"/>
        <v>0</v>
      </c>
      <c r="DC63" s="13">
        <f t="shared" si="5"/>
        <v>0</v>
      </c>
      <c r="DD63" s="13">
        <f t="shared" si="5"/>
        <v>0</v>
      </c>
      <c r="DE63" s="13">
        <f t="shared" si="5"/>
        <v>0</v>
      </c>
      <c r="DF63" s="13">
        <f t="shared" si="5"/>
        <v>0</v>
      </c>
      <c r="DG63" s="13">
        <f t="shared" si="5"/>
        <v>0</v>
      </c>
      <c r="DH63" s="13">
        <f t="shared" si="5"/>
        <v>0</v>
      </c>
      <c r="DI63" s="13" t="s">
        <v>25</v>
      </c>
      <c r="DJ63" s="13" t="s">
        <v>25</v>
      </c>
      <c r="DK63" s="13" t="s">
        <v>25</v>
      </c>
      <c r="DL63" s="13" t="s">
        <v>25</v>
      </c>
      <c r="DM63" s="13" t="s">
        <v>25</v>
      </c>
      <c r="DN63" s="13" t="s">
        <v>25</v>
      </c>
      <c r="DO63" s="13" t="s">
        <v>25</v>
      </c>
      <c r="DP63" s="13" t="s">
        <v>25</v>
      </c>
      <c r="DQ63" s="13" t="s">
        <v>25</v>
      </c>
      <c r="DR63" s="13" t="s">
        <v>25</v>
      </c>
      <c r="DS63" s="13" t="s">
        <v>25</v>
      </c>
      <c r="DT63" s="13" t="s">
        <v>25</v>
      </c>
      <c r="DU63" s="13" t="s">
        <v>25</v>
      </c>
      <c r="DV63" s="13" t="s">
        <v>25</v>
      </c>
      <c r="DW63" s="13" t="s">
        <v>25</v>
      </c>
      <c r="DX63" s="13" t="s">
        <v>25</v>
      </c>
      <c r="DY63" s="13" t="s">
        <v>25</v>
      </c>
    </row>
    <row r="64" ht="15" customHeight="1" outlineLevel="1" spans="2:129">
      <c r="B64" s="10">
        <v>201912</v>
      </c>
      <c r="C64" s="13">
        <f t="shared" si="6"/>
        <v>1.28542462630946</v>
      </c>
      <c r="D64" s="13">
        <f t="shared" si="6"/>
        <v>1.06857049317991</v>
      </c>
      <c r="E64" s="13">
        <f t="shared" si="6"/>
        <v>1.0267958520571</v>
      </c>
      <c r="F64" s="13">
        <f t="shared" si="6"/>
        <v>1.01112948032507</v>
      </c>
      <c r="G64" s="13">
        <f t="shared" si="3"/>
        <v>1.01277274956915</v>
      </c>
      <c r="H64" s="13">
        <f t="shared" si="3"/>
        <v>0.999818471198477</v>
      </c>
      <c r="I64" s="13">
        <f t="shared" si="3"/>
        <v>1.00026877030517</v>
      </c>
      <c r="J64" s="13">
        <f t="shared" si="3"/>
        <v>1</v>
      </c>
      <c r="K64" s="13">
        <f t="shared" si="3"/>
        <v>1</v>
      </c>
      <c r="L64" s="13">
        <f t="shared" si="3"/>
        <v>1.00007869924041</v>
      </c>
      <c r="M64" s="13">
        <f t="shared" si="3"/>
        <v>1.00502847637827</v>
      </c>
      <c r="N64" s="13">
        <f t="shared" si="3"/>
        <v>0.999217564741994</v>
      </c>
      <c r="O64" s="13">
        <f t="shared" si="3"/>
        <v>0.999126725651675</v>
      </c>
      <c r="P64" s="13">
        <f t="shared" si="3"/>
        <v>1</v>
      </c>
      <c r="Q64" s="13">
        <f t="shared" si="3"/>
        <v>0.993479764095779</v>
      </c>
      <c r="R64" s="13">
        <f t="shared" si="3"/>
        <v>1</v>
      </c>
      <c r="S64" s="13" t="str">
        <f t="shared" si="3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7"/>
        <v>0</v>
      </c>
      <c r="AZ64" s="13">
        <f t="shared" si="7"/>
        <v>1</v>
      </c>
      <c r="BA64" s="13">
        <f t="shared" si="7"/>
        <v>1</v>
      </c>
      <c r="BB64" s="13">
        <f t="shared" si="7"/>
        <v>1</v>
      </c>
      <c r="BC64" s="13">
        <f t="shared" si="4"/>
        <v>1</v>
      </c>
      <c r="BD64" s="13">
        <f t="shared" si="4"/>
        <v>1</v>
      </c>
      <c r="BE64" s="13">
        <f t="shared" si="4"/>
        <v>1</v>
      </c>
      <c r="BF64" s="13">
        <f t="shared" si="4"/>
        <v>1</v>
      </c>
      <c r="BG64" s="13">
        <f t="shared" si="4"/>
        <v>1</v>
      </c>
      <c r="BH64" s="13">
        <f t="shared" si="4"/>
        <v>1</v>
      </c>
      <c r="BI64" s="13">
        <f t="shared" si="4"/>
        <v>1</v>
      </c>
      <c r="BJ64" s="13">
        <f t="shared" si="4"/>
        <v>1</v>
      </c>
      <c r="BK64" s="13">
        <f t="shared" si="4"/>
        <v>1</v>
      </c>
      <c r="BL64" s="13">
        <f t="shared" si="4"/>
        <v>1</v>
      </c>
      <c r="BM64" s="13">
        <f t="shared" si="4"/>
        <v>1</v>
      </c>
      <c r="BN64" s="13">
        <f t="shared" si="4"/>
        <v>1</v>
      </c>
      <c r="BO64" s="13" t="str">
        <f t="shared" si="4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  <c r="CP64" s="10">
        <v>201912</v>
      </c>
      <c r="CQ64" s="13" t="str">
        <f t="shared" si="8"/>
        <v/>
      </c>
      <c r="CR64" s="13" t="str">
        <f t="shared" si="8"/>
        <v/>
      </c>
      <c r="CS64" s="13">
        <f t="shared" si="8"/>
        <v>0</v>
      </c>
      <c r="CT64" s="13">
        <f t="shared" si="8"/>
        <v>0</v>
      </c>
      <c r="CU64" s="13">
        <f t="shared" si="5"/>
        <v>0</v>
      </c>
      <c r="CV64" s="13">
        <f t="shared" si="5"/>
        <v>0</v>
      </c>
      <c r="CW64" s="13">
        <f t="shared" si="5"/>
        <v>0</v>
      </c>
      <c r="CX64" s="13">
        <f t="shared" si="5"/>
        <v>0</v>
      </c>
      <c r="CY64" s="13">
        <f t="shared" si="5"/>
        <v>0</v>
      </c>
      <c r="CZ64" s="13">
        <f t="shared" si="5"/>
        <v>0</v>
      </c>
      <c r="DA64" s="13">
        <f t="shared" si="5"/>
        <v>0</v>
      </c>
      <c r="DB64" s="13">
        <f t="shared" si="5"/>
        <v>0</v>
      </c>
      <c r="DC64" s="13">
        <f t="shared" si="5"/>
        <v>0</v>
      </c>
      <c r="DD64" s="13">
        <f t="shared" si="5"/>
        <v>0</v>
      </c>
      <c r="DE64" s="13">
        <f t="shared" si="5"/>
        <v>0</v>
      </c>
      <c r="DF64" s="13">
        <f t="shared" si="5"/>
        <v>0</v>
      </c>
      <c r="DG64" s="13">
        <f t="shared" si="5"/>
        <v>0</v>
      </c>
      <c r="DH64" s="13" t="s">
        <v>25</v>
      </c>
      <c r="DI64" s="13" t="s">
        <v>25</v>
      </c>
      <c r="DJ64" s="13" t="s">
        <v>25</v>
      </c>
      <c r="DK64" s="13" t="s">
        <v>25</v>
      </c>
      <c r="DL64" s="13" t="s">
        <v>25</v>
      </c>
      <c r="DM64" s="13" t="s">
        <v>25</v>
      </c>
      <c r="DN64" s="13" t="s">
        <v>25</v>
      </c>
      <c r="DO64" s="13" t="s">
        <v>25</v>
      </c>
      <c r="DP64" s="13" t="s">
        <v>25</v>
      </c>
      <c r="DQ64" s="13" t="s">
        <v>25</v>
      </c>
      <c r="DR64" s="13" t="s">
        <v>25</v>
      </c>
      <c r="DS64" s="13" t="s">
        <v>25</v>
      </c>
      <c r="DT64" s="13" t="s">
        <v>25</v>
      </c>
      <c r="DU64" s="13" t="s">
        <v>25</v>
      </c>
      <c r="DV64" s="13" t="s">
        <v>25</v>
      </c>
      <c r="DW64" s="13" t="s">
        <v>25</v>
      </c>
      <c r="DX64" s="13" t="s">
        <v>25</v>
      </c>
      <c r="DY64" s="13" t="s">
        <v>25</v>
      </c>
    </row>
    <row r="65" ht="15" customHeight="1" outlineLevel="1" spans="2:129">
      <c r="B65" s="10">
        <v>202003</v>
      </c>
      <c r="C65" s="13">
        <f t="shared" si="6"/>
        <v>1.2883899272929</v>
      </c>
      <c r="D65" s="13">
        <f t="shared" si="6"/>
        <v>1.03983438644919</v>
      </c>
      <c r="E65" s="13">
        <f t="shared" si="6"/>
        <v>1.02660574830141</v>
      </c>
      <c r="F65" s="13">
        <f t="shared" si="6"/>
        <v>1.00195137939507</v>
      </c>
      <c r="G65" s="13">
        <f t="shared" si="3"/>
        <v>0.999749432183124</v>
      </c>
      <c r="H65" s="13">
        <f t="shared" si="3"/>
        <v>0.99918268653451</v>
      </c>
      <c r="I65" s="13">
        <f t="shared" si="3"/>
        <v>1.00099934012044</v>
      </c>
      <c r="J65" s="13">
        <f t="shared" si="3"/>
        <v>1.00016351972649</v>
      </c>
      <c r="K65" s="13">
        <f t="shared" si="3"/>
        <v>1.00310558657547</v>
      </c>
      <c r="L65" s="13">
        <f t="shared" si="3"/>
        <v>1</v>
      </c>
      <c r="M65" s="13">
        <f t="shared" si="3"/>
        <v>1</v>
      </c>
      <c r="N65" s="13">
        <f t="shared" si="3"/>
        <v>1</v>
      </c>
      <c r="O65" s="13">
        <f t="shared" si="3"/>
        <v>0.999222140143395</v>
      </c>
      <c r="P65" s="13">
        <f t="shared" si="3"/>
        <v>1</v>
      </c>
      <c r="Q65" s="13">
        <f t="shared" si="3"/>
        <v>0.994288341535745</v>
      </c>
      <c r="R65" s="13" t="str">
        <f t="shared" si="3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7"/>
        <v>0</v>
      </c>
      <c r="AZ65" s="13">
        <f t="shared" si="7"/>
        <v>0</v>
      </c>
      <c r="BA65" s="13">
        <f t="shared" si="7"/>
        <v>0</v>
      </c>
      <c r="BB65" s="13">
        <f t="shared" si="7"/>
        <v>0</v>
      </c>
      <c r="BC65" s="13">
        <f t="shared" si="4"/>
        <v>0</v>
      </c>
      <c r="BD65" s="13">
        <f t="shared" si="4"/>
        <v>0</v>
      </c>
      <c r="BE65" s="13">
        <f t="shared" si="4"/>
        <v>0</v>
      </c>
      <c r="BF65" s="13">
        <f t="shared" si="4"/>
        <v>0</v>
      </c>
      <c r="BG65" s="13">
        <f t="shared" si="4"/>
        <v>0</v>
      </c>
      <c r="BH65" s="13">
        <f t="shared" si="4"/>
        <v>0</v>
      </c>
      <c r="BI65" s="13">
        <f t="shared" si="4"/>
        <v>0</v>
      </c>
      <c r="BJ65" s="13">
        <f t="shared" si="4"/>
        <v>0</v>
      </c>
      <c r="BK65" s="13">
        <f t="shared" si="4"/>
        <v>0</v>
      </c>
      <c r="BL65" s="13">
        <f t="shared" si="4"/>
        <v>0</v>
      </c>
      <c r="BM65" s="13">
        <f t="shared" si="4"/>
        <v>0</v>
      </c>
      <c r="BN65" s="13" t="str">
        <f t="shared" si="4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  <c r="CP65" s="10">
        <v>202003</v>
      </c>
      <c r="CQ65" s="13" t="str">
        <f t="shared" si="8"/>
        <v/>
      </c>
      <c r="CR65" s="13" t="str">
        <f t="shared" si="8"/>
        <v/>
      </c>
      <c r="CS65" s="13">
        <f t="shared" si="8"/>
        <v>0</v>
      </c>
      <c r="CT65" s="13">
        <f t="shared" si="8"/>
        <v>0</v>
      </c>
      <c r="CU65" s="13">
        <f t="shared" si="5"/>
        <v>0</v>
      </c>
      <c r="CV65" s="13">
        <f t="shared" si="5"/>
        <v>0</v>
      </c>
      <c r="CW65" s="13">
        <f t="shared" si="5"/>
        <v>0</v>
      </c>
      <c r="CX65" s="13">
        <f t="shared" si="5"/>
        <v>0</v>
      </c>
      <c r="CY65" s="13">
        <f t="shared" si="5"/>
        <v>0</v>
      </c>
      <c r="CZ65" s="13">
        <f t="shared" si="5"/>
        <v>0</v>
      </c>
      <c r="DA65" s="13">
        <f t="shared" si="5"/>
        <v>0</v>
      </c>
      <c r="DB65" s="13">
        <f t="shared" si="5"/>
        <v>0</v>
      </c>
      <c r="DC65" s="13">
        <f t="shared" si="5"/>
        <v>0</v>
      </c>
      <c r="DD65" s="13">
        <f t="shared" si="5"/>
        <v>0</v>
      </c>
      <c r="DE65" s="13">
        <f t="shared" si="5"/>
        <v>0</v>
      </c>
      <c r="DF65" s="13">
        <f t="shared" si="5"/>
        <v>0</v>
      </c>
      <c r="DG65" s="13" t="s">
        <v>25</v>
      </c>
      <c r="DH65" s="13" t="s">
        <v>25</v>
      </c>
      <c r="DI65" s="13" t="s">
        <v>25</v>
      </c>
      <c r="DJ65" s="13" t="s">
        <v>25</v>
      </c>
      <c r="DK65" s="13" t="s">
        <v>25</v>
      </c>
      <c r="DL65" s="13" t="s">
        <v>25</v>
      </c>
      <c r="DM65" s="13" t="s">
        <v>25</v>
      </c>
      <c r="DN65" s="13" t="s">
        <v>25</v>
      </c>
      <c r="DO65" s="13" t="s">
        <v>25</v>
      </c>
      <c r="DP65" s="13" t="s">
        <v>25</v>
      </c>
      <c r="DQ65" s="13" t="s">
        <v>25</v>
      </c>
      <c r="DR65" s="13" t="s">
        <v>25</v>
      </c>
      <c r="DS65" s="13" t="s">
        <v>25</v>
      </c>
      <c r="DT65" s="13" t="s">
        <v>25</v>
      </c>
      <c r="DU65" s="13" t="s">
        <v>25</v>
      </c>
      <c r="DV65" s="13" t="s">
        <v>25</v>
      </c>
      <c r="DW65" s="13" t="s">
        <v>25</v>
      </c>
      <c r="DX65" s="13" t="s">
        <v>25</v>
      </c>
      <c r="DY65" s="13" t="s">
        <v>25</v>
      </c>
    </row>
    <row r="66" ht="15" customHeight="1" outlineLevel="1" spans="2:129">
      <c r="B66" s="10">
        <v>202006</v>
      </c>
      <c r="C66" s="13">
        <f t="shared" si="6"/>
        <v>1.41181389760113</v>
      </c>
      <c r="D66" s="13">
        <f t="shared" si="6"/>
        <v>1.10844879100388</v>
      </c>
      <c r="E66" s="13">
        <f t="shared" si="6"/>
        <v>1.00762570761835</v>
      </c>
      <c r="F66" s="13">
        <f t="shared" si="6"/>
        <v>1.03302689082164</v>
      </c>
      <c r="G66" s="13">
        <f t="shared" si="3"/>
        <v>1.00250740554163</v>
      </c>
      <c r="H66" s="13">
        <f t="shared" si="3"/>
        <v>0.997418849427252</v>
      </c>
      <c r="I66" s="13">
        <f t="shared" si="3"/>
        <v>1.00258049614519</v>
      </c>
      <c r="J66" s="13">
        <f t="shared" si="3"/>
        <v>0.999985152139115</v>
      </c>
      <c r="K66" s="13">
        <f t="shared" si="3"/>
        <v>1.00560728622695</v>
      </c>
      <c r="L66" s="13">
        <f t="shared" si="3"/>
        <v>1.00192003962816</v>
      </c>
      <c r="M66" s="13">
        <f t="shared" si="3"/>
        <v>0.999560437992713</v>
      </c>
      <c r="N66" s="13">
        <f t="shared" si="3"/>
        <v>0.999987090147548</v>
      </c>
      <c r="O66" s="13">
        <f t="shared" si="3"/>
        <v>0.999973996671827</v>
      </c>
      <c r="P66" s="13">
        <f t="shared" si="3"/>
        <v>1</v>
      </c>
      <c r="Q66" s="13" t="str">
        <f t="shared" si="3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7"/>
        <v>0</v>
      </c>
      <c r="AZ66" s="13">
        <f t="shared" si="7"/>
        <v>0</v>
      </c>
      <c r="BA66" s="13">
        <f t="shared" si="7"/>
        <v>0</v>
      </c>
      <c r="BB66" s="13">
        <f t="shared" si="7"/>
        <v>0</v>
      </c>
      <c r="BC66" s="13">
        <f t="shared" si="4"/>
        <v>0</v>
      </c>
      <c r="BD66" s="13">
        <f t="shared" si="4"/>
        <v>0</v>
      </c>
      <c r="BE66" s="13">
        <f t="shared" si="4"/>
        <v>0</v>
      </c>
      <c r="BF66" s="13">
        <f t="shared" si="4"/>
        <v>0</v>
      </c>
      <c r="BG66" s="13">
        <f t="shared" si="4"/>
        <v>0</v>
      </c>
      <c r="BH66" s="13">
        <f t="shared" si="4"/>
        <v>0</v>
      </c>
      <c r="BI66" s="13">
        <f t="shared" si="4"/>
        <v>0</v>
      </c>
      <c r="BJ66" s="13">
        <f t="shared" si="4"/>
        <v>0</v>
      </c>
      <c r="BK66" s="13">
        <f t="shared" si="4"/>
        <v>0</v>
      </c>
      <c r="BL66" s="13">
        <f t="shared" si="4"/>
        <v>0</v>
      </c>
      <c r="BM66" s="13" t="str">
        <f t="shared" si="4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  <c r="CP66" s="10">
        <v>202006</v>
      </c>
      <c r="CQ66" s="13" t="str">
        <f t="shared" si="8"/>
        <v/>
      </c>
      <c r="CR66" s="13" t="str">
        <f t="shared" si="8"/>
        <v/>
      </c>
      <c r="CS66" s="13">
        <f t="shared" si="8"/>
        <v>0</v>
      </c>
      <c r="CT66" s="13">
        <f t="shared" si="8"/>
        <v>0</v>
      </c>
      <c r="CU66" s="13">
        <f t="shared" si="5"/>
        <v>0</v>
      </c>
      <c r="CV66" s="13">
        <f t="shared" si="5"/>
        <v>0</v>
      </c>
      <c r="CW66" s="13">
        <f t="shared" si="5"/>
        <v>0</v>
      </c>
      <c r="CX66" s="13">
        <f t="shared" si="5"/>
        <v>0</v>
      </c>
      <c r="CY66" s="13">
        <f t="shared" si="5"/>
        <v>0</v>
      </c>
      <c r="CZ66" s="13">
        <f t="shared" si="5"/>
        <v>0</v>
      </c>
      <c r="DA66" s="13">
        <f t="shared" si="5"/>
        <v>0</v>
      </c>
      <c r="DB66" s="13">
        <f t="shared" si="5"/>
        <v>0</v>
      </c>
      <c r="DC66" s="13">
        <f t="shared" si="5"/>
        <v>0</v>
      </c>
      <c r="DD66" s="13">
        <f t="shared" si="5"/>
        <v>0</v>
      </c>
      <c r="DE66" s="13">
        <f t="shared" si="5"/>
        <v>0</v>
      </c>
      <c r="DF66" s="13" t="s">
        <v>25</v>
      </c>
      <c r="DG66" s="13" t="s">
        <v>25</v>
      </c>
      <c r="DH66" s="13" t="s">
        <v>25</v>
      </c>
      <c r="DI66" s="13" t="s">
        <v>25</v>
      </c>
      <c r="DJ66" s="13" t="s">
        <v>25</v>
      </c>
      <c r="DK66" s="13" t="s">
        <v>25</v>
      </c>
      <c r="DL66" s="13" t="s">
        <v>25</v>
      </c>
      <c r="DM66" s="13" t="s">
        <v>25</v>
      </c>
      <c r="DN66" s="13" t="s">
        <v>25</v>
      </c>
      <c r="DO66" s="13" t="s">
        <v>25</v>
      </c>
      <c r="DP66" s="13" t="s">
        <v>25</v>
      </c>
      <c r="DQ66" s="13" t="s">
        <v>25</v>
      </c>
      <c r="DR66" s="13" t="s">
        <v>25</v>
      </c>
      <c r="DS66" s="13" t="s">
        <v>25</v>
      </c>
      <c r="DT66" s="13" t="s">
        <v>25</v>
      </c>
      <c r="DU66" s="13" t="s">
        <v>25</v>
      </c>
      <c r="DV66" s="13" t="s">
        <v>25</v>
      </c>
      <c r="DW66" s="13" t="s">
        <v>25</v>
      </c>
      <c r="DX66" s="13" t="s">
        <v>25</v>
      </c>
      <c r="DY66" s="13" t="s">
        <v>25</v>
      </c>
    </row>
    <row r="67" ht="15" customHeight="1" outlineLevel="1" spans="2:129">
      <c r="B67" s="10">
        <v>202009</v>
      </c>
      <c r="C67" s="13">
        <f t="shared" si="6"/>
        <v>1.13230996159358</v>
      </c>
      <c r="D67" s="13">
        <f t="shared" si="6"/>
        <v>1.04870227600171</v>
      </c>
      <c r="E67" s="13">
        <f t="shared" si="6"/>
        <v>1.0270712692583</v>
      </c>
      <c r="F67" s="13">
        <f t="shared" si="6"/>
        <v>1.00469433022792</v>
      </c>
      <c r="G67" s="13">
        <f t="shared" si="3"/>
        <v>1.00150660603464</v>
      </c>
      <c r="H67" s="13">
        <f t="shared" si="3"/>
        <v>1.00161603820598</v>
      </c>
      <c r="I67" s="13">
        <f t="shared" si="3"/>
        <v>1.00140053164601</v>
      </c>
      <c r="J67" s="13">
        <f t="shared" si="3"/>
        <v>1.0005132497817</v>
      </c>
      <c r="K67" s="13">
        <f t="shared" si="3"/>
        <v>1.00218428482829</v>
      </c>
      <c r="L67" s="13">
        <f t="shared" si="3"/>
        <v>1.00054276268817</v>
      </c>
      <c r="M67" s="13">
        <f t="shared" si="3"/>
        <v>1.00068078369226</v>
      </c>
      <c r="N67" s="13">
        <f t="shared" si="3"/>
        <v>0.999980914250765</v>
      </c>
      <c r="O67" s="13">
        <f t="shared" si="3"/>
        <v>1</v>
      </c>
      <c r="P67" s="13" t="str">
        <f t="shared" si="3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7"/>
        <v>0</v>
      </c>
      <c r="AZ67" s="13">
        <f t="shared" si="7"/>
        <v>0</v>
      </c>
      <c r="BA67" s="13">
        <f t="shared" si="7"/>
        <v>0</v>
      </c>
      <c r="BB67" s="13">
        <f t="shared" si="7"/>
        <v>0</v>
      </c>
      <c r="BC67" s="13">
        <f t="shared" si="4"/>
        <v>0</v>
      </c>
      <c r="BD67" s="13">
        <f t="shared" si="4"/>
        <v>0</v>
      </c>
      <c r="BE67" s="13">
        <f t="shared" si="4"/>
        <v>0</v>
      </c>
      <c r="BF67" s="13">
        <f t="shared" si="4"/>
        <v>0</v>
      </c>
      <c r="BG67" s="13">
        <f t="shared" si="4"/>
        <v>0</v>
      </c>
      <c r="BH67" s="13">
        <f t="shared" si="4"/>
        <v>0</v>
      </c>
      <c r="BI67" s="13">
        <f t="shared" si="4"/>
        <v>0</v>
      </c>
      <c r="BJ67" s="13">
        <f t="shared" si="4"/>
        <v>0</v>
      </c>
      <c r="BK67" s="13">
        <f t="shared" si="4"/>
        <v>0</v>
      </c>
      <c r="BL67" s="13" t="str">
        <f t="shared" si="4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  <c r="CP67" s="10">
        <v>202009</v>
      </c>
      <c r="CQ67" s="13" t="str">
        <f t="shared" si="8"/>
        <v/>
      </c>
      <c r="CR67" s="13" t="str">
        <f t="shared" si="8"/>
        <v/>
      </c>
      <c r="CS67" s="13">
        <f t="shared" si="8"/>
        <v>0</v>
      </c>
      <c r="CT67" s="13">
        <f t="shared" si="8"/>
        <v>0</v>
      </c>
      <c r="CU67" s="13">
        <f t="shared" si="5"/>
        <v>0</v>
      </c>
      <c r="CV67" s="13">
        <f t="shared" si="5"/>
        <v>0</v>
      </c>
      <c r="CW67" s="13">
        <f t="shared" si="5"/>
        <v>0</v>
      </c>
      <c r="CX67" s="13">
        <f t="shared" si="5"/>
        <v>0</v>
      </c>
      <c r="CY67" s="13">
        <f t="shared" si="5"/>
        <v>0</v>
      </c>
      <c r="CZ67" s="13">
        <f t="shared" si="5"/>
        <v>0</v>
      </c>
      <c r="DA67" s="13">
        <f t="shared" si="5"/>
        <v>0</v>
      </c>
      <c r="DB67" s="13">
        <f t="shared" si="5"/>
        <v>0</v>
      </c>
      <c r="DC67" s="13">
        <f t="shared" si="5"/>
        <v>0</v>
      </c>
      <c r="DD67" s="13">
        <f t="shared" si="5"/>
        <v>0</v>
      </c>
      <c r="DE67" s="13" t="s">
        <v>25</v>
      </c>
      <c r="DF67" s="13" t="s">
        <v>25</v>
      </c>
      <c r="DG67" s="13" t="s">
        <v>25</v>
      </c>
      <c r="DH67" s="13" t="s">
        <v>25</v>
      </c>
      <c r="DI67" s="13" t="s">
        <v>25</v>
      </c>
      <c r="DJ67" s="13" t="s">
        <v>25</v>
      </c>
      <c r="DK67" s="13" t="s">
        <v>25</v>
      </c>
      <c r="DL67" s="13" t="s">
        <v>25</v>
      </c>
      <c r="DM67" s="13" t="s">
        <v>25</v>
      </c>
      <c r="DN67" s="13" t="s">
        <v>25</v>
      </c>
      <c r="DO67" s="13" t="s">
        <v>25</v>
      </c>
      <c r="DP67" s="13" t="s">
        <v>25</v>
      </c>
      <c r="DQ67" s="13" t="s">
        <v>25</v>
      </c>
      <c r="DR67" s="13" t="s">
        <v>25</v>
      </c>
      <c r="DS67" s="13" t="s">
        <v>25</v>
      </c>
      <c r="DT67" s="13" t="s">
        <v>25</v>
      </c>
      <c r="DU67" s="13" t="s">
        <v>25</v>
      </c>
      <c r="DV67" s="13" t="s">
        <v>25</v>
      </c>
      <c r="DW67" s="13" t="s">
        <v>25</v>
      </c>
      <c r="DX67" s="13" t="s">
        <v>25</v>
      </c>
      <c r="DY67" s="13" t="s">
        <v>25</v>
      </c>
    </row>
    <row r="68" ht="15" customHeight="1" outlineLevel="1" spans="2:129">
      <c r="B68" s="10">
        <v>202012</v>
      </c>
      <c r="C68" s="13">
        <f t="shared" si="6"/>
        <v>1.49271260841081</v>
      </c>
      <c r="D68" s="13">
        <f t="shared" si="6"/>
        <v>1.07721881217453</v>
      </c>
      <c r="E68" s="13">
        <f t="shared" si="6"/>
        <v>1.00968711720785</v>
      </c>
      <c r="F68" s="13">
        <f t="shared" si="6"/>
        <v>1.00829833734015</v>
      </c>
      <c r="G68" s="13">
        <f t="shared" si="3"/>
        <v>1.00075628018329</v>
      </c>
      <c r="H68" s="13">
        <f t="shared" si="3"/>
        <v>1.00850789063745</v>
      </c>
      <c r="I68" s="13">
        <f t="shared" si="3"/>
        <v>1.00745588694895</v>
      </c>
      <c r="J68" s="13">
        <f t="shared" si="3"/>
        <v>1.00020014291329</v>
      </c>
      <c r="K68" s="13">
        <f t="shared" si="3"/>
        <v>1</v>
      </c>
      <c r="L68" s="13">
        <f t="shared" si="3"/>
        <v>1</v>
      </c>
      <c r="M68" s="13">
        <f t="shared" si="3"/>
        <v>0.995351676060099</v>
      </c>
      <c r="N68" s="13">
        <f t="shared" si="3"/>
        <v>1.00017407831912</v>
      </c>
      <c r="O68" s="13" t="str">
        <f t="shared" si="3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7"/>
        <v>0</v>
      </c>
      <c r="AZ68" s="13">
        <f t="shared" si="7"/>
        <v>0</v>
      </c>
      <c r="BA68" s="13">
        <f t="shared" si="7"/>
        <v>0</v>
      </c>
      <c r="BB68" s="13">
        <f t="shared" si="7"/>
        <v>0</v>
      </c>
      <c r="BC68" s="13">
        <f t="shared" si="4"/>
        <v>0</v>
      </c>
      <c r="BD68" s="13">
        <f t="shared" si="4"/>
        <v>0</v>
      </c>
      <c r="BE68" s="13">
        <f t="shared" si="4"/>
        <v>0</v>
      </c>
      <c r="BF68" s="13">
        <f t="shared" si="4"/>
        <v>0</v>
      </c>
      <c r="BG68" s="13">
        <f t="shared" si="4"/>
        <v>0</v>
      </c>
      <c r="BH68" s="13">
        <f t="shared" si="4"/>
        <v>0</v>
      </c>
      <c r="BI68" s="13">
        <f t="shared" si="4"/>
        <v>0</v>
      </c>
      <c r="BJ68" s="13">
        <f t="shared" si="4"/>
        <v>0</v>
      </c>
      <c r="BK68" s="13" t="str">
        <f t="shared" si="4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  <c r="CP68" s="10">
        <v>202012</v>
      </c>
      <c r="CQ68" s="13" t="str">
        <f t="shared" si="8"/>
        <v/>
      </c>
      <c r="CR68" s="13" t="str">
        <f t="shared" si="8"/>
        <v/>
      </c>
      <c r="CS68" s="13">
        <f t="shared" si="8"/>
        <v>0</v>
      </c>
      <c r="CT68" s="13">
        <f t="shared" si="8"/>
        <v>0</v>
      </c>
      <c r="CU68" s="13">
        <f t="shared" si="5"/>
        <v>0</v>
      </c>
      <c r="CV68" s="13">
        <f t="shared" si="5"/>
        <v>0</v>
      </c>
      <c r="CW68" s="13">
        <f t="shared" si="5"/>
        <v>0</v>
      </c>
      <c r="CX68" s="13">
        <f t="shared" si="5"/>
        <v>0</v>
      </c>
      <c r="CY68" s="13">
        <f t="shared" si="5"/>
        <v>0</v>
      </c>
      <c r="CZ68" s="13">
        <f t="shared" si="5"/>
        <v>0</v>
      </c>
      <c r="DA68" s="13">
        <f t="shared" si="5"/>
        <v>0</v>
      </c>
      <c r="DB68" s="13">
        <f t="shared" si="5"/>
        <v>0</v>
      </c>
      <c r="DC68" s="13">
        <f t="shared" si="5"/>
        <v>0</v>
      </c>
      <c r="DD68" s="13" t="s">
        <v>25</v>
      </c>
      <c r="DE68" s="13" t="s">
        <v>25</v>
      </c>
      <c r="DF68" s="13" t="s">
        <v>25</v>
      </c>
      <c r="DG68" s="13" t="s">
        <v>25</v>
      </c>
      <c r="DH68" s="13" t="s">
        <v>25</v>
      </c>
      <c r="DI68" s="13" t="s">
        <v>25</v>
      </c>
      <c r="DJ68" s="13" t="s">
        <v>25</v>
      </c>
      <c r="DK68" s="13" t="s">
        <v>25</v>
      </c>
      <c r="DL68" s="13" t="s">
        <v>25</v>
      </c>
      <c r="DM68" s="13" t="s">
        <v>25</v>
      </c>
      <c r="DN68" s="13" t="s">
        <v>25</v>
      </c>
      <c r="DO68" s="13" t="s">
        <v>25</v>
      </c>
      <c r="DP68" s="13" t="s">
        <v>25</v>
      </c>
      <c r="DQ68" s="13" t="s">
        <v>25</v>
      </c>
      <c r="DR68" s="13" t="s">
        <v>25</v>
      </c>
      <c r="DS68" s="13" t="s">
        <v>25</v>
      </c>
      <c r="DT68" s="13" t="s">
        <v>25</v>
      </c>
      <c r="DU68" s="13" t="s">
        <v>25</v>
      </c>
      <c r="DV68" s="13" t="s">
        <v>25</v>
      </c>
      <c r="DW68" s="13" t="s">
        <v>25</v>
      </c>
      <c r="DX68" s="13" t="s">
        <v>25</v>
      </c>
      <c r="DY68" s="13" t="s">
        <v>25</v>
      </c>
    </row>
    <row r="69" ht="15" customHeight="1" outlineLevel="1" spans="2:129">
      <c r="B69" s="10">
        <v>202103</v>
      </c>
      <c r="C69" s="13">
        <f t="shared" si="6"/>
        <v>1.47019571577215</v>
      </c>
      <c r="D69" s="13">
        <f t="shared" si="6"/>
        <v>1.08038182298678</v>
      </c>
      <c r="E69" s="13">
        <f t="shared" si="6"/>
        <v>1.03601200158382</v>
      </c>
      <c r="F69" s="13">
        <f t="shared" si="6"/>
        <v>1.01458304911612</v>
      </c>
      <c r="G69" s="13">
        <f t="shared" si="3"/>
        <v>1.01299301555801</v>
      </c>
      <c r="H69" s="13">
        <f t="shared" si="3"/>
        <v>1.00161815301626</v>
      </c>
      <c r="I69" s="13">
        <f t="shared" si="3"/>
        <v>1.00010273868768</v>
      </c>
      <c r="J69" s="13">
        <f t="shared" si="3"/>
        <v>1.00039420461419</v>
      </c>
      <c r="K69" s="13">
        <f t="shared" si="3"/>
        <v>0.997733218688802</v>
      </c>
      <c r="L69" s="13">
        <f t="shared" si="3"/>
        <v>0.999895318557147</v>
      </c>
      <c r="M69" s="13">
        <f t="shared" si="3"/>
        <v>1</v>
      </c>
      <c r="N69" s="13" t="str">
        <f t="shared" si="3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7"/>
        <v>0</v>
      </c>
      <c r="AZ69" s="13">
        <f t="shared" si="7"/>
        <v>0</v>
      </c>
      <c r="BA69" s="13">
        <f t="shared" si="7"/>
        <v>0</v>
      </c>
      <c r="BB69" s="13">
        <f t="shared" si="7"/>
        <v>0</v>
      </c>
      <c r="BC69" s="13">
        <f t="shared" si="4"/>
        <v>0</v>
      </c>
      <c r="BD69" s="13">
        <f t="shared" si="4"/>
        <v>0</v>
      </c>
      <c r="BE69" s="13">
        <f t="shared" si="4"/>
        <v>0</v>
      </c>
      <c r="BF69" s="13">
        <f t="shared" si="4"/>
        <v>0</v>
      </c>
      <c r="BG69" s="13">
        <f t="shared" si="4"/>
        <v>0</v>
      </c>
      <c r="BH69" s="13">
        <f t="shared" si="4"/>
        <v>0</v>
      </c>
      <c r="BI69" s="13">
        <f t="shared" si="4"/>
        <v>0</v>
      </c>
      <c r="BJ69" s="13" t="str">
        <f t="shared" si="4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  <c r="CP69" s="10">
        <v>202103</v>
      </c>
      <c r="CQ69" s="13" t="str">
        <f t="shared" si="8"/>
        <v/>
      </c>
      <c r="CR69" s="13" t="str">
        <f t="shared" si="8"/>
        <v/>
      </c>
      <c r="CS69" s="13">
        <f t="shared" si="8"/>
        <v>0</v>
      </c>
      <c r="CT69" s="13">
        <f t="shared" si="8"/>
        <v>0</v>
      </c>
      <c r="CU69" s="13">
        <f t="shared" si="5"/>
        <v>0</v>
      </c>
      <c r="CV69" s="13">
        <f t="shared" si="5"/>
        <v>0</v>
      </c>
      <c r="CW69" s="13">
        <f t="shared" si="5"/>
        <v>0</v>
      </c>
      <c r="CX69" s="13">
        <f t="shared" si="5"/>
        <v>0</v>
      </c>
      <c r="CY69" s="13">
        <f t="shared" si="5"/>
        <v>0</v>
      </c>
      <c r="CZ69" s="13">
        <f t="shared" si="5"/>
        <v>0</v>
      </c>
      <c r="DA69" s="13">
        <f t="shared" si="5"/>
        <v>0</v>
      </c>
      <c r="DB69" s="13">
        <f t="shared" si="5"/>
        <v>0</v>
      </c>
      <c r="DC69" s="13" t="s">
        <v>25</v>
      </c>
      <c r="DD69" s="13" t="s">
        <v>25</v>
      </c>
      <c r="DE69" s="13" t="s">
        <v>25</v>
      </c>
      <c r="DF69" s="13" t="s">
        <v>25</v>
      </c>
      <c r="DG69" s="13" t="s">
        <v>25</v>
      </c>
      <c r="DH69" s="13" t="s">
        <v>25</v>
      </c>
      <c r="DI69" s="13" t="s">
        <v>25</v>
      </c>
      <c r="DJ69" s="13" t="s">
        <v>25</v>
      </c>
      <c r="DK69" s="13" t="s">
        <v>25</v>
      </c>
      <c r="DL69" s="13" t="s">
        <v>25</v>
      </c>
      <c r="DM69" s="13" t="s">
        <v>25</v>
      </c>
      <c r="DN69" s="13" t="s">
        <v>25</v>
      </c>
      <c r="DO69" s="13" t="s">
        <v>25</v>
      </c>
      <c r="DP69" s="13" t="s">
        <v>25</v>
      </c>
      <c r="DQ69" s="13" t="s">
        <v>25</v>
      </c>
      <c r="DR69" s="13" t="s">
        <v>25</v>
      </c>
      <c r="DS69" s="13" t="s">
        <v>25</v>
      </c>
      <c r="DT69" s="13" t="s">
        <v>25</v>
      </c>
      <c r="DU69" s="13" t="s">
        <v>25</v>
      </c>
      <c r="DV69" s="13" t="s">
        <v>25</v>
      </c>
      <c r="DW69" s="13" t="s">
        <v>25</v>
      </c>
      <c r="DX69" s="13" t="s">
        <v>25</v>
      </c>
      <c r="DY69" s="13" t="s">
        <v>25</v>
      </c>
    </row>
    <row r="70" ht="15" customHeight="1" outlineLevel="1" spans="2:129">
      <c r="B70" s="10">
        <v>202106</v>
      </c>
      <c r="C70" s="13">
        <f t="shared" si="6"/>
        <v>1.58239415783264</v>
      </c>
      <c r="D70" s="13">
        <f t="shared" si="6"/>
        <v>1.07744285190035</v>
      </c>
      <c r="E70" s="13">
        <f t="shared" si="6"/>
        <v>1.03379024490647</v>
      </c>
      <c r="F70" s="13">
        <f t="shared" si="6"/>
        <v>1.0007885647789</v>
      </c>
      <c r="G70" s="13">
        <f t="shared" si="6"/>
        <v>1.00588458599246</v>
      </c>
      <c r="H70" s="13">
        <f t="shared" si="6"/>
        <v>1.03126443645096</v>
      </c>
      <c r="I70" s="13">
        <f t="shared" si="6"/>
        <v>0.999902913961239</v>
      </c>
      <c r="J70" s="13">
        <f t="shared" si="6"/>
        <v>0.999838875394587</v>
      </c>
      <c r="K70" s="13">
        <f t="shared" si="6"/>
        <v>0.999960064570297</v>
      </c>
      <c r="L70" s="13">
        <f t="shared" si="6"/>
        <v>1.00015462969392</v>
      </c>
      <c r="M70" s="13" t="str">
        <f t="shared" si="6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7"/>
        <v>0</v>
      </c>
      <c r="AZ70" s="13">
        <f t="shared" si="7"/>
        <v>0</v>
      </c>
      <c r="BA70" s="13">
        <f t="shared" si="7"/>
        <v>0</v>
      </c>
      <c r="BB70" s="13">
        <f t="shared" si="7"/>
        <v>0</v>
      </c>
      <c r="BC70" s="13">
        <f t="shared" si="7"/>
        <v>1</v>
      </c>
      <c r="BD70" s="13">
        <f t="shared" si="7"/>
        <v>1</v>
      </c>
      <c r="BE70" s="13">
        <f t="shared" si="7"/>
        <v>1</v>
      </c>
      <c r="BF70" s="13">
        <f t="shared" si="7"/>
        <v>1</v>
      </c>
      <c r="BG70" s="13">
        <f t="shared" si="7"/>
        <v>1</v>
      </c>
      <c r="BH70" s="13">
        <f t="shared" si="7"/>
        <v>1</v>
      </c>
      <c r="BI70" s="13" t="str">
        <f t="shared" si="7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  <c r="CP70" s="10">
        <v>202106</v>
      </c>
      <c r="CQ70" s="13" t="str">
        <f t="shared" si="8"/>
        <v/>
      </c>
      <c r="CR70" s="13" t="str">
        <f t="shared" si="8"/>
        <v/>
      </c>
      <c r="CS70" s="13">
        <f t="shared" si="8"/>
        <v>0</v>
      </c>
      <c r="CT70" s="13">
        <f t="shared" si="8"/>
        <v>0</v>
      </c>
      <c r="CU70" s="13">
        <f t="shared" si="8"/>
        <v>0</v>
      </c>
      <c r="CV70" s="13">
        <f t="shared" si="8"/>
        <v>0</v>
      </c>
      <c r="CW70" s="13">
        <f t="shared" si="8"/>
        <v>0</v>
      </c>
      <c r="CX70" s="13">
        <f t="shared" si="8"/>
        <v>0</v>
      </c>
      <c r="CY70" s="13">
        <f t="shared" si="8"/>
        <v>0</v>
      </c>
      <c r="CZ70" s="13">
        <f t="shared" si="8"/>
        <v>0</v>
      </c>
      <c r="DA70" s="13">
        <f t="shared" si="8"/>
        <v>0</v>
      </c>
      <c r="DB70" s="13" t="s">
        <v>25</v>
      </c>
      <c r="DC70" s="13" t="s">
        <v>25</v>
      </c>
      <c r="DD70" s="13" t="s">
        <v>25</v>
      </c>
      <c r="DE70" s="13" t="s">
        <v>25</v>
      </c>
      <c r="DF70" s="13" t="s">
        <v>25</v>
      </c>
      <c r="DG70" s="13" t="s">
        <v>25</v>
      </c>
      <c r="DH70" s="13" t="s">
        <v>25</v>
      </c>
      <c r="DI70" s="13" t="s">
        <v>25</v>
      </c>
      <c r="DJ70" s="13" t="s">
        <v>25</v>
      </c>
      <c r="DK70" s="13" t="s">
        <v>25</v>
      </c>
      <c r="DL70" s="13" t="s">
        <v>25</v>
      </c>
      <c r="DM70" s="13" t="s">
        <v>25</v>
      </c>
      <c r="DN70" s="13" t="s">
        <v>25</v>
      </c>
      <c r="DO70" s="13" t="s">
        <v>25</v>
      </c>
      <c r="DP70" s="13" t="s">
        <v>25</v>
      </c>
      <c r="DQ70" s="13" t="s">
        <v>25</v>
      </c>
      <c r="DR70" s="13" t="s">
        <v>25</v>
      </c>
      <c r="DS70" s="13" t="s">
        <v>25</v>
      </c>
      <c r="DT70" s="13" t="s">
        <v>25</v>
      </c>
      <c r="DU70" s="13" t="s">
        <v>25</v>
      </c>
      <c r="DV70" s="13" t="s">
        <v>25</v>
      </c>
      <c r="DW70" s="13" t="s">
        <v>25</v>
      </c>
      <c r="DX70" s="13" t="s">
        <v>25</v>
      </c>
      <c r="DY70" s="13" t="s">
        <v>25</v>
      </c>
    </row>
    <row r="71" ht="15" customHeight="1" outlineLevel="1" spans="2:129">
      <c r="B71" s="10">
        <v>202109</v>
      </c>
      <c r="C71" s="13">
        <f t="shared" ref="C71:L80" si="9">IFERROR(IF(D32="","",D32/C32),0)</f>
        <v>1.33337941127307</v>
      </c>
      <c r="D71" s="13">
        <f t="shared" si="9"/>
        <v>1.05018646927974</v>
      </c>
      <c r="E71" s="13">
        <f t="shared" si="9"/>
        <v>1.06627488650631</v>
      </c>
      <c r="F71" s="13">
        <f t="shared" si="9"/>
        <v>1.04384323849714</v>
      </c>
      <c r="G71" s="13">
        <f t="shared" si="9"/>
        <v>1.03614987211914</v>
      </c>
      <c r="H71" s="13">
        <f t="shared" si="9"/>
        <v>0.990068789265541</v>
      </c>
      <c r="I71" s="13">
        <f t="shared" si="9"/>
        <v>1.00164340557753</v>
      </c>
      <c r="J71" s="13">
        <f t="shared" si="9"/>
        <v>0.99961633675845</v>
      </c>
      <c r="K71" s="13">
        <f t="shared" si="9"/>
        <v>1.006175976355</v>
      </c>
      <c r="L71" s="13" t="str">
        <f t="shared" si="9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ref="AY71:BH80" si="10">IFERROR(IF(AZ32="","",AZ32/AY32),0)</f>
        <v>0</v>
      </c>
      <c r="AZ71" s="13">
        <f t="shared" si="10"/>
        <v>0</v>
      </c>
      <c r="BA71" s="13">
        <f t="shared" si="10"/>
        <v>0</v>
      </c>
      <c r="BB71" s="13">
        <f t="shared" si="10"/>
        <v>5.00951449294954</v>
      </c>
      <c r="BC71" s="13">
        <f t="shared" si="10"/>
        <v>1</v>
      </c>
      <c r="BD71" s="13">
        <f t="shared" si="10"/>
        <v>1</v>
      </c>
      <c r="BE71" s="13">
        <f t="shared" si="10"/>
        <v>1</v>
      </c>
      <c r="BF71" s="13">
        <f t="shared" si="10"/>
        <v>1</v>
      </c>
      <c r="BG71" s="13">
        <f t="shared" si="10"/>
        <v>1</v>
      </c>
      <c r="BH71" s="13" t="str">
        <f t="shared" si="10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  <c r="CP71" s="10">
        <v>202109</v>
      </c>
      <c r="CQ71" s="13" t="str">
        <f t="shared" ref="CQ71:CZ80" si="11">IFERROR(IF(CR32="","",CR32/CQ32),0)</f>
        <v/>
      </c>
      <c r="CR71" s="13" t="str">
        <f t="shared" si="11"/>
        <v/>
      </c>
      <c r="CS71" s="13">
        <f t="shared" si="11"/>
        <v>0</v>
      </c>
      <c r="CT71" s="13">
        <f t="shared" si="11"/>
        <v>0</v>
      </c>
      <c r="CU71" s="13">
        <f t="shared" si="11"/>
        <v>0</v>
      </c>
      <c r="CV71" s="13">
        <f t="shared" si="11"/>
        <v>0</v>
      </c>
      <c r="CW71" s="13">
        <f t="shared" si="11"/>
        <v>0</v>
      </c>
      <c r="CX71" s="13">
        <f t="shared" si="11"/>
        <v>0</v>
      </c>
      <c r="CY71" s="13">
        <f t="shared" si="11"/>
        <v>0</v>
      </c>
      <c r="CZ71" s="13">
        <f t="shared" si="11"/>
        <v>0</v>
      </c>
      <c r="DA71" s="13" t="s">
        <v>25</v>
      </c>
      <c r="DB71" s="13" t="s">
        <v>25</v>
      </c>
      <c r="DC71" s="13" t="s">
        <v>25</v>
      </c>
      <c r="DD71" s="13" t="s">
        <v>25</v>
      </c>
      <c r="DE71" s="13" t="s">
        <v>25</v>
      </c>
      <c r="DF71" s="13" t="s">
        <v>25</v>
      </c>
      <c r="DG71" s="13" t="s">
        <v>25</v>
      </c>
      <c r="DH71" s="13" t="s">
        <v>25</v>
      </c>
      <c r="DI71" s="13" t="s">
        <v>25</v>
      </c>
      <c r="DJ71" s="13" t="s">
        <v>25</v>
      </c>
      <c r="DK71" s="13" t="s">
        <v>25</v>
      </c>
      <c r="DL71" s="13" t="s">
        <v>25</v>
      </c>
      <c r="DM71" s="13" t="s">
        <v>25</v>
      </c>
      <c r="DN71" s="13" t="s">
        <v>25</v>
      </c>
      <c r="DO71" s="13" t="s">
        <v>25</v>
      </c>
      <c r="DP71" s="13" t="s">
        <v>25</v>
      </c>
      <c r="DQ71" s="13" t="s">
        <v>25</v>
      </c>
      <c r="DR71" s="13" t="s">
        <v>25</v>
      </c>
      <c r="DS71" s="13" t="s">
        <v>25</v>
      </c>
      <c r="DT71" s="13" t="s">
        <v>25</v>
      </c>
      <c r="DU71" s="13" t="s">
        <v>25</v>
      </c>
      <c r="DV71" s="13" t="s">
        <v>25</v>
      </c>
      <c r="DW71" s="13" t="s">
        <v>25</v>
      </c>
      <c r="DX71" s="13" t="s">
        <v>25</v>
      </c>
      <c r="DY71" s="13" t="s">
        <v>25</v>
      </c>
    </row>
    <row r="72" ht="15" customHeight="1" outlineLevel="1" spans="2:129">
      <c r="B72" s="10">
        <v>202112</v>
      </c>
      <c r="C72" s="13">
        <f t="shared" si="9"/>
        <v>1.49166712267367</v>
      </c>
      <c r="D72" s="13">
        <f t="shared" si="9"/>
        <v>1.13846886645645</v>
      </c>
      <c r="E72" s="13">
        <f t="shared" si="9"/>
        <v>1.04084614119311</v>
      </c>
      <c r="F72" s="13">
        <f t="shared" si="9"/>
        <v>1.06005297245985</v>
      </c>
      <c r="G72" s="13">
        <f t="shared" si="9"/>
        <v>0.999540274417028</v>
      </c>
      <c r="H72" s="13">
        <f t="shared" si="9"/>
        <v>1.00364650768501</v>
      </c>
      <c r="I72" s="13">
        <f t="shared" si="9"/>
        <v>1.00847647170192</v>
      </c>
      <c r="J72" s="13">
        <f t="shared" si="9"/>
        <v>1.00031918576138</v>
      </c>
      <c r="K72" s="13" t="str">
        <f t="shared" si="9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10"/>
        <v>0</v>
      </c>
      <c r="AZ72" s="13">
        <f t="shared" si="10"/>
        <v>0</v>
      </c>
      <c r="BA72" s="13">
        <f t="shared" si="10"/>
        <v>5.00951449294954</v>
      </c>
      <c r="BB72" s="13">
        <f t="shared" si="10"/>
        <v>11.4509898699867</v>
      </c>
      <c r="BC72" s="13">
        <f t="shared" si="10"/>
        <v>1</v>
      </c>
      <c r="BD72" s="13">
        <f t="shared" si="10"/>
        <v>1</v>
      </c>
      <c r="BE72" s="13">
        <f t="shared" si="10"/>
        <v>1</v>
      </c>
      <c r="BF72" s="13">
        <f t="shared" si="10"/>
        <v>1</v>
      </c>
      <c r="BG72" s="13" t="str">
        <f t="shared" si="10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  <c r="CP72" s="10">
        <v>202112</v>
      </c>
      <c r="CQ72" s="13" t="str">
        <f t="shared" si="11"/>
        <v/>
      </c>
      <c r="CR72" s="13" t="str">
        <f t="shared" si="11"/>
        <v/>
      </c>
      <c r="CS72" s="13">
        <f t="shared" si="11"/>
        <v>0</v>
      </c>
      <c r="CT72" s="13">
        <f t="shared" si="11"/>
        <v>0</v>
      </c>
      <c r="CU72" s="13">
        <f t="shared" si="11"/>
        <v>0</v>
      </c>
      <c r="CV72" s="13">
        <f t="shared" si="11"/>
        <v>0</v>
      </c>
      <c r="CW72" s="13">
        <f t="shared" si="11"/>
        <v>0</v>
      </c>
      <c r="CX72" s="13">
        <f t="shared" si="11"/>
        <v>0</v>
      </c>
      <c r="CY72" s="13">
        <f t="shared" si="11"/>
        <v>0</v>
      </c>
      <c r="CZ72" s="13" t="s">
        <v>25</v>
      </c>
      <c r="DA72" s="13" t="s">
        <v>25</v>
      </c>
      <c r="DB72" s="13" t="s">
        <v>25</v>
      </c>
      <c r="DC72" s="13" t="s">
        <v>25</v>
      </c>
      <c r="DD72" s="13" t="s">
        <v>25</v>
      </c>
      <c r="DE72" s="13" t="s">
        <v>25</v>
      </c>
      <c r="DF72" s="13" t="s">
        <v>25</v>
      </c>
      <c r="DG72" s="13" t="s">
        <v>25</v>
      </c>
      <c r="DH72" s="13" t="s">
        <v>25</v>
      </c>
      <c r="DI72" s="13" t="s">
        <v>25</v>
      </c>
      <c r="DJ72" s="13" t="s">
        <v>25</v>
      </c>
      <c r="DK72" s="13" t="s">
        <v>25</v>
      </c>
      <c r="DL72" s="13" t="s">
        <v>25</v>
      </c>
      <c r="DM72" s="13" t="s">
        <v>25</v>
      </c>
      <c r="DN72" s="13" t="s">
        <v>25</v>
      </c>
      <c r="DO72" s="13" t="s">
        <v>25</v>
      </c>
      <c r="DP72" s="13" t="s">
        <v>25</v>
      </c>
      <c r="DQ72" s="13" t="s">
        <v>25</v>
      </c>
      <c r="DR72" s="13" t="s">
        <v>25</v>
      </c>
      <c r="DS72" s="13" t="s">
        <v>25</v>
      </c>
      <c r="DT72" s="13" t="s">
        <v>25</v>
      </c>
      <c r="DU72" s="13" t="s">
        <v>25</v>
      </c>
      <c r="DV72" s="13" t="s">
        <v>25</v>
      </c>
      <c r="DW72" s="13" t="s">
        <v>25</v>
      </c>
      <c r="DX72" s="13" t="s">
        <v>25</v>
      </c>
      <c r="DY72" s="13" t="s">
        <v>25</v>
      </c>
    </row>
    <row r="73" ht="15" customHeight="1" outlineLevel="1" spans="2:129">
      <c r="B73" s="10">
        <v>202203</v>
      </c>
      <c r="C73" s="13">
        <f t="shared" si="9"/>
        <v>1.24995715045924</v>
      </c>
      <c r="D73" s="13">
        <f t="shared" si="9"/>
        <v>1.08934096071113</v>
      </c>
      <c r="E73" s="13">
        <f t="shared" si="9"/>
        <v>1.00993592286504</v>
      </c>
      <c r="F73" s="13">
        <f t="shared" si="9"/>
        <v>1.01680104092863</v>
      </c>
      <c r="G73" s="13">
        <f t="shared" si="9"/>
        <v>1.01390281440059</v>
      </c>
      <c r="H73" s="13">
        <f t="shared" si="9"/>
        <v>0.997184361379439</v>
      </c>
      <c r="I73" s="13">
        <f t="shared" si="9"/>
        <v>1.00071210809615</v>
      </c>
      <c r="J73" s="13" t="str">
        <f t="shared" si="9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10"/>
        <v>0</v>
      </c>
      <c r="AZ73" s="13">
        <f t="shared" si="10"/>
        <v>5.00951449294954</v>
      </c>
      <c r="BA73" s="13">
        <f t="shared" si="10"/>
        <v>11.4509898699867</v>
      </c>
      <c r="BB73" s="13">
        <f t="shared" si="10"/>
        <v>1.00406514381074</v>
      </c>
      <c r="BC73" s="13">
        <f t="shared" si="10"/>
        <v>1</v>
      </c>
      <c r="BD73" s="13">
        <f t="shared" si="10"/>
        <v>1</v>
      </c>
      <c r="BE73" s="13">
        <f t="shared" si="10"/>
        <v>1</v>
      </c>
      <c r="BF73" s="13" t="str">
        <f t="shared" si="10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  <c r="CP73" s="10">
        <v>202203</v>
      </c>
      <c r="CQ73" s="13" t="str">
        <f t="shared" si="11"/>
        <v/>
      </c>
      <c r="CR73" s="13" t="str">
        <f t="shared" si="11"/>
        <v/>
      </c>
      <c r="CS73" s="13">
        <f t="shared" si="11"/>
        <v>0</v>
      </c>
      <c r="CT73" s="13">
        <f t="shared" si="11"/>
        <v>0</v>
      </c>
      <c r="CU73" s="13">
        <f t="shared" si="11"/>
        <v>0</v>
      </c>
      <c r="CV73" s="13">
        <f t="shared" si="11"/>
        <v>0</v>
      </c>
      <c r="CW73" s="13">
        <f t="shared" si="11"/>
        <v>0</v>
      </c>
      <c r="CX73" s="13">
        <f t="shared" si="11"/>
        <v>0</v>
      </c>
      <c r="CY73" s="13" t="s">
        <v>25</v>
      </c>
      <c r="CZ73" s="13" t="s">
        <v>25</v>
      </c>
      <c r="DA73" s="13" t="s">
        <v>25</v>
      </c>
      <c r="DB73" s="13" t="s">
        <v>25</v>
      </c>
      <c r="DC73" s="13" t="s">
        <v>25</v>
      </c>
      <c r="DD73" s="13" t="s">
        <v>25</v>
      </c>
      <c r="DE73" s="13" t="s">
        <v>25</v>
      </c>
      <c r="DF73" s="13" t="s">
        <v>25</v>
      </c>
      <c r="DG73" s="13" t="s">
        <v>25</v>
      </c>
      <c r="DH73" s="13" t="s">
        <v>25</v>
      </c>
      <c r="DI73" s="13" t="s">
        <v>25</v>
      </c>
      <c r="DJ73" s="13" t="s">
        <v>25</v>
      </c>
      <c r="DK73" s="13" t="s">
        <v>25</v>
      </c>
      <c r="DL73" s="13" t="s">
        <v>25</v>
      </c>
      <c r="DM73" s="13" t="s">
        <v>25</v>
      </c>
      <c r="DN73" s="13" t="s">
        <v>25</v>
      </c>
      <c r="DO73" s="13" t="s">
        <v>25</v>
      </c>
      <c r="DP73" s="13" t="s">
        <v>25</v>
      </c>
      <c r="DQ73" s="13" t="s">
        <v>25</v>
      </c>
      <c r="DR73" s="13" t="s">
        <v>25</v>
      </c>
      <c r="DS73" s="13" t="s">
        <v>25</v>
      </c>
      <c r="DT73" s="13" t="s">
        <v>25</v>
      </c>
      <c r="DU73" s="13" t="s">
        <v>25</v>
      </c>
      <c r="DV73" s="13" t="s">
        <v>25</v>
      </c>
      <c r="DW73" s="13" t="s">
        <v>25</v>
      </c>
      <c r="DX73" s="13" t="s">
        <v>25</v>
      </c>
      <c r="DY73" s="13" t="s">
        <v>25</v>
      </c>
    </row>
    <row r="74" ht="15" customHeight="1" outlineLevel="1" spans="2:129">
      <c r="B74" s="10">
        <v>202206</v>
      </c>
      <c r="C74" s="13">
        <f t="shared" si="9"/>
        <v>1.32958576310895</v>
      </c>
      <c r="D74" s="13">
        <f t="shared" si="9"/>
        <v>1.0664528220975</v>
      </c>
      <c r="E74" s="13">
        <f t="shared" si="9"/>
        <v>1.01302121108564</v>
      </c>
      <c r="F74" s="13">
        <f t="shared" si="9"/>
        <v>1.07429744209683</v>
      </c>
      <c r="G74" s="13">
        <f t="shared" si="9"/>
        <v>1.00020004725248</v>
      </c>
      <c r="H74" s="13">
        <f t="shared" si="9"/>
        <v>1.00055062385124</v>
      </c>
      <c r="I74" s="13" t="str">
        <f t="shared" si="9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10"/>
        <v>0</v>
      </c>
      <c r="AZ74" s="13">
        <f t="shared" si="10"/>
        <v>14.0575373430945</v>
      </c>
      <c r="BA74" s="13">
        <f t="shared" si="10"/>
        <v>1.00413726699298</v>
      </c>
      <c r="BB74" s="13">
        <f t="shared" si="10"/>
        <v>1.24829479861641</v>
      </c>
      <c r="BC74" s="13">
        <f t="shared" si="10"/>
        <v>1</v>
      </c>
      <c r="BD74" s="13">
        <f t="shared" si="10"/>
        <v>1</v>
      </c>
      <c r="BE74" s="13" t="str">
        <f t="shared" si="10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  <c r="CP74" s="10">
        <v>202206</v>
      </c>
      <c r="CQ74" s="13" t="str">
        <f t="shared" si="11"/>
        <v/>
      </c>
      <c r="CR74" s="13" t="str">
        <f t="shared" si="11"/>
        <v/>
      </c>
      <c r="CS74" s="13">
        <f t="shared" si="11"/>
        <v>0</v>
      </c>
      <c r="CT74" s="13">
        <f t="shared" si="11"/>
        <v>0</v>
      </c>
      <c r="CU74" s="13">
        <f t="shared" si="11"/>
        <v>0</v>
      </c>
      <c r="CV74" s="13">
        <f t="shared" si="11"/>
        <v>0</v>
      </c>
      <c r="CW74" s="13">
        <f t="shared" si="11"/>
        <v>0</v>
      </c>
      <c r="CX74" s="13" t="s">
        <v>25</v>
      </c>
      <c r="CY74" s="13" t="s">
        <v>25</v>
      </c>
      <c r="CZ74" s="13" t="s">
        <v>25</v>
      </c>
      <c r="DA74" s="13" t="s">
        <v>25</v>
      </c>
      <c r="DB74" s="13" t="s">
        <v>25</v>
      </c>
      <c r="DC74" s="13" t="s">
        <v>25</v>
      </c>
      <c r="DD74" s="13" t="s">
        <v>25</v>
      </c>
      <c r="DE74" s="13" t="s">
        <v>25</v>
      </c>
      <c r="DF74" s="13" t="s">
        <v>25</v>
      </c>
      <c r="DG74" s="13" t="s">
        <v>25</v>
      </c>
      <c r="DH74" s="13" t="s">
        <v>25</v>
      </c>
      <c r="DI74" s="13" t="s">
        <v>25</v>
      </c>
      <c r="DJ74" s="13" t="s">
        <v>25</v>
      </c>
      <c r="DK74" s="13" t="s">
        <v>25</v>
      </c>
      <c r="DL74" s="13" t="s">
        <v>25</v>
      </c>
      <c r="DM74" s="13" t="s">
        <v>25</v>
      </c>
      <c r="DN74" s="13" t="s">
        <v>25</v>
      </c>
      <c r="DO74" s="13" t="s">
        <v>25</v>
      </c>
      <c r="DP74" s="13" t="s">
        <v>25</v>
      </c>
      <c r="DQ74" s="13" t="s">
        <v>25</v>
      </c>
      <c r="DR74" s="13" t="s">
        <v>25</v>
      </c>
      <c r="DS74" s="13" t="s">
        <v>25</v>
      </c>
      <c r="DT74" s="13" t="s">
        <v>25</v>
      </c>
      <c r="DU74" s="13" t="s">
        <v>25</v>
      </c>
      <c r="DV74" s="13" t="s">
        <v>25</v>
      </c>
      <c r="DW74" s="13" t="s">
        <v>25</v>
      </c>
      <c r="DX74" s="13" t="s">
        <v>25</v>
      </c>
      <c r="DY74" s="13" t="s">
        <v>25</v>
      </c>
    </row>
    <row r="75" ht="15" customHeight="1" outlineLevel="1" spans="2:129">
      <c r="B75" s="10">
        <v>202209</v>
      </c>
      <c r="C75" s="13">
        <f t="shared" si="9"/>
        <v>1.41351666993997</v>
      </c>
      <c r="D75" s="13">
        <f t="shared" si="9"/>
        <v>1.04413231017188</v>
      </c>
      <c r="E75" s="13">
        <f t="shared" si="9"/>
        <v>1.02512020858363</v>
      </c>
      <c r="F75" s="13">
        <f t="shared" si="9"/>
        <v>1.00605515172989</v>
      </c>
      <c r="G75" s="13">
        <f t="shared" si="9"/>
        <v>0.999536463189804</v>
      </c>
      <c r="H75" s="13" t="str">
        <f t="shared" si="9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10"/>
        <v>0</v>
      </c>
      <c r="AZ75" s="13">
        <f t="shared" si="10"/>
        <v>1.00445411594269</v>
      </c>
      <c r="BA75" s="13">
        <f t="shared" si="10"/>
        <v>1.26722591574931</v>
      </c>
      <c r="BB75" s="13">
        <f t="shared" si="10"/>
        <v>0.914300388526813</v>
      </c>
      <c r="BC75" s="13">
        <f t="shared" si="10"/>
        <v>1</v>
      </c>
      <c r="BD75" s="13" t="str">
        <f t="shared" si="10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  <c r="CP75" s="10">
        <v>202209</v>
      </c>
      <c r="CQ75" s="13" t="str">
        <f t="shared" si="11"/>
        <v/>
      </c>
      <c r="CR75" s="13" t="str">
        <f t="shared" si="11"/>
        <v/>
      </c>
      <c r="CS75" s="13">
        <f t="shared" si="11"/>
        <v>0</v>
      </c>
      <c r="CT75" s="13">
        <f t="shared" si="11"/>
        <v>0</v>
      </c>
      <c r="CU75" s="13">
        <f t="shared" si="11"/>
        <v>0</v>
      </c>
      <c r="CV75" s="13">
        <f t="shared" si="11"/>
        <v>0</v>
      </c>
      <c r="CW75" s="13" t="s">
        <v>25</v>
      </c>
      <c r="CX75" s="13" t="s">
        <v>25</v>
      </c>
      <c r="CY75" s="13" t="s">
        <v>25</v>
      </c>
      <c r="CZ75" s="13" t="s">
        <v>25</v>
      </c>
      <c r="DA75" s="13" t="s">
        <v>25</v>
      </c>
      <c r="DB75" s="13" t="s">
        <v>25</v>
      </c>
      <c r="DC75" s="13" t="s">
        <v>25</v>
      </c>
      <c r="DD75" s="13" t="s">
        <v>25</v>
      </c>
      <c r="DE75" s="13" t="s">
        <v>25</v>
      </c>
      <c r="DF75" s="13" t="s">
        <v>25</v>
      </c>
      <c r="DG75" s="13" t="s">
        <v>25</v>
      </c>
      <c r="DH75" s="13" t="s">
        <v>25</v>
      </c>
      <c r="DI75" s="13" t="s">
        <v>25</v>
      </c>
      <c r="DJ75" s="13" t="s">
        <v>25</v>
      </c>
      <c r="DK75" s="13" t="s">
        <v>25</v>
      </c>
      <c r="DL75" s="13" t="s">
        <v>25</v>
      </c>
      <c r="DM75" s="13" t="s">
        <v>25</v>
      </c>
      <c r="DN75" s="13" t="s">
        <v>25</v>
      </c>
      <c r="DO75" s="13" t="s">
        <v>25</v>
      </c>
      <c r="DP75" s="13" t="s">
        <v>25</v>
      </c>
      <c r="DQ75" s="13" t="s">
        <v>25</v>
      </c>
      <c r="DR75" s="13" t="s">
        <v>25</v>
      </c>
      <c r="DS75" s="13" t="s">
        <v>25</v>
      </c>
      <c r="DT75" s="13" t="s">
        <v>25</v>
      </c>
      <c r="DU75" s="13" t="s">
        <v>25</v>
      </c>
      <c r="DV75" s="13" t="s">
        <v>25</v>
      </c>
      <c r="DW75" s="13" t="s">
        <v>25</v>
      </c>
      <c r="DX75" s="13" t="s">
        <v>25</v>
      </c>
      <c r="DY75" s="13" t="s">
        <v>25</v>
      </c>
    </row>
    <row r="76" ht="15" customHeight="1" outlineLevel="1" spans="2:129">
      <c r="B76" s="10">
        <v>202212</v>
      </c>
      <c r="C76" s="13">
        <f t="shared" si="9"/>
        <v>1.20720497404557</v>
      </c>
      <c r="D76" s="13">
        <f t="shared" si="9"/>
        <v>1.03531661763946</v>
      </c>
      <c r="E76" s="13">
        <f t="shared" si="9"/>
        <v>1.01331882453924</v>
      </c>
      <c r="F76" s="13">
        <f t="shared" si="9"/>
        <v>1.01628507781394</v>
      </c>
      <c r="G76" s="13" t="str">
        <f t="shared" si="9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10"/>
        <v>0</v>
      </c>
      <c r="AZ76" s="13">
        <f t="shared" si="10"/>
        <v>61.2625020126286</v>
      </c>
      <c r="BA76" s="13">
        <f t="shared" si="10"/>
        <v>0.600233172027527</v>
      </c>
      <c r="BB76" s="13">
        <f t="shared" si="10"/>
        <v>1.66335743217615</v>
      </c>
      <c r="BC76" s="13" t="str">
        <f t="shared" si="10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  <c r="CP76" s="10">
        <v>202212</v>
      </c>
      <c r="CQ76" s="13" t="str">
        <f t="shared" si="11"/>
        <v/>
      </c>
      <c r="CR76" s="13" t="str">
        <f t="shared" si="11"/>
        <v/>
      </c>
      <c r="CS76" s="13">
        <f t="shared" si="11"/>
        <v>0</v>
      </c>
      <c r="CT76" s="13">
        <f t="shared" si="11"/>
        <v>0</v>
      </c>
      <c r="CU76" s="13">
        <f t="shared" si="11"/>
        <v>0</v>
      </c>
      <c r="CV76" s="13" t="s">
        <v>25</v>
      </c>
      <c r="CW76" s="13" t="s">
        <v>25</v>
      </c>
      <c r="CX76" s="13" t="s">
        <v>25</v>
      </c>
      <c r="CY76" s="13" t="s">
        <v>25</v>
      </c>
      <c r="CZ76" s="13" t="s">
        <v>25</v>
      </c>
      <c r="DA76" s="13" t="s">
        <v>25</v>
      </c>
      <c r="DB76" s="13" t="s">
        <v>25</v>
      </c>
      <c r="DC76" s="13" t="s">
        <v>25</v>
      </c>
      <c r="DD76" s="13" t="s">
        <v>25</v>
      </c>
      <c r="DE76" s="13" t="s">
        <v>25</v>
      </c>
      <c r="DF76" s="13" t="s">
        <v>25</v>
      </c>
      <c r="DG76" s="13" t="s">
        <v>25</v>
      </c>
      <c r="DH76" s="13" t="s">
        <v>25</v>
      </c>
      <c r="DI76" s="13" t="s">
        <v>25</v>
      </c>
      <c r="DJ76" s="13" t="s">
        <v>25</v>
      </c>
      <c r="DK76" s="13" t="s">
        <v>25</v>
      </c>
      <c r="DL76" s="13" t="s">
        <v>25</v>
      </c>
      <c r="DM76" s="13" t="s">
        <v>25</v>
      </c>
      <c r="DN76" s="13" t="s">
        <v>25</v>
      </c>
      <c r="DO76" s="13" t="s">
        <v>25</v>
      </c>
      <c r="DP76" s="13" t="s">
        <v>25</v>
      </c>
      <c r="DQ76" s="13" t="s">
        <v>25</v>
      </c>
      <c r="DR76" s="13" t="s">
        <v>25</v>
      </c>
      <c r="DS76" s="13" t="s">
        <v>25</v>
      </c>
      <c r="DT76" s="13" t="s">
        <v>25</v>
      </c>
      <c r="DU76" s="13" t="s">
        <v>25</v>
      </c>
      <c r="DV76" s="13" t="s">
        <v>25</v>
      </c>
      <c r="DW76" s="13" t="s">
        <v>25</v>
      </c>
      <c r="DX76" s="13" t="s">
        <v>25</v>
      </c>
      <c r="DY76" s="13" t="s">
        <v>25</v>
      </c>
    </row>
    <row r="77" ht="15" customHeight="1" outlineLevel="1" spans="2:129">
      <c r="B77" s="10">
        <v>202303</v>
      </c>
      <c r="C77" s="13">
        <f t="shared" si="9"/>
        <v>1.28982942260651</v>
      </c>
      <c r="D77" s="13">
        <f t="shared" si="9"/>
        <v>1.02107783623699</v>
      </c>
      <c r="E77" s="13">
        <f t="shared" si="9"/>
        <v>1.00544766504883</v>
      </c>
      <c r="F77" s="13" t="str">
        <f t="shared" si="9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10"/>
        <v>0</v>
      </c>
      <c r="AZ77" s="13">
        <f t="shared" si="10"/>
        <v>0.593599414473141</v>
      </c>
      <c r="BA77" s="13">
        <f t="shared" si="10"/>
        <v>1.6819015840912</v>
      </c>
      <c r="BB77" s="13" t="str">
        <f t="shared" si="10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  <c r="CP77" s="10">
        <v>202303</v>
      </c>
      <c r="CQ77" s="13" t="str">
        <f t="shared" si="11"/>
        <v/>
      </c>
      <c r="CR77" s="13" t="str">
        <f t="shared" si="11"/>
        <v/>
      </c>
      <c r="CS77" s="13">
        <f t="shared" si="11"/>
        <v>0</v>
      </c>
      <c r="CT77" s="13">
        <f t="shared" si="11"/>
        <v>0</v>
      </c>
      <c r="CU77" s="13" t="s">
        <v>25</v>
      </c>
      <c r="CV77" s="13" t="s">
        <v>25</v>
      </c>
      <c r="CW77" s="13" t="s">
        <v>25</v>
      </c>
      <c r="CX77" s="13" t="s">
        <v>25</v>
      </c>
      <c r="CY77" s="13" t="s">
        <v>25</v>
      </c>
      <c r="CZ77" s="13" t="s">
        <v>25</v>
      </c>
      <c r="DA77" s="13" t="s">
        <v>25</v>
      </c>
      <c r="DB77" s="13" t="s">
        <v>25</v>
      </c>
      <c r="DC77" s="13" t="s">
        <v>25</v>
      </c>
      <c r="DD77" s="13" t="s">
        <v>25</v>
      </c>
      <c r="DE77" s="13" t="s">
        <v>25</v>
      </c>
      <c r="DF77" s="13" t="s">
        <v>25</v>
      </c>
      <c r="DG77" s="13" t="s">
        <v>25</v>
      </c>
      <c r="DH77" s="13" t="s">
        <v>25</v>
      </c>
      <c r="DI77" s="13" t="s">
        <v>25</v>
      </c>
      <c r="DJ77" s="13" t="s">
        <v>25</v>
      </c>
      <c r="DK77" s="13" t="s">
        <v>25</v>
      </c>
      <c r="DL77" s="13" t="s">
        <v>25</v>
      </c>
      <c r="DM77" s="13" t="s">
        <v>25</v>
      </c>
      <c r="DN77" s="13" t="s">
        <v>25</v>
      </c>
      <c r="DO77" s="13" t="s">
        <v>25</v>
      </c>
      <c r="DP77" s="13" t="s">
        <v>25</v>
      </c>
      <c r="DQ77" s="13" t="s">
        <v>25</v>
      </c>
      <c r="DR77" s="13" t="s">
        <v>25</v>
      </c>
      <c r="DS77" s="13" t="s">
        <v>25</v>
      </c>
      <c r="DT77" s="13" t="s">
        <v>25</v>
      </c>
      <c r="DU77" s="13" t="s">
        <v>25</v>
      </c>
      <c r="DV77" s="13" t="s">
        <v>25</v>
      </c>
      <c r="DW77" s="13" t="s">
        <v>25</v>
      </c>
      <c r="DX77" s="13" t="s">
        <v>25</v>
      </c>
      <c r="DY77" s="13" t="s">
        <v>25</v>
      </c>
    </row>
    <row r="78" ht="15" customHeight="1" outlineLevel="1" spans="2:129">
      <c r="B78" s="10">
        <v>202306</v>
      </c>
      <c r="C78" s="13">
        <f t="shared" si="9"/>
        <v>1.20817232444722</v>
      </c>
      <c r="D78" s="13">
        <f t="shared" si="9"/>
        <v>1.02959652639635</v>
      </c>
      <c r="E78" s="13" t="str">
        <f t="shared" si="9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10"/>
        <v>0</v>
      </c>
      <c r="AZ78" s="13">
        <f t="shared" si="10"/>
        <v>0.00399656038858236</v>
      </c>
      <c r="BA78" s="13" t="str">
        <f t="shared" si="10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  <c r="CP78" s="10">
        <v>202306</v>
      </c>
      <c r="CQ78" s="13" t="str">
        <f t="shared" si="11"/>
        <v/>
      </c>
      <c r="CR78" s="13" t="str">
        <f t="shared" si="11"/>
        <v/>
      </c>
      <c r="CS78" s="13">
        <f t="shared" si="11"/>
        <v>0</v>
      </c>
      <c r="CT78" s="13" t="s">
        <v>25</v>
      </c>
      <c r="CU78" s="13" t="s">
        <v>25</v>
      </c>
      <c r="CV78" s="13" t="s">
        <v>25</v>
      </c>
      <c r="CW78" s="13" t="s">
        <v>25</v>
      </c>
      <c r="CX78" s="13" t="s">
        <v>25</v>
      </c>
      <c r="CY78" s="13" t="s">
        <v>25</v>
      </c>
      <c r="CZ78" s="13" t="s">
        <v>25</v>
      </c>
      <c r="DA78" s="13" t="s">
        <v>25</v>
      </c>
      <c r="DB78" s="13" t="s">
        <v>25</v>
      </c>
      <c r="DC78" s="13" t="s">
        <v>25</v>
      </c>
      <c r="DD78" s="13" t="s">
        <v>25</v>
      </c>
      <c r="DE78" s="13" t="s">
        <v>25</v>
      </c>
      <c r="DF78" s="13" t="s">
        <v>25</v>
      </c>
      <c r="DG78" s="13" t="s">
        <v>25</v>
      </c>
      <c r="DH78" s="13" t="s">
        <v>25</v>
      </c>
      <c r="DI78" s="13" t="s">
        <v>25</v>
      </c>
      <c r="DJ78" s="13" t="s">
        <v>25</v>
      </c>
      <c r="DK78" s="13" t="s">
        <v>25</v>
      </c>
      <c r="DL78" s="13" t="s">
        <v>25</v>
      </c>
      <c r="DM78" s="13" t="s">
        <v>25</v>
      </c>
      <c r="DN78" s="13" t="s">
        <v>25</v>
      </c>
      <c r="DO78" s="13" t="s">
        <v>25</v>
      </c>
      <c r="DP78" s="13" t="s">
        <v>25</v>
      </c>
      <c r="DQ78" s="13" t="s">
        <v>25</v>
      </c>
      <c r="DR78" s="13" t="s">
        <v>25</v>
      </c>
      <c r="DS78" s="13" t="s">
        <v>25</v>
      </c>
      <c r="DT78" s="13" t="s">
        <v>25</v>
      </c>
      <c r="DU78" s="13" t="s">
        <v>25</v>
      </c>
      <c r="DV78" s="13" t="s">
        <v>25</v>
      </c>
      <c r="DW78" s="13" t="s">
        <v>25</v>
      </c>
      <c r="DX78" s="13" t="s">
        <v>25</v>
      </c>
      <c r="DY78" s="13" t="s">
        <v>25</v>
      </c>
    </row>
    <row r="79" ht="15" customHeight="1" outlineLevel="1" spans="2:129">
      <c r="B79" s="10">
        <v>202309</v>
      </c>
      <c r="C79" s="13">
        <f t="shared" si="9"/>
        <v>1.2104965366679</v>
      </c>
      <c r="D79" s="13" t="str">
        <f t="shared" si="9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10"/>
        <v>0</v>
      </c>
      <c r="AZ79" s="13" t="str">
        <f t="shared" si="10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  <c r="CP79" s="10">
        <v>202309</v>
      </c>
      <c r="CQ79" s="13" t="str">
        <f t="shared" si="11"/>
        <v/>
      </c>
      <c r="CR79" s="13" t="str">
        <f t="shared" si="11"/>
        <v/>
      </c>
      <c r="CS79" s="13" t="s">
        <v>25</v>
      </c>
      <c r="CT79" s="13" t="s">
        <v>25</v>
      </c>
      <c r="CU79" s="13" t="s">
        <v>25</v>
      </c>
      <c r="CV79" s="13" t="s">
        <v>25</v>
      </c>
      <c r="CW79" s="13" t="s">
        <v>25</v>
      </c>
      <c r="CX79" s="13" t="s">
        <v>25</v>
      </c>
      <c r="CY79" s="13" t="s">
        <v>25</v>
      </c>
      <c r="CZ79" s="13" t="s">
        <v>25</v>
      </c>
      <c r="DA79" s="13" t="s">
        <v>25</v>
      </c>
      <c r="DB79" s="13" t="s">
        <v>25</v>
      </c>
      <c r="DC79" s="13" t="s">
        <v>25</v>
      </c>
      <c r="DD79" s="13" t="s">
        <v>25</v>
      </c>
      <c r="DE79" s="13" t="s">
        <v>25</v>
      </c>
      <c r="DF79" s="13" t="s">
        <v>25</v>
      </c>
      <c r="DG79" s="13" t="s">
        <v>25</v>
      </c>
      <c r="DH79" s="13" t="s">
        <v>25</v>
      </c>
      <c r="DI79" s="13" t="s">
        <v>25</v>
      </c>
      <c r="DJ79" s="13" t="s">
        <v>25</v>
      </c>
      <c r="DK79" s="13" t="s">
        <v>25</v>
      </c>
      <c r="DL79" s="13" t="s">
        <v>25</v>
      </c>
      <c r="DM79" s="13" t="s">
        <v>25</v>
      </c>
      <c r="DN79" s="13" t="s">
        <v>25</v>
      </c>
      <c r="DO79" s="13" t="s">
        <v>25</v>
      </c>
      <c r="DP79" s="13" t="s">
        <v>25</v>
      </c>
      <c r="DQ79" s="13" t="s">
        <v>25</v>
      </c>
      <c r="DR79" s="13" t="s">
        <v>25</v>
      </c>
      <c r="DS79" s="13" t="s">
        <v>25</v>
      </c>
      <c r="DT79" s="13" t="s">
        <v>25</v>
      </c>
      <c r="DU79" s="13" t="s">
        <v>25</v>
      </c>
      <c r="DV79" s="13" t="s">
        <v>25</v>
      </c>
      <c r="DW79" s="13" t="s">
        <v>25</v>
      </c>
      <c r="DX79" s="13" t="s">
        <v>25</v>
      </c>
      <c r="DY79" s="13" t="s">
        <v>25</v>
      </c>
    </row>
    <row r="80" ht="15" customHeight="1" outlineLevel="1" spans="2:129">
      <c r="B80" s="10">
        <v>202312</v>
      </c>
      <c r="C80" s="13" t="str">
        <f t="shared" si="9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10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  <c r="CP80" s="10">
        <v>202312</v>
      </c>
      <c r="CQ80" s="13" t="str">
        <f t="shared" si="11"/>
        <v/>
      </c>
      <c r="CR80" s="13" t="s">
        <v>25</v>
      </c>
      <c r="CS80" s="13" t="s">
        <v>25</v>
      </c>
      <c r="CT80" s="13" t="s">
        <v>25</v>
      </c>
      <c r="CU80" s="13" t="s">
        <v>25</v>
      </c>
      <c r="CV80" s="13" t="s">
        <v>25</v>
      </c>
      <c r="CW80" s="13" t="s">
        <v>25</v>
      </c>
      <c r="CX80" s="13" t="s">
        <v>25</v>
      </c>
      <c r="CY80" s="13" t="s">
        <v>25</v>
      </c>
      <c r="CZ80" s="13" t="s">
        <v>25</v>
      </c>
      <c r="DA80" s="13" t="s">
        <v>25</v>
      </c>
      <c r="DB80" s="13" t="s">
        <v>25</v>
      </c>
      <c r="DC80" s="13" t="s">
        <v>25</v>
      </c>
      <c r="DD80" s="13" t="s">
        <v>25</v>
      </c>
      <c r="DE80" s="13" t="s">
        <v>25</v>
      </c>
      <c r="DF80" s="13" t="s">
        <v>25</v>
      </c>
      <c r="DG80" s="13" t="s">
        <v>25</v>
      </c>
      <c r="DH80" s="13" t="s">
        <v>25</v>
      </c>
      <c r="DI80" s="13" t="s">
        <v>25</v>
      </c>
      <c r="DJ80" s="13" t="s">
        <v>25</v>
      </c>
      <c r="DK80" s="13" t="s">
        <v>25</v>
      </c>
      <c r="DL80" s="13" t="s">
        <v>25</v>
      </c>
      <c r="DM80" s="13" t="s">
        <v>25</v>
      </c>
      <c r="DN80" s="13" t="s">
        <v>25</v>
      </c>
      <c r="DO80" s="13" t="s">
        <v>25</v>
      </c>
      <c r="DP80" s="13" t="s">
        <v>25</v>
      </c>
      <c r="DQ80" s="13" t="s">
        <v>25</v>
      </c>
      <c r="DR80" s="13" t="s">
        <v>25</v>
      </c>
      <c r="DS80" s="13" t="s">
        <v>25</v>
      </c>
      <c r="DT80" s="13" t="s">
        <v>25</v>
      </c>
      <c r="DU80" s="13" t="s">
        <v>25</v>
      </c>
      <c r="DV80" s="13" t="s">
        <v>25</v>
      </c>
      <c r="DW80" s="13" t="s">
        <v>25</v>
      </c>
      <c r="DX80" s="13" t="s">
        <v>25</v>
      </c>
      <c r="DY80" s="13" t="s">
        <v>25</v>
      </c>
    </row>
    <row r="81" ht="15" customHeight="1" outlineLevel="1" spans="2:129">
      <c r="B81" s="6" t="s">
        <v>27</v>
      </c>
      <c r="C81" s="13">
        <f>IFERROR(IF(COUNT(C46:C79)-2&lt;=0,0,(SUM(C46:C79)-MAX(C46:C79)-MIN(C46:C79))/(COUNT(C46:C79)-2)),0)</f>
        <v>1.39718915406253</v>
      </c>
      <c r="D81" s="13">
        <f>IFERROR(IF(COUNT(D46:D78)-2&lt;=0,0,(SUM(D46:D78)-MAX(D46:D78)-MIN(D46:D78))/(COUNT(D46:D78)-2)),0)</f>
        <v>1.08016063072284</v>
      </c>
      <c r="E81" s="13">
        <f>IFERROR(IF(COUNT(E46:E77)-2&lt;=0,0,(SUM(E46:E77)-MAX(E46:E77)-MIN(E46:E77))/(COUNT(E46:E77)-2)),0)</f>
        <v>1.01853779871174</v>
      </c>
      <c r="F81" s="13">
        <f>IFERROR(IF(COUNT(F46:F76)-2&lt;=0,0,(SUM(F46:F76)-MAX(F46:F76)-MIN(F46:F76))/(COUNT(F46:F76)-2)),0)</f>
        <v>1.01543628619006</v>
      </c>
      <c r="G81" s="13">
        <f>IFERROR(IF(COUNT(G46:G75)-2&lt;=0,0,(SUM(G46:G75)-MAX(G46:G75)-MIN(G46:G75))/(COUNT(G46:G75)-2)),0)</f>
        <v>1.00690338241185</v>
      </c>
      <c r="H81" s="13">
        <f>IFERROR(IF(COUNT(H46:H74)-2&lt;=0,0,(SUM(H46:H74)-MAX(H46:H74)-MIN(H46:H74))/(COUNT(H46:H74)-2)),0)</f>
        <v>1.00168840884974</v>
      </c>
      <c r="I81" s="13">
        <f>IFERROR(IF(COUNT(I46:I73)-2&lt;=0,0,(SUM(I46:I73)-MAX(I46:I73)-MIN(I46:I73))/(COUNT(I46:I73)-2)),0)</f>
        <v>1.0131093095078</v>
      </c>
      <c r="J81" s="13">
        <f>IFERROR(IF(COUNT(J46:J72)-2&lt;=0,0,(SUM(J46:J72)-MAX(J46:J72)-MIN(J46:J72))/(COUNT(J46:J72)-2)),0)</f>
        <v>1.0001021771783</v>
      </c>
      <c r="K81" s="13">
        <f>IFERROR(IF(COUNT(K46:K71)-2&lt;=0,0,(SUM(K46:K71)-MAX(K46:K71)-MIN(K46:K71))/(COUNT(K46:K71)-2)),0)</f>
        <v>1.0007097166065</v>
      </c>
      <c r="L81" s="13">
        <f>IFERROR(IF(COUNT(L46:L70)-2&lt;=0,0,(SUM(L46:L70)-MAX(L46:L70)-MIN(L46:L70))/(COUNT(L46:L70)-2)),0)</f>
        <v>1.00011267173077</v>
      </c>
      <c r="M81" s="13">
        <f>IFERROR(IF(COUNT(M46:M69)-2&lt;=0,0,(SUM(M46:M69)-MAX(M46:M69)-MIN(M46:M69))/(COUNT(M46:M69)-2)),0)</f>
        <v>1.00001096462204</v>
      </c>
      <c r="N81" s="13">
        <f>IFERROR(IF(COUNT(N46:N68)-2&lt;=0,0,(SUM(N46:N68)-MAX(N46:N68)-MIN(N46:N68))/(COUNT(N46:N68)-2)),0)</f>
        <v>0.999947018610669</v>
      </c>
      <c r="O81" s="13">
        <f>IFERROR(IF(COUNT(O46:O67)-2&lt;=0,0,(SUM(O46:O67)-MAX(O46:O67)-MIN(O46:O67))/(COUNT(O46:O67)-2)),0)</f>
        <v>0.999932414536907</v>
      </c>
      <c r="P81" s="13">
        <f>IFERROR(IF(COUNT(P46:P66)-2&lt;=0,0,(SUM(P46:P66)-MAX(P46:P66)-MIN(P46:P66))/(COUNT(P46:P66)-2)),0)</f>
        <v>0.999857954468586</v>
      </c>
      <c r="Q81" s="13">
        <f>IFERROR(IF(COUNT(Q46:Q65)-2&lt;=0,0,(SUM(Q46:Q65)-MAX(Q46:Q65)-MIN(Q46:Q65))/(COUNT(Q46:Q65)-2)),0)</f>
        <v>0.999549000439513</v>
      </c>
      <c r="R81" s="13">
        <f>IFERROR(IF(COUNT(R46:R64)-2&lt;=0,0,(SUM(R46:R64)-MAX(R46:R64)-MIN(R46:R64))/(COUNT(R46:R64)-2)),0)</f>
        <v>0.999916260122547</v>
      </c>
      <c r="S81" s="13">
        <f>IFERROR(IF(COUNT(S46:S63)-2&lt;=0,0,(SUM(S46:S63)-MAX(S46:S63)-MIN(S46:S63))/(COUNT(S46:S63)-2)),0)</f>
        <v>1</v>
      </c>
      <c r="T81" s="13">
        <f>IFERROR(IF(COUNT(T46:T62)-2&lt;=0,0,(SUM(T46:T62)-MAX(T46:T62)-MIN(T46:T62))/(COUNT(T46:T62)-2)),0)</f>
        <v>1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0.0625</v>
      </c>
      <c r="AZ81" s="13">
        <f>IFERROR(IF(COUNT(AZ46:AZ78)-2&lt;=0,0,(SUM(AZ46:AZ78)-MAX(AZ46:AZ78)-MIN(AZ46:AZ78))/(COUNT(AZ46:AZ78)-2)),0)</f>
        <v>0.79577748151124</v>
      </c>
      <c r="BA81" s="13">
        <f>IFERROR(IF(COUNT(BA46:BA77)-2&lt;=0,0,(SUM(BA46:BA77)-MAX(BA46:BA77)-MIN(BA46:BA77))/(COUNT(BA46:BA77)-2)),0)</f>
        <v>0.485093671013641</v>
      </c>
      <c r="BB81" s="13">
        <f>IFERROR(IF(COUNT(BB46:BB76)-2&lt;=0,0,(SUM(BB46:BB76)-MAX(BB46:BB76)-MIN(BB46:BB76))/(COUNT(BB46:BB76)-2)),0)</f>
        <v>0.515116068671923</v>
      </c>
      <c r="BC81" s="13">
        <f>IFERROR(IF(COUNT(BC46:BC75)-2&lt;=0,0,(SUM(BC46:BC75)-MAX(BC46:BC75)-MIN(BC46:BC75))/(COUNT(BC46:BC75)-2)),0)</f>
        <v>0.357142857142857</v>
      </c>
      <c r="BD81" s="13">
        <f>IFERROR(IF(COUNT(BD46:BD74)-2&lt;=0,0,(SUM(BD46:BD74)-MAX(BD46:BD74)-MIN(BD46:BD74))/(COUNT(BD46:BD74)-2)),0)</f>
        <v>0.333333333333333</v>
      </c>
      <c r="BE81" s="13">
        <f>IFERROR(IF(COUNT(BE46:BE73)-2&lt;=0,0,(SUM(BE46:BE73)-MAX(BE46:BE73)-MIN(BE46:BE73))/(COUNT(BE46:BE73)-2)),0)</f>
        <v>0.307692307692308</v>
      </c>
      <c r="BF81" s="13">
        <f>IFERROR(IF(COUNT(BF46:BF72)-2&lt;=0,0,(SUM(BF46:BF72)-MAX(BF46:BF72)-MIN(BF46:BF72))/(COUNT(BF46:BF72)-2)),0)</f>
        <v>0.28</v>
      </c>
      <c r="BG81" s="13">
        <f>IFERROR(IF(COUNT(BG46:BG71)-2&lt;=0,0,(SUM(BG46:BG71)-MAX(BG46:BG71)-MIN(BG46:BG71))/(COUNT(BG46:BG71)-2)),0)</f>
        <v>0.25</v>
      </c>
      <c r="BH81" s="13">
        <f>IFERROR(IF(COUNT(BH46:BH70)-2&lt;=0,0,(SUM(BH46:BH70)-MAX(BH46:BH70)-MIN(BH46:BH70))/(COUNT(BH46:BH70)-2)),0)</f>
        <v>0.217391304347826</v>
      </c>
      <c r="BI81" s="13">
        <f>IFERROR(IF(COUNT(BI46:BI69)-2&lt;=0,0,(SUM(BI46:BI69)-MAX(BI46:BI69)-MIN(BI46:BI69))/(COUNT(BI46:BI69)-2)),0)</f>
        <v>0.181818181818182</v>
      </c>
      <c r="BJ81" s="13">
        <f>IFERROR(IF(COUNT(BJ46:BJ68)-2&lt;=0,0,(SUM(BJ46:BJ68)-MAX(BJ46:BJ68)-MIN(BJ46:BJ68))/(COUNT(BJ46:BJ68)-2)),0)</f>
        <v>0.19047619047619</v>
      </c>
      <c r="BK81" s="13">
        <f>IFERROR(IF(COUNT(BK46:BK67)-2&lt;=0,0,(SUM(BK46:BK67)-MAX(BK46:BK67)-MIN(BK46:BK67))/(COUNT(BK46:BK67)-2)),0)</f>
        <v>0.2</v>
      </c>
      <c r="BL81" s="13">
        <f>IFERROR(IF(COUNT(BL46:BL66)-2&lt;=0,0,(SUM(BL46:BL66)-MAX(BL46:BL66)-MIN(BL46:BL66))/(COUNT(BL46:BL66)-2)),0)</f>
        <v>0.210526315789474</v>
      </c>
      <c r="BM81" s="13">
        <f>IFERROR(IF(COUNT(BM46:BM65)-2&lt;=0,0,(SUM(BM46:BM65)-MAX(BM46:BM65)-MIN(BM46:BM65))/(COUNT(BM46:BM65)-2)),0)</f>
        <v>0.222222222222222</v>
      </c>
      <c r="BN81" s="13">
        <f>IFERROR(IF(COUNT(BN46:BN64)-2&lt;=0,0,(SUM(BN46:BN64)-MAX(BN46:BN64)-MIN(BN46:BN64))/(COUNT(BN46:BN64)-2)),0)</f>
        <v>0.235294117647059</v>
      </c>
      <c r="BO81" s="13">
        <f>IFERROR(IF(COUNT(BO46:BO63)-2&lt;=0,0,(SUM(BO46:BO63)-MAX(BO46:BO63)-MIN(BO46:BO63))/(COUNT(BO46:BO63)-2)),0)</f>
        <v>0.1875</v>
      </c>
      <c r="BP81" s="13">
        <f>IFERROR(IF(COUNT(BP46:BP62)-2&lt;=0,0,(SUM(BP46:BP62)-MAX(BP46:BP62)-MIN(BP46:BP62))/(COUNT(BP46:BP62)-2)),0)</f>
        <v>0.133333333333333</v>
      </c>
      <c r="BQ81" s="13">
        <f>IFERROR(IF(COUNT(BQ46:BQ61)-2&lt;=0,0,(SUM(BQ46:BQ61)-MAX(BQ46:BQ61)-MIN(BQ46:BQ61))/(COUNT(BQ46:BQ61)-2)),0)</f>
        <v>0.0714285714285714</v>
      </c>
      <c r="BR81" s="13">
        <f>IFERROR(IF(COUNT(BR46:BR60)-2&lt;=0,0,(SUM(BR46:BR60)-MAX(BR46:BR60)-MIN(BR46:BR60))/(COUNT(BR46:BR60)-2)),0)</f>
        <v>0</v>
      </c>
      <c r="BS81" s="13">
        <f>IFERROR(IF(COUNT(BS46:BS59)-2&lt;=0,0,(SUM(BS46:BS59)-MAX(BS46:BS59)-MIN(BS46:BS59))/(COUNT(BS46:BS59)-2)),0)</f>
        <v>0</v>
      </c>
      <c r="BT81" s="13">
        <f>IFERROR(IF(COUNT(BT46:BT58)-2&lt;=0,0,(SUM(BT46:BT58)-MAX(BT46:BT58)-MIN(BT46:BT58))/(COUNT(BT46:BT58)-2)),0)</f>
        <v>0</v>
      </c>
      <c r="BU81" s="13">
        <f>IFERROR(IF(COUNT(BU46:BU57)-2&lt;=0,0,(SUM(BU46:BU57)-MAX(BU46:BU57)-MIN(BU46:BU57))/(COUNT(BU46:BU57)-2)),0)</f>
        <v>0</v>
      </c>
      <c r="BV81" s="13">
        <f>IFERROR(IF(COUNT(BV46:BV56)-2&lt;=0,0,(SUM(BV46:BV56)-MAX(BV46:BV56)-MIN(BV46:BV56))/(COUNT(BV46:BV56)-2)),0)</f>
        <v>0</v>
      </c>
      <c r="BW81" s="13">
        <f>IFERROR(IF(COUNT(BW46:BW55)-2&lt;=0,0,(SUM(BW46:BW55)-MAX(BW46:BW55)-MIN(BW46:BW55))/(COUNT(BW46:BW55)-2)),0)</f>
        <v>0</v>
      </c>
      <c r="BX81" s="13">
        <f>IFERROR(IF(COUNT(BX46:BX54)-2&lt;=0,0,(SUM(BX46:BX54)-MAX(BX46:BX54)-MIN(BX46:BX54))/(COUNT(BX46:BX54)-2)),0)</f>
        <v>0</v>
      </c>
      <c r="BY81" s="13">
        <f>IFERROR(IF(COUNT(BY46:BY53)-2&lt;=0,0,(SUM(BY46:BY53)-MAX(BY46:BY53)-MIN(BY46:BY53))/(COUNT(BY46:BY53)-2)),0)</f>
        <v>0</v>
      </c>
      <c r="BZ81" s="13">
        <f>IFERROR(IF(COUNT(BZ46:BZ52)-2&lt;=0,0,(SUM(BZ46:BZ52)-MAX(BZ46:BZ52)-MIN(BZ46:BZ52))/(COUNT(BZ46:BZ52)-2)),0)</f>
        <v>0</v>
      </c>
      <c r="CA81" s="13">
        <f>IFERROR(IF(COUNT(CA46:CA51)-2&lt;=0,0,(SUM(CA46:CA51)-MAX(CA46:CA51)-MIN(CA46:CA51))/(COUNT(CA46:CA51)-2)),0)</f>
        <v>0</v>
      </c>
      <c r="CB81" s="13">
        <f>IFERROR(IF(COUNT(CB46:CB50)-2&lt;=0,0,(SUM(CB46:CB50)-MAX(CB46:CB50)-MIN(CB46:CB50))/(COUNT(CB46:CB50)-2)),0)</f>
        <v>0</v>
      </c>
      <c r="CC81" s="13">
        <f>IFERROR(IF(COUNT(CC46:CC49)-2&lt;=0,0,(SUM(CC46:CC49)-MAX(CC46:CC49)-MIN(CC46:CC49))/(COUNT(CC46:CC49)-2)),0)</f>
        <v>0</v>
      </c>
      <c r="CD81" s="13">
        <f>IFERROR(IF(COUNT(CD46:CD48)-2&lt;=0,0,(SUM(CD46:CD48)-MAX(CD46:CD48)-MIN(CD46:CD48))/(COUNT(CD46:CD48)-2)),0)</f>
        <v>0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  <c r="CP81" s="6" t="s">
        <v>27</v>
      </c>
      <c r="CQ81" s="13">
        <f>IFERROR(IF(COUNT(CQ46:CQ79)-2&lt;=0,0,(SUM(CQ46:CQ79)-MAX(CQ46:CQ79)-MIN(CQ46:CQ79))/(COUNT(CQ46:CQ79)-2)),0)</f>
        <v>0</v>
      </c>
      <c r="CR81" s="13">
        <f>IFERROR(IF(COUNT(CR46:CR78)-2&lt;=0,0,(SUM(CR46:CR78)-MAX(CR46:CR78)-MIN(CR46:CR78))/(COUNT(CR46:CR78)-2)),0)</f>
        <v>0</v>
      </c>
      <c r="CS81" s="13">
        <f>IFERROR(IF(COUNT(CS46:CS77)-2&lt;=0,0,(SUM(CS46:CS77)-MAX(CS46:CS77)-MIN(CS46:CS77))/(COUNT(CS46:CS77)-2)),0)</f>
        <v>0</v>
      </c>
      <c r="CT81" s="13">
        <f>IFERROR(IF(COUNT(CT46:CT76)-2&lt;=0,0,(SUM(CT46:CT76)-MAX(CT46:CT76)-MIN(CT46:CT76))/(COUNT(CT46:CT76)-2)),0)</f>
        <v>0</v>
      </c>
      <c r="CU81" s="13">
        <f>IFERROR(IF(COUNT(CU46:CU75)-2&lt;=0,0,(SUM(CU46:CU75)-MAX(CU46:CU75)-MIN(CU46:CU75))/(COUNT(CU46:CU75)-2)),0)</f>
        <v>0</v>
      </c>
      <c r="CV81" s="13">
        <f>IFERROR(IF(COUNT(CV46:CV74)-2&lt;=0,0,(SUM(CV46:CV74)-MAX(CV46:CV74)-MIN(CV46:CV74))/(COUNT(CV46:CV74)-2)),0)</f>
        <v>0</v>
      </c>
      <c r="CW81" s="13">
        <f>IFERROR(IF(COUNT(CW46:CW73)-2&lt;=0,0,(SUM(CW46:CW73)-MAX(CW46:CW73)-MIN(CW46:CW73))/(COUNT(CW46:CW73)-2)),0)</f>
        <v>0</v>
      </c>
      <c r="CX81" s="13">
        <f>IFERROR(IF(COUNT(CX46:CX72)-2&lt;=0,0,(SUM(CX46:CX72)-MAX(CX46:CX72)-MIN(CX46:CX72))/(COUNT(CX46:CX72)-2)),0)</f>
        <v>0</v>
      </c>
      <c r="CY81" s="13">
        <f>IFERROR(IF(COUNT(CY46:CY71)-2&lt;=0,0,(SUM(CY46:CY71)-MAX(CY46:CY71)-MIN(CY46:CY71))/(COUNT(CY46:CY71)-2)),0)</f>
        <v>0</v>
      </c>
      <c r="CZ81" s="13">
        <f>IFERROR(IF(COUNT(CZ46:CZ70)-2&lt;=0,0,(SUM(CZ46:CZ70)-MAX(CZ46:CZ70)-MIN(CZ46:CZ70))/(COUNT(CZ46:CZ70)-2)),0)</f>
        <v>0</v>
      </c>
      <c r="DA81" s="13">
        <f>IFERROR(IF(COUNT(DA46:DA69)-2&lt;=0,0,(SUM(DA46:DA69)-MAX(DA46:DA69)-MIN(DA46:DA69))/(COUNT(DA46:DA69)-2)),0)</f>
        <v>0</v>
      </c>
      <c r="DB81" s="13">
        <f>IFERROR(IF(COUNT(DB46:DB68)-2&lt;=0,0,(SUM(DB46:DB68)-MAX(DB46:DB68)-MIN(DB46:DB68))/(COUNT(DB46:DB68)-2)),0)</f>
        <v>0</v>
      </c>
      <c r="DC81" s="13">
        <f>IFERROR(IF(COUNT(DC46:DC67)-2&lt;=0,0,(SUM(DC46:DC67)-MAX(DC46:DC67)-MIN(DC46:DC67))/(COUNT(DC46:DC67)-2)),0)</f>
        <v>0</v>
      </c>
      <c r="DD81" s="13">
        <f>IFERROR(IF(COUNT(DD46:DD66)-2&lt;=0,0,(SUM(DD46:DD66)-MAX(DD46:DD66)-MIN(DD46:DD66))/(COUNT(DD46:DD66)-2)),0)</f>
        <v>0</v>
      </c>
      <c r="DE81" s="13">
        <f>IFERROR(IF(COUNT(DE46:DE65)-2&lt;=0,0,(SUM(DE46:DE65)-MAX(DE46:DE65)-MIN(DE46:DE65))/(COUNT(DE46:DE65)-2)),0)</f>
        <v>0</v>
      </c>
      <c r="DF81" s="13">
        <f>IFERROR(IF(COUNT(DF46:DF64)-2&lt;=0,0,(SUM(DF46:DF64)-MAX(DF46:DF64)-MIN(DF46:DF64))/(COUNT(DF46:DF64)-2)),0)</f>
        <v>0</v>
      </c>
      <c r="DG81" s="13">
        <f>IFERROR(IF(COUNT(DG46:DG63)-2&lt;=0,0,(SUM(DG46:DG63)-MAX(DG46:DG63)-MIN(DG46:DG63))/(COUNT(DG46:DG63)-2)),0)</f>
        <v>0</v>
      </c>
      <c r="DH81" s="13">
        <f>IFERROR(IF(COUNT(DH46:DH62)-2&lt;=0,0,(SUM(DH46:DH62)-MAX(DH46:DH62)-MIN(DH46:DH62))/(COUNT(DH46:DH62)-2)),0)</f>
        <v>0</v>
      </c>
      <c r="DI81" s="13">
        <f>IFERROR(IF(COUNT(DI46:DI61)-2&lt;=0,0,(SUM(DI46:DI61)-MAX(DI46:DI61)-MIN(DI46:DI61))/(COUNT(DI46:DI61)-2)),0)</f>
        <v>0</v>
      </c>
      <c r="DJ81" s="13">
        <f>IFERROR(IF(COUNT(DJ46:DJ60)-2&lt;=0,0,(SUM(DJ46:DJ60)-MAX(DJ46:DJ60)-MIN(DJ46:DJ60))/(COUNT(DJ46:DJ60)-2)),0)</f>
        <v>0</v>
      </c>
      <c r="DK81" s="13">
        <f>IFERROR(IF(COUNT(DK46:DK59)-2&lt;=0,0,(SUM(DK46:DK59)-MAX(DK46:DK59)-MIN(DK46:DK59))/(COUNT(DK46:DK59)-2)),0)</f>
        <v>0</v>
      </c>
      <c r="DL81" s="13">
        <f>IFERROR(IF(COUNT(DL46:DL58)-2&lt;=0,0,(SUM(DL46:DL58)-MAX(DL46:DL58)-MIN(DL46:DL58))/(COUNT(DL46:DL58)-2)),0)</f>
        <v>0</v>
      </c>
      <c r="DM81" s="13">
        <f>IFERROR(IF(COUNT(DM46:DM57)-2&lt;=0,0,(SUM(DM46:DM57)-MAX(DM46:DM57)-MIN(DM46:DM57))/(COUNT(DM46:DM57)-2)),0)</f>
        <v>0</v>
      </c>
      <c r="DN81" s="13">
        <f>IFERROR(IF(COUNT(DN46:DN56)-2&lt;=0,0,(SUM(DN46:DN56)-MAX(DN46:DN56)-MIN(DN46:DN56))/(COUNT(DN46:DN56)-2)),0)</f>
        <v>0</v>
      </c>
      <c r="DO81" s="13">
        <f>IFERROR(IF(COUNT(DO46:DO55)-2&lt;=0,0,(SUM(DO46:DO55)-MAX(DO46:DO55)-MIN(DO46:DO55))/(COUNT(DO46:DO55)-2)),0)</f>
        <v>0</v>
      </c>
      <c r="DP81" s="13">
        <f>IFERROR(IF(COUNT(DP46:DP54)-2&lt;=0,0,(SUM(DP46:DP54)-MAX(DP46:DP54)-MIN(DP46:DP54))/(COUNT(DP46:DP54)-2)),0)</f>
        <v>0</v>
      </c>
      <c r="DQ81" s="13">
        <f>IFERROR(IF(COUNT(DQ46:DQ53)-2&lt;=0,0,(SUM(DQ46:DQ53)-MAX(DQ46:DQ53)-MIN(DQ46:DQ53))/(COUNT(DQ46:DQ53)-2)),0)</f>
        <v>0</v>
      </c>
      <c r="DR81" s="13">
        <f>IFERROR(IF(COUNT(DR46:DR52)-2&lt;=0,0,(SUM(DR46:DR52)-MAX(DR46:DR52)-MIN(DR46:DR52))/(COUNT(DR46:DR52)-2)),0)</f>
        <v>0</v>
      </c>
      <c r="DS81" s="13">
        <f>IFERROR(IF(COUNT(DS46:DS51)-2&lt;=0,0,(SUM(DS46:DS51)-MAX(DS46:DS51)-MIN(DS46:DS51))/(COUNT(DS46:DS51)-2)),0)</f>
        <v>0</v>
      </c>
      <c r="DT81" s="13">
        <f>IFERROR(IF(COUNT(DT46:DT50)-2&lt;=0,0,(SUM(DT46:DT50)-MAX(DT46:DT50)-MIN(DT46:DT50))/(COUNT(DT46:DT50)-2)),0)</f>
        <v>0</v>
      </c>
      <c r="DU81" s="13">
        <f>IFERROR(IF(COUNT(DU46:DU49)-2&lt;=0,0,(SUM(DU46:DU49)-MAX(DU46:DU49)-MIN(DU46:DU49))/(COUNT(DU46:DU49)-2)),0)</f>
        <v>0</v>
      </c>
      <c r="DV81" s="13">
        <f>IFERROR(IF(COUNT(DV46:DV48)-2&lt;=0,0,(SUM(DV46:DV48)-MAX(DV46:DV48)-MIN(DV46:DV48))/(COUNT(DV46:DV48)-2)),0)</f>
        <v>0</v>
      </c>
      <c r="DW81" s="13">
        <f>IFERROR(IF(COUNT(DW46:DW47)-2&lt;=0,0,(SUM(DW46:DW47)-MAX(DW46:DW47)-MIN(DW46:DW47))/(COUNT(DW46:DW47)-2)),0)</f>
        <v>0</v>
      </c>
      <c r="DX81" s="13">
        <f>IFERROR(IF(COUNT(DX46:DX46)-2&lt;=0,0,(SUM(DX46:DX46)-MAX(DX46:DX46)-MIN(DX46:DX46))/(COUNT(DX46:DX46)-2)),0)</f>
        <v>0</v>
      </c>
      <c r="DY81" s="13" t="s">
        <v>25</v>
      </c>
    </row>
    <row r="82" ht="15" customHeight="1" outlineLevel="1" spans="2:129">
      <c r="B82" s="6" t="s">
        <v>28</v>
      </c>
      <c r="C82" s="13">
        <f>IFERROR(SUM(D7:D40)/SUM(C7:C40),0)</f>
        <v>1.31409393909264</v>
      </c>
      <c r="D82" s="13">
        <f>IFERROR(SUM(E7:E39)/SUM(D7:D39),0)</f>
        <v>1.06765346259434</v>
      </c>
      <c r="E82" s="13">
        <f>IFERROR(SUM(F7:F38)/SUM(E7:E38),0)</f>
        <v>1.02490604898402</v>
      </c>
      <c r="F82" s="13">
        <f>IFERROR(SUM(G7:G37)/SUM(F7:F37),0)</f>
        <v>1.01457586824219</v>
      </c>
      <c r="G82" s="13">
        <f>IFERROR(SUM(H7:H36)/SUM(G7:G36),0)</f>
        <v>1.00945056335803</v>
      </c>
      <c r="H82" s="13">
        <f>IFERROR(SUM(I7:I35)/SUM(H7:H35),0)</f>
        <v>1.0025900868812</v>
      </c>
      <c r="I82" s="13">
        <f>IFERROR(SUM(J7:J34)/SUM(I7:I34),0)</f>
        <v>1.0028485856435</v>
      </c>
      <c r="J82" s="13">
        <f>IFERROR(SUM(K7:K33)/SUM(J7:J33),0)</f>
        <v>1.00022095539569</v>
      </c>
      <c r="K82" s="13">
        <f>IFERROR(SUM(L7:L32)/SUM(K7:K32),0)</f>
        <v>1.00194034412056</v>
      </c>
      <c r="L82" s="13">
        <f>IFERROR(SUM(M7:M31)/SUM(L7:L31),0)</f>
        <v>1.00048503247691</v>
      </c>
      <c r="M82" s="13">
        <f>IFERROR(SUM(N7:N30)/SUM(M7:M30),0)</f>
        <v>1.00014346591342</v>
      </c>
      <c r="N82" s="13">
        <f>IFERROR(SUM(O7:O29)/SUM(N7:N29),0)</f>
        <v>0.999864978863791</v>
      </c>
      <c r="O82" s="13">
        <f>IFERROR(SUM(P7:P28)/SUM(O7:O28),0)</f>
        <v>0.999776513154835</v>
      </c>
      <c r="P82" s="13">
        <f>IFERROR(SUM(Q7:Q27)/SUM(P7:P27),0)</f>
        <v>0.999385925868593</v>
      </c>
      <c r="Q82" s="13">
        <f>IFERROR(SUM(R7:R26)/SUM(Q7:Q26),0)</f>
        <v>0.997283131921189</v>
      </c>
      <c r="R82" s="13">
        <f>IFERROR(SUM(S7:S25)/SUM(R7:R25),0)</f>
        <v>0.999657235807034</v>
      </c>
      <c r="S82" s="13">
        <f>IFERROR(SUM(T7:T24)/SUM(S7:S24),0)</f>
        <v>1.00000303025143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X82" s="6" t="s">
        <v>28</v>
      </c>
      <c r="AY82" s="13">
        <f>IFERROR(SUM(AZ7:AZ40)/SUM(AY7:AY40),0)</f>
        <v>1.07264907312304</v>
      </c>
      <c r="AZ82" s="13">
        <f>IFERROR(SUM(BA7:BA39)/SUM(AZ7:AZ39),0)</f>
        <v>1.06813494281815</v>
      </c>
      <c r="BA82" s="13">
        <f>IFERROR(SUM(BB7:BB38)/SUM(BA7:BA38),0)</f>
        <v>1.06378726569871</v>
      </c>
      <c r="BB82" s="13">
        <f>IFERROR(SUM(BC7:BC37)/SUM(BB7:BB37),0)</f>
        <v>1.06075351824157</v>
      </c>
      <c r="BC82" s="13">
        <f>IFERROR(SUM(BD7:BD36)/SUM(BC7:BC36),0)</f>
        <v>1</v>
      </c>
      <c r="BD82" s="13">
        <f>IFERROR(SUM(BE7:BE35)/SUM(BD7:BD35),0)</f>
        <v>1</v>
      </c>
      <c r="BE82" s="13">
        <f>IFERROR(SUM(BF7:BF34)/SUM(BE7:BE34),0)</f>
        <v>1</v>
      </c>
      <c r="BF82" s="13">
        <f>IFERROR(SUM(BG7:BG33)/SUM(BF7:BF33),0)</f>
        <v>1</v>
      </c>
      <c r="BG82" s="13">
        <f>IFERROR(SUM(BH7:BH32)/SUM(BG7:BG32),0)</f>
        <v>1</v>
      </c>
      <c r="BH82" s="13">
        <f>IFERROR(SUM(BI7:BI31)/SUM(BH7:BH31),0)</f>
        <v>1</v>
      </c>
      <c r="BI82" s="13">
        <f>IFERROR(SUM(BJ7:BJ30)/SUM(BI7:BI30),0)</f>
        <v>1</v>
      </c>
      <c r="BJ82" s="13">
        <f>IFERROR(SUM(BK7:BK29)/SUM(BJ7:BJ29),0)</f>
        <v>1</v>
      </c>
      <c r="BK82" s="13">
        <f>IFERROR(SUM(BL7:BL28)/SUM(BK7:BK28),0)</f>
        <v>1</v>
      </c>
      <c r="BL82" s="13">
        <f>IFERROR(SUM(BM7:BM27)/SUM(BL7:BL27),0)</f>
        <v>1</v>
      </c>
      <c r="BM82" s="13">
        <f>IFERROR(SUM(BN7:BN26)/SUM(BM7:BM26),0)</f>
        <v>1</v>
      </c>
      <c r="BN82" s="13">
        <f>IFERROR(SUM(BO7:BO25)/SUM(BN7:BN25),0)</f>
        <v>1</v>
      </c>
      <c r="BO82" s="13">
        <f>IFERROR(SUM(BP7:BP24)/SUM(BO7:BO24),0)</f>
        <v>1</v>
      </c>
      <c r="BP82" s="13">
        <f>IFERROR(SUM(BQ7:BQ23)/SUM(BP7:BP23),0)</f>
        <v>1</v>
      </c>
      <c r="BQ82" s="13">
        <f>IFERROR(SUM(BR7:BR22)/SUM(BQ7:BQ22),0)</f>
        <v>1</v>
      </c>
      <c r="BR82" s="13">
        <f>IFERROR(SUM(BS7:BS21)/SUM(BR7:BR21),0)</f>
        <v>1</v>
      </c>
      <c r="BS82" s="13">
        <f>IFERROR(SUM(BT7:BT20)/SUM(BS7:BS20),0)</f>
        <v>0</v>
      </c>
      <c r="BT82" s="13">
        <f>IFERROR(SUM(BU7:BU19)/SUM(BT7:BT19),0)</f>
        <v>0</v>
      </c>
      <c r="BU82" s="13">
        <f>IFERROR(SUM(BV7:BV18)/SUM(BU7:BU18),0)</f>
        <v>0</v>
      </c>
      <c r="BV82" s="13">
        <f>IFERROR(SUM(BW7:BW17)/SUM(BV7:BV17),0)</f>
        <v>0</v>
      </c>
      <c r="BW82" s="13">
        <f>IFERROR(SUM(BX7:BX16)/SUM(BW7:BW16),0)</f>
        <v>0</v>
      </c>
      <c r="BX82" s="13">
        <f>IFERROR(SUM(BY7:BY15)/SUM(BX7:BX15),0)</f>
        <v>0</v>
      </c>
      <c r="BY82" s="13">
        <f>IFERROR(SUM(BZ7:BZ14)/SUM(BY7:BY14),0)</f>
        <v>0</v>
      </c>
      <c r="BZ82" s="13">
        <f>IFERROR(SUM(CA7:CA13)/SUM(BZ7:BZ13),0)</f>
        <v>0</v>
      </c>
      <c r="CA82" s="13">
        <f>IFERROR(SUM(CB7:CB12)/SUM(CA7:CA12),0)</f>
        <v>0</v>
      </c>
      <c r="CB82" s="13">
        <f>IFERROR(SUM(CC7:CC11)/SUM(CB7:CB11),0)</f>
        <v>0</v>
      </c>
      <c r="CC82" s="13">
        <f>IFERROR(SUM(CD7:CD10)/SUM(CC7:CC10),0)</f>
        <v>0</v>
      </c>
      <c r="CD82" s="13">
        <f>IFERROR(SUM(CE7:CE9)/SUM(CD7:CD9),0)</f>
        <v>0</v>
      </c>
      <c r="CE82" s="13">
        <f>IFERROR(SUM(CF7:CF8)/SUM(CE7:CE8),0)</f>
        <v>0</v>
      </c>
      <c r="CF82" s="13">
        <f>IFERROR(SUM(CG7:CG7)/SUM(CF7:CF7),0)</f>
        <v>0</v>
      </c>
      <c r="CG82" s="13" t="s">
        <v>25</v>
      </c>
      <c r="CP82" s="6" t="s">
        <v>28</v>
      </c>
      <c r="CQ82" s="13">
        <f>IFERROR(SUM(CR7:CR40)/SUM(CQ7:CQ40),0)</f>
        <v>0</v>
      </c>
      <c r="CR82" s="13">
        <f>IFERROR(SUM(CS7:CS39)/SUM(CR7:CR39),0)</f>
        <v>0</v>
      </c>
      <c r="CS82" s="13">
        <f>IFERROR(SUM(CT7:CT38)/SUM(CS7:CS38),0)</f>
        <v>0</v>
      </c>
      <c r="CT82" s="13">
        <f>IFERROR(SUM(CU7:CU37)/SUM(CT7:CT37),0)</f>
        <v>0</v>
      </c>
      <c r="CU82" s="13">
        <f>IFERROR(SUM(CV7:CV36)/SUM(CU7:CU36),0)</f>
        <v>0</v>
      </c>
      <c r="CV82" s="13">
        <f>IFERROR(SUM(CW7:CW35)/SUM(CV7:CV35),0)</f>
        <v>0</v>
      </c>
      <c r="CW82" s="13">
        <f>IFERROR(SUM(CX7:CX34)/SUM(CW7:CW34),0)</f>
        <v>0</v>
      </c>
      <c r="CX82" s="13">
        <f>IFERROR(SUM(CY7:CY33)/SUM(CX7:CX33),0)</f>
        <v>0</v>
      </c>
      <c r="CY82" s="13">
        <f>IFERROR(SUM(CZ7:CZ32)/SUM(CY7:CY32),0)</f>
        <v>0</v>
      </c>
      <c r="CZ82" s="13">
        <f>IFERROR(SUM(DA7:DA31)/SUM(CZ7:CZ31),0)</f>
        <v>0</v>
      </c>
      <c r="DA82" s="13">
        <f>IFERROR(SUM(DB7:DB30)/SUM(DA7:DA30),0)</f>
        <v>0</v>
      </c>
      <c r="DB82" s="13">
        <f>IFERROR(SUM(DC7:DC29)/SUM(DB7:DB29),0)</f>
        <v>0</v>
      </c>
      <c r="DC82" s="13">
        <f>IFERROR(SUM(DD7:DD28)/SUM(DC7:DC28),0)</f>
        <v>0</v>
      </c>
      <c r="DD82" s="13">
        <f>IFERROR(SUM(DE7:DE27)/SUM(DD7:DD27),0)</f>
        <v>0</v>
      </c>
      <c r="DE82" s="13">
        <f>IFERROR(SUM(DF7:DF26)/SUM(DE7:DE26),0)</f>
        <v>0</v>
      </c>
      <c r="DF82" s="13">
        <f>IFERROR(SUM(DG7:DG25)/SUM(DF7:DF25),0)</f>
        <v>0</v>
      </c>
      <c r="DG82" s="13">
        <f>IFERROR(SUM(DH7:DH24)/SUM(DG7:DG24),0)</f>
        <v>0</v>
      </c>
      <c r="DH82" s="13">
        <f>IFERROR(SUM(DI7:DI23)/SUM(DH7:DH23),0)</f>
        <v>0</v>
      </c>
      <c r="DI82" s="13">
        <f>IFERROR(SUM(DJ7:DJ22)/SUM(DI7:DI22),0)</f>
        <v>0</v>
      </c>
      <c r="DJ82" s="13">
        <f>IFERROR(SUM(DK7:DK21)/SUM(DJ7:DJ21),0)</f>
        <v>0</v>
      </c>
      <c r="DK82" s="13">
        <f>IFERROR(SUM(DL7:DL20)/SUM(DK7:DK20),0)</f>
        <v>0</v>
      </c>
      <c r="DL82" s="13">
        <f>IFERROR(SUM(DM7:DM19)/SUM(DL7:DL19),0)</f>
        <v>0</v>
      </c>
      <c r="DM82" s="13">
        <f>IFERROR(SUM(DN7:DN18)/SUM(DM7:DM18),0)</f>
        <v>0</v>
      </c>
      <c r="DN82" s="13">
        <f>IFERROR(SUM(DO7:DO17)/SUM(DN7:DN17),0)</f>
        <v>0</v>
      </c>
      <c r="DO82" s="13">
        <f>IFERROR(SUM(DP7:DP16)/SUM(DO7:DO16),0)</f>
        <v>0</v>
      </c>
      <c r="DP82" s="13">
        <f>IFERROR(SUM(DQ7:DQ15)/SUM(DP7:DP15),0)</f>
        <v>0</v>
      </c>
      <c r="DQ82" s="13">
        <f>IFERROR(SUM(DR7:DR14)/SUM(DQ7:DQ14),0)</f>
        <v>0</v>
      </c>
      <c r="DR82" s="13">
        <f>IFERROR(SUM(DS7:DS13)/SUM(DR7:DR13),0)</f>
        <v>0</v>
      </c>
      <c r="DS82" s="13">
        <f>IFERROR(SUM(DT7:DT12)/SUM(DS7:DS12),0)</f>
        <v>0</v>
      </c>
      <c r="DT82" s="13">
        <f>IFERROR(SUM(DU7:DU11)/SUM(DT7:DT11),0)</f>
        <v>0</v>
      </c>
      <c r="DU82" s="13">
        <f>IFERROR(SUM(DV7:DV10)/SUM(DU7:DU10),0)</f>
        <v>0</v>
      </c>
      <c r="DV82" s="13">
        <f>IFERROR(SUM(DW7:DW9)/SUM(DV7:DV9),0)</f>
        <v>0</v>
      </c>
      <c r="DW82" s="13">
        <f>IFERROR(SUM(DX7:DX8)/SUM(DW7:DW8),0)</f>
        <v>0</v>
      </c>
      <c r="DX82" s="13">
        <f>IFERROR(SUM(DY7:DY7)/SUM(DX7:DX7),0)</f>
        <v>0</v>
      </c>
      <c r="DY82" s="13" t="s">
        <v>25</v>
      </c>
    </row>
    <row r="83" ht="15" customHeight="1" outlineLevel="1" spans="2:129">
      <c r="B83" s="6" t="s">
        <v>29</v>
      </c>
      <c r="C83" s="13">
        <f>IFERROR(SUM(D39:D40)/SUM(C39:C40),0)</f>
        <v>1.20957782417589</v>
      </c>
      <c r="D83" s="13">
        <f>IFERROR(SUM(E38:E39)/SUM(D38:D39),0)</f>
        <v>1.02463186208839</v>
      </c>
      <c r="E83" s="13">
        <f>IFERROR(SUM(F37:F38)/SUM(E37:E38),0)</f>
        <v>1.00885960614407</v>
      </c>
      <c r="F83" s="13">
        <f>IFERROR(SUM(G36:G37)/SUM(F36:F37),0)</f>
        <v>1.01120951549903</v>
      </c>
      <c r="G83" s="13">
        <f>IFERROR(SUM(H35:H36)/SUM(G35:G36),0)</f>
        <v>0.999855615355923</v>
      </c>
      <c r="H83" s="13">
        <f>IFERROR(SUM(I34:I35)/SUM(H34:H35),0)</f>
        <v>0.998758994111127</v>
      </c>
      <c r="I83" s="13">
        <f>IFERROR(SUM(J33:J34)/SUM(I33:I34),0)</f>
        <v>1.00421294253392</v>
      </c>
      <c r="J83" s="13">
        <f>IFERROR(SUM(K32:K33)/SUM(J32:J33),0)</f>
        <v>0.999910362921337</v>
      </c>
      <c r="K83" s="13">
        <f>IFERROR(SUM(L31:L32)/SUM(K31:K32),0)</f>
        <v>1.00315224840418</v>
      </c>
      <c r="L83" s="13">
        <f>IFERROR(SUM(M30:M31)/SUM(L30:L31),0)</f>
        <v>1.00001091291841</v>
      </c>
      <c r="M83" s="13">
        <f>IFERROR(SUM(N29:N30)/SUM(M29:M30),0)</f>
        <v>0.997397677003386</v>
      </c>
      <c r="N83" s="13">
        <f>IFERROR(SUM(O28:O29)/SUM(N28:N29),0)</f>
        <v>1.00002808144444</v>
      </c>
      <c r="O83" s="13">
        <f>IFERROR(SUM(P27:P28)/SUM(O27:O28),0)</f>
        <v>0.999992961927984</v>
      </c>
      <c r="P83" s="13">
        <f>IFERROR(SUM(Q26:Q27)/SUM(P26:P27),0)</f>
        <v>1</v>
      </c>
      <c r="Q83" s="13">
        <f>IFERROR(SUM(R25:R26)/SUM(Q25:Q26),0)</f>
        <v>0.993883630187167</v>
      </c>
      <c r="R83" s="13">
        <f>IFERROR(SUM(S24:S25)/SUM(R24:R25),0)</f>
        <v>1</v>
      </c>
      <c r="S83" s="13">
        <f>IFERROR(SUM(T23:T24)/SUM(S23:S24),0)</f>
        <v>1.00000609897656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X83" s="6" t="s">
        <v>29</v>
      </c>
      <c r="AY83" s="13">
        <f>IFERROR(SUM(AZ39:AZ40)/SUM(AY39:AY40),0)</f>
        <v>0</v>
      </c>
      <c r="AZ83" s="13">
        <f>IFERROR(SUM(BA38:BA39)/SUM(AZ38:AZ39),0)</f>
        <v>0.997263803766628</v>
      </c>
      <c r="BA83" s="13">
        <f>IFERROR(SUM(BB37:BB38)/SUM(BA37:BA38),0)</f>
        <v>0.998991298560928</v>
      </c>
      <c r="BB83" s="13">
        <f>IFERROR(SUM(BC36:BC37)/SUM(BB36:BB37),0)</f>
        <v>0.999696543415962</v>
      </c>
      <c r="BC83" s="13">
        <f>IFERROR(SUM(BD35:BD36)/SUM(BC35:BC36),0)</f>
        <v>1</v>
      </c>
      <c r="BD83" s="13">
        <f>IFERROR(SUM(BE34:BE35)/SUM(BD34:BD35),0)</f>
        <v>1</v>
      </c>
      <c r="BE83" s="13">
        <f>IFERROR(SUM(BF33:BF34)/SUM(BE33:BE34),0)</f>
        <v>1</v>
      </c>
      <c r="BF83" s="13">
        <f>IFERROR(SUM(BG32:BG33)/SUM(BF32:BF33),0)</f>
        <v>1</v>
      </c>
      <c r="BG83" s="13">
        <f>IFERROR(SUM(BH31:BH32)/SUM(BG31:BG32),0)</f>
        <v>1</v>
      </c>
      <c r="BH83" s="13">
        <f>IFERROR(SUM(BI30:BI31)/SUM(BH30:BH31),0)</f>
        <v>1</v>
      </c>
      <c r="BI83" s="13">
        <f>IFERROR(SUM(BJ29:BJ30)/SUM(BI29:BI30),0)</f>
        <v>0</v>
      </c>
      <c r="BJ83" s="13">
        <f>IFERROR(SUM(BK28:BK29)/SUM(BJ28:BJ29),0)</f>
        <v>0</v>
      </c>
      <c r="BK83" s="13">
        <f>IFERROR(SUM(BL27:BL28)/SUM(BK27:BK28),0)</f>
        <v>0</v>
      </c>
      <c r="BL83" s="13">
        <f>IFERROR(SUM(BM26:BM27)/SUM(BL26:BL27),0)</f>
        <v>0</v>
      </c>
      <c r="BM83" s="13">
        <f>IFERROR(SUM(BN25:BN26)/SUM(BM25:BM26),0)</f>
        <v>1</v>
      </c>
      <c r="BN83" s="13">
        <f>IFERROR(SUM(BO24:BO25)/SUM(BN24:BN25),0)</f>
        <v>1</v>
      </c>
      <c r="BO83" s="13">
        <f>IFERROR(SUM(BP23:BP24)/SUM(BO23:BO24),0)</f>
        <v>1</v>
      </c>
      <c r="BP83" s="13">
        <f>IFERROR(SUM(BQ22:BQ23)/SUM(BP22:BP23),0)</f>
        <v>1</v>
      </c>
      <c r="BQ83" s="13">
        <f>IFERROR(SUM(BR21:BR22)/SUM(BQ21:BQ22),0)</f>
        <v>1</v>
      </c>
      <c r="BR83" s="13">
        <f>IFERROR(SUM(BS20:BS21)/SUM(BR20:BR21),0)</f>
        <v>1</v>
      </c>
      <c r="BS83" s="13">
        <f>IFERROR(SUM(BT19:BT20)/SUM(BS19:BS20),0)</f>
        <v>0</v>
      </c>
      <c r="BT83" s="13">
        <f>IFERROR(SUM(BU18:BU19)/SUM(BT18:BT19),0)</f>
        <v>0</v>
      </c>
      <c r="BU83" s="13">
        <f>IFERROR(SUM(BV17:BV18)/SUM(BU17:BU18),0)</f>
        <v>0</v>
      </c>
      <c r="BV83" s="13">
        <f>IFERROR(SUM(BW16:BW17)/SUM(BV16:BV17),0)</f>
        <v>0</v>
      </c>
      <c r="BW83" s="13">
        <f>IFERROR(SUM(BX15:BX16)/SUM(BW15:BW16),0)</f>
        <v>0</v>
      </c>
      <c r="BX83" s="13">
        <f>IFERROR(SUM(BY14:BY15)/SUM(BX14:BX15),0)</f>
        <v>0</v>
      </c>
      <c r="BY83" s="13">
        <f>IFERROR(SUM(BZ13:BZ14)/SUM(BY13:BY14),0)</f>
        <v>0</v>
      </c>
      <c r="BZ83" s="13">
        <f>IFERROR(SUM(CA12:CA13)/SUM(BZ12:BZ13),0)</f>
        <v>0</v>
      </c>
      <c r="CA83" s="13">
        <f>IFERROR(SUM(CB11:CB12)/SUM(CA11:CA12),0)</f>
        <v>0</v>
      </c>
      <c r="CB83" s="13">
        <f>IFERROR(SUM(CC10:CC11)/SUM(CB10:CB11),0)</f>
        <v>0</v>
      </c>
      <c r="CC83" s="13">
        <f>IFERROR(SUM(CD9:CD10)/SUM(CC9:CC10),0)</f>
        <v>0</v>
      </c>
      <c r="CD83" s="13">
        <f>IFERROR(SUM(CE8:CE9)/SUM(CD8:CD9),0)</f>
        <v>0</v>
      </c>
      <c r="CE83" s="13">
        <f>IFERROR(SUM(CF7:CF8)/SUM(CE7:CE8),0)</f>
        <v>0</v>
      </c>
      <c r="CF83" s="13">
        <f>IFERROR(SUM(CG7:CG7)/SUM(CF7:CF7),0)</f>
        <v>0</v>
      </c>
      <c r="CG83" s="13" t="s">
        <v>25</v>
      </c>
      <c r="CP83" s="6" t="s">
        <v>29</v>
      </c>
      <c r="CQ83" s="13">
        <f>IFERROR(SUM(CR39:CR40)/SUM(CQ39:CQ40),0)</f>
        <v>0</v>
      </c>
      <c r="CR83" s="13">
        <f>IFERROR(SUM(CS38:CS39)/SUM(CR38:CR39),0)</f>
        <v>0</v>
      </c>
      <c r="CS83" s="13">
        <f>IFERROR(SUM(CT37:CT38)/SUM(CS37:CS38),0)</f>
        <v>0</v>
      </c>
      <c r="CT83" s="13">
        <f>IFERROR(SUM(CU36:CU37)/SUM(CT36:CT37),0)</f>
        <v>0</v>
      </c>
      <c r="CU83" s="13">
        <f>IFERROR(SUM(CV35:CV36)/SUM(CU35:CU36),0)</f>
        <v>0</v>
      </c>
      <c r="CV83" s="13">
        <f>IFERROR(SUM(CW34:CW35)/SUM(CV34:CV35),0)</f>
        <v>0</v>
      </c>
      <c r="CW83" s="13">
        <f>IFERROR(SUM(CX33:CX34)/SUM(CW33:CW34),0)</f>
        <v>0</v>
      </c>
      <c r="CX83" s="13">
        <f>IFERROR(SUM(CY32:CY33)/SUM(CX32:CX33),0)</f>
        <v>0</v>
      </c>
      <c r="CY83" s="13">
        <f>IFERROR(SUM(CZ31:CZ32)/SUM(CY31:CY32),0)</f>
        <v>0</v>
      </c>
      <c r="CZ83" s="13">
        <f>IFERROR(SUM(DA30:DA31)/SUM(CZ30:CZ31),0)</f>
        <v>0</v>
      </c>
      <c r="DA83" s="13">
        <f>IFERROR(SUM(DB29:DB30)/SUM(DA29:DA30),0)</f>
        <v>0</v>
      </c>
      <c r="DB83" s="13">
        <f>IFERROR(SUM(DC28:DC29)/SUM(DB28:DB29),0)</f>
        <v>0</v>
      </c>
      <c r="DC83" s="13">
        <f>IFERROR(SUM(DD27:DD28)/SUM(DC27:DC28),0)</f>
        <v>0</v>
      </c>
      <c r="DD83" s="13">
        <f>IFERROR(SUM(DE26:DE27)/SUM(DD26:DD27),0)</f>
        <v>0</v>
      </c>
      <c r="DE83" s="13">
        <f>IFERROR(SUM(DF25:DF26)/SUM(DE25:DE26),0)</f>
        <v>0</v>
      </c>
      <c r="DF83" s="13">
        <f>IFERROR(SUM(DG24:DG25)/SUM(DF24:DF25),0)</f>
        <v>0</v>
      </c>
      <c r="DG83" s="13">
        <f>IFERROR(SUM(DH23:DH24)/SUM(DG23:DG24),0)</f>
        <v>0</v>
      </c>
      <c r="DH83" s="13">
        <f>IFERROR(SUM(DI22:DI23)/SUM(DH22:DH23),0)</f>
        <v>0</v>
      </c>
      <c r="DI83" s="13">
        <f>IFERROR(SUM(DJ21:DJ22)/SUM(DI21:DI22),0)</f>
        <v>0</v>
      </c>
      <c r="DJ83" s="13">
        <f>IFERROR(SUM(DK20:DK21)/SUM(DJ20:DJ21),0)</f>
        <v>0</v>
      </c>
      <c r="DK83" s="13">
        <f>IFERROR(SUM(DL19:DL20)/SUM(DK19:DK20),0)</f>
        <v>0</v>
      </c>
      <c r="DL83" s="13">
        <f>IFERROR(SUM(DM18:DM19)/SUM(DL18:DL19),0)</f>
        <v>0</v>
      </c>
      <c r="DM83" s="13">
        <f>IFERROR(SUM(DN17:DN18)/SUM(DM17:DM18),0)</f>
        <v>0</v>
      </c>
      <c r="DN83" s="13">
        <f>IFERROR(SUM(DO16:DO17)/SUM(DN16:DN17),0)</f>
        <v>0</v>
      </c>
      <c r="DO83" s="13">
        <f>IFERROR(SUM(DP15:DP16)/SUM(DO15:DO16),0)</f>
        <v>0</v>
      </c>
      <c r="DP83" s="13">
        <f>IFERROR(SUM(DQ14:DQ15)/SUM(DP14:DP15),0)</f>
        <v>0</v>
      </c>
      <c r="DQ83" s="13">
        <f>IFERROR(SUM(DR13:DR14)/SUM(DQ13:DQ14),0)</f>
        <v>0</v>
      </c>
      <c r="DR83" s="13">
        <f>IFERROR(SUM(DS12:DS13)/SUM(DR12:DR13),0)</f>
        <v>0</v>
      </c>
      <c r="DS83" s="13">
        <f>IFERROR(SUM(DT11:DT12)/SUM(DS11:DS12),0)</f>
        <v>0</v>
      </c>
      <c r="DT83" s="13">
        <f>IFERROR(SUM(DU10:DU11)/SUM(DT10:DT11),0)</f>
        <v>0</v>
      </c>
      <c r="DU83" s="13">
        <f>IFERROR(SUM(DV9:DV10)/SUM(DU9:DU10),0)</f>
        <v>0</v>
      </c>
      <c r="DV83" s="13">
        <f>IFERROR(SUM(DW8:DW9)/SUM(DV8:DV9),0)</f>
        <v>0</v>
      </c>
      <c r="DW83" s="13">
        <f>IFERROR(SUM(DX7:DX8)/SUM(DW7:DW8),0)</f>
        <v>0</v>
      </c>
      <c r="DX83" s="13">
        <f>IFERROR(SUM(DY7:DY7)/SUM(DX7:DX7),0)</f>
        <v>0</v>
      </c>
      <c r="DY83" s="13" t="s">
        <v>25</v>
      </c>
    </row>
    <row r="84" ht="15" customHeight="1" outlineLevel="1" spans="2:129">
      <c r="B84" s="6" t="s">
        <v>30</v>
      </c>
      <c r="C84" s="13">
        <f>IFERROR(AVERAGE(C77:C79),0)</f>
        <v>1.23616609457387</v>
      </c>
      <c r="D84" s="13">
        <f>IFERROR(AVERAGE(D76:D78),0)</f>
        <v>1.02866366009093</v>
      </c>
      <c r="E84" s="13">
        <f>IFERROR(AVERAGE(E75:E77),0)</f>
        <v>1.01462889939057</v>
      </c>
      <c r="F84" s="13">
        <f>IFERROR(AVERAGE(F74:F76),0)</f>
        <v>1.03221255721355</v>
      </c>
      <c r="G84" s="13">
        <f>IFERROR(AVERAGE(G73:G75),0)</f>
        <v>1.00454644161429</v>
      </c>
      <c r="H84" s="13">
        <f>IFERROR(AVERAGE(H72:H74),0)</f>
        <v>1.00046049763856</v>
      </c>
      <c r="I84" s="13">
        <f>IFERROR(AVERAGE(I71:I73),0)</f>
        <v>1.00361066179187</v>
      </c>
      <c r="J84" s="13">
        <f>IFERROR(AVERAGE(J70:J72),0)</f>
        <v>0.999924799304805</v>
      </c>
      <c r="K84" s="13">
        <f>IFERROR(AVERAGE(K69:K71),0)</f>
        <v>1.0012897532047</v>
      </c>
      <c r="L84" s="13">
        <f>IFERROR(AVERAGE(L68:L70),0)</f>
        <v>1.00001664941702</v>
      </c>
      <c r="M84" s="13">
        <f>IFERROR(AVERAGE(M67:M69),0)</f>
        <v>0.998677486584118</v>
      </c>
      <c r="N84" s="13">
        <f>IFERROR(AVERAGE(N66:N68),0)</f>
        <v>1.00004736090581</v>
      </c>
      <c r="O84" s="13">
        <f>IFERROR(AVERAGE(O65:O67),0)</f>
        <v>0.999732045605074</v>
      </c>
      <c r="P84" s="13">
        <f>IFERROR(AVERAGE(P64:P66),0)</f>
        <v>1</v>
      </c>
      <c r="Q84" s="13">
        <f>IFERROR(AVERAGE(Q63:Q65),0)</f>
        <v>0.995909560088838</v>
      </c>
      <c r="R84" s="13">
        <f>IFERROR(AVERAGE(R62:R64),0)</f>
        <v>1</v>
      </c>
      <c r="S84" s="13">
        <f>IFERROR(AVERAGE(S61:S63),0)</f>
        <v>1.00000480608489</v>
      </c>
      <c r="T84" s="13">
        <f>IFERROR(AVERAGE(T60:T62),0)</f>
        <v>1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X84" s="6" t="s">
        <v>30</v>
      </c>
      <c r="AY84" s="13">
        <f>IFERROR(AVERAGE(AY77:AY79),0)</f>
        <v>0</v>
      </c>
      <c r="AZ84" s="13">
        <f>IFERROR(AVERAGE(AZ76:AZ78),0)</f>
        <v>20.6200326624968</v>
      </c>
      <c r="BA84" s="13">
        <f>IFERROR(AVERAGE(BA75:BA77),0)</f>
        <v>1.18312022395601</v>
      </c>
      <c r="BB84" s="13">
        <f>IFERROR(AVERAGE(BB74:BB76),0)</f>
        <v>1.27531753977312</v>
      </c>
      <c r="BC84" s="13">
        <f>IFERROR(AVERAGE(BC73:BC75),0)</f>
        <v>1</v>
      </c>
      <c r="BD84" s="13">
        <f>IFERROR(AVERAGE(BD72:BD74),0)</f>
        <v>1</v>
      </c>
      <c r="BE84" s="13">
        <f>IFERROR(AVERAGE(BE71:BE73),0)</f>
        <v>1</v>
      </c>
      <c r="BF84" s="13">
        <f>IFERROR(AVERAGE(BF70:BF72),0)</f>
        <v>1</v>
      </c>
      <c r="BG84" s="13">
        <f>IFERROR(AVERAGE(BG69:BG71),0)</f>
        <v>0.666666666666667</v>
      </c>
      <c r="BH84" s="13">
        <f>IFERROR(AVERAGE(BH68:BH70),0)</f>
        <v>0.333333333333333</v>
      </c>
      <c r="BI84" s="13">
        <f>IFERROR(AVERAGE(BI67:BI69),0)</f>
        <v>0</v>
      </c>
      <c r="BJ84" s="13">
        <f>IFERROR(AVERAGE(BJ66:BJ68),0)</f>
        <v>0</v>
      </c>
      <c r="BK84" s="13">
        <f>IFERROR(AVERAGE(BK65:BK67),0)</f>
        <v>0</v>
      </c>
      <c r="BL84" s="13">
        <f>IFERROR(AVERAGE(BL64:BL66),0)</f>
        <v>0.333333333333333</v>
      </c>
      <c r="BM84" s="13">
        <f>IFERROR(AVERAGE(BM63:BM65),0)</f>
        <v>0.666666666666667</v>
      </c>
      <c r="BN84" s="13">
        <f>IFERROR(AVERAGE(BN62:BN64),0)</f>
        <v>1</v>
      </c>
      <c r="BO84" s="13">
        <f>IFERROR(AVERAGE(BO61:BO63),0)</f>
        <v>1</v>
      </c>
      <c r="BP84" s="13">
        <f>IFERROR(AVERAGE(BP60:BP62),0)</f>
        <v>1</v>
      </c>
      <c r="BQ84" s="13">
        <f>IFERROR(AVERAGE(BQ59:BQ61),0)</f>
        <v>0.666666666666667</v>
      </c>
      <c r="BR84" s="13">
        <f>IFERROR(AVERAGE(BR58:BR60),0)</f>
        <v>0.333333333333333</v>
      </c>
      <c r="BS84" s="13">
        <f>IFERROR(AVERAGE(BS57:BS59),0)</f>
        <v>0</v>
      </c>
      <c r="BT84" s="13">
        <f>IFERROR(AVERAGE(BT56:BT58),0)</f>
        <v>0</v>
      </c>
      <c r="BU84" s="13">
        <f>IFERROR(AVERAGE(BU55:BU57),0)</f>
        <v>0</v>
      </c>
      <c r="BV84" s="13">
        <f>IFERROR(AVERAGE(BV54:BV56),0)</f>
        <v>0</v>
      </c>
      <c r="BW84" s="13">
        <f>IFERROR(AVERAGE(BW53:BW55),0)</f>
        <v>0</v>
      </c>
      <c r="BX84" s="13">
        <f>IFERROR(AVERAGE(BX52:BX54),0)</f>
        <v>0</v>
      </c>
      <c r="BY84" s="13">
        <f>IFERROR(AVERAGE(BY51:BY53),0)</f>
        <v>0</v>
      </c>
      <c r="BZ84" s="13">
        <f>IFERROR(AVERAGE(BZ50:BZ52),0)</f>
        <v>0</v>
      </c>
      <c r="CA84" s="13">
        <f>IFERROR(AVERAGE(CA49:CA51),0)</f>
        <v>0</v>
      </c>
      <c r="CB84" s="13">
        <f>IFERROR(AVERAGE(CB48:CB50),0)</f>
        <v>0</v>
      </c>
      <c r="CC84" s="13">
        <f>IFERROR(AVERAGE(CC47:CC49),0)</f>
        <v>0</v>
      </c>
      <c r="CD84" s="13">
        <f>IFERROR(AVERAGE(CD46:CD48),0)</f>
        <v>0</v>
      </c>
      <c r="CE84" s="13">
        <f>IFERROR(AVERAGE(CE46:CE47),0)</f>
        <v>0</v>
      </c>
      <c r="CF84" s="13">
        <f>IFERROR(AVERAGE(CF46:CF46),0)</f>
        <v>0</v>
      </c>
      <c r="CG84" s="13" t="s">
        <v>25</v>
      </c>
      <c r="CP84" s="6" t="s">
        <v>30</v>
      </c>
      <c r="CQ84" s="13">
        <f>IFERROR(AVERAGE(CQ77:CQ79),0)</f>
        <v>0</v>
      </c>
      <c r="CR84" s="13">
        <f>IFERROR(AVERAGE(CR76:CR78),0)</f>
        <v>0</v>
      </c>
      <c r="CS84" s="13">
        <f>IFERROR(AVERAGE(CS75:CS77),0)</f>
        <v>0</v>
      </c>
      <c r="CT84" s="13">
        <f>IFERROR(AVERAGE(CT74:CT76),0)</f>
        <v>0</v>
      </c>
      <c r="CU84" s="13">
        <f>IFERROR(AVERAGE(CU73:CU75),0)</f>
        <v>0</v>
      </c>
      <c r="CV84" s="13">
        <f>IFERROR(AVERAGE(CV72:CV74),0)</f>
        <v>0</v>
      </c>
      <c r="CW84" s="13">
        <f>IFERROR(AVERAGE(CW71:CW73),0)</f>
        <v>0</v>
      </c>
      <c r="CX84" s="13">
        <f>IFERROR(AVERAGE(CX70:CX72),0)</f>
        <v>0</v>
      </c>
      <c r="CY84" s="13">
        <f>IFERROR(AVERAGE(CY69:CY71),0)</f>
        <v>0</v>
      </c>
      <c r="CZ84" s="13">
        <f>IFERROR(AVERAGE(CZ68:CZ70),0)</f>
        <v>0</v>
      </c>
      <c r="DA84" s="13">
        <f>IFERROR(AVERAGE(DA67:DA69),0)</f>
        <v>0</v>
      </c>
      <c r="DB84" s="13">
        <f>IFERROR(AVERAGE(DB66:DB68),0)</f>
        <v>0</v>
      </c>
      <c r="DC84" s="13">
        <f>IFERROR(AVERAGE(DC65:DC67),0)</f>
        <v>0</v>
      </c>
      <c r="DD84" s="13">
        <f>IFERROR(AVERAGE(DD64:DD66),0)</f>
        <v>0</v>
      </c>
      <c r="DE84" s="13">
        <f>IFERROR(AVERAGE(DE63:DE65),0)</f>
        <v>0</v>
      </c>
      <c r="DF84" s="13">
        <f>IFERROR(AVERAGE(DF62:DF64),0)</f>
        <v>0</v>
      </c>
      <c r="DG84" s="13">
        <f>IFERROR(AVERAGE(DG61:DG63),0)</f>
        <v>0</v>
      </c>
      <c r="DH84" s="13">
        <f>IFERROR(AVERAGE(DH60:DH62),0)</f>
        <v>0</v>
      </c>
      <c r="DI84" s="13">
        <f>IFERROR(AVERAGE(DI59:DI61),0)</f>
        <v>0</v>
      </c>
      <c r="DJ84" s="13">
        <f>IFERROR(AVERAGE(DJ58:DJ60),0)</f>
        <v>0</v>
      </c>
      <c r="DK84" s="13">
        <f>IFERROR(AVERAGE(DK57:DK59),0)</f>
        <v>0</v>
      </c>
      <c r="DL84" s="13">
        <f>IFERROR(AVERAGE(DL56:DL58),0)</f>
        <v>0</v>
      </c>
      <c r="DM84" s="13">
        <f>IFERROR(AVERAGE(DM55:DM57),0)</f>
        <v>0</v>
      </c>
      <c r="DN84" s="13">
        <f>IFERROR(AVERAGE(DN54:DN56),0)</f>
        <v>0</v>
      </c>
      <c r="DO84" s="13">
        <f>IFERROR(AVERAGE(DO53:DO55),0)</f>
        <v>0</v>
      </c>
      <c r="DP84" s="13">
        <f>IFERROR(AVERAGE(DP52:DP54),0)</f>
        <v>0</v>
      </c>
      <c r="DQ84" s="13">
        <f>IFERROR(AVERAGE(DQ51:DQ53),0)</f>
        <v>0</v>
      </c>
      <c r="DR84" s="13">
        <f>IFERROR(AVERAGE(DR50:DR52),0)</f>
        <v>0</v>
      </c>
      <c r="DS84" s="13">
        <f>IFERROR(AVERAGE(DS49:DS51),0)</f>
        <v>0</v>
      </c>
      <c r="DT84" s="13">
        <f>IFERROR(AVERAGE(DT48:DT50),0)</f>
        <v>0</v>
      </c>
      <c r="DU84" s="13">
        <f>IFERROR(AVERAGE(DU47:DU49),0)</f>
        <v>0</v>
      </c>
      <c r="DV84" s="13">
        <f>IFERROR(AVERAGE(DV46:DV48),0)</f>
        <v>0</v>
      </c>
      <c r="DW84" s="13">
        <f>IFERROR(AVERAGE(DW46:DW47),0)</f>
        <v>0</v>
      </c>
      <c r="DX84" s="13">
        <f>IFERROR(AVERAGE(DX46:DX46),0)</f>
        <v>0</v>
      </c>
      <c r="DY84" s="13" t="s">
        <v>25</v>
      </c>
    </row>
    <row r="85" ht="15" customHeight="1" outlineLevel="1" spans="2:129">
      <c r="B85" s="6" t="s">
        <v>31</v>
      </c>
      <c r="C85" s="13">
        <f>IFERROR(SUM(D38:D40)/SUM(C38:C40),0)</f>
        <v>1.23693534751239</v>
      </c>
      <c r="D85" s="13">
        <f>IFERROR(SUM(E37:E39)/SUM(D37:D39),0)</f>
        <v>1.02789556711743</v>
      </c>
      <c r="E85" s="13">
        <f>IFERROR(SUM(F36:F38)/SUM(E36:E38),0)</f>
        <v>1.01368464487859</v>
      </c>
      <c r="F85" s="13">
        <f>IFERROR(SUM(G35:G37)/SUM(F35:F37),0)</f>
        <v>1.03019635393509</v>
      </c>
      <c r="G85" s="13">
        <f>IFERROR(SUM(H34:H36)/SUM(G34:G36),0)</f>
        <v>1.00478028167707</v>
      </c>
      <c r="H85" s="13">
        <f>IFERROR(SUM(I33:I35)/SUM(H33:H35),0)</f>
        <v>1.0002386928219</v>
      </c>
      <c r="I85" s="13">
        <f>IFERROR(SUM(J32:J34)/SUM(I32:I34),0)</f>
        <v>1.00321864819186</v>
      </c>
      <c r="J85" s="13">
        <f>IFERROR(SUM(K31:K33)/SUM(J31:J33),0)</f>
        <v>0.99988497118005</v>
      </c>
      <c r="K85" s="13">
        <f>IFERROR(SUM(L30:L32)/SUM(K30:K32),0)</f>
        <v>1.00110715311362</v>
      </c>
      <c r="L85" s="13">
        <f>IFERROR(SUM(M29:M31)/SUM(L29:L31),0)</f>
        <v>1.00000640110487</v>
      </c>
      <c r="M85" s="13">
        <f>IFERROR(SUM(N28:N30)/SUM(M28:M30),0)</f>
        <v>0.999475377151089</v>
      </c>
      <c r="N85" s="13">
        <f>IFERROR(SUM(O27:O29)/SUM(N27:N29),0)</f>
        <v>1.00001910247042</v>
      </c>
      <c r="O85" s="13">
        <f>IFERROR(SUM(P26:P28)/SUM(O26:O28),0)</f>
        <v>0.999855925722631</v>
      </c>
      <c r="P85" s="13">
        <f>IFERROR(SUM(Q25:Q27)/SUM(P25:P27),0)</f>
        <v>1</v>
      </c>
      <c r="Q85" s="13">
        <f>IFERROR(SUM(R24:R26)/SUM(Q24:Q26),0)</f>
        <v>0.995743651217481</v>
      </c>
      <c r="R85" s="13">
        <f>IFERROR(SUM(S23:S25)/SUM(R23:R25),0)</f>
        <v>1</v>
      </c>
      <c r="S85" s="13">
        <f>IFERROR(SUM(T22:T24)/SUM(S22:S24),0)</f>
        <v>1.00000482523934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X85" s="6" t="s">
        <v>31</v>
      </c>
      <c r="AY85" s="13">
        <f>IFERROR(SUM(AZ38:AZ40)/SUM(AY38:AY40),0)</f>
        <v>0</v>
      </c>
      <c r="AZ85" s="13">
        <f>IFERROR(SUM(BA37:BA39)/SUM(AZ37:AZ39),0)</f>
        <v>2.63616266925481</v>
      </c>
      <c r="BA85" s="13">
        <f>IFERROR(SUM(BB36:BB38)/SUM(BA36:BA38),0)</f>
        <v>1.18653052115606</v>
      </c>
      <c r="BB85" s="13">
        <f>IFERROR(SUM(BC35:BC37)/SUM(BB35:BB37),0)</f>
        <v>1.10643873883512</v>
      </c>
      <c r="BC85" s="13">
        <f>IFERROR(SUM(BD34:BD36)/SUM(BC34:BC36),0)</f>
        <v>1</v>
      </c>
      <c r="BD85" s="13">
        <f>IFERROR(SUM(BE33:BE35)/SUM(BD33:BD35),0)</f>
        <v>1</v>
      </c>
      <c r="BE85" s="13">
        <f>IFERROR(SUM(BF32:BF34)/SUM(BE32:BE34),0)</f>
        <v>1</v>
      </c>
      <c r="BF85" s="13">
        <f>IFERROR(SUM(BG31:BG33)/SUM(BF31:BF33),0)</f>
        <v>1</v>
      </c>
      <c r="BG85" s="13">
        <f>IFERROR(SUM(BH30:BH32)/SUM(BG30:BG32),0)</f>
        <v>1</v>
      </c>
      <c r="BH85" s="13">
        <f>IFERROR(SUM(BI29:BI31)/SUM(BH29:BH31),0)</f>
        <v>1</v>
      </c>
      <c r="BI85" s="13">
        <f>IFERROR(SUM(BJ28:BJ30)/SUM(BI28:BI30),0)</f>
        <v>0</v>
      </c>
      <c r="BJ85" s="13">
        <f>IFERROR(SUM(BK27:BK29)/SUM(BJ27:BJ29),0)</f>
        <v>0</v>
      </c>
      <c r="BK85" s="13">
        <f>IFERROR(SUM(BL26:BL28)/SUM(BK26:BK28),0)</f>
        <v>0</v>
      </c>
      <c r="BL85" s="13">
        <f>IFERROR(SUM(BM25:BM27)/SUM(BL25:BL27),0)</f>
        <v>1</v>
      </c>
      <c r="BM85" s="13">
        <f>IFERROR(SUM(BN24:BN26)/SUM(BM24:BM26),0)</f>
        <v>1</v>
      </c>
      <c r="BN85" s="13">
        <f>IFERROR(SUM(BO23:BO25)/SUM(BN23:BN25),0)</f>
        <v>1</v>
      </c>
      <c r="BO85" s="13">
        <f>IFERROR(SUM(BP22:BP24)/SUM(BO22:BO24),0)</f>
        <v>1</v>
      </c>
      <c r="BP85" s="13">
        <f>IFERROR(SUM(BQ21:BQ23)/SUM(BP21:BP23),0)</f>
        <v>1</v>
      </c>
      <c r="BQ85" s="13">
        <f>IFERROR(SUM(BR20:BR22)/SUM(BQ20:BQ22),0)</f>
        <v>1</v>
      </c>
      <c r="BR85" s="13">
        <f>IFERROR(SUM(BS19:BS21)/SUM(BR19:BR21),0)</f>
        <v>1</v>
      </c>
      <c r="BS85" s="13">
        <f>IFERROR(SUM(BT18:BT20)/SUM(BS18:BS20),0)</f>
        <v>0</v>
      </c>
      <c r="BT85" s="13">
        <f>IFERROR(SUM(BU17:BU19)/SUM(BT17:BT19),0)</f>
        <v>0</v>
      </c>
      <c r="BU85" s="13">
        <f>IFERROR(SUM(BV16:BV18)/SUM(BU16:BU18),0)</f>
        <v>0</v>
      </c>
      <c r="BV85" s="13">
        <f>IFERROR(SUM(BW15:BW17)/SUM(BV15:BV17),0)</f>
        <v>0</v>
      </c>
      <c r="BW85" s="13">
        <f>IFERROR(SUM(BX14:BX16)/SUM(BW14:BW16),0)</f>
        <v>0</v>
      </c>
      <c r="BX85" s="13">
        <f>IFERROR(SUM(BY13:BY15)/SUM(BX13:BX15),0)</f>
        <v>0</v>
      </c>
      <c r="BY85" s="13">
        <f>IFERROR(SUM(BZ12:BZ14)/SUM(BY12:BY14),0)</f>
        <v>0</v>
      </c>
      <c r="BZ85" s="13">
        <f>IFERROR(SUM(CA11:CA13)/SUM(BZ11:BZ13),0)</f>
        <v>0</v>
      </c>
      <c r="CA85" s="13">
        <f>IFERROR(SUM(CB10:CB12)/SUM(CA10:CA12),0)</f>
        <v>0</v>
      </c>
      <c r="CB85" s="13">
        <f>IFERROR(SUM(CC9:CC11)/SUM(CB9:CB11),0)</f>
        <v>0</v>
      </c>
      <c r="CC85" s="13">
        <f>IFERROR(SUM(CD8:CD10)/SUM(CC8:CC10),0)</f>
        <v>0</v>
      </c>
      <c r="CD85" s="13">
        <f>IFERROR(SUM(CE7:CE9)/SUM(CD7:CD9),0)</f>
        <v>0</v>
      </c>
      <c r="CE85" s="13">
        <f>IFERROR(SUM(CF7:CF8)/SUM(CE7:CE8),0)</f>
        <v>0</v>
      </c>
      <c r="CF85" s="13">
        <f>IFERROR(SUM(CG7:CG7)/SUM(CF7:CF7),0)</f>
        <v>0</v>
      </c>
      <c r="CG85" s="13" t="s">
        <v>25</v>
      </c>
      <c r="CP85" s="6" t="s">
        <v>31</v>
      </c>
      <c r="CQ85" s="13">
        <f>IFERROR(SUM(CR38:CR40)/SUM(CQ38:CQ40),0)</f>
        <v>0</v>
      </c>
      <c r="CR85" s="13">
        <f>IFERROR(SUM(CS37:CS39)/SUM(CR37:CR39),0)</f>
        <v>0</v>
      </c>
      <c r="CS85" s="13">
        <f>IFERROR(SUM(CT36:CT38)/SUM(CS36:CS38),0)</f>
        <v>0</v>
      </c>
      <c r="CT85" s="13">
        <f>IFERROR(SUM(CU35:CU37)/SUM(CT35:CT37),0)</f>
        <v>0</v>
      </c>
      <c r="CU85" s="13">
        <f>IFERROR(SUM(CV34:CV36)/SUM(CU34:CU36),0)</f>
        <v>0</v>
      </c>
      <c r="CV85" s="13">
        <f>IFERROR(SUM(CW33:CW35)/SUM(CV33:CV35),0)</f>
        <v>0</v>
      </c>
      <c r="CW85" s="13">
        <f>IFERROR(SUM(CX32:CX34)/SUM(CW32:CW34),0)</f>
        <v>0</v>
      </c>
      <c r="CX85" s="13">
        <f>IFERROR(SUM(CY31:CY33)/SUM(CX31:CX33),0)</f>
        <v>0</v>
      </c>
      <c r="CY85" s="13">
        <f>IFERROR(SUM(CZ30:CZ32)/SUM(CY30:CY32),0)</f>
        <v>0</v>
      </c>
      <c r="CZ85" s="13">
        <f>IFERROR(SUM(DA29:DA31)/SUM(CZ29:CZ31),0)</f>
        <v>0</v>
      </c>
      <c r="DA85" s="13">
        <f>IFERROR(SUM(DB28:DB30)/SUM(DA28:DA30),0)</f>
        <v>0</v>
      </c>
      <c r="DB85" s="13">
        <f>IFERROR(SUM(DC27:DC29)/SUM(DB27:DB29),0)</f>
        <v>0</v>
      </c>
      <c r="DC85" s="13">
        <f>IFERROR(SUM(DD26:DD28)/SUM(DC26:DC28),0)</f>
        <v>0</v>
      </c>
      <c r="DD85" s="13">
        <f>IFERROR(SUM(DE25:DE27)/SUM(DD25:DD27),0)</f>
        <v>0</v>
      </c>
      <c r="DE85" s="13">
        <f>IFERROR(SUM(DF24:DF26)/SUM(DE24:DE26),0)</f>
        <v>0</v>
      </c>
      <c r="DF85" s="13">
        <f>IFERROR(SUM(DG23:DG25)/SUM(DF23:DF25),0)</f>
        <v>0</v>
      </c>
      <c r="DG85" s="13">
        <f>IFERROR(SUM(DH22:DH24)/SUM(DG22:DG24),0)</f>
        <v>0</v>
      </c>
      <c r="DH85" s="13">
        <f>IFERROR(SUM(DI21:DI23)/SUM(DH21:DH23),0)</f>
        <v>0</v>
      </c>
      <c r="DI85" s="13">
        <f>IFERROR(SUM(DJ20:DJ22)/SUM(DI20:DI22),0)</f>
        <v>0</v>
      </c>
      <c r="DJ85" s="13">
        <f>IFERROR(SUM(DK19:DK21)/SUM(DJ19:DJ21),0)</f>
        <v>0</v>
      </c>
      <c r="DK85" s="13">
        <f>IFERROR(SUM(DL18:DL20)/SUM(DK18:DK20),0)</f>
        <v>0</v>
      </c>
      <c r="DL85" s="13">
        <f>IFERROR(SUM(DM17:DM19)/SUM(DL17:DL19),0)</f>
        <v>0</v>
      </c>
      <c r="DM85" s="13">
        <f>IFERROR(SUM(DN16:DN18)/SUM(DM16:DM18),0)</f>
        <v>0</v>
      </c>
      <c r="DN85" s="13">
        <f>IFERROR(SUM(DO15:DO17)/SUM(DN15:DN17),0)</f>
        <v>0</v>
      </c>
      <c r="DO85" s="13">
        <f>IFERROR(SUM(DP14:DP16)/SUM(DO14:DO16),0)</f>
        <v>0</v>
      </c>
      <c r="DP85" s="13">
        <f>IFERROR(SUM(DQ13:DQ15)/SUM(DP13:DP15),0)</f>
        <v>0</v>
      </c>
      <c r="DQ85" s="13">
        <f>IFERROR(SUM(DR12:DR14)/SUM(DQ12:DQ14),0)</f>
        <v>0</v>
      </c>
      <c r="DR85" s="13">
        <f>IFERROR(SUM(DS11:DS13)/SUM(DR11:DR13),0)</f>
        <v>0</v>
      </c>
      <c r="DS85" s="13">
        <f>IFERROR(SUM(DT10:DT12)/SUM(DS10:DS12),0)</f>
        <v>0</v>
      </c>
      <c r="DT85" s="13">
        <f>IFERROR(SUM(DU9:DU11)/SUM(DT9:DT11),0)</f>
        <v>0</v>
      </c>
      <c r="DU85" s="13">
        <f>IFERROR(SUM(DV8:DV10)/SUM(DU8:DU10),0)</f>
        <v>0</v>
      </c>
      <c r="DV85" s="13">
        <f>IFERROR(SUM(DW7:DW9)/SUM(DV7:DV9),0)</f>
        <v>0</v>
      </c>
      <c r="DW85" s="13">
        <f>IFERROR(SUM(DX7:DX8)/SUM(DW7:DW8),0)</f>
        <v>0</v>
      </c>
      <c r="DX85" s="13">
        <f>IFERROR(SUM(DY7:DY7)/SUM(DX7:DX7),0)</f>
        <v>0</v>
      </c>
      <c r="DY85" s="13" t="s">
        <v>25</v>
      </c>
    </row>
    <row r="86" ht="15" customHeight="1" outlineLevel="1" spans="2:129">
      <c r="B86" s="6" t="s">
        <v>32</v>
      </c>
      <c r="C86" s="13">
        <f>IFERROR(SUM(D37:D40)/SUM(C37:C40),0)</f>
        <v>1.23052557594852</v>
      </c>
      <c r="D86" s="13">
        <f>IFERROR(SUM(E36:E39)/SUM(D36:D39),0)</f>
        <v>1.03159245904301</v>
      </c>
      <c r="E86" s="13">
        <f>IFERROR(SUM(F35:F38)/SUM(E35:E38),0)</f>
        <v>1.01354751083733</v>
      </c>
      <c r="F86" s="13">
        <f>IFERROR(SUM(G34:G37)/SUM(F34:F37),0)</f>
        <v>1.02667299064695</v>
      </c>
      <c r="G86" s="13">
        <f>IFERROR(SUM(H33:H36)/SUM(G33:G36),0)</f>
        <v>1.00360191256803</v>
      </c>
      <c r="H86" s="13">
        <f>IFERROR(SUM(I32:I35)/SUM(H32:H35),0)</f>
        <v>0.997182411468275</v>
      </c>
      <c r="I86" s="13">
        <f>IFERROR(SUM(J31:J34)/SUM(I31:I34),0)</f>
        <v>1.0023283081861</v>
      </c>
      <c r="J86" s="13">
        <f>IFERROR(SUM(K30:K33)/SUM(J30:J33),0)</f>
        <v>1.00004114497815</v>
      </c>
      <c r="K86" s="13">
        <f>IFERROR(SUM(L29:L32)/SUM(K29:K32),0)</f>
        <v>1.00074864874401</v>
      </c>
      <c r="L86" s="13">
        <f>IFERROR(SUM(M28:M31)/SUM(L28:L31),0)</f>
        <v>1.00030670995369</v>
      </c>
      <c r="M86" s="13">
        <f>IFERROR(SUM(N27:N30)/SUM(M27:M30),0)</f>
        <v>0.999491569120007</v>
      </c>
      <c r="N86" s="13">
        <f>IFERROR(SUM(O26:O29)/SUM(N26:N29),0)</f>
        <v>1.00001625764686</v>
      </c>
      <c r="O86" s="13">
        <f>IFERROR(SUM(P25:P28)/SUM(O25:O28),0)</f>
        <v>0.999745652486327</v>
      </c>
      <c r="P86" s="13">
        <f>IFERROR(SUM(Q24:Q27)/SUM(P24:P27),0)</f>
        <v>0.999422797049609</v>
      </c>
      <c r="Q86" s="13">
        <f>IFERROR(SUM(R23:R26)/SUM(Q23:Q26),0)</f>
        <v>0.996090582665379</v>
      </c>
      <c r="R86" s="13">
        <f>IFERROR(SUM(S22:S25)/SUM(R22:R25),0)</f>
        <v>0.999586029033322</v>
      </c>
      <c r="S86" s="13">
        <f>IFERROR(SUM(T21:T24)/SUM(S21:S24),0)</f>
        <v>1.00000389126507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X86" s="6" t="s">
        <v>32</v>
      </c>
      <c r="AY86" s="13">
        <f>IFERROR(SUM(AZ37:AZ40)/SUM(AY37:AY40),0)</f>
        <v>0</v>
      </c>
      <c r="AZ86" s="13">
        <f>IFERROR(SUM(BA36:BA39)/SUM(AZ36:AZ39),0)</f>
        <v>1.23409318506604</v>
      </c>
      <c r="BA86" s="13">
        <f>IFERROR(SUM(BB35:BB38)/SUM(BA35:BA38),0)</f>
        <v>1.10839963633228</v>
      </c>
      <c r="BB86" s="13">
        <f>IFERROR(SUM(BC34:BC37)/SUM(BB34:BB37),0)</f>
        <v>1.0753959995368</v>
      </c>
      <c r="BC86" s="13">
        <f>IFERROR(SUM(BD33:BD36)/SUM(BC33:BC36),0)</f>
        <v>1</v>
      </c>
      <c r="BD86" s="13">
        <f>IFERROR(SUM(BE32:BE35)/SUM(BD32:BD35),0)</f>
        <v>1</v>
      </c>
      <c r="BE86" s="13">
        <f>IFERROR(SUM(BF31:BF34)/SUM(BE31:BE34),0)</f>
        <v>1</v>
      </c>
      <c r="BF86" s="13">
        <f>IFERROR(SUM(BG30:BG33)/SUM(BF30:BF33),0)</f>
        <v>1</v>
      </c>
      <c r="BG86" s="13">
        <f>IFERROR(SUM(BH29:BH32)/SUM(BG29:BG32),0)</f>
        <v>1</v>
      </c>
      <c r="BH86" s="13">
        <f>IFERROR(SUM(BI28:BI31)/SUM(BH28:BH31),0)</f>
        <v>1</v>
      </c>
      <c r="BI86" s="13">
        <f>IFERROR(SUM(BJ27:BJ30)/SUM(BI27:BI30),0)</f>
        <v>0</v>
      </c>
      <c r="BJ86" s="13">
        <f>IFERROR(SUM(BK26:BK29)/SUM(BJ26:BJ29),0)</f>
        <v>0</v>
      </c>
      <c r="BK86" s="13">
        <f>IFERROR(SUM(BL25:BL28)/SUM(BK25:BK28),0)</f>
        <v>1</v>
      </c>
      <c r="BL86" s="13">
        <f>IFERROR(SUM(BM24:BM27)/SUM(BL24:BL27),0)</f>
        <v>1</v>
      </c>
      <c r="BM86" s="13">
        <f>IFERROR(SUM(BN23:BN26)/SUM(BM23:BM26),0)</f>
        <v>1</v>
      </c>
      <c r="BN86" s="13">
        <f>IFERROR(SUM(BO22:BO25)/SUM(BN22:BN25),0)</f>
        <v>1</v>
      </c>
      <c r="BO86" s="13">
        <f>IFERROR(SUM(BP21:BP24)/SUM(BO21:BO24),0)</f>
        <v>1</v>
      </c>
      <c r="BP86" s="13">
        <f>IFERROR(SUM(BQ20:BQ23)/SUM(BP20:BP23),0)</f>
        <v>1</v>
      </c>
      <c r="BQ86" s="13">
        <f>IFERROR(SUM(BR19:BR22)/SUM(BQ19:BQ22),0)</f>
        <v>1</v>
      </c>
      <c r="BR86" s="13">
        <f>IFERROR(SUM(BS18:BS21)/SUM(BR18:BR21),0)</f>
        <v>1</v>
      </c>
      <c r="BS86" s="13">
        <f>IFERROR(SUM(BT17:BT20)/SUM(BS17:BS20),0)</f>
        <v>0</v>
      </c>
      <c r="BT86" s="13">
        <f>IFERROR(SUM(BU16:BU19)/SUM(BT16:BT19),0)</f>
        <v>0</v>
      </c>
      <c r="BU86" s="13">
        <f>IFERROR(SUM(BV15:BV18)/SUM(BU15:BU18),0)</f>
        <v>0</v>
      </c>
      <c r="BV86" s="13">
        <f>IFERROR(SUM(BW14:BW17)/SUM(BV14:BV17),0)</f>
        <v>0</v>
      </c>
      <c r="BW86" s="13">
        <f>IFERROR(SUM(BX13:BX16)/SUM(BW13:BW16),0)</f>
        <v>0</v>
      </c>
      <c r="BX86" s="13">
        <f>IFERROR(SUM(BY12:BY15)/SUM(BX12:BX15),0)</f>
        <v>0</v>
      </c>
      <c r="BY86" s="13">
        <f>IFERROR(SUM(BZ11:BZ14)/SUM(BY11:BY14),0)</f>
        <v>0</v>
      </c>
      <c r="BZ86" s="13">
        <f>IFERROR(SUM(CA10:CA13)/SUM(BZ10:BZ13),0)</f>
        <v>0</v>
      </c>
      <c r="CA86" s="13">
        <f>IFERROR(SUM(CB9:CB12)/SUM(CA9:CA12),0)</f>
        <v>0</v>
      </c>
      <c r="CB86" s="13">
        <f>IFERROR(SUM(CC8:CC11)/SUM(CB8:CB11),0)</f>
        <v>0</v>
      </c>
      <c r="CC86" s="13">
        <f>IFERROR(SUM(CD7:CD10)/SUM(CC7:CC10),0)</f>
        <v>0</v>
      </c>
      <c r="CD86" s="13">
        <f>IFERROR(SUM(CE7:CE9)/SUM(CD7:CD9),0)</f>
        <v>0</v>
      </c>
      <c r="CE86" s="13">
        <f>IFERROR(SUM(CF7:CF8)/SUM(CE7:CE8),0)</f>
        <v>0</v>
      </c>
      <c r="CF86" s="13">
        <f>IFERROR(SUM(CG7:CG7)/SUM(CF7:CF7),0)</f>
        <v>0</v>
      </c>
      <c r="CG86" s="13" t="s">
        <v>25</v>
      </c>
      <c r="CP86" s="6" t="s">
        <v>32</v>
      </c>
      <c r="CQ86" s="13">
        <f>IFERROR(SUM(CR37:CR40)/SUM(CQ37:CQ40),0)</f>
        <v>0</v>
      </c>
      <c r="CR86" s="13">
        <f>IFERROR(SUM(CS36:CS39)/SUM(CR36:CR39),0)</f>
        <v>0</v>
      </c>
      <c r="CS86" s="13">
        <f>IFERROR(SUM(CT35:CT38)/SUM(CS35:CS38),0)</f>
        <v>0</v>
      </c>
      <c r="CT86" s="13">
        <f>IFERROR(SUM(CU34:CU37)/SUM(CT34:CT37),0)</f>
        <v>0</v>
      </c>
      <c r="CU86" s="13">
        <f>IFERROR(SUM(CV33:CV36)/SUM(CU33:CU36),0)</f>
        <v>0</v>
      </c>
      <c r="CV86" s="13">
        <f>IFERROR(SUM(CW32:CW35)/SUM(CV32:CV35),0)</f>
        <v>0</v>
      </c>
      <c r="CW86" s="13">
        <f>IFERROR(SUM(CX31:CX34)/SUM(CW31:CW34),0)</f>
        <v>0</v>
      </c>
      <c r="CX86" s="13">
        <f>IFERROR(SUM(CY30:CY33)/SUM(CX30:CX33),0)</f>
        <v>0</v>
      </c>
      <c r="CY86" s="13">
        <f>IFERROR(SUM(CZ29:CZ32)/SUM(CY29:CY32),0)</f>
        <v>0</v>
      </c>
      <c r="CZ86" s="13">
        <f>IFERROR(SUM(DA28:DA31)/SUM(CZ28:CZ31),0)</f>
        <v>0</v>
      </c>
      <c r="DA86" s="13">
        <f>IFERROR(SUM(DB27:DB30)/SUM(DA27:DA30),0)</f>
        <v>0</v>
      </c>
      <c r="DB86" s="13">
        <f>IFERROR(SUM(DC26:DC29)/SUM(DB26:DB29),0)</f>
        <v>0</v>
      </c>
      <c r="DC86" s="13">
        <f>IFERROR(SUM(DD25:DD28)/SUM(DC25:DC28),0)</f>
        <v>0</v>
      </c>
      <c r="DD86" s="13">
        <f>IFERROR(SUM(DE24:DE27)/SUM(DD24:DD27),0)</f>
        <v>0</v>
      </c>
      <c r="DE86" s="13">
        <f>IFERROR(SUM(DF23:DF26)/SUM(DE23:DE26),0)</f>
        <v>0</v>
      </c>
      <c r="DF86" s="13">
        <f>IFERROR(SUM(DG22:DG25)/SUM(DF22:DF25),0)</f>
        <v>0</v>
      </c>
      <c r="DG86" s="13">
        <f>IFERROR(SUM(DH21:DH24)/SUM(DG21:DG24),0)</f>
        <v>0</v>
      </c>
      <c r="DH86" s="13">
        <f>IFERROR(SUM(DI20:DI23)/SUM(DH20:DH23),0)</f>
        <v>0</v>
      </c>
      <c r="DI86" s="13">
        <f>IFERROR(SUM(DJ19:DJ22)/SUM(DI19:DI22),0)</f>
        <v>0</v>
      </c>
      <c r="DJ86" s="13">
        <f>IFERROR(SUM(DK18:DK21)/SUM(DJ18:DJ21),0)</f>
        <v>0</v>
      </c>
      <c r="DK86" s="13">
        <f>IFERROR(SUM(DL17:DL20)/SUM(DK17:DK20),0)</f>
        <v>0</v>
      </c>
      <c r="DL86" s="13">
        <f>IFERROR(SUM(DM16:DM19)/SUM(DL16:DL19),0)</f>
        <v>0</v>
      </c>
      <c r="DM86" s="13">
        <f>IFERROR(SUM(DN15:DN18)/SUM(DM15:DM18),0)</f>
        <v>0</v>
      </c>
      <c r="DN86" s="13">
        <f>IFERROR(SUM(DO14:DO17)/SUM(DN14:DN17),0)</f>
        <v>0</v>
      </c>
      <c r="DO86" s="13">
        <f>IFERROR(SUM(DP13:DP16)/SUM(DO13:DO16),0)</f>
        <v>0</v>
      </c>
      <c r="DP86" s="13">
        <f>IFERROR(SUM(DQ12:DQ15)/SUM(DP12:DP15),0)</f>
        <v>0</v>
      </c>
      <c r="DQ86" s="13">
        <f>IFERROR(SUM(DR11:DR14)/SUM(DQ11:DQ14),0)</f>
        <v>0</v>
      </c>
      <c r="DR86" s="13">
        <f>IFERROR(SUM(DS10:DS13)/SUM(DR10:DR13),0)</f>
        <v>0</v>
      </c>
      <c r="DS86" s="13">
        <f>IFERROR(SUM(DT9:DT12)/SUM(DS9:DS12),0)</f>
        <v>0</v>
      </c>
      <c r="DT86" s="13">
        <f>IFERROR(SUM(DU8:DU11)/SUM(DT8:DT11),0)</f>
        <v>0</v>
      </c>
      <c r="DU86" s="13">
        <f>IFERROR(SUM(DV7:DV10)/SUM(DU7:DU10),0)</f>
        <v>0</v>
      </c>
      <c r="DV86" s="13">
        <f>IFERROR(SUM(DW7:DW9)/SUM(DV7:DV9),0)</f>
        <v>0</v>
      </c>
      <c r="DW86" s="13">
        <f>IFERROR(SUM(DX7:DX8)/SUM(DW7:DW8),0)</f>
        <v>0</v>
      </c>
      <c r="DX86" s="13">
        <f>IFERROR(SUM(DY7:DY7)/SUM(DX7:DX7),0)</f>
        <v>0</v>
      </c>
      <c r="DY86" s="13" t="s">
        <v>25</v>
      </c>
    </row>
    <row r="87" ht="15" customHeight="1" outlineLevel="1" spans="2:129">
      <c r="B87" s="6" t="s">
        <v>33</v>
      </c>
      <c r="C87" s="13">
        <f>IFERROR(SUM(D36:D40)/SUM(C36:C40),0)</f>
        <v>1.25813838860077</v>
      </c>
      <c r="D87" s="13">
        <f>IFERROR(SUM(E35:E39)/SUM(D35:D39),0)</f>
        <v>1.03729924419325</v>
      </c>
      <c r="E87" s="13">
        <f>IFERROR(SUM(F34:F38)/SUM(E34:E38),0)</f>
        <v>1.01283475134024</v>
      </c>
      <c r="F87" s="13">
        <f>IFERROR(SUM(G33:G37)/SUM(F33:F37),0)</f>
        <v>1.03243855588683</v>
      </c>
      <c r="G87" s="13">
        <f>IFERROR(SUM(H32:H36)/SUM(G32:G36),0)</f>
        <v>1.01126332768871</v>
      </c>
      <c r="H87" s="13">
        <f>IFERROR(SUM(I31:I35)/SUM(H31:H35),0)</f>
        <v>1.00450629223689</v>
      </c>
      <c r="I87" s="13">
        <f>IFERROR(SUM(J30:J34)/SUM(I30:I34),0)</f>
        <v>1.00177065754847</v>
      </c>
      <c r="J87" s="13">
        <f>IFERROR(SUM(K29:K33)/SUM(J29:J33),0)</f>
        <v>1.00008569203262</v>
      </c>
      <c r="K87" s="13">
        <f>IFERROR(SUM(L28:L32)/SUM(K28:K32),0)</f>
        <v>1.00146439085986</v>
      </c>
      <c r="L87" s="13">
        <f>IFERROR(SUM(M27:M31)/SUM(L27:L31),0)</f>
        <v>1.00058419935607</v>
      </c>
      <c r="M87" s="13">
        <f>IFERROR(SUM(N26:N30)/SUM(M26:M30),0)</f>
        <v>0.99955865348874</v>
      </c>
      <c r="N87" s="13">
        <f>IFERROR(SUM(O25:O29)/SUM(N25:N29),0)</f>
        <v>0.999912462693919</v>
      </c>
      <c r="O87" s="13">
        <f>IFERROR(SUM(P24:P28)/SUM(O24:O28),0)</f>
        <v>0.999711066005931</v>
      </c>
      <c r="P87" s="13">
        <f>IFERROR(SUM(Q23:Q27)/SUM(P23:P27),0)</f>
        <v>0.999501005361303</v>
      </c>
      <c r="Q87" s="13">
        <f>IFERROR(SUM(R22:R26)/SUM(Q22:Q26),0)</f>
        <v>0.996492717111059</v>
      </c>
      <c r="R87" s="13">
        <f>IFERROR(SUM(S21:S25)/SUM(R21:R25),0)</f>
        <v>0.999642635177184</v>
      </c>
      <c r="S87" s="13">
        <f>IFERROR(SUM(T20:T24)/SUM(S20:S24),0)</f>
        <v>1.0000036290917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X87" s="6" t="s">
        <v>33</v>
      </c>
      <c r="AY87" s="13">
        <f>IFERROR(SUM(AZ36:AZ40)/SUM(AY36:AY40),0)</f>
        <v>0</v>
      </c>
      <c r="AZ87" s="13">
        <f>IFERROR(SUM(BA35:BA39)/SUM(AZ35:AZ39),0)</f>
        <v>2.02585068080665</v>
      </c>
      <c r="BA87" s="13">
        <f>IFERROR(SUM(BB34:BB38)/SUM(BA34:BA38),0)</f>
        <v>1.48772362675965</v>
      </c>
      <c r="BB87" s="13">
        <f>IFERROR(SUM(BC33:BC37)/SUM(BB33:BB37),0)</f>
        <v>1.34306078542054</v>
      </c>
      <c r="BC87" s="13">
        <f>IFERROR(SUM(BD32:BD36)/SUM(BC32:BC36),0)</f>
        <v>1</v>
      </c>
      <c r="BD87" s="13">
        <f>IFERROR(SUM(BE31:BE35)/SUM(BD31:BD35),0)</f>
        <v>1</v>
      </c>
      <c r="BE87" s="13">
        <f>IFERROR(SUM(BF30:BF34)/SUM(BE30:BE34),0)</f>
        <v>1</v>
      </c>
      <c r="BF87" s="13">
        <f>IFERROR(SUM(BG29:BG33)/SUM(BF29:BF33),0)</f>
        <v>1</v>
      </c>
      <c r="BG87" s="13">
        <f>IFERROR(SUM(BH28:BH32)/SUM(BG28:BG32),0)</f>
        <v>1</v>
      </c>
      <c r="BH87" s="13">
        <f>IFERROR(SUM(BI27:BI31)/SUM(BH27:BH31),0)</f>
        <v>1</v>
      </c>
      <c r="BI87" s="13">
        <f>IFERROR(SUM(BJ26:BJ30)/SUM(BI26:BI30),0)</f>
        <v>0</v>
      </c>
      <c r="BJ87" s="13">
        <f>IFERROR(SUM(BK25:BK29)/SUM(BJ25:BJ29),0)</f>
        <v>1</v>
      </c>
      <c r="BK87" s="13">
        <f>IFERROR(SUM(BL24:BL28)/SUM(BK24:BK28),0)</f>
        <v>1</v>
      </c>
      <c r="BL87" s="13">
        <f>IFERROR(SUM(BM23:BM27)/SUM(BL23:BL27),0)</f>
        <v>1</v>
      </c>
      <c r="BM87" s="13">
        <f>IFERROR(SUM(BN22:BN26)/SUM(BM22:BM26),0)</f>
        <v>1</v>
      </c>
      <c r="BN87" s="13">
        <f>IFERROR(SUM(BO21:BO25)/SUM(BN21:BN25),0)</f>
        <v>1</v>
      </c>
      <c r="BO87" s="13">
        <f>IFERROR(SUM(BP20:BP24)/SUM(BO20:BO24),0)</f>
        <v>1</v>
      </c>
      <c r="BP87" s="13">
        <f>IFERROR(SUM(BQ19:BQ23)/SUM(BP19:BP23),0)</f>
        <v>1</v>
      </c>
      <c r="BQ87" s="13">
        <f>IFERROR(SUM(BR18:BR22)/SUM(BQ18:BQ22),0)</f>
        <v>1</v>
      </c>
      <c r="BR87" s="13">
        <f>IFERROR(SUM(BS17:BS21)/SUM(BR17:BR21),0)</f>
        <v>1</v>
      </c>
      <c r="BS87" s="13">
        <f>IFERROR(SUM(BT16:BT20)/SUM(BS16:BS20),0)</f>
        <v>0</v>
      </c>
      <c r="BT87" s="13">
        <f>IFERROR(SUM(BU15:BU19)/SUM(BT15:BT19),0)</f>
        <v>0</v>
      </c>
      <c r="BU87" s="13">
        <f>IFERROR(SUM(BV14:BV18)/SUM(BU14:BU18),0)</f>
        <v>0</v>
      </c>
      <c r="BV87" s="13">
        <f>IFERROR(SUM(BW13:BW17)/SUM(BV13:BV17),0)</f>
        <v>0</v>
      </c>
      <c r="BW87" s="13">
        <f>IFERROR(SUM(BX12:BX16)/SUM(BW12:BW16),0)</f>
        <v>0</v>
      </c>
      <c r="BX87" s="13">
        <f>IFERROR(SUM(BY11:BY15)/SUM(BX11:BX15),0)</f>
        <v>0</v>
      </c>
      <c r="BY87" s="13">
        <f>IFERROR(SUM(BZ10:BZ14)/SUM(BY10:BY14),0)</f>
        <v>0</v>
      </c>
      <c r="BZ87" s="13">
        <f>IFERROR(SUM(CA9:CA13)/SUM(BZ9:BZ13),0)</f>
        <v>0</v>
      </c>
      <c r="CA87" s="13">
        <f>IFERROR(SUM(CB8:CB12)/SUM(CA8:CA12),0)</f>
        <v>0</v>
      </c>
      <c r="CB87" s="13">
        <f>IFERROR(SUM(CC7:CC11)/SUM(CB7:CB11),0)</f>
        <v>0</v>
      </c>
      <c r="CC87" s="13">
        <f>IFERROR(SUM(CD7:CD10)/SUM(CC7:CC10),0)</f>
        <v>0</v>
      </c>
      <c r="CD87" s="13">
        <f>IFERROR(SUM(CE7:CE9)/SUM(CD7:CD9),0)</f>
        <v>0</v>
      </c>
      <c r="CE87" s="13">
        <f>IFERROR(SUM(CF7:CF8)/SUM(CE7:CE8),0)</f>
        <v>0</v>
      </c>
      <c r="CF87" s="13">
        <f>IFERROR(SUM(CG7:CG7)/SUM(CF7:CF7),0)</f>
        <v>0</v>
      </c>
      <c r="CG87" s="13" t="s">
        <v>25</v>
      </c>
      <c r="CP87" s="6" t="s">
        <v>33</v>
      </c>
      <c r="CQ87" s="13">
        <f>IFERROR(SUM(CR36:CR40)/SUM(CQ36:CQ40),0)</f>
        <v>0</v>
      </c>
      <c r="CR87" s="13">
        <f>IFERROR(SUM(CS35:CS39)/SUM(CR35:CR39),0)</f>
        <v>0</v>
      </c>
      <c r="CS87" s="13">
        <f>IFERROR(SUM(CT34:CT38)/SUM(CS34:CS38),0)</f>
        <v>0</v>
      </c>
      <c r="CT87" s="13">
        <f>IFERROR(SUM(CU33:CU37)/SUM(CT33:CT37),0)</f>
        <v>0</v>
      </c>
      <c r="CU87" s="13">
        <f>IFERROR(SUM(CV32:CV36)/SUM(CU32:CU36),0)</f>
        <v>0</v>
      </c>
      <c r="CV87" s="13">
        <f>IFERROR(SUM(CW31:CW35)/SUM(CV31:CV35),0)</f>
        <v>0</v>
      </c>
      <c r="CW87" s="13">
        <f>IFERROR(SUM(CX30:CX34)/SUM(CW30:CW34),0)</f>
        <v>0</v>
      </c>
      <c r="CX87" s="13">
        <f>IFERROR(SUM(CY29:CY33)/SUM(CX29:CX33),0)</f>
        <v>0</v>
      </c>
      <c r="CY87" s="13">
        <f>IFERROR(SUM(CZ28:CZ32)/SUM(CY28:CY32),0)</f>
        <v>0</v>
      </c>
      <c r="CZ87" s="13">
        <f>IFERROR(SUM(DA27:DA31)/SUM(CZ27:CZ31),0)</f>
        <v>0</v>
      </c>
      <c r="DA87" s="13">
        <f>IFERROR(SUM(DB26:DB30)/SUM(DA26:DA30),0)</f>
        <v>0</v>
      </c>
      <c r="DB87" s="13">
        <f>IFERROR(SUM(DC25:DC29)/SUM(DB25:DB29),0)</f>
        <v>0</v>
      </c>
      <c r="DC87" s="13">
        <f>IFERROR(SUM(DD24:DD28)/SUM(DC24:DC28),0)</f>
        <v>0</v>
      </c>
      <c r="DD87" s="13">
        <f>IFERROR(SUM(DE23:DE27)/SUM(DD23:DD27),0)</f>
        <v>0</v>
      </c>
      <c r="DE87" s="13">
        <f>IFERROR(SUM(DF22:DF26)/SUM(DE22:DE26),0)</f>
        <v>0</v>
      </c>
      <c r="DF87" s="13">
        <f>IFERROR(SUM(DG21:DG25)/SUM(DF21:DF25),0)</f>
        <v>0</v>
      </c>
      <c r="DG87" s="13">
        <f>IFERROR(SUM(DH20:DH24)/SUM(DG20:DG24),0)</f>
        <v>0</v>
      </c>
      <c r="DH87" s="13">
        <f>IFERROR(SUM(DI19:DI23)/SUM(DH19:DH23),0)</f>
        <v>0</v>
      </c>
      <c r="DI87" s="13">
        <f>IFERROR(SUM(DJ18:DJ22)/SUM(DI18:DI22),0)</f>
        <v>0</v>
      </c>
      <c r="DJ87" s="13">
        <f>IFERROR(SUM(DK17:DK21)/SUM(DJ17:DJ21),0)</f>
        <v>0</v>
      </c>
      <c r="DK87" s="13">
        <f>IFERROR(SUM(DL16:DL20)/SUM(DK16:DK20),0)</f>
        <v>0</v>
      </c>
      <c r="DL87" s="13">
        <f>IFERROR(SUM(DM15:DM19)/SUM(DL15:DL19),0)</f>
        <v>0</v>
      </c>
      <c r="DM87" s="13">
        <f>IFERROR(SUM(DN14:DN18)/SUM(DM14:DM18),0)</f>
        <v>0</v>
      </c>
      <c r="DN87" s="13">
        <f>IFERROR(SUM(DO13:DO17)/SUM(DN13:DN17),0)</f>
        <v>0</v>
      </c>
      <c r="DO87" s="13">
        <f>IFERROR(SUM(DP12:DP16)/SUM(DO12:DO16),0)</f>
        <v>0</v>
      </c>
      <c r="DP87" s="13">
        <f>IFERROR(SUM(DQ11:DQ15)/SUM(DP11:DP15),0)</f>
        <v>0</v>
      </c>
      <c r="DQ87" s="13">
        <f>IFERROR(SUM(DR10:DR14)/SUM(DQ10:DQ14),0)</f>
        <v>0</v>
      </c>
      <c r="DR87" s="13">
        <f>IFERROR(SUM(DS9:DS13)/SUM(DR9:DR13),0)</f>
        <v>0</v>
      </c>
      <c r="DS87" s="13">
        <f>IFERROR(SUM(DT8:DT12)/SUM(DS8:DS12),0)</f>
        <v>0</v>
      </c>
      <c r="DT87" s="13">
        <f>IFERROR(SUM(DU7:DU11)/SUM(DT7:DT11),0)</f>
        <v>0</v>
      </c>
      <c r="DU87" s="13">
        <f>IFERROR(SUM(DV7:DV10)/SUM(DU7:DU10),0)</f>
        <v>0</v>
      </c>
      <c r="DV87" s="13">
        <f>IFERROR(SUM(DW7:DW9)/SUM(DV7:DV9),0)</f>
        <v>0</v>
      </c>
      <c r="DW87" s="13">
        <f>IFERROR(SUM(DX7:DX8)/SUM(DW7:DW8),0)</f>
        <v>0</v>
      </c>
      <c r="DX87" s="13">
        <f>IFERROR(SUM(DY7:DY7)/SUM(DX7:DX7),0)</f>
        <v>0</v>
      </c>
      <c r="DY87" s="13" t="s">
        <v>25</v>
      </c>
    </row>
    <row r="88" ht="15" customHeight="1" outlineLevel="1" spans="2:129">
      <c r="B88" s="6" t="s">
        <v>34</v>
      </c>
      <c r="C88" s="13">
        <f>IFERROR(SUM(D35:D40)/SUM(C35:C40),0)</f>
        <v>1.26679806488856</v>
      </c>
      <c r="D88" s="13">
        <f>IFERROR(SUM(E34:E39)/SUM(D34:D39),0)</f>
        <v>1.04563187212018</v>
      </c>
      <c r="E88" s="13">
        <f>IFERROR(SUM(F33:F38)/SUM(E33:E38),0)</f>
        <v>1.01653077226788</v>
      </c>
      <c r="F88" s="13">
        <f>IFERROR(SUM(G32:G37)/SUM(F32:F37),0)</f>
        <v>1.03464686399037</v>
      </c>
      <c r="G88" s="13">
        <f>IFERROR(SUM(H31:H36)/SUM(G31:G36),0)</f>
        <v>1.0102903742624</v>
      </c>
      <c r="H88" s="13">
        <f>IFERROR(SUM(I30:I35)/SUM(H30:H35),0)</f>
        <v>1.00388250242136</v>
      </c>
      <c r="I88" s="13">
        <f>IFERROR(SUM(J29:J34)/SUM(I29:I34),0)</f>
        <v>1.00313475581733</v>
      </c>
      <c r="J88" s="13">
        <f>IFERROR(SUM(K28:K33)/SUM(J28:J33),0)</f>
        <v>1.0002833786526</v>
      </c>
      <c r="K88" s="13">
        <f>IFERROR(SUM(L27:L32)/SUM(K27:K32),0)</f>
        <v>1.00210921518677</v>
      </c>
      <c r="L88" s="13">
        <f>IFERROR(SUM(M26:M31)/SUM(L26:L31),0)</f>
        <v>1.00051353533774</v>
      </c>
      <c r="M88" s="13">
        <f>IFERROR(SUM(N25:N30)/SUM(M25:M30),0)</f>
        <v>1.00019508596183</v>
      </c>
      <c r="N88" s="13">
        <f>IFERROR(SUM(O24:O29)/SUM(N24:N29),0)</f>
        <v>1.00007590589848</v>
      </c>
      <c r="O88" s="13">
        <f>IFERROR(SUM(P23:P28)/SUM(O23:O28),0)</f>
        <v>0.999734023054732</v>
      </c>
      <c r="P88" s="13">
        <f>IFERROR(SUM(Q22:Q27)/SUM(P22:P27),0)</f>
        <v>0.999539931134506</v>
      </c>
      <c r="Q88" s="13">
        <f>IFERROR(SUM(R21:R26)/SUM(Q21:Q26),0)</f>
        <v>0.996862511354034</v>
      </c>
      <c r="R88" s="13">
        <f>IFERROR(SUM(S20:S25)/SUM(R20:R25),0)</f>
        <v>0.999618156022876</v>
      </c>
      <c r="S88" s="13">
        <f>IFERROR(SUM(T19:T24)/SUM(S19:S24),0)</f>
        <v>1.00000349282789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X88" s="6" t="s">
        <v>34</v>
      </c>
      <c r="AY88" s="13">
        <f>IFERROR(SUM(AZ35:AZ40)/SUM(AY35:AY40),0)</f>
        <v>0</v>
      </c>
      <c r="AZ88" s="13">
        <f>IFERROR(SUM(BA34:BA39)/SUM(AZ34:AZ39),0)</f>
        <v>2.07109966334831</v>
      </c>
      <c r="BA88" s="13">
        <f>IFERROR(SUM(BB33:BB38)/SUM(BA33:BA38),0)</f>
        <v>1.5133201465502</v>
      </c>
      <c r="BB88" s="13">
        <f>IFERROR(SUM(BC32:BC37)/SUM(BB32:BB37),0)</f>
        <v>1.36184521850749</v>
      </c>
      <c r="BC88" s="13">
        <f>IFERROR(SUM(BD31:BD36)/SUM(BC31:BC36),0)</f>
        <v>1</v>
      </c>
      <c r="BD88" s="13">
        <f>IFERROR(SUM(BE30:BE35)/SUM(BD30:BD35),0)</f>
        <v>1</v>
      </c>
      <c r="BE88" s="13">
        <f>IFERROR(SUM(BF29:BF34)/SUM(BE29:BE34),0)</f>
        <v>1</v>
      </c>
      <c r="BF88" s="13">
        <f>IFERROR(SUM(BG28:BG33)/SUM(BF28:BF33),0)</f>
        <v>1</v>
      </c>
      <c r="BG88" s="13">
        <f>IFERROR(SUM(BH27:BH32)/SUM(BG27:BG32),0)</f>
        <v>1</v>
      </c>
      <c r="BH88" s="13">
        <f>IFERROR(SUM(BI26:BI31)/SUM(BH26:BH31),0)</f>
        <v>1</v>
      </c>
      <c r="BI88" s="13">
        <f>IFERROR(SUM(BJ25:BJ30)/SUM(BI25:BI30),0)</f>
        <v>1</v>
      </c>
      <c r="BJ88" s="13">
        <f>IFERROR(SUM(BK24:BK29)/SUM(BJ24:BJ29),0)</f>
        <v>1</v>
      </c>
      <c r="BK88" s="13">
        <f>IFERROR(SUM(BL23:BL28)/SUM(BK23:BK28),0)</f>
        <v>1</v>
      </c>
      <c r="BL88" s="13">
        <f>IFERROR(SUM(BM22:BM27)/SUM(BL22:BL27),0)</f>
        <v>1</v>
      </c>
      <c r="BM88" s="13">
        <f>IFERROR(SUM(BN21:BN26)/SUM(BM21:BM26),0)</f>
        <v>1</v>
      </c>
      <c r="BN88" s="13">
        <f>IFERROR(SUM(BO20:BO25)/SUM(BN20:BN25),0)</f>
        <v>1</v>
      </c>
      <c r="BO88" s="13">
        <f>IFERROR(SUM(BP19:BP24)/SUM(BO19:BO24),0)</f>
        <v>1</v>
      </c>
      <c r="BP88" s="13">
        <f>IFERROR(SUM(BQ18:BQ23)/SUM(BP18:BP23),0)</f>
        <v>1</v>
      </c>
      <c r="BQ88" s="13">
        <f>IFERROR(SUM(BR17:BR22)/SUM(BQ17:BQ22),0)</f>
        <v>1</v>
      </c>
      <c r="BR88" s="13">
        <f>IFERROR(SUM(BS16:BS21)/SUM(BR16:BR21),0)</f>
        <v>1</v>
      </c>
      <c r="BS88" s="13">
        <f>IFERROR(SUM(BT15:BT20)/SUM(BS15:BS20),0)</f>
        <v>0</v>
      </c>
      <c r="BT88" s="13">
        <f>IFERROR(SUM(BU14:BU19)/SUM(BT14:BT19),0)</f>
        <v>0</v>
      </c>
      <c r="BU88" s="13">
        <f>IFERROR(SUM(BV13:BV18)/SUM(BU13:BU18),0)</f>
        <v>0</v>
      </c>
      <c r="BV88" s="13">
        <f>IFERROR(SUM(BW12:BW17)/SUM(BV12:BV17),0)</f>
        <v>0</v>
      </c>
      <c r="BW88" s="13">
        <f>IFERROR(SUM(BX11:BX16)/SUM(BW11:BW16),0)</f>
        <v>0</v>
      </c>
      <c r="BX88" s="13">
        <f>IFERROR(SUM(BY10:BY15)/SUM(BX10:BX15),0)</f>
        <v>0</v>
      </c>
      <c r="BY88" s="13">
        <f>IFERROR(SUM(BZ9:BZ14)/SUM(BY9:BY14),0)</f>
        <v>0</v>
      </c>
      <c r="BZ88" s="13">
        <f>IFERROR(SUM(CA8:CA13)/SUM(BZ8:BZ13),0)</f>
        <v>0</v>
      </c>
      <c r="CA88" s="13">
        <f>IFERROR(SUM(CB7:CB12)/SUM(CA7:CA12),0)</f>
        <v>0</v>
      </c>
      <c r="CB88" s="13">
        <f>IFERROR(SUM(CC7:CC11)/SUM(CB7:CB11),0)</f>
        <v>0</v>
      </c>
      <c r="CC88" s="13">
        <f>IFERROR(SUM(CD7:CD10)/SUM(CC7:CC10),0)</f>
        <v>0</v>
      </c>
      <c r="CD88" s="13">
        <f>IFERROR(SUM(CE7:CE9)/SUM(CD7:CD9),0)</f>
        <v>0</v>
      </c>
      <c r="CE88" s="13">
        <f>IFERROR(SUM(CF7:CF8)/SUM(CE7:CE8),0)</f>
        <v>0</v>
      </c>
      <c r="CF88" s="13">
        <f>IFERROR(SUM(CG7:CG7)/SUM(CF7:CF7),0)</f>
        <v>0</v>
      </c>
      <c r="CG88" s="13" t="s">
        <v>25</v>
      </c>
      <c r="CP88" s="6" t="s">
        <v>34</v>
      </c>
      <c r="CQ88" s="13">
        <f>IFERROR(SUM(CR35:CR40)/SUM(CQ35:CQ40),0)</f>
        <v>0</v>
      </c>
      <c r="CR88" s="13">
        <f>IFERROR(SUM(CS34:CS39)/SUM(CR34:CR39),0)</f>
        <v>0</v>
      </c>
      <c r="CS88" s="13">
        <f>IFERROR(SUM(CT33:CT38)/SUM(CS33:CS38),0)</f>
        <v>0</v>
      </c>
      <c r="CT88" s="13">
        <f>IFERROR(SUM(CU32:CU37)/SUM(CT32:CT37),0)</f>
        <v>0</v>
      </c>
      <c r="CU88" s="13">
        <f>IFERROR(SUM(CV31:CV36)/SUM(CU31:CU36),0)</f>
        <v>0</v>
      </c>
      <c r="CV88" s="13">
        <f>IFERROR(SUM(CW30:CW35)/SUM(CV30:CV35),0)</f>
        <v>0</v>
      </c>
      <c r="CW88" s="13">
        <f>IFERROR(SUM(CX29:CX34)/SUM(CW29:CW34),0)</f>
        <v>0</v>
      </c>
      <c r="CX88" s="13">
        <f>IFERROR(SUM(CY28:CY33)/SUM(CX28:CX33),0)</f>
        <v>0</v>
      </c>
      <c r="CY88" s="13">
        <f>IFERROR(SUM(CZ27:CZ32)/SUM(CY27:CY32),0)</f>
        <v>0</v>
      </c>
      <c r="CZ88" s="13">
        <f>IFERROR(SUM(DA26:DA31)/SUM(CZ26:CZ31),0)</f>
        <v>0</v>
      </c>
      <c r="DA88" s="13">
        <f>IFERROR(SUM(DB25:DB30)/SUM(DA25:DA30),0)</f>
        <v>0</v>
      </c>
      <c r="DB88" s="13">
        <f>IFERROR(SUM(DC24:DC29)/SUM(DB24:DB29),0)</f>
        <v>0</v>
      </c>
      <c r="DC88" s="13">
        <f>IFERROR(SUM(DD23:DD28)/SUM(DC23:DC28),0)</f>
        <v>0</v>
      </c>
      <c r="DD88" s="13">
        <f>IFERROR(SUM(DE22:DE27)/SUM(DD22:DD27),0)</f>
        <v>0</v>
      </c>
      <c r="DE88" s="13">
        <f>IFERROR(SUM(DF21:DF26)/SUM(DE21:DE26),0)</f>
        <v>0</v>
      </c>
      <c r="DF88" s="13">
        <f>IFERROR(SUM(DG20:DG25)/SUM(DF20:DF25),0)</f>
        <v>0</v>
      </c>
      <c r="DG88" s="13">
        <f>IFERROR(SUM(DH19:DH24)/SUM(DG19:DG24),0)</f>
        <v>0</v>
      </c>
      <c r="DH88" s="13">
        <f>IFERROR(SUM(DI18:DI23)/SUM(DH18:DH23),0)</f>
        <v>0</v>
      </c>
      <c r="DI88" s="13">
        <f>IFERROR(SUM(DJ17:DJ22)/SUM(DI17:DI22),0)</f>
        <v>0</v>
      </c>
      <c r="DJ88" s="13">
        <f>IFERROR(SUM(DK16:DK21)/SUM(DJ16:DJ21),0)</f>
        <v>0</v>
      </c>
      <c r="DK88" s="13">
        <f>IFERROR(SUM(DL15:DL20)/SUM(DK15:DK20),0)</f>
        <v>0</v>
      </c>
      <c r="DL88" s="13">
        <f>IFERROR(SUM(DM14:DM19)/SUM(DL14:DL19),0)</f>
        <v>0</v>
      </c>
      <c r="DM88" s="13">
        <f>IFERROR(SUM(DN13:DN18)/SUM(DM13:DM18),0)</f>
        <v>0</v>
      </c>
      <c r="DN88" s="13">
        <f>IFERROR(SUM(DO12:DO17)/SUM(DN12:DN17),0)</f>
        <v>0</v>
      </c>
      <c r="DO88" s="13">
        <f>IFERROR(SUM(DP11:DP16)/SUM(DO11:DO16),0)</f>
        <v>0</v>
      </c>
      <c r="DP88" s="13">
        <f>IFERROR(SUM(DQ10:DQ15)/SUM(DP10:DP15),0)</f>
        <v>0</v>
      </c>
      <c r="DQ88" s="13">
        <f>IFERROR(SUM(DR9:DR14)/SUM(DQ9:DQ14),0)</f>
        <v>0</v>
      </c>
      <c r="DR88" s="13">
        <f>IFERROR(SUM(DS8:DS13)/SUM(DR8:DR13),0)</f>
        <v>0</v>
      </c>
      <c r="DS88" s="13">
        <f>IFERROR(SUM(DT7:DT12)/SUM(DS7:DS12),0)</f>
        <v>0</v>
      </c>
      <c r="DT88" s="13">
        <f>IFERROR(SUM(DU7:DU11)/SUM(DT7:DT11),0)</f>
        <v>0</v>
      </c>
      <c r="DU88" s="13">
        <f>IFERROR(SUM(DV7:DV10)/SUM(DU7:DU10),0)</f>
        <v>0</v>
      </c>
      <c r="DV88" s="13">
        <f>IFERROR(SUM(DW7:DW9)/SUM(DV7:DV9),0)</f>
        <v>0</v>
      </c>
      <c r="DW88" s="13">
        <f>IFERROR(SUM(DX7:DX8)/SUM(DW7:DW8),0)</f>
        <v>0</v>
      </c>
      <c r="DX88" s="13">
        <f>IFERROR(SUM(DY7:DY7)/SUM(DX7:DX7),0)</f>
        <v>0</v>
      </c>
      <c r="DY88" s="13" t="s">
        <v>25</v>
      </c>
    </row>
    <row r="89" ht="15" customHeight="1" outlineLevel="1" spans="2:129">
      <c r="B89" s="15" t="s">
        <v>35</v>
      </c>
      <c r="C89" s="16">
        <v>1.03</v>
      </c>
      <c r="D89" s="16">
        <v>1.02</v>
      </c>
      <c r="E89" s="16">
        <v>1.01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v>1</v>
      </c>
      <c r="AZ89" s="16">
        <v>1.28</v>
      </c>
      <c r="BA89" s="16">
        <v>1.28</v>
      </c>
      <c r="BB89" s="16">
        <v>1.28</v>
      </c>
      <c r="BC89" s="16">
        <v>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  <c r="CP89" s="15" t="s">
        <v>35</v>
      </c>
      <c r="CQ89" s="16">
        <f t="shared" ref="CQ89:DX89" si="12">IFERROR(CQ88,0)</f>
        <v>0</v>
      </c>
      <c r="CR89" s="16">
        <f t="shared" si="12"/>
        <v>0</v>
      </c>
      <c r="CS89" s="16">
        <f t="shared" si="12"/>
        <v>0</v>
      </c>
      <c r="CT89" s="16">
        <f t="shared" si="12"/>
        <v>0</v>
      </c>
      <c r="CU89" s="16">
        <f t="shared" si="12"/>
        <v>0</v>
      </c>
      <c r="CV89" s="16">
        <f t="shared" si="12"/>
        <v>0</v>
      </c>
      <c r="CW89" s="16">
        <f t="shared" si="12"/>
        <v>0</v>
      </c>
      <c r="CX89" s="16">
        <f t="shared" si="12"/>
        <v>0</v>
      </c>
      <c r="CY89" s="16">
        <f t="shared" si="12"/>
        <v>0</v>
      </c>
      <c r="CZ89" s="16">
        <f t="shared" si="12"/>
        <v>0</v>
      </c>
      <c r="DA89" s="16">
        <f t="shared" si="12"/>
        <v>0</v>
      </c>
      <c r="DB89" s="16">
        <f t="shared" si="12"/>
        <v>0</v>
      </c>
      <c r="DC89" s="16">
        <f t="shared" si="12"/>
        <v>0</v>
      </c>
      <c r="DD89" s="16">
        <f t="shared" si="12"/>
        <v>0</v>
      </c>
      <c r="DE89" s="16">
        <f t="shared" si="12"/>
        <v>0</v>
      </c>
      <c r="DF89" s="16">
        <f t="shared" si="12"/>
        <v>0</v>
      </c>
      <c r="DG89" s="16">
        <f t="shared" si="12"/>
        <v>0</v>
      </c>
      <c r="DH89" s="16">
        <f t="shared" si="12"/>
        <v>0</v>
      </c>
      <c r="DI89" s="16">
        <f t="shared" si="12"/>
        <v>0</v>
      </c>
      <c r="DJ89" s="16">
        <f t="shared" si="12"/>
        <v>0</v>
      </c>
      <c r="DK89" s="16">
        <f t="shared" si="12"/>
        <v>0</v>
      </c>
      <c r="DL89" s="16">
        <f t="shared" si="12"/>
        <v>0</v>
      </c>
      <c r="DM89" s="16">
        <f t="shared" si="12"/>
        <v>0</v>
      </c>
      <c r="DN89" s="16">
        <f t="shared" si="12"/>
        <v>0</v>
      </c>
      <c r="DO89" s="16">
        <f t="shared" si="12"/>
        <v>0</v>
      </c>
      <c r="DP89" s="16">
        <f t="shared" si="12"/>
        <v>0</v>
      </c>
      <c r="DQ89" s="16">
        <f t="shared" si="12"/>
        <v>0</v>
      </c>
      <c r="DR89" s="16">
        <f t="shared" si="12"/>
        <v>0</v>
      </c>
      <c r="DS89" s="16">
        <f t="shared" si="12"/>
        <v>0</v>
      </c>
      <c r="DT89" s="16">
        <f t="shared" si="12"/>
        <v>0</v>
      </c>
      <c r="DU89" s="16">
        <f t="shared" si="12"/>
        <v>0</v>
      </c>
      <c r="DV89" s="16">
        <f t="shared" si="12"/>
        <v>0</v>
      </c>
      <c r="DW89" s="16">
        <f t="shared" si="12"/>
        <v>0</v>
      </c>
      <c r="DX89" s="16">
        <f t="shared" si="12"/>
        <v>0</v>
      </c>
      <c r="DY89" s="16">
        <v>1</v>
      </c>
    </row>
    <row r="90" ht="15" customHeight="1" outlineLevel="1" spans="2:129">
      <c r="B90" s="6" t="s">
        <v>36</v>
      </c>
      <c r="C90" s="13">
        <f t="shared" ref="C90:AJ90" si="13">IFERROR(C89*D90,0)</f>
        <v>1.061106</v>
      </c>
      <c r="D90" s="13">
        <f t="shared" si="13"/>
        <v>1.0302</v>
      </c>
      <c r="E90" s="13">
        <f t="shared" si="13"/>
        <v>1.01</v>
      </c>
      <c r="F90" s="13">
        <f t="shared" si="13"/>
        <v>1</v>
      </c>
      <c r="G90" s="13">
        <f t="shared" si="13"/>
        <v>1</v>
      </c>
      <c r="H90" s="13">
        <f t="shared" si="13"/>
        <v>1</v>
      </c>
      <c r="I90" s="13">
        <f t="shared" si="13"/>
        <v>1</v>
      </c>
      <c r="J90" s="13">
        <f t="shared" si="13"/>
        <v>1</v>
      </c>
      <c r="K90" s="13">
        <f t="shared" si="13"/>
        <v>1</v>
      </c>
      <c r="L90" s="13">
        <f t="shared" si="13"/>
        <v>1</v>
      </c>
      <c r="M90" s="13">
        <f t="shared" si="13"/>
        <v>1</v>
      </c>
      <c r="N90" s="13">
        <f t="shared" si="13"/>
        <v>1</v>
      </c>
      <c r="O90" s="13">
        <f t="shared" si="13"/>
        <v>1</v>
      </c>
      <c r="P90" s="13">
        <f t="shared" si="13"/>
        <v>1</v>
      </c>
      <c r="Q90" s="13">
        <f t="shared" si="13"/>
        <v>1</v>
      </c>
      <c r="R90" s="13">
        <f t="shared" si="13"/>
        <v>1</v>
      </c>
      <c r="S90" s="13">
        <f t="shared" si="13"/>
        <v>1</v>
      </c>
      <c r="T90" s="13">
        <f t="shared" si="13"/>
        <v>1</v>
      </c>
      <c r="U90" s="13">
        <f t="shared" si="13"/>
        <v>1</v>
      </c>
      <c r="V90" s="13">
        <f t="shared" si="13"/>
        <v>1</v>
      </c>
      <c r="W90" s="13">
        <f t="shared" si="13"/>
        <v>1</v>
      </c>
      <c r="X90" s="13">
        <f t="shared" si="13"/>
        <v>1</v>
      </c>
      <c r="Y90" s="13">
        <f t="shared" si="13"/>
        <v>1</v>
      </c>
      <c r="Z90" s="13">
        <f t="shared" si="13"/>
        <v>1</v>
      </c>
      <c r="AA90" s="13">
        <f t="shared" si="13"/>
        <v>1</v>
      </c>
      <c r="AB90" s="13">
        <f t="shared" si="13"/>
        <v>1</v>
      </c>
      <c r="AC90" s="13">
        <f t="shared" si="13"/>
        <v>1</v>
      </c>
      <c r="AD90" s="13">
        <f t="shared" si="13"/>
        <v>1</v>
      </c>
      <c r="AE90" s="13">
        <f t="shared" si="13"/>
        <v>1</v>
      </c>
      <c r="AF90" s="13">
        <f t="shared" si="13"/>
        <v>1</v>
      </c>
      <c r="AG90" s="13">
        <f t="shared" si="13"/>
        <v>1</v>
      </c>
      <c r="AH90" s="13">
        <f t="shared" si="13"/>
        <v>1</v>
      </c>
      <c r="AI90" s="13">
        <f t="shared" si="13"/>
        <v>1</v>
      </c>
      <c r="AJ90" s="13">
        <f t="shared" si="13"/>
        <v>1</v>
      </c>
      <c r="AK90" s="13">
        <f>AK89</f>
        <v>1</v>
      </c>
      <c r="AX90" s="6" t="s">
        <v>36</v>
      </c>
      <c r="AY90" s="13">
        <f t="shared" ref="AY90:CF90" si="14">IFERROR(AY89*AZ90,0)</f>
        <v>2.097152</v>
      </c>
      <c r="AZ90" s="13">
        <f t="shared" si="14"/>
        <v>2.097152</v>
      </c>
      <c r="BA90" s="13">
        <f t="shared" si="14"/>
        <v>1.6384</v>
      </c>
      <c r="BB90" s="13">
        <f t="shared" si="14"/>
        <v>1.28</v>
      </c>
      <c r="BC90" s="13">
        <f t="shared" si="14"/>
        <v>1</v>
      </c>
      <c r="BD90" s="13">
        <f t="shared" si="14"/>
        <v>1</v>
      </c>
      <c r="BE90" s="13">
        <f t="shared" si="14"/>
        <v>1</v>
      </c>
      <c r="BF90" s="13">
        <f t="shared" si="14"/>
        <v>1</v>
      </c>
      <c r="BG90" s="13">
        <f t="shared" si="14"/>
        <v>1</v>
      </c>
      <c r="BH90" s="13">
        <f t="shared" si="14"/>
        <v>1</v>
      </c>
      <c r="BI90" s="13">
        <f t="shared" si="14"/>
        <v>1</v>
      </c>
      <c r="BJ90" s="13">
        <f t="shared" si="14"/>
        <v>1</v>
      </c>
      <c r="BK90" s="13">
        <f t="shared" si="14"/>
        <v>1</v>
      </c>
      <c r="BL90" s="13">
        <f t="shared" si="14"/>
        <v>1</v>
      </c>
      <c r="BM90" s="13">
        <f t="shared" si="14"/>
        <v>1</v>
      </c>
      <c r="BN90" s="13">
        <f t="shared" si="14"/>
        <v>1</v>
      </c>
      <c r="BO90" s="13">
        <f t="shared" si="14"/>
        <v>1</v>
      </c>
      <c r="BP90" s="13">
        <f t="shared" si="14"/>
        <v>1</v>
      </c>
      <c r="BQ90" s="13">
        <f t="shared" si="14"/>
        <v>1</v>
      </c>
      <c r="BR90" s="13">
        <f t="shared" si="14"/>
        <v>1</v>
      </c>
      <c r="BS90" s="13">
        <f t="shared" si="14"/>
        <v>1</v>
      </c>
      <c r="BT90" s="13">
        <f t="shared" si="14"/>
        <v>1</v>
      </c>
      <c r="BU90" s="13">
        <f t="shared" si="14"/>
        <v>1</v>
      </c>
      <c r="BV90" s="13">
        <f t="shared" si="14"/>
        <v>1</v>
      </c>
      <c r="BW90" s="13">
        <f t="shared" si="14"/>
        <v>1</v>
      </c>
      <c r="BX90" s="13">
        <f t="shared" si="14"/>
        <v>1</v>
      </c>
      <c r="BY90" s="13">
        <f t="shared" si="14"/>
        <v>1</v>
      </c>
      <c r="BZ90" s="13">
        <f t="shared" si="14"/>
        <v>1</v>
      </c>
      <c r="CA90" s="13">
        <f t="shared" si="14"/>
        <v>1</v>
      </c>
      <c r="CB90" s="13">
        <f t="shared" si="14"/>
        <v>1</v>
      </c>
      <c r="CC90" s="13">
        <f t="shared" si="14"/>
        <v>1</v>
      </c>
      <c r="CD90" s="13">
        <f t="shared" si="14"/>
        <v>1</v>
      </c>
      <c r="CE90" s="13">
        <f t="shared" si="14"/>
        <v>1</v>
      </c>
      <c r="CF90" s="13">
        <f t="shared" si="14"/>
        <v>1</v>
      </c>
      <c r="CG90" s="13">
        <f>CG89</f>
        <v>1</v>
      </c>
      <c r="CP90" s="6" t="s">
        <v>36</v>
      </c>
      <c r="CQ90" s="13">
        <f t="shared" ref="CQ90:DX90" si="15">IFERROR(CQ89*CR90,0)</f>
        <v>0</v>
      </c>
      <c r="CR90" s="13">
        <f t="shared" si="15"/>
        <v>0</v>
      </c>
      <c r="CS90" s="13">
        <f t="shared" si="15"/>
        <v>0</v>
      </c>
      <c r="CT90" s="13">
        <f t="shared" si="15"/>
        <v>0</v>
      </c>
      <c r="CU90" s="13">
        <f t="shared" si="15"/>
        <v>0</v>
      </c>
      <c r="CV90" s="13">
        <f t="shared" si="15"/>
        <v>0</v>
      </c>
      <c r="CW90" s="13">
        <f t="shared" si="15"/>
        <v>0</v>
      </c>
      <c r="CX90" s="13">
        <f t="shared" si="15"/>
        <v>0</v>
      </c>
      <c r="CY90" s="13">
        <f t="shared" si="15"/>
        <v>0</v>
      </c>
      <c r="CZ90" s="13">
        <f t="shared" si="15"/>
        <v>0</v>
      </c>
      <c r="DA90" s="13">
        <f t="shared" si="15"/>
        <v>0</v>
      </c>
      <c r="DB90" s="13">
        <f t="shared" si="15"/>
        <v>0</v>
      </c>
      <c r="DC90" s="13">
        <f t="shared" si="15"/>
        <v>0</v>
      </c>
      <c r="DD90" s="13">
        <f t="shared" si="15"/>
        <v>0</v>
      </c>
      <c r="DE90" s="13">
        <f t="shared" si="15"/>
        <v>0</v>
      </c>
      <c r="DF90" s="13">
        <f t="shared" si="15"/>
        <v>0</v>
      </c>
      <c r="DG90" s="13">
        <f t="shared" si="15"/>
        <v>0</v>
      </c>
      <c r="DH90" s="13">
        <f t="shared" si="15"/>
        <v>0</v>
      </c>
      <c r="DI90" s="13">
        <f t="shared" si="15"/>
        <v>0</v>
      </c>
      <c r="DJ90" s="13">
        <f t="shared" si="15"/>
        <v>0</v>
      </c>
      <c r="DK90" s="13">
        <f t="shared" si="15"/>
        <v>0</v>
      </c>
      <c r="DL90" s="13">
        <f t="shared" si="15"/>
        <v>0</v>
      </c>
      <c r="DM90" s="13">
        <f t="shared" si="15"/>
        <v>0</v>
      </c>
      <c r="DN90" s="13">
        <f t="shared" si="15"/>
        <v>0</v>
      </c>
      <c r="DO90" s="13">
        <f t="shared" si="15"/>
        <v>0</v>
      </c>
      <c r="DP90" s="13">
        <f t="shared" si="15"/>
        <v>0</v>
      </c>
      <c r="DQ90" s="13">
        <f t="shared" si="15"/>
        <v>0</v>
      </c>
      <c r="DR90" s="13">
        <f t="shared" si="15"/>
        <v>0</v>
      </c>
      <c r="DS90" s="13">
        <f t="shared" si="15"/>
        <v>0</v>
      </c>
      <c r="DT90" s="13">
        <f t="shared" si="15"/>
        <v>0</v>
      </c>
      <c r="DU90" s="13">
        <f t="shared" si="15"/>
        <v>0</v>
      </c>
      <c r="DV90" s="13">
        <f t="shared" si="15"/>
        <v>0</v>
      </c>
      <c r="DW90" s="13">
        <f t="shared" si="15"/>
        <v>0</v>
      </c>
      <c r="DX90" s="13">
        <f t="shared" si="15"/>
        <v>0</v>
      </c>
      <c r="DY90" s="13">
        <f>DY89</f>
        <v>1</v>
      </c>
    </row>
    <row r="91" ht="15" customHeight="1" outlineLevel="1" spans="2:129">
      <c r="B91" s="6" t="s">
        <v>37</v>
      </c>
      <c r="C91" s="13">
        <f t="shared" ref="C91:AK91" si="16">IFERROR(ROUND(1-1/C90,4),0)</f>
        <v>0.0576</v>
      </c>
      <c r="D91" s="13">
        <f t="shared" si="16"/>
        <v>0.0293</v>
      </c>
      <c r="E91" s="13">
        <f t="shared" si="16"/>
        <v>0.0099</v>
      </c>
      <c r="F91" s="13">
        <f t="shared" si="16"/>
        <v>0</v>
      </c>
      <c r="G91" s="13">
        <f t="shared" si="16"/>
        <v>0</v>
      </c>
      <c r="H91" s="13">
        <f t="shared" si="16"/>
        <v>0</v>
      </c>
      <c r="I91" s="13">
        <f t="shared" si="16"/>
        <v>0</v>
      </c>
      <c r="J91" s="13">
        <f t="shared" si="16"/>
        <v>0</v>
      </c>
      <c r="K91" s="13">
        <f t="shared" si="16"/>
        <v>0</v>
      </c>
      <c r="L91" s="13">
        <f t="shared" si="16"/>
        <v>0</v>
      </c>
      <c r="M91" s="13">
        <f t="shared" si="16"/>
        <v>0</v>
      </c>
      <c r="N91" s="13">
        <f t="shared" si="16"/>
        <v>0</v>
      </c>
      <c r="O91" s="13">
        <f t="shared" si="16"/>
        <v>0</v>
      </c>
      <c r="P91" s="13">
        <f t="shared" si="16"/>
        <v>0</v>
      </c>
      <c r="Q91" s="13">
        <f t="shared" si="16"/>
        <v>0</v>
      </c>
      <c r="R91" s="13">
        <f t="shared" si="16"/>
        <v>0</v>
      </c>
      <c r="S91" s="13">
        <f t="shared" si="16"/>
        <v>0</v>
      </c>
      <c r="T91" s="13">
        <f t="shared" si="16"/>
        <v>0</v>
      </c>
      <c r="U91" s="13">
        <f t="shared" si="16"/>
        <v>0</v>
      </c>
      <c r="V91" s="13">
        <f t="shared" si="16"/>
        <v>0</v>
      </c>
      <c r="W91" s="13">
        <f t="shared" si="16"/>
        <v>0</v>
      </c>
      <c r="X91" s="13">
        <f t="shared" si="16"/>
        <v>0</v>
      </c>
      <c r="Y91" s="13">
        <f t="shared" si="16"/>
        <v>0</v>
      </c>
      <c r="Z91" s="13">
        <f t="shared" si="16"/>
        <v>0</v>
      </c>
      <c r="AA91" s="13">
        <f t="shared" si="16"/>
        <v>0</v>
      </c>
      <c r="AB91" s="13">
        <f t="shared" si="16"/>
        <v>0</v>
      </c>
      <c r="AC91" s="13">
        <f t="shared" si="16"/>
        <v>0</v>
      </c>
      <c r="AD91" s="13">
        <f t="shared" si="16"/>
        <v>0</v>
      </c>
      <c r="AE91" s="13">
        <f t="shared" si="16"/>
        <v>0</v>
      </c>
      <c r="AF91" s="13">
        <f t="shared" si="16"/>
        <v>0</v>
      </c>
      <c r="AG91" s="13">
        <f t="shared" si="16"/>
        <v>0</v>
      </c>
      <c r="AH91" s="13">
        <f t="shared" si="16"/>
        <v>0</v>
      </c>
      <c r="AI91" s="13">
        <f t="shared" si="16"/>
        <v>0</v>
      </c>
      <c r="AJ91" s="13">
        <f t="shared" si="16"/>
        <v>0</v>
      </c>
      <c r="AK91" s="13">
        <f t="shared" si="16"/>
        <v>0</v>
      </c>
      <c r="AX91" s="6" t="s">
        <v>37</v>
      </c>
      <c r="AY91" s="13">
        <f t="shared" ref="AY91:CG91" si="17">IFERROR(ROUND(1-1/AY90,4),0)</f>
        <v>0.5232</v>
      </c>
      <c r="AZ91" s="13">
        <f t="shared" si="17"/>
        <v>0.5232</v>
      </c>
      <c r="BA91" s="13">
        <f t="shared" si="17"/>
        <v>0.3896</v>
      </c>
      <c r="BB91" s="13">
        <f t="shared" si="17"/>
        <v>0.2188</v>
      </c>
      <c r="BC91" s="13">
        <f t="shared" si="17"/>
        <v>0</v>
      </c>
      <c r="BD91" s="13">
        <f t="shared" si="17"/>
        <v>0</v>
      </c>
      <c r="BE91" s="13">
        <f t="shared" si="17"/>
        <v>0</v>
      </c>
      <c r="BF91" s="13">
        <f t="shared" si="17"/>
        <v>0</v>
      </c>
      <c r="BG91" s="13">
        <f t="shared" si="17"/>
        <v>0</v>
      </c>
      <c r="BH91" s="13">
        <f t="shared" si="17"/>
        <v>0</v>
      </c>
      <c r="BI91" s="13">
        <f t="shared" si="17"/>
        <v>0</v>
      </c>
      <c r="BJ91" s="13">
        <f t="shared" si="17"/>
        <v>0</v>
      </c>
      <c r="BK91" s="13">
        <f t="shared" si="17"/>
        <v>0</v>
      </c>
      <c r="BL91" s="13">
        <f t="shared" si="17"/>
        <v>0</v>
      </c>
      <c r="BM91" s="13">
        <f t="shared" si="17"/>
        <v>0</v>
      </c>
      <c r="BN91" s="13">
        <f t="shared" si="17"/>
        <v>0</v>
      </c>
      <c r="BO91" s="13">
        <f t="shared" si="17"/>
        <v>0</v>
      </c>
      <c r="BP91" s="13">
        <f t="shared" si="17"/>
        <v>0</v>
      </c>
      <c r="BQ91" s="13">
        <f t="shared" si="17"/>
        <v>0</v>
      </c>
      <c r="BR91" s="13">
        <f t="shared" si="17"/>
        <v>0</v>
      </c>
      <c r="BS91" s="13">
        <f t="shared" si="17"/>
        <v>0</v>
      </c>
      <c r="BT91" s="13">
        <f t="shared" si="17"/>
        <v>0</v>
      </c>
      <c r="BU91" s="13">
        <f t="shared" si="17"/>
        <v>0</v>
      </c>
      <c r="BV91" s="13">
        <f t="shared" si="17"/>
        <v>0</v>
      </c>
      <c r="BW91" s="13">
        <f t="shared" si="17"/>
        <v>0</v>
      </c>
      <c r="BX91" s="13">
        <f t="shared" si="17"/>
        <v>0</v>
      </c>
      <c r="BY91" s="13">
        <f t="shared" si="17"/>
        <v>0</v>
      </c>
      <c r="BZ91" s="13">
        <f t="shared" si="17"/>
        <v>0</v>
      </c>
      <c r="CA91" s="13">
        <f t="shared" si="17"/>
        <v>0</v>
      </c>
      <c r="CB91" s="13">
        <f t="shared" si="17"/>
        <v>0</v>
      </c>
      <c r="CC91" s="13">
        <f t="shared" si="17"/>
        <v>0</v>
      </c>
      <c r="CD91" s="13">
        <f t="shared" si="17"/>
        <v>0</v>
      </c>
      <c r="CE91" s="13">
        <f t="shared" si="17"/>
        <v>0</v>
      </c>
      <c r="CF91" s="13">
        <f t="shared" si="17"/>
        <v>0</v>
      </c>
      <c r="CG91" s="13">
        <f t="shared" si="17"/>
        <v>0</v>
      </c>
      <c r="CP91" s="6" t="s">
        <v>37</v>
      </c>
      <c r="CQ91" s="13">
        <f t="shared" ref="CQ91:DY91" si="18">IFERROR(ROUND(1-1/CQ90,4),0)</f>
        <v>0</v>
      </c>
      <c r="CR91" s="13">
        <f t="shared" si="18"/>
        <v>0</v>
      </c>
      <c r="CS91" s="13">
        <f t="shared" si="18"/>
        <v>0</v>
      </c>
      <c r="CT91" s="13">
        <f t="shared" si="18"/>
        <v>0</v>
      </c>
      <c r="CU91" s="13">
        <f t="shared" si="18"/>
        <v>0</v>
      </c>
      <c r="CV91" s="13">
        <f t="shared" si="18"/>
        <v>0</v>
      </c>
      <c r="CW91" s="13">
        <f t="shared" si="18"/>
        <v>0</v>
      </c>
      <c r="CX91" s="13">
        <f t="shared" si="18"/>
        <v>0</v>
      </c>
      <c r="CY91" s="13">
        <f t="shared" si="18"/>
        <v>0</v>
      </c>
      <c r="CZ91" s="13">
        <f t="shared" si="18"/>
        <v>0</v>
      </c>
      <c r="DA91" s="13">
        <f t="shared" si="18"/>
        <v>0</v>
      </c>
      <c r="DB91" s="13">
        <f t="shared" si="18"/>
        <v>0</v>
      </c>
      <c r="DC91" s="13">
        <f t="shared" si="18"/>
        <v>0</v>
      </c>
      <c r="DD91" s="13">
        <f t="shared" si="18"/>
        <v>0</v>
      </c>
      <c r="DE91" s="13">
        <f t="shared" si="18"/>
        <v>0</v>
      </c>
      <c r="DF91" s="13">
        <f t="shared" si="18"/>
        <v>0</v>
      </c>
      <c r="DG91" s="13">
        <f t="shared" si="18"/>
        <v>0</v>
      </c>
      <c r="DH91" s="13">
        <f t="shared" si="18"/>
        <v>0</v>
      </c>
      <c r="DI91" s="13">
        <f t="shared" si="18"/>
        <v>0</v>
      </c>
      <c r="DJ91" s="13">
        <f t="shared" si="18"/>
        <v>0</v>
      </c>
      <c r="DK91" s="13">
        <f t="shared" si="18"/>
        <v>0</v>
      </c>
      <c r="DL91" s="13">
        <f t="shared" si="18"/>
        <v>0</v>
      </c>
      <c r="DM91" s="13">
        <f t="shared" si="18"/>
        <v>0</v>
      </c>
      <c r="DN91" s="13">
        <f t="shared" si="18"/>
        <v>0</v>
      </c>
      <c r="DO91" s="13">
        <f t="shared" si="18"/>
        <v>0</v>
      </c>
      <c r="DP91" s="13">
        <f t="shared" si="18"/>
        <v>0</v>
      </c>
      <c r="DQ91" s="13">
        <f t="shared" si="18"/>
        <v>0</v>
      </c>
      <c r="DR91" s="13">
        <f t="shared" si="18"/>
        <v>0</v>
      </c>
      <c r="DS91" s="13">
        <f t="shared" si="18"/>
        <v>0</v>
      </c>
      <c r="DT91" s="13">
        <f t="shared" si="18"/>
        <v>0</v>
      </c>
      <c r="DU91" s="13">
        <f t="shared" si="18"/>
        <v>0</v>
      </c>
      <c r="DV91" s="13">
        <f t="shared" si="18"/>
        <v>0</v>
      </c>
      <c r="DW91" s="13">
        <f t="shared" si="18"/>
        <v>0</v>
      </c>
      <c r="DX91" s="13">
        <f t="shared" si="18"/>
        <v>0</v>
      </c>
      <c r="DY91" s="13">
        <f t="shared" si="18"/>
        <v>0</v>
      </c>
    </row>
    <row r="92" ht="15" customHeight="1" outlineLevel="1" spans="2:109">
      <c r="B92" s="17" t="s">
        <v>60</v>
      </c>
      <c r="C92" s="13">
        <f>IFERROR(1/C90,0)</f>
        <v>0.942412916334466</v>
      </c>
      <c r="D92" s="13">
        <f t="shared" ref="D92:AK92" si="19">IFERROR(1/D90,0)</f>
        <v>0.9706853038245</v>
      </c>
      <c r="E92" s="13">
        <f t="shared" si="19"/>
        <v>0.99009900990099</v>
      </c>
      <c r="F92" s="13">
        <f t="shared" si="19"/>
        <v>1</v>
      </c>
      <c r="G92" s="13">
        <f t="shared" si="19"/>
        <v>1</v>
      </c>
      <c r="H92" s="13">
        <f t="shared" si="19"/>
        <v>1</v>
      </c>
      <c r="I92" s="13">
        <f t="shared" si="19"/>
        <v>1</v>
      </c>
      <c r="J92" s="13">
        <f t="shared" si="19"/>
        <v>1</v>
      </c>
      <c r="K92" s="13">
        <f t="shared" si="19"/>
        <v>1</v>
      </c>
      <c r="L92" s="13">
        <f t="shared" si="19"/>
        <v>1</v>
      </c>
      <c r="M92" s="13">
        <f t="shared" si="19"/>
        <v>1</v>
      </c>
      <c r="N92" s="13">
        <f t="shared" si="19"/>
        <v>1</v>
      </c>
      <c r="O92" s="13">
        <f t="shared" si="19"/>
        <v>1</v>
      </c>
      <c r="P92" s="13">
        <f t="shared" si="19"/>
        <v>1</v>
      </c>
      <c r="Q92" s="13">
        <f t="shared" si="19"/>
        <v>1</v>
      </c>
      <c r="R92" s="13">
        <f t="shared" si="19"/>
        <v>1</v>
      </c>
      <c r="S92" s="22">
        <f t="shared" si="19"/>
        <v>1</v>
      </c>
      <c r="T92" s="13">
        <f t="shared" si="19"/>
        <v>1</v>
      </c>
      <c r="U92" s="13">
        <f t="shared" si="19"/>
        <v>1</v>
      </c>
      <c r="V92" s="13">
        <f t="shared" si="19"/>
        <v>1</v>
      </c>
      <c r="W92" s="13">
        <f t="shared" si="19"/>
        <v>1</v>
      </c>
      <c r="X92" s="13">
        <f t="shared" si="19"/>
        <v>1</v>
      </c>
      <c r="Y92" s="13">
        <f t="shared" si="19"/>
        <v>1</v>
      </c>
      <c r="Z92" s="13">
        <f t="shared" si="19"/>
        <v>1</v>
      </c>
      <c r="AA92" s="13">
        <f t="shared" si="19"/>
        <v>1</v>
      </c>
      <c r="AB92" s="13">
        <f t="shared" si="19"/>
        <v>1</v>
      </c>
      <c r="AC92" s="13">
        <f t="shared" si="19"/>
        <v>1</v>
      </c>
      <c r="AD92" s="13">
        <f t="shared" si="19"/>
        <v>1</v>
      </c>
      <c r="AE92" s="13">
        <f t="shared" si="19"/>
        <v>1</v>
      </c>
      <c r="AF92" s="13">
        <f t="shared" si="19"/>
        <v>1</v>
      </c>
      <c r="AG92" s="13">
        <f t="shared" si="19"/>
        <v>1</v>
      </c>
      <c r="AH92" s="13">
        <f t="shared" si="19"/>
        <v>1</v>
      </c>
      <c r="AI92" s="13">
        <f t="shared" si="19"/>
        <v>1</v>
      </c>
      <c r="AJ92" s="13">
        <f t="shared" si="19"/>
        <v>1</v>
      </c>
      <c r="AK92" s="13">
        <f t="shared" si="19"/>
        <v>1</v>
      </c>
      <c r="AX92" s="17" t="s">
        <v>60</v>
      </c>
      <c r="AY92" s="13">
        <f>IFERROR(1/AY90,0)</f>
        <v>0.476837158203125</v>
      </c>
      <c r="AZ92" s="13">
        <f t="shared" ref="AZ92:CG92" si="20">IFERROR(1/AZ90,0)</f>
        <v>0.476837158203125</v>
      </c>
      <c r="BA92" s="13">
        <f t="shared" si="20"/>
        <v>0.6103515625</v>
      </c>
      <c r="BB92" s="13">
        <f t="shared" si="20"/>
        <v>0.78125</v>
      </c>
      <c r="BC92" s="13">
        <f t="shared" si="20"/>
        <v>1</v>
      </c>
      <c r="BD92" s="13">
        <f t="shared" si="20"/>
        <v>1</v>
      </c>
      <c r="BE92" s="13">
        <f t="shared" si="20"/>
        <v>1</v>
      </c>
      <c r="BF92" s="13">
        <f t="shared" si="20"/>
        <v>1</v>
      </c>
      <c r="BG92" s="13">
        <f t="shared" si="20"/>
        <v>1</v>
      </c>
      <c r="BH92" s="13">
        <f t="shared" si="20"/>
        <v>1</v>
      </c>
      <c r="BI92" s="13">
        <f t="shared" si="20"/>
        <v>1</v>
      </c>
      <c r="BJ92" s="13">
        <f t="shared" si="20"/>
        <v>1</v>
      </c>
      <c r="BK92" s="13">
        <f t="shared" si="20"/>
        <v>1</v>
      </c>
      <c r="BL92" s="13">
        <f t="shared" si="20"/>
        <v>1</v>
      </c>
      <c r="BM92" s="13">
        <f t="shared" si="20"/>
        <v>1</v>
      </c>
      <c r="BN92" s="13">
        <f t="shared" si="20"/>
        <v>1</v>
      </c>
      <c r="BO92" s="22">
        <f t="shared" si="20"/>
        <v>1</v>
      </c>
      <c r="BP92" s="13">
        <f t="shared" si="20"/>
        <v>1</v>
      </c>
      <c r="BQ92" s="13">
        <f t="shared" si="20"/>
        <v>1</v>
      </c>
      <c r="BR92" s="13">
        <f t="shared" si="20"/>
        <v>1</v>
      </c>
      <c r="BS92" s="13">
        <f t="shared" si="20"/>
        <v>1</v>
      </c>
      <c r="BT92" s="13">
        <f t="shared" si="20"/>
        <v>1</v>
      </c>
      <c r="BU92" s="13">
        <f t="shared" si="20"/>
        <v>1</v>
      </c>
      <c r="BV92" s="13">
        <f t="shared" si="20"/>
        <v>1</v>
      </c>
      <c r="BW92" s="13">
        <f t="shared" si="20"/>
        <v>1</v>
      </c>
      <c r="BX92" s="13">
        <f t="shared" si="20"/>
        <v>1</v>
      </c>
      <c r="BY92" s="13">
        <f t="shared" si="20"/>
        <v>1</v>
      </c>
      <c r="BZ92" s="13">
        <f t="shared" si="20"/>
        <v>1</v>
      </c>
      <c r="CA92" s="13">
        <f t="shared" si="20"/>
        <v>1</v>
      </c>
      <c r="CB92" s="13">
        <f t="shared" si="20"/>
        <v>1</v>
      </c>
      <c r="CC92" s="13">
        <f t="shared" si="20"/>
        <v>1</v>
      </c>
      <c r="CD92" s="13">
        <f t="shared" si="20"/>
        <v>1</v>
      </c>
      <c r="CE92" s="13">
        <f t="shared" si="20"/>
        <v>1</v>
      </c>
      <c r="CF92" s="13">
        <f t="shared" si="20"/>
        <v>1</v>
      </c>
      <c r="CG92" s="13">
        <f t="shared" si="20"/>
        <v>1</v>
      </c>
      <c r="CH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0.942412916334466</v>
      </c>
      <c r="D93" s="13">
        <f>D92-C92</f>
        <v>0.0282723874900341</v>
      </c>
      <c r="E93" s="13">
        <f t="shared" ref="E93:AK93" si="21">E92-D92</f>
        <v>0.01941370607649</v>
      </c>
      <c r="F93" s="13">
        <f t="shared" si="21"/>
        <v>0.00990099009900991</v>
      </c>
      <c r="G93" s="13">
        <f t="shared" si="21"/>
        <v>0</v>
      </c>
      <c r="H93" s="13">
        <f t="shared" si="21"/>
        <v>0</v>
      </c>
      <c r="I93" s="13">
        <f t="shared" si="21"/>
        <v>0</v>
      </c>
      <c r="J93" s="13">
        <f t="shared" si="21"/>
        <v>0</v>
      </c>
      <c r="K93" s="13">
        <f t="shared" si="21"/>
        <v>0</v>
      </c>
      <c r="L93" s="13">
        <f t="shared" si="21"/>
        <v>0</v>
      </c>
      <c r="M93" s="13">
        <f t="shared" si="21"/>
        <v>0</v>
      </c>
      <c r="N93" s="13">
        <f t="shared" si="21"/>
        <v>0</v>
      </c>
      <c r="O93" s="13">
        <f t="shared" si="21"/>
        <v>0</v>
      </c>
      <c r="P93" s="13">
        <f t="shared" si="21"/>
        <v>0</v>
      </c>
      <c r="Q93" s="13">
        <f t="shared" si="21"/>
        <v>0</v>
      </c>
      <c r="R93" s="13">
        <f t="shared" si="21"/>
        <v>0</v>
      </c>
      <c r="S93" s="22">
        <f t="shared" si="21"/>
        <v>0</v>
      </c>
      <c r="T93" s="13">
        <f t="shared" si="21"/>
        <v>0</v>
      </c>
      <c r="U93" s="13">
        <f t="shared" si="21"/>
        <v>0</v>
      </c>
      <c r="V93" s="13">
        <f t="shared" si="21"/>
        <v>0</v>
      </c>
      <c r="W93" s="13">
        <f t="shared" si="21"/>
        <v>0</v>
      </c>
      <c r="X93" s="13">
        <f t="shared" si="21"/>
        <v>0</v>
      </c>
      <c r="Y93" s="13">
        <f t="shared" si="21"/>
        <v>0</v>
      </c>
      <c r="Z93" s="13">
        <f t="shared" si="21"/>
        <v>0</v>
      </c>
      <c r="AA93" s="13">
        <f t="shared" si="21"/>
        <v>0</v>
      </c>
      <c r="AB93" s="13">
        <f t="shared" si="21"/>
        <v>0</v>
      </c>
      <c r="AC93" s="13">
        <f t="shared" si="21"/>
        <v>0</v>
      </c>
      <c r="AD93" s="13">
        <f t="shared" si="21"/>
        <v>0</v>
      </c>
      <c r="AE93" s="13">
        <f t="shared" si="21"/>
        <v>0</v>
      </c>
      <c r="AF93" s="13">
        <f t="shared" si="21"/>
        <v>0</v>
      </c>
      <c r="AG93" s="13">
        <f t="shared" si="21"/>
        <v>0</v>
      </c>
      <c r="AH93" s="13">
        <f t="shared" si="21"/>
        <v>0</v>
      </c>
      <c r="AI93" s="13">
        <f t="shared" si="21"/>
        <v>0</v>
      </c>
      <c r="AJ93" s="13">
        <f t="shared" si="21"/>
        <v>0</v>
      </c>
      <c r="AK93" s="13">
        <f t="shared" si="21"/>
        <v>0</v>
      </c>
      <c r="AX93" s="18" t="s">
        <v>61</v>
      </c>
      <c r="AY93" s="19">
        <f>AY92</f>
        <v>0.476837158203125</v>
      </c>
      <c r="AZ93" s="13">
        <f>AZ92-AY92</f>
        <v>0</v>
      </c>
      <c r="BA93" s="13">
        <f t="shared" ref="BA93:CG93" si="22">BA92-AZ92</f>
        <v>0.133514404296875</v>
      </c>
      <c r="BB93" s="13">
        <f t="shared" si="22"/>
        <v>0.1708984375</v>
      </c>
      <c r="BC93" s="13">
        <f t="shared" si="22"/>
        <v>0.21875</v>
      </c>
      <c r="BD93" s="13">
        <f t="shared" si="22"/>
        <v>0</v>
      </c>
      <c r="BE93" s="13">
        <f t="shared" si="22"/>
        <v>0</v>
      </c>
      <c r="BF93" s="13">
        <f t="shared" si="22"/>
        <v>0</v>
      </c>
      <c r="BG93" s="13">
        <f t="shared" si="22"/>
        <v>0</v>
      </c>
      <c r="BH93" s="13">
        <f t="shared" si="22"/>
        <v>0</v>
      </c>
      <c r="BI93" s="13">
        <f t="shared" si="22"/>
        <v>0</v>
      </c>
      <c r="BJ93" s="13">
        <f t="shared" si="22"/>
        <v>0</v>
      </c>
      <c r="BK93" s="13">
        <f t="shared" si="22"/>
        <v>0</v>
      </c>
      <c r="BL93" s="13">
        <f t="shared" si="22"/>
        <v>0</v>
      </c>
      <c r="BM93" s="13">
        <f t="shared" si="22"/>
        <v>0</v>
      </c>
      <c r="BN93" s="13">
        <f t="shared" si="22"/>
        <v>0</v>
      </c>
      <c r="BO93" s="22">
        <f t="shared" si="22"/>
        <v>0</v>
      </c>
      <c r="BP93" s="13">
        <f t="shared" si="22"/>
        <v>0</v>
      </c>
      <c r="BQ93" s="13">
        <f t="shared" si="22"/>
        <v>0</v>
      </c>
      <c r="BR93" s="13">
        <f t="shared" si="22"/>
        <v>0</v>
      </c>
      <c r="BS93" s="13">
        <f t="shared" si="22"/>
        <v>0</v>
      </c>
      <c r="BT93" s="13">
        <f t="shared" si="22"/>
        <v>0</v>
      </c>
      <c r="BU93" s="13">
        <f t="shared" si="22"/>
        <v>0</v>
      </c>
      <c r="BV93" s="13">
        <f t="shared" si="22"/>
        <v>0</v>
      </c>
      <c r="BW93" s="13">
        <f t="shared" si="22"/>
        <v>0</v>
      </c>
      <c r="BX93" s="13">
        <f t="shared" si="22"/>
        <v>0</v>
      </c>
      <c r="BY93" s="13">
        <f t="shared" si="22"/>
        <v>0</v>
      </c>
      <c r="BZ93" s="13">
        <f t="shared" si="22"/>
        <v>0</v>
      </c>
      <c r="CA93" s="13">
        <f t="shared" si="22"/>
        <v>0</v>
      </c>
      <c r="CB93" s="13">
        <f t="shared" si="22"/>
        <v>0</v>
      </c>
      <c r="CC93" s="13">
        <f t="shared" si="22"/>
        <v>0</v>
      </c>
      <c r="CD93" s="13">
        <f t="shared" si="22"/>
        <v>0</v>
      </c>
      <c r="CE93" s="13">
        <f t="shared" si="22"/>
        <v>0</v>
      </c>
      <c r="CF93" s="13">
        <f t="shared" si="22"/>
        <v>0</v>
      </c>
      <c r="CG93" s="13">
        <f t="shared" si="22"/>
        <v>0</v>
      </c>
      <c r="CH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/>
    <row r="96" ht="15" customHeight="1" spans="2:129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  <c r="CP96" s="6" t="s">
        <v>38</v>
      </c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14" t="s">
        <v>22</v>
      </c>
      <c r="DY96" s="12"/>
    </row>
    <row r="97" ht="15" customHeight="1" outlineLevel="1" spans="2:129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P97" s="8" t="s">
        <v>23</v>
      </c>
      <c r="CQ97" s="9" t="s">
        <v>24</v>
      </c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</row>
    <row r="98" ht="15" customHeight="1" outlineLevel="1" spans="2:129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  <c r="CP98" s="9"/>
      <c r="CQ98" s="9">
        <v>1</v>
      </c>
      <c r="CR98" s="9">
        <v>2</v>
      </c>
      <c r="CS98" s="9">
        <v>3</v>
      </c>
      <c r="CT98" s="9">
        <v>4</v>
      </c>
      <c r="CU98" s="9">
        <v>5</v>
      </c>
      <c r="CV98" s="9">
        <v>6</v>
      </c>
      <c r="CW98" s="9">
        <v>7</v>
      </c>
      <c r="CX98" s="9">
        <v>8</v>
      </c>
      <c r="CY98" s="9">
        <v>9</v>
      </c>
      <c r="CZ98" s="9">
        <v>10</v>
      </c>
      <c r="DA98" s="9">
        <v>11</v>
      </c>
      <c r="DB98" s="9">
        <v>12</v>
      </c>
      <c r="DC98" s="9">
        <v>13</v>
      </c>
      <c r="DD98" s="9">
        <v>14</v>
      </c>
      <c r="DE98" s="9">
        <v>15</v>
      </c>
      <c r="DF98" s="9">
        <v>16</v>
      </c>
      <c r="DG98" s="9">
        <v>17</v>
      </c>
      <c r="DH98" s="9">
        <v>18</v>
      </c>
      <c r="DI98" s="9">
        <v>19</v>
      </c>
      <c r="DJ98" s="9">
        <v>20</v>
      </c>
      <c r="DK98" s="9">
        <v>21</v>
      </c>
      <c r="DL98" s="9">
        <v>22</v>
      </c>
      <c r="DM98" s="9">
        <v>23</v>
      </c>
      <c r="DN98" s="9">
        <v>24</v>
      </c>
      <c r="DO98" s="9">
        <v>25</v>
      </c>
      <c r="DP98" s="9">
        <v>26</v>
      </c>
      <c r="DQ98" s="9">
        <v>27</v>
      </c>
      <c r="DR98" s="9">
        <v>28</v>
      </c>
      <c r="DS98" s="9">
        <v>29</v>
      </c>
      <c r="DT98" s="9">
        <v>30</v>
      </c>
      <c r="DU98" s="9">
        <v>31</v>
      </c>
      <c r="DV98" s="9">
        <v>32</v>
      </c>
      <c r="DW98" s="9">
        <v>33</v>
      </c>
      <c r="DX98" s="9">
        <v>34</v>
      </c>
      <c r="DY98" s="9">
        <v>35</v>
      </c>
    </row>
    <row r="99" ht="15" customHeight="1" outlineLevel="1" spans="2:137">
      <c r="B99" s="10">
        <v>201606</v>
      </c>
      <c r="C99" s="11">
        <v>21604.9</v>
      </c>
      <c r="D99" s="11">
        <v>8540.68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CT99" s="10">
        <v>201606</v>
      </c>
      <c r="CU99" s="11">
        <v>0</v>
      </c>
      <c r="CV99" s="11">
        <v>0</v>
      </c>
      <c r="CW99" s="11">
        <v>0</v>
      </c>
      <c r="CX99" s="11">
        <v>0</v>
      </c>
      <c r="CY99" s="11">
        <v>0</v>
      </c>
      <c r="CZ99" s="11">
        <v>0</v>
      </c>
      <c r="DA99" s="11">
        <v>0</v>
      </c>
      <c r="DB99" s="11">
        <v>0</v>
      </c>
      <c r="DC99" s="11">
        <v>0</v>
      </c>
      <c r="DD99" s="11">
        <v>0</v>
      </c>
      <c r="DE99" s="11">
        <v>0</v>
      </c>
      <c r="DF99" s="11">
        <v>0</v>
      </c>
      <c r="DG99" s="11">
        <v>0</v>
      </c>
      <c r="DH99" s="11">
        <v>0</v>
      </c>
      <c r="DI99" s="11">
        <v>0</v>
      </c>
      <c r="DJ99" s="11">
        <v>0</v>
      </c>
      <c r="DK99" s="11">
        <v>0</v>
      </c>
      <c r="DL99" s="11">
        <v>0</v>
      </c>
      <c r="DM99" s="11">
        <v>0</v>
      </c>
      <c r="DN99" s="11">
        <v>0</v>
      </c>
      <c r="DO99" s="11">
        <v>0</v>
      </c>
      <c r="DP99" s="11">
        <v>0</v>
      </c>
      <c r="DQ99" s="11">
        <v>0</v>
      </c>
      <c r="DR99" s="11">
        <v>0</v>
      </c>
      <c r="DS99" s="11">
        <v>0</v>
      </c>
      <c r="DT99" s="11">
        <v>0</v>
      </c>
      <c r="DU99" s="11">
        <v>0</v>
      </c>
      <c r="DV99" s="11">
        <v>0</v>
      </c>
      <c r="DW99" s="11">
        <v>0</v>
      </c>
      <c r="DX99" s="11">
        <v>0</v>
      </c>
      <c r="DY99" s="11">
        <v>0</v>
      </c>
      <c r="DZ99" s="11">
        <v>0</v>
      </c>
      <c r="EA99" s="11">
        <v>0</v>
      </c>
      <c r="EB99" s="11">
        <v>0</v>
      </c>
      <c r="EC99" s="11">
        <v>0</v>
      </c>
      <c r="ED99" s="11" t="s">
        <v>25</v>
      </c>
      <c r="EE99" s="11" t="s">
        <v>25</v>
      </c>
      <c r="EF99" s="11" t="s">
        <v>25</v>
      </c>
      <c r="EG99" s="11" t="s">
        <v>25</v>
      </c>
    </row>
    <row r="100" ht="15" customHeight="1" outlineLevel="1" spans="2:137">
      <c r="B100" s="10">
        <v>201609</v>
      </c>
      <c r="C100" s="11">
        <v>49525</v>
      </c>
      <c r="D100" s="11">
        <v>46000</v>
      </c>
      <c r="E100" s="11">
        <v>0</v>
      </c>
      <c r="F100" s="11">
        <v>3084.44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CT100" s="10">
        <v>201609</v>
      </c>
      <c r="CU100" s="11">
        <v>0</v>
      </c>
      <c r="CV100" s="11">
        <v>0</v>
      </c>
      <c r="CW100" s="11">
        <v>0</v>
      </c>
      <c r="CX100" s="11">
        <v>0</v>
      </c>
      <c r="CY100" s="11">
        <v>0</v>
      </c>
      <c r="CZ100" s="11">
        <v>0</v>
      </c>
      <c r="DA100" s="11">
        <v>0</v>
      </c>
      <c r="DB100" s="11">
        <v>0</v>
      </c>
      <c r="DC100" s="11">
        <v>0</v>
      </c>
      <c r="DD100" s="11">
        <v>0</v>
      </c>
      <c r="DE100" s="11">
        <v>0</v>
      </c>
      <c r="DF100" s="11">
        <v>0</v>
      </c>
      <c r="DG100" s="11">
        <v>0</v>
      </c>
      <c r="DH100" s="11">
        <v>0</v>
      </c>
      <c r="DI100" s="11">
        <v>0</v>
      </c>
      <c r="DJ100" s="11">
        <v>0</v>
      </c>
      <c r="DK100" s="11">
        <v>0</v>
      </c>
      <c r="DL100" s="11">
        <v>0</v>
      </c>
      <c r="DM100" s="11">
        <v>0</v>
      </c>
      <c r="DN100" s="11">
        <v>0</v>
      </c>
      <c r="DO100" s="11">
        <v>0</v>
      </c>
      <c r="DP100" s="11">
        <v>0</v>
      </c>
      <c r="DQ100" s="11">
        <v>0</v>
      </c>
      <c r="DR100" s="11">
        <v>0</v>
      </c>
      <c r="DS100" s="11">
        <v>0</v>
      </c>
      <c r="DT100" s="11">
        <v>0</v>
      </c>
      <c r="DU100" s="11">
        <v>0</v>
      </c>
      <c r="DV100" s="11">
        <v>0</v>
      </c>
      <c r="DW100" s="11">
        <v>0</v>
      </c>
      <c r="DX100" s="11">
        <v>0</v>
      </c>
      <c r="DY100" s="11">
        <v>0</v>
      </c>
      <c r="DZ100" s="11">
        <v>0</v>
      </c>
      <c r="EA100" s="11">
        <v>0</v>
      </c>
      <c r="EB100" s="11">
        <v>0</v>
      </c>
      <c r="EC100" s="11" t="s">
        <v>25</v>
      </c>
      <c r="ED100" s="11" t="s">
        <v>25</v>
      </c>
      <c r="EE100" s="11" t="s">
        <v>25</v>
      </c>
      <c r="EF100" s="11" t="s">
        <v>25</v>
      </c>
      <c r="EG100" s="11" t="s">
        <v>25</v>
      </c>
    </row>
    <row r="101" ht="15" customHeight="1" outlineLevel="1" spans="2:137">
      <c r="B101" s="10">
        <v>201612</v>
      </c>
      <c r="C101" s="11">
        <v>1978.81</v>
      </c>
      <c r="D101" s="11">
        <v>9692.82</v>
      </c>
      <c r="E101" s="11">
        <v>6168.88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CT101" s="10">
        <v>201612</v>
      </c>
      <c r="CU101" s="11">
        <v>0</v>
      </c>
      <c r="CV101" s="11">
        <v>0</v>
      </c>
      <c r="CW101" s="11">
        <v>0</v>
      </c>
      <c r="CX101" s="11">
        <v>0</v>
      </c>
      <c r="CY101" s="11">
        <v>0</v>
      </c>
      <c r="CZ101" s="11">
        <v>0</v>
      </c>
      <c r="DA101" s="11">
        <v>0</v>
      </c>
      <c r="DB101" s="11">
        <v>0</v>
      </c>
      <c r="DC101" s="11">
        <v>0</v>
      </c>
      <c r="DD101" s="11">
        <v>0</v>
      </c>
      <c r="DE101" s="11">
        <v>0</v>
      </c>
      <c r="DF101" s="11">
        <v>0</v>
      </c>
      <c r="DG101" s="11">
        <v>0</v>
      </c>
      <c r="DH101" s="11">
        <v>0</v>
      </c>
      <c r="DI101" s="11">
        <v>0</v>
      </c>
      <c r="DJ101" s="11">
        <v>0</v>
      </c>
      <c r="DK101" s="11">
        <v>0</v>
      </c>
      <c r="DL101" s="11">
        <v>0</v>
      </c>
      <c r="DM101" s="11">
        <v>0</v>
      </c>
      <c r="DN101" s="11">
        <v>0</v>
      </c>
      <c r="DO101" s="11">
        <v>0</v>
      </c>
      <c r="DP101" s="11">
        <v>0</v>
      </c>
      <c r="DQ101" s="11">
        <v>0</v>
      </c>
      <c r="DR101" s="11">
        <v>0</v>
      </c>
      <c r="DS101" s="11">
        <v>0</v>
      </c>
      <c r="DT101" s="11">
        <v>0</v>
      </c>
      <c r="DU101" s="11">
        <v>0</v>
      </c>
      <c r="DV101" s="11">
        <v>0</v>
      </c>
      <c r="DW101" s="11">
        <v>0</v>
      </c>
      <c r="DX101" s="11">
        <v>0</v>
      </c>
      <c r="DY101" s="11">
        <v>0</v>
      </c>
      <c r="DZ101" s="11">
        <v>0</v>
      </c>
      <c r="EA101" s="11">
        <v>0</v>
      </c>
      <c r="EB101" s="11" t="s">
        <v>25</v>
      </c>
      <c r="EC101" s="11" t="s">
        <v>25</v>
      </c>
      <c r="ED101" s="11" t="s">
        <v>25</v>
      </c>
      <c r="EE101" s="11" t="s">
        <v>25</v>
      </c>
      <c r="EF101" s="11" t="s">
        <v>25</v>
      </c>
      <c r="EG101" s="11" t="s">
        <v>25</v>
      </c>
    </row>
    <row r="102" ht="15" customHeight="1" outlineLevel="1" spans="2:137">
      <c r="B102" s="10">
        <v>201703</v>
      </c>
      <c r="C102" s="11">
        <v>1841</v>
      </c>
      <c r="D102" s="11">
        <v>10653.32</v>
      </c>
      <c r="E102" s="11">
        <v>1400</v>
      </c>
      <c r="F102" s="11">
        <v>1400</v>
      </c>
      <c r="G102" s="11">
        <v>1400</v>
      </c>
      <c r="H102" s="11">
        <v>1400</v>
      </c>
      <c r="I102" s="11">
        <v>1400</v>
      </c>
      <c r="J102" s="11">
        <v>1400</v>
      </c>
      <c r="K102" s="11">
        <v>1400</v>
      </c>
      <c r="L102" s="11">
        <v>1400</v>
      </c>
      <c r="M102" s="11">
        <v>1400</v>
      </c>
      <c r="N102" s="11">
        <v>1400</v>
      </c>
      <c r="O102" s="11">
        <v>1400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CT102" s="10">
        <v>201703</v>
      </c>
      <c r="CU102" s="11">
        <v>0</v>
      </c>
      <c r="CV102" s="11">
        <v>0</v>
      </c>
      <c r="CW102" s="11">
        <v>0</v>
      </c>
      <c r="CX102" s="11">
        <v>0</v>
      </c>
      <c r="CY102" s="11">
        <v>0</v>
      </c>
      <c r="CZ102" s="11">
        <v>0</v>
      </c>
      <c r="DA102" s="11">
        <v>0</v>
      </c>
      <c r="DB102" s="11">
        <v>0</v>
      </c>
      <c r="DC102" s="11">
        <v>0</v>
      </c>
      <c r="DD102" s="11">
        <v>0</v>
      </c>
      <c r="DE102" s="11">
        <v>0</v>
      </c>
      <c r="DF102" s="11">
        <v>0</v>
      </c>
      <c r="DG102" s="11">
        <v>0</v>
      </c>
      <c r="DH102" s="11">
        <v>0</v>
      </c>
      <c r="DI102" s="11">
        <v>0</v>
      </c>
      <c r="DJ102" s="11">
        <v>0</v>
      </c>
      <c r="DK102" s="11">
        <v>0</v>
      </c>
      <c r="DL102" s="11">
        <v>0</v>
      </c>
      <c r="DM102" s="11">
        <v>0</v>
      </c>
      <c r="DN102" s="11">
        <v>0</v>
      </c>
      <c r="DO102" s="11">
        <v>0</v>
      </c>
      <c r="DP102" s="11">
        <v>0</v>
      </c>
      <c r="DQ102" s="11">
        <v>0</v>
      </c>
      <c r="DR102" s="11">
        <v>0</v>
      </c>
      <c r="DS102" s="11">
        <v>0</v>
      </c>
      <c r="DT102" s="11">
        <v>0</v>
      </c>
      <c r="DU102" s="11">
        <v>0</v>
      </c>
      <c r="DV102" s="11">
        <v>0</v>
      </c>
      <c r="DW102" s="11">
        <v>0</v>
      </c>
      <c r="DX102" s="11">
        <v>0</v>
      </c>
      <c r="DY102" s="11">
        <v>0</v>
      </c>
      <c r="DZ102" s="11">
        <v>0</v>
      </c>
      <c r="EA102" s="11" t="s">
        <v>25</v>
      </c>
      <c r="EB102" s="11" t="s">
        <v>25</v>
      </c>
      <c r="EC102" s="11" t="s">
        <v>25</v>
      </c>
      <c r="ED102" s="11" t="s">
        <v>25</v>
      </c>
      <c r="EE102" s="11" t="s">
        <v>25</v>
      </c>
      <c r="EF102" s="11" t="s">
        <v>25</v>
      </c>
      <c r="EG102" s="11" t="s">
        <v>25</v>
      </c>
    </row>
    <row r="103" ht="15" customHeight="1" outlineLevel="1" spans="2:137">
      <c r="B103" s="10">
        <v>201706</v>
      </c>
      <c r="C103" s="11">
        <v>27759.96</v>
      </c>
      <c r="D103" s="11">
        <v>12337.76</v>
      </c>
      <c r="E103" s="11">
        <v>12337.76</v>
      </c>
      <c r="F103" s="11">
        <v>9541.32</v>
      </c>
      <c r="G103" s="11">
        <v>9253.32</v>
      </c>
      <c r="H103" s="11">
        <v>9253.32</v>
      </c>
      <c r="I103" s="11">
        <v>9253.32</v>
      </c>
      <c r="J103" s="11">
        <v>9253.32</v>
      </c>
      <c r="K103" s="11">
        <v>9253.32</v>
      </c>
      <c r="L103" s="11">
        <v>9253.32</v>
      </c>
      <c r="M103" s="11">
        <v>9253.32</v>
      </c>
      <c r="N103" s="11">
        <v>9253.32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CT103" s="10">
        <v>201706</v>
      </c>
      <c r="CU103" s="11">
        <v>0</v>
      </c>
      <c r="CV103" s="11">
        <v>0</v>
      </c>
      <c r="CW103" s="11">
        <v>0</v>
      </c>
      <c r="CX103" s="11">
        <v>0</v>
      </c>
      <c r="CY103" s="11">
        <v>0</v>
      </c>
      <c r="CZ103" s="11">
        <v>0</v>
      </c>
      <c r="DA103" s="11">
        <v>0</v>
      </c>
      <c r="DB103" s="11">
        <v>0</v>
      </c>
      <c r="DC103" s="11">
        <v>0</v>
      </c>
      <c r="DD103" s="11">
        <v>0</v>
      </c>
      <c r="DE103" s="11">
        <v>0</v>
      </c>
      <c r="DF103" s="11">
        <v>0</v>
      </c>
      <c r="DG103" s="11">
        <v>0</v>
      </c>
      <c r="DH103" s="11">
        <v>0</v>
      </c>
      <c r="DI103" s="11">
        <v>0</v>
      </c>
      <c r="DJ103" s="11">
        <v>0</v>
      </c>
      <c r="DK103" s="11">
        <v>0</v>
      </c>
      <c r="DL103" s="11">
        <v>0</v>
      </c>
      <c r="DM103" s="11">
        <v>0</v>
      </c>
      <c r="DN103" s="11">
        <v>0</v>
      </c>
      <c r="DO103" s="11">
        <v>0</v>
      </c>
      <c r="DP103" s="11">
        <v>0</v>
      </c>
      <c r="DQ103" s="11">
        <v>0</v>
      </c>
      <c r="DR103" s="11">
        <v>0</v>
      </c>
      <c r="DS103" s="11">
        <v>0</v>
      </c>
      <c r="DT103" s="11">
        <v>0</v>
      </c>
      <c r="DU103" s="11">
        <v>0</v>
      </c>
      <c r="DV103" s="11">
        <v>0</v>
      </c>
      <c r="DW103" s="11">
        <v>0</v>
      </c>
      <c r="DX103" s="11">
        <v>0</v>
      </c>
      <c r="DY103" s="11">
        <v>0</v>
      </c>
      <c r="DZ103" s="11" t="s">
        <v>25</v>
      </c>
      <c r="EA103" s="11" t="s">
        <v>25</v>
      </c>
      <c r="EB103" s="11" t="s">
        <v>25</v>
      </c>
      <c r="EC103" s="11" t="s">
        <v>25</v>
      </c>
      <c r="ED103" s="11" t="s">
        <v>25</v>
      </c>
      <c r="EE103" s="11" t="s">
        <v>25</v>
      </c>
      <c r="EF103" s="11" t="s">
        <v>25</v>
      </c>
      <c r="EG103" s="11" t="s">
        <v>25</v>
      </c>
    </row>
    <row r="104" ht="15" customHeight="1" outlineLevel="1" spans="2:137">
      <c r="B104" s="10">
        <v>201709</v>
      </c>
      <c r="C104" s="11">
        <v>83332.03</v>
      </c>
      <c r="D104" s="11">
        <v>40422.2</v>
      </c>
      <c r="E104" s="11">
        <v>37681.76</v>
      </c>
      <c r="F104" s="11">
        <v>47836.76</v>
      </c>
      <c r="G104" s="11">
        <v>47836.76</v>
      </c>
      <c r="H104" s="11">
        <v>41323.88</v>
      </c>
      <c r="I104" s="11">
        <v>44408.32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CT104" s="10">
        <v>201709</v>
      </c>
      <c r="CU104" s="11">
        <v>0</v>
      </c>
      <c r="CV104" s="11">
        <v>0</v>
      </c>
      <c r="CW104" s="11">
        <v>0</v>
      </c>
      <c r="CX104" s="11">
        <v>0</v>
      </c>
      <c r="CY104" s="11">
        <v>0</v>
      </c>
      <c r="CZ104" s="11">
        <v>0</v>
      </c>
      <c r="DA104" s="11">
        <v>0</v>
      </c>
      <c r="DB104" s="11">
        <v>0</v>
      </c>
      <c r="DC104" s="11">
        <v>0</v>
      </c>
      <c r="DD104" s="11">
        <v>0</v>
      </c>
      <c r="DE104" s="11">
        <v>0</v>
      </c>
      <c r="DF104" s="11">
        <v>0</v>
      </c>
      <c r="DG104" s="11">
        <v>0</v>
      </c>
      <c r="DH104" s="11">
        <v>0</v>
      </c>
      <c r="DI104" s="11">
        <v>0</v>
      </c>
      <c r="DJ104" s="11">
        <v>0</v>
      </c>
      <c r="DK104" s="11">
        <v>0</v>
      </c>
      <c r="DL104" s="11">
        <v>0</v>
      </c>
      <c r="DM104" s="11">
        <v>0</v>
      </c>
      <c r="DN104" s="11">
        <v>0</v>
      </c>
      <c r="DO104" s="11">
        <v>0</v>
      </c>
      <c r="DP104" s="11">
        <v>0</v>
      </c>
      <c r="DQ104" s="11">
        <v>0</v>
      </c>
      <c r="DR104" s="11">
        <v>0</v>
      </c>
      <c r="DS104" s="11">
        <v>0</v>
      </c>
      <c r="DT104" s="11">
        <v>0</v>
      </c>
      <c r="DU104" s="11">
        <v>0</v>
      </c>
      <c r="DV104" s="11">
        <v>0</v>
      </c>
      <c r="DW104" s="11">
        <v>0</v>
      </c>
      <c r="DX104" s="11">
        <v>0</v>
      </c>
      <c r="DY104" s="11" t="s">
        <v>25</v>
      </c>
      <c r="DZ104" s="11" t="s">
        <v>25</v>
      </c>
      <c r="EA104" s="11" t="s">
        <v>25</v>
      </c>
      <c r="EB104" s="11" t="s">
        <v>25</v>
      </c>
      <c r="EC104" s="11" t="s">
        <v>25</v>
      </c>
      <c r="ED104" s="11" t="s">
        <v>25</v>
      </c>
      <c r="EE104" s="11" t="s">
        <v>25</v>
      </c>
      <c r="EF104" s="11" t="s">
        <v>25</v>
      </c>
      <c r="EG104" s="11" t="s">
        <v>25</v>
      </c>
    </row>
    <row r="105" ht="15" customHeight="1" outlineLevel="1" spans="2:137">
      <c r="B105" s="10">
        <v>201712</v>
      </c>
      <c r="C105" s="11">
        <v>89743.74</v>
      </c>
      <c r="D105" s="11">
        <v>58748.56</v>
      </c>
      <c r="E105" s="11">
        <v>54772.66</v>
      </c>
      <c r="F105" s="11">
        <v>54772.66</v>
      </c>
      <c r="G105" s="11">
        <v>44008.84</v>
      </c>
      <c r="H105" s="11">
        <v>44008.84</v>
      </c>
      <c r="I105" s="11">
        <v>44008.84</v>
      </c>
      <c r="J105" s="11">
        <v>43084.44</v>
      </c>
      <c r="K105" s="11">
        <v>43084.44</v>
      </c>
      <c r="L105" s="11">
        <v>43084.44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CT105" s="10">
        <v>201712</v>
      </c>
      <c r="CU105" s="11">
        <v>0</v>
      </c>
      <c r="CV105" s="11">
        <v>0</v>
      </c>
      <c r="CW105" s="11">
        <v>0</v>
      </c>
      <c r="CX105" s="11">
        <v>0</v>
      </c>
      <c r="CY105" s="11">
        <v>0</v>
      </c>
      <c r="CZ105" s="11">
        <v>0</v>
      </c>
      <c r="DA105" s="11">
        <v>0</v>
      </c>
      <c r="DB105" s="11">
        <v>0</v>
      </c>
      <c r="DC105" s="11">
        <v>0</v>
      </c>
      <c r="DD105" s="11">
        <v>0</v>
      </c>
      <c r="DE105" s="11">
        <v>0</v>
      </c>
      <c r="DF105" s="11">
        <v>0</v>
      </c>
      <c r="DG105" s="11">
        <v>0</v>
      </c>
      <c r="DH105" s="11">
        <v>0</v>
      </c>
      <c r="DI105" s="11">
        <v>0</v>
      </c>
      <c r="DJ105" s="11">
        <v>0</v>
      </c>
      <c r="DK105" s="11">
        <v>0</v>
      </c>
      <c r="DL105" s="11">
        <v>0</v>
      </c>
      <c r="DM105" s="11">
        <v>0</v>
      </c>
      <c r="DN105" s="11">
        <v>0</v>
      </c>
      <c r="DO105" s="11">
        <v>0</v>
      </c>
      <c r="DP105" s="11">
        <v>0</v>
      </c>
      <c r="DQ105" s="11">
        <v>0</v>
      </c>
      <c r="DR105" s="11">
        <v>0</v>
      </c>
      <c r="DS105" s="11">
        <v>0</v>
      </c>
      <c r="DT105" s="11">
        <v>0</v>
      </c>
      <c r="DU105" s="11">
        <v>0</v>
      </c>
      <c r="DV105" s="11">
        <v>0</v>
      </c>
      <c r="DW105" s="11">
        <v>0</v>
      </c>
      <c r="DX105" s="11" t="s">
        <v>25</v>
      </c>
      <c r="DY105" s="11" t="s">
        <v>25</v>
      </c>
      <c r="DZ105" s="11" t="s">
        <v>25</v>
      </c>
      <c r="EA105" s="11" t="s">
        <v>25</v>
      </c>
      <c r="EB105" s="11" t="s">
        <v>25</v>
      </c>
      <c r="EC105" s="11" t="s">
        <v>25</v>
      </c>
      <c r="ED105" s="11" t="s">
        <v>25</v>
      </c>
      <c r="EE105" s="11" t="s">
        <v>25</v>
      </c>
      <c r="EF105" s="11" t="s">
        <v>25</v>
      </c>
      <c r="EG105" s="11" t="s">
        <v>25</v>
      </c>
    </row>
    <row r="106" ht="15" customHeight="1" outlineLevel="1" spans="2:137">
      <c r="B106" s="10">
        <v>201803</v>
      </c>
      <c r="C106" s="11">
        <v>154278.81</v>
      </c>
      <c r="D106" s="11">
        <v>255195.76</v>
      </c>
      <c r="E106" s="11">
        <v>23124.44</v>
      </c>
      <c r="F106" s="11">
        <v>10540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CT106" s="10">
        <v>201803</v>
      </c>
      <c r="CU106" s="11">
        <v>0</v>
      </c>
      <c r="CV106" s="11">
        <v>0</v>
      </c>
      <c r="CW106" s="11">
        <v>0</v>
      </c>
      <c r="CX106" s="11">
        <v>0</v>
      </c>
      <c r="CY106" s="11">
        <v>0</v>
      </c>
      <c r="CZ106" s="11">
        <v>0</v>
      </c>
      <c r="DA106" s="11">
        <v>0</v>
      </c>
      <c r="DB106" s="11">
        <v>0</v>
      </c>
      <c r="DC106" s="11">
        <v>0</v>
      </c>
      <c r="DD106" s="11">
        <v>0</v>
      </c>
      <c r="DE106" s="11">
        <v>0</v>
      </c>
      <c r="DF106" s="11">
        <v>0</v>
      </c>
      <c r="DG106" s="11">
        <v>0</v>
      </c>
      <c r="DH106" s="11">
        <v>0</v>
      </c>
      <c r="DI106" s="11">
        <v>0</v>
      </c>
      <c r="DJ106" s="11">
        <v>0</v>
      </c>
      <c r="DK106" s="11">
        <v>0</v>
      </c>
      <c r="DL106" s="11">
        <v>0</v>
      </c>
      <c r="DM106" s="11">
        <v>0</v>
      </c>
      <c r="DN106" s="11">
        <v>0</v>
      </c>
      <c r="DO106" s="11">
        <v>0</v>
      </c>
      <c r="DP106" s="11">
        <v>0</v>
      </c>
      <c r="DQ106" s="11">
        <v>0</v>
      </c>
      <c r="DR106" s="11">
        <v>0</v>
      </c>
      <c r="DS106" s="11">
        <v>0</v>
      </c>
      <c r="DT106" s="11">
        <v>0</v>
      </c>
      <c r="DU106" s="11">
        <v>0</v>
      </c>
      <c r="DV106" s="11">
        <v>0</v>
      </c>
      <c r="DW106" s="11" t="s">
        <v>25</v>
      </c>
      <c r="DX106" s="11" t="s">
        <v>25</v>
      </c>
      <c r="DY106" s="11" t="s">
        <v>25</v>
      </c>
      <c r="DZ106" s="11" t="s">
        <v>25</v>
      </c>
      <c r="EA106" s="11" t="s">
        <v>25</v>
      </c>
      <c r="EB106" s="11" t="s">
        <v>25</v>
      </c>
      <c r="EC106" s="11" t="s">
        <v>25</v>
      </c>
      <c r="ED106" s="11" t="s">
        <v>25</v>
      </c>
      <c r="EE106" s="11" t="s">
        <v>25</v>
      </c>
      <c r="EF106" s="11" t="s">
        <v>25</v>
      </c>
      <c r="EG106" s="11" t="s">
        <v>25</v>
      </c>
    </row>
    <row r="107" ht="15" customHeight="1" outlineLevel="1" spans="2:137">
      <c r="B107" s="10">
        <v>201806</v>
      </c>
      <c r="C107" s="11">
        <v>220123.9</v>
      </c>
      <c r="D107" s="11">
        <v>35562.52</v>
      </c>
      <c r="E107" s="11">
        <v>7474.74</v>
      </c>
      <c r="F107" s="11">
        <v>505.56</v>
      </c>
      <c r="G107" s="11">
        <v>5874.44</v>
      </c>
      <c r="H107" s="11">
        <v>5874.44</v>
      </c>
      <c r="I107" s="11">
        <v>5874.44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CT107" s="10">
        <v>201806</v>
      </c>
      <c r="CU107" s="11">
        <v>0</v>
      </c>
      <c r="CV107" s="11">
        <v>0</v>
      </c>
      <c r="CW107" s="11">
        <v>0</v>
      </c>
      <c r="CX107" s="11">
        <v>0</v>
      </c>
      <c r="CY107" s="11">
        <v>0</v>
      </c>
      <c r="CZ107" s="11">
        <v>0</v>
      </c>
      <c r="DA107" s="11">
        <v>0</v>
      </c>
      <c r="DB107" s="11">
        <v>0</v>
      </c>
      <c r="DC107" s="11">
        <v>0</v>
      </c>
      <c r="DD107" s="11">
        <v>0</v>
      </c>
      <c r="DE107" s="11">
        <v>0</v>
      </c>
      <c r="DF107" s="11">
        <v>0</v>
      </c>
      <c r="DG107" s="11">
        <v>0</v>
      </c>
      <c r="DH107" s="11">
        <v>0</v>
      </c>
      <c r="DI107" s="11">
        <v>0</v>
      </c>
      <c r="DJ107" s="11">
        <v>0</v>
      </c>
      <c r="DK107" s="11">
        <v>0</v>
      </c>
      <c r="DL107" s="11">
        <v>0</v>
      </c>
      <c r="DM107" s="11">
        <v>0</v>
      </c>
      <c r="DN107" s="11">
        <v>0</v>
      </c>
      <c r="DO107" s="11">
        <v>0</v>
      </c>
      <c r="DP107" s="11">
        <v>0</v>
      </c>
      <c r="DQ107" s="11">
        <v>0</v>
      </c>
      <c r="DR107" s="11">
        <v>0</v>
      </c>
      <c r="DS107" s="11">
        <v>0</v>
      </c>
      <c r="DT107" s="11">
        <v>0</v>
      </c>
      <c r="DU107" s="11">
        <v>0</v>
      </c>
      <c r="DV107" s="11" t="s">
        <v>25</v>
      </c>
      <c r="DW107" s="11" t="s">
        <v>25</v>
      </c>
      <c r="DX107" s="11" t="s">
        <v>25</v>
      </c>
      <c r="DY107" s="11" t="s">
        <v>25</v>
      </c>
      <c r="DZ107" s="11" t="s">
        <v>25</v>
      </c>
      <c r="EA107" s="11" t="s">
        <v>25</v>
      </c>
      <c r="EB107" s="11" t="s">
        <v>25</v>
      </c>
      <c r="EC107" s="11" t="s">
        <v>25</v>
      </c>
      <c r="ED107" s="11" t="s">
        <v>25</v>
      </c>
      <c r="EE107" s="11" t="s">
        <v>25</v>
      </c>
      <c r="EF107" s="11" t="s">
        <v>25</v>
      </c>
      <c r="EG107" s="11" t="s">
        <v>25</v>
      </c>
    </row>
    <row r="108" ht="15" customHeight="1" outlineLevel="1" spans="2:137">
      <c r="B108" s="10">
        <v>201809</v>
      </c>
      <c r="C108" s="11">
        <v>243541.7</v>
      </c>
      <c r="D108" s="11">
        <v>112911.76</v>
      </c>
      <c r="E108" s="11">
        <v>106242.88</v>
      </c>
      <c r="F108" s="11">
        <v>96618.44</v>
      </c>
      <c r="G108" s="11">
        <v>93534</v>
      </c>
      <c r="H108" s="11">
        <v>93534</v>
      </c>
      <c r="I108" s="11">
        <v>93534</v>
      </c>
      <c r="J108" s="11">
        <v>93534</v>
      </c>
      <c r="K108" s="11">
        <v>147900.05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CT108" s="10">
        <v>201809</v>
      </c>
      <c r="CU108" s="11">
        <v>0</v>
      </c>
      <c r="CV108" s="11">
        <v>0</v>
      </c>
      <c r="CW108" s="11">
        <v>0</v>
      </c>
      <c r="CX108" s="11">
        <v>0</v>
      </c>
      <c r="CY108" s="11">
        <v>0</v>
      </c>
      <c r="CZ108" s="11">
        <v>0</v>
      </c>
      <c r="DA108" s="11">
        <v>0</v>
      </c>
      <c r="DB108" s="11">
        <v>0</v>
      </c>
      <c r="DC108" s="11">
        <v>0</v>
      </c>
      <c r="DD108" s="11">
        <v>0</v>
      </c>
      <c r="DE108" s="11">
        <v>0</v>
      </c>
      <c r="DF108" s="11">
        <v>0</v>
      </c>
      <c r="DG108" s="11">
        <v>0</v>
      </c>
      <c r="DH108" s="11">
        <v>0</v>
      </c>
      <c r="DI108" s="11">
        <v>0</v>
      </c>
      <c r="DJ108" s="11">
        <v>0</v>
      </c>
      <c r="DK108" s="11">
        <v>0</v>
      </c>
      <c r="DL108" s="11">
        <v>0</v>
      </c>
      <c r="DM108" s="11">
        <v>0</v>
      </c>
      <c r="DN108" s="11">
        <v>0</v>
      </c>
      <c r="DO108" s="11">
        <v>0</v>
      </c>
      <c r="DP108" s="11">
        <v>0</v>
      </c>
      <c r="DQ108" s="11">
        <v>0</v>
      </c>
      <c r="DR108" s="11">
        <v>0</v>
      </c>
      <c r="DS108" s="11">
        <v>0</v>
      </c>
      <c r="DT108" s="11">
        <v>0</v>
      </c>
      <c r="DU108" s="11" t="s">
        <v>25</v>
      </c>
      <c r="DV108" s="11" t="s">
        <v>25</v>
      </c>
      <c r="DW108" s="11" t="s">
        <v>25</v>
      </c>
      <c r="DX108" s="11" t="s">
        <v>25</v>
      </c>
      <c r="DY108" s="11" t="s">
        <v>25</v>
      </c>
      <c r="DZ108" s="11" t="s">
        <v>25</v>
      </c>
      <c r="EA108" s="11" t="s">
        <v>25</v>
      </c>
      <c r="EB108" s="11" t="s">
        <v>25</v>
      </c>
      <c r="EC108" s="11" t="s">
        <v>25</v>
      </c>
      <c r="ED108" s="11" t="s">
        <v>25</v>
      </c>
      <c r="EE108" s="11" t="s">
        <v>25</v>
      </c>
      <c r="EF108" s="11" t="s">
        <v>25</v>
      </c>
      <c r="EG108" s="11" t="s">
        <v>25</v>
      </c>
    </row>
    <row r="109" ht="15" customHeight="1" outlineLevel="1" spans="2:137">
      <c r="B109" s="10">
        <v>201812</v>
      </c>
      <c r="C109" s="11">
        <v>147549.18</v>
      </c>
      <c r="D109" s="11">
        <v>50936.59</v>
      </c>
      <c r="E109" s="11">
        <v>51874.66</v>
      </c>
      <c r="F109" s="11">
        <v>44705.78</v>
      </c>
      <c r="G109" s="11">
        <v>44705.78</v>
      </c>
      <c r="H109" s="11">
        <v>44705.78</v>
      </c>
      <c r="I109" s="11">
        <v>38084.44</v>
      </c>
      <c r="J109" s="11">
        <v>3084.44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CT109" s="10">
        <v>201812</v>
      </c>
      <c r="CU109" s="11">
        <v>0</v>
      </c>
      <c r="CV109" s="11">
        <v>0</v>
      </c>
      <c r="CW109" s="11">
        <v>0</v>
      </c>
      <c r="CX109" s="11">
        <v>0</v>
      </c>
      <c r="CY109" s="11">
        <v>0</v>
      </c>
      <c r="CZ109" s="11">
        <v>0</v>
      </c>
      <c r="DA109" s="11">
        <v>0</v>
      </c>
      <c r="DB109" s="11">
        <v>0</v>
      </c>
      <c r="DC109" s="11">
        <v>0</v>
      </c>
      <c r="DD109" s="11">
        <v>0</v>
      </c>
      <c r="DE109" s="11">
        <v>0</v>
      </c>
      <c r="DF109" s="11">
        <v>0</v>
      </c>
      <c r="DG109" s="11">
        <v>0</v>
      </c>
      <c r="DH109" s="11">
        <v>0</v>
      </c>
      <c r="DI109" s="11">
        <v>0</v>
      </c>
      <c r="DJ109" s="11">
        <v>0</v>
      </c>
      <c r="DK109" s="11">
        <v>0</v>
      </c>
      <c r="DL109" s="11">
        <v>0</v>
      </c>
      <c r="DM109" s="11">
        <v>0</v>
      </c>
      <c r="DN109" s="11">
        <v>0</v>
      </c>
      <c r="DO109" s="11">
        <v>0</v>
      </c>
      <c r="DP109" s="11">
        <v>0</v>
      </c>
      <c r="DQ109" s="11">
        <v>0</v>
      </c>
      <c r="DR109" s="11">
        <v>0</v>
      </c>
      <c r="DS109" s="11">
        <v>0</v>
      </c>
      <c r="DT109" s="11" t="s">
        <v>25</v>
      </c>
      <c r="DU109" s="11" t="s">
        <v>25</v>
      </c>
      <c r="DV109" s="11" t="s">
        <v>25</v>
      </c>
      <c r="DW109" s="11" t="s">
        <v>25</v>
      </c>
      <c r="DX109" s="11" t="s">
        <v>25</v>
      </c>
      <c r="DY109" s="11" t="s">
        <v>25</v>
      </c>
      <c r="DZ109" s="11" t="s">
        <v>25</v>
      </c>
      <c r="EA109" s="11" t="s">
        <v>25</v>
      </c>
      <c r="EB109" s="11" t="s">
        <v>25</v>
      </c>
      <c r="EC109" s="11" t="s">
        <v>25</v>
      </c>
      <c r="ED109" s="11" t="s">
        <v>25</v>
      </c>
      <c r="EE109" s="11" t="s">
        <v>25</v>
      </c>
      <c r="EF109" s="11" t="s">
        <v>25</v>
      </c>
      <c r="EG109" s="11" t="s">
        <v>25</v>
      </c>
    </row>
    <row r="110" ht="15" customHeight="1" outlineLevel="1" spans="2:137">
      <c r="B110" s="10">
        <v>201903</v>
      </c>
      <c r="C110" s="11">
        <v>100032.29</v>
      </c>
      <c r="D110" s="11">
        <v>14984</v>
      </c>
      <c r="E110" s="11">
        <v>14904</v>
      </c>
      <c r="F110" s="11">
        <v>12104</v>
      </c>
      <c r="G110" s="11">
        <v>12104</v>
      </c>
      <c r="H110" s="11">
        <v>5600</v>
      </c>
      <c r="I110" s="11">
        <v>5600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CT110" s="10">
        <v>201903</v>
      </c>
      <c r="CU110" s="11">
        <v>0</v>
      </c>
      <c r="CV110" s="11">
        <v>0</v>
      </c>
      <c r="CW110" s="11">
        <v>0</v>
      </c>
      <c r="CX110" s="11">
        <v>0</v>
      </c>
      <c r="CY110" s="11">
        <v>0</v>
      </c>
      <c r="CZ110" s="11">
        <v>0</v>
      </c>
      <c r="DA110" s="11">
        <v>0</v>
      </c>
      <c r="DB110" s="11">
        <v>0</v>
      </c>
      <c r="DC110" s="11">
        <v>0</v>
      </c>
      <c r="DD110" s="11">
        <v>0</v>
      </c>
      <c r="DE110" s="11">
        <v>0</v>
      </c>
      <c r="DF110" s="11">
        <v>0</v>
      </c>
      <c r="DG110" s="11">
        <v>0</v>
      </c>
      <c r="DH110" s="11">
        <v>0</v>
      </c>
      <c r="DI110" s="11">
        <v>0</v>
      </c>
      <c r="DJ110" s="11">
        <v>0</v>
      </c>
      <c r="DK110" s="11">
        <v>0</v>
      </c>
      <c r="DL110" s="11">
        <v>0</v>
      </c>
      <c r="DM110" s="11">
        <v>0</v>
      </c>
      <c r="DN110" s="11">
        <v>0</v>
      </c>
      <c r="DO110" s="11">
        <v>0</v>
      </c>
      <c r="DP110" s="11">
        <v>0</v>
      </c>
      <c r="DQ110" s="11">
        <v>0</v>
      </c>
      <c r="DR110" s="11">
        <v>0</v>
      </c>
      <c r="DS110" s="11" t="s">
        <v>25</v>
      </c>
      <c r="DT110" s="11" t="s">
        <v>25</v>
      </c>
      <c r="DU110" s="11" t="s">
        <v>25</v>
      </c>
      <c r="DV110" s="11" t="s">
        <v>25</v>
      </c>
      <c r="DW110" s="11" t="s">
        <v>25</v>
      </c>
      <c r="DX110" s="11" t="s">
        <v>25</v>
      </c>
      <c r="DY110" s="11" t="s">
        <v>25</v>
      </c>
      <c r="DZ110" s="11" t="s">
        <v>25</v>
      </c>
      <c r="EA110" s="11" t="s">
        <v>25</v>
      </c>
      <c r="EB110" s="11" t="s">
        <v>25</v>
      </c>
      <c r="EC110" s="11" t="s">
        <v>25</v>
      </c>
      <c r="ED110" s="11" t="s">
        <v>25</v>
      </c>
      <c r="EE110" s="11" t="s">
        <v>25</v>
      </c>
      <c r="EF110" s="11" t="s">
        <v>25</v>
      </c>
      <c r="EG110" s="11" t="s">
        <v>25</v>
      </c>
    </row>
    <row r="111" ht="15" customHeight="1" outlineLevel="1" spans="2:137">
      <c r="B111" s="10">
        <v>201906</v>
      </c>
      <c r="C111" s="11">
        <v>352150</v>
      </c>
      <c r="D111" s="11">
        <v>122941.5</v>
      </c>
      <c r="E111" s="11">
        <v>73861.5</v>
      </c>
      <c r="F111" s="11">
        <v>72574</v>
      </c>
      <c r="G111" s="11">
        <v>25710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CT111" s="10">
        <v>201906</v>
      </c>
      <c r="CU111" s="11">
        <v>0</v>
      </c>
      <c r="CV111" s="11">
        <v>0</v>
      </c>
      <c r="CW111" s="11">
        <v>0</v>
      </c>
      <c r="CX111" s="11">
        <v>0</v>
      </c>
      <c r="CY111" s="11">
        <v>0</v>
      </c>
      <c r="CZ111" s="11">
        <v>0</v>
      </c>
      <c r="DA111" s="11">
        <v>0</v>
      </c>
      <c r="DB111" s="11">
        <v>0</v>
      </c>
      <c r="DC111" s="11">
        <v>0</v>
      </c>
      <c r="DD111" s="11">
        <v>0</v>
      </c>
      <c r="DE111" s="11">
        <v>0</v>
      </c>
      <c r="DF111" s="11">
        <v>0</v>
      </c>
      <c r="DG111" s="11">
        <v>0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>
        <v>0</v>
      </c>
      <c r="DO111" s="11">
        <v>0</v>
      </c>
      <c r="DP111" s="11">
        <v>0</v>
      </c>
      <c r="DQ111" s="11">
        <v>0</v>
      </c>
      <c r="DR111" s="11" t="s">
        <v>25</v>
      </c>
      <c r="DS111" s="11" t="s">
        <v>25</v>
      </c>
      <c r="DT111" s="11" t="s">
        <v>25</v>
      </c>
      <c r="DU111" s="11" t="s">
        <v>25</v>
      </c>
      <c r="DV111" s="11" t="s">
        <v>25</v>
      </c>
      <c r="DW111" s="11" t="s">
        <v>25</v>
      </c>
      <c r="DX111" s="11" t="s">
        <v>25</v>
      </c>
      <c r="DY111" s="11" t="s">
        <v>25</v>
      </c>
      <c r="DZ111" s="11" t="s">
        <v>25</v>
      </c>
      <c r="EA111" s="11" t="s">
        <v>25</v>
      </c>
      <c r="EB111" s="11" t="s">
        <v>25</v>
      </c>
      <c r="EC111" s="11" t="s">
        <v>25</v>
      </c>
      <c r="ED111" s="11" t="s">
        <v>25</v>
      </c>
      <c r="EE111" s="11" t="s">
        <v>25</v>
      </c>
      <c r="EF111" s="11" t="s">
        <v>25</v>
      </c>
      <c r="EG111" s="11" t="s">
        <v>25</v>
      </c>
    </row>
    <row r="112" ht="15" customHeight="1" outlineLevel="1" spans="2:137">
      <c r="B112" s="10">
        <v>201909</v>
      </c>
      <c r="C112" s="11">
        <v>408551</v>
      </c>
      <c r="D112" s="11">
        <v>-5193.93</v>
      </c>
      <c r="E112" s="11">
        <v>-53756.8</v>
      </c>
      <c r="F112" s="11">
        <v>47573.65</v>
      </c>
      <c r="G112" s="11">
        <v>37200</v>
      </c>
      <c r="H112" s="11">
        <v>1200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CT112" s="10">
        <v>201909</v>
      </c>
      <c r="CU112" s="11">
        <v>0</v>
      </c>
      <c r="CV112" s="11">
        <v>0</v>
      </c>
      <c r="CW112" s="11">
        <v>0</v>
      </c>
      <c r="CX112" s="11">
        <v>0</v>
      </c>
      <c r="CY112" s="11">
        <v>0</v>
      </c>
      <c r="CZ112" s="11">
        <v>0</v>
      </c>
      <c r="DA112" s="11">
        <v>0</v>
      </c>
      <c r="DB112" s="11">
        <v>0</v>
      </c>
      <c r="DC112" s="11">
        <v>0</v>
      </c>
      <c r="DD112" s="11">
        <v>0</v>
      </c>
      <c r="DE112" s="11">
        <v>0</v>
      </c>
      <c r="DF112" s="11">
        <v>0</v>
      </c>
      <c r="DG112" s="11">
        <v>0</v>
      </c>
      <c r="DH112" s="11">
        <v>0</v>
      </c>
      <c r="DI112" s="11">
        <v>0</v>
      </c>
      <c r="DJ112" s="11">
        <v>0</v>
      </c>
      <c r="DK112" s="11">
        <v>0</v>
      </c>
      <c r="DL112" s="11">
        <v>0</v>
      </c>
      <c r="DM112" s="11">
        <v>0</v>
      </c>
      <c r="DN112" s="11">
        <v>0</v>
      </c>
      <c r="DO112" s="11">
        <v>0</v>
      </c>
      <c r="DP112" s="11">
        <v>0</v>
      </c>
      <c r="DQ112" s="11" t="s">
        <v>25</v>
      </c>
      <c r="DR112" s="11" t="s">
        <v>25</v>
      </c>
      <c r="DS112" s="11" t="s">
        <v>25</v>
      </c>
      <c r="DT112" s="11" t="s">
        <v>25</v>
      </c>
      <c r="DU112" s="11" t="s">
        <v>25</v>
      </c>
      <c r="DV112" s="11" t="s">
        <v>25</v>
      </c>
      <c r="DW112" s="11" t="s">
        <v>25</v>
      </c>
      <c r="DX112" s="11" t="s">
        <v>25</v>
      </c>
      <c r="DY112" s="11" t="s">
        <v>25</v>
      </c>
      <c r="DZ112" s="11" t="s">
        <v>25</v>
      </c>
      <c r="EA112" s="11" t="s">
        <v>25</v>
      </c>
      <c r="EB112" s="11" t="s">
        <v>25</v>
      </c>
      <c r="EC112" s="11" t="s">
        <v>25</v>
      </c>
      <c r="ED112" s="11" t="s">
        <v>25</v>
      </c>
      <c r="EE112" s="11" t="s">
        <v>25</v>
      </c>
      <c r="EF112" s="11" t="s">
        <v>25</v>
      </c>
      <c r="EG112" s="11" t="s">
        <v>25</v>
      </c>
    </row>
    <row r="113" ht="15" customHeight="1" outlineLevel="1" spans="2:137">
      <c r="B113" s="10">
        <v>201912</v>
      </c>
      <c r="C113" s="11">
        <v>1640238.35</v>
      </c>
      <c r="D113" s="11">
        <v>348060.23</v>
      </c>
      <c r="E113" s="11">
        <v>191474</v>
      </c>
      <c r="F113" s="11">
        <v>54334.12</v>
      </c>
      <c r="G113" s="11">
        <v>14587.8</v>
      </c>
      <c r="H113" s="11">
        <v>13471.07</v>
      </c>
      <c r="I113" s="11">
        <v>5231.07</v>
      </c>
      <c r="J113" s="11">
        <v>5231.07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CT113" s="10">
        <v>201912</v>
      </c>
      <c r="CU113" s="11">
        <v>0</v>
      </c>
      <c r="CV113" s="11">
        <v>0</v>
      </c>
      <c r="CW113" s="11">
        <v>0</v>
      </c>
      <c r="CX113" s="11">
        <v>0</v>
      </c>
      <c r="CY113" s="11">
        <v>0</v>
      </c>
      <c r="CZ113" s="11">
        <v>0</v>
      </c>
      <c r="DA113" s="11">
        <v>0</v>
      </c>
      <c r="DB113" s="11">
        <v>0</v>
      </c>
      <c r="DC113" s="11">
        <v>0</v>
      </c>
      <c r="DD113" s="11">
        <v>0</v>
      </c>
      <c r="DE113" s="11">
        <v>0</v>
      </c>
      <c r="DF113" s="11">
        <v>0</v>
      </c>
      <c r="DG113" s="11">
        <v>0</v>
      </c>
      <c r="DH113" s="11">
        <v>0</v>
      </c>
      <c r="DI113" s="11">
        <v>0</v>
      </c>
      <c r="DJ113" s="11">
        <v>0</v>
      </c>
      <c r="DK113" s="11">
        <v>0</v>
      </c>
      <c r="DL113" s="11">
        <v>0</v>
      </c>
      <c r="DM113" s="11">
        <v>0</v>
      </c>
      <c r="DN113" s="11">
        <v>0</v>
      </c>
      <c r="DO113" s="11">
        <v>0</v>
      </c>
      <c r="DP113" s="11" t="s">
        <v>25</v>
      </c>
      <c r="DQ113" s="11" t="s">
        <v>25</v>
      </c>
      <c r="DR113" s="11" t="s">
        <v>25</v>
      </c>
      <c r="DS113" s="11" t="s">
        <v>25</v>
      </c>
      <c r="DT113" s="11" t="s">
        <v>25</v>
      </c>
      <c r="DU113" s="11" t="s">
        <v>25</v>
      </c>
      <c r="DV113" s="11" t="s">
        <v>25</v>
      </c>
      <c r="DW113" s="11" t="s">
        <v>25</v>
      </c>
      <c r="DX113" s="11" t="s">
        <v>25</v>
      </c>
      <c r="DY113" s="11" t="s">
        <v>25</v>
      </c>
      <c r="DZ113" s="11" t="s">
        <v>25</v>
      </c>
      <c r="EA113" s="11" t="s">
        <v>25</v>
      </c>
      <c r="EB113" s="11" t="s">
        <v>25</v>
      </c>
      <c r="EC113" s="11" t="s">
        <v>25</v>
      </c>
      <c r="ED113" s="11" t="s">
        <v>25</v>
      </c>
      <c r="EE113" s="11" t="s">
        <v>25</v>
      </c>
      <c r="EF113" s="11" t="s">
        <v>25</v>
      </c>
      <c r="EG113" s="11" t="s">
        <v>25</v>
      </c>
    </row>
    <row r="114" ht="15" customHeight="1" outlineLevel="1" spans="2:137">
      <c r="B114" s="10">
        <v>202003</v>
      </c>
      <c r="C114" s="11">
        <v>958345.87</v>
      </c>
      <c r="D114" s="11">
        <v>155506.5</v>
      </c>
      <c r="E114" s="11">
        <v>52277.22</v>
      </c>
      <c r="F114" s="11">
        <v>230</v>
      </c>
      <c r="G114" s="11">
        <v>150</v>
      </c>
      <c r="H114" s="11">
        <v>70</v>
      </c>
      <c r="I114" s="11">
        <v>70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CT114" s="10">
        <v>202003</v>
      </c>
      <c r="CU114" s="11">
        <v>0</v>
      </c>
      <c r="CV114" s="11">
        <v>0</v>
      </c>
      <c r="CW114" s="11">
        <v>0</v>
      </c>
      <c r="CX114" s="11">
        <v>0</v>
      </c>
      <c r="CY114" s="11">
        <v>0</v>
      </c>
      <c r="CZ114" s="11">
        <v>0</v>
      </c>
      <c r="DA114" s="11">
        <v>0</v>
      </c>
      <c r="DB114" s="11">
        <v>0</v>
      </c>
      <c r="DC114" s="11">
        <v>0</v>
      </c>
      <c r="DD114" s="11">
        <v>0</v>
      </c>
      <c r="DE114" s="11">
        <v>0</v>
      </c>
      <c r="DF114" s="11">
        <v>0</v>
      </c>
      <c r="DG114" s="11">
        <v>0</v>
      </c>
      <c r="DH114" s="11">
        <v>0</v>
      </c>
      <c r="DI114" s="11">
        <v>0</v>
      </c>
      <c r="DJ114" s="11">
        <v>0</v>
      </c>
      <c r="DK114" s="11">
        <v>0</v>
      </c>
      <c r="DL114" s="11">
        <v>0</v>
      </c>
      <c r="DM114" s="11">
        <v>0</v>
      </c>
      <c r="DN114" s="11">
        <v>0</v>
      </c>
      <c r="DO114" s="11" t="s">
        <v>25</v>
      </c>
      <c r="DP114" s="11" t="s">
        <v>25</v>
      </c>
      <c r="DQ114" s="11" t="s">
        <v>25</v>
      </c>
      <c r="DR114" s="11" t="s">
        <v>25</v>
      </c>
      <c r="DS114" s="11" t="s">
        <v>25</v>
      </c>
      <c r="DT114" s="11" t="s">
        <v>25</v>
      </c>
      <c r="DU114" s="11" t="s">
        <v>25</v>
      </c>
      <c r="DV114" s="11" t="s">
        <v>25</v>
      </c>
      <c r="DW114" s="11" t="s">
        <v>25</v>
      </c>
      <c r="DX114" s="11" t="s">
        <v>25</v>
      </c>
      <c r="DY114" s="11" t="s">
        <v>25</v>
      </c>
      <c r="DZ114" s="11" t="s">
        <v>25</v>
      </c>
      <c r="EA114" s="11" t="s">
        <v>25</v>
      </c>
      <c r="EB114" s="11" t="s">
        <v>25</v>
      </c>
      <c r="EC114" s="11" t="s">
        <v>25</v>
      </c>
      <c r="ED114" s="11" t="s">
        <v>25</v>
      </c>
      <c r="EE114" s="11" t="s">
        <v>25</v>
      </c>
      <c r="EF114" s="11" t="s">
        <v>25</v>
      </c>
      <c r="EG114" s="11" t="s">
        <v>25</v>
      </c>
    </row>
    <row r="115" ht="15" customHeight="1" outlineLevel="1" spans="2:137">
      <c r="B115" s="10">
        <v>202006</v>
      </c>
      <c r="C115" s="11">
        <v>1696564.06</v>
      </c>
      <c r="D115" s="11">
        <v>620148.17</v>
      </c>
      <c r="E115" s="11">
        <v>227643.2</v>
      </c>
      <c r="F115" s="11">
        <v>78045.6</v>
      </c>
      <c r="G115" s="11">
        <v>58416</v>
      </c>
      <c r="H115" s="11">
        <v>58411.2</v>
      </c>
      <c r="I115" s="11">
        <v>1513.6</v>
      </c>
      <c r="J115" s="11">
        <v>1513.6</v>
      </c>
      <c r="K115" s="11">
        <v>1433.6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CT115" s="10">
        <v>202006</v>
      </c>
      <c r="CU115" s="11">
        <v>0</v>
      </c>
      <c r="CV115" s="11">
        <v>0</v>
      </c>
      <c r="CW115" s="11">
        <v>0</v>
      </c>
      <c r="CX115" s="11">
        <v>0</v>
      </c>
      <c r="CY115" s="11">
        <v>0</v>
      </c>
      <c r="CZ115" s="11">
        <v>0</v>
      </c>
      <c r="DA115" s="11">
        <v>0</v>
      </c>
      <c r="DB115" s="11">
        <v>0</v>
      </c>
      <c r="DC115" s="11">
        <v>0</v>
      </c>
      <c r="DD115" s="11">
        <v>0</v>
      </c>
      <c r="DE115" s="11">
        <v>0</v>
      </c>
      <c r="DF115" s="11">
        <v>0</v>
      </c>
      <c r="DG115" s="11">
        <v>0</v>
      </c>
      <c r="DH115" s="11">
        <v>0</v>
      </c>
      <c r="DI115" s="11">
        <v>0</v>
      </c>
      <c r="DJ115" s="11">
        <v>0</v>
      </c>
      <c r="DK115" s="11">
        <v>0</v>
      </c>
      <c r="DL115" s="11">
        <v>0</v>
      </c>
      <c r="DM115" s="11">
        <v>0</v>
      </c>
      <c r="DN115" s="11" t="s">
        <v>25</v>
      </c>
      <c r="DO115" s="11" t="s">
        <v>25</v>
      </c>
      <c r="DP115" s="11" t="s">
        <v>25</v>
      </c>
      <c r="DQ115" s="11" t="s">
        <v>25</v>
      </c>
      <c r="DR115" s="11" t="s">
        <v>25</v>
      </c>
      <c r="DS115" s="11" t="s">
        <v>25</v>
      </c>
      <c r="DT115" s="11" t="s">
        <v>25</v>
      </c>
      <c r="DU115" s="11" t="s">
        <v>25</v>
      </c>
      <c r="DV115" s="11" t="s">
        <v>25</v>
      </c>
      <c r="DW115" s="11" t="s">
        <v>25</v>
      </c>
      <c r="DX115" s="11" t="s">
        <v>25</v>
      </c>
      <c r="DY115" s="11" t="s">
        <v>25</v>
      </c>
      <c r="DZ115" s="11" t="s">
        <v>25</v>
      </c>
      <c r="EA115" s="11" t="s">
        <v>25</v>
      </c>
      <c r="EB115" s="11" t="s">
        <v>25</v>
      </c>
      <c r="EC115" s="11" t="s">
        <v>25</v>
      </c>
      <c r="ED115" s="11" t="s">
        <v>25</v>
      </c>
      <c r="EE115" s="11" t="s">
        <v>25</v>
      </c>
      <c r="EF115" s="11" t="s">
        <v>25</v>
      </c>
      <c r="EG115" s="11" t="s">
        <v>25</v>
      </c>
    </row>
    <row r="116" ht="15" customHeight="1" outlineLevel="1" spans="2:137">
      <c r="B116" s="10">
        <v>202009</v>
      </c>
      <c r="C116" s="11">
        <v>1959393.29</v>
      </c>
      <c r="D116" s="11">
        <v>398927.99</v>
      </c>
      <c r="E116" s="11">
        <v>176140.27</v>
      </c>
      <c r="F116" s="11">
        <v>114211.2</v>
      </c>
      <c r="G116" s="11">
        <v>75960.65</v>
      </c>
      <c r="H116" s="11">
        <v>42570.4</v>
      </c>
      <c r="I116" s="11">
        <v>31048.8</v>
      </c>
      <c r="J116" s="11">
        <v>37900.8</v>
      </c>
      <c r="K116" s="11">
        <v>37740.8</v>
      </c>
      <c r="L116" s="11">
        <v>12140.8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CT116" s="10">
        <v>202009</v>
      </c>
      <c r="CU116" s="11">
        <v>0</v>
      </c>
      <c r="CV116" s="11">
        <v>0</v>
      </c>
      <c r="CW116" s="11">
        <v>0</v>
      </c>
      <c r="CX116" s="11">
        <v>0</v>
      </c>
      <c r="CY116" s="11">
        <v>0</v>
      </c>
      <c r="CZ116" s="11">
        <v>0</v>
      </c>
      <c r="DA116" s="11">
        <v>0</v>
      </c>
      <c r="DB116" s="11">
        <v>0</v>
      </c>
      <c r="DC116" s="11">
        <v>0</v>
      </c>
      <c r="DD116" s="11">
        <v>0</v>
      </c>
      <c r="DE116" s="11">
        <v>0</v>
      </c>
      <c r="DF116" s="11">
        <v>0</v>
      </c>
      <c r="DG116" s="11">
        <v>0</v>
      </c>
      <c r="DH116" s="11">
        <v>0</v>
      </c>
      <c r="DI116" s="11">
        <v>0</v>
      </c>
      <c r="DJ116" s="11">
        <v>0</v>
      </c>
      <c r="DK116" s="11">
        <v>0</v>
      </c>
      <c r="DL116" s="11">
        <v>0</v>
      </c>
      <c r="DM116" s="11" t="s">
        <v>25</v>
      </c>
      <c r="DN116" s="11" t="s">
        <v>25</v>
      </c>
      <c r="DO116" s="11" t="s">
        <v>25</v>
      </c>
      <c r="DP116" s="11" t="s">
        <v>25</v>
      </c>
      <c r="DQ116" s="11" t="s">
        <v>25</v>
      </c>
      <c r="DR116" s="11" t="s">
        <v>25</v>
      </c>
      <c r="DS116" s="11" t="s">
        <v>25</v>
      </c>
      <c r="DT116" s="11" t="s">
        <v>25</v>
      </c>
      <c r="DU116" s="11" t="s">
        <v>25</v>
      </c>
      <c r="DV116" s="11" t="s">
        <v>25</v>
      </c>
      <c r="DW116" s="11" t="s">
        <v>25</v>
      </c>
      <c r="DX116" s="11" t="s">
        <v>25</v>
      </c>
      <c r="DY116" s="11" t="s">
        <v>25</v>
      </c>
      <c r="DZ116" s="11" t="s">
        <v>25</v>
      </c>
      <c r="EA116" s="11" t="s">
        <v>25</v>
      </c>
      <c r="EB116" s="11" t="s">
        <v>25</v>
      </c>
      <c r="EC116" s="11" t="s">
        <v>25</v>
      </c>
      <c r="ED116" s="11" t="s">
        <v>25</v>
      </c>
      <c r="EE116" s="11" t="s">
        <v>25</v>
      </c>
      <c r="EF116" s="11" t="s">
        <v>25</v>
      </c>
      <c r="EG116" s="11" t="s">
        <v>25</v>
      </c>
    </row>
    <row r="117" ht="15" customHeight="1" outlineLevel="1" spans="2:137">
      <c r="B117" s="10">
        <v>202012</v>
      </c>
      <c r="C117" s="11">
        <v>1767124.88</v>
      </c>
      <c r="D117" s="11">
        <v>778703.21</v>
      </c>
      <c r="E117" s="11">
        <v>248694.61</v>
      </c>
      <c r="F117" s="11">
        <v>111766.46</v>
      </c>
      <c r="G117" s="11">
        <v>53772.55</v>
      </c>
      <c r="H117" s="11">
        <v>16472.8</v>
      </c>
      <c r="I117" s="11">
        <v>14410</v>
      </c>
      <c r="J117" s="11">
        <v>9785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CT117" s="10">
        <v>202012</v>
      </c>
      <c r="CU117" s="11">
        <v>0</v>
      </c>
      <c r="CV117" s="11">
        <v>0</v>
      </c>
      <c r="CW117" s="11">
        <v>0</v>
      </c>
      <c r="CX117" s="11">
        <v>0</v>
      </c>
      <c r="CY117" s="11">
        <v>0</v>
      </c>
      <c r="CZ117" s="11">
        <v>0</v>
      </c>
      <c r="DA117" s="11">
        <v>0</v>
      </c>
      <c r="DB117" s="11">
        <v>0</v>
      </c>
      <c r="DC117" s="11">
        <v>0</v>
      </c>
      <c r="DD117" s="11">
        <v>0</v>
      </c>
      <c r="DE117" s="11">
        <v>0</v>
      </c>
      <c r="DF117" s="11">
        <v>0</v>
      </c>
      <c r="DG117" s="11">
        <v>0</v>
      </c>
      <c r="DH117" s="11">
        <v>0</v>
      </c>
      <c r="DI117" s="11">
        <v>0</v>
      </c>
      <c r="DJ117" s="11">
        <v>0</v>
      </c>
      <c r="DK117" s="11">
        <v>0</v>
      </c>
      <c r="DL117" s="11" t="s">
        <v>25</v>
      </c>
      <c r="DM117" s="11" t="s">
        <v>25</v>
      </c>
      <c r="DN117" s="11" t="s">
        <v>25</v>
      </c>
      <c r="DO117" s="11" t="s">
        <v>25</v>
      </c>
      <c r="DP117" s="11" t="s">
        <v>25</v>
      </c>
      <c r="DQ117" s="11" t="s">
        <v>25</v>
      </c>
      <c r="DR117" s="11" t="s">
        <v>25</v>
      </c>
      <c r="DS117" s="11" t="s">
        <v>25</v>
      </c>
      <c r="DT117" s="11" t="s">
        <v>25</v>
      </c>
      <c r="DU117" s="11" t="s">
        <v>25</v>
      </c>
      <c r="DV117" s="11" t="s">
        <v>25</v>
      </c>
      <c r="DW117" s="11" t="s">
        <v>25</v>
      </c>
      <c r="DX117" s="11" t="s">
        <v>25</v>
      </c>
      <c r="DY117" s="11" t="s">
        <v>25</v>
      </c>
      <c r="DZ117" s="11" t="s">
        <v>25</v>
      </c>
      <c r="EA117" s="11" t="s">
        <v>25</v>
      </c>
      <c r="EB117" s="11" t="s">
        <v>25</v>
      </c>
      <c r="EC117" s="11" t="s">
        <v>25</v>
      </c>
      <c r="ED117" s="11" t="s">
        <v>25</v>
      </c>
      <c r="EE117" s="11" t="s">
        <v>25</v>
      </c>
      <c r="EF117" s="11" t="s">
        <v>25</v>
      </c>
      <c r="EG117" s="11" t="s">
        <v>25</v>
      </c>
    </row>
    <row r="118" ht="15" customHeight="1" outlineLevel="1" spans="2:137">
      <c r="B118" s="10">
        <v>202103</v>
      </c>
      <c r="C118" s="11">
        <v>2427405.54</v>
      </c>
      <c r="D118" s="11">
        <v>623757.14</v>
      </c>
      <c r="E118" s="11">
        <v>333687.83</v>
      </c>
      <c r="F118" s="11">
        <v>194320.45</v>
      </c>
      <c r="G118" s="11">
        <v>140831.33</v>
      </c>
      <c r="H118" s="11">
        <v>86917</v>
      </c>
      <c r="I118" s="11">
        <v>120937</v>
      </c>
      <c r="J118" s="11">
        <v>75312</v>
      </c>
      <c r="K118" s="11">
        <v>78030.2</v>
      </c>
      <c r="L118" s="11">
        <v>4500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CT118" s="10">
        <v>202103</v>
      </c>
      <c r="CU118" s="11">
        <v>0</v>
      </c>
      <c r="CV118" s="11">
        <v>0</v>
      </c>
      <c r="CW118" s="11">
        <v>0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  <c r="DD118" s="11">
        <v>0</v>
      </c>
      <c r="DE118" s="11">
        <v>0</v>
      </c>
      <c r="DF118" s="11">
        <v>0</v>
      </c>
      <c r="DG118" s="11">
        <v>0</v>
      </c>
      <c r="DH118" s="11">
        <v>0</v>
      </c>
      <c r="DI118" s="11">
        <v>0</v>
      </c>
      <c r="DJ118" s="11">
        <v>0</v>
      </c>
      <c r="DK118" s="11" t="s">
        <v>25</v>
      </c>
      <c r="DL118" s="11" t="s">
        <v>25</v>
      </c>
      <c r="DM118" s="11" t="s">
        <v>25</v>
      </c>
      <c r="DN118" s="11" t="s">
        <v>25</v>
      </c>
      <c r="DO118" s="11" t="s">
        <v>25</v>
      </c>
      <c r="DP118" s="11" t="s">
        <v>25</v>
      </c>
      <c r="DQ118" s="11" t="s">
        <v>25</v>
      </c>
      <c r="DR118" s="11" t="s">
        <v>25</v>
      </c>
      <c r="DS118" s="11" t="s">
        <v>25</v>
      </c>
      <c r="DT118" s="11" t="s">
        <v>25</v>
      </c>
      <c r="DU118" s="11" t="s">
        <v>25</v>
      </c>
      <c r="DV118" s="11" t="s">
        <v>25</v>
      </c>
      <c r="DW118" s="11" t="s">
        <v>25</v>
      </c>
      <c r="DX118" s="11" t="s">
        <v>25</v>
      </c>
      <c r="DY118" s="11" t="s">
        <v>25</v>
      </c>
      <c r="DZ118" s="11" t="s">
        <v>25</v>
      </c>
      <c r="EA118" s="11" t="s">
        <v>25</v>
      </c>
      <c r="EB118" s="11" t="s">
        <v>25</v>
      </c>
      <c r="EC118" s="11" t="s">
        <v>25</v>
      </c>
      <c r="ED118" s="11" t="s">
        <v>25</v>
      </c>
      <c r="EE118" s="11" t="s">
        <v>25</v>
      </c>
      <c r="EF118" s="11" t="s">
        <v>25</v>
      </c>
      <c r="EG118" s="11" t="s">
        <v>25</v>
      </c>
    </row>
    <row r="119" ht="15" customHeight="1" outlineLevel="1" spans="2:137">
      <c r="B119" s="10">
        <v>202106</v>
      </c>
      <c r="C119" s="11">
        <v>2762834.02</v>
      </c>
      <c r="D119" s="11">
        <v>1194919.75</v>
      </c>
      <c r="E119" s="11">
        <v>547120.55</v>
      </c>
      <c r="F119" s="11">
        <v>523750.85</v>
      </c>
      <c r="G119" s="11">
        <v>66960.35</v>
      </c>
      <c r="H119" s="11">
        <v>49326.75</v>
      </c>
      <c r="I119" s="11">
        <v>47146.25</v>
      </c>
      <c r="J119" s="11">
        <v>22386</v>
      </c>
      <c r="K119" s="11">
        <v>21783.1</v>
      </c>
      <c r="L119" s="11">
        <v>911.1</v>
      </c>
      <c r="M119" s="11">
        <v>341.1</v>
      </c>
      <c r="N119" s="11">
        <v>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CT119" s="10">
        <v>202106</v>
      </c>
      <c r="CU119" s="11">
        <v>0</v>
      </c>
      <c r="CV119" s="11">
        <v>0</v>
      </c>
      <c r="CW119" s="11">
        <v>0</v>
      </c>
      <c r="CX119" s="11">
        <v>0</v>
      </c>
      <c r="CY119" s="11">
        <v>0</v>
      </c>
      <c r="CZ119" s="11">
        <v>0</v>
      </c>
      <c r="DA119" s="11">
        <v>0</v>
      </c>
      <c r="DB119" s="11">
        <v>0</v>
      </c>
      <c r="DC119" s="11">
        <v>0</v>
      </c>
      <c r="DD119" s="11">
        <v>0</v>
      </c>
      <c r="DE119" s="11">
        <v>0</v>
      </c>
      <c r="DF119" s="11">
        <v>0</v>
      </c>
      <c r="DG119" s="11">
        <v>0</v>
      </c>
      <c r="DH119" s="11">
        <v>0</v>
      </c>
      <c r="DI119" s="11">
        <v>0</v>
      </c>
      <c r="DJ119" s="11" t="s">
        <v>25</v>
      </c>
      <c r="DK119" s="11" t="s">
        <v>25</v>
      </c>
      <c r="DL119" s="11" t="s">
        <v>25</v>
      </c>
      <c r="DM119" s="11" t="s">
        <v>25</v>
      </c>
      <c r="DN119" s="11" t="s">
        <v>25</v>
      </c>
      <c r="DO119" s="11" t="s">
        <v>25</v>
      </c>
      <c r="DP119" s="11" t="s">
        <v>25</v>
      </c>
      <c r="DQ119" s="11" t="s">
        <v>25</v>
      </c>
      <c r="DR119" s="11" t="s">
        <v>25</v>
      </c>
      <c r="DS119" s="11" t="s">
        <v>25</v>
      </c>
      <c r="DT119" s="11" t="s">
        <v>25</v>
      </c>
      <c r="DU119" s="11" t="s">
        <v>25</v>
      </c>
      <c r="DV119" s="11" t="s">
        <v>25</v>
      </c>
      <c r="DW119" s="11" t="s">
        <v>25</v>
      </c>
      <c r="DX119" s="11" t="s">
        <v>25</v>
      </c>
      <c r="DY119" s="11" t="s">
        <v>25</v>
      </c>
      <c r="DZ119" s="11" t="s">
        <v>25</v>
      </c>
      <c r="EA119" s="11" t="s">
        <v>25</v>
      </c>
      <c r="EB119" s="11" t="s">
        <v>25</v>
      </c>
      <c r="EC119" s="11" t="s">
        <v>25</v>
      </c>
      <c r="ED119" s="11" t="s">
        <v>25</v>
      </c>
      <c r="EE119" s="11" t="s">
        <v>25</v>
      </c>
      <c r="EF119" s="11" t="s">
        <v>25</v>
      </c>
      <c r="EG119" s="11" t="s">
        <v>25</v>
      </c>
    </row>
    <row r="120" ht="15" customHeight="1" outlineLevel="1" spans="2:137">
      <c r="B120" s="10">
        <v>202109</v>
      </c>
      <c r="C120" s="11">
        <v>6882434.68</v>
      </c>
      <c r="D120" s="11">
        <v>2074352.8</v>
      </c>
      <c r="E120" s="11">
        <v>1278637.5</v>
      </c>
      <c r="F120" s="11">
        <v>663552.2</v>
      </c>
      <c r="G120" s="11">
        <v>489836.6</v>
      </c>
      <c r="H120" s="11">
        <v>472291.7</v>
      </c>
      <c r="I120" s="11">
        <v>441111.3</v>
      </c>
      <c r="J120" s="11">
        <v>388221</v>
      </c>
      <c r="K120" s="11">
        <v>384217.4</v>
      </c>
      <c r="L120" s="11">
        <v>211202</v>
      </c>
      <c r="M120" s="11">
        <v>177005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CT120" s="10">
        <v>202109</v>
      </c>
      <c r="CU120" s="11">
        <v>0</v>
      </c>
      <c r="CV120" s="11">
        <v>0</v>
      </c>
      <c r="CW120" s="11">
        <v>0</v>
      </c>
      <c r="CX120" s="11">
        <v>0</v>
      </c>
      <c r="CY120" s="11">
        <v>0</v>
      </c>
      <c r="CZ120" s="11">
        <v>0</v>
      </c>
      <c r="DA120" s="11">
        <v>0</v>
      </c>
      <c r="DB120" s="11">
        <v>0</v>
      </c>
      <c r="DC120" s="11">
        <v>0</v>
      </c>
      <c r="DD120" s="11">
        <v>0</v>
      </c>
      <c r="DE120" s="11">
        <v>0</v>
      </c>
      <c r="DF120" s="11">
        <v>0</v>
      </c>
      <c r="DG120" s="11">
        <v>0</v>
      </c>
      <c r="DH120" s="11">
        <v>0</v>
      </c>
      <c r="DI120" s="11" t="s">
        <v>25</v>
      </c>
      <c r="DJ120" s="11" t="s">
        <v>25</v>
      </c>
      <c r="DK120" s="11" t="s">
        <v>25</v>
      </c>
      <c r="DL120" s="11" t="s">
        <v>25</v>
      </c>
      <c r="DM120" s="11" t="s">
        <v>25</v>
      </c>
      <c r="DN120" s="11" t="s">
        <v>25</v>
      </c>
      <c r="DO120" s="11" t="s">
        <v>25</v>
      </c>
      <c r="DP120" s="11" t="s">
        <v>25</v>
      </c>
      <c r="DQ120" s="11" t="s">
        <v>25</v>
      </c>
      <c r="DR120" s="11" t="s">
        <v>25</v>
      </c>
      <c r="DS120" s="11" t="s">
        <v>25</v>
      </c>
      <c r="DT120" s="11" t="s">
        <v>25</v>
      </c>
      <c r="DU120" s="11" t="s">
        <v>25</v>
      </c>
      <c r="DV120" s="11" t="s">
        <v>25</v>
      </c>
      <c r="DW120" s="11" t="s">
        <v>25</v>
      </c>
      <c r="DX120" s="11" t="s">
        <v>25</v>
      </c>
      <c r="DY120" s="11" t="s">
        <v>25</v>
      </c>
      <c r="DZ120" s="11" t="s">
        <v>25</v>
      </c>
      <c r="EA120" s="11" t="s">
        <v>25</v>
      </c>
      <c r="EB120" s="11" t="s">
        <v>25</v>
      </c>
      <c r="EC120" s="11" t="s">
        <v>25</v>
      </c>
      <c r="ED120" s="11" t="s">
        <v>25</v>
      </c>
      <c r="EE120" s="11" t="s">
        <v>25</v>
      </c>
      <c r="EF120" s="11" t="s">
        <v>25</v>
      </c>
      <c r="EG120" s="11" t="s">
        <v>25</v>
      </c>
    </row>
    <row r="121" ht="15" customHeight="1" outlineLevel="1" spans="2:137">
      <c r="B121" s="10">
        <v>202112</v>
      </c>
      <c r="C121" s="11">
        <v>3764087.72</v>
      </c>
      <c r="D121" s="11">
        <v>1356928.11</v>
      </c>
      <c r="E121" s="11">
        <v>624835.91</v>
      </c>
      <c r="F121" s="11">
        <v>462579.5</v>
      </c>
      <c r="G121" s="11">
        <v>355724.5</v>
      </c>
      <c r="H121" s="11">
        <v>268221</v>
      </c>
      <c r="I121" s="11">
        <v>144761.2</v>
      </c>
      <c r="J121" s="11">
        <v>2534.2</v>
      </c>
      <c r="K121" s="11">
        <v>964.2</v>
      </c>
      <c r="L121" s="11">
        <v>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CT121" s="10">
        <v>202112</v>
      </c>
      <c r="CU121" s="11">
        <v>0</v>
      </c>
      <c r="CV121" s="11">
        <v>0</v>
      </c>
      <c r="CW121" s="11">
        <v>0</v>
      </c>
      <c r="CX121" s="11">
        <v>0</v>
      </c>
      <c r="CY121" s="11">
        <v>0</v>
      </c>
      <c r="CZ121" s="11">
        <v>0</v>
      </c>
      <c r="DA121" s="11">
        <v>0</v>
      </c>
      <c r="DB121" s="11">
        <v>0</v>
      </c>
      <c r="DC121" s="11">
        <v>0</v>
      </c>
      <c r="DD121" s="11">
        <v>0</v>
      </c>
      <c r="DE121" s="11">
        <v>0</v>
      </c>
      <c r="DF121" s="11">
        <v>0</v>
      </c>
      <c r="DG121" s="11">
        <v>0</v>
      </c>
      <c r="DH121" s="11" t="s">
        <v>25</v>
      </c>
      <c r="DI121" s="11" t="s">
        <v>25</v>
      </c>
      <c r="DJ121" s="11" t="s">
        <v>25</v>
      </c>
      <c r="DK121" s="11" t="s">
        <v>25</v>
      </c>
      <c r="DL121" s="11" t="s">
        <v>25</v>
      </c>
      <c r="DM121" s="11" t="s">
        <v>25</v>
      </c>
      <c r="DN121" s="11" t="s">
        <v>25</v>
      </c>
      <c r="DO121" s="11" t="s">
        <v>25</v>
      </c>
      <c r="DP121" s="11" t="s">
        <v>25</v>
      </c>
      <c r="DQ121" s="11" t="s">
        <v>25</v>
      </c>
      <c r="DR121" s="11" t="s">
        <v>25</v>
      </c>
      <c r="DS121" s="11" t="s">
        <v>25</v>
      </c>
      <c r="DT121" s="11" t="s">
        <v>25</v>
      </c>
      <c r="DU121" s="11" t="s">
        <v>25</v>
      </c>
      <c r="DV121" s="11" t="s">
        <v>25</v>
      </c>
      <c r="DW121" s="11" t="s">
        <v>25</v>
      </c>
      <c r="DX121" s="11" t="s">
        <v>25</v>
      </c>
      <c r="DY121" s="11" t="s">
        <v>25</v>
      </c>
      <c r="DZ121" s="11" t="s">
        <v>25</v>
      </c>
      <c r="EA121" s="11" t="s">
        <v>25</v>
      </c>
      <c r="EB121" s="11" t="s">
        <v>25</v>
      </c>
      <c r="EC121" s="11" t="s">
        <v>25</v>
      </c>
      <c r="ED121" s="11" t="s">
        <v>25</v>
      </c>
      <c r="EE121" s="11" t="s">
        <v>25</v>
      </c>
      <c r="EF121" s="11" t="s">
        <v>25</v>
      </c>
      <c r="EG121" s="11" t="s">
        <v>25</v>
      </c>
    </row>
    <row r="122" ht="15" customHeight="1" outlineLevel="1" spans="2:137">
      <c r="B122" s="10">
        <v>202203</v>
      </c>
      <c r="C122" s="11">
        <v>3212040.51</v>
      </c>
      <c r="D122" s="11">
        <v>1143689.8</v>
      </c>
      <c r="E122" s="11">
        <v>1581187.82</v>
      </c>
      <c r="F122" s="11">
        <v>828833.73</v>
      </c>
      <c r="G122" s="11">
        <v>208789.1</v>
      </c>
      <c r="H122" s="11">
        <v>157059.15</v>
      </c>
      <c r="I122" s="11">
        <v>6659</v>
      </c>
      <c r="J122" s="11">
        <v>6659</v>
      </c>
      <c r="K122" s="11">
        <v>700</v>
      </c>
      <c r="L122" s="11">
        <v>700</v>
      </c>
      <c r="M122" s="11">
        <v>700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CT122" s="10">
        <v>202203</v>
      </c>
      <c r="CU122" s="11">
        <v>0</v>
      </c>
      <c r="CV122" s="11">
        <v>0</v>
      </c>
      <c r="CW122" s="11">
        <v>0</v>
      </c>
      <c r="CX122" s="11">
        <v>0</v>
      </c>
      <c r="CY122" s="11">
        <v>0</v>
      </c>
      <c r="CZ122" s="11">
        <v>0</v>
      </c>
      <c r="DA122" s="11">
        <v>0</v>
      </c>
      <c r="DB122" s="11">
        <v>0</v>
      </c>
      <c r="DC122" s="11">
        <v>0</v>
      </c>
      <c r="DD122" s="11">
        <v>0</v>
      </c>
      <c r="DE122" s="11">
        <v>0</v>
      </c>
      <c r="DF122" s="11">
        <v>0</v>
      </c>
      <c r="DG122" s="11" t="s">
        <v>25</v>
      </c>
      <c r="DH122" s="11" t="s">
        <v>25</v>
      </c>
      <c r="DI122" s="11" t="s">
        <v>25</v>
      </c>
      <c r="DJ122" s="11" t="s">
        <v>25</v>
      </c>
      <c r="DK122" s="11" t="s">
        <v>25</v>
      </c>
      <c r="DL122" s="11" t="s">
        <v>25</v>
      </c>
      <c r="DM122" s="11" t="s">
        <v>25</v>
      </c>
      <c r="DN122" s="11" t="s">
        <v>25</v>
      </c>
      <c r="DO122" s="11" t="s">
        <v>25</v>
      </c>
      <c r="DP122" s="11" t="s">
        <v>25</v>
      </c>
      <c r="DQ122" s="11" t="s">
        <v>25</v>
      </c>
      <c r="DR122" s="11" t="s">
        <v>25</v>
      </c>
      <c r="DS122" s="11" t="s">
        <v>25</v>
      </c>
      <c r="DT122" s="11" t="s">
        <v>25</v>
      </c>
      <c r="DU122" s="11" t="s">
        <v>25</v>
      </c>
      <c r="DV122" s="11" t="s">
        <v>25</v>
      </c>
      <c r="DW122" s="11" t="s">
        <v>25</v>
      </c>
      <c r="DX122" s="11" t="s">
        <v>25</v>
      </c>
      <c r="DY122" s="11" t="s">
        <v>25</v>
      </c>
      <c r="DZ122" s="11" t="s">
        <v>25</v>
      </c>
      <c r="EA122" s="11" t="s">
        <v>25</v>
      </c>
      <c r="EB122" s="11" t="s">
        <v>25</v>
      </c>
      <c r="EC122" s="11" t="s">
        <v>25</v>
      </c>
      <c r="ED122" s="11" t="s">
        <v>25</v>
      </c>
      <c r="EE122" s="11" t="s">
        <v>25</v>
      </c>
      <c r="EF122" s="11" t="s">
        <v>25</v>
      </c>
      <c r="EG122" s="11" t="s">
        <v>25</v>
      </c>
    </row>
    <row r="123" ht="15" customHeight="1" outlineLevel="1" spans="2:137">
      <c r="B123" s="10">
        <v>202206</v>
      </c>
      <c r="C123" s="11">
        <v>3242204.54</v>
      </c>
      <c r="D123" s="11">
        <v>1917429.17</v>
      </c>
      <c r="E123" s="11">
        <v>1585986.73</v>
      </c>
      <c r="F123" s="11">
        <v>527029.34</v>
      </c>
      <c r="G123" s="11">
        <v>377523.04</v>
      </c>
      <c r="H123" s="11">
        <v>341594.23</v>
      </c>
      <c r="I123" s="11">
        <v>55225</v>
      </c>
      <c r="J123" s="11">
        <v>46302.6</v>
      </c>
      <c r="K123" s="11">
        <v>46302.6</v>
      </c>
      <c r="L123" s="11">
        <v>46302.6</v>
      </c>
      <c r="M123" s="11">
        <v>156380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CT123" s="10">
        <v>202206</v>
      </c>
      <c r="CU123" s="11">
        <v>0</v>
      </c>
      <c r="CV123" s="11">
        <v>0</v>
      </c>
      <c r="CW123" s="11">
        <v>0</v>
      </c>
      <c r="CX123" s="11">
        <v>0</v>
      </c>
      <c r="CY123" s="11">
        <v>0</v>
      </c>
      <c r="CZ123" s="11">
        <v>0</v>
      </c>
      <c r="DA123" s="11">
        <v>0</v>
      </c>
      <c r="DB123" s="11">
        <v>0</v>
      </c>
      <c r="DC123" s="11">
        <v>0</v>
      </c>
      <c r="DD123" s="11">
        <v>0</v>
      </c>
      <c r="DE123" s="11">
        <v>0</v>
      </c>
      <c r="DF123" s="11" t="s">
        <v>25</v>
      </c>
      <c r="DG123" s="11" t="s">
        <v>25</v>
      </c>
      <c r="DH123" s="11" t="s">
        <v>25</v>
      </c>
      <c r="DI123" s="11" t="s">
        <v>25</v>
      </c>
      <c r="DJ123" s="11" t="s">
        <v>25</v>
      </c>
      <c r="DK123" s="11" t="s">
        <v>25</v>
      </c>
      <c r="DL123" s="11" t="s">
        <v>25</v>
      </c>
      <c r="DM123" s="11" t="s">
        <v>25</v>
      </c>
      <c r="DN123" s="11" t="s">
        <v>25</v>
      </c>
      <c r="DO123" s="11" t="s">
        <v>25</v>
      </c>
      <c r="DP123" s="11" t="s">
        <v>25</v>
      </c>
      <c r="DQ123" s="11" t="s">
        <v>25</v>
      </c>
      <c r="DR123" s="11" t="s">
        <v>25</v>
      </c>
      <c r="DS123" s="11" t="s">
        <v>25</v>
      </c>
      <c r="DT123" s="11" t="s">
        <v>25</v>
      </c>
      <c r="DU123" s="11" t="s">
        <v>25</v>
      </c>
      <c r="DV123" s="11" t="s">
        <v>25</v>
      </c>
      <c r="DW123" s="11" t="s">
        <v>25</v>
      </c>
      <c r="DX123" s="11" t="s">
        <v>25</v>
      </c>
      <c r="DY123" s="11" t="s">
        <v>25</v>
      </c>
      <c r="DZ123" s="11" t="s">
        <v>25</v>
      </c>
      <c r="EA123" s="11" t="s">
        <v>25</v>
      </c>
      <c r="EB123" s="11" t="s">
        <v>25</v>
      </c>
      <c r="EC123" s="11" t="s">
        <v>25</v>
      </c>
      <c r="ED123" s="11" t="s">
        <v>25</v>
      </c>
      <c r="EE123" s="11" t="s">
        <v>25</v>
      </c>
      <c r="EF123" s="11" t="s">
        <v>25</v>
      </c>
      <c r="EG123" s="11" t="s">
        <v>25</v>
      </c>
    </row>
    <row r="124" ht="15" customHeight="1" outlineLevel="1" spans="2:137">
      <c r="B124" s="10">
        <v>202209</v>
      </c>
      <c r="C124" s="11">
        <v>3081059</v>
      </c>
      <c r="D124" s="11">
        <v>2252308.98</v>
      </c>
      <c r="E124" s="11">
        <v>942007.75</v>
      </c>
      <c r="F124" s="11">
        <v>699713.05</v>
      </c>
      <c r="G124" s="11">
        <v>525218.35</v>
      </c>
      <c r="H124" s="11">
        <v>148544.5</v>
      </c>
      <c r="I124" s="11">
        <v>145862.8</v>
      </c>
      <c r="J124" s="11">
        <v>110060</v>
      </c>
      <c r="K124" s="11">
        <v>110060</v>
      </c>
      <c r="L124" s="11">
        <v>79454.85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CT124" s="10">
        <v>202209</v>
      </c>
      <c r="CU124" s="11">
        <v>0</v>
      </c>
      <c r="CV124" s="11">
        <v>0</v>
      </c>
      <c r="CW124" s="11">
        <v>0</v>
      </c>
      <c r="CX124" s="11">
        <v>0</v>
      </c>
      <c r="CY124" s="11">
        <v>0</v>
      </c>
      <c r="CZ124" s="11">
        <v>0</v>
      </c>
      <c r="DA124" s="11">
        <v>0</v>
      </c>
      <c r="DB124" s="11">
        <v>0</v>
      </c>
      <c r="DC124" s="11">
        <v>0</v>
      </c>
      <c r="DD124" s="11">
        <v>0</v>
      </c>
      <c r="DE124" s="11" t="s">
        <v>25</v>
      </c>
      <c r="DF124" s="11" t="s">
        <v>25</v>
      </c>
      <c r="DG124" s="11" t="s">
        <v>25</v>
      </c>
      <c r="DH124" s="11" t="s">
        <v>25</v>
      </c>
      <c r="DI124" s="11" t="s">
        <v>25</v>
      </c>
      <c r="DJ124" s="11" t="s">
        <v>25</v>
      </c>
      <c r="DK124" s="11" t="s">
        <v>25</v>
      </c>
      <c r="DL124" s="11" t="s">
        <v>25</v>
      </c>
      <c r="DM124" s="11" t="s">
        <v>25</v>
      </c>
      <c r="DN124" s="11" t="s">
        <v>25</v>
      </c>
      <c r="DO124" s="11" t="s">
        <v>25</v>
      </c>
      <c r="DP124" s="11" t="s">
        <v>25</v>
      </c>
      <c r="DQ124" s="11" t="s">
        <v>25</v>
      </c>
      <c r="DR124" s="11" t="s">
        <v>25</v>
      </c>
      <c r="DS124" s="11" t="s">
        <v>25</v>
      </c>
      <c r="DT124" s="11" t="s">
        <v>25</v>
      </c>
      <c r="DU124" s="11" t="s">
        <v>25</v>
      </c>
      <c r="DV124" s="11" t="s">
        <v>25</v>
      </c>
      <c r="DW124" s="11" t="s">
        <v>25</v>
      </c>
      <c r="DX124" s="11" t="s">
        <v>25</v>
      </c>
      <c r="DY124" s="11" t="s">
        <v>25</v>
      </c>
      <c r="DZ124" s="11" t="s">
        <v>25</v>
      </c>
      <c r="EA124" s="11" t="s">
        <v>25</v>
      </c>
      <c r="EB124" s="11" t="s">
        <v>25</v>
      </c>
      <c r="EC124" s="11" t="s">
        <v>25</v>
      </c>
      <c r="ED124" s="11" t="s">
        <v>25</v>
      </c>
      <c r="EE124" s="11" t="s">
        <v>25</v>
      </c>
      <c r="EF124" s="11" t="s">
        <v>25</v>
      </c>
      <c r="EG124" s="11" t="s">
        <v>25</v>
      </c>
    </row>
    <row r="125" ht="15" customHeight="1" outlineLevel="1" spans="2:137">
      <c r="B125" s="10">
        <v>202212</v>
      </c>
      <c r="C125" s="11">
        <v>3469600.69</v>
      </c>
      <c r="D125" s="11">
        <v>1307707.39</v>
      </c>
      <c r="E125" s="11">
        <v>649623.11</v>
      </c>
      <c r="F125" s="11">
        <v>393572.43</v>
      </c>
      <c r="G125" s="11">
        <v>65941.01</v>
      </c>
      <c r="H125" s="11">
        <v>30311.43</v>
      </c>
      <c r="I125" s="11">
        <v>21676.43</v>
      </c>
      <c r="J125" s="11">
        <v>1800</v>
      </c>
      <c r="K125" s="11">
        <v>66260.7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CT125" s="10">
        <v>202212</v>
      </c>
      <c r="CU125" s="11">
        <v>0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  <c r="DD125" s="11" t="s">
        <v>25</v>
      </c>
      <c r="DE125" s="11" t="s">
        <v>25</v>
      </c>
      <c r="DF125" s="11" t="s">
        <v>25</v>
      </c>
      <c r="DG125" s="11" t="s">
        <v>25</v>
      </c>
      <c r="DH125" s="11" t="s">
        <v>25</v>
      </c>
      <c r="DI125" s="11" t="s">
        <v>25</v>
      </c>
      <c r="DJ125" s="11" t="s">
        <v>25</v>
      </c>
      <c r="DK125" s="11" t="s">
        <v>25</v>
      </c>
      <c r="DL125" s="11" t="s">
        <v>25</v>
      </c>
      <c r="DM125" s="11" t="s">
        <v>25</v>
      </c>
      <c r="DN125" s="11" t="s">
        <v>25</v>
      </c>
      <c r="DO125" s="11" t="s">
        <v>25</v>
      </c>
      <c r="DP125" s="11" t="s">
        <v>25</v>
      </c>
      <c r="DQ125" s="11" t="s">
        <v>25</v>
      </c>
      <c r="DR125" s="11" t="s">
        <v>25</v>
      </c>
      <c r="DS125" s="11" t="s">
        <v>25</v>
      </c>
      <c r="DT125" s="11" t="s">
        <v>25</v>
      </c>
      <c r="DU125" s="11" t="s">
        <v>25</v>
      </c>
      <c r="DV125" s="11" t="s">
        <v>25</v>
      </c>
      <c r="DW125" s="11" t="s">
        <v>25</v>
      </c>
      <c r="DX125" s="11" t="s">
        <v>25</v>
      </c>
      <c r="DY125" s="11" t="s">
        <v>25</v>
      </c>
      <c r="DZ125" s="11" t="s">
        <v>25</v>
      </c>
      <c r="EA125" s="11" t="s">
        <v>25</v>
      </c>
      <c r="EB125" s="11" t="s">
        <v>25</v>
      </c>
      <c r="EC125" s="11" t="s">
        <v>25</v>
      </c>
      <c r="ED125" s="11" t="s">
        <v>25</v>
      </c>
      <c r="EE125" s="11" t="s">
        <v>25</v>
      </c>
      <c r="EF125" s="11" t="s">
        <v>25</v>
      </c>
      <c r="EG125" s="11" t="s">
        <v>25</v>
      </c>
    </row>
    <row r="126" ht="15" customHeight="1" outlineLevel="1" spans="2:137">
      <c r="B126" s="10">
        <v>202303</v>
      </c>
      <c r="C126" s="11">
        <v>2069267.39</v>
      </c>
      <c r="D126" s="11">
        <v>682665.46</v>
      </c>
      <c r="E126" s="11">
        <v>296540.42</v>
      </c>
      <c r="F126" s="11">
        <v>253792.52</v>
      </c>
      <c r="G126" s="11">
        <v>100720.2</v>
      </c>
      <c r="H126" s="11">
        <v>47666</v>
      </c>
      <c r="I126" s="11">
        <v>47566</v>
      </c>
      <c r="J126" s="11">
        <v>17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CT126" s="10">
        <v>202303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 t="s">
        <v>25</v>
      </c>
      <c r="DD126" s="11" t="s">
        <v>25</v>
      </c>
      <c r="DE126" s="11" t="s">
        <v>25</v>
      </c>
      <c r="DF126" s="11" t="s">
        <v>25</v>
      </c>
      <c r="DG126" s="11" t="s">
        <v>25</v>
      </c>
      <c r="DH126" s="11" t="s">
        <v>25</v>
      </c>
      <c r="DI126" s="11" t="s">
        <v>25</v>
      </c>
      <c r="DJ126" s="11" t="s">
        <v>25</v>
      </c>
      <c r="DK126" s="11" t="s">
        <v>25</v>
      </c>
      <c r="DL126" s="11" t="s">
        <v>25</v>
      </c>
      <c r="DM126" s="11" t="s">
        <v>25</v>
      </c>
      <c r="DN126" s="11" t="s">
        <v>25</v>
      </c>
      <c r="DO126" s="11" t="s">
        <v>25</v>
      </c>
      <c r="DP126" s="11" t="s">
        <v>25</v>
      </c>
      <c r="DQ126" s="11" t="s">
        <v>25</v>
      </c>
      <c r="DR126" s="11" t="s">
        <v>25</v>
      </c>
      <c r="DS126" s="11" t="s">
        <v>25</v>
      </c>
      <c r="DT126" s="11" t="s">
        <v>25</v>
      </c>
      <c r="DU126" s="11" t="s">
        <v>25</v>
      </c>
      <c r="DV126" s="11" t="s">
        <v>25</v>
      </c>
      <c r="DW126" s="11" t="s">
        <v>25</v>
      </c>
      <c r="DX126" s="11" t="s">
        <v>25</v>
      </c>
      <c r="DY126" s="11" t="s">
        <v>25</v>
      </c>
      <c r="DZ126" s="11" t="s">
        <v>25</v>
      </c>
      <c r="EA126" s="11" t="s">
        <v>25</v>
      </c>
      <c r="EB126" s="11" t="s">
        <v>25</v>
      </c>
      <c r="EC126" s="11" t="s">
        <v>25</v>
      </c>
      <c r="ED126" s="11" t="s">
        <v>25</v>
      </c>
      <c r="EE126" s="11" t="s">
        <v>25</v>
      </c>
      <c r="EF126" s="11" t="s">
        <v>25</v>
      </c>
      <c r="EG126" s="11" t="s">
        <v>25</v>
      </c>
    </row>
    <row r="127" ht="15" customHeight="1" outlineLevel="1" spans="2:137">
      <c r="B127" s="10">
        <v>202306</v>
      </c>
      <c r="C127" s="11">
        <v>2375775.34</v>
      </c>
      <c r="D127" s="11">
        <v>887606.32</v>
      </c>
      <c r="E127" s="11">
        <v>311905.81</v>
      </c>
      <c r="F127" s="11">
        <v>269960.7</v>
      </c>
      <c r="G127" s="11">
        <v>50373.01</v>
      </c>
      <c r="H127" s="11">
        <v>45236.51</v>
      </c>
      <c r="I127" s="11">
        <v>41480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CT127" s="10">
        <v>202306</v>
      </c>
      <c r="CU127" s="11">
        <v>0</v>
      </c>
      <c r="CV127" s="11">
        <v>0</v>
      </c>
      <c r="CW127" s="11">
        <v>0</v>
      </c>
      <c r="CX127" s="11">
        <v>0</v>
      </c>
      <c r="CY127" s="11">
        <v>0</v>
      </c>
      <c r="CZ127" s="11">
        <v>0</v>
      </c>
      <c r="DA127" s="11">
        <v>0</v>
      </c>
      <c r="DB127" s="11" t="s">
        <v>25</v>
      </c>
      <c r="DC127" s="11" t="s">
        <v>25</v>
      </c>
      <c r="DD127" s="11" t="s">
        <v>25</v>
      </c>
      <c r="DE127" s="11" t="s">
        <v>25</v>
      </c>
      <c r="DF127" s="11" t="s">
        <v>25</v>
      </c>
      <c r="DG127" s="11" t="s">
        <v>25</v>
      </c>
      <c r="DH127" s="11" t="s">
        <v>25</v>
      </c>
      <c r="DI127" s="11" t="s">
        <v>25</v>
      </c>
      <c r="DJ127" s="11" t="s">
        <v>25</v>
      </c>
      <c r="DK127" s="11" t="s">
        <v>25</v>
      </c>
      <c r="DL127" s="11" t="s">
        <v>25</v>
      </c>
      <c r="DM127" s="11" t="s">
        <v>25</v>
      </c>
      <c r="DN127" s="11" t="s">
        <v>25</v>
      </c>
      <c r="DO127" s="11" t="s">
        <v>25</v>
      </c>
      <c r="DP127" s="11" t="s">
        <v>25</v>
      </c>
      <c r="DQ127" s="11" t="s">
        <v>25</v>
      </c>
      <c r="DR127" s="11" t="s">
        <v>25</v>
      </c>
      <c r="DS127" s="11" t="s">
        <v>25</v>
      </c>
      <c r="DT127" s="11" t="s">
        <v>25</v>
      </c>
      <c r="DU127" s="11" t="s">
        <v>25</v>
      </c>
      <c r="DV127" s="11" t="s">
        <v>25</v>
      </c>
      <c r="DW127" s="11" t="s">
        <v>25</v>
      </c>
      <c r="DX127" s="11" t="s">
        <v>25</v>
      </c>
      <c r="DY127" s="11" t="s">
        <v>25</v>
      </c>
      <c r="DZ127" s="11" t="s">
        <v>25</v>
      </c>
      <c r="EA127" s="11" t="s">
        <v>25</v>
      </c>
      <c r="EB127" s="11" t="s">
        <v>25</v>
      </c>
      <c r="EC127" s="11" t="s">
        <v>25</v>
      </c>
      <c r="ED127" s="11" t="s">
        <v>25</v>
      </c>
      <c r="EE127" s="11" t="s">
        <v>25</v>
      </c>
      <c r="EF127" s="11" t="s">
        <v>25</v>
      </c>
      <c r="EG127" s="11" t="s">
        <v>25</v>
      </c>
    </row>
    <row r="128" ht="15" customHeight="1" outlineLevel="1" spans="2:137">
      <c r="B128" s="10">
        <v>202309</v>
      </c>
      <c r="C128" s="11">
        <v>2586789.19</v>
      </c>
      <c r="D128" s="11">
        <v>455801.72</v>
      </c>
      <c r="E128" s="11">
        <v>209907.5</v>
      </c>
      <c r="F128" s="11">
        <v>84576.3</v>
      </c>
      <c r="G128" s="11">
        <v>56124</v>
      </c>
      <c r="H128" s="11">
        <v>70176.6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CT128" s="10">
        <v>202309</v>
      </c>
      <c r="CU128" s="11">
        <v>0</v>
      </c>
      <c r="CV128" s="11">
        <v>0</v>
      </c>
      <c r="CW128" s="11">
        <v>0</v>
      </c>
      <c r="CX128" s="11">
        <v>0</v>
      </c>
      <c r="CY128" s="11">
        <v>0</v>
      </c>
      <c r="CZ128" s="11">
        <v>0</v>
      </c>
      <c r="DA128" s="11" t="s">
        <v>25</v>
      </c>
      <c r="DB128" s="11" t="s">
        <v>25</v>
      </c>
      <c r="DC128" s="11" t="s">
        <v>25</v>
      </c>
      <c r="DD128" s="11" t="s">
        <v>25</v>
      </c>
      <c r="DE128" s="11" t="s">
        <v>25</v>
      </c>
      <c r="DF128" s="11" t="s">
        <v>25</v>
      </c>
      <c r="DG128" s="11" t="s">
        <v>25</v>
      </c>
      <c r="DH128" s="11" t="s">
        <v>25</v>
      </c>
      <c r="DI128" s="11" t="s">
        <v>25</v>
      </c>
      <c r="DJ128" s="11" t="s">
        <v>25</v>
      </c>
      <c r="DK128" s="11" t="s">
        <v>25</v>
      </c>
      <c r="DL128" s="11" t="s">
        <v>25</v>
      </c>
      <c r="DM128" s="11" t="s">
        <v>25</v>
      </c>
      <c r="DN128" s="11" t="s">
        <v>25</v>
      </c>
      <c r="DO128" s="11" t="s">
        <v>25</v>
      </c>
      <c r="DP128" s="11" t="s">
        <v>25</v>
      </c>
      <c r="DQ128" s="11" t="s">
        <v>25</v>
      </c>
      <c r="DR128" s="11" t="s">
        <v>25</v>
      </c>
      <c r="DS128" s="11" t="s">
        <v>25</v>
      </c>
      <c r="DT128" s="11" t="s">
        <v>25</v>
      </c>
      <c r="DU128" s="11" t="s">
        <v>25</v>
      </c>
      <c r="DV128" s="11" t="s">
        <v>25</v>
      </c>
      <c r="DW128" s="11" t="s">
        <v>25</v>
      </c>
      <c r="DX128" s="11" t="s">
        <v>25</v>
      </c>
      <c r="DY128" s="11" t="s">
        <v>25</v>
      </c>
      <c r="DZ128" s="11" t="s">
        <v>25</v>
      </c>
      <c r="EA128" s="11" t="s">
        <v>25</v>
      </c>
      <c r="EB128" s="11" t="s">
        <v>25</v>
      </c>
      <c r="EC128" s="11" t="s">
        <v>25</v>
      </c>
      <c r="ED128" s="11" t="s">
        <v>25</v>
      </c>
      <c r="EE128" s="11" t="s">
        <v>25</v>
      </c>
      <c r="EF128" s="11" t="s">
        <v>25</v>
      </c>
      <c r="EG128" s="11" t="s">
        <v>25</v>
      </c>
    </row>
    <row r="129" ht="15" customHeight="1" outlineLevel="1" spans="2:137">
      <c r="B129" s="10">
        <v>202312</v>
      </c>
      <c r="C129" s="11">
        <v>1825370.6</v>
      </c>
      <c r="D129" s="11">
        <v>537188.8</v>
      </c>
      <c r="E129" s="11">
        <v>271484.8</v>
      </c>
      <c r="F129" s="11">
        <v>150653</v>
      </c>
      <c r="G129" s="11">
        <v>75032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CT129" s="10">
        <v>202312</v>
      </c>
      <c r="CU129" s="11">
        <v>0</v>
      </c>
      <c r="CV129" s="11">
        <v>0</v>
      </c>
      <c r="CW129" s="11">
        <v>0</v>
      </c>
      <c r="CX129" s="11">
        <v>0</v>
      </c>
      <c r="CY129" s="11">
        <v>0</v>
      </c>
      <c r="CZ129" s="11" t="s">
        <v>25</v>
      </c>
      <c r="DA129" s="11" t="s">
        <v>25</v>
      </c>
      <c r="DB129" s="11" t="s">
        <v>25</v>
      </c>
      <c r="DC129" s="11" t="s">
        <v>25</v>
      </c>
      <c r="DD129" s="11" t="s">
        <v>25</v>
      </c>
      <c r="DE129" s="11" t="s">
        <v>25</v>
      </c>
      <c r="DF129" s="11" t="s">
        <v>25</v>
      </c>
      <c r="DG129" s="11" t="s">
        <v>25</v>
      </c>
      <c r="DH129" s="11" t="s">
        <v>25</v>
      </c>
      <c r="DI129" s="11" t="s">
        <v>25</v>
      </c>
      <c r="DJ129" s="11" t="s">
        <v>25</v>
      </c>
      <c r="DK129" s="11" t="s">
        <v>25</v>
      </c>
      <c r="DL129" s="11" t="s">
        <v>25</v>
      </c>
      <c r="DM129" s="11" t="s">
        <v>25</v>
      </c>
      <c r="DN129" s="11" t="s">
        <v>25</v>
      </c>
      <c r="DO129" s="11" t="s">
        <v>25</v>
      </c>
      <c r="DP129" s="11" t="s">
        <v>25</v>
      </c>
      <c r="DQ129" s="11" t="s">
        <v>25</v>
      </c>
      <c r="DR129" s="11" t="s">
        <v>25</v>
      </c>
      <c r="DS129" s="11" t="s">
        <v>25</v>
      </c>
      <c r="DT129" s="11" t="s">
        <v>25</v>
      </c>
      <c r="DU129" s="11" t="s">
        <v>25</v>
      </c>
      <c r="DV129" s="11" t="s">
        <v>25</v>
      </c>
      <c r="DW129" s="11" t="s">
        <v>25</v>
      </c>
      <c r="DX129" s="11" t="s">
        <v>25</v>
      </c>
      <c r="DY129" s="11" t="s">
        <v>25</v>
      </c>
      <c r="DZ129" s="11" t="s">
        <v>25</v>
      </c>
      <c r="EA129" s="11" t="s">
        <v>25</v>
      </c>
      <c r="EB129" s="11" t="s">
        <v>25</v>
      </c>
      <c r="EC129" s="11" t="s">
        <v>25</v>
      </c>
      <c r="ED129" s="11" t="s">
        <v>25</v>
      </c>
      <c r="EE129" s="11" t="s">
        <v>25</v>
      </c>
      <c r="EF129" s="11" t="s">
        <v>25</v>
      </c>
      <c r="EG129" s="11" t="s">
        <v>25</v>
      </c>
    </row>
    <row r="130" ht="15" customHeight="1" outlineLevel="1" spans="2:137">
      <c r="B130" s="10">
        <v>202403</v>
      </c>
      <c r="C130" s="11">
        <v>2533198.05</v>
      </c>
      <c r="D130" s="11">
        <v>441409.88</v>
      </c>
      <c r="E130" s="11">
        <v>184736.68</v>
      </c>
      <c r="F130" s="11">
        <v>103350.78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0</v>
      </c>
      <c r="AZ130" s="11">
        <v>0</v>
      </c>
      <c r="BA130" s="11">
        <v>0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CT130" s="10">
        <v>202403</v>
      </c>
      <c r="CU130" s="11">
        <v>0</v>
      </c>
      <c r="CV130" s="11">
        <v>0</v>
      </c>
      <c r="CW130" s="11">
        <v>0</v>
      </c>
      <c r="CX130" s="11">
        <v>0</v>
      </c>
      <c r="CY130" s="11" t="s">
        <v>25</v>
      </c>
      <c r="CZ130" s="11" t="s">
        <v>25</v>
      </c>
      <c r="DA130" s="11" t="s">
        <v>25</v>
      </c>
      <c r="DB130" s="11" t="s">
        <v>25</v>
      </c>
      <c r="DC130" s="11" t="s">
        <v>25</v>
      </c>
      <c r="DD130" s="11" t="s">
        <v>25</v>
      </c>
      <c r="DE130" s="11" t="s">
        <v>25</v>
      </c>
      <c r="DF130" s="11" t="s">
        <v>25</v>
      </c>
      <c r="DG130" s="11" t="s">
        <v>25</v>
      </c>
      <c r="DH130" s="11" t="s">
        <v>25</v>
      </c>
      <c r="DI130" s="11" t="s">
        <v>25</v>
      </c>
      <c r="DJ130" s="11" t="s">
        <v>25</v>
      </c>
      <c r="DK130" s="11" t="s">
        <v>25</v>
      </c>
      <c r="DL130" s="11" t="s">
        <v>25</v>
      </c>
      <c r="DM130" s="11" t="s">
        <v>25</v>
      </c>
      <c r="DN130" s="11" t="s">
        <v>25</v>
      </c>
      <c r="DO130" s="11" t="s">
        <v>25</v>
      </c>
      <c r="DP130" s="11" t="s">
        <v>25</v>
      </c>
      <c r="DQ130" s="11" t="s">
        <v>25</v>
      </c>
      <c r="DR130" s="11" t="s">
        <v>25</v>
      </c>
      <c r="DS130" s="11" t="s">
        <v>25</v>
      </c>
      <c r="DT130" s="11" t="s">
        <v>25</v>
      </c>
      <c r="DU130" s="11" t="s">
        <v>25</v>
      </c>
      <c r="DV130" s="11" t="s">
        <v>25</v>
      </c>
      <c r="DW130" s="11" t="s">
        <v>25</v>
      </c>
      <c r="DX130" s="11" t="s">
        <v>25</v>
      </c>
      <c r="DY130" s="11" t="s">
        <v>25</v>
      </c>
      <c r="DZ130" s="11" t="s">
        <v>25</v>
      </c>
      <c r="EA130" s="11" t="s">
        <v>25</v>
      </c>
      <c r="EB130" s="11" t="s">
        <v>25</v>
      </c>
      <c r="EC130" s="11" t="s">
        <v>25</v>
      </c>
      <c r="ED130" s="11" t="s">
        <v>25</v>
      </c>
      <c r="EE130" s="11" t="s">
        <v>25</v>
      </c>
      <c r="EF130" s="11" t="s">
        <v>25</v>
      </c>
      <c r="EG130" s="11" t="s">
        <v>25</v>
      </c>
    </row>
    <row r="131" ht="15" customHeight="1" outlineLevel="1" spans="2:137">
      <c r="B131" s="10">
        <v>202406</v>
      </c>
      <c r="C131" s="11">
        <v>2312806.76</v>
      </c>
      <c r="D131" s="11">
        <v>766723.42</v>
      </c>
      <c r="E131" s="11">
        <v>194091.22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0</v>
      </c>
      <c r="AZ131" s="11">
        <v>0</v>
      </c>
      <c r="BA131" s="11">
        <v>0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CT131" s="10">
        <v>202406</v>
      </c>
      <c r="CU131" s="11">
        <v>0</v>
      </c>
      <c r="CV131" s="11">
        <v>0</v>
      </c>
      <c r="CW131" s="11">
        <v>0</v>
      </c>
      <c r="CX131" s="11" t="s">
        <v>25</v>
      </c>
      <c r="CY131" s="11" t="s">
        <v>25</v>
      </c>
      <c r="CZ131" s="11" t="s">
        <v>25</v>
      </c>
      <c r="DA131" s="11" t="s">
        <v>25</v>
      </c>
      <c r="DB131" s="11" t="s">
        <v>25</v>
      </c>
      <c r="DC131" s="11" t="s">
        <v>25</v>
      </c>
      <c r="DD131" s="11" t="s">
        <v>25</v>
      </c>
      <c r="DE131" s="11" t="s">
        <v>25</v>
      </c>
      <c r="DF131" s="11" t="s">
        <v>25</v>
      </c>
      <c r="DG131" s="11" t="s">
        <v>25</v>
      </c>
      <c r="DH131" s="11" t="s">
        <v>25</v>
      </c>
      <c r="DI131" s="11" t="s">
        <v>25</v>
      </c>
      <c r="DJ131" s="11" t="s">
        <v>25</v>
      </c>
      <c r="DK131" s="11" t="s">
        <v>25</v>
      </c>
      <c r="DL131" s="11" t="s">
        <v>25</v>
      </c>
      <c r="DM131" s="11" t="s">
        <v>25</v>
      </c>
      <c r="DN131" s="11" t="s">
        <v>25</v>
      </c>
      <c r="DO131" s="11" t="s">
        <v>25</v>
      </c>
      <c r="DP131" s="11" t="s">
        <v>25</v>
      </c>
      <c r="DQ131" s="11" t="s">
        <v>25</v>
      </c>
      <c r="DR131" s="11" t="s">
        <v>25</v>
      </c>
      <c r="DS131" s="11" t="s">
        <v>25</v>
      </c>
      <c r="DT131" s="11" t="s">
        <v>25</v>
      </c>
      <c r="DU131" s="11" t="s">
        <v>25</v>
      </c>
      <c r="DV131" s="11" t="s">
        <v>25</v>
      </c>
      <c r="DW131" s="11" t="s">
        <v>25</v>
      </c>
      <c r="DX131" s="11" t="s">
        <v>25</v>
      </c>
      <c r="DY131" s="11" t="s">
        <v>25</v>
      </c>
      <c r="DZ131" s="11" t="s">
        <v>25</v>
      </c>
      <c r="EA131" s="11" t="s">
        <v>25</v>
      </c>
      <c r="EB131" s="11" t="s">
        <v>25</v>
      </c>
      <c r="EC131" s="11" t="s">
        <v>25</v>
      </c>
      <c r="ED131" s="11" t="s">
        <v>25</v>
      </c>
      <c r="EE131" s="11" t="s">
        <v>25</v>
      </c>
      <c r="EF131" s="11" t="s">
        <v>25</v>
      </c>
      <c r="EG131" s="11" t="s">
        <v>25</v>
      </c>
    </row>
    <row r="132" ht="15" customHeight="1" outlineLevel="1" spans="2:137">
      <c r="B132" s="10">
        <v>202409</v>
      </c>
      <c r="C132" s="11">
        <v>2728333.22</v>
      </c>
      <c r="D132" s="11">
        <v>764618.21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0</v>
      </c>
      <c r="AZ132" s="11">
        <v>0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CT132" s="10">
        <v>202409</v>
      </c>
      <c r="CU132" s="11">
        <v>0</v>
      </c>
      <c r="CV132" s="11">
        <v>0</v>
      </c>
      <c r="CW132" s="11" t="s">
        <v>25</v>
      </c>
      <c r="CX132" s="11" t="s">
        <v>25</v>
      </c>
      <c r="CY132" s="11" t="s">
        <v>25</v>
      </c>
      <c r="CZ132" s="11" t="s">
        <v>25</v>
      </c>
      <c r="DA132" s="11" t="s">
        <v>25</v>
      </c>
      <c r="DB132" s="11" t="s">
        <v>25</v>
      </c>
      <c r="DC132" s="11" t="s">
        <v>25</v>
      </c>
      <c r="DD132" s="11" t="s">
        <v>25</v>
      </c>
      <c r="DE132" s="11" t="s">
        <v>25</v>
      </c>
      <c r="DF132" s="11" t="s">
        <v>25</v>
      </c>
      <c r="DG132" s="11" t="s">
        <v>25</v>
      </c>
      <c r="DH132" s="11" t="s">
        <v>25</v>
      </c>
      <c r="DI132" s="11" t="s">
        <v>25</v>
      </c>
      <c r="DJ132" s="11" t="s">
        <v>25</v>
      </c>
      <c r="DK132" s="11" t="s">
        <v>25</v>
      </c>
      <c r="DL132" s="11" t="s">
        <v>25</v>
      </c>
      <c r="DM132" s="11" t="s">
        <v>25</v>
      </c>
      <c r="DN132" s="11" t="s">
        <v>25</v>
      </c>
      <c r="DO132" s="11" t="s">
        <v>25</v>
      </c>
      <c r="DP132" s="11" t="s">
        <v>25</v>
      </c>
      <c r="DQ132" s="11" t="s">
        <v>25</v>
      </c>
      <c r="DR132" s="11" t="s">
        <v>25</v>
      </c>
      <c r="DS132" s="11" t="s">
        <v>25</v>
      </c>
      <c r="DT132" s="11" t="s">
        <v>25</v>
      </c>
      <c r="DU132" s="11" t="s">
        <v>25</v>
      </c>
      <c r="DV132" s="11" t="s">
        <v>25</v>
      </c>
      <c r="DW132" s="11" t="s">
        <v>25</v>
      </c>
      <c r="DX132" s="11" t="s">
        <v>25</v>
      </c>
      <c r="DY132" s="11" t="s">
        <v>25</v>
      </c>
      <c r="DZ132" s="11" t="s">
        <v>25</v>
      </c>
      <c r="EA132" s="11" t="s">
        <v>25</v>
      </c>
      <c r="EB132" s="11" t="s">
        <v>25</v>
      </c>
      <c r="EC132" s="11" t="s">
        <v>25</v>
      </c>
      <c r="ED132" s="11" t="s">
        <v>25</v>
      </c>
      <c r="EE132" s="11" t="s">
        <v>25</v>
      </c>
      <c r="EF132" s="11" t="s">
        <v>25</v>
      </c>
      <c r="EG132" s="11" t="s">
        <v>25</v>
      </c>
    </row>
    <row r="133" ht="15" customHeight="1" outlineLevel="1" spans="2:137">
      <c r="B133" s="10">
        <v>202412</v>
      </c>
      <c r="C133" s="11">
        <v>2585875.48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0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CT133" s="10">
        <v>202412</v>
      </c>
      <c r="CU133" s="11">
        <v>0</v>
      </c>
      <c r="CV133" s="11" t="s">
        <v>25</v>
      </c>
      <c r="CW133" s="11" t="s">
        <v>25</v>
      </c>
      <c r="CX133" s="11" t="s">
        <v>25</v>
      </c>
      <c r="CY133" s="11" t="s">
        <v>25</v>
      </c>
      <c r="CZ133" s="11" t="s">
        <v>25</v>
      </c>
      <c r="DA133" s="11" t="s">
        <v>25</v>
      </c>
      <c r="DB133" s="11" t="s">
        <v>25</v>
      </c>
      <c r="DC133" s="11" t="s">
        <v>25</v>
      </c>
      <c r="DD133" s="11" t="s">
        <v>25</v>
      </c>
      <c r="DE133" s="11" t="s">
        <v>25</v>
      </c>
      <c r="DF133" s="11" t="s">
        <v>25</v>
      </c>
      <c r="DG133" s="11" t="s">
        <v>25</v>
      </c>
      <c r="DH133" s="11" t="s">
        <v>25</v>
      </c>
      <c r="DI133" s="11" t="s">
        <v>25</v>
      </c>
      <c r="DJ133" s="11" t="s">
        <v>25</v>
      </c>
      <c r="DK133" s="11" t="s">
        <v>25</v>
      </c>
      <c r="DL133" s="11" t="s">
        <v>25</v>
      </c>
      <c r="DM133" s="11" t="s">
        <v>25</v>
      </c>
      <c r="DN133" s="11" t="s">
        <v>25</v>
      </c>
      <c r="DO133" s="11" t="s">
        <v>25</v>
      </c>
      <c r="DP133" s="11" t="s">
        <v>25</v>
      </c>
      <c r="DQ133" s="11" t="s">
        <v>25</v>
      </c>
      <c r="DR133" s="11" t="s">
        <v>25</v>
      </c>
      <c r="DS133" s="11" t="s">
        <v>25</v>
      </c>
      <c r="DT133" s="11" t="s">
        <v>25</v>
      </c>
      <c r="DU133" s="11" t="s">
        <v>25</v>
      </c>
      <c r="DV133" s="11" t="s">
        <v>25</v>
      </c>
      <c r="DW133" s="11" t="s">
        <v>25</v>
      </c>
      <c r="DX133" s="11" t="s">
        <v>25</v>
      </c>
      <c r="DY133" s="11" t="s">
        <v>25</v>
      </c>
      <c r="DZ133" s="11" t="s">
        <v>25</v>
      </c>
      <c r="EA133" s="11" t="s">
        <v>25</v>
      </c>
      <c r="EB133" s="11" t="s">
        <v>25</v>
      </c>
      <c r="EC133" s="11" t="s">
        <v>25</v>
      </c>
      <c r="ED133" s="11" t="s">
        <v>25</v>
      </c>
      <c r="EE133" s="11" t="s">
        <v>25</v>
      </c>
      <c r="EF133" s="11" t="s">
        <v>25</v>
      </c>
      <c r="EG133" s="11" t="s">
        <v>25</v>
      </c>
    </row>
    <row r="134" ht="15" customHeight="1"/>
    <row r="135" ht="15" customHeight="1" spans="2:129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  <c r="CP135" s="6" t="s">
        <v>39</v>
      </c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14" t="s">
        <v>22</v>
      </c>
      <c r="DY135" s="12"/>
    </row>
    <row r="136" ht="15" customHeight="1" outlineLevel="1" spans="2:129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X136" s="8" t="s">
        <v>23</v>
      </c>
      <c r="AY136" s="9" t="s">
        <v>24</v>
      </c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P136" s="8" t="s">
        <v>23</v>
      </c>
      <c r="CQ136" s="9" t="s">
        <v>24</v>
      </c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</row>
    <row r="137" ht="15" customHeight="1" outlineLevel="1" spans="2:129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9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  <c r="CP137" s="9"/>
      <c r="CQ137" s="9">
        <v>1</v>
      </c>
      <c r="CR137" s="9">
        <v>2</v>
      </c>
      <c r="CS137" s="9">
        <v>3</v>
      </c>
      <c r="CT137" s="9">
        <v>4</v>
      </c>
      <c r="CU137" s="9">
        <v>5</v>
      </c>
      <c r="CV137" s="9">
        <v>6</v>
      </c>
      <c r="CW137" s="9">
        <v>7</v>
      </c>
      <c r="CX137" s="9">
        <v>8</v>
      </c>
      <c r="CY137" s="9">
        <v>9</v>
      </c>
      <c r="CZ137" s="9">
        <v>10</v>
      </c>
      <c r="DA137" s="9">
        <v>11</v>
      </c>
      <c r="DB137" s="9">
        <v>12</v>
      </c>
      <c r="DC137" s="9">
        <v>13</v>
      </c>
      <c r="DD137" s="9">
        <v>14</v>
      </c>
      <c r="DE137" s="9">
        <v>15</v>
      </c>
      <c r="DF137" s="9">
        <v>16</v>
      </c>
      <c r="DG137" s="9">
        <v>17</v>
      </c>
      <c r="DH137" s="9">
        <v>18</v>
      </c>
      <c r="DI137" s="9">
        <v>19</v>
      </c>
      <c r="DJ137" s="9">
        <v>20</v>
      </c>
      <c r="DK137" s="9">
        <v>21</v>
      </c>
      <c r="DL137" s="9">
        <v>22</v>
      </c>
      <c r="DM137" s="9">
        <v>23</v>
      </c>
      <c r="DN137" s="9">
        <v>24</v>
      </c>
      <c r="DO137" s="9">
        <v>25</v>
      </c>
      <c r="DP137" s="9">
        <v>26</v>
      </c>
      <c r="DQ137" s="9">
        <v>27</v>
      </c>
      <c r="DR137" s="9">
        <v>28</v>
      </c>
      <c r="DS137" s="9">
        <v>29</v>
      </c>
      <c r="DT137" s="9">
        <v>30</v>
      </c>
      <c r="DU137" s="9">
        <v>31</v>
      </c>
      <c r="DV137" s="9">
        <v>32</v>
      </c>
      <c r="DW137" s="9">
        <v>33</v>
      </c>
      <c r="DX137" s="9">
        <v>34</v>
      </c>
      <c r="DY137" s="9">
        <v>35</v>
      </c>
    </row>
    <row r="138" ht="15" customHeight="1" outlineLevel="1" spans="2:129">
      <c r="B138" s="10">
        <v>201606</v>
      </c>
      <c r="C138" s="11">
        <f t="shared" ref="C138:AK138" si="23">IF(C7="","",C7+C99)</f>
        <v>34427.4</v>
      </c>
      <c r="D138" s="11">
        <f t="shared" si="23"/>
        <v>73743.08</v>
      </c>
      <c r="E138" s="11">
        <f t="shared" si="23"/>
        <v>74449.1</v>
      </c>
      <c r="F138" s="11">
        <f t="shared" si="23"/>
        <v>74449.1</v>
      </c>
      <c r="G138" s="11">
        <f t="shared" si="23"/>
        <v>74449.1</v>
      </c>
      <c r="H138" s="11">
        <f t="shared" si="23"/>
        <v>74949.1</v>
      </c>
      <c r="I138" s="11">
        <f t="shared" si="23"/>
        <v>74949.1</v>
      </c>
      <c r="J138" s="11">
        <f t="shared" si="23"/>
        <v>74949.1</v>
      </c>
      <c r="K138" s="11">
        <f t="shared" si="23"/>
        <v>74949.1</v>
      </c>
      <c r="L138" s="11">
        <f t="shared" si="23"/>
        <v>74949.1</v>
      </c>
      <c r="M138" s="11">
        <f t="shared" si="23"/>
        <v>74949.1</v>
      </c>
      <c r="N138" s="11">
        <f t="shared" si="23"/>
        <v>74949.1</v>
      </c>
      <c r="O138" s="11">
        <f t="shared" si="23"/>
        <v>74949.1</v>
      </c>
      <c r="P138" s="11">
        <f t="shared" si="23"/>
        <v>74949.1</v>
      </c>
      <c r="Q138" s="11">
        <f t="shared" si="23"/>
        <v>74949.1</v>
      </c>
      <c r="R138" s="11">
        <f t="shared" si="23"/>
        <v>74949.1</v>
      </c>
      <c r="S138" s="11">
        <f t="shared" si="23"/>
        <v>74949.1</v>
      </c>
      <c r="T138" s="11">
        <f t="shared" si="23"/>
        <v>74949.1</v>
      </c>
      <c r="U138" s="11">
        <f t="shared" si="23"/>
        <v>74949.1</v>
      </c>
      <c r="V138" s="11">
        <f t="shared" si="23"/>
        <v>74949.1</v>
      </c>
      <c r="W138" s="11">
        <f t="shared" si="23"/>
        <v>74949.1</v>
      </c>
      <c r="X138" s="11">
        <f t="shared" si="23"/>
        <v>74949.1</v>
      </c>
      <c r="Y138" s="11">
        <f t="shared" si="23"/>
        <v>74949.1</v>
      </c>
      <c r="Z138" s="11">
        <f t="shared" si="23"/>
        <v>74949.1</v>
      </c>
      <c r="AA138" s="11">
        <f t="shared" si="23"/>
        <v>74949.1</v>
      </c>
      <c r="AB138" s="11">
        <f t="shared" si="23"/>
        <v>74949.1</v>
      </c>
      <c r="AC138" s="11">
        <f t="shared" si="23"/>
        <v>74949.1</v>
      </c>
      <c r="AD138" s="11">
        <f t="shared" si="23"/>
        <v>74949.1</v>
      </c>
      <c r="AE138" s="11">
        <f t="shared" si="23"/>
        <v>74949.1</v>
      </c>
      <c r="AF138" s="11">
        <f t="shared" si="23"/>
        <v>74949.1</v>
      </c>
      <c r="AG138" s="11">
        <f t="shared" si="23"/>
        <v>74949.1</v>
      </c>
      <c r="AH138" s="11">
        <f t="shared" si="23"/>
        <v>74949.1</v>
      </c>
      <c r="AI138" s="11">
        <f t="shared" si="23"/>
        <v>74949.1</v>
      </c>
      <c r="AJ138" s="11">
        <f t="shared" si="23"/>
        <v>74949.1</v>
      </c>
      <c r="AK138" s="11">
        <f t="shared" si="23"/>
        <v>74949.1</v>
      </c>
      <c r="AX138" s="10">
        <v>201506</v>
      </c>
      <c r="AY138" s="11">
        <f t="shared" ref="AY138:CG138" si="24">IF(AY7="","",AY7+AY99)</f>
        <v>0</v>
      </c>
      <c r="AZ138" s="11">
        <f t="shared" si="24"/>
        <v>0</v>
      </c>
      <c r="BA138" s="11">
        <f t="shared" si="24"/>
        <v>0</v>
      </c>
      <c r="BB138" s="11">
        <f t="shared" si="24"/>
        <v>0</v>
      </c>
      <c r="BC138" s="11">
        <f t="shared" si="24"/>
        <v>0</v>
      </c>
      <c r="BD138" s="11">
        <f t="shared" si="24"/>
        <v>0</v>
      </c>
      <c r="BE138" s="11">
        <f t="shared" si="24"/>
        <v>0</v>
      </c>
      <c r="BF138" s="11">
        <f t="shared" si="24"/>
        <v>0</v>
      </c>
      <c r="BG138" s="11">
        <f t="shared" si="24"/>
        <v>0</v>
      </c>
      <c r="BH138" s="11">
        <f t="shared" si="24"/>
        <v>0</v>
      </c>
      <c r="BI138" s="11">
        <f t="shared" si="24"/>
        <v>0</v>
      </c>
      <c r="BJ138" s="11">
        <f t="shared" si="24"/>
        <v>0</v>
      </c>
      <c r="BK138" s="11">
        <f t="shared" si="24"/>
        <v>0</v>
      </c>
      <c r="BL138" s="11">
        <f t="shared" si="24"/>
        <v>0</v>
      </c>
      <c r="BM138" s="11">
        <f t="shared" si="24"/>
        <v>0</v>
      </c>
      <c r="BN138" s="11">
        <f t="shared" si="24"/>
        <v>0</v>
      </c>
      <c r="BO138" s="11">
        <f t="shared" si="24"/>
        <v>0</v>
      </c>
      <c r="BP138" s="11">
        <f t="shared" si="24"/>
        <v>0</v>
      </c>
      <c r="BQ138" s="11">
        <f t="shared" si="24"/>
        <v>0</v>
      </c>
      <c r="BR138" s="11">
        <f t="shared" si="24"/>
        <v>0</v>
      </c>
      <c r="BS138" s="11">
        <f t="shared" si="24"/>
        <v>0</v>
      </c>
      <c r="BT138" s="11">
        <f t="shared" si="24"/>
        <v>0</v>
      </c>
      <c r="BU138" s="11">
        <f t="shared" si="24"/>
        <v>0</v>
      </c>
      <c r="BV138" s="11">
        <f t="shared" si="24"/>
        <v>0</v>
      </c>
      <c r="BW138" s="11">
        <f t="shared" si="24"/>
        <v>0</v>
      </c>
      <c r="BX138" s="11">
        <f t="shared" si="24"/>
        <v>0</v>
      </c>
      <c r="BY138" s="11">
        <f t="shared" si="24"/>
        <v>0</v>
      </c>
      <c r="BZ138" s="11">
        <f t="shared" si="24"/>
        <v>0</v>
      </c>
      <c r="CA138" s="11">
        <f t="shared" si="24"/>
        <v>0</v>
      </c>
      <c r="CB138" s="11">
        <f t="shared" si="24"/>
        <v>0</v>
      </c>
      <c r="CC138" s="11">
        <f t="shared" si="24"/>
        <v>0</v>
      </c>
      <c r="CD138" s="11">
        <f t="shared" si="24"/>
        <v>0</v>
      </c>
      <c r="CE138" s="11">
        <f t="shared" si="24"/>
        <v>0</v>
      </c>
      <c r="CF138" s="11">
        <f t="shared" si="24"/>
        <v>0</v>
      </c>
      <c r="CG138" s="11">
        <f t="shared" si="24"/>
        <v>0</v>
      </c>
      <c r="CP138" s="10">
        <v>201506</v>
      </c>
      <c r="CQ138" s="11" t="str">
        <f t="shared" ref="CQ138:DY138" si="25">IF(CQ7="","",CQ7+CQ99)</f>
        <v/>
      </c>
      <c r="CR138" s="11" t="str">
        <f t="shared" si="25"/>
        <v/>
      </c>
      <c r="CS138" s="11" t="str">
        <f t="shared" si="25"/>
        <v/>
      </c>
      <c r="CT138" s="11">
        <f t="shared" si="25"/>
        <v>403212</v>
      </c>
      <c r="CU138" s="11">
        <f t="shared" si="25"/>
        <v>0</v>
      </c>
      <c r="CV138" s="11">
        <f t="shared" si="25"/>
        <v>0</v>
      </c>
      <c r="CW138" s="11">
        <f t="shared" si="25"/>
        <v>0</v>
      </c>
      <c r="CX138" s="11">
        <f t="shared" si="25"/>
        <v>0</v>
      </c>
      <c r="CY138" s="11">
        <f t="shared" si="25"/>
        <v>0</v>
      </c>
      <c r="CZ138" s="11">
        <f t="shared" si="25"/>
        <v>0</v>
      </c>
      <c r="DA138" s="11">
        <f t="shared" si="25"/>
        <v>0</v>
      </c>
      <c r="DB138" s="11">
        <f t="shared" si="25"/>
        <v>0</v>
      </c>
      <c r="DC138" s="11">
        <f t="shared" si="25"/>
        <v>0</v>
      </c>
      <c r="DD138" s="11">
        <f t="shared" si="25"/>
        <v>0</v>
      </c>
      <c r="DE138" s="11">
        <f t="shared" si="25"/>
        <v>0</v>
      </c>
      <c r="DF138" s="11">
        <f t="shared" si="25"/>
        <v>0</v>
      </c>
      <c r="DG138" s="11">
        <f t="shared" si="25"/>
        <v>0</v>
      </c>
      <c r="DH138" s="11">
        <f t="shared" si="25"/>
        <v>0</v>
      </c>
      <c r="DI138" s="11">
        <f t="shared" si="25"/>
        <v>0</v>
      </c>
      <c r="DJ138" s="11">
        <f t="shared" si="25"/>
        <v>0</v>
      </c>
      <c r="DK138" s="11">
        <f t="shared" si="25"/>
        <v>0</v>
      </c>
      <c r="DL138" s="11">
        <f t="shared" si="25"/>
        <v>0</v>
      </c>
      <c r="DM138" s="11">
        <f t="shared" si="25"/>
        <v>0</v>
      </c>
      <c r="DN138" s="11">
        <f t="shared" si="25"/>
        <v>0</v>
      </c>
      <c r="DO138" s="11">
        <f t="shared" si="25"/>
        <v>0</v>
      </c>
      <c r="DP138" s="11">
        <f t="shared" si="25"/>
        <v>0</v>
      </c>
      <c r="DQ138" s="11">
        <f t="shared" si="25"/>
        <v>0</v>
      </c>
      <c r="DR138" s="11">
        <f t="shared" si="25"/>
        <v>0</v>
      </c>
      <c r="DS138" s="11">
        <f t="shared" si="25"/>
        <v>0</v>
      </c>
      <c r="DT138" s="11">
        <f t="shared" si="25"/>
        <v>0</v>
      </c>
      <c r="DU138" s="11">
        <f t="shared" si="25"/>
        <v>0</v>
      </c>
      <c r="DV138" s="11">
        <f t="shared" si="25"/>
        <v>0</v>
      </c>
      <c r="DW138" s="11">
        <f t="shared" si="25"/>
        <v>0</v>
      </c>
      <c r="DX138" s="11">
        <f t="shared" si="25"/>
        <v>0</v>
      </c>
      <c r="DY138" s="11">
        <f t="shared" si="25"/>
        <v>0</v>
      </c>
    </row>
    <row r="139" ht="15" customHeight="1" outlineLevel="1" spans="2:129">
      <c r="B139" s="10">
        <v>201609</v>
      </c>
      <c r="C139" s="11">
        <f t="shared" ref="C139:AJ139" si="26">IF(C8="","",C8+C100)</f>
        <v>106160.05</v>
      </c>
      <c r="D139" s="11">
        <f t="shared" si="26"/>
        <v>112248.6</v>
      </c>
      <c r="E139" s="11">
        <f t="shared" si="26"/>
        <v>218144.6</v>
      </c>
      <c r="F139" s="11">
        <f t="shared" si="26"/>
        <v>221229.04</v>
      </c>
      <c r="G139" s="11">
        <f t="shared" si="26"/>
        <v>218144.6</v>
      </c>
      <c r="H139" s="11">
        <f t="shared" si="26"/>
        <v>218144.6</v>
      </c>
      <c r="I139" s="11">
        <f t="shared" si="26"/>
        <v>218144.6</v>
      </c>
      <c r="J139" s="11">
        <f t="shared" si="26"/>
        <v>218144.6</v>
      </c>
      <c r="K139" s="11">
        <f t="shared" si="26"/>
        <v>218144.6</v>
      </c>
      <c r="L139" s="11">
        <f t="shared" si="26"/>
        <v>218144.6</v>
      </c>
      <c r="M139" s="11">
        <f t="shared" si="26"/>
        <v>218144.6</v>
      </c>
      <c r="N139" s="11">
        <f t="shared" si="26"/>
        <v>218144.6</v>
      </c>
      <c r="O139" s="11">
        <f t="shared" si="26"/>
        <v>218144.6</v>
      </c>
      <c r="P139" s="11">
        <f t="shared" si="26"/>
        <v>218144.6</v>
      </c>
      <c r="Q139" s="11">
        <f t="shared" si="26"/>
        <v>218144.6</v>
      </c>
      <c r="R139" s="11">
        <f t="shared" si="26"/>
        <v>218144.6</v>
      </c>
      <c r="S139" s="11">
        <f t="shared" si="26"/>
        <v>218144.6</v>
      </c>
      <c r="T139" s="11">
        <f t="shared" si="26"/>
        <v>218144.6</v>
      </c>
      <c r="U139" s="11">
        <f t="shared" si="26"/>
        <v>218144.6</v>
      </c>
      <c r="V139" s="11">
        <f t="shared" si="26"/>
        <v>218144.6</v>
      </c>
      <c r="W139" s="11">
        <f t="shared" si="26"/>
        <v>218144.6</v>
      </c>
      <c r="X139" s="11">
        <f t="shared" si="26"/>
        <v>218144.6</v>
      </c>
      <c r="Y139" s="11">
        <f t="shared" si="26"/>
        <v>218144.6</v>
      </c>
      <c r="Z139" s="11">
        <f t="shared" si="26"/>
        <v>218144.6</v>
      </c>
      <c r="AA139" s="11">
        <f t="shared" si="26"/>
        <v>218144.6</v>
      </c>
      <c r="AB139" s="11">
        <f t="shared" si="26"/>
        <v>218144.6</v>
      </c>
      <c r="AC139" s="11">
        <f t="shared" si="26"/>
        <v>218144.6</v>
      </c>
      <c r="AD139" s="11">
        <f t="shared" si="26"/>
        <v>218144.6</v>
      </c>
      <c r="AE139" s="11">
        <f t="shared" si="26"/>
        <v>218144.6</v>
      </c>
      <c r="AF139" s="11">
        <f t="shared" si="26"/>
        <v>218144.6</v>
      </c>
      <c r="AG139" s="11">
        <f t="shared" si="26"/>
        <v>218144.6</v>
      </c>
      <c r="AH139" s="11">
        <f t="shared" si="26"/>
        <v>218144.6</v>
      </c>
      <c r="AI139" s="11">
        <f t="shared" si="26"/>
        <v>218144.6</v>
      </c>
      <c r="AJ139" s="11">
        <f t="shared" si="26"/>
        <v>218144.6</v>
      </c>
      <c r="AK139" s="11" t="s">
        <v>25</v>
      </c>
      <c r="AX139" s="10">
        <v>201509</v>
      </c>
      <c r="AY139" s="11">
        <f t="shared" ref="AY139:CF139" si="27">IF(AY8="","",AY8+AY100)</f>
        <v>0</v>
      </c>
      <c r="AZ139" s="11">
        <f t="shared" si="27"/>
        <v>0</v>
      </c>
      <c r="BA139" s="11">
        <f t="shared" si="27"/>
        <v>0</v>
      </c>
      <c r="BB139" s="11">
        <f t="shared" si="27"/>
        <v>0</v>
      </c>
      <c r="BC139" s="11">
        <f t="shared" si="27"/>
        <v>0</v>
      </c>
      <c r="BD139" s="11">
        <f t="shared" si="27"/>
        <v>0</v>
      </c>
      <c r="BE139" s="11">
        <f t="shared" si="27"/>
        <v>0</v>
      </c>
      <c r="BF139" s="11">
        <f t="shared" si="27"/>
        <v>0</v>
      </c>
      <c r="BG139" s="11">
        <f t="shared" si="27"/>
        <v>0</v>
      </c>
      <c r="BH139" s="11">
        <f t="shared" si="27"/>
        <v>0</v>
      </c>
      <c r="BI139" s="11">
        <f t="shared" si="27"/>
        <v>0</v>
      </c>
      <c r="BJ139" s="11">
        <f t="shared" si="27"/>
        <v>0</v>
      </c>
      <c r="BK139" s="11">
        <f t="shared" si="27"/>
        <v>0</v>
      </c>
      <c r="BL139" s="11">
        <f t="shared" si="27"/>
        <v>0</v>
      </c>
      <c r="BM139" s="11">
        <f t="shared" si="27"/>
        <v>0</v>
      </c>
      <c r="BN139" s="11">
        <f t="shared" si="27"/>
        <v>0</v>
      </c>
      <c r="BO139" s="11">
        <f t="shared" si="27"/>
        <v>0</v>
      </c>
      <c r="BP139" s="11">
        <f t="shared" si="27"/>
        <v>0</v>
      </c>
      <c r="BQ139" s="11">
        <f t="shared" si="27"/>
        <v>0</v>
      </c>
      <c r="BR139" s="11">
        <f t="shared" si="27"/>
        <v>0</v>
      </c>
      <c r="BS139" s="11">
        <f t="shared" si="27"/>
        <v>0</v>
      </c>
      <c r="BT139" s="11">
        <f t="shared" si="27"/>
        <v>0</v>
      </c>
      <c r="BU139" s="11">
        <f t="shared" si="27"/>
        <v>0</v>
      </c>
      <c r="BV139" s="11">
        <f t="shared" si="27"/>
        <v>0</v>
      </c>
      <c r="BW139" s="11">
        <f t="shared" si="27"/>
        <v>0</v>
      </c>
      <c r="BX139" s="11">
        <f t="shared" si="27"/>
        <v>0</v>
      </c>
      <c r="BY139" s="11">
        <f t="shared" si="27"/>
        <v>0</v>
      </c>
      <c r="BZ139" s="11">
        <f t="shared" si="27"/>
        <v>0</v>
      </c>
      <c r="CA139" s="11">
        <f t="shared" si="27"/>
        <v>0</v>
      </c>
      <c r="CB139" s="11">
        <f t="shared" si="27"/>
        <v>0</v>
      </c>
      <c r="CC139" s="11">
        <f t="shared" si="27"/>
        <v>0</v>
      </c>
      <c r="CD139" s="11">
        <f t="shared" si="27"/>
        <v>0</v>
      </c>
      <c r="CE139" s="11">
        <f t="shared" si="27"/>
        <v>0</v>
      </c>
      <c r="CF139" s="11">
        <f t="shared" si="27"/>
        <v>0</v>
      </c>
      <c r="CG139" s="11" t="s">
        <v>25</v>
      </c>
      <c r="CP139" s="10">
        <v>201509</v>
      </c>
      <c r="CQ139" s="11" t="str">
        <f t="shared" ref="CQ139:DX139" si="28">IF(CQ8="","",CQ8+CQ100)</f>
        <v/>
      </c>
      <c r="CR139" s="11" t="str">
        <f t="shared" si="28"/>
        <v/>
      </c>
      <c r="CS139" s="11" t="str">
        <f t="shared" si="28"/>
        <v/>
      </c>
      <c r="CT139" s="11">
        <f t="shared" si="28"/>
        <v>403218</v>
      </c>
      <c r="CU139" s="11">
        <f t="shared" si="28"/>
        <v>0</v>
      </c>
      <c r="CV139" s="11">
        <f t="shared" si="28"/>
        <v>0</v>
      </c>
      <c r="CW139" s="11">
        <f t="shared" si="28"/>
        <v>0</v>
      </c>
      <c r="CX139" s="11">
        <f t="shared" si="28"/>
        <v>0</v>
      </c>
      <c r="CY139" s="11">
        <f t="shared" si="28"/>
        <v>0</v>
      </c>
      <c r="CZ139" s="11">
        <f t="shared" si="28"/>
        <v>0</v>
      </c>
      <c r="DA139" s="11">
        <f t="shared" si="28"/>
        <v>0</v>
      </c>
      <c r="DB139" s="11">
        <f t="shared" si="28"/>
        <v>0</v>
      </c>
      <c r="DC139" s="11">
        <f t="shared" si="28"/>
        <v>0</v>
      </c>
      <c r="DD139" s="11">
        <f t="shared" si="28"/>
        <v>0</v>
      </c>
      <c r="DE139" s="11">
        <f t="shared" si="28"/>
        <v>0</v>
      </c>
      <c r="DF139" s="11">
        <f t="shared" si="28"/>
        <v>0</v>
      </c>
      <c r="DG139" s="11">
        <f t="shared" si="28"/>
        <v>0</v>
      </c>
      <c r="DH139" s="11">
        <f t="shared" si="28"/>
        <v>0</v>
      </c>
      <c r="DI139" s="11">
        <f t="shared" si="28"/>
        <v>0</v>
      </c>
      <c r="DJ139" s="11">
        <f t="shared" si="28"/>
        <v>0</v>
      </c>
      <c r="DK139" s="11">
        <f t="shared" si="28"/>
        <v>0</v>
      </c>
      <c r="DL139" s="11">
        <f t="shared" si="28"/>
        <v>0</v>
      </c>
      <c r="DM139" s="11">
        <f t="shared" si="28"/>
        <v>0</v>
      </c>
      <c r="DN139" s="11">
        <f t="shared" si="28"/>
        <v>0</v>
      </c>
      <c r="DO139" s="11">
        <f t="shared" si="28"/>
        <v>0</v>
      </c>
      <c r="DP139" s="11">
        <f t="shared" si="28"/>
        <v>0</v>
      </c>
      <c r="DQ139" s="11">
        <f t="shared" si="28"/>
        <v>0</v>
      </c>
      <c r="DR139" s="11">
        <f t="shared" si="28"/>
        <v>0</v>
      </c>
      <c r="DS139" s="11">
        <f t="shared" si="28"/>
        <v>0</v>
      </c>
      <c r="DT139" s="11">
        <f t="shared" si="28"/>
        <v>0</v>
      </c>
      <c r="DU139" s="11">
        <f t="shared" si="28"/>
        <v>0</v>
      </c>
      <c r="DV139" s="11">
        <f t="shared" si="28"/>
        <v>0</v>
      </c>
      <c r="DW139" s="11">
        <f t="shared" si="28"/>
        <v>0</v>
      </c>
      <c r="DX139" s="11">
        <f t="shared" si="28"/>
        <v>0</v>
      </c>
      <c r="DY139" s="11" t="s">
        <v>25</v>
      </c>
    </row>
    <row r="140" ht="15" customHeight="1" outlineLevel="1" spans="2:129">
      <c r="B140" s="10">
        <v>201612</v>
      </c>
      <c r="C140" s="11">
        <f t="shared" ref="C140:AI140" si="29">IF(C9="","",C9+C101)</f>
        <v>70224.11</v>
      </c>
      <c r="D140" s="11">
        <f t="shared" si="29"/>
        <v>80794.92</v>
      </c>
      <c r="E140" s="11">
        <f t="shared" si="29"/>
        <v>87657.54</v>
      </c>
      <c r="F140" s="11">
        <f t="shared" si="29"/>
        <v>81488.66</v>
      </c>
      <c r="G140" s="11">
        <f t="shared" si="29"/>
        <v>81488.66</v>
      </c>
      <c r="H140" s="11">
        <f t="shared" si="29"/>
        <v>81488.66</v>
      </c>
      <c r="I140" s="11">
        <f t="shared" si="29"/>
        <v>81488.66</v>
      </c>
      <c r="J140" s="11">
        <f t="shared" si="29"/>
        <v>81488.66</v>
      </c>
      <c r="K140" s="11">
        <f t="shared" si="29"/>
        <v>81488.66</v>
      </c>
      <c r="L140" s="11">
        <f t="shared" si="29"/>
        <v>81488.66</v>
      </c>
      <c r="M140" s="11">
        <f t="shared" si="29"/>
        <v>81488.66</v>
      </c>
      <c r="N140" s="11">
        <f t="shared" si="29"/>
        <v>81488.66</v>
      </c>
      <c r="O140" s="11">
        <f t="shared" si="29"/>
        <v>81488.66</v>
      </c>
      <c r="P140" s="11">
        <f t="shared" si="29"/>
        <v>81488.66</v>
      </c>
      <c r="Q140" s="11">
        <f t="shared" si="29"/>
        <v>81488.66</v>
      </c>
      <c r="R140" s="11">
        <f t="shared" si="29"/>
        <v>81488.66</v>
      </c>
      <c r="S140" s="11">
        <f t="shared" si="29"/>
        <v>81488.66</v>
      </c>
      <c r="T140" s="11">
        <f t="shared" si="29"/>
        <v>81488.66</v>
      </c>
      <c r="U140" s="11">
        <f t="shared" si="29"/>
        <v>81488.66</v>
      </c>
      <c r="V140" s="11">
        <f t="shared" si="29"/>
        <v>81488.66</v>
      </c>
      <c r="W140" s="11">
        <f t="shared" si="29"/>
        <v>81488.66</v>
      </c>
      <c r="X140" s="11">
        <f t="shared" si="29"/>
        <v>81488.66</v>
      </c>
      <c r="Y140" s="11">
        <f t="shared" si="29"/>
        <v>81488.66</v>
      </c>
      <c r="Z140" s="11">
        <f t="shared" si="29"/>
        <v>81488.66</v>
      </c>
      <c r="AA140" s="11">
        <f t="shared" si="29"/>
        <v>81488.66</v>
      </c>
      <c r="AB140" s="11">
        <f t="shared" si="29"/>
        <v>81488.66</v>
      </c>
      <c r="AC140" s="11">
        <f t="shared" si="29"/>
        <v>81488.66</v>
      </c>
      <c r="AD140" s="11">
        <f t="shared" si="29"/>
        <v>81488.66</v>
      </c>
      <c r="AE140" s="11">
        <f t="shared" si="29"/>
        <v>81488.66</v>
      </c>
      <c r="AF140" s="11">
        <f t="shared" si="29"/>
        <v>81488.66</v>
      </c>
      <c r="AG140" s="11">
        <f t="shared" si="29"/>
        <v>81488.66</v>
      </c>
      <c r="AH140" s="11">
        <f t="shared" si="29"/>
        <v>81488.66</v>
      </c>
      <c r="AI140" s="11">
        <f t="shared" si="29"/>
        <v>81488.66</v>
      </c>
      <c r="AJ140" s="11" t="s">
        <v>25</v>
      </c>
      <c r="AK140" s="11" t="s">
        <v>25</v>
      </c>
      <c r="AX140" s="10">
        <v>201512</v>
      </c>
      <c r="AY140" s="11">
        <f t="shared" ref="AY140:CE140" si="30">IF(AY9="","",AY9+AY101)</f>
        <v>0</v>
      </c>
      <c r="AZ140" s="11">
        <f t="shared" si="30"/>
        <v>0</v>
      </c>
      <c r="BA140" s="11">
        <f t="shared" si="30"/>
        <v>0</v>
      </c>
      <c r="BB140" s="11">
        <f t="shared" si="30"/>
        <v>0</v>
      </c>
      <c r="BC140" s="11">
        <f t="shared" si="30"/>
        <v>0</v>
      </c>
      <c r="BD140" s="11">
        <f t="shared" si="30"/>
        <v>0</v>
      </c>
      <c r="BE140" s="11">
        <f t="shared" si="30"/>
        <v>0</v>
      </c>
      <c r="BF140" s="11">
        <f t="shared" si="30"/>
        <v>0</v>
      </c>
      <c r="BG140" s="11">
        <f t="shared" si="30"/>
        <v>0</v>
      </c>
      <c r="BH140" s="11">
        <f t="shared" si="30"/>
        <v>0</v>
      </c>
      <c r="BI140" s="11">
        <f t="shared" si="30"/>
        <v>0</v>
      </c>
      <c r="BJ140" s="11">
        <f t="shared" si="30"/>
        <v>0</v>
      </c>
      <c r="BK140" s="11">
        <f t="shared" si="30"/>
        <v>0</v>
      </c>
      <c r="BL140" s="11">
        <f t="shared" si="30"/>
        <v>0</v>
      </c>
      <c r="BM140" s="11">
        <f t="shared" si="30"/>
        <v>0</v>
      </c>
      <c r="BN140" s="11">
        <f t="shared" si="30"/>
        <v>0</v>
      </c>
      <c r="BO140" s="11">
        <f t="shared" si="30"/>
        <v>0</v>
      </c>
      <c r="BP140" s="11">
        <f t="shared" si="30"/>
        <v>0</v>
      </c>
      <c r="BQ140" s="11">
        <f t="shared" si="30"/>
        <v>0</v>
      </c>
      <c r="BR140" s="11">
        <f t="shared" si="30"/>
        <v>0</v>
      </c>
      <c r="BS140" s="11">
        <f t="shared" si="30"/>
        <v>0</v>
      </c>
      <c r="BT140" s="11">
        <f t="shared" si="30"/>
        <v>0</v>
      </c>
      <c r="BU140" s="11">
        <f t="shared" si="30"/>
        <v>0</v>
      </c>
      <c r="BV140" s="11">
        <f t="shared" si="30"/>
        <v>0</v>
      </c>
      <c r="BW140" s="11">
        <f t="shared" si="30"/>
        <v>0</v>
      </c>
      <c r="BX140" s="11">
        <f t="shared" si="30"/>
        <v>0</v>
      </c>
      <c r="BY140" s="11">
        <f t="shared" si="30"/>
        <v>0</v>
      </c>
      <c r="BZ140" s="11">
        <f t="shared" si="30"/>
        <v>0</v>
      </c>
      <c r="CA140" s="11">
        <f t="shared" si="30"/>
        <v>0</v>
      </c>
      <c r="CB140" s="11">
        <f t="shared" si="30"/>
        <v>0</v>
      </c>
      <c r="CC140" s="11">
        <f t="shared" si="30"/>
        <v>0</v>
      </c>
      <c r="CD140" s="11">
        <f t="shared" si="30"/>
        <v>0</v>
      </c>
      <c r="CE140" s="11">
        <f t="shared" si="30"/>
        <v>0</v>
      </c>
      <c r="CF140" s="11" t="s">
        <v>25</v>
      </c>
      <c r="CG140" s="11" t="s">
        <v>25</v>
      </c>
      <c r="CP140" s="10">
        <v>201512</v>
      </c>
      <c r="CQ140" s="11" t="str">
        <f t="shared" ref="CQ140:DW140" si="31">IF(CQ9="","",CQ9+CQ101)</f>
        <v/>
      </c>
      <c r="CR140" s="11" t="str">
        <f t="shared" si="31"/>
        <v/>
      </c>
      <c r="CS140" s="11" t="str">
        <f t="shared" si="31"/>
        <v/>
      </c>
      <c r="CT140" s="11">
        <f t="shared" si="31"/>
        <v>403224</v>
      </c>
      <c r="CU140" s="11">
        <f t="shared" si="31"/>
        <v>0</v>
      </c>
      <c r="CV140" s="11">
        <f t="shared" si="31"/>
        <v>0</v>
      </c>
      <c r="CW140" s="11">
        <f t="shared" si="31"/>
        <v>0</v>
      </c>
      <c r="CX140" s="11">
        <f t="shared" si="31"/>
        <v>0</v>
      </c>
      <c r="CY140" s="11">
        <f t="shared" si="31"/>
        <v>0</v>
      </c>
      <c r="CZ140" s="11">
        <f t="shared" si="31"/>
        <v>0</v>
      </c>
      <c r="DA140" s="11">
        <f t="shared" si="31"/>
        <v>0</v>
      </c>
      <c r="DB140" s="11">
        <f t="shared" si="31"/>
        <v>0</v>
      </c>
      <c r="DC140" s="11">
        <f t="shared" si="31"/>
        <v>0</v>
      </c>
      <c r="DD140" s="11">
        <f t="shared" si="31"/>
        <v>0</v>
      </c>
      <c r="DE140" s="11">
        <f t="shared" si="31"/>
        <v>0</v>
      </c>
      <c r="DF140" s="11">
        <f t="shared" si="31"/>
        <v>0</v>
      </c>
      <c r="DG140" s="11">
        <f t="shared" si="31"/>
        <v>0</v>
      </c>
      <c r="DH140" s="11">
        <f t="shared" si="31"/>
        <v>0</v>
      </c>
      <c r="DI140" s="11">
        <f t="shared" si="31"/>
        <v>0</v>
      </c>
      <c r="DJ140" s="11">
        <f t="shared" si="31"/>
        <v>0</v>
      </c>
      <c r="DK140" s="11">
        <f t="shared" si="31"/>
        <v>0</v>
      </c>
      <c r="DL140" s="11">
        <f t="shared" si="31"/>
        <v>0</v>
      </c>
      <c r="DM140" s="11">
        <f t="shared" si="31"/>
        <v>0</v>
      </c>
      <c r="DN140" s="11">
        <f t="shared" si="31"/>
        <v>0</v>
      </c>
      <c r="DO140" s="11">
        <f t="shared" si="31"/>
        <v>0</v>
      </c>
      <c r="DP140" s="11">
        <f t="shared" si="31"/>
        <v>0</v>
      </c>
      <c r="DQ140" s="11">
        <f t="shared" si="31"/>
        <v>0</v>
      </c>
      <c r="DR140" s="11">
        <f t="shared" si="31"/>
        <v>0</v>
      </c>
      <c r="DS140" s="11">
        <f t="shared" si="31"/>
        <v>0</v>
      </c>
      <c r="DT140" s="11">
        <f t="shared" si="31"/>
        <v>0</v>
      </c>
      <c r="DU140" s="11">
        <f t="shared" si="31"/>
        <v>0</v>
      </c>
      <c r="DV140" s="11">
        <f t="shared" si="31"/>
        <v>0</v>
      </c>
      <c r="DW140" s="11">
        <f t="shared" si="31"/>
        <v>0</v>
      </c>
      <c r="DX140" s="11" t="s">
        <v>25</v>
      </c>
      <c r="DY140" s="11" t="s">
        <v>25</v>
      </c>
    </row>
    <row r="141" ht="15" customHeight="1" outlineLevel="1" spans="2:129">
      <c r="B141" s="10">
        <v>201703</v>
      </c>
      <c r="C141" s="11">
        <f t="shared" ref="C141:AH141" si="32">IF(C10="","",C10+C102)</f>
        <v>69885.64</v>
      </c>
      <c r="D141" s="11">
        <f t="shared" si="32"/>
        <v>95329.96</v>
      </c>
      <c r="E141" s="11">
        <f t="shared" si="32"/>
        <v>86076.64</v>
      </c>
      <c r="F141" s="11">
        <f t="shared" si="32"/>
        <v>86076.64</v>
      </c>
      <c r="G141" s="11">
        <f t="shared" si="32"/>
        <v>86076.64</v>
      </c>
      <c r="H141" s="11">
        <f t="shared" si="32"/>
        <v>86076.64</v>
      </c>
      <c r="I141" s="11">
        <f t="shared" si="32"/>
        <v>86076.64</v>
      </c>
      <c r="J141" s="11">
        <f t="shared" si="32"/>
        <v>86076.64</v>
      </c>
      <c r="K141" s="11">
        <f t="shared" si="32"/>
        <v>86076.64</v>
      </c>
      <c r="L141" s="11">
        <f t="shared" si="32"/>
        <v>86076.64</v>
      </c>
      <c r="M141" s="11">
        <f t="shared" si="32"/>
        <v>86076.64</v>
      </c>
      <c r="N141" s="11">
        <f t="shared" si="32"/>
        <v>86076.64</v>
      </c>
      <c r="O141" s="11">
        <f t="shared" si="32"/>
        <v>86076.64</v>
      </c>
      <c r="P141" s="11">
        <f t="shared" si="32"/>
        <v>84676.64</v>
      </c>
      <c r="Q141" s="11">
        <f t="shared" si="32"/>
        <v>84676.64</v>
      </c>
      <c r="R141" s="11">
        <f t="shared" si="32"/>
        <v>84676.64</v>
      </c>
      <c r="S141" s="11">
        <f t="shared" si="32"/>
        <v>84676.64</v>
      </c>
      <c r="T141" s="11">
        <f t="shared" si="32"/>
        <v>84676.64</v>
      </c>
      <c r="U141" s="11">
        <f t="shared" si="32"/>
        <v>84676.64</v>
      </c>
      <c r="V141" s="11">
        <f t="shared" si="32"/>
        <v>84676.64</v>
      </c>
      <c r="W141" s="11">
        <f t="shared" si="32"/>
        <v>84676.64</v>
      </c>
      <c r="X141" s="11">
        <f t="shared" si="32"/>
        <v>84676.64</v>
      </c>
      <c r="Y141" s="11">
        <f t="shared" si="32"/>
        <v>84676.64</v>
      </c>
      <c r="Z141" s="11">
        <f t="shared" si="32"/>
        <v>84676.64</v>
      </c>
      <c r="AA141" s="11">
        <f t="shared" si="32"/>
        <v>84676.64</v>
      </c>
      <c r="AB141" s="11">
        <f t="shared" si="32"/>
        <v>84676.64</v>
      </c>
      <c r="AC141" s="11">
        <f t="shared" si="32"/>
        <v>84676.64</v>
      </c>
      <c r="AD141" s="11">
        <f t="shared" si="32"/>
        <v>84676.64</v>
      </c>
      <c r="AE141" s="11">
        <f t="shared" si="32"/>
        <v>84676.64</v>
      </c>
      <c r="AF141" s="11">
        <f t="shared" si="32"/>
        <v>84676.64</v>
      </c>
      <c r="AG141" s="11">
        <f t="shared" si="32"/>
        <v>84676.64</v>
      </c>
      <c r="AH141" s="11">
        <f t="shared" si="32"/>
        <v>84676.64</v>
      </c>
      <c r="AI141" s="11" t="s">
        <v>25</v>
      </c>
      <c r="AJ141" s="11" t="s">
        <v>25</v>
      </c>
      <c r="AK141" s="11" t="s">
        <v>25</v>
      </c>
      <c r="AX141" s="10">
        <v>201603</v>
      </c>
      <c r="AY141" s="11">
        <f t="shared" ref="AY141:CD141" si="33">IF(AY10="","",AY10+AY102)</f>
        <v>0</v>
      </c>
      <c r="AZ141" s="11">
        <f t="shared" si="33"/>
        <v>0</v>
      </c>
      <c r="BA141" s="11">
        <f t="shared" si="33"/>
        <v>0</v>
      </c>
      <c r="BB141" s="11">
        <f t="shared" si="33"/>
        <v>0</v>
      </c>
      <c r="BC141" s="11">
        <f t="shared" si="33"/>
        <v>0</v>
      </c>
      <c r="BD141" s="11">
        <f t="shared" si="33"/>
        <v>0</v>
      </c>
      <c r="BE141" s="11">
        <f t="shared" si="33"/>
        <v>0</v>
      </c>
      <c r="BF141" s="11">
        <f t="shared" si="33"/>
        <v>0</v>
      </c>
      <c r="BG141" s="11">
        <f t="shared" si="33"/>
        <v>0</v>
      </c>
      <c r="BH141" s="11">
        <f t="shared" si="33"/>
        <v>0</v>
      </c>
      <c r="BI141" s="11">
        <f t="shared" si="33"/>
        <v>0</v>
      </c>
      <c r="BJ141" s="11">
        <f t="shared" si="33"/>
        <v>0</v>
      </c>
      <c r="BK141" s="11">
        <f t="shared" si="33"/>
        <v>0</v>
      </c>
      <c r="BL141" s="11">
        <f t="shared" si="33"/>
        <v>0</v>
      </c>
      <c r="BM141" s="11">
        <f t="shared" si="33"/>
        <v>0</v>
      </c>
      <c r="BN141" s="11">
        <f t="shared" si="33"/>
        <v>0</v>
      </c>
      <c r="BO141" s="11">
        <f t="shared" si="33"/>
        <v>0</v>
      </c>
      <c r="BP141" s="11">
        <f t="shared" si="33"/>
        <v>0</v>
      </c>
      <c r="BQ141" s="11">
        <f t="shared" si="33"/>
        <v>0</v>
      </c>
      <c r="BR141" s="11">
        <f t="shared" si="33"/>
        <v>0</v>
      </c>
      <c r="BS141" s="11">
        <f t="shared" si="33"/>
        <v>0</v>
      </c>
      <c r="BT141" s="11">
        <f t="shared" si="33"/>
        <v>0</v>
      </c>
      <c r="BU141" s="11">
        <f t="shared" si="33"/>
        <v>0</v>
      </c>
      <c r="BV141" s="11">
        <f t="shared" si="33"/>
        <v>0</v>
      </c>
      <c r="BW141" s="11">
        <f t="shared" si="33"/>
        <v>0</v>
      </c>
      <c r="BX141" s="11">
        <f t="shared" si="33"/>
        <v>0</v>
      </c>
      <c r="BY141" s="11">
        <f t="shared" si="33"/>
        <v>0</v>
      </c>
      <c r="BZ141" s="11">
        <f t="shared" si="33"/>
        <v>0</v>
      </c>
      <c r="CA141" s="11">
        <f t="shared" si="33"/>
        <v>0</v>
      </c>
      <c r="CB141" s="11">
        <f t="shared" si="33"/>
        <v>0</v>
      </c>
      <c r="CC141" s="11">
        <f t="shared" si="33"/>
        <v>0</v>
      </c>
      <c r="CD141" s="11">
        <f t="shared" si="33"/>
        <v>0</v>
      </c>
      <c r="CE141" s="11" t="s">
        <v>25</v>
      </c>
      <c r="CF141" s="11" t="s">
        <v>25</v>
      </c>
      <c r="CG141" s="11" t="s">
        <v>25</v>
      </c>
      <c r="CP141" s="10">
        <v>201603</v>
      </c>
      <c r="CQ141" s="11" t="str">
        <f t="shared" ref="CQ141:DV141" si="34">IF(CQ10="","",CQ10+CQ102)</f>
        <v/>
      </c>
      <c r="CR141" s="11" t="str">
        <f t="shared" si="34"/>
        <v/>
      </c>
      <c r="CS141" s="11" t="str">
        <f t="shared" si="34"/>
        <v/>
      </c>
      <c r="CT141" s="11">
        <f t="shared" si="34"/>
        <v>403406</v>
      </c>
      <c r="CU141" s="11">
        <f t="shared" si="34"/>
        <v>0</v>
      </c>
      <c r="CV141" s="11">
        <f t="shared" si="34"/>
        <v>0</v>
      </c>
      <c r="CW141" s="11">
        <f t="shared" si="34"/>
        <v>0</v>
      </c>
      <c r="CX141" s="11">
        <f t="shared" si="34"/>
        <v>0</v>
      </c>
      <c r="CY141" s="11">
        <f t="shared" si="34"/>
        <v>0</v>
      </c>
      <c r="CZ141" s="11">
        <f t="shared" si="34"/>
        <v>0</v>
      </c>
      <c r="DA141" s="11">
        <f t="shared" si="34"/>
        <v>0</v>
      </c>
      <c r="DB141" s="11">
        <f t="shared" si="34"/>
        <v>0</v>
      </c>
      <c r="DC141" s="11">
        <f t="shared" si="34"/>
        <v>0</v>
      </c>
      <c r="DD141" s="11">
        <f t="shared" si="34"/>
        <v>0</v>
      </c>
      <c r="DE141" s="11">
        <f t="shared" si="34"/>
        <v>0</v>
      </c>
      <c r="DF141" s="11">
        <f t="shared" si="34"/>
        <v>0</v>
      </c>
      <c r="DG141" s="11">
        <f t="shared" si="34"/>
        <v>0</v>
      </c>
      <c r="DH141" s="11">
        <f t="shared" si="34"/>
        <v>0</v>
      </c>
      <c r="DI141" s="11">
        <f t="shared" si="34"/>
        <v>0</v>
      </c>
      <c r="DJ141" s="11">
        <f t="shared" si="34"/>
        <v>0</v>
      </c>
      <c r="DK141" s="11">
        <f t="shared" si="34"/>
        <v>0</v>
      </c>
      <c r="DL141" s="11">
        <f t="shared" si="34"/>
        <v>0</v>
      </c>
      <c r="DM141" s="11">
        <f t="shared" si="34"/>
        <v>0</v>
      </c>
      <c r="DN141" s="11">
        <f t="shared" si="34"/>
        <v>0</v>
      </c>
      <c r="DO141" s="11">
        <f t="shared" si="34"/>
        <v>0</v>
      </c>
      <c r="DP141" s="11">
        <f t="shared" si="34"/>
        <v>0</v>
      </c>
      <c r="DQ141" s="11">
        <f t="shared" si="34"/>
        <v>0</v>
      </c>
      <c r="DR141" s="11">
        <f t="shared" si="34"/>
        <v>0</v>
      </c>
      <c r="DS141" s="11">
        <f t="shared" si="34"/>
        <v>0</v>
      </c>
      <c r="DT141" s="11">
        <f t="shared" si="34"/>
        <v>0</v>
      </c>
      <c r="DU141" s="11">
        <f t="shared" si="34"/>
        <v>0</v>
      </c>
      <c r="DV141" s="11">
        <f t="shared" si="34"/>
        <v>0</v>
      </c>
      <c r="DW141" s="11" t="s">
        <v>25</v>
      </c>
      <c r="DX141" s="11" t="s">
        <v>25</v>
      </c>
      <c r="DY141" s="11" t="s">
        <v>25</v>
      </c>
    </row>
    <row r="142" ht="15" customHeight="1" outlineLevel="1" spans="2:129">
      <c r="B142" s="10">
        <v>201706</v>
      </c>
      <c r="C142" s="11">
        <f t="shared" ref="C142:AG142" si="35">IF(C11="","",C11+C103)</f>
        <v>91599.73</v>
      </c>
      <c r="D142" s="11">
        <f t="shared" si="35"/>
        <v>97947.13</v>
      </c>
      <c r="E142" s="11">
        <f t="shared" si="35"/>
        <v>97947.13</v>
      </c>
      <c r="F142" s="11">
        <f t="shared" si="35"/>
        <v>95150.69</v>
      </c>
      <c r="G142" s="11">
        <f t="shared" si="35"/>
        <v>95160.19</v>
      </c>
      <c r="H142" s="11">
        <f t="shared" si="35"/>
        <v>330892.39</v>
      </c>
      <c r="I142" s="11">
        <f t="shared" si="35"/>
        <v>330892.39</v>
      </c>
      <c r="J142" s="11">
        <f t="shared" si="35"/>
        <v>330892.39</v>
      </c>
      <c r="K142" s="11">
        <f t="shared" si="35"/>
        <v>330892.39</v>
      </c>
      <c r="L142" s="11">
        <f t="shared" si="35"/>
        <v>330892.39</v>
      </c>
      <c r="M142" s="11">
        <f t="shared" si="35"/>
        <v>330892.39</v>
      </c>
      <c r="N142" s="11">
        <f t="shared" si="35"/>
        <v>330892.39</v>
      </c>
      <c r="O142" s="11">
        <f t="shared" si="35"/>
        <v>321639.07</v>
      </c>
      <c r="P142" s="11">
        <f t="shared" si="35"/>
        <v>321639.07</v>
      </c>
      <c r="Q142" s="11">
        <f t="shared" si="35"/>
        <v>321639.07</v>
      </c>
      <c r="R142" s="11">
        <f t="shared" si="35"/>
        <v>321639.07</v>
      </c>
      <c r="S142" s="11">
        <f t="shared" si="35"/>
        <v>321639.07</v>
      </c>
      <c r="T142" s="11">
        <f t="shared" si="35"/>
        <v>321639.07</v>
      </c>
      <c r="U142" s="11">
        <f t="shared" si="35"/>
        <v>321639.07</v>
      </c>
      <c r="V142" s="11">
        <f t="shared" si="35"/>
        <v>321639.07</v>
      </c>
      <c r="W142" s="11">
        <f t="shared" si="35"/>
        <v>321639.07</v>
      </c>
      <c r="X142" s="11">
        <f t="shared" si="35"/>
        <v>321639.07</v>
      </c>
      <c r="Y142" s="11">
        <f t="shared" si="35"/>
        <v>321639.07</v>
      </c>
      <c r="Z142" s="11">
        <f t="shared" si="35"/>
        <v>321639.07</v>
      </c>
      <c r="AA142" s="11">
        <f t="shared" si="35"/>
        <v>321639.07</v>
      </c>
      <c r="AB142" s="11">
        <f t="shared" si="35"/>
        <v>321639.07</v>
      </c>
      <c r="AC142" s="11">
        <f t="shared" si="35"/>
        <v>321639.07</v>
      </c>
      <c r="AD142" s="11">
        <f t="shared" si="35"/>
        <v>321639.07</v>
      </c>
      <c r="AE142" s="11">
        <f t="shared" si="35"/>
        <v>321639.07</v>
      </c>
      <c r="AF142" s="11">
        <f t="shared" si="35"/>
        <v>321639.07</v>
      </c>
      <c r="AG142" s="11">
        <f t="shared" si="35"/>
        <v>321639.07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201606</v>
      </c>
      <c r="AY142" s="11">
        <f t="shared" ref="AY142:CC142" si="36">IF(AY11="","",AY11+AY103)</f>
        <v>0</v>
      </c>
      <c r="AZ142" s="11">
        <f t="shared" si="36"/>
        <v>0</v>
      </c>
      <c r="BA142" s="11">
        <f t="shared" si="36"/>
        <v>0</v>
      </c>
      <c r="BB142" s="11">
        <f t="shared" si="36"/>
        <v>0</v>
      </c>
      <c r="BC142" s="11">
        <f t="shared" si="36"/>
        <v>0</v>
      </c>
      <c r="BD142" s="11">
        <f t="shared" si="36"/>
        <v>0</v>
      </c>
      <c r="BE142" s="11">
        <f t="shared" si="36"/>
        <v>0</v>
      </c>
      <c r="BF142" s="11">
        <f t="shared" si="36"/>
        <v>0</v>
      </c>
      <c r="BG142" s="11">
        <f t="shared" si="36"/>
        <v>0</v>
      </c>
      <c r="BH142" s="11">
        <f t="shared" si="36"/>
        <v>0</v>
      </c>
      <c r="BI142" s="11">
        <f t="shared" si="36"/>
        <v>0</v>
      </c>
      <c r="BJ142" s="11">
        <f t="shared" si="36"/>
        <v>0</v>
      </c>
      <c r="BK142" s="11">
        <f t="shared" si="36"/>
        <v>0</v>
      </c>
      <c r="BL142" s="11">
        <f t="shared" si="36"/>
        <v>0</v>
      </c>
      <c r="BM142" s="11">
        <f t="shared" si="36"/>
        <v>0</v>
      </c>
      <c r="BN142" s="11">
        <f t="shared" si="36"/>
        <v>0</v>
      </c>
      <c r="BO142" s="11">
        <f t="shared" si="36"/>
        <v>0</v>
      </c>
      <c r="BP142" s="11">
        <f t="shared" si="36"/>
        <v>0</v>
      </c>
      <c r="BQ142" s="11">
        <f t="shared" si="36"/>
        <v>0</v>
      </c>
      <c r="BR142" s="11">
        <f t="shared" si="36"/>
        <v>0</v>
      </c>
      <c r="BS142" s="11">
        <f t="shared" si="36"/>
        <v>0</v>
      </c>
      <c r="BT142" s="11">
        <f t="shared" si="36"/>
        <v>0</v>
      </c>
      <c r="BU142" s="11">
        <f t="shared" si="36"/>
        <v>0</v>
      </c>
      <c r="BV142" s="11">
        <f t="shared" si="36"/>
        <v>0</v>
      </c>
      <c r="BW142" s="11">
        <f t="shared" si="36"/>
        <v>0</v>
      </c>
      <c r="BX142" s="11">
        <f t="shared" si="36"/>
        <v>0</v>
      </c>
      <c r="BY142" s="11">
        <f t="shared" si="36"/>
        <v>0</v>
      </c>
      <c r="BZ142" s="11">
        <f t="shared" si="36"/>
        <v>0</v>
      </c>
      <c r="CA142" s="11">
        <f t="shared" si="36"/>
        <v>0</v>
      </c>
      <c r="CB142" s="11">
        <f t="shared" si="36"/>
        <v>0</v>
      </c>
      <c r="CC142" s="11">
        <f t="shared" si="36"/>
        <v>0</v>
      </c>
      <c r="CD142" s="11" t="s">
        <v>25</v>
      </c>
      <c r="CE142" s="11" t="s">
        <v>25</v>
      </c>
      <c r="CF142" s="11" t="s">
        <v>25</v>
      </c>
      <c r="CG142" s="11" t="s">
        <v>25</v>
      </c>
      <c r="CP142" s="10">
        <v>201606</v>
      </c>
      <c r="CQ142" s="11" t="str">
        <f t="shared" ref="CQ142:DU142" si="37">IF(CQ11="","",CQ11+CQ103)</f>
        <v/>
      </c>
      <c r="CR142" s="11" t="str">
        <f t="shared" si="37"/>
        <v/>
      </c>
      <c r="CS142" s="11" t="str">
        <f t="shared" si="37"/>
        <v/>
      </c>
      <c r="CT142" s="11">
        <f t="shared" si="37"/>
        <v>403412</v>
      </c>
      <c r="CU142" s="11">
        <f t="shared" si="37"/>
        <v>0</v>
      </c>
      <c r="CV142" s="11">
        <f t="shared" si="37"/>
        <v>0</v>
      </c>
      <c r="CW142" s="11">
        <f t="shared" si="37"/>
        <v>0</v>
      </c>
      <c r="CX142" s="11">
        <f t="shared" si="37"/>
        <v>0</v>
      </c>
      <c r="CY142" s="11">
        <f t="shared" si="37"/>
        <v>0</v>
      </c>
      <c r="CZ142" s="11">
        <f t="shared" si="37"/>
        <v>0</v>
      </c>
      <c r="DA142" s="11">
        <f t="shared" si="37"/>
        <v>0</v>
      </c>
      <c r="DB142" s="11">
        <f t="shared" si="37"/>
        <v>0</v>
      </c>
      <c r="DC142" s="11">
        <f t="shared" si="37"/>
        <v>0</v>
      </c>
      <c r="DD142" s="11">
        <f t="shared" si="37"/>
        <v>0</v>
      </c>
      <c r="DE142" s="11">
        <f t="shared" si="37"/>
        <v>0</v>
      </c>
      <c r="DF142" s="11">
        <f t="shared" si="37"/>
        <v>0</v>
      </c>
      <c r="DG142" s="11">
        <f t="shared" si="37"/>
        <v>0</v>
      </c>
      <c r="DH142" s="11">
        <f t="shared" si="37"/>
        <v>0</v>
      </c>
      <c r="DI142" s="11">
        <f t="shared" si="37"/>
        <v>0</v>
      </c>
      <c r="DJ142" s="11">
        <f t="shared" si="37"/>
        <v>0</v>
      </c>
      <c r="DK142" s="11">
        <f t="shared" si="37"/>
        <v>0</v>
      </c>
      <c r="DL142" s="11">
        <f t="shared" si="37"/>
        <v>0</v>
      </c>
      <c r="DM142" s="11">
        <f t="shared" si="37"/>
        <v>0</v>
      </c>
      <c r="DN142" s="11">
        <f t="shared" si="37"/>
        <v>0</v>
      </c>
      <c r="DO142" s="11">
        <f t="shared" si="37"/>
        <v>0</v>
      </c>
      <c r="DP142" s="11">
        <f t="shared" si="37"/>
        <v>0</v>
      </c>
      <c r="DQ142" s="11">
        <f t="shared" si="37"/>
        <v>0</v>
      </c>
      <c r="DR142" s="11">
        <f t="shared" si="37"/>
        <v>0</v>
      </c>
      <c r="DS142" s="11">
        <f t="shared" si="37"/>
        <v>0</v>
      </c>
      <c r="DT142" s="11">
        <f t="shared" si="37"/>
        <v>0</v>
      </c>
      <c r="DU142" s="11">
        <f t="shared" si="37"/>
        <v>0</v>
      </c>
      <c r="DV142" s="11" t="s">
        <v>25</v>
      </c>
      <c r="DW142" s="11" t="s">
        <v>25</v>
      </c>
      <c r="DX142" s="11" t="s">
        <v>25</v>
      </c>
      <c r="DY142" s="11" t="s">
        <v>25</v>
      </c>
    </row>
    <row r="143" ht="15" customHeight="1" outlineLevel="1" spans="2:129">
      <c r="B143" s="10">
        <v>201709</v>
      </c>
      <c r="C143" s="11">
        <f t="shared" ref="C143:AF143" si="38">IF(C12="","",C12+C104)</f>
        <v>191463.63</v>
      </c>
      <c r="D143" s="11">
        <f t="shared" si="38"/>
        <v>215902.6</v>
      </c>
      <c r="E143" s="11">
        <f t="shared" si="38"/>
        <v>213162.16</v>
      </c>
      <c r="F143" s="11">
        <f t="shared" si="38"/>
        <v>223317.16</v>
      </c>
      <c r="G143" s="11">
        <f t="shared" si="38"/>
        <v>223317.16</v>
      </c>
      <c r="H143" s="11">
        <f t="shared" si="38"/>
        <v>217124.28</v>
      </c>
      <c r="I143" s="11">
        <f t="shared" si="38"/>
        <v>220208.72</v>
      </c>
      <c r="J143" s="11">
        <f t="shared" si="38"/>
        <v>211400.4</v>
      </c>
      <c r="K143" s="11">
        <f t="shared" si="38"/>
        <v>211400.4</v>
      </c>
      <c r="L143" s="11">
        <f t="shared" si="38"/>
        <v>211400.4</v>
      </c>
      <c r="M143" s="11">
        <f t="shared" si="38"/>
        <v>211400.4</v>
      </c>
      <c r="N143" s="11">
        <f t="shared" si="38"/>
        <v>211400.4</v>
      </c>
      <c r="O143" s="11">
        <f t="shared" si="38"/>
        <v>211400.4</v>
      </c>
      <c r="P143" s="11">
        <f t="shared" si="38"/>
        <v>211400.4</v>
      </c>
      <c r="Q143" s="11">
        <f t="shared" si="38"/>
        <v>211400.4</v>
      </c>
      <c r="R143" s="11">
        <f t="shared" si="38"/>
        <v>211400.4</v>
      </c>
      <c r="S143" s="11">
        <f t="shared" si="38"/>
        <v>211400.4</v>
      </c>
      <c r="T143" s="11">
        <f t="shared" si="38"/>
        <v>211400.4</v>
      </c>
      <c r="U143" s="11">
        <f t="shared" si="38"/>
        <v>211400.4</v>
      </c>
      <c r="V143" s="11">
        <f t="shared" si="38"/>
        <v>211400.4</v>
      </c>
      <c r="W143" s="11">
        <f t="shared" si="38"/>
        <v>211400.4</v>
      </c>
      <c r="X143" s="11">
        <f t="shared" si="38"/>
        <v>211400.4</v>
      </c>
      <c r="Y143" s="11">
        <f t="shared" si="38"/>
        <v>211400.4</v>
      </c>
      <c r="Z143" s="11">
        <f t="shared" si="38"/>
        <v>211400.4</v>
      </c>
      <c r="AA143" s="11">
        <f t="shared" si="38"/>
        <v>211400.4</v>
      </c>
      <c r="AB143" s="11">
        <f t="shared" si="38"/>
        <v>211400.4</v>
      </c>
      <c r="AC143" s="11">
        <f t="shared" si="38"/>
        <v>211400.4</v>
      </c>
      <c r="AD143" s="11">
        <f t="shared" si="38"/>
        <v>211400.4</v>
      </c>
      <c r="AE143" s="11">
        <f t="shared" si="38"/>
        <v>211400.4</v>
      </c>
      <c r="AF143" s="11">
        <f t="shared" si="38"/>
        <v>211400.4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201609</v>
      </c>
      <c r="AY143" s="11">
        <f t="shared" ref="AY143:CB143" si="39">IF(AY12="","",AY12+AY104)</f>
        <v>0</v>
      </c>
      <c r="AZ143" s="11">
        <f t="shared" si="39"/>
        <v>0</v>
      </c>
      <c r="BA143" s="11">
        <f t="shared" si="39"/>
        <v>0</v>
      </c>
      <c r="BB143" s="11">
        <f t="shared" si="39"/>
        <v>0</v>
      </c>
      <c r="BC143" s="11">
        <f t="shared" si="39"/>
        <v>0</v>
      </c>
      <c r="BD143" s="11">
        <f t="shared" si="39"/>
        <v>0</v>
      </c>
      <c r="BE143" s="11">
        <f t="shared" si="39"/>
        <v>0</v>
      </c>
      <c r="BF143" s="11">
        <f t="shared" si="39"/>
        <v>0</v>
      </c>
      <c r="BG143" s="11">
        <f t="shared" si="39"/>
        <v>0</v>
      </c>
      <c r="BH143" s="11">
        <f t="shared" si="39"/>
        <v>0</v>
      </c>
      <c r="BI143" s="11">
        <f t="shared" si="39"/>
        <v>0</v>
      </c>
      <c r="BJ143" s="11">
        <f t="shared" si="39"/>
        <v>0</v>
      </c>
      <c r="BK143" s="11">
        <f t="shared" si="39"/>
        <v>0</v>
      </c>
      <c r="BL143" s="11">
        <f t="shared" si="39"/>
        <v>0</v>
      </c>
      <c r="BM143" s="11">
        <f t="shared" si="39"/>
        <v>0</v>
      </c>
      <c r="BN143" s="11">
        <f t="shared" si="39"/>
        <v>0</v>
      </c>
      <c r="BO143" s="11">
        <f t="shared" si="39"/>
        <v>0</v>
      </c>
      <c r="BP143" s="11">
        <f t="shared" si="39"/>
        <v>0</v>
      </c>
      <c r="BQ143" s="11">
        <f t="shared" si="39"/>
        <v>0</v>
      </c>
      <c r="BR143" s="11">
        <f t="shared" si="39"/>
        <v>0</v>
      </c>
      <c r="BS143" s="11">
        <f t="shared" si="39"/>
        <v>0</v>
      </c>
      <c r="BT143" s="11">
        <f t="shared" si="39"/>
        <v>0</v>
      </c>
      <c r="BU143" s="11">
        <f t="shared" si="39"/>
        <v>0</v>
      </c>
      <c r="BV143" s="11">
        <f t="shared" si="39"/>
        <v>0</v>
      </c>
      <c r="BW143" s="11">
        <f t="shared" si="39"/>
        <v>0</v>
      </c>
      <c r="BX143" s="11">
        <f t="shared" si="39"/>
        <v>0</v>
      </c>
      <c r="BY143" s="11">
        <f t="shared" si="39"/>
        <v>0</v>
      </c>
      <c r="BZ143" s="11">
        <f t="shared" si="39"/>
        <v>0</v>
      </c>
      <c r="CA143" s="11">
        <f t="shared" si="39"/>
        <v>0</v>
      </c>
      <c r="CB143" s="11">
        <f t="shared" si="39"/>
        <v>0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  <c r="CP143" s="10">
        <v>201609</v>
      </c>
      <c r="CQ143" s="11" t="str">
        <f t="shared" ref="CQ143:DT143" si="40">IF(CQ12="","",CQ12+CQ104)</f>
        <v/>
      </c>
      <c r="CR143" s="11" t="str">
        <f t="shared" si="40"/>
        <v/>
      </c>
      <c r="CS143" s="11" t="str">
        <f t="shared" si="40"/>
        <v/>
      </c>
      <c r="CT143" s="11">
        <f t="shared" si="40"/>
        <v>403418</v>
      </c>
      <c r="CU143" s="11">
        <f t="shared" si="40"/>
        <v>0</v>
      </c>
      <c r="CV143" s="11">
        <f t="shared" si="40"/>
        <v>0</v>
      </c>
      <c r="CW143" s="11">
        <f t="shared" si="40"/>
        <v>0</v>
      </c>
      <c r="CX143" s="11">
        <f t="shared" si="40"/>
        <v>0</v>
      </c>
      <c r="CY143" s="11">
        <f t="shared" si="40"/>
        <v>0</v>
      </c>
      <c r="CZ143" s="11">
        <f t="shared" si="40"/>
        <v>0</v>
      </c>
      <c r="DA143" s="11">
        <f t="shared" si="40"/>
        <v>0</v>
      </c>
      <c r="DB143" s="11">
        <f t="shared" si="40"/>
        <v>0</v>
      </c>
      <c r="DC143" s="11">
        <f t="shared" si="40"/>
        <v>0</v>
      </c>
      <c r="DD143" s="11">
        <f t="shared" si="40"/>
        <v>0</v>
      </c>
      <c r="DE143" s="11">
        <f t="shared" si="40"/>
        <v>0</v>
      </c>
      <c r="DF143" s="11">
        <f t="shared" si="40"/>
        <v>0</v>
      </c>
      <c r="DG143" s="11">
        <f t="shared" si="40"/>
        <v>0</v>
      </c>
      <c r="DH143" s="11">
        <f t="shared" si="40"/>
        <v>0</v>
      </c>
      <c r="DI143" s="11">
        <f t="shared" si="40"/>
        <v>0</v>
      </c>
      <c r="DJ143" s="11">
        <f t="shared" si="40"/>
        <v>0</v>
      </c>
      <c r="DK143" s="11">
        <f t="shared" si="40"/>
        <v>0</v>
      </c>
      <c r="DL143" s="11">
        <f t="shared" si="40"/>
        <v>0</v>
      </c>
      <c r="DM143" s="11">
        <f t="shared" si="40"/>
        <v>0</v>
      </c>
      <c r="DN143" s="11">
        <f t="shared" si="40"/>
        <v>0</v>
      </c>
      <c r="DO143" s="11">
        <f t="shared" si="40"/>
        <v>0</v>
      </c>
      <c r="DP143" s="11">
        <f t="shared" si="40"/>
        <v>0</v>
      </c>
      <c r="DQ143" s="11">
        <f t="shared" si="40"/>
        <v>0</v>
      </c>
      <c r="DR143" s="11">
        <f t="shared" si="40"/>
        <v>0</v>
      </c>
      <c r="DS143" s="11">
        <f t="shared" si="40"/>
        <v>0</v>
      </c>
      <c r="DT143" s="11">
        <f t="shared" si="40"/>
        <v>0</v>
      </c>
      <c r="DU143" s="11" t="s">
        <v>25</v>
      </c>
      <c r="DV143" s="11" t="s">
        <v>25</v>
      </c>
      <c r="DW143" s="11" t="s">
        <v>25</v>
      </c>
      <c r="DX143" s="11" t="s">
        <v>25</v>
      </c>
      <c r="DY143" s="11" t="s">
        <v>25</v>
      </c>
    </row>
    <row r="144" ht="15" customHeight="1" outlineLevel="1" spans="2:129">
      <c r="B144" s="10">
        <v>201712</v>
      </c>
      <c r="C144" s="11">
        <f t="shared" ref="C144:AE144" si="41">IF(C13="","",C13+C105)</f>
        <v>179891.74</v>
      </c>
      <c r="D144" s="11">
        <f t="shared" si="41"/>
        <v>183652.56</v>
      </c>
      <c r="E144" s="11">
        <f t="shared" si="41"/>
        <v>183332.66</v>
      </c>
      <c r="F144" s="11">
        <f t="shared" si="41"/>
        <v>184132.66</v>
      </c>
      <c r="G144" s="11">
        <f t="shared" si="41"/>
        <v>175648.84</v>
      </c>
      <c r="H144" s="11">
        <f t="shared" si="41"/>
        <v>175648.84</v>
      </c>
      <c r="I144" s="11">
        <f t="shared" si="41"/>
        <v>175648.84</v>
      </c>
      <c r="J144" s="11">
        <f t="shared" si="41"/>
        <v>196804.44</v>
      </c>
      <c r="K144" s="11">
        <f t="shared" si="41"/>
        <v>196804.44</v>
      </c>
      <c r="L144" s="11">
        <f t="shared" si="41"/>
        <v>196804.44</v>
      </c>
      <c r="M144" s="11">
        <f t="shared" si="41"/>
        <v>153720</v>
      </c>
      <c r="N144" s="11">
        <f t="shared" si="41"/>
        <v>153720</v>
      </c>
      <c r="O144" s="11">
        <f t="shared" si="41"/>
        <v>153720</v>
      </c>
      <c r="P144" s="11">
        <f t="shared" si="41"/>
        <v>153720</v>
      </c>
      <c r="Q144" s="11">
        <f t="shared" si="41"/>
        <v>153720</v>
      </c>
      <c r="R144" s="11">
        <f t="shared" si="41"/>
        <v>153720</v>
      </c>
      <c r="S144" s="11">
        <f t="shared" si="41"/>
        <v>153720</v>
      </c>
      <c r="T144" s="11">
        <f t="shared" si="41"/>
        <v>153720</v>
      </c>
      <c r="U144" s="11">
        <f t="shared" si="41"/>
        <v>153720</v>
      </c>
      <c r="V144" s="11">
        <f t="shared" si="41"/>
        <v>153720</v>
      </c>
      <c r="W144" s="11">
        <f t="shared" si="41"/>
        <v>153720</v>
      </c>
      <c r="X144" s="11">
        <f t="shared" si="41"/>
        <v>153720</v>
      </c>
      <c r="Y144" s="11">
        <f t="shared" si="41"/>
        <v>153720</v>
      </c>
      <c r="Z144" s="11">
        <f t="shared" si="41"/>
        <v>153720</v>
      </c>
      <c r="AA144" s="11">
        <f t="shared" si="41"/>
        <v>153720</v>
      </c>
      <c r="AB144" s="11">
        <f t="shared" si="41"/>
        <v>153720</v>
      </c>
      <c r="AC144" s="11">
        <f t="shared" si="41"/>
        <v>153720</v>
      </c>
      <c r="AD144" s="11">
        <f t="shared" si="41"/>
        <v>153720</v>
      </c>
      <c r="AE144" s="11">
        <f t="shared" si="41"/>
        <v>153720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201612</v>
      </c>
      <c r="AY144" s="11">
        <f t="shared" ref="AY144:CA144" si="42">IF(AY13="","",AY13+AY105)</f>
        <v>0</v>
      </c>
      <c r="AZ144" s="11">
        <f t="shared" si="42"/>
        <v>0</v>
      </c>
      <c r="BA144" s="11">
        <f t="shared" si="42"/>
        <v>0</v>
      </c>
      <c r="BB144" s="11">
        <f t="shared" si="42"/>
        <v>0</v>
      </c>
      <c r="BC144" s="11">
        <f t="shared" si="42"/>
        <v>0</v>
      </c>
      <c r="BD144" s="11">
        <f t="shared" si="42"/>
        <v>0</v>
      </c>
      <c r="BE144" s="11">
        <f t="shared" si="42"/>
        <v>0</v>
      </c>
      <c r="BF144" s="11">
        <f t="shared" si="42"/>
        <v>0</v>
      </c>
      <c r="BG144" s="11">
        <f t="shared" si="42"/>
        <v>0</v>
      </c>
      <c r="BH144" s="11">
        <f t="shared" si="42"/>
        <v>0</v>
      </c>
      <c r="BI144" s="11">
        <f t="shared" si="42"/>
        <v>0</v>
      </c>
      <c r="BJ144" s="11">
        <f t="shared" si="42"/>
        <v>0</v>
      </c>
      <c r="BK144" s="11">
        <f t="shared" si="42"/>
        <v>0</v>
      </c>
      <c r="BL144" s="11">
        <f t="shared" si="42"/>
        <v>0</v>
      </c>
      <c r="BM144" s="11">
        <f t="shared" si="42"/>
        <v>0</v>
      </c>
      <c r="BN144" s="11">
        <f t="shared" si="42"/>
        <v>0</v>
      </c>
      <c r="BO144" s="11">
        <f t="shared" si="42"/>
        <v>0</v>
      </c>
      <c r="BP144" s="11">
        <f t="shared" si="42"/>
        <v>0</v>
      </c>
      <c r="BQ144" s="11">
        <f t="shared" si="42"/>
        <v>0</v>
      </c>
      <c r="BR144" s="11">
        <f t="shared" si="42"/>
        <v>0</v>
      </c>
      <c r="BS144" s="11">
        <f t="shared" si="42"/>
        <v>0</v>
      </c>
      <c r="BT144" s="11">
        <f t="shared" si="42"/>
        <v>0</v>
      </c>
      <c r="BU144" s="11">
        <f t="shared" si="42"/>
        <v>0</v>
      </c>
      <c r="BV144" s="11">
        <f t="shared" si="42"/>
        <v>0</v>
      </c>
      <c r="BW144" s="11">
        <f t="shared" si="42"/>
        <v>0</v>
      </c>
      <c r="BX144" s="11">
        <f t="shared" si="42"/>
        <v>0</v>
      </c>
      <c r="BY144" s="11">
        <f t="shared" si="42"/>
        <v>0</v>
      </c>
      <c r="BZ144" s="11">
        <f t="shared" si="42"/>
        <v>0</v>
      </c>
      <c r="CA144" s="11">
        <f t="shared" si="42"/>
        <v>0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  <c r="CP144" s="10">
        <v>201612</v>
      </c>
      <c r="CQ144" s="11" t="str">
        <f t="shared" ref="CQ144:DS144" si="43">IF(CQ13="","",CQ13+CQ105)</f>
        <v/>
      </c>
      <c r="CR144" s="11" t="str">
        <f t="shared" si="43"/>
        <v/>
      </c>
      <c r="CS144" s="11" t="str">
        <f t="shared" si="43"/>
        <v/>
      </c>
      <c r="CT144" s="11">
        <f t="shared" si="43"/>
        <v>403424</v>
      </c>
      <c r="CU144" s="11">
        <f t="shared" si="43"/>
        <v>0</v>
      </c>
      <c r="CV144" s="11">
        <f t="shared" si="43"/>
        <v>0</v>
      </c>
      <c r="CW144" s="11">
        <f t="shared" si="43"/>
        <v>0</v>
      </c>
      <c r="CX144" s="11">
        <f t="shared" si="43"/>
        <v>0</v>
      </c>
      <c r="CY144" s="11">
        <f t="shared" si="43"/>
        <v>0</v>
      </c>
      <c r="CZ144" s="11">
        <f t="shared" si="43"/>
        <v>0</v>
      </c>
      <c r="DA144" s="11">
        <f t="shared" si="43"/>
        <v>0</v>
      </c>
      <c r="DB144" s="11">
        <f t="shared" si="43"/>
        <v>0</v>
      </c>
      <c r="DC144" s="11">
        <f t="shared" si="43"/>
        <v>0</v>
      </c>
      <c r="DD144" s="11">
        <f t="shared" si="43"/>
        <v>0</v>
      </c>
      <c r="DE144" s="11">
        <f t="shared" si="43"/>
        <v>0</v>
      </c>
      <c r="DF144" s="11">
        <f t="shared" si="43"/>
        <v>0</v>
      </c>
      <c r="DG144" s="11">
        <f t="shared" si="43"/>
        <v>0</v>
      </c>
      <c r="DH144" s="11">
        <f t="shared" si="43"/>
        <v>0</v>
      </c>
      <c r="DI144" s="11">
        <f t="shared" si="43"/>
        <v>0</v>
      </c>
      <c r="DJ144" s="11">
        <f t="shared" si="43"/>
        <v>0</v>
      </c>
      <c r="DK144" s="11">
        <f t="shared" si="43"/>
        <v>0</v>
      </c>
      <c r="DL144" s="11">
        <f t="shared" si="43"/>
        <v>0</v>
      </c>
      <c r="DM144" s="11">
        <f t="shared" si="43"/>
        <v>0</v>
      </c>
      <c r="DN144" s="11">
        <f t="shared" si="43"/>
        <v>0</v>
      </c>
      <c r="DO144" s="11">
        <f t="shared" si="43"/>
        <v>0</v>
      </c>
      <c r="DP144" s="11">
        <f t="shared" si="43"/>
        <v>0</v>
      </c>
      <c r="DQ144" s="11">
        <f t="shared" si="43"/>
        <v>0</v>
      </c>
      <c r="DR144" s="11">
        <f t="shared" si="43"/>
        <v>0</v>
      </c>
      <c r="DS144" s="11">
        <f t="shared" si="43"/>
        <v>0</v>
      </c>
      <c r="DT144" s="11" t="s">
        <v>25</v>
      </c>
      <c r="DU144" s="11" t="s">
        <v>25</v>
      </c>
      <c r="DV144" s="11" t="s">
        <v>25</v>
      </c>
      <c r="DW144" s="11" t="s">
        <v>25</v>
      </c>
      <c r="DX144" s="11" t="s">
        <v>25</v>
      </c>
      <c r="DY144" s="11" t="s">
        <v>25</v>
      </c>
    </row>
    <row r="145" ht="15" customHeight="1" outlineLevel="1" spans="2:129">
      <c r="B145" s="10">
        <v>201803</v>
      </c>
      <c r="C145" s="11">
        <f t="shared" ref="C145:AD145" si="44">IF(C14="","",C14+C106)</f>
        <v>402886.29</v>
      </c>
      <c r="D145" s="11">
        <f t="shared" si="44"/>
        <v>650021.6</v>
      </c>
      <c r="E145" s="11">
        <f t="shared" si="44"/>
        <v>646630.28</v>
      </c>
      <c r="F145" s="11">
        <f t="shared" si="44"/>
        <v>641645.84</v>
      </c>
      <c r="G145" s="11">
        <f t="shared" si="44"/>
        <v>651040.84</v>
      </c>
      <c r="H145" s="11">
        <f t="shared" si="44"/>
        <v>651040.84</v>
      </c>
      <c r="I145" s="11">
        <f t="shared" si="44"/>
        <v>659058.84</v>
      </c>
      <c r="J145" s="11">
        <f t="shared" si="44"/>
        <v>659058.84</v>
      </c>
      <c r="K145" s="11">
        <f t="shared" si="44"/>
        <v>659058.84</v>
      </c>
      <c r="L145" s="11">
        <f t="shared" si="44"/>
        <v>659058.84</v>
      </c>
      <c r="M145" s="11">
        <f t="shared" si="44"/>
        <v>659058.84</v>
      </c>
      <c r="N145" s="11">
        <f t="shared" si="44"/>
        <v>659058.84</v>
      </c>
      <c r="O145" s="11">
        <f t="shared" si="44"/>
        <v>659058.84</v>
      </c>
      <c r="P145" s="11">
        <f t="shared" si="44"/>
        <v>659058.84</v>
      </c>
      <c r="Q145" s="11">
        <f t="shared" si="44"/>
        <v>659058.84</v>
      </c>
      <c r="R145" s="11">
        <f t="shared" si="44"/>
        <v>659058.84</v>
      </c>
      <c r="S145" s="11">
        <f t="shared" si="44"/>
        <v>659058.84</v>
      </c>
      <c r="T145" s="11">
        <f t="shared" si="44"/>
        <v>659058.84</v>
      </c>
      <c r="U145" s="11">
        <f t="shared" si="44"/>
        <v>659058.84</v>
      </c>
      <c r="V145" s="11">
        <f t="shared" si="44"/>
        <v>659058.84</v>
      </c>
      <c r="W145" s="11">
        <f t="shared" si="44"/>
        <v>659058.84</v>
      </c>
      <c r="X145" s="11">
        <f t="shared" si="44"/>
        <v>659058.84</v>
      </c>
      <c r="Y145" s="11">
        <f t="shared" si="44"/>
        <v>659058.84</v>
      </c>
      <c r="Z145" s="11">
        <f t="shared" si="44"/>
        <v>659058.84</v>
      </c>
      <c r="AA145" s="11">
        <f t="shared" si="44"/>
        <v>659058.84</v>
      </c>
      <c r="AB145" s="11">
        <f t="shared" si="44"/>
        <v>659058.84</v>
      </c>
      <c r="AC145" s="11">
        <f t="shared" si="44"/>
        <v>659058.84</v>
      </c>
      <c r="AD145" s="11">
        <f t="shared" si="44"/>
        <v>659058.84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201703</v>
      </c>
      <c r="AY145" s="11">
        <f t="shared" ref="AY145:BZ145" si="45">IF(AY14="","",AY14+AY106)</f>
        <v>0</v>
      </c>
      <c r="AZ145" s="11">
        <f t="shared" si="45"/>
        <v>0</v>
      </c>
      <c r="BA145" s="11">
        <f t="shared" si="45"/>
        <v>0</v>
      </c>
      <c r="BB145" s="11">
        <f t="shared" si="45"/>
        <v>0</v>
      </c>
      <c r="BC145" s="11">
        <f t="shared" si="45"/>
        <v>0</v>
      </c>
      <c r="BD145" s="11">
        <f t="shared" si="45"/>
        <v>0</v>
      </c>
      <c r="BE145" s="11">
        <f t="shared" si="45"/>
        <v>0</v>
      </c>
      <c r="BF145" s="11">
        <f t="shared" si="45"/>
        <v>0</v>
      </c>
      <c r="BG145" s="11">
        <f t="shared" si="45"/>
        <v>0</v>
      </c>
      <c r="BH145" s="11">
        <f t="shared" si="45"/>
        <v>0</v>
      </c>
      <c r="BI145" s="11">
        <f t="shared" si="45"/>
        <v>0</v>
      </c>
      <c r="BJ145" s="11">
        <f t="shared" si="45"/>
        <v>0</v>
      </c>
      <c r="BK145" s="11">
        <f t="shared" si="45"/>
        <v>0</v>
      </c>
      <c r="BL145" s="11">
        <f t="shared" si="45"/>
        <v>0</v>
      </c>
      <c r="BM145" s="11">
        <f t="shared" si="45"/>
        <v>0</v>
      </c>
      <c r="BN145" s="11">
        <f t="shared" si="45"/>
        <v>0</v>
      </c>
      <c r="BO145" s="11">
        <f t="shared" si="45"/>
        <v>0</v>
      </c>
      <c r="BP145" s="11">
        <f t="shared" si="45"/>
        <v>0</v>
      </c>
      <c r="BQ145" s="11">
        <f t="shared" si="45"/>
        <v>0</v>
      </c>
      <c r="BR145" s="11">
        <f t="shared" si="45"/>
        <v>0</v>
      </c>
      <c r="BS145" s="11">
        <f t="shared" si="45"/>
        <v>0</v>
      </c>
      <c r="BT145" s="11">
        <f t="shared" si="45"/>
        <v>0</v>
      </c>
      <c r="BU145" s="11">
        <f t="shared" si="45"/>
        <v>0</v>
      </c>
      <c r="BV145" s="11">
        <f t="shared" si="45"/>
        <v>0</v>
      </c>
      <c r="BW145" s="11">
        <f t="shared" si="45"/>
        <v>0</v>
      </c>
      <c r="BX145" s="11">
        <f t="shared" si="45"/>
        <v>0</v>
      </c>
      <c r="BY145" s="11">
        <f t="shared" si="45"/>
        <v>0</v>
      </c>
      <c r="BZ145" s="11">
        <f t="shared" si="45"/>
        <v>0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  <c r="CP145" s="10">
        <v>201703</v>
      </c>
      <c r="CQ145" s="11" t="str">
        <f t="shared" ref="CQ145:DR145" si="46">IF(CQ14="","",CQ14+CQ106)</f>
        <v/>
      </c>
      <c r="CR145" s="11" t="str">
        <f t="shared" si="46"/>
        <v/>
      </c>
      <c r="CS145" s="11" t="str">
        <f t="shared" si="46"/>
        <v/>
      </c>
      <c r="CT145" s="11">
        <f t="shared" si="46"/>
        <v>403606</v>
      </c>
      <c r="CU145" s="11">
        <f t="shared" si="46"/>
        <v>0</v>
      </c>
      <c r="CV145" s="11">
        <f t="shared" si="46"/>
        <v>0</v>
      </c>
      <c r="CW145" s="11">
        <f t="shared" si="46"/>
        <v>0</v>
      </c>
      <c r="CX145" s="11">
        <f t="shared" si="46"/>
        <v>0</v>
      </c>
      <c r="CY145" s="11">
        <f t="shared" si="46"/>
        <v>0</v>
      </c>
      <c r="CZ145" s="11">
        <f t="shared" si="46"/>
        <v>0</v>
      </c>
      <c r="DA145" s="11">
        <f t="shared" si="46"/>
        <v>0</v>
      </c>
      <c r="DB145" s="11">
        <f t="shared" si="46"/>
        <v>0</v>
      </c>
      <c r="DC145" s="11">
        <f t="shared" si="46"/>
        <v>0</v>
      </c>
      <c r="DD145" s="11">
        <f t="shared" si="46"/>
        <v>0</v>
      </c>
      <c r="DE145" s="11">
        <f t="shared" si="46"/>
        <v>0</v>
      </c>
      <c r="DF145" s="11">
        <f t="shared" si="46"/>
        <v>0</v>
      </c>
      <c r="DG145" s="11">
        <f t="shared" si="46"/>
        <v>0</v>
      </c>
      <c r="DH145" s="11">
        <f t="shared" si="46"/>
        <v>0</v>
      </c>
      <c r="DI145" s="11">
        <f t="shared" si="46"/>
        <v>0</v>
      </c>
      <c r="DJ145" s="11">
        <f t="shared" si="46"/>
        <v>0</v>
      </c>
      <c r="DK145" s="11">
        <f t="shared" si="46"/>
        <v>0</v>
      </c>
      <c r="DL145" s="11">
        <f t="shared" si="46"/>
        <v>0</v>
      </c>
      <c r="DM145" s="11">
        <f t="shared" si="46"/>
        <v>0</v>
      </c>
      <c r="DN145" s="11">
        <f t="shared" si="46"/>
        <v>0</v>
      </c>
      <c r="DO145" s="11">
        <f t="shared" si="46"/>
        <v>0</v>
      </c>
      <c r="DP145" s="11">
        <f t="shared" si="46"/>
        <v>0</v>
      </c>
      <c r="DQ145" s="11">
        <f t="shared" si="46"/>
        <v>0</v>
      </c>
      <c r="DR145" s="11">
        <f t="shared" si="46"/>
        <v>0</v>
      </c>
      <c r="DS145" s="11" t="s">
        <v>25</v>
      </c>
      <c r="DT145" s="11" t="s">
        <v>25</v>
      </c>
      <c r="DU145" s="11" t="s">
        <v>25</v>
      </c>
      <c r="DV145" s="11" t="s">
        <v>25</v>
      </c>
      <c r="DW145" s="11" t="s">
        <v>25</v>
      </c>
      <c r="DX145" s="11" t="s">
        <v>25</v>
      </c>
      <c r="DY145" s="11" t="s">
        <v>25</v>
      </c>
    </row>
    <row r="146" ht="15" customHeight="1" outlineLevel="1" spans="2:129">
      <c r="B146" s="10">
        <v>201806</v>
      </c>
      <c r="C146" s="11">
        <f t="shared" ref="C146:AC146" si="47">IF(C15="","",C15+C107)</f>
        <v>518901.78</v>
      </c>
      <c r="D146" s="11">
        <f t="shared" si="47"/>
        <v>535514.9</v>
      </c>
      <c r="E146" s="11">
        <f t="shared" si="47"/>
        <v>566378.32</v>
      </c>
      <c r="F146" s="11">
        <f t="shared" si="47"/>
        <v>559849.14</v>
      </c>
      <c r="G146" s="11">
        <f t="shared" si="47"/>
        <v>584368.02</v>
      </c>
      <c r="H146" s="11">
        <f t="shared" si="47"/>
        <v>584368.02</v>
      </c>
      <c r="I146" s="11">
        <f t="shared" si="47"/>
        <v>584368.02</v>
      </c>
      <c r="J146" s="11">
        <f t="shared" si="47"/>
        <v>634517.18</v>
      </c>
      <c r="K146" s="11">
        <f t="shared" si="47"/>
        <v>634517.18</v>
      </c>
      <c r="L146" s="11">
        <f t="shared" si="47"/>
        <v>634517.18</v>
      </c>
      <c r="M146" s="11">
        <f t="shared" si="47"/>
        <v>634517.18</v>
      </c>
      <c r="N146" s="11">
        <f t="shared" si="47"/>
        <v>634517.18</v>
      </c>
      <c r="O146" s="11">
        <f t="shared" si="47"/>
        <v>634517.18</v>
      </c>
      <c r="P146" s="11">
        <f t="shared" si="47"/>
        <v>634517.18</v>
      </c>
      <c r="Q146" s="11">
        <f t="shared" si="47"/>
        <v>634517.18</v>
      </c>
      <c r="R146" s="11">
        <f t="shared" si="47"/>
        <v>634517.18</v>
      </c>
      <c r="S146" s="11">
        <f t="shared" si="47"/>
        <v>634517.18</v>
      </c>
      <c r="T146" s="11">
        <f t="shared" si="47"/>
        <v>634517.18</v>
      </c>
      <c r="U146" s="11">
        <f t="shared" si="47"/>
        <v>634517.18</v>
      </c>
      <c r="V146" s="11">
        <f t="shared" si="47"/>
        <v>634517.18</v>
      </c>
      <c r="W146" s="11">
        <f t="shared" si="47"/>
        <v>634517.18</v>
      </c>
      <c r="X146" s="11">
        <f t="shared" si="47"/>
        <v>634517.18</v>
      </c>
      <c r="Y146" s="11">
        <f t="shared" si="47"/>
        <v>634517.18</v>
      </c>
      <c r="Z146" s="11">
        <f t="shared" si="47"/>
        <v>634517.18</v>
      </c>
      <c r="AA146" s="11">
        <f t="shared" si="47"/>
        <v>634517.18</v>
      </c>
      <c r="AB146" s="11">
        <f t="shared" si="47"/>
        <v>634517.18</v>
      </c>
      <c r="AC146" s="11">
        <f t="shared" si="47"/>
        <v>634517.18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201706</v>
      </c>
      <c r="AY146" s="11">
        <f t="shared" ref="AY146:BY146" si="48">IF(AY15="","",AY15+AY107)</f>
        <v>0</v>
      </c>
      <c r="AZ146" s="11">
        <f t="shared" si="48"/>
        <v>0</v>
      </c>
      <c r="BA146" s="11">
        <f t="shared" si="48"/>
        <v>0</v>
      </c>
      <c r="BB146" s="11">
        <f t="shared" si="48"/>
        <v>0</v>
      </c>
      <c r="BC146" s="11">
        <f t="shared" si="48"/>
        <v>0</v>
      </c>
      <c r="BD146" s="11">
        <f t="shared" si="48"/>
        <v>0</v>
      </c>
      <c r="BE146" s="11">
        <f t="shared" si="48"/>
        <v>0</v>
      </c>
      <c r="BF146" s="11">
        <f t="shared" si="48"/>
        <v>0</v>
      </c>
      <c r="BG146" s="11">
        <f t="shared" si="48"/>
        <v>0</v>
      </c>
      <c r="BH146" s="11">
        <f t="shared" si="48"/>
        <v>0</v>
      </c>
      <c r="BI146" s="11">
        <f t="shared" si="48"/>
        <v>0</v>
      </c>
      <c r="BJ146" s="11">
        <f t="shared" si="48"/>
        <v>0</v>
      </c>
      <c r="BK146" s="11">
        <f t="shared" si="48"/>
        <v>0</v>
      </c>
      <c r="BL146" s="11">
        <f t="shared" si="48"/>
        <v>0</v>
      </c>
      <c r="BM146" s="11">
        <f t="shared" si="48"/>
        <v>0</v>
      </c>
      <c r="BN146" s="11">
        <f t="shared" si="48"/>
        <v>0</v>
      </c>
      <c r="BO146" s="11">
        <f t="shared" si="48"/>
        <v>0</v>
      </c>
      <c r="BP146" s="11">
        <f t="shared" si="48"/>
        <v>0</v>
      </c>
      <c r="BQ146" s="11">
        <f t="shared" si="48"/>
        <v>0</v>
      </c>
      <c r="BR146" s="11">
        <f t="shared" si="48"/>
        <v>0</v>
      </c>
      <c r="BS146" s="11">
        <f t="shared" si="48"/>
        <v>0</v>
      </c>
      <c r="BT146" s="11">
        <f t="shared" si="48"/>
        <v>0</v>
      </c>
      <c r="BU146" s="11">
        <f t="shared" si="48"/>
        <v>0</v>
      </c>
      <c r="BV146" s="11">
        <f t="shared" si="48"/>
        <v>0</v>
      </c>
      <c r="BW146" s="11">
        <f t="shared" si="48"/>
        <v>0</v>
      </c>
      <c r="BX146" s="11">
        <f t="shared" si="48"/>
        <v>0</v>
      </c>
      <c r="BY146" s="11">
        <f t="shared" si="48"/>
        <v>0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  <c r="CP146" s="10">
        <v>201706</v>
      </c>
      <c r="CQ146" s="11" t="str">
        <f t="shared" ref="CQ146:DQ146" si="49">IF(CQ15="","",CQ15+CQ107)</f>
        <v/>
      </c>
      <c r="CR146" s="11" t="str">
        <f t="shared" si="49"/>
        <v/>
      </c>
      <c r="CS146" s="11" t="str">
        <f t="shared" si="49"/>
        <v/>
      </c>
      <c r="CT146" s="11">
        <f t="shared" si="49"/>
        <v>403612</v>
      </c>
      <c r="CU146" s="11">
        <f t="shared" si="49"/>
        <v>0</v>
      </c>
      <c r="CV146" s="11">
        <f t="shared" si="49"/>
        <v>0</v>
      </c>
      <c r="CW146" s="11">
        <f t="shared" si="49"/>
        <v>0</v>
      </c>
      <c r="CX146" s="11">
        <f t="shared" si="49"/>
        <v>0</v>
      </c>
      <c r="CY146" s="11">
        <f t="shared" si="49"/>
        <v>0</v>
      </c>
      <c r="CZ146" s="11">
        <f t="shared" si="49"/>
        <v>0</v>
      </c>
      <c r="DA146" s="11">
        <f t="shared" si="49"/>
        <v>0</v>
      </c>
      <c r="DB146" s="11">
        <f t="shared" si="49"/>
        <v>0</v>
      </c>
      <c r="DC146" s="11">
        <f t="shared" si="49"/>
        <v>0</v>
      </c>
      <c r="DD146" s="11">
        <f t="shared" si="49"/>
        <v>0</v>
      </c>
      <c r="DE146" s="11">
        <f t="shared" si="49"/>
        <v>0</v>
      </c>
      <c r="DF146" s="11">
        <f t="shared" si="49"/>
        <v>0</v>
      </c>
      <c r="DG146" s="11">
        <f t="shared" si="49"/>
        <v>0</v>
      </c>
      <c r="DH146" s="11">
        <f t="shared" si="49"/>
        <v>0</v>
      </c>
      <c r="DI146" s="11">
        <f t="shared" si="49"/>
        <v>0</v>
      </c>
      <c r="DJ146" s="11">
        <f t="shared" si="49"/>
        <v>0</v>
      </c>
      <c r="DK146" s="11">
        <f t="shared" si="49"/>
        <v>0</v>
      </c>
      <c r="DL146" s="11">
        <f t="shared" si="49"/>
        <v>0</v>
      </c>
      <c r="DM146" s="11">
        <f t="shared" si="49"/>
        <v>0</v>
      </c>
      <c r="DN146" s="11">
        <f t="shared" si="49"/>
        <v>0</v>
      </c>
      <c r="DO146" s="11">
        <f t="shared" si="49"/>
        <v>0</v>
      </c>
      <c r="DP146" s="11">
        <f t="shared" si="49"/>
        <v>0</v>
      </c>
      <c r="DQ146" s="11">
        <f t="shared" si="49"/>
        <v>0</v>
      </c>
      <c r="DR146" s="11" t="s">
        <v>25</v>
      </c>
      <c r="DS146" s="11" t="s">
        <v>25</v>
      </c>
      <c r="DT146" s="11" t="s">
        <v>25</v>
      </c>
      <c r="DU146" s="11" t="s">
        <v>25</v>
      </c>
      <c r="DV146" s="11" t="s">
        <v>25</v>
      </c>
      <c r="DW146" s="11" t="s">
        <v>25</v>
      </c>
      <c r="DX146" s="11" t="s">
        <v>25</v>
      </c>
      <c r="DY146" s="11" t="s">
        <v>25</v>
      </c>
    </row>
    <row r="147" ht="15" customHeight="1" outlineLevel="1" spans="2:129">
      <c r="B147" s="10">
        <v>201809</v>
      </c>
      <c r="C147" s="11">
        <f t="shared" ref="C147:AB147" si="50">IF(C16="","",C16+C108)</f>
        <v>552060.37</v>
      </c>
      <c r="D147" s="11">
        <f t="shared" si="50"/>
        <v>548613.28</v>
      </c>
      <c r="E147" s="11">
        <f t="shared" si="50"/>
        <v>544408.4</v>
      </c>
      <c r="F147" s="11">
        <f t="shared" si="50"/>
        <v>534783.96</v>
      </c>
      <c r="G147" s="11">
        <f t="shared" si="50"/>
        <v>531699.52</v>
      </c>
      <c r="H147" s="11">
        <f t="shared" si="50"/>
        <v>531699.52</v>
      </c>
      <c r="I147" s="11">
        <f t="shared" si="50"/>
        <v>531699.52</v>
      </c>
      <c r="J147" s="11">
        <f t="shared" si="50"/>
        <v>531699.52</v>
      </c>
      <c r="K147" s="11">
        <f t="shared" si="50"/>
        <v>586065.57</v>
      </c>
      <c r="L147" s="11">
        <f t="shared" si="50"/>
        <v>496065.57</v>
      </c>
      <c r="M147" s="11">
        <f t="shared" si="50"/>
        <v>496065.57</v>
      </c>
      <c r="N147" s="11">
        <f t="shared" si="50"/>
        <v>496065.57</v>
      </c>
      <c r="O147" s="11">
        <f t="shared" si="50"/>
        <v>496065.57</v>
      </c>
      <c r="P147" s="11">
        <f t="shared" si="50"/>
        <v>496065.57</v>
      </c>
      <c r="Q147" s="11">
        <f t="shared" si="50"/>
        <v>496065.57</v>
      </c>
      <c r="R147" s="11">
        <f t="shared" si="50"/>
        <v>496065.57</v>
      </c>
      <c r="S147" s="11">
        <f t="shared" si="50"/>
        <v>496065.57</v>
      </c>
      <c r="T147" s="11">
        <f t="shared" si="50"/>
        <v>496065.57</v>
      </c>
      <c r="U147" s="11">
        <f t="shared" si="50"/>
        <v>496065.57</v>
      </c>
      <c r="V147" s="11">
        <f t="shared" si="50"/>
        <v>496065.57</v>
      </c>
      <c r="W147" s="11">
        <f t="shared" si="50"/>
        <v>496065.57</v>
      </c>
      <c r="X147" s="11">
        <f t="shared" si="50"/>
        <v>496065.57</v>
      </c>
      <c r="Y147" s="11">
        <f t="shared" si="50"/>
        <v>496065.57</v>
      </c>
      <c r="Z147" s="11">
        <f t="shared" si="50"/>
        <v>496065.57</v>
      </c>
      <c r="AA147" s="11">
        <f t="shared" si="50"/>
        <v>496065.57</v>
      </c>
      <c r="AB147" s="11">
        <f t="shared" si="50"/>
        <v>496065.57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201709</v>
      </c>
      <c r="AY147" s="11">
        <f t="shared" ref="AY147:BX147" si="51">IF(AY16="","",AY16+AY108)</f>
        <v>0</v>
      </c>
      <c r="AZ147" s="11">
        <f t="shared" si="51"/>
        <v>0</v>
      </c>
      <c r="BA147" s="11">
        <f t="shared" si="51"/>
        <v>0</v>
      </c>
      <c r="BB147" s="11">
        <f t="shared" si="51"/>
        <v>0</v>
      </c>
      <c r="BC147" s="11">
        <f t="shared" si="51"/>
        <v>0</v>
      </c>
      <c r="BD147" s="11">
        <f t="shared" si="51"/>
        <v>0</v>
      </c>
      <c r="BE147" s="11">
        <f t="shared" si="51"/>
        <v>0</v>
      </c>
      <c r="BF147" s="11">
        <f t="shared" si="51"/>
        <v>0</v>
      </c>
      <c r="BG147" s="11">
        <f t="shared" si="51"/>
        <v>0</v>
      </c>
      <c r="BH147" s="11">
        <f t="shared" si="51"/>
        <v>0</v>
      </c>
      <c r="BI147" s="11">
        <f t="shared" si="51"/>
        <v>0</v>
      </c>
      <c r="BJ147" s="11">
        <f t="shared" si="51"/>
        <v>0</v>
      </c>
      <c r="BK147" s="11">
        <f t="shared" si="51"/>
        <v>0</v>
      </c>
      <c r="BL147" s="11">
        <f t="shared" si="51"/>
        <v>0</v>
      </c>
      <c r="BM147" s="11">
        <f t="shared" si="51"/>
        <v>0</v>
      </c>
      <c r="BN147" s="11">
        <f t="shared" si="51"/>
        <v>0</v>
      </c>
      <c r="BO147" s="11">
        <f t="shared" si="51"/>
        <v>0</v>
      </c>
      <c r="BP147" s="11">
        <f t="shared" si="51"/>
        <v>0</v>
      </c>
      <c r="BQ147" s="11">
        <f t="shared" si="51"/>
        <v>0</v>
      </c>
      <c r="BR147" s="11">
        <f t="shared" si="51"/>
        <v>0</v>
      </c>
      <c r="BS147" s="11">
        <f t="shared" si="51"/>
        <v>0</v>
      </c>
      <c r="BT147" s="11">
        <f t="shared" si="51"/>
        <v>0</v>
      </c>
      <c r="BU147" s="11">
        <f t="shared" si="51"/>
        <v>0</v>
      </c>
      <c r="BV147" s="11">
        <f t="shared" si="51"/>
        <v>0</v>
      </c>
      <c r="BW147" s="11">
        <f t="shared" si="51"/>
        <v>0</v>
      </c>
      <c r="BX147" s="11">
        <f t="shared" si="51"/>
        <v>0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  <c r="CP147" s="10">
        <v>201709</v>
      </c>
      <c r="CQ147" s="11" t="str">
        <f t="shared" ref="CQ147:DP147" si="52">IF(CQ16="","",CQ16+CQ108)</f>
        <v/>
      </c>
      <c r="CR147" s="11" t="str">
        <f t="shared" si="52"/>
        <v/>
      </c>
      <c r="CS147" s="11" t="str">
        <f t="shared" si="52"/>
        <v/>
      </c>
      <c r="CT147" s="11">
        <f t="shared" si="52"/>
        <v>403618</v>
      </c>
      <c r="CU147" s="11">
        <f t="shared" si="52"/>
        <v>0</v>
      </c>
      <c r="CV147" s="11">
        <f t="shared" si="52"/>
        <v>0</v>
      </c>
      <c r="CW147" s="11">
        <f t="shared" si="52"/>
        <v>0</v>
      </c>
      <c r="CX147" s="11">
        <f t="shared" si="52"/>
        <v>0</v>
      </c>
      <c r="CY147" s="11">
        <f t="shared" si="52"/>
        <v>0</v>
      </c>
      <c r="CZ147" s="11">
        <f t="shared" si="52"/>
        <v>0</v>
      </c>
      <c r="DA147" s="11">
        <f t="shared" si="52"/>
        <v>0</v>
      </c>
      <c r="DB147" s="11">
        <f t="shared" si="52"/>
        <v>0</v>
      </c>
      <c r="DC147" s="11">
        <f t="shared" si="52"/>
        <v>0</v>
      </c>
      <c r="DD147" s="11">
        <f t="shared" si="52"/>
        <v>0</v>
      </c>
      <c r="DE147" s="11">
        <f t="shared" si="52"/>
        <v>0</v>
      </c>
      <c r="DF147" s="11">
        <f t="shared" si="52"/>
        <v>0</v>
      </c>
      <c r="DG147" s="11">
        <f t="shared" si="52"/>
        <v>0</v>
      </c>
      <c r="DH147" s="11">
        <f t="shared" si="52"/>
        <v>0</v>
      </c>
      <c r="DI147" s="11">
        <f t="shared" si="52"/>
        <v>0</v>
      </c>
      <c r="DJ147" s="11">
        <f t="shared" si="52"/>
        <v>0</v>
      </c>
      <c r="DK147" s="11">
        <f t="shared" si="52"/>
        <v>0</v>
      </c>
      <c r="DL147" s="11">
        <f t="shared" si="52"/>
        <v>0</v>
      </c>
      <c r="DM147" s="11">
        <f t="shared" si="52"/>
        <v>0</v>
      </c>
      <c r="DN147" s="11">
        <f t="shared" si="52"/>
        <v>0</v>
      </c>
      <c r="DO147" s="11">
        <f t="shared" si="52"/>
        <v>0</v>
      </c>
      <c r="DP147" s="11">
        <f t="shared" si="52"/>
        <v>0</v>
      </c>
      <c r="DQ147" s="11" t="s">
        <v>25</v>
      </c>
      <c r="DR147" s="11" t="s">
        <v>25</v>
      </c>
      <c r="DS147" s="11" t="s">
        <v>25</v>
      </c>
      <c r="DT147" s="11" t="s">
        <v>25</v>
      </c>
      <c r="DU147" s="11" t="s">
        <v>25</v>
      </c>
      <c r="DV147" s="11" t="s">
        <v>25</v>
      </c>
      <c r="DW147" s="11" t="s">
        <v>25</v>
      </c>
      <c r="DX147" s="11" t="s">
        <v>25</v>
      </c>
      <c r="DY147" s="11" t="s">
        <v>25</v>
      </c>
    </row>
    <row r="148" ht="15" customHeight="1" outlineLevel="1" spans="2:129">
      <c r="B148" s="10">
        <v>201812</v>
      </c>
      <c r="C148" s="11">
        <f t="shared" ref="C148:AA148" si="53">IF(C17="","",C17+C109)</f>
        <v>647178.8</v>
      </c>
      <c r="D148" s="11">
        <f t="shared" si="53"/>
        <v>778929.36</v>
      </c>
      <c r="E148" s="11">
        <f t="shared" si="53"/>
        <v>781931.43</v>
      </c>
      <c r="F148" s="11">
        <f t="shared" si="53"/>
        <v>792942.55</v>
      </c>
      <c r="G148" s="11">
        <f t="shared" si="53"/>
        <v>792942.55</v>
      </c>
      <c r="H148" s="11">
        <f t="shared" si="53"/>
        <v>792942.55</v>
      </c>
      <c r="I148" s="11">
        <f t="shared" si="53"/>
        <v>791449.21</v>
      </c>
      <c r="J148" s="11">
        <f t="shared" si="53"/>
        <v>776209.21</v>
      </c>
      <c r="K148" s="11">
        <f t="shared" si="53"/>
        <v>773124.77</v>
      </c>
      <c r="L148" s="11">
        <f t="shared" si="53"/>
        <v>773124.77</v>
      </c>
      <c r="M148" s="11">
        <f t="shared" si="53"/>
        <v>773124.77</v>
      </c>
      <c r="N148" s="11">
        <f t="shared" si="53"/>
        <v>773124.77</v>
      </c>
      <c r="O148" s="11">
        <f t="shared" si="53"/>
        <v>773124.77</v>
      </c>
      <c r="P148" s="11">
        <f t="shared" si="53"/>
        <v>773124.77</v>
      </c>
      <c r="Q148" s="11">
        <f t="shared" si="53"/>
        <v>773124.77</v>
      </c>
      <c r="R148" s="11">
        <f t="shared" si="53"/>
        <v>773124.77</v>
      </c>
      <c r="S148" s="11">
        <f t="shared" si="53"/>
        <v>773124.77</v>
      </c>
      <c r="T148" s="11">
        <f t="shared" si="53"/>
        <v>773124.77</v>
      </c>
      <c r="U148" s="11">
        <f t="shared" si="53"/>
        <v>773124.77</v>
      </c>
      <c r="V148" s="11">
        <f t="shared" si="53"/>
        <v>773124.77</v>
      </c>
      <c r="W148" s="11">
        <f t="shared" si="53"/>
        <v>773124.77</v>
      </c>
      <c r="X148" s="11">
        <f t="shared" si="53"/>
        <v>773124.77</v>
      </c>
      <c r="Y148" s="11">
        <f t="shared" si="53"/>
        <v>773124.77</v>
      </c>
      <c r="Z148" s="11">
        <f t="shared" si="53"/>
        <v>773124.77</v>
      </c>
      <c r="AA148" s="11">
        <f t="shared" si="53"/>
        <v>773124.77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201712</v>
      </c>
      <c r="AY148" s="11">
        <f t="shared" ref="AY148:BW148" si="54">IF(AY17="","",AY17+AY109)</f>
        <v>0</v>
      </c>
      <c r="AZ148" s="11">
        <f t="shared" si="54"/>
        <v>0</v>
      </c>
      <c r="BA148" s="11">
        <f t="shared" si="54"/>
        <v>0</v>
      </c>
      <c r="BB148" s="11">
        <f t="shared" si="54"/>
        <v>0</v>
      </c>
      <c r="BC148" s="11">
        <f t="shared" si="54"/>
        <v>0</v>
      </c>
      <c r="BD148" s="11">
        <f t="shared" si="54"/>
        <v>0</v>
      </c>
      <c r="BE148" s="11">
        <f t="shared" si="54"/>
        <v>0</v>
      </c>
      <c r="BF148" s="11">
        <f t="shared" si="54"/>
        <v>0</v>
      </c>
      <c r="BG148" s="11">
        <f t="shared" si="54"/>
        <v>0</v>
      </c>
      <c r="BH148" s="11">
        <f t="shared" si="54"/>
        <v>0</v>
      </c>
      <c r="BI148" s="11">
        <f t="shared" si="54"/>
        <v>0</v>
      </c>
      <c r="BJ148" s="11">
        <f t="shared" si="54"/>
        <v>0</v>
      </c>
      <c r="BK148" s="11">
        <f t="shared" si="54"/>
        <v>0</v>
      </c>
      <c r="BL148" s="11">
        <f t="shared" si="54"/>
        <v>0</v>
      </c>
      <c r="BM148" s="11">
        <f t="shared" si="54"/>
        <v>0</v>
      </c>
      <c r="BN148" s="11">
        <f t="shared" si="54"/>
        <v>0</v>
      </c>
      <c r="BO148" s="11">
        <f t="shared" si="54"/>
        <v>0</v>
      </c>
      <c r="BP148" s="11">
        <f t="shared" si="54"/>
        <v>0</v>
      </c>
      <c r="BQ148" s="11">
        <f t="shared" si="54"/>
        <v>0</v>
      </c>
      <c r="BR148" s="11">
        <f t="shared" si="54"/>
        <v>0</v>
      </c>
      <c r="BS148" s="11">
        <f t="shared" si="54"/>
        <v>0</v>
      </c>
      <c r="BT148" s="11">
        <f t="shared" si="54"/>
        <v>0</v>
      </c>
      <c r="BU148" s="11">
        <f t="shared" si="54"/>
        <v>0</v>
      </c>
      <c r="BV148" s="11">
        <f t="shared" si="54"/>
        <v>0</v>
      </c>
      <c r="BW148" s="11">
        <f t="shared" si="54"/>
        <v>0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  <c r="CP148" s="10">
        <v>201712</v>
      </c>
      <c r="CQ148" s="11" t="str">
        <f t="shared" ref="CQ148:DO148" si="55">IF(CQ17="","",CQ17+CQ109)</f>
        <v/>
      </c>
      <c r="CR148" s="11" t="str">
        <f t="shared" si="55"/>
        <v/>
      </c>
      <c r="CS148" s="11" t="str">
        <f t="shared" si="55"/>
        <v/>
      </c>
      <c r="CT148" s="11">
        <f t="shared" si="55"/>
        <v>403624</v>
      </c>
      <c r="CU148" s="11">
        <f t="shared" si="55"/>
        <v>0</v>
      </c>
      <c r="CV148" s="11">
        <f t="shared" si="55"/>
        <v>0</v>
      </c>
      <c r="CW148" s="11">
        <f t="shared" si="55"/>
        <v>0</v>
      </c>
      <c r="CX148" s="11">
        <f t="shared" si="55"/>
        <v>0</v>
      </c>
      <c r="CY148" s="11">
        <f t="shared" si="55"/>
        <v>0</v>
      </c>
      <c r="CZ148" s="11">
        <f t="shared" si="55"/>
        <v>0</v>
      </c>
      <c r="DA148" s="11">
        <f t="shared" si="55"/>
        <v>0</v>
      </c>
      <c r="DB148" s="11">
        <f t="shared" si="55"/>
        <v>0</v>
      </c>
      <c r="DC148" s="11">
        <f t="shared" si="55"/>
        <v>0</v>
      </c>
      <c r="DD148" s="11">
        <f t="shared" si="55"/>
        <v>0</v>
      </c>
      <c r="DE148" s="11">
        <f t="shared" si="55"/>
        <v>0</v>
      </c>
      <c r="DF148" s="11">
        <f t="shared" si="55"/>
        <v>0</v>
      </c>
      <c r="DG148" s="11">
        <f t="shared" si="55"/>
        <v>0</v>
      </c>
      <c r="DH148" s="11">
        <f t="shared" si="55"/>
        <v>0</v>
      </c>
      <c r="DI148" s="11">
        <f t="shared" si="55"/>
        <v>0</v>
      </c>
      <c r="DJ148" s="11">
        <f t="shared" si="55"/>
        <v>0</v>
      </c>
      <c r="DK148" s="11">
        <f t="shared" si="55"/>
        <v>0</v>
      </c>
      <c r="DL148" s="11">
        <f t="shared" si="55"/>
        <v>0</v>
      </c>
      <c r="DM148" s="11">
        <f t="shared" si="55"/>
        <v>0</v>
      </c>
      <c r="DN148" s="11">
        <f t="shared" si="55"/>
        <v>0</v>
      </c>
      <c r="DO148" s="11">
        <f t="shared" si="55"/>
        <v>0</v>
      </c>
      <c r="DP148" s="11" t="s">
        <v>25</v>
      </c>
      <c r="DQ148" s="11" t="s">
        <v>25</v>
      </c>
      <c r="DR148" s="11" t="s">
        <v>25</v>
      </c>
      <c r="DS148" s="11" t="s">
        <v>25</v>
      </c>
      <c r="DT148" s="11" t="s">
        <v>25</v>
      </c>
      <c r="DU148" s="11" t="s">
        <v>25</v>
      </c>
      <c r="DV148" s="11" t="s">
        <v>25</v>
      </c>
      <c r="DW148" s="11" t="s">
        <v>25</v>
      </c>
      <c r="DX148" s="11" t="s">
        <v>25</v>
      </c>
      <c r="DY148" s="11" t="s">
        <v>25</v>
      </c>
    </row>
    <row r="149" ht="15" customHeight="1" outlineLevel="1" spans="2:129">
      <c r="B149" s="10">
        <v>201903</v>
      </c>
      <c r="C149" s="11">
        <f t="shared" ref="C149:Z149" si="56">IF(C18="","",C18+C110)</f>
        <v>578842.14</v>
      </c>
      <c r="D149" s="11">
        <f t="shared" si="56"/>
        <v>624224.91</v>
      </c>
      <c r="E149" s="11">
        <f t="shared" si="56"/>
        <v>624144.91</v>
      </c>
      <c r="F149" s="11">
        <f t="shared" si="56"/>
        <v>664126.78</v>
      </c>
      <c r="G149" s="11">
        <f t="shared" si="56"/>
        <v>664126.78</v>
      </c>
      <c r="H149" s="11">
        <f t="shared" si="56"/>
        <v>657622.78</v>
      </c>
      <c r="I149" s="11">
        <f t="shared" si="56"/>
        <v>657622.78</v>
      </c>
      <c r="J149" s="11">
        <f t="shared" si="56"/>
        <v>658873.18</v>
      </c>
      <c r="K149" s="11">
        <f t="shared" si="56"/>
        <v>662052.83</v>
      </c>
      <c r="L149" s="11">
        <f t="shared" si="56"/>
        <v>662052.83</v>
      </c>
      <c r="M149" s="11">
        <f t="shared" si="56"/>
        <v>662052.83</v>
      </c>
      <c r="N149" s="11">
        <f t="shared" si="56"/>
        <v>662052.83</v>
      </c>
      <c r="O149" s="11">
        <f t="shared" si="56"/>
        <v>662052.83</v>
      </c>
      <c r="P149" s="11">
        <f t="shared" si="56"/>
        <v>662052.83</v>
      </c>
      <c r="Q149" s="11">
        <f t="shared" si="56"/>
        <v>662052.83</v>
      </c>
      <c r="R149" s="11">
        <f t="shared" si="56"/>
        <v>662052.83</v>
      </c>
      <c r="S149" s="11">
        <f t="shared" si="56"/>
        <v>661680.43</v>
      </c>
      <c r="T149" s="11">
        <f t="shared" si="56"/>
        <v>661680.43</v>
      </c>
      <c r="U149" s="11">
        <f t="shared" si="56"/>
        <v>661680.43</v>
      </c>
      <c r="V149" s="11">
        <f t="shared" si="56"/>
        <v>661680.43</v>
      </c>
      <c r="W149" s="11">
        <f t="shared" si="56"/>
        <v>661680.43</v>
      </c>
      <c r="X149" s="11">
        <f t="shared" si="56"/>
        <v>661680.43</v>
      </c>
      <c r="Y149" s="11">
        <f t="shared" si="56"/>
        <v>661680.43</v>
      </c>
      <c r="Z149" s="11">
        <f t="shared" si="56"/>
        <v>661680.43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201803</v>
      </c>
      <c r="AY149" s="11">
        <f t="shared" ref="AY149:BV149" si="57">IF(AY18="","",AY18+AY110)</f>
        <v>0</v>
      </c>
      <c r="AZ149" s="11">
        <f t="shared" si="57"/>
        <v>0</v>
      </c>
      <c r="BA149" s="11">
        <f t="shared" si="57"/>
        <v>0</v>
      </c>
      <c r="BB149" s="11">
        <f t="shared" si="57"/>
        <v>0</v>
      </c>
      <c r="BC149" s="11">
        <f t="shared" si="57"/>
        <v>0</v>
      </c>
      <c r="BD149" s="11">
        <f t="shared" si="57"/>
        <v>0</v>
      </c>
      <c r="BE149" s="11">
        <f t="shared" si="57"/>
        <v>0</v>
      </c>
      <c r="BF149" s="11">
        <f t="shared" si="57"/>
        <v>0</v>
      </c>
      <c r="BG149" s="11">
        <f t="shared" si="57"/>
        <v>0</v>
      </c>
      <c r="BH149" s="11">
        <f t="shared" si="57"/>
        <v>0</v>
      </c>
      <c r="BI149" s="11">
        <f t="shared" si="57"/>
        <v>0</v>
      </c>
      <c r="BJ149" s="11">
        <f t="shared" si="57"/>
        <v>0</v>
      </c>
      <c r="BK149" s="11">
        <f t="shared" si="57"/>
        <v>0</v>
      </c>
      <c r="BL149" s="11">
        <f t="shared" si="57"/>
        <v>0</v>
      </c>
      <c r="BM149" s="11">
        <f t="shared" si="57"/>
        <v>0</v>
      </c>
      <c r="BN149" s="11">
        <f t="shared" si="57"/>
        <v>0</v>
      </c>
      <c r="BO149" s="11">
        <f t="shared" si="57"/>
        <v>0</v>
      </c>
      <c r="BP149" s="11">
        <f t="shared" si="57"/>
        <v>0</v>
      </c>
      <c r="BQ149" s="11">
        <f t="shared" si="57"/>
        <v>0</v>
      </c>
      <c r="BR149" s="11">
        <f t="shared" si="57"/>
        <v>0</v>
      </c>
      <c r="BS149" s="11">
        <f t="shared" si="57"/>
        <v>0</v>
      </c>
      <c r="BT149" s="11">
        <f t="shared" si="57"/>
        <v>0</v>
      </c>
      <c r="BU149" s="11">
        <f t="shared" si="57"/>
        <v>0</v>
      </c>
      <c r="BV149" s="11">
        <f t="shared" si="57"/>
        <v>0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  <c r="CP149" s="10">
        <v>201803</v>
      </c>
      <c r="CQ149" s="11" t="str">
        <f t="shared" ref="CQ149:DN149" si="58">IF(CQ18="","",CQ18+CQ110)</f>
        <v/>
      </c>
      <c r="CR149" s="11" t="str">
        <f t="shared" si="58"/>
        <v/>
      </c>
      <c r="CS149" s="11" t="str">
        <f t="shared" si="58"/>
        <v/>
      </c>
      <c r="CT149" s="11">
        <f t="shared" si="58"/>
        <v>403806</v>
      </c>
      <c r="CU149" s="11">
        <f t="shared" si="58"/>
        <v>0</v>
      </c>
      <c r="CV149" s="11">
        <f t="shared" si="58"/>
        <v>0</v>
      </c>
      <c r="CW149" s="11">
        <f t="shared" si="58"/>
        <v>0</v>
      </c>
      <c r="CX149" s="11">
        <f t="shared" si="58"/>
        <v>0</v>
      </c>
      <c r="CY149" s="11">
        <f t="shared" si="58"/>
        <v>0</v>
      </c>
      <c r="CZ149" s="11">
        <f t="shared" si="58"/>
        <v>0</v>
      </c>
      <c r="DA149" s="11">
        <f t="shared" si="58"/>
        <v>0</v>
      </c>
      <c r="DB149" s="11">
        <f t="shared" si="58"/>
        <v>0</v>
      </c>
      <c r="DC149" s="11">
        <f t="shared" si="58"/>
        <v>0</v>
      </c>
      <c r="DD149" s="11">
        <f t="shared" si="58"/>
        <v>0</v>
      </c>
      <c r="DE149" s="11">
        <f t="shared" si="58"/>
        <v>0</v>
      </c>
      <c r="DF149" s="11">
        <f t="shared" si="58"/>
        <v>0</v>
      </c>
      <c r="DG149" s="11">
        <f t="shared" si="58"/>
        <v>0</v>
      </c>
      <c r="DH149" s="11">
        <f t="shared" si="58"/>
        <v>0</v>
      </c>
      <c r="DI149" s="11">
        <f t="shared" si="58"/>
        <v>0</v>
      </c>
      <c r="DJ149" s="11">
        <f t="shared" si="58"/>
        <v>0</v>
      </c>
      <c r="DK149" s="11">
        <f t="shared" si="58"/>
        <v>0</v>
      </c>
      <c r="DL149" s="11">
        <f t="shared" si="58"/>
        <v>0</v>
      </c>
      <c r="DM149" s="11">
        <f t="shared" si="58"/>
        <v>0</v>
      </c>
      <c r="DN149" s="11">
        <f t="shared" si="58"/>
        <v>0</v>
      </c>
      <c r="DO149" s="11" t="s">
        <v>25</v>
      </c>
      <c r="DP149" s="11" t="s">
        <v>25</v>
      </c>
      <c r="DQ149" s="11" t="s">
        <v>25</v>
      </c>
      <c r="DR149" s="11" t="s">
        <v>25</v>
      </c>
      <c r="DS149" s="11" t="s">
        <v>25</v>
      </c>
      <c r="DT149" s="11" t="s">
        <v>25</v>
      </c>
      <c r="DU149" s="11" t="s">
        <v>25</v>
      </c>
      <c r="DV149" s="11" t="s">
        <v>25</v>
      </c>
      <c r="DW149" s="11" t="s">
        <v>25</v>
      </c>
      <c r="DX149" s="11" t="s">
        <v>25</v>
      </c>
      <c r="DY149" s="11" t="s">
        <v>25</v>
      </c>
    </row>
    <row r="150" ht="15" customHeight="1" outlineLevel="1" spans="2:129">
      <c r="B150" s="10">
        <v>201906</v>
      </c>
      <c r="C150" s="11">
        <f t="shared" ref="C150:Y150" si="59">IF(C19="","",C19+C111)</f>
        <v>1009073.38</v>
      </c>
      <c r="D150" s="11">
        <f t="shared" si="59"/>
        <v>1049597.27</v>
      </c>
      <c r="E150" s="11">
        <f t="shared" si="59"/>
        <v>1046837.27</v>
      </c>
      <c r="F150" s="11">
        <f t="shared" si="59"/>
        <v>1046320.89</v>
      </c>
      <c r="G150" s="11">
        <f t="shared" si="59"/>
        <v>1079454.99</v>
      </c>
      <c r="H150" s="11">
        <f t="shared" si="59"/>
        <v>1074992.44</v>
      </c>
      <c r="I150" s="11">
        <f t="shared" si="59"/>
        <v>1074992.44</v>
      </c>
      <c r="J150" s="11">
        <f t="shared" si="59"/>
        <v>1074992.44</v>
      </c>
      <c r="K150" s="11">
        <f t="shared" si="59"/>
        <v>1074992.44</v>
      </c>
      <c r="L150" s="11">
        <f t="shared" si="59"/>
        <v>1074992.44</v>
      </c>
      <c r="M150" s="11">
        <f t="shared" si="59"/>
        <v>1074992.44</v>
      </c>
      <c r="N150" s="11">
        <f t="shared" si="59"/>
        <v>1074992.44</v>
      </c>
      <c r="O150" s="11">
        <f t="shared" si="59"/>
        <v>1074992.44</v>
      </c>
      <c r="P150" s="11">
        <f t="shared" si="59"/>
        <v>1074992.44</v>
      </c>
      <c r="Q150" s="11">
        <f t="shared" si="59"/>
        <v>1074992.44</v>
      </c>
      <c r="R150" s="11">
        <f t="shared" si="59"/>
        <v>1074992.44</v>
      </c>
      <c r="S150" s="11">
        <f t="shared" si="59"/>
        <v>1074992.44</v>
      </c>
      <c r="T150" s="11">
        <f t="shared" si="59"/>
        <v>1074992.44</v>
      </c>
      <c r="U150" s="11">
        <f t="shared" si="59"/>
        <v>1074992.44</v>
      </c>
      <c r="V150" s="11">
        <f t="shared" si="59"/>
        <v>1074992.44</v>
      </c>
      <c r="W150" s="11">
        <f t="shared" si="59"/>
        <v>1074992.44</v>
      </c>
      <c r="X150" s="11">
        <f t="shared" si="59"/>
        <v>1074992.44</v>
      </c>
      <c r="Y150" s="11">
        <f t="shared" si="59"/>
        <v>1074992.44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201806</v>
      </c>
      <c r="AY150" s="11">
        <f t="shared" ref="AY150:BU150" si="60">IF(AY19="","",AY19+AY111)</f>
        <v>0</v>
      </c>
      <c r="AZ150" s="11">
        <f t="shared" si="60"/>
        <v>0</v>
      </c>
      <c r="BA150" s="11">
        <f t="shared" si="60"/>
        <v>0</v>
      </c>
      <c r="BB150" s="11">
        <f t="shared" si="60"/>
        <v>0</v>
      </c>
      <c r="BC150" s="11">
        <f t="shared" si="60"/>
        <v>0</v>
      </c>
      <c r="BD150" s="11">
        <f t="shared" si="60"/>
        <v>0</v>
      </c>
      <c r="BE150" s="11">
        <f t="shared" si="60"/>
        <v>0</v>
      </c>
      <c r="BF150" s="11">
        <f t="shared" si="60"/>
        <v>0</v>
      </c>
      <c r="BG150" s="11">
        <f t="shared" si="60"/>
        <v>0</v>
      </c>
      <c r="BH150" s="11">
        <f t="shared" si="60"/>
        <v>0</v>
      </c>
      <c r="BI150" s="11">
        <f t="shared" si="60"/>
        <v>0</v>
      </c>
      <c r="BJ150" s="11">
        <f t="shared" si="60"/>
        <v>0</v>
      </c>
      <c r="BK150" s="11">
        <f t="shared" si="60"/>
        <v>0</v>
      </c>
      <c r="BL150" s="11">
        <f t="shared" si="60"/>
        <v>0</v>
      </c>
      <c r="BM150" s="11">
        <f t="shared" si="60"/>
        <v>0</v>
      </c>
      <c r="BN150" s="11">
        <f t="shared" si="60"/>
        <v>0</v>
      </c>
      <c r="BO150" s="11">
        <f t="shared" si="60"/>
        <v>0</v>
      </c>
      <c r="BP150" s="11">
        <f t="shared" si="60"/>
        <v>0</v>
      </c>
      <c r="BQ150" s="11">
        <f t="shared" si="60"/>
        <v>0</v>
      </c>
      <c r="BR150" s="11">
        <f t="shared" si="60"/>
        <v>0</v>
      </c>
      <c r="BS150" s="11">
        <f t="shared" si="60"/>
        <v>0</v>
      </c>
      <c r="BT150" s="11">
        <f t="shared" si="60"/>
        <v>0</v>
      </c>
      <c r="BU150" s="11">
        <f t="shared" si="60"/>
        <v>0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  <c r="CP150" s="10">
        <v>201806</v>
      </c>
      <c r="CQ150" s="11" t="str">
        <f t="shared" ref="CQ150:DM150" si="61">IF(CQ19="","",CQ19+CQ111)</f>
        <v/>
      </c>
      <c r="CR150" s="11" t="str">
        <f t="shared" si="61"/>
        <v/>
      </c>
      <c r="CS150" s="11" t="str">
        <f t="shared" si="61"/>
        <v/>
      </c>
      <c r="CT150" s="11">
        <f t="shared" si="61"/>
        <v>403812</v>
      </c>
      <c r="CU150" s="11">
        <f t="shared" si="61"/>
        <v>0</v>
      </c>
      <c r="CV150" s="11">
        <f t="shared" si="61"/>
        <v>0</v>
      </c>
      <c r="CW150" s="11">
        <f t="shared" si="61"/>
        <v>0</v>
      </c>
      <c r="CX150" s="11">
        <f t="shared" si="61"/>
        <v>0</v>
      </c>
      <c r="CY150" s="11">
        <f t="shared" si="61"/>
        <v>0</v>
      </c>
      <c r="CZ150" s="11">
        <f t="shared" si="61"/>
        <v>0</v>
      </c>
      <c r="DA150" s="11">
        <f t="shared" si="61"/>
        <v>0</v>
      </c>
      <c r="DB150" s="11">
        <f t="shared" si="61"/>
        <v>0</v>
      </c>
      <c r="DC150" s="11">
        <f t="shared" si="61"/>
        <v>0</v>
      </c>
      <c r="DD150" s="11">
        <f t="shared" si="61"/>
        <v>0</v>
      </c>
      <c r="DE150" s="11">
        <f t="shared" si="61"/>
        <v>0</v>
      </c>
      <c r="DF150" s="11">
        <f t="shared" si="61"/>
        <v>0</v>
      </c>
      <c r="DG150" s="11">
        <f t="shared" si="61"/>
        <v>0</v>
      </c>
      <c r="DH150" s="11">
        <f t="shared" si="61"/>
        <v>0</v>
      </c>
      <c r="DI150" s="11">
        <f t="shared" si="61"/>
        <v>0</v>
      </c>
      <c r="DJ150" s="11">
        <f t="shared" si="61"/>
        <v>0</v>
      </c>
      <c r="DK150" s="11">
        <f t="shared" si="61"/>
        <v>0</v>
      </c>
      <c r="DL150" s="11">
        <f t="shared" si="61"/>
        <v>0</v>
      </c>
      <c r="DM150" s="11">
        <f t="shared" si="61"/>
        <v>0</v>
      </c>
      <c r="DN150" s="11" t="s">
        <v>25</v>
      </c>
      <c r="DO150" s="11" t="s">
        <v>25</v>
      </c>
      <c r="DP150" s="11" t="s">
        <v>25</v>
      </c>
      <c r="DQ150" s="11" t="s">
        <v>25</v>
      </c>
      <c r="DR150" s="11" t="s">
        <v>25</v>
      </c>
      <c r="DS150" s="11" t="s">
        <v>25</v>
      </c>
      <c r="DT150" s="11" t="s">
        <v>25</v>
      </c>
      <c r="DU150" s="11" t="s">
        <v>25</v>
      </c>
      <c r="DV150" s="11" t="s">
        <v>25</v>
      </c>
      <c r="DW150" s="11" t="s">
        <v>25</v>
      </c>
      <c r="DX150" s="11" t="s">
        <v>25</v>
      </c>
      <c r="DY150" s="11" t="s">
        <v>25</v>
      </c>
    </row>
    <row r="151" ht="15" customHeight="1" outlineLevel="1" spans="2:129">
      <c r="B151" s="10">
        <v>201909</v>
      </c>
      <c r="C151" s="11">
        <f t="shared" ref="C151:X151" si="62">IF(C20="","",C20+C112)</f>
        <v>1409741.18</v>
      </c>
      <c r="D151" s="11">
        <f t="shared" si="62"/>
        <v>1623633.35</v>
      </c>
      <c r="E151" s="11">
        <f t="shared" si="62"/>
        <v>1605090.96</v>
      </c>
      <c r="F151" s="11">
        <f t="shared" si="62"/>
        <v>1787199.51</v>
      </c>
      <c r="G151" s="11">
        <f t="shared" si="62"/>
        <v>1886825.86</v>
      </c>
      <c r="H151" s="11">
        <f t="shared" si="62"/>
        <v>1855325.86</v>
      </c>
      <c r="I151" s="11">
        <f t="shared" si="62"/>
        <v>1854125.86</v>
      </c>
      <c r="J151" s="11">
        <f t="shared" si="62"/>
        <v>1877476.77</v>
      </c>
      <c r="K151" s="11">
        <f t="shared" si="62"/>
        <v>1877476.77</v>
      </c>
      <c r="L151" s="11">
        <f t="shared" si="62"/>
        <v>1877476.77</v>
      </c>
      <c r="M151" s="11">
        <f t="shared" si="62"/>
        <v>1877476.77</v>
      </c>
      <c r="N151" s="11">
        <f t="shared" si="62"/>
        <v>1877476.77</v>
      </c>
      <c r="O151" s="11">
        <f t="shared" si="62"/>
        <v>1858120.77</v>
      </c>
      <c r="P151" s="11">
        <f t="shared" si="62"/>
        <v>1858120.77</v>
      </c>
      <c r="Q151" s="11">
        <f t="shared" si="62"/>
        <v>1858120.77</v>
      </c>
      <c r="R151" s="11">
        <f t="shared" si="62"/>
        <v>1858120.77</v>
      </c>
      <c r="S151" s="11">
        <f t="shared" si="62"/>
        <v>1856520.77</v>
      </c>
      <c r="T151" s="11">
        <f t="shared" si="62"/>
        <v>1856520.77</v>
      </c>
      <c r="U151" s="11">
        <f t="shared" si="62"/>
        <v>1856520.77</v>
      </c>
      <c r="V151" s="11">
        <f t="shared" si="62"/>
        <v>1856520.77</v>
      </c>
      <c r="W151" s="11">
        <f t="shared" si="62"/>
        <v>1856520.77</v>
      </c>
      <c r="X151" s="11">
        <f t="shared" si="62"/>
        <v>1856520.77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201809</v>
      </c>
      <c r="AY151" s="11">
        <f t="shared" ref="AY151:BT151" si="63">IF(AY20="","",AY20+AY112)</f>
        <v>0</v>
      </c>
      <c r="AZ151" s="11">
        <f t="shared" si="63"/>
        <v>0</v>
      </c>
      <c r="BA151" s="11">
        <f t="shared" si="63"/>
        <v>0</v>
      </c>
      <c r="BB151" s="11">
        <f t="shared" si="63"/>
        <v>0</v>
      </c>
      <c r="BC151" s="11">
        <f t="shared" si="63"/>
        <v>0</v>
      </c>
      <c r="BD151" s="11">
        <f t="shared" si="63"/>
        <v>0</v>
      </c>
      <c r="BE151" s="11">
        <f t="shared" si="63"/>
        <v>0</v>
      </c>
      <c r="BF151" s="11">
        <f t="shared" si="63"/>
        <v>0</v>
      </c>
      <c r="BG151" s="11">
        <f t="shared" si="63"/>
        <v>0</v>
      </c>
      <c r="BH151" s="11">
        <f t="shared" si="63"/>
        <v>0</v>
      </c>
      <c r="BI151" s="11">
        <f t="shared" si="63"/>
        <v>0</v>
      </c>
      <c r="BJ151" s="11">
        <f t="shared" si="63"/>
        <v>0</v>
      </c>
      <c r="BK151" s="11">
        <f t="shared" si="63"/>
        <v>0</v>
      </c>
      <c r="BL151" s="11">
        <f t="shared" si="63"/>
        <v>0</v>
      </c>
      <c r="BM151" s="11">
        <f t="shared" si="63"/>
        <v>0</v>
      </c>
      <c r="BN151" s="11">
        <f t="shared" si="63"/>
        <v>0</v>
      </c>
      <c r="BO151" s="11">
        <f t="shared" si="63"/>
        <v>0</v>
      </c>
      <c r="BP151" s="11">
        <f t="shared" si="63"/>
        <v>0</v>
      </c>
      <c r="BQ151" s="11">
        <f t="shared" si="63"/>
        <v>0</v>
      </c>
      <c r="BR151" s="11">
        <f t="shared" si="63"/>
        <v>0</v>
      </c>
      <c r="BS151" s="11">
        <f t="shared" si="63"/>
        <v>0</v>
      </c>
      <c r="BT151" s="11">
        <f t="shared" si="63"/>
        <v>0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  <c r="CP151" s="10">
        <v>201809</v>
      </c>
      <c r="CQ151" s="11" t="str">
        <f t="shared" ref="CQ151:DL151" si="64">IF(CQ20="","",CQ20+CQ112)</f>
        <v/>
      </c>
      <c r="CR151" s="11" t="str">
        <f t="shared" si="64"/>
        <v/>
      </c>
      <c r="CS151" s="11" t="str">
        <f t="shared" si="64"/>
        <v/>
      </c>
      <c r="CT151" s="11">
        <f t="shared" si="64"/>
        <v>403818</v>
      </c>
      <c r="CU151" s="11">
        <f t="shared" si="64"/>
        <v>0</v>
      </c>
      <c r="CV151" s="11">
        <f t="shared" si="64"/>
        <v>0</v>
      </c>
      <c r="CW151" s="11">
        <f t="shared" si="64"/>
        <v>0</v>
      </c>
      <c r="CX151" s="11">
        <f t="shared" si="64"/>
        <v>0</v>
      </c>
      <c r="CY151" s="11">
        <f t="shared" si="64"/>
        <v>0</v>
      </c>
      <c r="CZ151" s="11">
        <f t="shared" si="64"/>
        <v>0</v>
      </c>
      <c r="DA151" s="11">
        <f t="shared" si="64"/>
        <v>0</v>
      </c>
      <c r="DB151" s="11">
        <f t="shared" si="64"/>
        <v>0</v>
      </c>
      <c r="DC151" s="11">
        <f t="shared" si="64"/>
        <v>0</v>
      </c>
      <c r="DD151" s="11">
        <f t="shared" si="64"/>
        <v>0</v>
      </c>
      <c r="DE151" s="11">
        <f t="shared" si="64"/>
        <v>0</v>
      </c>
      <c r="DF151" s="11">
        <f t="shared" si="64"/>
        <v>0</v>
      </c>
      <c r="DG151" s="11">
        <f t="shared" si="64"/>
        <v>0</v>
      </c>
      <c r="DH151" s="11">
        <f t="shared" si="64"/>
        <v>0</v>
      </c>
      <c r="DI151" s="11">
        <f t="shared" si="64"/>
        <v>0</v>
      </c>
      <c r="DJ151" s="11">
        <f t="shared" si="64"/>
        <v>0</v>
      </c>
      <c r="DK151" s="11">
        <f t="shared" si="64"/>
        <v>0</v>
      </c>
      <c r="DL151" s="11">
        <f t="shared" si="64"/>
        <v>0</v>
      </c>
      <c r="DM151" s="11" t="s">
        <v>25</v>
      </c>
      <c r="DN151" s="11" t="s">
        <v>25</v>
      </c>
      <c r="DO151" s="11" t="s">
        <v>25</v>
      </c>
      <c r="DP151" s="11" t="s">
        <v>25</v>
      </c>
      <c r="DQ151" s="11" t="s">
        <v>25</v>
      </c>
      <c r="DR151" s="11" t="s">
        <v>25</v>
      </c>
      <c r="DS151" s="11" t="s">
        <v>25</v>
      </c>
      <c r="DT151" s="11" t="s">
        <v>25</v>
      </c>
      <c r="DU151" s="11" t="s">
        <v>25</v>
      </c>
      <c r="DV151" s="11" t="s">
        <v>25</v>
      </c>
      <c r="DW151" s="11" t="s">
        <v>25</v>
      </c>
      <c r="DX151" s="11" t="s">
        <v>25</v>
      </c>
      <c r="DY151" s="11" t="s">
        <v>25</v>
      </c>
    </row>
    <row r="152" ht="15" customHeight="1" outlineLevel="1" spans="2:129">
      <c r="B152" s="10">
        <v>201912</v>
      </c>
      <c r="C152" s="11">
        <f t="shared" ref="C152:W152" si="65">IF(C21="","",C21+C113)</f>
        <v>3936822.37</v>
      </c>
      <c r="D152" s="11">
        <f t="shared" si="65"/>
        <v>4548150.07</v>
      </c>
      <c r="E152" s="11">
        <f t="shared" si="65"/>
        <v>4885298.06</v>
      </c>
      <c r="F152" s="11">
        <f t="shared" si="65"/>
        <v>4933874.28</v>
      </c>
      <c r="G152" s="11">
        <f t="shared" si="65"/>
        <v>4902058.16</v>
      </c>
      <c r="H152" s="11">
        <f t="shared" si="65"/>
        <v>4998736.43</v>
      </c>
      <c r="I152" s="11">
        <f t="shared" si="65"/>
        <v>4990496.43</v>
      </c>
      <c r="J152" s="11">
        <f t="shared" si="65"/>
        <v>4990496.43</v>
      </c>
      <c r="K152" s="11">
        <f t="shared" si="65"/>
        <v>4991342.86</v>
      </c>
      <c r="L152" s="11">
        <f t="shared" si="65"/>
        <v>4991342.86</v>
      </c>
      <c r="M152" s="11">
        <f t="shared" si="65"/>
        <v>4990342.86</v>
      </c>
      <c r="N152" s="11">
        <f t="shared" si="65"/>
        <v>4990342.86</v>
      </c>
      <c r="O152" s="11">
        <f t="shared" si="65"/>
        <v>4990342.86</v>
      </c>
      <c r="P152" s="11">
        <f t="shared" si="65"/>
        <v>4990342.86</v>
      </c>
      <c r="Q152" s="11">
        <f t="shared" si="65"/>
        <v>4974222.86</v>
      </c>
      <c r="R152" s="11">
        <f t="shared" si="65"/>
        <v>4974222.86</v>
      </c>
      <c r="S152" s="11">
        <f t="shared" si="65"/>
        <v>4974222.86</v>
      </c>
      <c r="T152" s="11">
        <f t="shared" si="65"/>
        <v>4974222.86</v>
      </c>
      <c r="U152" s="11">
        <f t="shared" si="65"/>
        <v>4974222.86</v>
      </c>
      <c r="V152" s="11">
        <f t="shared" si="65"/>
        <v>4974222.86</v>
      </c>
      <c r="W152" s="11">
        <f t="shared" si="65"/>
        <v>4974222.86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201812</v>
      </c>
      <c r="AY152" s="11">
        <f t="shared" ref="AY152:BS152" si="66">IF(AY21="","",AY21+AY113)</f>
        <v>32121784.74</v>
      </c>
      <c r="AZ152" s="11">
        <f t="shared" si="66"/>
        <v>32121784.74</v>
      </c>
      <c r="BA152" s="11">
        <f t="shared" si="66"/>
        <v>32121784.74</v>
      </c>
      <c r="BB152" s="11">
        <f t="shared" si="66"/>
        <v>32121784.74</v>
      </c>
      <c r="BC152" s="11">
        <f t="shared" si="66"/>
        <v>32121784.74</v>
      </c>
      <c r="BD152" s="11">
        <f t="shared" si="66"/>
        <v>32121784.74</v>
      </c>
      <c r="BE152" s="11">
        <f t="shared" si="66"/>
        <v>32121784.74</v>
      </c>
      <c r="BF152" s="11">
        <f t="shared" si="66"/>
        <v>32121784.74</v>
      </c>
      <c r="BG152" s="11">
        <f t="shared" si="66"/>
        <v>32121784.74</v>
      </c>
      <c r="BH152" s="11">
        <f t="shared" si="66"/>
        <v>32121784.74</v>
      </c>
      <c r="BI152" s="11">
        <f t="shared" si="66"/>
        <v>32121784.74</v>
      </c>
      <c r="BJ152" s="11">
        <f t="shared" si="66"/>
        <v>32121784.74</v>
      </c>
      <c r="BK152" s="11">
        <f t="shared" si="66"/>
        <v>32121784.74</v>
      </c>
      <c r="BL152" s="11">
        <f t="shared" si="66"/>
        <v>32121784.74</v>
      </c>
      <c r="BM152" s="11">
        <f t="shared" si="66"/>
        <v>32121784.74</v>
      </c>
      <c r="BN152" s="11">
        <f t="shared" si="66"/>
        <v>32121784.74</v>
      </c>
      <c r="BO152" s="11">
        <f t="shared" si="66"/>
        <v>32121784.74</v>
      </c>
      <c r="BP152" s="11">
        <f t="shared" si="66"/>
        <v>32121784.74</v>
      </c>
      <c r="BQ152" s="11">
        <f t="shared" si="66"/>
        <v>32121784.74</v>
      </c>
      <c r="BR152" s="11">
        <f t="shared" si="66"/>
        <v>32121784.74</v>
      </c>
      <c r="BS152" s="11">
        <f t="shared" si="66"/>
        <v>32121784.74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  <c r="CP152" s="10">
        <v>201812</v>
      </c>
      <c r="CQ152" s="11" t="str">
        <f t="shared" ref="CQ152:DK152" si="67">IF(CQ21="","",CQ21+CQ113)</f>
        <v/>
      </c>
      <c r="CR152" s="11" t="str">
        <f t="shared" si="67"/>
        <v/>
      </c>
      <c r="CS152" s="11" t="str">
        <f t="shared" si="67"/>
        <v/>
      </c>
      <c r="CT152" s="11">
        <f t="shared" si="67"/>
        <v>403824</v>
      </c>
      <c r="CU152" s="11">
        <f t="shared" si="67"/>
        <v>0</v>
      </c>
      <c r="CV152" s="11">
        <f t="shared" si="67"/>
        <v>0</v>
      </c>
      <c r="CW152" s="11">
        <f t="shared" si="67"/>
        <v>0</v>
      </c>
      <c r="CX152" s="11">
        <f t="shared" si="67"/>
        <v>0</v>
      </c>
      <c r="CY152" s="11">
        <f t="shared" si="67"/>
        <v>0</v>
      </c>
      <c r="CZ152" s="11">
        <f t="shared" si="67"/>
        <v>0</v>
      </c>
      <c r="DA152" s="11">
        <f t="shared" si="67"/>
        <v>0</v>
      </c>
      <c r="DB152" s="11">
        <f t="shared" si="67"/>
        <v>0</v>
      </c>
      <c r="DC152" s="11">
        <f t="shared" si="67"/>
        <v>0</v>
      </c>
      <c r="DD152" s="11">
        <f t="shared" si="67"/>
        <v>0</v>
      </c>
      <c r="DE152" s="11">
        <f t="shared" si="67"/>
        <v>0</v>
      </c>
      <c r="DF152" s="11">
        <f t="shared" si="67"/>
        <v>0</v>
      </c>
      <c r="DG152" s="11">
        <f t="shared" si="67"/>
        <v>0</v>
      </c>
      <c r="DH152" s="11">
        <f t="shared" si="67"/>
        <v>0</v>
      </c>
      <c r="DI152" s="11">
        <f t="shared" si="67"/>
        <v>0</v>
      </c>
      <c r="DJ152" s="11">
        <f t="shared" si="67"/>
        <v>0</v>
      </c>
      <c r="DK152" s="11">
        <f t="shared" si="67"/>
        <v>0</v>
      </c>
      <c r="DL152" s="11" t="s">
        <v>25</v>
      </c>
      <c r="DM152" s="11" t="s">
        <v>25</v>
      </c>
      <c r="DN152" s="11" t="s">
        <v>25</v>
      </c>
      <c r="DO152" s="11" t="s">
        <v>25</v>
      </c>
      <c r="DP152" s="11" t="s">
        <v>25</v>
      </c>
      <c r="DQ152" s="11" t="s">
        <v>25</v>
      </c>
      <c r="DR152" s="11" t="s">
        <v>25</v>
      </c>
      <c r="DS152" s="11" t="s">
        <v>25</v>
      </c>
      <c r="DT152" s="11" t="s">
        <v>25</v>
      </c>
      <c r="DU152" s="11" t="s">
        <v>25</v>
      </c>
      <c r="DV152" s="11" t="s">
        <v>25</v>
      </c>
      <c r="DW152" s="11" t="s">
        <v>25</v>
      </c>
      <c r="DX152" s="11" t="s">
        <v>25</v>
      </c>
      <c r="DY152" s="11" t="s">
        <v>25</v>
      </c>
    </row>
    <row r="153" ht="15" customHeight="1" outlineLevel="1" spans="2:129">
      <c r="B153" s="10">
        <v>202003</v>
      </c>
      <c r="C153" s="11">
        <f t="shared" ref="C153:V153" si="68">IF(C22="","",C22+C114)</f>
        <v>3439655.52</v>
      </c>
      <c r="D153" s="11">
        <f t="shared" si="68"/>
        <v>3975316.32</v>
      </c>
      <c r="E153" s="11">
        <f t="shared" si="68"/>
        <v>4316321.84</v>
      </c>
      <c r="F153" s="11">
        <f t="shared" si="68"/>
        <v>4346009.62</v>
      </c>
      <c r="G153" s="11">
        <f t="shared" si="68"/>
        <v>4345929.62</v>
      </c>
      <c r="H153" s="11">
        <f t="shared" si="68"/>
        <v>4345849.62</v>
      </c>
      <c r="I153" s="11">
        <f t="shared" si="68"/>
        <v>4345849.62</v>
      </c>
      <c r="J153" s="11">
        <f t="shared" si="68"/>
        <v>4341167.04</v>
      </c>
      <c r="K153" s="11">
        <f t="shared" si="68"/>
        <v>4341167.04</v>
      </c>
      <c r="L153" s="11">
        <f t="shared" si="68"/>
        <v>4341167.04</v>
      </c>
      <c r="M153" s="11">
        <f t="shared" si="68"/>
        <v>4341167.04</v>
      </c>
      <c r="N153" s="11">
        <f t="shared" si="68"/>
        <v>4341167.04</v>
      </c>
      <c r="O153" s="11">
        <f t="shared" si="68"/>
        <v>4341167.04</v>
      </c>
      <c r="P153" s="11">
        <f t="shared" si="68"/>
        <v>4341167.04</v>
      </c>
      <c r="Q153" s="11">
        <f t="shared" si="68"/>
        <v>4341167.04</v>
      </c>
      <c r="R153" s="11">
        <f t="shared" si="68"/>
        <v>4341167.04</v>
      </c>
      <c r="S153" s="11">
        <f t="shared" si="68"/>
        <v>4328167.04</v>
      </c>
      <c r="T153" s="11">
        <f t="shared" si="68"/>
        <v>4328167.04</v>
      </c>
      <c r="U153" s="11">
        <f t="shared" si="68"/>
        <v>4328167.04</v>
      </c>
      <c r="V153" s="11">
        <f t="shared" si="68"/>
        <v>4328167.04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201903</v>
      </c>
      <c r="AY153" s="11">
        <f t="shared" ref="AY153:BR153" si="69">IF(AY22="","",AY22+AY114)</f>
        <v>-8380493.63</v>
      </c>
      <c r="AZ153" s="11">
        <f t="shared" si="69"/>
        <v>-8380493.63</v>
      </c>
      <c r="BA153" s="11">
        <f t="shared" si="69"/>
        <v>-8380493.63</v>
      </c>
      <c r="BB153" s="11">
        <f t="shared" si="69"/>
        <v>-8380493.63</v>
      </c>
      <c r="BC153" s="11">
        <f t="shared" si="69"/>
        <v>-9208769.12</v>
      </c>
      <c r="BD153" s="11">
        <f t="shared" si="69"/>
        <v>-9208769.12</v>
      </c>
      <c r="BE153" s="11">
        <f t="shared" si="69"/>
        <v>-9208769.12</v>
      </c>
      <c r="BF153" s="11">
        <f t="shared" si="69"/>
        <v>-9208769.12</v>
      </c>
      <c r="BG153" s="11">
        <f t="shared" si="69"/>
        <v>-9208769.12</v>
      </c>
      <c r="BH153" s="11">
        <f t="shared" si="69"/>
        <v>-9208769.12</v>
      </c>
      <c r="BI153" s="11">
        <f t="shared" si="69"/>
        <v>-9208769.12</v>
      </c>
      <c r="BJ153" s="11">
        <f t="shared" si="69"/>
        <v>-9208769.12</v>
      </c>
      <c r="BK153" s="11">
        <f t="shared" si="69"/>
        <v>-9208769.12</v>
      </c>
      <c r="BL153" s="11">
        <f t="shared" si="69"/>
        <v>-9208769.12</v>
      </c>
      <c r="BM153" s="11">
        <f t="shared" si="69"/>
        <v>-9208769.12</v>
      </c>
      <c r="BN153" s="11">
        <f t="shared" si="69"/>
        <v>-9208769.12</v>
      </c>
      <c r="BO153" s="11">
        <f t="shared" si="69"/>
        <v>-9208769.12</v>
      </c>
      <c r="BP153" s="11">
        <f t="shared" si="69"/>
        <v>-9208769.12</v>
      </c>
      <c r="BQ153" s="11">
        <f t="shared" si="69"/>
        <v>-9208769.12</v>
      </c>
      <c r="BR153" s="11">
        <f t="shared" si="69"/>
        <v>-9208769.12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  <c r="CP153" s="10">
        <v>201903</v>
      </c>
      <c r="CQ153" s="11" t="str">
        <f t="shared" ref="CQ153:DJ153" si="70">IF(CQ22="","",CQ22+CQ114)</f>
        <v/>
      </c>
      <c r="CR153" s="11" t="str">
        <f t="shared" si="70"/>
        <v/>
      </c>
      <c r="CS153" s="11" t="str">
        <f t="shared" si="70"/>
        <v/>
      </c>
      <c r="CT153" s="11">
        <f t="shared" si="70"/>
        <v>404006</v>
      </c>
      <c r="CU153" s="11">
        <f t="shared" si="70"/>
        <v>0</v>
      </c>
      <c r="CV153" s="11">
        <f t="shared" si="70"/>
        <v>0</v>
      </c>
      <c r="CW153" s="11">
        <f t="shared" si="70"/>
        <v>0</v>
      </c>
      <c r="CX153" s="11">
        <f t="shared" si="70"/>
        <v>0</v>
      </c>
      <c r="CY153" s="11">
        <f t="shared" si="70"/>
        <v>0</v>
      </c>
      <c r="CZ153" s="11">
        <f t="shared" si="70"/>
        <v>0</v>
      </c>
      <c r="DA153" s="11">
        <f t="shared" si="70"/>
        <v>0</v>
      </c>
      <c r="DB153" s="11">
        <f t="shared" si="70"/>
        <v>0</v>
      </c>
      <c r="DC153" s="11">
        <f t="shared" si="70"/>
        <v>0</v>
      </c>
      <c r="DD153" s="11">
        <f t="shared" si="70"/>
        <v>0</v>
      </c>
      <c r="DE153" s="11">
        <f t="shared" si="70"/>
        <v>0</v>
      </c>
      <c r="DF153" s="11">
        <f t="shared" si="70"/>
        <v>0</v>
      </c>
      <c r="DG153" s="11">
        <f t="shared" si="70"/>
        <v>0</v>
      </c>
      <c r="DH153" s="11">
        <f t="shared" si="70"/>
        <v>0</v>
      </c>
      <c r="DI153" s="11">
        <f t="shared" si="70"/>
        <v>0</v>
      </c>
      <c r="DJ153" s="11">
        <f t="shared" si="70"/>
        <v>0</v>
      </c>
      <c r="DK153" s="11" t="s">
        <v>25</v>
      </c>
      <c r="DL153" s="11" t="s">
        <v>25</v>
      </c>
      <c r="DM153" s="11" t="s">
        <v>25</v>
      </c>
      <c r="DN153" s="11" t="s">
        <v>25</v>
      </c>
      <c r="DO153" s="11" t="s">
        <v>25</v>
      </c>
      <c r="DP153" s="11" t="s">
        <v>25</v>
      </c>
      <c r="DQ153" s="11" t="s">
        <v>25</v>
      </c>
      <c r="DR153" s="11" t="s">
        <v>25</v>
      </c>
      <c r="DS153" s="11" t="s">
        <v>25</v>
      </c>
      <c r="DT153" s="11" t="s">
        <v>25</v>
      </c>
      <c r="DU153" s="11" t="s">
        <v>25</v>
      </c>
      <c r="DV153" s="11" t="s">
        <v>25</v>
      </c>
      <c r="DW153" s="11" t="s">
        <v>25</v>
      </c>
      <c r="DX153" s="11" t="s">
        <v>25</v>
      </c>
      <c r="DY153" s="11" t="s">
        <v>25</v>
      </c>
    </row>
    <row r="154" ht="15" customHeight="1" outlineLevel="1" spans="2:129">
      <c r="B154" s="10">
        <v>202006</v>
      </c>
      <c r="C154" s="11">
        <f t="shared" ref="C154:U154" si="71">IF(C23="","",C23+C115)</f>
        <v>5825143.13</v>
      </c>
      <c r="D154" s="11">
        <f t="shared" si="71"/>
        <v>6431480.15</v>
      </c>
      <c r="E154" s="11">
        <f t="shared" si="71"/>
        <v>6805356.89</v>
      </c>
      <c r="F154" s="11">
        <f t="shared" si="71"/>
        <v>6775894.29</v>
      </c>
      <c r="G154" s="11">
        <f t="shared" si="71"/>
        <v>6640494.46</v>
      </c>
      <c r="H154" s="11">
        <f t="shared" si="71"/>
        <v>6882329.4</v>
      </c>
      <c r="I154" s="11">
        <f t="shared" si="71"/>
        <v>6933473.8</v>
      </c>
      <c r="J154" s="11">
        <f t="shared" si="71"/>
        <v>6957013.8</v>
      </c>
      <c r="K154" s="11">
        <f t="shared" si="71"/>
        <v>6956825.55</v>
      </c>
      <c r="L154" s="11">
        <f t="shared" si="71"/>
        <v>6955391.95</v>
      </c>
      <c r="M154" s="11">
        <f t="shared" si="71"/>
        <v>6955391.95</v>
      </c>
      <c r="N154" s="11">
        <f t="shared" si="71"/>
        <v>6955391.95</v>
      </c>
      <c r="O154" s="11">
        <f t="shared" si="71"/>
        <v>6952107.22</v>
      </c>
      <c r="P154" s="11">
        <f t="shared" si="71"/>
        <v>6952107.22</v>
      </c>
      <c r="Q154" s="11">
        <f t="shared" si="71"/>
        <v>6952107.22</v>
      </c>
      <c r="R154" s="11">
        <f t="shared" si="71"/>
        <v>6935652.22</v>
      </c>
      <c r="S154" s="11">
        <f t="shared" si="71"/>
        <v>6935652.22</v>
      </c>
      <c r="T154" s="11">
        <f t="shared" si="71"/>
        <v>6935752.22</v>
      </c>
      <c r="U154" s="11">
        <f t="shared" si="71"/>
        <v>6935752.22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201906</v>
      </c>
      <c r="AY154" s="11">
        <f t="shared" ref="AY154:BQ154" si="72">IF(AY23="","",AY23+AY115)</f>
        <v>81185161.8</v>
      </c>
      <c r="AZ154" s="11">
        <f t="shared" si="72"/>
        <v>81185161.8</v>
      </c>
      <c r="BA154" s="11">
        <f t="shared" si="72"/>
        <v>81185161.8</v>
      </c>
      <c r="BB154" s="11">
        <f t="shared" si="72"/>
        <v>80356886.31</v>
      </c>
      <c r="BC154" s="11">
        <f t="shared" si="72"/>
        <v>80356886.31</v>
      </c>
      <c r="BD154" s="11">
        <f t="shared" si="72"/>
        <v>80356886.31</v>
      </c>
      <c r="BE154" s="11">
        <f t="shared" si="72"/>
        <v>80356886.31</v>
      </c>
      <c r="BF154" s="11">
        <f t="shared" si="72"/>
        <v>80356886.31</v>
      </c>
      <c r="BG154" s="11">
        <f t="shared" si="72"/>
        <v>80356886.31</v>
      </c>
      <c r="BH154" s="11">
        <f t="shared" si="72"/>
        <v>80356886.31</v>
      </c>
      <c r="BI154" s="11">
        <f t="shared" si="72"/>
        <v>80356886.31</v>
      </c>
      <c r="BJ154" s="11">
        <f t="shared" si="72"/>
        <v>80356886.31</v>
      </c>
      <c r="BK154" s="11">
        <f t="shared" si="72"/>
        <v>80356886.31</v>
      </c>
      <c r="BL154" s="11">
        <f t="shared" si="72"/>
        <v>80356886.31</v>
      </c>
      <c r="BM154" s="11">
        <f t="shared" si="72"/>
        <v>80356886.31</v>
      </c>
      <c r="BN154" s="11">
        <f t="shared" si="72"/>
        <v>80356886.31</v>
      </c>
      <c r="BO154" s="11">
        <f t="shared" si="72"/>
        <v>80356886.31</v>
      </c>
      <c r="BP154" s="11">
        <f t="shared" si="72"/>
        <v>80356886.31</v>
      </c>
      <c r="BQ154" s="11">
        <f t="shared" si="72"/>
        <v>80356886.31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  <c r="CP154" s="10">
        <v>201906</v>
      </c>
      <c r="CQ154" s="11" t="str">
        <f t="shared" ref="CQ154:DI154" si="73">IF(CQ23="","",CQ23+CQ115)</f>
        <v/>
      </c>
      <c r="CR154" s="11" t="str">
        <f t="shared" si="73"/>
        <v/>
      </c>
      <c r="CS154" s="11" t="str">
        <f t="shared" si="73"/>
        <v/>
      </c>
      <c r="CT154" s="11">
        <f t="shared" si="73"/>
        <v>404012</v>
      </c>
      <c r="CU154" s="11">
        <f t="shared" si="73"/>
        <v>0</v>
      </c>
      <c r="CV154" s="11">
        <f t="shared" si="73"/>
        <v>0</v>
      </c>
      <c r="CW154" s="11">
        <f t="shared" si="73"/>
        <v>0</v>
      </c>
      <c r="CX154" s="11">
        <f t="shared" si="73"/>
        <v>0</v>
      </c>
      <c r="CY154" s="11">
        <f t="shared" si="73"/>
        <v>0</v>
      </c>
      <c r="CZ154" s="11">
        <f t="shared" si="73"/>
        <v>0</v>
      </c>
      <c r="DA154" s="11">
        <f t="shared" si="73"/>
        <v>0</v>
      </c>
      <c r="DB154" s="11">
        <f t="shared" si="73"/>
        <v>0</v>
      </c>
      <c r="DC154" s="11">
        <f t="shared" si="73"/>
        <v>0</v>
      </c>
      <c r="DD154" s="11">
        <f t="shared" si="73"/>
        <v>0</v>
      </c>
      <c r="DE154" s="11">
        <f t="shared" si="73"/>
        <v>0</v>
      </c>
      <c r="DF154" s="11">
        <f t="shared" si="73"/>
        <v>0</v>
      </c>
      <c r="DG154" s="11">
        <f t="shared" si="73"/>
        <v>0</v>
      </c>
      <c r="DH154" s="11">
        <f t="shared" si="73"/>
        <v>0</v>
      </c>
      <c r="DI154" s="11">
        <f t="shared" si="73"/>
        <v>0</v>
      </c>
      <c r="DJ154" s="11" t="s">
        <v>25</v>
      </c>
      <c r="DK154" s="11" t="s">
        <v>25</v>
      </c>
      <c r="DL154" s="11" t="s">
        <v>25</v>
      </c>
      <c r="DM154" s="11" t="s">
        <v>25</v>
      </c>
      <c r="DN154" s="11" t="s">
        <v>25</v>
      </c>
      <c r="DO154" s="11" t="s">
        <v>25</v>
      </c>
      <c r="DP154" s="11" t="s">
        <v>25</v>
      </c>
      <c r="DQ154" s="11" t="s">
        <v>25</v>
      </c>
      <c r="DR154" s="11" t="s">
        <v>25</v>
      </c>
      <c r="DS154" s="11" t="s">
        <v>25</v>
      </c>
      <c r="DT154" s="11" t="s">
        <v>25</v>
      </c>
      <c r="DU154" s="11" t="s">
        <v>25</v>
      </c>
      <c r="DV154" s="11" t="s">
        <v>25</v>
      </c>
      <c r="DW154" s="11" t="s">
        <v>25</v>
      </c>
      <c r="DX154" s="11" t="s">
        <v>25</v>
      </c>
      <c r="DY154" s="11" t="s">
        <v>25</v>
      </c>
    </row>
    <row r="155" ht="15" customHeight="1" outlineLevel="1" spans="2:129">
      <c r="B155" s="10">
        <v>202009</v>
      </c>
      <c r="C155" s="11">
        <f t="shared" ref="C155:T155" si="74">IF(C24="","",C24+C116)</f>
        <v>8260158.4</v>
      </c>
      <c r="D155" s="11">
        <f t="shared" si="74"/>
        <v>8797254.04</v>
      </c>
      <c r="E155" s="11">
        <f t="shared" si="74"/>
        <v>9018748.78</v>
      </c>
      <c r="F155" s="11">
        <f t="shared" si="74"/>
        <v>9345837.47</v>
      </c>
      <c r="G155" s="11">
        <f t="shared" si="74"/>
        <v>9345103.07</v>
      </c>
      <c r="H155" s="11">
        <f t="shared" si="74"/>
        <v>9491941.14</v>
      </c>
      <c r="I155" s="11">
        <f t="shared" si="74"/>
        <v>9490261.14</v>
      </c>
      <c r="J155" s="11">
        <f t="shared" si="74"/>
        <v>9497113.14</v>
      </c>
      <c r="K155" s="11">
        <f t="shared" si="74"/>
        <v>9496353.14</v>
      </c>
      <c r="L155" s="11">
        <f t="shared" si="74"/>
        <v>9470753.14</v>
      </c>
      <c r="M155" s="11">
        <f t="shared" si="74"/>
        <v>9477473.14</v>
      </c>
      <c r="N155" s="11">
        <f t="shared" si="74"/>
        <v>9477473.14</v>
      </c>
      <c r="O155" s="11">
        <f t="shared" si="74"/>
        <v>9491717.14</v>
      </c>
      <c r="P155" s="11">
        <f t="shared" si="74"/>
        <v>9486517.14</v>
      </c>
      <c r="Q155" s="11">
        <f t="shared" si="74"/>
        <v>9460914.31</v>
      </c>
      <c r="R155" s="11">
        <f t="shared" si="74"/>
        <v>9460541.31</v>
      </c>
      <c r="S155" s="11">
        <f t="shared" si="74"/>
        <v>9460541.31</v>
      </c>
      <c r="T155" s="11">
        <f t="shared" si="74"/>
        <v>9460541.31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201909</v>
      </c>
      <c r="AY155" s="11">
        <f t="shared" ref="AY155:BP155" si="75">IF(AY24="","",AY24+AY116)</f>
        <v>0</v>
      </c>
      <c r="AZ155" s="11">
        <f t="shared" si="75"/>
        <v>0</v>
      </c>
      <c r="BA155" s="11">
        <f t="shared" si="75"/>
        <v>-828275.49</v>
      </c>
      <c r="BB155" s="11">
        <f t="shared" si="75"/>
        <v>-828275.49</v>
      </c>
      <c r="BC155" s="11">
        <f t="shared" si="75"/>
        <v>-828275.49</v>
      </c>
      <c r="BD155" s="11">
        <f t="shared" si="75"/>
        <v>-828275.49</v>
      </c>
      <c r="BE155" s="11">
        <f t="shared" si="75"/>
        <v>-828275.49</v>
      </c>
      <c r="BF155" s="11">
        <f t="shared" si="75"/>
        <v>-828275.49</v>
      </c>
      <c r="BG155" s="11">
        <f t="shared" si="75"/>
        <v>-828275.49</v>
      </c>
      <c r="BH155" s="11">
        <f t="shared" si="75"/>
        <v>-828275.49</v>
      </c>
      <c r="BI155" s="11">
        <f t="shared" si="75"/>
        <v>-828275.49</v>
      </c>
      <c r="BJ155" s="11">
        <f t="shared" si="75"/>
        <v>-828275.49</v>
      </c>
      <c r="BK155" s="11">
        <f t="shared" si="75"/>
        <v>-828275.49</v>
      </c>
      <c r="BL155" s="11">
        <f t="shared" si="75"/>
        <v>-828275.49</v>
      </c>
      <c r="BM155" s="11">
        <f t="shared" si="75"/>
        <v>-828275.49</v>
      </c>
      <c r="BN155" s="11">
        <f t="shared" si="75"/>
        <v>-828275.49</v>
      </c>
      <c r="BO155" s="11">
        <f t="shared" si="75"/>
        <v>-828275.49</v>
      </c>
      <c r="BP155" s="11">
        <f t="shared" si="75"/>
        <v>-828275.49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  <c r="CP155" s="10">
        <v>201909</v>
      </c>
      <c r="CQ155" s="11" t="str">
        <f t="shared" ref="CQ155:DH155" si="76">IF(CQ24="","",CQ24+CQ116)</f>
        <v/>
      </c>
      <c r="CR155" s="11" t="str">
        <f t="shared" si="76"/>
        <v/>
      </c>
      <c r="CS155" s="11" t="str">
        <f t="shared" si="76"/>
        <v/>
      </c>
      <c r="CT155" s="11">
        <f t="shared" si="76"/>
        <v>404018</v>
      </c>
      <c r="CU155" s="11">
        <f t="shared" si="76"/>
        <v>0</v>
      </c>
      <c r="CV155" s="11">
        <f t="shared" si="76"/>
        <v>0</v>
      </c>
      <c r="CW155" s="11">
        <f t="shared" si="76"/>
        <v>0</v>
      </c>
      <c r="CX155" s="11">
        <f t="shared" si="76"/>
        <v>0</v>
      </c>
      <c r="CY155" s="11">
        <f t="shared" si="76"/>
        <v>0</v>
      </c>
      <c r="CZ155" s="11">
        <f t="shared" si="76"/>
        <v>0</v>
      </c>
      <c r="DA155" s="11">
        <f t="shared" si="76"/>
        <v>0</v>
      </c>
      <c r="DB155" s="11">
        <f t="shared" si="76"/>
        <v>0</v>
      </c>
      <c r="DC155" s="11">
        <f t="shared" si="76"/>
        <v>0</v>
      </c>
      <c r="DD155" s="11">
        <f t="shared" si="76"/>
        <v>0</v>
      </c>
      <c r="DE155" s="11">
        <f t="shared" si="76"/>
        <v>0</v>
      </c>
      <c r="DF155" s="11">
        <f t="shared" si="76"/>
        <v>0</v>
      </c>
      <c r="DG155" s="11">
        <f t="shared" si="76"/>
        <v>0</v>
      </c>
      <c r="DH155" s="11">
        <f t="shared" si="76"/>
        <v>0</v>
      </c>
      <c r="DI155" s="11" t="s">
        <v>25</v>
      </c>
      <c r="DJ155" s="11" t="s">
        <v>25</v>
      </c>
      <c r="DK155" s="11" t="s">
        <v>25</v>
      </c>
      <c r="DL155" s="11" t="s">
        <v>25</v>
      </c>
      <c r="DM155" s="11" t="s">
        <v>25</v>
      </c>
      <c r="DN155" s="11" t="s">
        <v>25</v>
      </c>
      <c r="DO155" s="11" t="s">
        <v>25</v>
      </c>
      <c r="DP155" s="11" t="s">
        <v>25</v>
      </c>
      <c r="DQ155" s="11" t="s">
        <v>25</v>
      </c>
      <c r="DR155" s="11" t="s">
        <v>25</v>
      </c>
      <c r="DS155" s="11" t="s">
        <v>25</v>
      </c>
      <c r="DT155" s="11" t="s">
        <v>25</v>
      </c>
      <c r="DU155" s="11" t="s">
        <v>25</v>
      </c>
      <c r="DV155" s="11" t="s">
        <v>25</v>
      </c>
      <c r="DW155" s="11" t="s">
        <v>25</v>
      </c>
      <c r="DX155" s="11" t="s">
        <v>25</v>
      </c>
      <c r="DY155" s="11" t="s">
        <v>25</v>
      </c>
    </row>
    <row r="156" ht="15" customHeight="1" outlineLevel="1" spans="2:129">
      <c r="B156" s="10">
        <v>202012</v>
      </c>
      <c r="C156" s="11">
        <f t="shared" ref="C156:S156" si="77">IF(C25="","",C25+C117)</f>
        <v>9174272.6</v>
      </c>
      <c r="D156" s="11">
        <f t="shared" si="77"/>
        <v>10300033.3</v>
      </c>
      <c r="E156" s="11">
        <f t="shared" si="77"/>
        <v>10422907</v>
      </c>
      <c r="F156" s="11">
        <f t="shared" si="77"/>
        <v>10558605.54</v>
      </c>
      <c r="G156" s="11">
        <f t="shared" si="77"/>
        <v>10616879.52</v>
      </c>
      <c r="H156" s="11">
        <f t="shared" si="77"/>
        <v>10714499.69</v>
      </c>
      <c r="I156" s="11">
        <f t="shared" si="77"/>
        <v>10710494.89</v>
      </c>
      <c r="J156" s="11">
        <f t="shared" si="77"/>
        <v>10708744.68</v>
      </c>
      <c r="K156" s="11">
        <f t="shared" si="77"/>
        <v>10698959.68</v>
      </c>
      <c r="L156" s="11">
        <f t="shared" si="77"/>
        <v>10698959.68</v>
      </c>
      <c r="M156" s="11">
        <f t="shared" si="77"/>
        <v>10699801.68</v>
      </c>
      <c r="N156" s="11">
        <f t="shared" si="77"/>
        <v>10753605.38</v>
      </c>
      <c r="O156" s="11">
        <f t="shared" si="77"/>
        <v>10745191.38</v>
      </c>
      <c r="P156" s="11">
        <f t="shared" si="77"/>
        <v>10735807.88</v>
      </c>
      <c r="Q156" s="11">
        <f t="shared" si="77"/>
        <v>10735807.88</v>
      </c>
      <c r="R156" s="11">
        <f t="shared" si="77"/>
        <v>10665807.88</v>
      </c>
      <c r="S156" s="11">
        <f t="shared" si="77"/>
        <v>10665807.88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201912</v>
      </c>
      <c r="AY156" s="11">
        <f t="shared" ref="AY156:BO156" si="78">IF(AY25="","",AY25+AY117)</f>
        <v>0</v>
      </c>
      <c r="AZ156" s="11">
        <f t="shared" si="78"/>
        <v>-828275.49</v>
      </c>
      <c r="BA156" s="11">
        <f t="shared" si="78"/>
        <v>-828275.49</v>
      </c>
      <c r="BB156" s="11">
        <f t="shared" si="78"/>
        <v>-828275.49</v>
      </c>
      <c r="BC156" s="11">
        <f t="shared" si="78"/>
        <v>-828275.49</v>
      </c>
      <c r="BD156" s="11">
        <f t="shared" si="78"/>
        <v>-828275.49</v>
      </c>
      <c r="BE156" s="11">
        <f t="shared" si="78"/>
        <v>-828275.49</v>
      </c>
      <c r="BF156" s="11">
        <f t="shared" si="78"/>
        <v>-828275.49</v>
      </c>
      <c r="BG156" s="11">
        <f t="shared" si="78"/>
        <v>-828275.49</v>
      </c>
      <c r="BH156" s="11">
        <f t="shared" si="78"/>
        <v>-828275.49</v>
      </c>
      <c r="BI156" s="11">
        <f t="shared" si="78"/>
        <v>-828275.49</v>
      </c>
      <c r="BJ156" s="11">
        <f t="shared" si="78"/>
        <v>-828275.49</v>
      </c>
      <c r="BK156" s="11">
        <f t="shared" si="78"/>
        <v>-828275.49</v>
      </c>
      <c r="BL156" s="11">
        <f t="shared" si="78"/>
        <v>-828275.49</v>
      </c>
      <c r="BM156" s="11">
        <f t="shared" si="78"/>
        <v>-828275.49</v>
      </c>
      <c r="BN156" s="11">
        <f t="shared" si="78"/>
        <v>-828275.49</v>
      </c>
      <c r="BO156" s="11">
        <f t="shared" si="78"/>
        <v>-828275.49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  <c r="CP156" s="10">
        <v>201912</v>
      </c>
      <c r="CQ156" s="11" t="str">
        <f t="shared" ref="CQ156:DG156" si="79">IF(CQ25="","",CQ25+CQ117)</f>
        <v/>
      </c>
      <c r="CR156" s="11" t="str">
        <f t="shared" si="79"/>
        <v/>
      </c>
      <c r="CS156" s="11" t="str">
        <f t="shared" si="79"/>
        <v/>
      </c>
      <c r="CT156" s="11">
        <f t="shared" si="79"/>
        <v>404024</v>
      </c>
      <c r="CU156" s="11">
        <f t="shared" si="79"/>
        <v>0</v>
      </c>
      <c r="CV156" s="11">
        <f t="shared" si="79"/>
        <v>0</v>
      </c>
      <c r="CW156" s="11">
        <f t="shared" si="79"/>
        <v>0</v>
      </c>
      <c r="CX156" s="11">
        <f t="shared" si="79"/>
        <v>0</v>
      </c>
      <c r="CY156" s="11">
        <f t="shared" si="79"/>
        <v>0</v>
      </c>
      <c r="CZ156" s="11">
        <f t="shared" si="79"/>
        <v>0</v>
      </c>
      <c r="DA156" s="11">
        <f t="shared" si="79"/>
        <v>0</v>
      </c>
      <c r="DB156" s="11">
        <f t="shared" si="79"/>
        <v>0</v>
      </c>
      <c r="DC156" s="11">
        <f t="shared" si="79"/>
        <v>0</v>
      </c>
      <c r="DD156" s="11">
        <f t="shared" si="79"/>
        <v>0</v>
      </c>
      <c r="DE156" s="11">
        <f t="shared" si="79"/>
        <v>0</v>
      </c>
      <c r="DF156" s="11">
        <f t="shared" si="79"/>
        <v>0</v>
      </c>
      <c r="DG156" s="11">
        <f t="shared" si="79"/>
        <v>0</v>
      </c>
      <c r="DH156" s="11" t="s">
        <v>25</v>
      </c>
      <c r="DI156" s="11" t="s">
        <v>25</v>
      </c>
      <c r="DJ156" s="11" t="s">
        <v>25</v>
      </c>
      <c r="DK156" s="11" t="s">
        <v>25</v>
      </c>
      <c r="DL156" s="11" t="s">
        <v>25</v>
      </c>
      <c r="DM156" s="11" t="s">
        <v>25</v>
      </c>
      <c r="DN156" s="11" t="s">
        <v>25</v>
      </c>
      <c r="DO156" s="11" t="s">
        <v>25</v>
      </c>
      <c r="DP156" s="11" t="s">
        <v>25</v>
      </c>
      <c r="DQ156" s="11" t="s">
        <v>25</v>
      </c>
      <c r="DR156" s="11" t="s">
        <v>25</v>
      </c>
      <c r="DS156" s="11" t="s">
        <v>25</v>
      </c>
      <c r="DT156" s="11" t="s">
        <v>25</v>
      </c>
      <c r="DU156" s="11" t="s">
        <v>25</v>
      </c>
      <c r="DV156" s="11" t="s">
        <v>25</v>
      </c>
      <c r="DW156" s="11" t="s">
        <v>25</v>
      </c>
      <c r="DX156" s="11" t="s">
        <v>25</v>
      </c>
      <c r="DY156" s="11" t="s">
        <v>25</v>
      </c>
    </row>
    <row r="157" ht="15" customHeight="1" outlineLevel="1" spans="2:129">
      <c r="B157" s="10">
        <v>202103</v>
      </c>
      <c r="C157" s="11">
        <f t="shared" ref="C157:R157" si="80">IF(C26="","",C26+C118)</f>
        <v>10183004.43</v>
      </c>
      <c r="D157" s="11">
        <f t="shared" si="80"/>
        <v>10615992.63</v>
      </c>
      <c r="E157" s="11">
        <f t="shared" si="80"/>
        <v>10723957.89</v>
      </c>
      <c r="F157" s="11">
        <f t="shared" si="80"/>
        <v>10861031.42</v>
      </c>
      <c r="G157" s="11">
        <f t="shared" si="80"/>
        <v>10828357.1</v>
      </c>
      <c r="H157" s="11">
        <f t="shared" si="80"/>
        <v>10771764.82</v>
      </c>
      <c r="I157" s="11">
        <f t="shared" si="80"/>
        <v>10797051.95</v>
      </c>
      <c r="J157" s="11">
        <f t="shared" si="80"/>
        <v>10762096.02</v>
      </c>
      <c r="K157" s="11">
        <f t="shared" si="80"/>
        <v>10766561.72</v>
      </c>
      <c r="L157" s="11">
        <f t="shared" si="80"/>
        <v>10726225.68</v>
      </c>
      <c r="M157" s="11">
        <f t="shared" si="80"/>
        <v>10721725.68</v>
      </c>
      <c r="N157" s="11">
        <f t="shared" si="80"/>
        <v>10721725.68</v>
      </c>
      <c r="O157" s="11">
        <f t="shared" si="80"/>
        <v>10721725.68</v>
      </c>
      <c r="P157" s="11">
        <f t="shared" si="80"/>
        <v>10713385.68</v>
      </c>
      <c r="Q157" s="11">
        <f t="shared" si="80"/>
        <v>10713385.68</v>
      </c>
      <c r="R157" s="11">
        <f t="shared" si="80"/>
        <v>10652194.48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202003</v>
      </c>
      <c r="AY157" s="11">
        <f t="shared" ref="AY157:BN157" si="81">IF(AY26="","",AY26+AY118)</f>
        <v>0</v>
      </c>
      <c r="AZ157" s="11">
        <f t="shared" si="81"/>
        <v>0</v>
      </c>
      <c r="BA157" s="11">
        <f t="shared" si="81"/>
        <v>0</v>
      </c>
      <c r="BB157" s="11">
        <f t="shared" si="81"/>
        <v>0</v>
      </c>
      <c r="BC157" s="11">
        <f t="shared" si="81"/>
        <v>0</v>
      </c>
      <c r="BD157" s="11">
        <f t="shared" si="81"/>
        <v>0</v>
      </c>
      <c r="BE157" s="11">
        <f t="shared" si="81"/>
        <v>0</v>
      </c>
      <c r="BF157" s="11">
        <f t="shared" si="81"/>
        <v>0</v>
      </c>
      <c r="BG157" s="11">
        <f t="shared" si="81"/>
        <v>0</v>
      </c>
      <c r="BH157" s="11">
        <f t="shared" si="81"/>
        <v>0</v>
      </c>
      <c r="BI157" s="11">
        <f t="shared" si="81"/>
        <v>0</v>
      </c>
      <c r="BJ157" s="11">
        <f t="shared" si="81"/>
        <v>0</v>
      </c>
      <c r="BK157" s="11">
        <f t="shared" si="81"/>
        <v>0</v>
      </c>
      <c r="BL157" s="11">
        <f t="shared" si="81"/>
        <v>0</v>
      </c>
      <c r="BM157" s="11">
        <f t="shared" si="81"/>
        <v>0</v>
      </c>
      <c r="BN157" s="11">
        <f t="shared" si="81"/>
        <v>0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  <c r="CP157" s="10">
        <v>202003</v>
      </c>
      <c r="CQ157" s="11" t="str">
        <f t="shared" ref="CQ157:DF157" si="82">IF(CQ26="","",CQ26+CQ118)</f>
        <v/>
      </c>
      <c r="CR157" s="11" t="str">
        <f t="shared" si="82"/>
        <v/>
      </c>
      <c r="CS157" s="11" t="str">
        <f t="shared" si="82"/>
        <v/>
      </c>
      <c r="CT157" s="11">
        <f t="shared" si="82"/>
        <v>404206</v>
      </c>
      <c r="CU157" s="11">
        <f t="shared" si="82"/>
        <v>0</v>
      </c>
      <c r="CV157" s="11">
        <f t="shared" si="82"/>
        <v>0</v>
      </c>
      <c r="CW157" s="11">
        <f t="shared" si="82"/>
        <v>0</v>
      </c>
      <c r="CX157" s="11">
        <f t="shared" si="82"/>
        <v>0</v>
      </c>
      <c r="CY157" s="11">
        <f t="shared" si="82"/>
        <v>0</v>
      </c>
      <c r="CZ157" s="11">
        <f t="shared" si="82"/>
        <v>0</v>
      </c>
      <c r="DA157" s="11">
        <f t="shared" si="82"/>
        <v>0</v>
      </c>
      <c r="DB157" s="11">
        <f t="shared" si="82"/>
        <v>0</v>
      </c>
      <c r="DC157" s="11">
        <f t="shared" si="82"/>
        <v>0</v>
      </c>
      <c r="DD157" s="11">
        <f t="shared" si="82"/>
        <v>0</v>
      </c>
      <c r="DE157" s="11">
        <f t="shared" si="82"/>
        <v>0</v>
      </c>
      <c r="DF157" s="11">
        <f t="shared" si="82"/>
        <v>0</v>
      </c>
      <c r="DG157" s="11" t="s">
        <v>25</v>
      </c>
      <c r="DH157" s="11" t="s">
        <v>25</v>
      </c>
      <c r="DI157" s="11" t="s">
        <v>25</v>
      </c>
      <c r="DJ157" s="11" t="s">
        <v>25</v>
      </c>
      <c r="DK157" s="11" t="s">
        <v>25</v>
      </c>
      <c r="DL157" s="11" t="s">
        <v>25</v>
      </c>
      <c r="DM157" s="11" t="s">
        <v>25</v>
      </c>
      <c r="DN157" s="11" t="s">
        <v>25</v>
      </c>
      <c r="DO157" s="11" t="s">
        <v>25</v>
      </c>
      <c r="DP157" s="11" t="s">
        <v>25</v>
      </c>
      <c r="DQ157" s="11" t="s">
        <v>25</v>
      </c>
      <c r="DR157" s="11" t="s">
        <v>25</v>
      </c>
      <c r="DS157" s="11" t="s">
        <v>25</v>
      </c>
      <c r="DT157" s="11" t="s">
        <v>25</v>
      </c>
      <c r="DU157" s="11" t="s">
        <v>25</v>
      </c>
      <c r="DV157" s="11" t="s">
        <v>25</v>
      </c>
      <c r="DW157" s="11" t="s">
        <v>25</v>
      </c>
      <c r="DX157" s="11" t="s">
        <v>25</v>
      </c>
      <c r="DY157" s="11" t="s">
        <v>25</v>
      </c>
    </row>
    <row r="158" ht="15" customHeight="1" outlineLevel="1" spans="2:129">
      <c r="B158" s="10">
        <v>202106</v>
      </c>
      <c r="C158" s="11">
        <f t="shared" ref="C158:Q158" si="83">IF(C27="","",C27+C119)</f>
        <v>10923951.82</v>
      </c>
      <c r="D158" s="11">
        <f t="shared" si="83"/>
        <v>12716899.28</v>
      </c>
      <c r="E158" s="11">
        <f t="shared" si="83"/>
        <v>13318644.83</v>
      </c>
      <c r="F158" s="11">
        <f t="shared" si="83"/>
        <v>13392667.04</v>
      </c>
      <c r="G158" s="11">
        <f t="shared" si="83"/>
        <v>13360896.83</v>
      </c>
      <c r="H158" s="11">
        <f t="shared" si="83"/>
        <v>13376596.52</v>
      </c>
      <c r="I158" s="11">
        <f t="shared" si="83"/>
        <v>13340016.33</v>
      </c>
      <c r="J158" s="11">
        <f t="shared" si="83"/>
        <v>13349558.28</v>
      </c>
      <c r="K158" s="11">
        <f t="shared" si="83"/>
        <v>13348757.5</v>
      </c>
      <c r="L158" s="11">
        <f t="shared" si="83"/>
        <v>13402613.66</v>
      </c>
      <c r="M158" s="11">
        <f t="shared" si="83"/>
        <v>13427775.46</v>
      </c>
      <c r="N158" s="11">
        <f t="shared" si="83"/>
        <v>13421532.17</v>
      </c>
      <c r="O158" s="11">
        <f t="shared" si="83"/>
        <v>13421358.9</v>
      </c>
      <c r="P158" s="11">
        <f t="shared" si="83"/>
        <v>13421009.9</v>
      </c>
      <c r="Q158" s="11">
        <f t="shared" si="83"/>
        <v>13421009.9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202006</v>
      </c>
      <c r="AY158" s="11">
        <f t="shared" ref="AY158:BM158" si="84">IF(AY27="","",AY27+AY119)</f>
        <v>0</v>
      </c>
      <c r="AZ158" s="11">
        <f t="shared" si="84"/>
        <v>0</v>
      </c>
      <c r="BA158" s="11">
        <f t="shared" si="84"/>
        <v>0</v>
      </c>
      <c r="BB158" s="11">
        <f t="shared" si="84"/>
        <v>0</v>
      </c>
      <c r="BC158" s="11">
        <f t="shared" si="84"/>
        <v>0</v>
      </c>
      <c r="BD158" s="11">
        <f t="shared" si="84"/>
        <v>0</v>
      </c>
      <c r="BE158" s="11">
        <f t="shared" si="84"/>
        <v>0</v>
      </c>
      <c r="BF158" s="11">
        <f t="shared" si="84"/>
        <v>0</v>
      </c>
      <c r="BG158" s="11">
        <f t="shared" si="84"/>
        <v>0</v>
      </c>
      <c r="BH158" s="11">
        <f t="shared" si="84"/>
        <v>0</v>
      </c>
      <c r="BI158" s="11">
        <f t="shared" si="84"/>
        <v>0</v>
      </c>
      <c r="BJ158" s="11">
        <f t="shared" si="84"/>
        <v>0</v>
      </c>
      <c r="BK158" s="11">
        <f t="shared" si="84"/>
        <v>0</v>
      </c>
      <c r="BL158" s="11">
        <f t="shared" si="84"/>
        <v>0</v>
      </c>
      <c r="BM158" s="11">
        <f t="shared" si="84"/>
        <v>0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  <c r="CP158" s="10">
        <v>202006</v>
      </c>
      <c r="CQ158" s="11" t="str">
        <f t="shared" ref="CQ158:DE158" si="85">IF(CQ27="","",CQ27+CQ119)</f>
        <v/>
      </c>
      <c r="CR158" s="11" t="str">
        <f t="shared" si="85"/>
        <v/>
      </c>
      <c r="CS158" s="11" t="str">
        <f t="shared" si="85"/>
        <v/>
      </c>
      <c r="CT158" s="11">
        <f t="shared" si="85"/>
        <v>404212</v>
      </c>
      <c r="CU158" s="11">
        <f t="shared" si="85"/>
        <v>0</v>
      </c>
      <c r="CV158" s="11">
        <f t="shared" si="85"/>
        <v>0</v>
      </c>
      <c r="CW158" s="11">
        <f t="shared" si="85"/>
        <v>0</v>
      </c>
      <c r="CX158" s="11">
        <f t="shared" si="85"/>
        <v>0</v>
      </c>
      <c r="CY158" s="11">
        <f t="shared" si="85"/>
        <v>0</v>
      </c>
      <c r="CZ158" s="11">
        <f t="shared" si="85"/>
        <v>0</v>
      </c>
      <c r="DA158" s="11">
        <f t="shared" si="85"/>
        <v>0</v>
      </c>
      <c r="DB158" s="11">
        <f t="shared" si="85"/>
        <v>0</v>
      </c>
      <c r="DC158" s="11">
        <f t="shared" si="85"/>
        <v>0</v>
      </c>
      <c r="DD158" s="11">
        <f t="shared" si="85"/>
        <v>0</v>
      </c>
      <c r="DE158" s="11">
        <f t="shared" si="85"/>
        <v>0</v>
      </c>
      <c r="DF158" s="11" t="s">
        <v>25</v>
      </c>
      <c r="DG158" s="11" t="s">
        <v>25</v>
      </c>
      <c r="DH158" s="11" t="s">
        <v>25</v>
      </c>
      <c r="DI158" s="11" t="s">
        <v>25</v>
      </c>
      <c r="DJ158" s="11" t="s">
        <v>25</v>
      </c>
      <c r="DK158" s="11" t="s">
        <v>25</v>
      </c>
      <c r="DL158" s="11" t="s">
        <v>25</v>
      </c>
      <c r="DM158" s="11" t="s">
        <v>25</v>
      </c>
      <c r="DN158" s="11" t="s">
        <v>25</v>
      </c>
      <c r="DO158" s="11" t="s">
        <v>25</v>
      </c>
      <c r="DP158" s="11" t="s">
        <v>25</v>
      </c>
      <c r="DQ158" s="11" t="s">
        <v>25</v>
      </c>
      <c r="DR158" s="11" t="s">
        <v>25</v>
      </c>
      <c r="DS158" s="11" t="s">
        <v>25</v>
      </c>
      <c r="DT158" s="11" t="s">
        <v>25</v>
      </c>
      <c r="DU158" s="11" t="s">
        <v>25</v>
      </c>
      <c r="DV158" s="11" t="s">
        <v>25</v>
      </c>
      <c r="DW158" s="11" t="s">
        <v>25</v>
      </c>
      <c r="DX158" s="11" t="s">
        <v>25</v>
      </c>
      <c r="DY158" s="11" t="s">
        <v>25</v>
      </c>
    </row>
    <row r="159" ht="15" customHeight="1" outlineLevel="1" spans="2:129">
      <c r="B159" s="10">
        <v>202109</v>
      </c>
      <c r="C159" s="11">
        <f t="shared" ref="C159:P159" si="86">IF(C28="","",C28+C120)</f>
        <v>36150442.42</v>
      </c>
      <c r="D159" s="11">
        <f t="shared" si="86"/>
        <v>35214809.52</v>
      </c>
      <c r="E159" s="11">
        <f t="shared" si="86"/>
        <v>36033109.89</v>
      </c>
      <c r="F159" s="11">
        <f t="shared" si="86"/>
        <v>36358872.27</v>
      </c>
      <c r="G159" s="11">
        <f t="shared" si="86"/>
        <v>36352722.29</v>
      </c>
      <c r="H159" s="11">
        <f t="shared" si="86"/>
        <v>36389208.63</v>
      </c>
      <c r="I159" s="11">
        <f t="shared" si="86"/>
        <v>36416071.34</v>
      </c>
      <c r="J159" s="11">
        <f t="shared" si="86"/>
        <v>36413565.11</v>
      </c>
      <c r="K159" s="11">
        <f t="shared" si="86"/>
        <v>36428051.51</v>
      </c>
      <c r="L159" s="11">
        <f t="shared" si="86"/>
        <v>36333766.11</v>
      </c>
      <c r="M159" s="11">
        <f t="shared" si="86"/>
        <v>36319175.09</v>
      </c>
      <c r="N159" s="11">
        <f t="shared" si="86"/>
        <v>36166775.09</v>
      </c>
      <c r="O159" s="11">
        <f t="shared" si="86"/>
        <v>36166084.82</v>
      </c>
      <c r="P159" s="11">
        <f t="shared" si="86"/>
        <v>36166084.82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202009</v>
      </c>
      <c r="AY159" s="11">
        <f t="shared" ref="AY159:BL159" si="87">IF(AY28="","",AY28+AY120)</f>
        <v>0</v>
      </c>
      <c r="AZ159" s="11">
        <f t="shared" si="87"/>
        <v>0</v>
      </c>
      <c r="BA159" s="11">
        <f t="shared" si="87"/>
        <v>0</v>
      </c>
      <c r="BB159" s="11">
        <f t="shared" si="87"/>
        <v>0</v>
      </c>
      <c r="BC159" s="11">
        <f t="shared" si="87"/>
        <v>0</v>
      </c>
      <c r="BD159" s="11">
        <f t="shared" si="87"/>
        <v>0</v>
      </c>
      <c r="BE159" s="11">
        <f t="shared" si="87"/>
        <v>0</v>
      </c>
      <c r="BF159" s="11">
        <f t="shared" si="87"/>
        <v>0</v>
      </c>
      <c r="BG159" s="11">
        <f t="shared" si="87"/>
        <v>0</v>
      </c>
      <c r="BH159" s="11">
        <f t="shared" si="87"/>
        <v>0</v>
      </c>
      <c r="BI159" s="11">
        <f t="shared" si="87"/>
        <v>0</v>
      </c>
      <c r="BJ159" s="11">
        <f t="shared" si="87"/>
        <v>0</v>
      </c>
      <c r="BK159" s="11">
        <f t="shared" si="87"/>
        <v>0</v>
      </c>
      <c r="BL159" s="11">
        <f t="shared" si="87"/>
        <v>0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  <c r="CP159" s="10">
        <v>202009</v>
      </c>
      <c r="CQ159" s="11" t="str">
        <f t="shared" ref="CQ159:DD159" si="88">IF(CQ28="","",CQ28+CQ120)</f>
        <v/>
      </c>
      <c r="CR159" s="11" t="str">
        <f t="shared" si="88"/>
        <v/>
      </c>
      <c r="CS159" s="11" t="str">
        <f t="shared" si="88"/>
        <v/>
      </c>
      <c r="CT159" s="11">
        <f t="shared" si="88"/>
        <v>404218</v>
      </c>
      <c r="CU159" s="11">
        <f t="shared" si="88"/>
        <v>0</v>
      </c>
      <c r="CV159" s="11">
        <f t="shared" si="88"/>
        <v>0</v>
      </c>
      <c r="CW159" s="11">
        <f t="shared" si="88"/>
        <v>0</v>
      </c>
      <c r="CX159" s="11">
        <f t="shared" si="88"/>
        <v>0</v>
      </c>
      <c r="CY159" s="11">
        <f t="shared" si="88"/>
        <v>0</v>
      </c>
      <c r="CZ159" s="11">
        <f t="shared" si="88"/>
        <v>0</v>
      </c>
      <c r="DA159" s="11">
        <f t="shared" si="88"/>
        <v>0</v>
      </c>
      <c r="DB159" s="11">
        <f t="shared" si="88"/>
        <v>0</v>
      </c>
      <c r="DC159" s="11">
        <f t="shared" si="88"/>
        <v>0</v>
      </c>
      <c r="DD159" s="11">
        <f t="shared" si="88"/>
        <v>0</v>
      </c>
      <c r="DE159" s="11" t="s">
        <v>25</v>
      </c>
      <c r="DF159" s="11" t="s">
        <v>25</v>
      </c>
      <c r="DG159" s="11" t="s">
        <v>25</v>
      </c>
      <c r="DH159" s="11" t="s">
        <v>25</v>
      </c>
      <c r="DI159" s="11" t="s">
        <v>25</v>
      </c>
      <c r="DJ159" s="11" t="s">
        <v>25</v>
      </c>
      <c r="DK159" s="11" t="s">
        <v>25</v>
      </c>
      <c r="DL159" s="11" t="s">
        <v>25</v>
      </c>
      <c r="DM159" s="11" t="s">
        <v>25</v>
      </c>
      <c r="DN159" s="11" t="s">
        <v>25</v>
      </c>
      <c r="DO159" s="11" t="s">
        <v>25</v>
      </c>
      <c r="DP159" s="11" t="s">
        <v>25</v>
      </c>
      <c r="DQ159" s="11" t="s">
        <v>25</v>
      </c>
      <c r="DR159" s="11" t="s">
        <v>25</v>
      </c>
      <c r="DS159" s="11" t="s">
        <v>25</v>
      </c>
      <c r="DT159" s="11" t="s">
        <v>25</v>
      </c>
      <c r="DU159" s="11" t="s">
        <v>25</v>
      </c>
      <c r="DV159" s="11" t="s">
        <v>25</v>
      </c>
      <c r="DW159" s="11" t="s">
        <v>25</v>
      </c>
      <c r="DX159" s="11" t="s">
        <v>25</v>
      </c>
      <c r="DY159" s="11" t="s">
        <v>25</v>
      </c>
    </row>
    <row r="160" ht="15" customHeight="1" outlineLevel="1" spans="2:129">
      <c r="B160" s="10">
        <v>202112</v>
      </c>
      <c r="C160" s="11">
        <f t="shared" ref="C160:O160" si="89">IF(C29="","",C29+C121)</f>
        <v>10815127.09</v>
      </c>
      <c r="D160" s="11">
        <f t="shared" si="89"/>
        <v>11882103.48</v>
      </c>
      <c r="E160" s="11">
        <f t="shared" si="89"/>
        <v>11962752.82</v>
      </c>
      <c r="F160" s="11">
        <f t="shared" si="89"/>
        <v>11910328.14</v>
      </c>
      <c r="G160" s="11">
        <f t="shared" si="89"/>
        <v>11898470.42</v>
      </c>
      <c r="H160" s="11">
        <f t="shared" si="89"/>
        <v>11819696.47</v>
      </c>
      <c r="I160" s="11">
        <f t="shared" si="89"/>
        <v>11794515.36</v>
      </c>
      <c r="J160" s="11">
        <f t="shared" si="89"/>
        <v>11739147.61</v>
      </c>
      <c r="K160" s="11">
        <f t="shared" si="89"/>
        <v>11739926.61</v>
      </c>
      <c r="L160" s="11">
        <f t="shared" si="89"/>
        <v>11738962.41</v>
      </c>
      <c r="M160" s="11">
        <f t="shared" si="89"/>
        <v>11738962.41</v>
      </c>
      <c r="N160" s="11">
        <f t="shared" si="89"/>
        <v>11684395.91</v>
      </c>
      <c r="O160" s="11">
        <f t="shared" si="89"/>
        <v>11686429.91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202012</v>
      </c>
      <c r="AY160" s="11">
        <f t="shared" ref="AY160:BK160" si="90">IF(AY29="","",AY29+AY121)</f>
        <v>0</v>
      </c>
      <c r="AZ160" s="11">
        <f t="shared" si="90"/>
        <v>0</v>
      </c>
      <c r="BA160" s="11">
        <f t="shared" si="90"/>
        <v>0</v>
      </c>
      <c r="BB160" s="11">
        <f t="shared" si="90"/>
        <v>0</v>
      </c>
      <c r="BC160" s="11">
        <f t="shared" si="90"/>
        <v>0</v>
      </c>
      <c r="BD160" s="11">
        <f t="shared" si="90"/>
        <v>0</v>
      </c>
      <c r="BE160" s="11">
        <f t="shared" si="90"/>
        <v>0</v>
      </c>
      <c r="BF160" s="11">
        <f t="shared" si="90"/>
        <v>0</v>
      </c>
      <c r="BG160" s="11">
        <f t="shared" si="90"/>
        <v>0</v>
      </c>
      <c r="BH160" s="11">
        <f t="shared" si="90"/>
        <v>0</v>
      </c>
      <c r="BI160" s="11">
        <f t="shared" si="90"/>
        <v>0</v>
      </c>
      <c r="BJ160" s="11">
        <f t="shared" si="90"/>
        <v>0</v>
      </c>
      <c r="BK160" s="11">
        <f t="shared" si="90"/>
        <v>0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  <c r="CP160" s="10">
        <v>202012</v>
      </c>
      <c r="CQ160" s="11" t="str">
        <f t="shared" ref="CQ160:DC160" si="91">IF(CQ29="","",CQ29+CQ121)</f>
        <v/>
      </c>
      <c r="CR160" s="11" t="str">
        <f t="shared" si="91"/>
        <v/>
      </c>
      <c r="CS160" s="11" t="str">
        <f t="shared" si="91"/>
        <v/>
      </c>
      <c r="CT160" s="11">
        <f t="shared" si="91"/>
        <v>404224</v>
      </c>
      <c r="CU160" s="11">
        <f t="shared" si="91"/>
        <v>0</v>
      </c>
      <c r="CV160" s="11">
        <f t="shared" si="91"/>
        <v>0</v>
      </c>
      <c r="CW160" s="11">
        <f t="shared" si="91"/>
        <v>0</v>
      </c>
      <c r="CX160" s="11">
        <f t="shared" si="91"/>
        <v>0</v>
      </c>
      <c r="CY160" s="11">
        <f t="shared" si="91"/>
        <v>0</v>
      </c>
      <c r="CZ160" s="11">
        <f t="shared" si="91"/>
        <v>0</v>
      </c>
      <c r="DA160" s="11">
        <f t="shared" si="91"/>
        <v>0</v>
      </c>
      <c r="DB160" s="11">
        <f t="shared" si="91"/>
        <v>0</v>
      </c>
      <c r="DC160" s="11">
        <f t="shared" si="91"/>
        <v>0</v>
      </c>
      <c r="DD160" s="11" t="s">
        <v>25</v>
      </c>
      <c r="DE160" s="11" t="s">
        <v>25</v>
      </c>
      <c r="DF160" s="11" t="s">
        <v>25</v>
      </c>
      <c r="DG160" s="11" t="s">
        <v>25</v>
      </c>
      <c r="DH160" s="11" t="s">
        <v>25</v>
      </c>
      <c r="DI160" s="11" t="s">
        <v>25</v>
      </c>
      <c r="DJ160" s="11" t="s">
        <v>25</v>
      </c>
      <c r="DK160" s="11" t="s">
        <v>25</v>
      </c>
      <c r="DL160" s="11" t="s">
        <v>25</v>
      </c>
      <c r="DM160" s="11" t="s">
        <v>25</v>
      </c>
      <c r="DN160" s="11" t="s">
        <v>25</v>
      </c>
      <c r="DO160" s="11" t="s">
        <v>25</v>
      </c>
      <c r="DP160" s="11" t="s">
        <v>25</v>
      </c>
      <c r="DQ160" s="11" t="s">
        <v>25</v>
      </c>
      <c r="DR160" s="11" t="s">
        <v>25</v>
      </c>
      <c r="DS160" s="11" t="s">
        <v>25</v>
      </c>
      <c r="DT160" s="11" t="s">
        <v>25</v>
      </c>
      <c r="DU160" s="11" t="s">
        <v>25</v>
      </c>
      <c r="DV160" s="11" t="s">
        <v>25</v>
      </c>
      <c r="DW160" s="11" t="s">
        <v>25</v>
      </c>
      <c r="DX160" s="11" t="s">
        <v>25</v>
      </c>
      <c r="DY160" s="11" t="s">
        <v>25</v>
      </c>
    </row>
    <row r="161" ht="15" customHeight="1" outlineLevel="1" spans="2:129">
      <c r="B161" s="10">
        <v>202203</v>
      </c>
      <c r="C161" s="11">
        <f t="shared" ref="C161:N161" si="92">IF(C30="","",C30+C122)</f>
        <v>8670576.06</v>
      </c>
      <c r="D161" s="11">
        <f t="shared" si="92"/>
        <v>9168805.38</v>
      </c>
      <c r="E161" s="11">
        <f t="shared" si="92"/>
        <v>10251376.82</v>
      </c>
      <c r="F161" s="11">
        <f t="shared" si="92"/>
        <v>9811253.59</v>
      </c>
      <c r="G161" s="11">
        <f t="shared" si="92"/>
        <v>9322200.03</v>
      </c>
      <c r="H161" s="11">
        <f t="shared" si="92"/>
        <v>9388880.77</v>
      </c>
      <c r="I161" s="11">
        <f t="shared" si="92"/>
        <v>9253419.12</v>
      </c>
      <c r="J161" s="11">
        <f t="shared" si="92"/>
        <v>9254369.12</v>
      </c>
      <c r="K161" s="11">
        <f t="shared" si="92"/>
        <v>9252055.61</v>
      </c>
      <c r="L161" s="11">
        <f t="shared" si="92"/>
        <v>9231084.81</v>
      </c>
      <c r="M161" s="11">
        <f t="shared" si="92"/>
        <v>9230118.56</v>
      </c>
      <c r="N161" s="11">
        <f t="shared" si="92"/>
        <v>9229418.56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202103</v>
      </c>
      <c r="AY161" s="11">
        <f t="shared" ref="AY161:BJ161" si="93">IF(AY30="","",AY30+AY122)</f>
        <v>0</v>
      </c>
      <c r="AZ161" s="11">
        <f t="shared" si="93"/>
        <v>0</v>
      </c>
      <c r="BA161" s="11">
        <f t="shared" si="93"/>
        <v>0</v>
      </c>
      <c r="BB161" s="11">
        <f t="shared" si="93"/>
        <v>0</v>
      </c>
      <c r="BC161" s="11">
        <f t="shared" si="93"/>
        <v>0</v>
      </c>
      <c r="BD161" s="11">
        <f t="shared" si="93"/>
        <v>0</v>
      </c>
      <c r="BE161" s="11">
        <f t="shared" si="93"/>
        <v>0</v>
      </c>
      <c r="BF161" s="11">
        <f t="shared" si="93"/>
        <v>0</v>
      </c>
      <c r="BG161" s="11">
        <f t="shared" si="93"/>
        <v>0</v>
      </c>
      <c r="BH161" s="11">
        <f t="shared" si="93"/>
        <v>0</v>
      </c>
      <c r="BI161" s="11">
        <f t="shared" si="93"/>
        <v>0</v>
      </c>
      <c r="BJ161" s="11">
        <f t="shared" si="93"/>
        <v>0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  <c r="CP161" s="10">
        <v>202103</v>
      </c>
      <c r="CQ161" s="11" t="str">
        <f t="shared" ref="CQ161:DB161" si="94">IF(CQ30="","",CQ30+CQ122)</f>
        <v/>
      </c>
      <c r="CR161" s="11" t="str">
        <f t="shared" si="94"/>
        <v/>
      </c>
      <c r="CS161" s="11" t="str">
        <f t="shared" si="94"/>
        <v/>
      </c>
      <c r="CT161" s="11">
        <f t="shared" si="94"/>
        <v>404406</v>
      </c>
      <c r="CU161" s="11">
        <f t="shared" si="94"/>
        <v>0</v>
      </c>
      <c r="CV161" s="11">
        <f t="shared" si="94"/>
        <v>0</v>
      </c>
      <c r="CW161" s="11">
        <f t="shared" si="94"/>
        <v>0</v>
      </c>
      <c r="CX161" s="11">
        <f t="shared" si="94"/>
        <v>0</v>
      </c>
      <c r="CY161" s="11">
        <f t="shared" si="94"/>
        <v>0</v>
      </c>
      <c r="CZ161" s="11">
        <f t="shared" si="94"/>
        <v>0</v>
      </c>
      <c r="DA161" s="11">
        <f t="shared" si="94"/>
        <v>0</v>
      </c>
      <c r="DB161" s="11">
        <f t="shared" si="94"/>
        <v>0</v>
      </c>
      <c r="DC161" s="11" t="s">
        <v>25</v>
      </c>
      <c r="DD161" s="11" t="s">
        <v>25</v>
      </c>
      <c r="DE161" s="11" t="s">
        <v>25</v>
      </c>
      <c r="DF161" s="11" t="s">
        <v>25</v>
      </c>
      <c r="DG161" s="11" t="s">
        <v>25</v>
      </c>
      <c r="DH161" s="11" t="s">
        <v>25</v>
      </c>
      <c r="DI161" s="11" t="s">
        <v>25</v>
      </c>
      <c r="DJ161" s="11" t="s">
        <v>25</v>
      </c>
      <c r="DK161" s="11" t="s">
        <v>25</v>
      </c>
      <c r="DL161" s="11" t="s">
        <v>25</v>
      </c>
      <c r="DM161" s="11" t="s">
        <v>25</v>
      </c>
      <c r="DN161" s="11" t="s">
        <v>25</v>
      </c>
      <c r="DO161" s="11" t="s">
        <v>25</v>
      </c>
      <c r="DP161" s="11" t="s">
        <v>25</v>
      </c>
      <c r="DQ161" s="11" t="s">
        <v>25</v>
      </c>
      <c r="DR161" s="11" t="s">
        <v>25</v>
      </c>
      <c r="DS161" s="11" t="s">
        <v>25</v>
      </c>
      <c r="DT161" s="11" t="s">
        <v>25</v>
      </c>
      <c r="DU161" s="11" t="s">
        <v>25</v>
      </c>
      <c r="DV161" s="11" t="s">
        <v>25</v>
      </c>
      <c r="DW161" s="11" t="s">
        <v>25</v>
      </c>
      <c r="DX161" s="11" t="s">
        <v>25</v>
      </c>
      <c r="DY161" s="11" t="s">
        <v>25</v>
      </c>
    </row>
    <row r="162" ht="15" customHeight="1" outlineLevel="1" spans="2:129">
      <c r="B162" s="10">
        <v>202206</v>
      </c>
      <c r="C162" s="11">
        <f t="shared" ref="C162:M162" si="95">IF(C31="","",C31+C123)</f>
        <v>7300807.89</v>
      </c>
      <c r="D162" s="11">
        <f t="shared" si="95"/>
        <v>8339739.4</v>
      </c>
      <c r="E162" s="11">
        <f t="shared" si="95"/>
        <v>8505658.98</v>
      </c>
      <c r="F162" s="11">
        <f t="shared" si="95"/>
        <v>7680519.01</v>
      </c>
      <c r="G162" s="11">
        <f t="shared" si="95"/>
        <v>7536653.7</v>
      </c>
      <c r="H162" s="11">
        <f t="shared" si="95"/>
        <v>7542853.41</v>
      </c>
      <c r="I162" s="11">
        <f t="shared" si="95"/>
        <v>7481627.49</v>
      </c>
      <c r="J162" s="11">
        <f t="shared" si="95"/>
        <v>7471984.09</v>
      </c>
      <c r="K162" s="11">
        <f t="shared" si="95"/>
        <v>7470787.63</v>
      </c>
      <c r="L162" s="11">
        <f t="shared" si="95"/>
        <v>7470491.13</v>
      </c>
      <c r="M162" s="11">
        <f t="shared" si="95"/>
        <v>7581716.53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202106</v>
      </c>
      <c r="AY162" s="11">
        <f t="shared" ref="AY162:BI162" si="96">IF(AY31="","",AY31+AY123)</f>
        <v>0</v>
      </c>
      <c r="AZ162" s="11">
        <f t="shared" si="96"/>
        <v>0</v>
      </c>
      <c r="BA162" s="11">
        <f t="shared" si="96"/>
        <v>0</v>
      </c>
      <c r="BB162" s="11">
        <f t="shared" si="96"/>
        <v>0</v>
      </c>
      <c r="BC162" s="11">
        <f t="shared" si="96"/>
        <v>117987.37</v>
      </c>
      <c r="BD162" s="11">
        <f t="shared" si="96"/>
        <v>117987.37</v>
      </c>
      <c r="BE162" s="11">
        <f t="shared" si="96"/>
        <v>117987.37</v>
      </c>
      <c r="BF162" s="11">
        <f t="shared" si="96"/>
        <v>117987.37</v>
      </c>
      <c r="BG162" s="11">
        <f t="shared" si="96"/>
        <v>117987.37</v>
      </c>
      <c r="BH162" s="11">
        <f t="shared" si="96"/>
        <v>117987.37</v>
      </c>
      <c r="BI162" s="11">
        <f t="shared" si="96"/>
        <v>117987.37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  <c r="CP162" s="10">
        <v>202106</v>
      </c>
      <c r="CQ162" s="11" t="str">
        <f t="shared" ref="CQ162:DA162" si="97">IF(CQ31="","",CQ31+CQ123)</f>
        <v/>
      </c>
      <c r="CR162" s="11" t="str">
        <f t="shared" si="97"/>
        <v/>
      </c>
      <c r="CS162" s="11" t="str">
        <f t="shared" si="97"/>
        <v/>
      </c>
      <c r="CT162" s="11">
        <f t="shared" si="97"/>
        <v>404412</v>
      </c>
      <c r="CU162" s="11">
        <f t="shared" si="97"/>
        <v>0</v>
      </c>
      <c r="CV162" s="11">
        <f t="shared" si="97"/>
        <v>0</v>
      </c>
      <c r="CW162" s="11">
        <f t="shared" si="97"/>
        <v>0</v>
      </c>
      <c r="CX162" s="11">
        <f t="shared" si="97"/>
        <v>0</v>
      </c>
      <c r="CY162" s="11">
        <f t="shared" si="97"/>
        <v>0</v>
      </c>
      <c r="CZ162" s="11">
        <f t="shared" si="97"/>
        <v>0</v>
      </c>
      <c r="DA162" s="11">
        <f t="shared" si="97"/>
        <v>0</v>
      </c>
      <c r="DB162" s="11" t="s">
        <v>25</v>
      </c>
      <c r="DC162" s="11" t="s">
        <v>25</v>
      </c>
      <c r="DD162" s="11" t="s">
        <v>25</v>
      </c>
      <c r="DE162" s="11" t="s">
        <v>25</v>
      </c>
      <c r="DF162" s="11" t="s">
        <v>25</v>
      </c>
      <c r="DG162" s="11" t="s">
        <v>25</v>
      </c>
      <c r="DH162" s="11" t="s">
        <v>25</v>
      </c>
      <c r="DI162" s="11" t="s">
        <v>25</v>
      </c>
      <c r="DJ162" s="11" t="s">
        <v>25</v>
      </c>
      <c r="DK162" s="11" t="s">
        <v>25</v>
      </c>
      <c r="DL162" s="11" t="s">
        <v>25</v>
      </c>
      <c r="DM162" s="11" t="s">
        <v>25</v>
      </c>
      <c r="DN162" s="11" t="s">
        <v>25</v>
      </c>
      <c r="DO162" s="11" t="s">
        <v>25</v>
      </c>
      <c r="DP162" s="11" t="s">
        <v>25</v>
      </c>
      <c r="DQ162" s="11" t="s">
        <v>25</v>
      </c>
      <c r="DR162" s="11" t="s">
        <v>25</v>
      </c>
      <c r="DS162" s="11" t="s">
        <v>25</v>
      </c>
      <c r="DT162" s="11" t="s">
        <v>25</v>
      </c>
      <c r="DU162" s="11" t="s">
        <v>25</v>
      </c>
      <c r="DV162" s="11" t="s">
        <v>25</v>
      </c>
      <c r="DW162" s="11" t="s">
        <v>25</v>
      </c>
      <c r="DX162" s="11" t="s">
        <v>25</v>
      </c>
      <c r="DY162" s="11" t="s">
        <v>25</v>
      </c>
    </row>
    <row r="163" ht="15" customHeight="1" outlineLevel="1" spans="2:129">
      <c r="B163" s="10">
        <v>202209</v>
      </c>
      <c r="C163" s="11">
        <f t="shared" ref="C163:L163" si="98">IF(C32="","",C32+C124)</f>
        <v>7977183.58</v>
      </c>
      <c r="D163" s="11">
        <f t="shared" si="98"/>
        <v>8780700.69</v>
      </c>
      <c r="E163" s="11">
        <f t="shared" si="98"/>
        <v>7798036.39</v>
      </c>
      <c r="F163" s="11">
        <f t="shared" si="98"/>
        <v>8010124.21</v>
      </c>
      <c r="G163" s="11">
        <f t="shared" si="98"/>
        <v>8156141.61</v>
      </c>
      <c r="H163" s="11">
        <f t="shared" si="98"/>
        <v>8055324.66</v>
      </c>
      <c r="I163" s="11">
        <f t="shared" si="98"/>
        <v>7974119.06</v>
      </c>
      <c r="J163" s="11">
        <f t="shared" si="98"/>
        <v>7951181.26</v>
      </c>
      <c r="K163" s="11">
        <f t="shared" si="98"/>
        <v>7948172.91</v>
      </c>
      <c r="L163" s="11">
        <f t="shared" si="98"/>
        <v>7965975.76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202109</v>
      </c>
      <c r="AY163" s="11">
        <f t="shared" ref="AY163:BH163" si="99">IF(AY32="","",AY32+AY124)</f>
        <v>0</v>
      </c>
      <c r="AZ163" s="11">
        <f t="shared" si="99"/>
        <v>0</v>
      </c>
      <c r="BA163" s="11">
        <f t="shared" si="99"/>
        <v>0</v>
      </c>
      <c r="BB163" s="11">
        <f t="shared" si="99"/>
        <v>117987.37</v>
      </c>
      <c r="BC163" s="11">
        <f t="shared" si="99"/>
        <v>591059.44</v>
      </c>
      <c r="BD163" s="11">
        <f t="shared" si="99"/>
        <v>591059.44</v>
      </c>
      <c r="BE163" s="11">
        <f t="shared" si="99"/>
        <v>591059.44</v>
      </c>
      <c r="BF163" s="11">
        <f t="shared" si="99"/>
        <v>591059.44</v>
      </c>
      <c r="BG163" s="11">
        <f t="shared" si="99"/>
        <v>591059.44</v>
      </c>
      <c r="BH163" s="11">
        <f t="shared" si="99"/>
        <v>591059.44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  <c r="CP163" s="10">
        <v>202109</v>
      </c>
      <c r="CQ163" s="11" t="str">
        <f t="shared" ref="CQ163:CZ163" si="100">IF(CQ32="","",CQ32+CQ124)</f>
        <v/>
      </c>
      <c r="CR163" s="11" t="str">
        <f t="shared" si="100"/>
        <v/>
      </c>
      <c r="CS163" s="11" t="str">
        <f t="shared" si="100"/>
        <v/>
      </c>
      <c r="CT163" s="11">
        <f t="shared" si="100"/>
        <v>404418</v>
      </c>
      <c r="CU163" s="11">
        <f t="shared" si="100"/>
        <v>0</v>
      </c>
      <c r="CV163" s="11">
        <f t="shared" si="100"/>
        <v>0</v>
      </c>
      <c r="CW163" s="11">
        <f t="shared" si="100"/>
        <v>0</v>
      </c>
      <c r="CX163" s="11">
        <f t="shared" si="100"/>
        <v>0</v>
      </c>
      <c r="CY163" s="11">
        <f t="shared" si="100"/>
        <v>0</v>
      </c>
      <c r="CZ163" s="11">
        <f t="shared" si="100"/>
        <v>0</v>
      </c>
      <c r="DA163" s="11" t="s">
        <v>25</v>
      </c>
      <c r="DB163" s="11" t="s">
        <v>25</v>
      </c>
      <c r="DC163" s="11" t="s">
        <v>25</v>
      </c>
      <c r="DD163" s="11" t="s">
        <v>25</v>
      </c>
      <c r="DE163" s="11" t="s">
        <v>25</v>
      </c>
      <c r="DF163" s="11" t="s">
        <v>25</v>
      </c>
      <c r="DG163" s="11" t="s">
        <v>25</v>
      </c>
      <c r="DH163" s="11" t="s">
        <v>25</v>
      </c>
      <c r="DI163" s="11" t="s">
        <v>25</v>
      </c>
      <c r="DJ163" s="11" t="s">
        <v>25</v>
      </c>
      <c r="DK163" s="11" t="s">
        <v>25</v>
      </c>
      <c r="DL163" s="11" t="s">
        <v>25</v>
      </c>
      <c r="DM163" s="11" t="s">
        <v>25</v>
      </c>
      <c r="DN163" s="11" t="s">
        <v>25</v>
      </c>
      <c r="DO163" s="11" t="s">
        <v>25</v>
      </c>
      <c r="DP163" s="11" t="s">
        <v>25</v>
      </c>
      <c r="DQ163" s="11" t="s">
        <v>25</v>
      </c>
      <c r="DR163" s="11" t="s">
        <v>25</v>
      </c>
      <c r="DS163" s="11" t="s">
        <v>25</v>
      </c>
      <c r="DT163" s="11" t="s">
        <v>25</v>
      </c>
      <c r="DU163" s="11" t="s">
        <v>25</v>
      </c>
      <c r="DV163" s="11" t="s">
        <v>25</v>
      </c>
      <c r="DW163" s="11" t="s">
        <v>25</v>
      </c>
      <c r="DX163" s="11" t="s">
        <v>25</v>
      </c>
      <c r="DY163" s="11" t="s">
        <v>25</v>
      </c>
    </row>
    <row r="164" ht="15" customHeight="1" outlineLevel="1" spans="2:129">
      <c r="B164" s="10">
        <v>202212</v>
      </c>
      <c r="C164" s="11">
        <f t="shared" ref="C164:K164" si="101">IF(C33="","",C33+C125)</f>
        <v>6444518.48</v>
      </c>
      <c r="D164" s="11">
        <f t="shared" si="101"/>
        <v>5745294.45</v>
      </c>
      <c r="E164" s="11">
        <f t="shared" si="101"/>
        <v>5701677.82</v>
      </c>
      <c r="F164" s="11">
        <f t="shared" si="101"/>
        <v>5651984.08</v>
      </c>
      <c r="G164" s="11">
        <f t="shared" si="101"/>
        <v>5640135.91</v>
      </c>
      <c r="H164" s="11">
        <f t="shared" si="101"/>
        <v>5601943.73</v>
      </c>
      <c r="I164" s="11">
        <f t="shared" si="101"/>
        <v>5613625.73</v>
      </c>
      <c r="J164" s="11">
        <f t="shared" si="101"/>
        <v>5641149.3</v>
      </c>
      <c r="K164" s="11">
        <f t="shared" si="101"/>
        <v>5707410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202112</v>
      </c>
      <c r="AY164" s="11">
        <f t="shared" ref="AY164:BG164" si="102">IF(AY33="","",AY33+AY125)</f>
        <v>0</v>
      </c>
      <c r="AZ164" s="11">
        <f t="shared" si="102"/>
        <v>0</v>
      </c>
      <c r="BA164" s="11">
        <f t="shared" si="102"/>
        <v>117987.37</v>
      </c>
      <c r="BB164" s="11">
        <f t="shared" si="102"/>
        <v>591059.44</v>
      </c>
      <c r="BC164" s="11">
        <f t="shared" si="102"/>
        <v>6768215.66</v>
      </c>
      <c r="BD164" s="11">
        <f t="shared" si="102"/>
        <v>6768215.66</v>
      </c>
      <c r="BE164" s="11">
        <f t="shared" si="102"/>
        <v>6768215.66</v>
      </c>
      <c r="BF164" s="11">
        <f t="shared" si="102"/>
        <v>6768215.66</v>
      </c>
      <c r="BG164" s="11">
        <f t="shared" si="102"/>
        <v>6768215.66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  <c r="CP164" s="10">
        <v>202112</v>
      </c>
      <c r="CQ164" s="11" t="str">
        <f t="shared" ref="CQ164:CY164" si="103">IF(CQ33="","",CQ33+CQ125)</f>
        <v/>
      </c>
      <c r="CR164" s="11" t="str">
        <f t="shared" si="103"/>
        <v/>
      </c>
      <c r="CS164" s="11" t="str">
        <f t="shared" si="103"/>
        <v/>
      </c>
      <c r="CT164" s="11">
        <f t="shared" si="103"/>
        <v>404424</v>
      </c>
      <c r="CU164" s="11">
        <f t="shared" si="103"/>
        <v>0</v>
      </c>
      <c r="CV164" s="11">
        <f t="shared" si="103"/>
        <v>0</v>
      </c>
      <c r="CW164" s="11">
        <f t="shared" si="103"/>
        <v>0</v>
      </c>
      <c r="CX164" s="11">
        <f t="shared" si="103"/>
        <v>0</v>
      </c>
      <c r="CY164" s="11">
        <f t="shared" si="103"/>
        <v>0</v>
      </c>
      <c r="CZ164" s="11" t="s">
        <v>25</v>
      </c>
      <c r="DA164" s="11" t="s">
        <v>25</v>
      </c>
      <c r="DB164" s="11" t="s">
        <v>25</v>
      </c>
      <c r="DC164" s="11" t="s">
        <v>25</v>
      </c>
      <c r="DD164" s="11" t="s">
        <v>25</v>
      </c>
      <c r="DE164" s="11" t="s">
        <v>25</v>
      </c>
      <c r="DF164" s="11" t="s">
        <v>25</v>
      </c>
      <c r="DG164" s="11" t="s">
        <v>25</v>
      </c>
      <c r="DH164" s="11" t="s">
        <v>25</v>
      </c>
      <c r="DI164" s="11" t="s">
        <v>25</v>
      </c>
      <c r="DJ164" s="11" t="s">
        <v>25</v>
      </c>
      <c r="DK164" s="11" t="s">
        <v>25</v>
      </c>
      <c r="DL164" s="11" t="s">
        <v>25</v>
      </c>
      <c r="DM164" s="11" t="s">
        <v>25</v>
      </c>
      <c r="DN164" s="11" t="s">
        <v>25</v>
      </c>
      <c r="DO164" s="11" t="s">
        <v>25</v>
      </c>
      <c r="DP164" s="11" t="s">
        <v>25</v>
      </c>
      <c r="DQ164" s="11" t="s">
        <v>25</v>
      </c>
      <c r="DR164" s="11" t="s">
        <v>25</v>
      </c>
      <c r="DS164" s="11" t="s">
        <v>25</v>
      </c>
      <c r="DT164" s="11" t="s">
        <v>25</v>
      </c>
      <c r="DU164" s="11" t="s">
        <v>25</v>
      </c>
      <c r="DV164" s="11" t="s">
        <v>25</v>
      </c>
      <c r="DW164" s="11" t="s">
        <v>25</v>
      </c>
      <c r="DX164" s="11" t="s">
        <v>25</v>
      </c>
      <c r="DY164" s="11" t="s">
        <v>25</v>
      </c>
    </row>
    <row r="165" ht="15" customHeight="1" outlineLevel="1" spans="2:129">
      <c r="B165" s="10">
        <v>202303</v>
      </c>
      <c r="C165" s="11">
        <f t="shared" ref="C165:J165" si="104">IF(C34="","",C34+C126)</f>
        <v>6886530.22</v>
      </c>
      <c r="D165" s="11">
        <f t="shared" si="104"/>
        <v>6704037.58</v>
      </c>
      <c r="E165" s="11">
        <f t="shared" si="104"/>
        <v>6855867.71</v>
      </c>
      <c r="F165" s="11">
        <f t="shared" si="104"/>
        <v>6878292.78</v>
      </c>
      <c r="G165" s="11">
        <f t="shared" si="104"/>
        <v>6836518.96</v>
      </c>
      <c r="H165" s="11">
        <f t="shared" si="104"/>
        <v>6877111.32</v>
      </c>
      <c r="I165" s="11">
        <f t="shared" si="104"/>
        <v>6857782.07</v>
      </c>
      <c r="J165" s="11">
        <f t="shared" si="104"/>
        <v>6815082.68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202203</v>
      </c>
      <c r="AY165" s="11">
        <f t="shared" ref="AY165:BF165" si="105">IF(AY34="","",AY34+AY126)</f>
        <v>0</v>
      </c>
      <c r="AZ165" s="11">
        <f t="shared" si="105"/>
        <v>117987.37</v>
      </c>
      <c r="BA165" s="11">
        <f t="shared" si="105"/>
        <v>591059.44</v>
      </c>
      <c r="BB165" s="11">
        <f t="shared" si="105"/>
        <v>6768215.66</v>
      </c>
      <c r="BC165" s="11">
        <f t="shared" si="105"/>
        <v>6795729.43</v>
      </c>
      <c r="BD165" s="11">
        <f t="shared" si="105"/>
        <v>6795729.43</v>
      </c>
      <c r="BE165" s="11">
        <f t="shared" si="105"/>
        <v>6795729.43</v>
      </c>
      <c r="BF165" s="11">
        <f t="shared" si="105"/>
        <v>6795729.43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  <c r="CP165" s="10">
        <v>202203</v>
      </c>
      <c r="CQ165" s="11" t="str">
        <f t="shared" ref="CQ165:CX165" si="106">IF(CQ34="","",CQ34+CQ126)</f>
        <v/>
      </c>
      <c r="CR165" s="11" t="str">
        <f t="shared" si="106"/>
        <v/>
      </c>
      <c r="CS165" s="11" t="str">
        <f t="shared" si="106"/>
        <v/>
      </c>
      <c r="CT165" s="11">
        <f t="shared" si="106"/>
        <v>404606</v>
      </c>
      <c r="CU165" s="11">
        <f t="shared" si="106"/>
        <v>0</v>
      </c>
      <c r="CV165" s="11">
        <f t="shared" si="106"/>
        <v>0</v>
      </c>
      <c r="CW165" s="11">
        <f t="shared" si="106"/>
        <v>0</v>
      </c>
      <c r="CX165" s="11">
        <f t="shared" si="106"/>
        <v>0</v>
      </c>
      <c r="CY165" s="11" t="s">
        <v>25</v>
      </c>
      <c r="CZ165" s="11" t="s">
        <v>25</v>
      </c>
      <c r="DA165" s="11" t="s">
        <v>25</v>
      </c>
      <c r="DB165" s="11" t="s">
        <v>25</v>
      </c>
      <c r="DC165" s="11" t="s">
        <v>25</v>
      </c>
      <c r="DD165" s="11" t="s">
        <v>25</v>
      </c>
      <c r="DE165" s="11" t="s">
        <v>25</v>
      </c>
      <c r="DF165" s="11" t="s">
        <v>25</v>
      </c>
      <c r="DG165" s="11" t="s">
        <v>25</v>
      </c>
      <c r="DH165" s="11" t="s">
        <v>25</v>
      </c>
      <c r="DI165" s="11" t="s">
        <v>25</v>
      </c>
      <c r="DJ165" s="11" t="s">
        <v>25</v>
      </c>
      <c r="DK165" s="11" t="s">
        <v>25</v>
      </c>
      <c r="DL165" s="11" t="s">
        <v>25</v>
      </c>
      <c r="DM165" s="11" t="s">
        <v>25</v>
      </c>
      <c r="DN165" s="11" t="s">
        <v>25</v>
      </c>
      <c r="DO165" s="11" t="s">
        <v>25</v>
      </c>
      <c r="DP165" s="11" t="s">
        <v>25</v>
      </c>
      <c r="DQ165" s="11" t="s">
        <v>25</v>
      </c>
      <c r="DR165" s="11" t="s">
        <v>25</v>
      </c>
      <c r="DS165" s="11" t="s">
        <v>25</v>
      </c>
      <c r="DT165" s="11" t="s">
        <v>25</v>
      </c>
      <c r="DU165" s="11" t="s">
        <v>25</v>
      </c>
      <c r="DV165" s="11" t="s">
        <v>25</v>
      </c>
      <c r="DW165" s="11" t="s">
        <v>25</v>
      </c>
      <c r="DX165" s="11" t="s">
        <v>25</v>
      </c>
      <c r="DY165" s="11" t="s">
        <v>25</v>
      </c>
    </row>
    <row r="166" ht="15" customHeight="1" outlineLevel="1" spans="2:129">
      <c r="B166" s="10">
        <v>202306</v>
      </c>
      <c r="C166" s="11">
        <f t="shared" ref="C166:I166" si="107">IF(C35="","",C35+C127)</f>
        <v>6264690.68</v>
      </c>
      <c r="D166" s="11">
        <f t="shared" si="107"/>
        <v>6058252.79</v>
      </c>
      <c r="E166" s="11">
        <f t="shared" si="107"/>
        <v>5826156.33</v>
      </c>
      <c r="F166" s="11">
        <f t="shared" si="107"/>
        <v>5856013.44</v>
      </c>
      <c r="G166" s="11">
        <f t="shared" si="107"/>
        <v>6051455.18</v>
      </c>
      <c r="H166" s="11">
        <f t="shared" si="107"/>
        <v>6047519.18</v>
      </c>
      <c r="I166" s="11">
        <f t="shared" si="107"/>
        <v>6047067.67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202206</v>
      </c>
      <c r="AY166" s="11">
        <f t="shared" ref="AY166:BE166" si="108">IF(AY35="","",AY35+AY127)</f>
        <v>0</v>
      </c>
      <c r="AZ166" s="11">
        <f t="shared" si="108"/>
        <v>473072.07</v>
      </c>
      <c r="BA166" s="11">
        <f t="shared" si="108"/>
        <v>6650228.29</v>
      </c>
      <c r="BB166" s="11">
        <f t="shared" si="108"/>
        <v>6677742.06</v>
      </c>
      <c r="BC166" s="11">
        <f t="shared" si="108"/>
        <v>8335790.68</v>
      </c>
      <c r="BD166" s="11">
        <f t="shared" si="108"/>
        <v>8335790.68</v>
      </c>
      <c r="BE166" s="11">
        <f t="shared" si="108"/>
        <v>8335790.68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  <c r="CP166" s="10">
        <v>202206</v>
      </c>
      <c r="CQ166" s="11" t="str">
        <f t="shared" ref="CQ166:CW166" si="109">IF(CQ35="","",CQ35+CQ127)</f>
        <v/>
      </c>
      <c r="CR166" s="11" t="str">
        <f t="shared" si="109"/>
        <v/>
      </c>
      <c r="CS166" s="11" t="str">
        <f t="shared" si="109"/>
        <v/>
      </c>
      <c r="CT166" s="11">
        <f t="shared" si="109"/>
        <v>404612</v>
      </c>
      <c r="CU166" s="11">
        <f t="shared" si="109"/>
        <v>0</v>
      </c>
      <c r="CV166" s="11">
        <f t="shared" si="109"/>
        <v>0</v>
      </c>
      <c r="CW166" s="11">
        <f t="shared" si="109"/>
        <v>0</v>
      </c>
      <c r="CX166" s="11" t="s">
        <v>25</v>
      </c>
      <c r="CY166" s="11" t="s">
        <v>25</v>
      </c>
      <c r="CZ166" s="11" t="s">
        <v>25</v>
      </c>
      <c r="DA166" s="11" t="s">
        <v>25</v>
      </c>
      <c r="DB166" s="11" t="s">
        <v>25</v>
      </c>
      <c r="DC166" s="11" t="s">
        <v>25</v>
      </c>
      <c r="DD166" s="11" t="s">
        <v>25</v>
      </c>
      <c r="DE166" s="11" t="s">
        <v>25</v>
      </c>
      <c r="DF166" s="11" t="s">
        <v>25</v>
      </c>
      <c r="DG166" s="11" t="s">
        <v>25</v>
      </c>
      <c r="DH166" s="11" t="s">
        <v>25</v>
      </c>
      <c r="DI166" s="11" t="s">
        <v>25</v>
      </c>
      <c r="DJ166" s="11" t="s">
        <v>25</v>
      </c>
      <c r="DK166" s="11" t="s">
        <v>25</v>
      </c>
      <c r="DL166" s="11" t="s">
        <v>25</v>
      </c>
      <c r="DM166" s="11" t="s">
        <v>25</v>
      </c>
      <c r="DN166" s="11" t="s">
        <v>25</v>
      </c>
      <c r="DO166" s="11" t="s">
        <v>25</v>
      </c>
      <c r="DP166" s="11" t="s">
        <v>25</v>
      </c>
      <c r="DQ166" s="11" t="s">
        <v>25</v>
      </c>
      <c r="DR166" s="11" t="s">
        <v>25</v>
      </c>
      <c r="DS166" s="11" t="s">
        <v>25</v>
      </c>
      <c r="DT166" s="11" t="s">
        <v>25</v>
      </c>
      <c r="DU166" s="11" t="s">
        <v>25</v>
      </c>
      <c r="DV166" s="11" t="s">
        <v>25</v>
      </c>
      <c r="DW166" s="11" t="s">
        <v>25</v>
      </c>
      <c r="DX166" s="11" t="s">
        <v>25</v>
      </c>
      <c r="DY166" s="11" t="s">
        <v>25</v>
      </c>
    </row>
    <row r="167" ht="15" customHeight="1" outlineLevel="1" spans="2:129">
      <c r="B167" s="10">
        <v>202309</v>
      </c>
      <c r="C167" s="11">
        <f t="shared" ref="C167:H167" si="110">IF(C36="","",C36+C128)</f>
        <v>6841617.95</v>
      </c>
      <c r="D167" s="11">
        <f t="shared" si="110"/>
        <v>6470073.1</v>
      </c>
      <c r="E167" s="11">
        <f t="shared" si="110"/>
        <v>6489602.57</v>
      </c>
      <c r="F167" s="11">
        <f t="shared" si="110"/>
        <v>6522018.62</v>
      </c>
      <c r="G167" s="11">
        <f t="shared" si="110"/>
        <v>6532546.01</v>
      </c>
      <c r="H167" s="11">
        <f t="shared" si="110"/>
        <v>6543596.55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202209</v>
      </c>
      <c r="AY167" s="11">
        <f t="shared" ref="AY167:BD167" si="111">IF(AY36="","",AY36+AY128)</f>
        <v>0</v>
      </c>
      <c r="AZ167" s="11">
        <f t="shared" si="111"/>
        <v>6177156.22</v>
      </c>
      <c r="BA167" s="11">
        <f t="shared" si="111"/>
        <v>6204669.99</v>
      </c>
      <c r="BB167" s="11">
        <f t="shared" si="111"/>
        <v>7862718.61</v>
      </c>
      <c r="BC167" s="11">
        <f t="shared" si="111"/>
        <v>7188886.68</v>
      </c>
      <c r="BD167" s="11">
        <f t="shared" si="111"/>
        <v>7188886.68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  <c r="CP167" s="10">
        <v>202209</v>
      </c>
      <c r="CQ167" s="11" t="str">
        <f t="shared" ref="CQ167:CV167" si="112">IF(CQ36="","",CQ36+CQ128)</f>
        <v/>
      </c>
      <c r="CR167" s="11" t="str">
        <f t="shared" si="112"/>
        <v/>
      </c>
      <c r="CS167" s="11" t="str">
        <f t="shared" si="112"/>
        <v/>
      </c>
      <c r="CT167" s="11">
        <f t="shared" si="112"/>
        <v>404618</v>
      </c>
      <c r="CU167" s="11">
        <f t="shared" si="112"/>
        <v>0</v>
      </c>
      <c r="CV167" s="11">
        <f t="shared" si="112"/>
        <v>0</v>
      </c>
      <c r="CW167" s="11" t="s">
        <v>25</v>
      </c>
      <c r="CX167" s="11" t="s">
        <v>25</v>
      </c>
      <c r="CY167" s="11" t="s">
        <v>25</v>
      </c>
      <c r="CZ167" s="11" t="s">
        <v>25</v>
      </c>
      <c r="DA167" s="11" t="s">
        <v>25</v>
      </c>
      <c r="DB167" s="11" t="s">
        <v>25</v>
      </c>
      <c r="DC167" s="11" t="s">
        <v>25</v>
      </c>
      <c r="DD167" s="11" t="s">
        <v>25</v>
      </c>
      <c r="DE167" s="11" t="s">
        <v>25</v>
      </c>
      <c r="DF167" s="11" t="s">
        <v>25</v>
      </c>
      <c r="DG167" s="11" t="s">
        <v>25</v>
      </c>
      <c r="DH167" s="11" t="s">
        <v>25</v>
      </c>
      <c r="DI167" s="11" t="s">
        <v>25</v>
      </c>
      <c r="DJ167" s="11" t="s">
        <v>25</v>
      </c>
      <c r="DK167" s="11" t="s">
        <v>25</v>
      </c>
      <c r="DL167" s="11" t="s">
        <v>25</v>
      </c>
      <c r="DM167" s="11" t="s">
        <v>25</v>
      </c>
      <c r="DN167" s="11" t="s">
        <v>25</v>
      </c>
      <c r="DO167" s="11" t="s">
        <v>25</v>
      </c>
      <c r="DP167" s="11" t="s">
        <v>25</v>
      </c>
      <c r="DQ167" s="11" t="s">
        <v>25</v>
      </c>
      <c r="DR167" s="11" t="s">
        <v>25</v>
      </c>
      <c r="DS167" s="11" t="s">
        <v>25</v>
      </c>
      <c r="DT167" s="11" t="s">
        <v>25</v>
      </c>
      <c r="DU167" s="11" t="s">
        <v>25</v>
      </c>
      <c r="DV167" s="11" t="s">
        <v>25</v>
      </c>
      <c r="DW167" s="11" t="s">
        <v>25</v>
      </c>
      <c r="DX167" s="11" t="s">
        <v>25</v>
      </c>
      <c r="DY167" s="11" t="s">
        <v>25</v>
      </c>
    </row>
    <row r="168" ht="15" customHeight="1" outlineLevel="1" spans="2:129">
      <c r="B168" s="10">
        <v>202312</v>
      </c>
      <c r="C168" s="11">
        <f>IF(C37="","",C37+C129)</f>
        <v>6987203.49</v>
      </c>
      <c r="D168" s="11">
        <f>IF(D37="","",D37+D129)</f>
        <v>6768579.14</v>
      </c>
      <c r="E168" s="11">
        <f>IF(E37="","",E37+E129)</f>
        <v>6722946.77</v>
      </c>
      <c r="F168" s="11">
        <f>IF(F37="","",F37+F129)</f>
        <v>6688040.86</v>
      </c>
      <c r="G168" s="11">
        <f>IF(G37="","",G37+G129)</f>
        <v>6718881.73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202212</v>
      </c>
      <c r="AY168" s="11">
        <f>IF(AY37="","",AY37+AY129)</f>
        <v>0</v>
      </c>
      <c r="AZ168" s="11">
        <f>IF(AZ37="","",AZ37+AZ129)</f>
        <v>27513.77</v>
      </c>
      <c r="BA168" s="11">
        <f>IF(BA37="","",BA37+BA129)</f>
        <v>1685562.39</v>
      </c>
      <c r="BB168" s="11">
        <f>IF(BB37="","",BB37+BB129)</f>
        <v>1011730.46</v>
      </c>
      <c r="BC168" s="11">
        <f>IF(BC37="","",BC37+BC129)</f>
        <v>1682869.38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  <c r="CP168" s="10">
        <v>202212</v>
      </c>
      <c r="CQ168" s="11" t="str">
        <f>IF(CQ37="","",CQ37+CQ129)</f>
        <v/>
      </c>
      <c r="CR168" s="11" t="str">
        <f>IF(CR37="","",CR37+CR129)</f>
        <v/>
      </c>
      <c r="CS168" s="11" t="str">
        <f>IF(CS37="","",CS37+CS129)</f>
        <v/>
      </c>
      <c r="CT168" s="11">
        <f>IF(CT37="","",CT37+CT129)</f>
        <v>404624</v>
      </c>
      <c r="CU168" s="11">
        <f>IF(CU37="","",CU37+CU129)</f>
        <v>0</v>
      </c>
      <c r="CV168" s="11" t="s">
        <v>25</v>
      </c>
      <c r="CW168" s="11" t="s">
        <v>25</v>
      </c>
      <c r="CX168" s="11" t="s">
        <v>25</v>
      </c>
      <c r="CY168" s="11" t="s">
        <v>25</v>
      </c>
      <c r="CZ168" s="11" t="s">
        <v>25</v>
      </c>
      <c r="DA168" s="11" t="s">
        <v>25</v>
      </c>
      <c r="DB168" s="11" t="s">
        <v>25</v>
      </c>
      <c r="DC168" s="11" t="s">
        <v>25</v>
      </c>
      <c r="DD168" s="11" t="s">
        <v>25</v>
      </c>
      <c r="DE168" s="11" t="s">
        <v>25</v>
      </c>
      <c r="DF168" s="11" t="s">
        <v>25</v>
      </c>
      <c r="DG168" s="11" t="s">
        <v>25</v>
      </c>
      <c r="DH168" s="11" t="s">
        <v>25</v>
      </c>
      <c r="DI168" s="11" t="s">
        <v>25</v>
      </c>
      <c r="DJ168" s="11" t="s">
        <v>25</v>
      </c>
      <c r="DK168" s="11" t="s">
        <v>25</v>
      </c>
      <c r="DL168" s="11" t="s">
        <v>25</v>
      </c>
      <c r="DM168" s="11" t="s">
        <v>25</v>
      </c>
      <c r="DN168" s="11" t="s">
        <v>25</v>
      </c>
      <c r="DO168" s="11" t="s">
        <v>25</v>
      </c>
      <c r="DP168" s="11" t="s">
        <v>25</v>
      </c>
      <c r="DQ168" s="11" t="s">
        <v>25</v>
      </c>
      <c r="DR168" s="11" t="s">
        <v>25</v>
      </c>
      <c r="DS168" s="11" t="s">
        <v>25</v>
      </c>
      <c r="DT168" s="11" t="s">
        <v>25</v>
      </c>
      <c r="DU168" s="11" t="s">
        <v>25</v>
      </c>
      <c r="DV168" s="11" t="s">
        <v>25</v>
      </c>
      <c r="DW168" s="11" t="s">
        <v>25</v>
      </c>
      <c r="DX168" s="11" t="s">
        <v>25</v>
      </c>
      <c r="DY168" s="11" t="s">
        <v>25</v>
      </c>
    </row>
    <row r="169" ht="15" customHeight="1" outlineLevel="1" spans="2:129">
      <c r="B169" s="10">
        <v>202403</v>
      </c>
      <c r="C169" s="11">
        <f>IF(C38="","",C38+C130)</f>
        <v>8935324.25</v>
      </c>
      <c r="D169" s="11">
        <f>IF(D38="","",D38+D130)</f>
        <v>8699060.62</v>
      </c>
      <c r="E169" s="11">
        <f>IF(E38="","",E38+E130)</f>
        <v>8616440.83</v>
      </c>
      <c r="F169" s="11">
        <f>IF(F38="","",F38+F130)</f>
        <v>8580988.03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202303</v>
      </c>
      <c r="AY169" s="11">
        <f>IF(AY38="","",AY38+AY130)</f>
        <v>0</v>
      </c>
      <c r="AZ169" s="11">
        <f>IF(AZ38="","",AZ38+AZ130)</f>
        <v>1658048.62</v>
      </c>
      <c r="BA169" s="11">
        <f>IF(BA38="","",BA38+BA130)</f>
        <v>984216.69</v>
      </c>
      <c r="BB169" s="11">
        <f>IF(BB38="","",BB38+BB130)</f>
        <v>1655355.61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  <c r="CP169" s="10">
        <v>202303</v>
      </c>
      <c r="CQ169" s="11" t="str">
        <f>IF(CQ38="","",CQ38+CQ130)</f>
        <v/>
      </c>
      <c r="CR169" s="11" t="str">
        <f>IF(CR38="","",CR38+CR130)</f>
        <v/>
      </c>
      <c r="CS169" s="11" t="str">
        <f>IF(CS38="","",CS38+CS130)</f>
        <v/>
      </c>
      <c r="CT169" s="11">
        <f>IF(CT38="","",CT38+CT130)</f>
        <v>404806</v>
      </c>
      <c r="CU169" s="11" t="s">
        <v>25</v>
      </c>
      <c r="CV169" s="11" t="s">
        <v>25</v>
      </c>
      <c r="CW169" s="11" t="s">
        <v>25</v>
      </c>
      <c r="CX169" s="11" t="s">
        <v>25</v>
      </c>
      <c r="CY169" s="11" t="s">
        <v>25</v>
      </c>
      <c r="CZ169" s="11" t="s">
        <v>25</v>
      </c>
      <c r="DA169" s="11" t="s">
        <v>25</v>
      </c>
      <c r="DB169" s="11" t="s">
        <v>25</v>
      </c>
      <c r="DC169" s="11" t="s">
        <v>25</v>
      </c>
      <c r="DD169" s="11" t="s">
        <v>25</v>
      </c>
      <c r="DE169" s="11" t="s">
        <v>25</v>
      </c>
      <c r="DF169" s="11" t="s">
        <v>25</v>
      </c>
      <c r="DG169" s="11" t="s">
        <v>25</v>
      </c>
      <c r="DH169" s="11" t="s">
        <v>25</v>
      </c>
      <c r="DI169" s="11" t="s">
        <v>25</v>
      </c>
      <c r="DJ169" s="11" t="s">
        <v>25</v>
      </c>
      <c r="DK169" s="11" t="s">
        <v>25</v>
      </c>
      <c r="DL169" s="11" t="s">
        <v>25</v>
      </c>
      <c r="DM169" s="11" t="s">
        <v>25</v>
      </c>
      <c r="DN169" s="11" t="s">
        <v>25</v>
      </c>
      <c r="DO169" s="11" t="s">
        <v>25</v>
      </c>
      <c r="DP169" s="11" t="s">
        <v>25</v>
      </c>
      <c r="DQ169" s="11" t="s">
        <v>25</v>
      </c>
      <c r="DR169" s="11" t="s">
        <v>25</v>
      </c>
      <c r="DS169" s="11" t="s">
        <v>25</v>
      </c>
      <c r="DT169" s="11" t="s">
        <v>25</v>
      </c>
      <c r="DU169" s="11" t="s">
        <v>25</v>
      </c>
      <c r="DV169" s="11" t="s">
        <v>25</v>
      </c>
      <c r="DW169" s="11" t="s">
        <v>25</v>
      </c>
      <c r="DX169" s="11" t="s">
        <v>25</v>
      </c>
      <c r="DY169" s="11" t="s">
        <v>25</v>
      </c>
    </row>
    <row r="170" ht="15" customHeight="1" outlineLevel="1" spans="2:129">
      <c r="B170" s="10">
        <v>202406</v>
      </c>
      <c r="C170" s="11">
        <f>IF(C39="","",C39+C131)</f>
        <v>7205616.42</v>
      </c>
      <c r="D170" s="11">
        <f>IF(D39="","",D39+D131)</f>
        <v>6678080.64</v>
      </c>
      <c r="E170" s="11">
        <f>IF(E39="","",E39+E131)</f>
        <v>6280404.08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202306</v>
      </c>
      <c r="AY170" s="11">
        <f>IF(AY39="","",AY39+AY131)</f>
        <v>0</v>
      </c>
      <c r="AZ170" s="11">
        <f>IF(AZ39="","",AZ39+AZ131)</f>
        <v>-673831.93</v>
      </c>
      <c r="BA170" s="11">
        <f>IF(BA39="","",BA39+BA131)</f>
        <v>-2693.01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  <c r="CP170" s="10">
        <v>202306</v>
      </c>
      <c r="CQ170" s="11" t="str">
        <f>IF(CQ39="","",CQ39+CQ131)</f>
        <v/>
      </c>
      <c r="CR170" s="11" t="str">
        <f>IF(CR39="","",CR39+CR131)</f>
        <v/>
      </c>
      <c r="CS170" s="11" t="str">
        <f>IF(CS39="","",CS39+CS131)</f>
        <v/>
      </c>
      <c r="CT170" s="11" t="s">
        <v>25</v>
      </c>
      <c r="CU170" s="11" t="s">
        <v>25</v>
      </c>
      <c r="CV170" s="11" t="s">
        <v>25</v>
      </c>
      <c r="CW170" s="11" t="s">
        <v>25</v>
      </c>
      <c r="CX170" s="11" t="s">
        <v>25</v>
      </c>
      <c r="CY170" s="11" t="s">
        <v>25</v>
      </c>
      <c r="CZ170" s="11" t="s">
        <v>25</v>
      </c>
      <c r="DA170" s="11" t="s">
        <v>25</v>
      </c>
      <c r="DB170" s="11" t="s">
        <v>25</v>
      </c>
      <c r="DC170" s="11" t="s">
        <v>25</v>
      </c>
      <c r="DD170" s="11" t="s">
        <v>25</v>
      </c>
      <c r="DE170" s="11" t="s">
        <v>25</v>
      </c>
      <c r="DF170" s="11" t="s">
        <v>25</v>
      </c>
      <c r="DG170" s="11" t="s">
        <v>25</v>
      </c>
      <c r="DH170" s="11" t="s">
        <v>25</v>
      </c>
      <c r="DI170" s="11" t="s">
        <v>25</v>
      </c>
      <c r="DJ170" s="11" t="s">
        <v>25</v>
      </c>
      <c r="DK170" s="11" t="s">
        <v>25</v>
      </c>
      <c r="DL170" s="11" t="s">
        <v>25</v>
      </c>
      <c r="DM170" s="11" t="s">
        <v>25</v>
      </c>
      <c r="DN170" s="11" t="s">
        <v>25</v>
      </c>
      <c r="DO170" s="11" t="s">
        <v>25</v>
      </c>
      <c r="DP170" s="11" t="s">
        <v>25</v>
      </c>
      <c r="DQ170" s="11" t="s">
        <v>25</v>
      </c>
      <c r="DR170" s="11" t="s">
        <v>25</v>
      </c>
      <c r="DS170" s="11" t="s">
        <v>25</v>
      </c>
      <c r="DT170" s="11" t="s">
        <v>25</v>
      </c>
      <c r="DU170" s="11" t="s">
        <v>25</v>
      </c>
      <c r="DV170" s="11" t="s">
        <v>25</v>
      </c>
      <c r="DW170" s="11" t="s">
        <v>25</v>
      </c>
      <c r="DX170" s="11" t="s">
        <v>25</v>
      </c>
      <c r="DY170" s="11" t="s">
        <v>25</v>
      </c>
    </row>
    <row r="171" ht="15" customHeight="1" outlineLevel="1" spans="2:129">
      <c r="B171" s="10">
        <v>202409</v>
      </c>
      <c r="C171" s="11">
        <f>IF(C40="","",C40+C132)</f>
        <v>10213637.61</v>
      </c>
      <c r="D171" s="11">
        <f>IF(D40="","",D40+D132)</f>
        <v>9825553.25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202309</v>
      </c>
      <c r="AY171" s="11">
        <f>IF(AY40="","",AY40+AY132)</f>
        <v>0</v>
      </c>
      <c r="AZ171" s="11">
        <f>IF(AZ40="","",AZ40+AZ132)</f>
        <v>671138.92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  <c r="CP171" s="10">
        <v>202309</v>
      </c>
      <c r="CQ171" s="11" t="str">
        <f>IF(CQ40="","",CQ40+CQ132)</f>
        <v/>
      </c>
      <c r="CR171" s="11" t="str">
        <f>IF(CR40="","",CR40+CR132)</f>
        <v/>
      </c>
      <c r="CS171" s="11" t="s">
        <v>25</v>
      </c>
      <c r="CT171" s="11" t="s">
        <v>25</v>
      </c>
      <c r="CU171" s="11" t="s">
        <v>25</v>
      </c>
      <c r="CV171" s="11" t="s">
        <v>25</v>
      </c>
      <c r="CW171" s="11" t="s">
        <v>25</v>
      </c>
      <c r="CX171" s="11" t="s">
        <v>25</v>
      </c>
      <c r="CY171" s="11" t="s">
        <v>25</v>
      </c>
      <c r="CZ171" s="11" t="s">
        <v>25</v>
      </c>
      <c r="DA171" s="11" t="s">
        <v>25</v>
      </c>
      <c r="DB171" s="11" t="s">
        <v>25</v>
      </c>
      <c r="DC171" s="11" t="s">
        <v>25</v>
      </c>
      <c r="DD171" s="11" t="s">
        <v>25</v>
      </c>
      <c r="DE171" s="11" t="s">
        <v>25</v>
      </c>
      <c r="DF171" s="11" t="s">
        <v>25</v>
      </c>
      <c r="DG171" s="11" t="s">
        <v>25</v>
      </c>
      <c r="DH171" s="11" t="s">
        <v>25</v>
      </c>
      <c r="DI171" s="11" t="s">
        <v>25</v>
      </c>
      <c r="DJ171" s="11" t="s">
        <v>25</v>
      </c>
      <c r="DK171" s="11" t="s">
        <v>25</v>
      </c>
      <c r="DL171" s="11" t="s">
        <v>25</v>
      </c>
      <c r="DM171" s="11" t="s">
        <v>25</v>
      </c>
      <c r="DN171" s="11" t="s">
        <v>25</v>
      </c>
      <c r="DO171" s="11" t="s">
        <v>25</v>
      </c>
      <c r="DP171" s="11" t="s">
        <v>25</v>
      </c>
      <c r="DQ171" s="11" t="s">
        <v>25</v>
      </c>
      <c r="DR171" s="11" t="s">
        <v>25</v>
      </c>
      <c r="DS171" s="11" t="s">
        <v>25</v>
      </c>
      <c r="DT171" s="11" t="s">
        <v>25</v>
      </c>
      <c r="DU171" s="11" t="s">
        <v>25</v>
      </c>
      <c r="DV171" s="11" t="s">
        <v>25</v>
      </c>
      <c r="DW171" s="11" t="s">
        <v>25</v>
      </c>
      <c r="DX171" s="11" t="s">
        <v>25</v>
      </c>
      <c r="DY171" s="11" t="s">
        <v>25</v>
      </c>
    </row>
    <row r="172" ht="15" customHeight="1" outlineLevel="1" spans="2:129">
      <c r="B172" s="10">
        <v>202412</v>
      </c>
      <c r="C172" s="11">
        <f>IF(C41="","",C41+C133)</f>
        <v>8607740.45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202312</v>
      </c>
      <c r="AY172" s="11">
        <f>IF(AY41="","",AY41+AY133)</f>
        <v>0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  <c r="CP172" s="10">
        <v>202312</v>
      </c>
      <c r="CQ172" s="11" t="str">
        <f>IF(CQ41="","",CQ41+CQ133)</f>
        <v/>
      </c>
      <c r="CR172" s="11" t="s">
        <v>25</v>
      </c>
      <c r="CS172" s="11" t="s">
        <v>25</v>
      </c>
      <c r="CT172" s="11" t="s">
        <v>25</v>
      </c>
      <c r="CU172" s="11" t="s">
        <v>25</v>
      </c>
      <c r="CV172" s="11" t="s">
        <v>25</v>
      </c>
      <c r="CW172" s="11" t="s">
        <v>25</v>
      </c>
      <c r="CX172" s="11" t="s">
        <v>25</v>
      </c>
      <c r="CY172" s="11" t="s">
        <v>25</v>
      </c>
      <c r="CZ172" s="11" t="s">
        <v>25</v>
      </c>
      <c r="DA172" s="11" t="s">
        <v>25</v>
      </c>
      <c r="DB172" s="11" t="s">
        <v>25</v>
      </c>
      <c r="DC172" s="11" t="s">
        <v>25</v>
      </c>
      <c r="DD172" s="11" t="s">
        <v>25</v>
      </c>
      <c r="DE172" s="11" t="s">
        <v>25</v>
      </c>
      <c r="DF172" s="11" t="s">
        <v>25</v>
      </c>
      <c r="DG172" s="11" t="s">
        <v>25</v>
      </c>
      <c r="DH172" s="11" t="s">
        <v>25</v>
      </c>
      <c r="DI172" s="11" t="s">
        <v>25</v>
      </c>
      <c r="DJ172" s="11" t="s">
        <v>25</v>
      </c>
      <c r="DK172" s="11" t="s">
        <v>25</v>
      </c>
      <c r="DL172" s="11" t="s">
        <v>25</v>
      </c>
      <c r="DM172" s="11" t="s">
        <v>25</v>
      </c>
      <c r="DN172" s="11" t="s">
        <v>25</v>
      </c>
      <c r="DO172" s="11" t="s">
        <v>25</v>
      </c>
      <c r="DP172" s="11" t="s">
        <v>25</v>
      </c>
      <c r="DQ172" s="11" t="s">
        <v>25</v>
      </c>
      <c r="DR172" s="11" t="s">
        <v>25</v>
      </c>
      <c r="DS172" s="11" t="s">
        <v>25</v>
      </c>
      <c r="DT172" s="11" t="s">
        <v>25</v>
      </c>
      <c r="DU172" s="11" t="s">
        <v>25</v>
      </c>
      <c r="DV172" s="11" t="s">
        <v>25</v>
      </c>
      <c r="DW172" s="11" t="s">
        <v>25</v>
      </c>
      <c r="DX172" s="11" t="s">
        <v>25</v>
      </c>
      <c r="DY172" s="11" t="s">
        <v>25</v>
      </c>
    </row>
    <row r="173" ht="15" customHeight="1"/>
    <row r="174" ht="15" customHeight="1" spans="2:129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P174" s="6" t="s">
        <v>40</v>
      </c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</row>
    <row r="175" ht="15" customHeight="1" outlineLevel="1" spans="2:129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P175" s="8" t="s">
        <v>23</v>
      </c>
      <c r="CQ175" s="9" t="s">
        <v>24</v>
      </c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</row>
    <row r="176" ht="15" customHeight="1" outlineLevel="1" spans="2:129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  <c r="CP176" s="9"/>
      <c r="CQ176" s="9">
        <v>1</v>
      </c>
      <c r="CR176" s="9">
        <v>2</v>
      </c>
      <c r="CS176" s="9">
        <v>3</v>
      </c>
      <c r="CT176" s="9">
        <v>4</v>
      </c>
      <c r="CU176" s="9">
        <v>5</v>
      </c>
      <c r="CV176" s="9">
        <v>6</v>
      </c>
      <c r="CW176" s="9">
        <v>7</v>
      </c>
      <c r="CX176" s="9">
        <v>8</v>
      </c>
      <c r="CY176" s="9">
        <v>9</v>
      </c>
      <c r="CZ176" s="9">
        <v>10</v>
      </c>
      <c r="DA176" s="9">
        <v>11</v>
      </c>
      <c r="DB176" s="9">
        <v>12</v>
      </c>
      <c r="DC176" s="9">
        <v>13</v>
      </c>
      <c r="DD176" s="9">
        <v>14</v>
      </c>
      <c r="DE176" s="9">
        <v>15</v>
      </c>
      <c r="DF176" s="9">
        <v>16</v>
      </c>
      <c r="DG176" s="9">
        <v>17</v>
      </c>
      <c r="DH176" s="9">
        <v>18</v>
      </c>
      <c r="DI176" s="9">
        <v>19</v>
      </c>
      <c r="DJ176" s="9">
        <v>20</v>
      </c>
      <c r="DK176" s="9">
        <v>21</v>
      </c>
      <c r="DL176" s="9">
        <v>22</v>
      </c>
      <c r="DM176" s="9">
        <v>23</v>
      </c>
      <c r="DN176" s="9">
        <v>24</v>
      </c>
      <c r="DO176" s="9">
        <v>25</v>
      </c>
      <c r="DP176" s="9">
        <v>26</v>
      </c>
      <c r="DQ176" s="9">
        <v>27</v>
      </c>
      <c r="DR176" s="9">
        <v>28</v>
      </c>
      <c r="DS176" s="9">
        <v>29</v>
      </c>
      <c r="DT176" s="9">
        <v>30</v>
      </c>
      <c r="DU176" s="9">
        <v>31</v>
      </c>
      <c r="DV176" s="9">
        <v>32</v>
      </c>
      <c r="DW176" s="9">
        <v>33</v>
      </c>
      <c r="DX176" s="9">
        <v>34</v>
      </c>
      <c r="DY176" s="9">
        <v>35</v>
      </c>
    </row>
    <row r="177" ht="15" customHeight="1" outlineLevel="1" spans="2:129">
      <c r="B177" s="10">
        <v>201606</v>
      </c>
      <c r="C177" s="13">
        <f t="shared" ref="C177:AJ185" si="113">IFERROR(IF(D138="","",D138/C138),0)</f>
        <v>2.1419880676438</v>
      </c>
      <c r="D177" s="13">
        <f t="shared" si="113"/>
        <v>1.00957405088044</v>
      </c>
      <c r="E177" s="13">
        <f t="shared" si="113"/>
        <v>1</v>
      </c>
      <c r="F177" s="13">
        <f t="shared" si="113"/>
        <v>1</v>
      </c>
      <c r="G177" s="13">
        <f t="shared" si="113"/>
        <v>1.00671599790998</v>
      </c>
      <c r="H177" s="13">
        <f t="shared" si="113"/>
        <v>1</v>
      </c>
      <c r="I177" s="13">
        <f t="shared" si="113"/>
        <v>1</v>
      </c>
      <c r="J177" s="13">
        <f t="shared" si="113"/>
        <v>1</v>
      </c>
      <c r="K177" s="13">
        <f t="shared" si="113"/>
        <v>1</v>
      </c>
      <c r="L177" s="13">
        <f t="shared" si="113"/>
        <v>1</v>
      </c>
      <c r="M177" s="13">
        <f t="shared" si="113"/>
        <v>1</v>
      </c>
      <c r="N177" s="13">
        <f t="shared" si="113"/>
        <v>1</v>
      </c>
      <c r="O177" s="13">
        <f t="shared" si="113"/>
        <v>1</v>
      </c>
      <c r="P177" s="13">
        <f t="shared" si="113"/>
        <v>1</v>
      </c>
      <c r="Q177" s="13">
        <f t="shared" si="113"/>
        <v>1</v>
      </c>
      <c r="R177" s="13">
        <f t="shared" si="113"/>
        <v>1</v>
      </c>
      <c r="S177" s="13">
        <f t="shared" si="113"/>
        <v>1</v>
      </c>
      <c r="T177" s="13">
        <f t="shared" si="113"/>
        <v>1</v>
      </c>
      <c r="U177" s="13">
        <f t="shared" si="113"/>
        <v>1</v>
      </c>
      <c r="V177" s="13">
        <f t="shared" si="113"/>
        <v>1</v>
      </c>
      <c r="W177" s="13">
        <f t="shared" si="113"/>
        <v>1</v>
      </c>
      <c r="X177" s="13">
        <f t="shared" si="113"/>
        <v>1</v>
      </c>
      <c r="Y177" s="13">
        <f t="shared" si="113"/>
        <v>1</v>
      </c>
      <c r="Z177" s="13">
        <f t="shared" si="113"/>
        <v>1</v>
      </c>
      <c r="AA177" s="13">
        <f t="shared" si="113"/>
        <v>1</v>
      </c>
      <c r="AB177" s="13">
        <f t="shared" si="113"/>
        <v>1</v>
      </c>
      <c r="AC177" s="13">
        <f t="shared" si="113"/>
        <v>1</v>
      </c>
      <c r="AD177" s="13">
        <f t="shared" si="113"/>
        <v>1</v>
      </c>
      <c r="AE177" s="13">
        <f t="shared" si="113"/>
        <v>1</v>
      </c>
      <c r="AF177" s="13">
        <f t="shared" si="113"/>
        <v>1</v>
      </c>
      <c r="AG177" s="13">
        <f t="shared" si="113"/>
        <v>1</v>
      </c>
      <c r="AH177" s="13">
        <f t="shared" si="113"/>
        <v>1</v>
      </c>
      <c r="AI177" s="13">
        <f t="shared" si="113"/>
        <v>1</v>
      </c>
      <c r="AJ177" s="13">
        <f t="shared" si="113"/>
        <v>1</v>
      </c>
      <c r="AK177" s="13" t="str">
        <f>IFERROR(IF(AL138="","",AL138/AK138),0)</f>
        <v/>
      </c>
      <c r="AX177" s="10">
        <v>201506</v>
      </c>
      <c r="AY177" s="13">
        <f t="shared" ref="AY177:CF185" si="114">IFERROR(IF(AZ138="","",AZ138/AY138),0)</f>
        <v>0</v>
      </c>
      <c r="AZ177" s="13">
        <f t="shared" si="114"/>
        <v>0</v>
      </c>
      <c r="BA177" s="13">
        <f t="shared" si="114"/>
        <v>0</v>
      </c>
      <c r="BB177" s="13">
        <f t="shared" si="114"/>
        <v>0</v>
      </c>
      <c r="BC177" s="13">
        <f t="shared" si="114"/>
        <v>0</v>
      </c>
      <c r="BD177" s="13">
        <f t="shared" si="114"/>
        <v>0</v>
      </c>
      <c r="BE177" s="13">
        <f t="shared" si="114"/>
        <v>0</v>
      </c>
      <c r="BF177" s="13">
        <f t="shared" si="114"/>
        <v>0</v>
      </c>
      <c r="BG177" s="13">
        <f t="shared" si="114"/>
        <v>0</v>
      </c>
      <c r="BH177" s="13">
        <f t="shared" si="114"/>
        <v>0</v>
      </c>
      <c r="BI177" s="13">
        <f t="shared" si="114"/>
        <v>0</v>
      </c>
      <c r="BJ177" s="13">
        <f t="shared" si="114"/>
        <v>0</v>
      </c>
      <c r="BK177" s="13">
        <f t="shared" si="114"/>
        <v>0</v>
      </c>
      <c r="BL177" s="13">
        <f t="shared" si="114"/>
        <v>0</v>
      </c>
      <c r="BM177" s="13">
        <f t="shared" si="114"/>
        <v>0</v>
      </c>
      <c r="BN177" s="13">
        <f t="shared" si="114"/>
        <v>0</v>
      </c>
      <c r="BO177" s="13">
        <f t="shared" si="114"/>
        <v>0</v>
      </c>
      <c r="BP177" s="13">
        <f t="shared" si="114"/>
        <v>0</v>
      </c>
      <c r="BQ177" s="13">
        <f t="shared" si="114"/>
        <v>0</v>
      </c>
      <c r="BR177" s="13">
        <f t="shared" si="114"/>
        <v>0</v>
      </c>
      <c r="BS177" s="13">
        <f t="shared" si="114"/>
        <v>0</v>
      </c>
      <c r="BT177" s="13">
        <f t="shared" si="114"/>
        <v>0</v>
      </c>
      <c r="BU177" s="13">
        <f t="shared" si="114"/>
        <v>0</v>
      </c>
      <c r="BV177" s="13">
        <f t="shared" si="114"/>
        <v>0</v>
      </c>
      <c r="BW177" s="13">
        <f t="shared" si="114"/>
        <v>0</v>
      </c>
      <c r="BX177" s="13">
        <f t="shared" si="114"/>
        <v>0</v>
      </c>
      <c r="BY177" s="13">
        <f t="shared" si="114"/>
        <v>0</v>
      </c>
      <c r="BZ177" s="13">
        <f t="shared" si="114"/>
        <v>0</v>
      </c>
      <c r="CA177" s="13">
        <f t="shared" si="114"/>
        <v>0</v>
      </c>
      <c r="CB177" s="13">
        <f t="shared" si="114"/>
        <v>0</v>
      </c>
      <c r="CC177" s="13">
        <f t="shared" si="114"/>
        <v>0</v>
      </c>
      <c r="CD177" s="13">
        <f t="shared" si="114"/>
        <v>0</v>
      </c>
      <c r="CE177" s="13">
        <f t="shared" si="114"/>
        <v>0</v>
      </c>
      <c r="CF177" s="13">
        <f t="shared" si="114"/>
        <v>0</v>
      </c>
      <c r="CG177" s="13" t="str">
        <f>IFERROR(IF(CH138="","",CH138/CG138),0)</f>
        <v/>
      </c>
      <c r="CP177" s="10">
        <v>201506</v>
      </c>
      <c r="CQ177" s="13" t="str">
        <f t="shared" ref="CQ177:DX185" si="115">IFERROR(IF(CR138="","",CR138/CQ138),0)</f>
        <v/>
      </c>
      <c r="CR177" s="13" t="str">
        <f t="shared" si="115"/>
        <v/>
      </c>
      <c r="CS177" s="13">
        <f t="shared" si="115"/>
        <v>0</v>
      </c>
      <c r="CT177" s="13">
        <f t="shared" si="115"/>
        <v>0</v>
      </c>
      <c r="CU177" s="13">
        <f t="shared" si="115"/>
        <v>0</v>
      </c>
      <c r="CV177" s="13">
        <f t="shared" si="115"/>
        <v>0</v>
      </c>
      <c r="CW177" s="13">
        <f t="shared" si="115"/>
        <v>0</v>
      </c>
      <c r="CX177" s="13">
        <f t="shared" si="115"/>
        <v>0</v>
      </c>
      <c r="CY177" s="13">
        <f t="shared" si="115"/>
        <v>0</v>
      </c>
      <c r="CZ177" s="13">
        <f t="shared" si="115"/>
        <v>0</v>
      </c>
      <c r="DA177" s="13">
        <f t="shared" si="115"/>
        <v>0</v>
      </c>
      <c r="DB177" s="13">
        <f t="shared" si="115"/>
        <v>0</v>
      </c>
      <c r="DC177" s="13">
        <f t="shared" si="115"/>
        <v>0</v>
      </c>
      <c r="DD177" s="13">
        <f t="shared" si="115"/>
        <v>0</v>
      </c>
      <c r="DE177" s="13">
        <f t="shared" si="115"/>
        <v>0</v>
      </c>
      <c r="DF177" s="13">
        <f t="shared" si="115"/>
        <v>0</v>
      </c>
      <c r="DG177" s="13">
        <f t="shared" si="115"/>
        <v>0</v>
      </c>
      <c r="DH177" s="13">
        <f t="shared" si="115"/>
        <v>0</v>
      </c>
      <c r="DI177" s="13">
        <f t="shared" si="115"/>
        <v>0</v>
      </c>
      <c r="DJ177" s="13">
        <f t="shared" si="115"/>
        <v>0</v>
      </c>
      <c r="DK177" s="13">
        <f t="shared" si="115"/>
        <v>0</v>
      </c>
      <c r="DL177" s="13">
        <f t="shared" si="115"/>
        <v>0</v>
      </c>
      <c r="DM177" s="13">
        <f t="shared" si="115"/>
        <v>0</v>
      </c>
      <c r="DN177" s="13">
        <f t="shared" si="115"/>
        <v>0</v>
      </c>
      <c r="DO177" s="13">
        <f t="shared" si="115"/>
        <v>0</v>
      </c>
      <c r="DP177" s="13">
        <f t="shared" si="115"/>
        <v>0</v>
      </c>
      <c r="DQ177" s="13">
        <f t="shared" si="115"/>
        <v>0</v>
      </c>
      <c r="DR177" s="13">
        <f t="shared" si="115"/>
        <v>0</v>
      </c>
      <c r="DS177" s="13">
        <f t="shared" si="115"/>
        <v>0</v>
      </c>
      <c r="DT177" s="13">
        <f t="shared" si="115"/>
        <v>0</v>
      </c>
      <c r="DU177" s="13">
        <f t="shared" si="115"/>
        <v>0</v>
      </c>
      <c r="DV177" s="13">
        <f t="shared" si="115"/>
        <v>0</v>
      </c>
      <c r="DW177" s="13">
        <f t="shared" si="115"/>
        <v>0</v>
      </c>
      <c r="DX177" s="13">
        <f t="shared" si="115"/>
        <v>0</v>
      </c>
      <c r="DY177" s="13" t="str">
        <f>IFERROR(IF(DZ138="","",DZ138/DY138),0)</f>
        <v/>
      </c>
    </row>
    <row r="178" ht="15" customHeight="1" outlineLevel="1" spans="2:129">
      <c r="B178" s="10">
        <v>201609</v>
      </c>
      <c r="C178" s="13">
        <f t="shared" si="113"/>
        <v>1.05735255399748</v>
      </c>
      <c r="D178" s="13">
        <f t="shared" si="113"/>
        <v>1.94340597566473</v>
      </c>
      <c r="E178" s="13">
        <f t="shared" si="113"/>
        <v>1.01413942861753</v>
      </c>
      <c r="F178" s="13">
        <f t="shared" si="113"/>
        <v>0.986057707432984</v>
      </c>
      <c r="G178" s="13">
        <f t="shared" si="113"/>
        <v>1</v>
      </c>
      <c r="H178" s="13">
        <f t="shared" si="113"/>
        <v>1</v>
      </c>
      <c r="I178" s="13">
        <f t="shared" si="113"/>
        <v>1</v>
      </c>
      <c r="J178" s="13">
        <f t="shared" si="113"/>
        <v>1</v>
      </c>
      <c r="K178" s="13">
        <f t="shared" si="113"/>
        <v>1</v>
      </c>
      <c r="L178" s="13">
        <f t="shared" si="113"/>
        <v>1</v>
      </c>
      <c r="M178" s="13">
        <f t="shared" si="113"/>
        <v>1</v>
      </c>
      <c r="N178" s="13">
        <f t="shared" si="113"/>
        <v>1</v>
      </c>
      <c r="O178" s="13">
        <f t="shared" si="113"/>
        <v>1</v>
      </c>
      <c r="P178" s="13">
        <f t="shared" si="113"/>
        <v>1</v>
      </c>
      <c r="Q178" s="13">
        <f t="shared" si="113"/>
        <v>1</v>
      </c>
      <c r="R178" s="13">
        <f t="shared" si="113"/>
        <v>1</v>
      </c>
      <c r="S178" s="13">
        <f t="shared" si="113"/>
        <v>1</v>
      </c>
      <c r="T178" s="13">
        <f t="shared" si="113"/>
        <v>1</v>
      </c>
      <c r="U178" s="13">
        <f t="shared" si="113"/>
        <v>1</v>
      </c>
      <c r="V178" s="13">
        <f t="shared" si="113"/>
        <v>1</v>
      </c>
      <c r="W178" s="13">
        <f t="shared" si="113"/>
        <v>1</v>
      </c>
      <c r="X178" s="13">
        <f t="shared" si="113"/>
        <v>1</v>
      </c>
      <c r="Y178" s="13">
        <f t="shared" si="113"/>
        <v>1</v>
      </c>
      <c r="Z178" s="13">
        <f t="shared" si="113"/>
        <v>1</v>
      </c>
      <c r="AA178" s="13">
        <f t="shared" si="113"/>
        <v>1</v>
      </c>
      <c r="AB178" s="13">
        <f t="shared" si="113"/>
        <v>1</v>
      </c>
      <c r="AC178" s="13">
        <f t="shared" si="113"/>
        <v>1</v>
      </c>
      <c r="AD178" s="13">
        <f t="shared" si="113"/>
        <v>1</v>
      </c>
      <c r="AE178" s="13">
        <f t="shared" si="113"/>
        <v>1</v>
      </c>
      <c r="AF178" s="13">
        <f t="shared" si="113"/>
        <v>1</v>
      </c>
      <c r="AG178" s="13">
        <f t="shared" si="113"/>
        <v>1</v>
      </c>
      <c r="AH178" s="13">
        <f t="shared" si="113"/>
        <v>1</v>
      </c>
      <c r="AI178" s="13">
        <f t="shared" si="113"/>
        <v>1</v>
      </c>
      <c r="AJ178" s="13" t="str">
        <f t="shared" si="113"/>
        <v/>
      </c>
      <c r="AK178" s="13" t="s">
        <v>25</v>
      </c>
      <c r="AX178" s="10">
        <v>201509</v>
      </c>
      <c r="AY178" s="13">
        <f t="shared" si="114"/>
        <v>0</v>
      </c>
      <c r="AZ178" s="13">
        <f t="shared" si="114"/>
        <v>0</v>
      </c>
      <c r="BA178" s="13">
        <f t="shared" si="114"/>
        <v>0</v>
      </c>
      <c r="BB178" s="13">
        <f t="shared" si="114"/>
        <v>0</v>
      </c>
      <c r="BC178" s="13">
        <f t="shared" si="114"/>
        <v>0</v>
      </c>
      <c r="BD178" s="13">
        <f t="shared" si="114"/>
        <v>0</v>
      </c>
      <c r="BE178" s="13">
        <f t="shared" si="114"/>
        <v>0</v>
      </c>
      <c r="BF178" s="13">
        <f t="shared" si="114"/>
        <v>0</v>
      </c>
      <c r="BG178" s="13">
        <f t="shared" si="114"/>
        <v>0</v>
      </c>
      <c r="BH178" s="13">
        <f t="shared" si="114"/>
        <v>0</v>
      </c>
      <c r="BI178" s="13">
        <f t="shared" si="114"/>
        <v>0</v>
      </c>
      <c r="BJ178" s="13">
        <f t="shared" si="114"/>
        <v>0</v>
      </c>
      <c r="BK178" s="13">
        <f t="shared" si="114"/>
        <v>0</v>
      </c>
      <c r="BL178" s="13">
        <f t="shared" si="114"/>
        <v>0</v>
      </c>
      <c r="BM178" s="13">
        <f t="shared" si="114"/>
        <v>0</v>
      </c>
      <c r="BN178" s="13">
        <f t="shared" si="114"/>
        <v>0</v>
      </c>
      <c r="BO178" s="13">
        <f t="shared" si="114"/>
        <v>0</v>
      </c>
      <c r="BP178" s="13">
        <f t="shared" si="114"/>
        <v>0</v>
      </c>
      <c r="BQ178" s="13">
        <f t="shared" si="114"/>
        <v>0</v>
      </c>
      <c r="BR178" s="13">
        <f t="shared" si="114"/>
        <v>0</v>
      </c>
      <c r="BS178" s="13">
        <f t="shared" si="114"/>
        <v>0</v>
      </c>
      <c r="BT178" s="13">
        <f t="shared" si="114"/>
        <v>0</v>
      </c>
      <c r="BU178" s="13">
        <f t="shared" si="114"/>
        <v>0</v>
      </c>
      <c r="BV178" s="13">
        <f t="shared" si="114"/>
        <v>0</v>
      </c>
      <c r="BW178" s="13">
        <f t="shared" si="114"/>
        <v>0</v>
      </c>
      <c r="BX178" s="13">
        <f t="shared" si="114"/>
        <v>0</v>
      </c>
      <c r="BY178" s="13">
        <f t="shared" si="114"/>
        <v>0</v>
      </c>
      <c r="BZ178" s="13">
        <f t="shared" si="114"/>
        <v>0</v>
      </c>
      <c r="CA178" s="13">
        <f t="shared" si="114"/>
        <v>0</v>
      </c>
      <c r="CB178" s="13">
        <f t="shared" si="114"/>
        <v>0</v>
      </c>
      <c r="CC178" s="13">
        <f t="shared" si="114"/>
        <v>0</v>
      </c>
      <c r="CD178" s="13">
        <f t="shared" si="114"/>
        <v>0</v>
      </c>
      <c r="CE178" s="13">
        <f t="shared" si="114"/>
        <v>0</v>
      </c>
      <c r="CF178" s="13" t="str">
        <f t="shared" si="114"/>
        <v/>
      </c>
      <c r="CG178" s="13" t="s">
        <v>25</v>
      </c>
      <c r="CP178" s="10">
        <v>201509</v>
      </c>
      <c r="CQ178" s="13" t="str">
        <f t="shared" si="115"/>
        <v/>
      </c>
      <c r="CR178" s="13" t="str">
        <f t="shared" si="115"/>
        <v/>
      </c>
      <c r="CS178" s="13">
        <f t="shared" si="115"/>
        <v>0</v>
      </c>
      <c r="CT178" s="13">
        <f t="shared" si="115"/>
        <v>0</v>
      </c>
      <c r="CU178" s="13">
        <f t="shared" si="115"/>
        <v>0</v>
      </c>
      <c r="CV178" s="13">
        <f t="shared" si="115"/>
        <v>0</v>
      </c>
      <c r="CW178" s="13">
        <f t="shared" si="115"/>
        <v>0</v>
      </c>
      <c r="CX178" s="13">
        <f t="shared" si="115"/>
        <v>0</v>
      </c>
      <c r="CY178" s="13">
        <f t="shared" si="115"/>
        <v>0</v>
      </c>
      <c r="CZ178" s="13">
        <f t="shared" si="115"/>
        <v>0</v>
      </c>
      <c r="DA178" s="13">
        <f t="shared" si="115"/>
        <v>0</v>
      </c>
      <c r="DB178" s="13">
        <f t="shared" si="115"/>
        <v>0</v>
      </c>
      <c r="DC178" s="13">
        <f t="shared" si="115"/>
        <v>0</v>
      </c>
      <c r="DD178" s="13">
        <f t="shared" si="115"/>
        <v>0</v>
      </c>
      <c r="DE178" s="13">
        <f t="shared" si="115"/>
        <v>0</v>
      </c>
      <c r="DF178" s="13">
        <f t="shared" si="115"/>
        <v>0</v>
      </c>
      <c r="DG178" s="13">
        <f t="shared" si="115"/>
        <v>0</v>
      </c>
      <c r="DH178" s="13">
        <f t="shared" si="115"/>
        <v>0</v>
      </c>
      <c r="DI178" s="13">
        <f t="shared" si="115"/>
        <v>0</v>
      </c>
      <c r="DJ178" s="13">
        <f t="shared" si="115"/>
        <v>0</v>
      </c>
      <c r="DK178" s="13">
        <f t="shared" si="115"/>
        <v>0</v>
      </c>
      <c r="DL178" s="13">
        <f t="shared" si="115"/>
        <v>0</v>
      </c>
      <c r="DM178" s="13">
        <f t="shared" si="115"/>
        <v>0</v>
      </c>
      <c r="DN178" s="13">
        <f t="shared" si="115"/>
        <v>0</v>
      </c>
      <c r="DO178" s="13">
        <f t="shared" si="115"/>
        <v>0</v>
      </c>
      <c r="DP178" s="13">
        <f t="shared" si="115"/>
        <v>0</v>
      </c>
      <c r="DQ178" s="13">
        <f t="shared" si="115"/>
        <v>0</v>
      </c>
      <c r="DR178" s="13">
        <f t="shared" si="115"/>
        <v>0</v>
      </c>
      <c r="DS178" s="13">
        <f t="shared" si="115"/>
        <v>0</v>
      </c>
      <c r="DT178" s="13">
        <f t="shared" si="115"/>
        <v>0</v>
      </c>
      <c r="DU178" s="13">
        <f t="shared" si="115"/>
        <v>0</v>
      </c>
      <c r="DV178" s="13">
        <f t="shared" si="115"/>
        <v>0</v>
      </c>
      <c r="DW178" s="13">
        <f t="shared" si="115"/>
        <v>0</v>
      </c>
      <c r="DX178" s="13" t="str">
        <f t="shared" si="115"/>
        <v/>
      </c>
      <c r="DY178" s="13" t="s">
        <v>25</v>
      </c>
    </row>
    <row r="179" ht="15" customHeight="1" outlineLevel="1" spans="2:129">
      <c r="B179" s="10">
        <v>201612</v>
      </c>
      <c r="C179" s="13">
        <f t="shared" si="113"/>
        <v>1.15052964003389</v>
      </c>
      <c r="D179" s="13">
        <f t="shared" si="113"/>
        <v>1.0849387560505</v>
      </c>
      <c r="E179" s="13">
        <f t="shared" si="113"/>
        <v>0.929625221059135</v>
      </c>
      <c r="F179" s="13">
        <f t="shared" si="113"/>
        <v>1</v>
      </c>
      <c r="G179" s="13">
        <f t="shared" si="113"/>
        <v>1</v>
      </c>
      <c r="H179" s="13">
        <f t="shared" si="113"/>
        <v>1</v>
      </c>
      <c r="I179" s="13">
        <f t="shared" si="113"/>
        <v>1</v>
      </c>
      <c r="J179" s="13">
        <f t="shared" si="113"/>
        <v>1</v>
      </c>
      <c r="K179" s="13">
        <f t="shared" si="113"/>
        <v>1</v>
      </c>
      <c r="L179" s="13">
        <f t="shared" si="113"/>
        <v>1</v>
      </c>
      <c r="M179" s="13">
        <f t="shared" si="113"/>
        <v>1</v>
      </c>
      <c r="N179" s="13">
        <f t="shared" si="113"/>
        <v>1</v>
      </c>
      <c r="O179" s="13">
        <f t="shared" si="113"/>
        <v>1</v>
      </c>
      <c r="P179" s="13">
        <f t="shared" si="113"/>
        <v>1</v>
      </c>
      <c r="Q179" s="13">
        <f t="shared" si="113"/>
        <v>1</v>
      </c>
      <c r="R179" s="13">
        <f t="shared" si="113"/>
        <v>1</v>
      </c>
      <c r="S179" s="13">
        <f t="shared" si="113"/>
        <v>1</v>
      </c>
      <c r="T179" s="13">
        <f t="shared" si="113"/>
        <v>1</v>
      </c>
      <c r="U179" s="13">
        <f t="shared" si="113"/>
        <v>1</v>
      </c>
      <c r="V179" s="13">
        <f t="shared" si="113"/>
        <v>1</v>
      </c>
      <c r="W179" s="13">
        <f t="shared" si="113"/>
        <v>1</v>
      </c>
      <c r="X179" s="13">
        <f t="shared" si="113"/>
        <v>1</v>
      </c>
      <c r="Y179" s="13">
        <f t="shared" si="113"/>
        <v>1</v>
      </c>
      <c r="Z179" s="13">
        <f t="shared" si="113"/>
        <v>1</v>
      </c>
      <c r="AA179" s="13">
        <f t="shared" si="113"/>
        <v>1</v>
      </c>
      <c r="AB179" s="13">
        <f t="shared" si="113"/>
        <v>1</v>
      </c>
      <c r="AC179" s="13">
        <f t="shared" si="113"/>
        <v>1</v>
      </c>
      <c r="AD179" s="13">
        <f t="shared" si="113"/>
        <v>1</v>
      </c>
      <c r="AE179" s="13">
        <f t="shared" si="113"/>
        <v>1</v>
      </c>
      <c r="AF179" s="13">
        <f t="shared" si="113"/>
        <v>1</v>
      </c>
      <c r="AG179" s="13">
        <f t="shared" si="113"/>
        <v>1</v>
      </c>
      <c r="AH179" s="13">
        <f t="shared" si="113"/>
        <v>1</v>
      </c>
      <c r="AI179" s="13" t="str">
        <f t="shared" si="113"/>
        <v/>
      </c>
      <c r="AJ179" s="13" t="s">
        <v>25</v>
      </c>
      <c r="AK179" s="13" t="s">
        <v>25</v>
      </c>
      <c r="AX179" s="10">
        <v>201512</v>
      </c>
      <c r="AY179" s="13">
        <f t="shared" si="114"/>
        <v>0</v>
      </c>
      <c r="AZ179" s="13">
        <f t="shared" si="114"/>
        <v>0</v>
      </c>
      <c r="BA179" s="13">
        <f t="shared" si="114"/>
        <v>0</v>
      </c>
      <c r="BB179" s="13">
        <f t="shared" si="114"/>
        <v>0</v>
      </c>
      <c r="BC179" s="13">
        <f t="shared" si="114"/>
        <v>0</v>
      </c>
      <c r="BD179" s="13">
        <f t="shared" si="114"/>
        <v>0</v>
      </c>
      <c r="BE179" s="13">
        <f t="shared" si="114"/>
        <v>0</v>
      </c>
      <c r="BF179" s="13">
        <f t="shared" si="114"/>
        <v>0</v>
      </c>
      <c r="BG179" s="13">
        <f t="shared" si="114"/>
        <v>0</v>
      </c>
      <c r="BH179" s="13">
        <f t="shared" si="114"/>
        <v>0</v>
      </c>
      <c r="BI179" s="13">
        <f t="shared" si="114"/>
        <v>0</v>
      </c>
      <c r="BJ179" s="13">
        <f t="shared" si="114"/>
        <v>0</v>
      </c>
      <c r="BK179" s="13">
        <f t="shared" si="114"/>
        <v>0</v>
      </c>
      <c r="BL179" s="13">
        <f t="shared" si="114"/>
        <v>0</v>
      </c>
      <c r="BM179" s="13">
        <f t="shared" si="114"/>
        <v>0</v>
      </c>
      <c r="BN179" s="13">
        <f t="shared" si="114"/>
        <v>0</v>
      </c>
      <c r="BO179" s="13">
        <f t="shared" si="114"/>
        <v>0</v>
      </c>
      <c r="BP179" s="13">
        <f t="shared" si="114"/>
        <v>0</v>
      </c>
      <c r="BQ179" s="13">
        <f t="shared" si="114"/>
        <v>0</v>
      </c>
      <c r="BR179" s="13">
        <f t="shared" si="114"/>
        <v>0</v>
      </c>
      <c r="BS179" s="13">
        <f t="shared" si="114"/>
        <v>0</v>
      </c>
      <c r="BT179" s="13">
        <f t="shared" si="114"/>
        <v>0</v>
      </c>
      <c r="BU179" s="13">
        <f t="shared" si="114"/>
        <v>0</v>
      </c>
      <c r="BV179" s="13">
        <f t="shared" si="114"/>
        <v>0</v>
      </c>
      <c r="BW179" s="13">
        <f t="shared" si="114"/>
        <v>0</v>
      </c>
      <c r="BX179" s="13">
        <f t="shared" si="114"/>
        <v>0</v>
      </c>
      <c r="BY179" s="13">
        <f t="shared" si="114"/>
        <v>0</v>
      </c>
      <c r="BZ179" s="13">
        <f t="shared" si="114"/>
        <v>0</v>
      </c>
      <c r="CA179" s="13">
        <f t="shared" si="114"/>
        <v>0</v>
      </c>
      <c r="CB179" s="13">
        <f t="shared" si="114"/>
        <v>0</v>
      </c>
      <c r="CC179" s="13">
        <f t="shared" si="114"/>
        <v>0</v>
      </c>
      <c r="CD179" s="13">
        <f t="shared" si="114"/>
        <v>0</v>
      </c>
      <c r="CE179" s="13" t="str">
        <f t="shared" si="114"/>
        <v/>
      </c>
      <c r="CF179" s="13" t="s">
        <v>25</v>
      </c>
      <c r="CG179" s="13" t="s">
        <v>25</v>
      </c>
      <c r="CP179" s="10">
        <v>201512</v>
      </c>
      <c r="CQ179" s="13" t="str">
        <f t="shared" si="115"/>
        <v/>
      </c>
      <c r="CR179" s="13" t="str">
        <f t="shared" si="115"/>
        <v/>
      </c>
      <c r="CS179" s="13">
        <f t="shared" si="115"/>
        <v>0</v>
      </c>
      <c r="CT179" s="13">
        <f t="shared" si="115"/>
        <v>0</v>
      </c>
      <c r="CU179" s="13">
        <f t="shared" si="115"/>
        <v>0</v>
      </c>
      <c r="CV179" s="13">
        <f t="shared" si="115"/>
        <v>0</v>
      </c>
      <c r="CW179" s="13">
        <f t="shared" si="115"/>
        <v>0</v>
      </c>
      <c r="CX179" s="13">
        <f t="shared" si="115"/>
        <v>0</v>
      </c>
      <c r="CY179" s="13">
        <f t="shared" si="115"/>
        <v>0</v>
      </c>
      <c r="CZ179" s="13">
        <f t="shared" si="115"/>
        <v>0</v>
      </c>
      <c r="DA179" s="13">
        <f t="shared" si="115"/>
        <v>0</v>
      </c>
      <c r="DB179" s="13">
        <f t="shared" si="115"/>
        <v>0</v>
      </c>
      <c r="DC179" s="13">
        <f t="shared" si="115"/>
        <v>0</v>
      </c>
      <c r="DD179" s="13">
        <f t="shared" si="115"/>
        <v>0</v>
      </c>
      <c r="DE179" s="13">
        <f t="shared" si="115"/>
        <v>0</v>
      </c>
      <c r="DF179" s="13">
        <f t="shared" si="115"/>
        <v>0</v>
      </c>
      <c r="DG179" s="13">
        <f t="shared" si="115"/>
        <v>0</v>
      </c>
      <c r="DH179" s="13">
        <f t="shared" si="115"/>
        <v>0</v>
      </c>
      <c r="DI179" s="13">
        <f t="shared" si="115"/>
        <v>0</v>
      </c>
      <c r="DJ179" s="13">
        <f t="shared" si="115"/>
        <v>0</v>
      </c>
      <c r="DK179" s="13">
        <f t="shared" si="115"/>
        <v>0</v>
      </c>
      <c r="DL179" s="13">
        <f t="shared" si="115"/>
        <v>0</v>
      </c>
      <c r="DM179" s="13">
        <f t="shared" si="115"/>
        <v>0</v>
      </c>
      <c r="DN179" s="13">
        <f t="shared" si="115"/>
        <v>0</v>
      </c>
      <c r="DO179" s="13">
        <f t="shared" si="115"/>
        <v>0</v>
      </c>
      <c r="DP179" s="13">
        <f t="shared" si="115"/>
        <v>0</v>
      </c>
      <c r="DQ179" s="13">
        <f t="shared" si="115"/>
        <v>0</v>
      </c>
      <c r="DR179" s="13">
        <f t="shared" si="115"/>
        <v>0</v>
      </c>
      <c r="DS179" s="13">
        <f t="shared" si="115"/>
        <v>0</v>
      </c>
      <c r="DT179" s="13">
        <f t="shared" si="115"/>
        <v>0</v>
      </c>
      <c r="DU179" s="13">
        <f t="shared" si="115"/>
        <v>0</v>
      </c>
      <c r="DV179" s="13">
        <f t="shared" si="115"/>
        <v>0</v>
      </c>
      <c r="DW179" s="13" t="str">
        <f t="shared" si="115"/>
        <v/>
      </c>
      <c r="DX179" s="13" t="s">
        <v>25</v>
      </c>
      <c r="DY179" s="13" t="s">
        <v>25</v>
      </c>
    </row>
    <row r="180" ht="15" customHeight="1" outlineLevel="1" spans="2:129">
      <c r="B180" s="10">
        <v>201703</v>
      </c>
      <c r="C180" s="13">
        <f t="shared" si="113"/>
        <v>1.36408509673804</v>
      </c>
      <c r="D180" s="13">
        <f t="shared" si="113"/>
        <v>0.902933768145922</v>
      </c>
      <c r="E180" s="13">
        <f t="shared" si="113"/>
        <v>1</v>
      </c>
      <c r="F180" s="13">
        <f t="shared" si="113"/>
        <v>1</v>
      </c>
      <c r="G180" s="13">
        <f t="shared" si="113"/>
        <v>1</v>
      </c>
      <c r="H180" s="13">
        <f t="shared" si="113"/>
        <v>1</v>
      </c>
      <c r="I180" s="13">
        <f t="shared" si="113"/>
        <v>1</v>
      </c>
      <c r="J180" s="13">
        <f t="shared" si="113"/>
        <v>1</v>
      </c>
      <c r="K180" s="13">
        <f t="shared" si="113"/>
        <v>1</v>
      </c>
      <c r="L180" s="13">
        <f t="shared" si="113"/>
        <v>1</v>
      </c>
      <c r="M180" s="13">
        <f t="shared" si="113"/>
        <v>1</v>
      </c>
      <c r="N180" s="13">
        <f t="shared" si="113"/>
        <v>1</v>
      </c>
      <c r="O180" s="13">
        <f t="shared" si="113"/>
        <v>0.983735424616946</v>
      </c>
      <c r="P180" s="13">
        <f t="shared" si="113"/>
        <v>1</v>
      </c>
      <c r="Q180" s="13">
        <f t="shared" si="113"/>
        <v>1</v>
      </c>
      <c r="R180" s="13">
        <f t="shared" si="113"/>
        <v>1</v>
      </c>
      <c r="S180" s="13">
        <f t="shared" si="113"/>
        <v>1</v>
      </c>
      <c r="T180" s="13">
        <f t="shared" si="113"/>
        <v>1</v>
      </c>
      <c r="U180" s="13">
        <f t="shared" si="113"/>
        <v>1</v>
      </c>
      <c r="V180" s="13">
        <f t="shared" si="113"/>
        <v>1</v>
      </c>
      <c r="W180" s="13">
        <f t="shared" si="113"/>
        <v>1</v>
      </c>
      <c r="X180" s="13">
        <f t="shared" si="113"/>
        <v>1</v>
      </c>
      <c r="Y180" s="13">
        <f t="shared" si="113"/>
        <v>1</v>
      </c>
      <c r="Z180" s="13">
        <f t="shared" si="113"/>
        <v>1</v>
      </c>
      <c r="AA180" s="13">
        <f t="shared" si="113"/>
        <v>1</v>
      </c>
      <c r="AB180" s="13">
        <f t="shared" si="113"/>
        <v>1</v>
      </c>
      <c r="AC180" s="13">
        <f t="shared" si="113"/>
        <v>1</v>
      </c>
      <c r="AD180" s="13">
        <f t="shared" si="113"/>
        <v>1</v>
      </c>
      <c r="AE180" s="13">
        <f t="shared" si="113"/>
        <v>1</v>
      </c>
      <c r="AF180" s="13">
        <f t="shared" si="113"/>
        <v>1</v>
      </c>
      <c r="AG180" s="13">
        <f t="shared" si="113"/>
        <v>1</v>
      </c>
      <c r="AH180" s="13" t="str">
        <f t="shared" si="113"/>
        <v/>
      </c>
      <c r="AI180" s="13" t="s">
        <v>25</v>
      </c>
      <c r="AJ180" s="13" t="s">
        <v>25</v>
      </c>
      <c r="AK180" s="13" t="s">
        <v>25</v>
      </c>
      <c r="AX180" s="10">
        <v>201603</v>
      </c>
      <c r="AY180" s="13">
        <f t="shared" si="114"/>
        <v>0</v>
      </c>
      <c r="AZ180" s="13">
        <f t="shared" si="114"/>
        <v>0</v>
      </c>
      <c r="BA180" s="13">
        <f t="shared" si="114"/>
        <v>0</v>
      </c>
      <c r="BB180" s="13">
        <f t="shared" si="114"/>
        <v>0</v>
      </c>
      <c r="BC180" s="13">
        <f t="shared" si="114"/>
        <v>0</v>
      </c>
      <c r="BD180" s="13">
        <f t="shared" si="114"/>
        <v>0</v>
      </c>
      <c r="BE180" s="13">
        <f t="shared" si="114"/>
        <v>0</v>
      </c>
      <c r="BF180" s="13">
        <f t="shared" si="114"/>
        <v>0</v>
      </c>
      <c r="BG180" s="13">
        <f t="shared" si="114"/>
        <v>0</v>
      </c>
      <c r="BH180" s="13">
        <f t="shared" si="114"/>
        <v>0</v>
      </c>
      <c r="BI180" s="13">
        <f t="shared" si="114"/>
        <v>0</v>
      </c>
      <c r="BJ180" s="13">
        <f t="shared" si="114"/>
        <v>0</v>
      </c>
      <c r="BK180" s="13">
        <f t="shared" si="114"/>
        <v>0</v>
      </c>
      <c r="BL180" s="13">
        <f t="shared" si="114"/>
        <v>0</v>
      </c>
      <c r="BM180" s="13">
        <f t="shared" si="114"/>
        <v>0</v>
      </c>
      <c r="BN180" s="13">
        <f t="shared" si="114"/>
        <v>0</v>
      </c>
      <c r="BO180" s="13">
        <f t="shared" si="114"/>
        <v>0</v>
      </c>
      <c r="BP180" s="13">
        <f t="shared" si="114"/>
        <v>0</v>
      </c>
      <c r="BQ180" s="13">
        <f t="shared" si="114"/>
        <v>0</v>
      </c>
      <c r="BR180" s="13">
        <f t="shared" si="114"/>
        <v>0</v>
      </c>
      <c r="BS180" s="13">
        <f t="shared" si="114"/>
        <v>0</v>
      </c>
      <c r="BT180" s="13">
        <f t="shared" si="114"/>
        <v>0</v>
      </c>
      <c r="BU180" s="13">
        <f t="shared" si="114"/>
        <v>0</v>
      </c>
      <c r="BV180" s="13">
        <f t="shared" si="114"/>
        <v>0</v>
      </c>
      <c r="BW180" s="13">
        <f t="shared" si="114"/>
        <v>0</v>
      </c>
      <c r="BX180" s="13">
        <f t="shared" si="114"/>
        <v>0</v>
      </c>
      <c r="BY180" s="13">
        <f t="shared" si="114"/>
        <v>0</v>
      </c>
      <c r="BZ180" s="13">
        <f t="shared" si="114"/>
        <v>0</v>
      </c>
      <c r="CA180" s="13">
        <f t="shared" si="114"/>
        <v>0</v>
      </c>
      <c r="CB180" s="13">
        <f t="shared" si="114"/>
        <v>0</v>
      </c>
      <c r="CC180" s="13">
        <f t="shared" si="114"/>
        <v>0</v>
      </c>
      <c r="CD180" s="13" t="str">
        <f t="shared" si="114"/>
        <v/>
      </c>
      <c r="CE180" s="13" t="s">
        <v>25</v>
      </c>
      <c r="CF180" s="13" t="s">
        <v>25</v>
      </c>
      <c r="CG180" s="13" t="s">
        <v>25</v>
      </c>
      <c r="CP180" s="10">
        <v>201603</v>
      </c>
      <c r="CQ180" s="13" t="str">
        <f t="shared" si="115"/>
        <v/>
      </c>
      <c r="CR180" s="13" t="str">
        <f t="shared" si="115"/>
        <v/>
      </c>
      <c r="CS180" s="13">
        <f t="shared" si="115"/>
        <v>0</v>
      </c>
      <c r="CT180" s="13">
        <f t="shared" si="115"/>
        <v>0</v>
      </c>
      <c r="CU180" s="13">
        <f t="shared" si="115"/>
        <v>0</v>
      </c>
      <c r="CV180" s="13">
        <f t="shared" si="115"/>
        <v>0</v>
      </c>
      <c r="CW180" s="13">
        <f t="shared" si="115"/>
        <v>0</v>
      </c>
      <c r="CX180" s="13">
        <f t="shared" si="115"/>
        <v>0</v>
      </c>
      <c r="CY180" s="13">
        <f t="shared" si="115"/>
        <v>0</v>
      </c>
      <c r="CZ180" s="13">
        <f t="shared" si="115"/>
        <v>0</v>
      </c>
      <c r="DA180" s="13">
        <f t="shared" si="115"/>
        <v>0</v>
      </c>
      <c r="DB180" s="13">
        <f t="shared" si="115"/>
        <v>0</v>
      </c>
      <c r="DC180" s="13">
        <f t="shared" si="115"/>
        <v>0</v>
      </c>
      <c r="DD180" s="13">
        <f t="shared" si="115"/>
        <v>0</v>
      </c>
      <c r="DE180" s="13">
        <f t="shared" si="115"/>
        <v>0</v>
      </c>
      <c r="DF180" s="13">
        <f t="shared" si="115"/>
        <v>0</v>
      </c>
      <c r="DG180" s="13">
        <f t="shared" si="115"/>
        <v>0</v>
      </c>
      <c r="DH180" s="13">
        <f t="shared" si="115"/>
        <v>0</v>
      </c>
      <c r="DI180" s="13">
        <f t="shared" si="115"/>
        <v>0</v>
      </c>
      <c r="DJ180" s="13">
        <f t="shared" si="115"/>
        <v>0</v>
      </c>
      <c r="DK180" s="13">
        <f t="shared" si="115"/>
        <v>0</v>
      </c>
      <c r="DL180" s="13">
        <f t="shared" si="115"/>
        <v>0</v>
      </c>
      <c r="DM180" s="13">
        <f t="shared" si="115"/>
        <v>0</v>
      </c>
      <c r="DN180" s="13">
        <f t="shared" si="115"/>
        <v>0</v>
      </c>
      <c r="DO180" s="13">
        <f t="shared" si="115"/>
        <v>0</v>
      </c>
      <c r="DP180" s="13">
        <f t="shared" si="115"/>
        <v>0</v>
      </c>
      <c r="DQ180" s="13">
        <f t="shared" si="115"/>
        <v>0</v>
      </c>
      <c r="DR180" s="13">
        <f t="shared" si="115"/>
        <v>0</v>
      </c>
      <c r="DS180" s="13">
        <f t="shared" si="115"/>
        <v>0</v>
      </c>
      <c r="DT180" s="13">
        <f t="shared" si="115"/>
        <v>0</v>
      </c>
      <c r="DU180" s="13">
        <f t="shared" si="115"/>
        <v>0</v>
      </c>
      <c r="DV180" s="13" t="str">
        <f t="shared" si="115"/>
        <v/>
      </c>
      <c r="DW180" s="13" t="s">
        <v>25</v>
      </c>
      <c r="DX180" s="13" t="s">
        <v>25</v>
      </c>
      <c r="DY180" s="13" t="s">
        <v>25</v>
      </c>
    </row>
    <row r="181" ht="15" customHeight="1" outlineLevel="1" spans="2:129">
      <c r="B181" s="10">
        <v>201706</v>
      </c>
      <c r="C181" s="13">
        <f t="shared" si="113"/>
        <v>1.06929496407904</v>
      </c>
      <c r="D181" s="13">
        <f t="shared" si="113"/>
        <v>1</v>
      </c>
      <c r="E181" s="13">
        <f t="shared" si="113"/>
        <v>0.971449495253205</v>
      </c>
      <c r="F181" s="13">
        <f t="shared" si="113"/>
        <v>1.00009984163016</v>
      </c>
      <c r="G181" s="13">
        <f t="shared" si="113"/>
        <v>3.47721447382566</v>
      </c>
      <c r="H181" s="13">
        <f t="shared" si="113"/>
        <v>1</v>
      </c>
      <c r="I181" s="13">
        <f t="shared" si="113"/>
        <v>1</v>
      </c>
      <c r="J181" s="13">
        <f t="shared" si="113"/>
        <v>1</v>
      </c>
      <c r="K181" s="13">
        <f t="shared" si="113"/>
        <v>1</v>
      </c>
      <c r="L181" s="13">
        <f t="shared" si="113"/>
        <v>1</v>
      </c>
      <c r="M181" s="13">
        <f t="shared" si="113"/>
        <v>1</v>
      </c>
      <c r="N181" s="13">
        <f t="shared" si="113"/>
        <v>0.972035258955336</v>
      </c>
      <c r="O181" s="13">
        <f t="shared" si="113"/>
        <v>1</v>
      </c>
      <c r="P181" s="13">
        <f t="shared" si="113"/>
        <v>1</v>
      </c>
      <c r="Q181" s="13">
        <f t="shared" si="113"/>
        <v>1</v>
      </c>
      <c r="R181" s="13">
        <f t="shared" si="113"/>
        <v>1</v>
      </c>
      <c r="S181" s="13">
        <f t="shared" si="113"/>
        <v>1</v>
      </c>
      <c r="T181" s="13">
        <f t="shared" si="113"/>
        <v>1</v>
      </c>
      <c r="U181" s="13">
        <f t="shared" si="113"/>
        <v>1</v>
      </c>
      <c r="V181" s="13">
        <f t="shared" si="113"/>
        <v>1</v>
      </c>
      <c r="W181" s="13">
        <f t="shared" si="113"/>
        <v>1</v>
      </c>
      <c r="X181" s="13">
        <f t="shared" si="113"/>
        <v>1</v>
      </c>
      <c r="Y181" s="13">
        <f t="shared" si="113"/>
        <v>1</v>
      </c>
      <c r="Z181" s="13">
        <f t="shared" si="113"/>
        <v>1</v>
      </c>
      <c r="AA181" s="13">
        <f t="shared" si="113"/>
        <v>1</v>
      </c>
      <c r="AB181" s="13">
        <f t="shared" si="113"/>
        <v>1</v>
      </c>
      <c r="AC181" s="13">
        <f t="shared" si="113"/>
        <v>1</v>
      </c>
      <c r="AD181" s="13">
        <f t="shared" si="113"/>
        <v>1</v>
      </c>
      <c r="AE181" s="13">
        <f t="shared" si="113"/>
        <v>1</v>
      </c>
      <c r="AF181" s="13">
        <f t="shared" si="113"/>
        <v>1</v>
      </c>
      <c r="AG181" s="13" t="str">
        <f t="shared" si="113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201606</v>
      </c>
      <c r="AY181" s="13">
        <f t="shared" si="114"/>
        <v>0</v>
      </c>
      <c r="AZ181" s="13">
        <f t="shared" si="114"/>
        <v>0</v>
      </c>
      <c r="BA181" s="13">
        <f t="shared" si="114"/>
        <v>0</v>
      </c>
      <c r="BB181" s="13">
        <f t="shared" si="114"/>
        <v>0</v>
      </c>
      <c r="BC181" s="13">
        <f t="shared" si="114"/>
        <v>0</v>
      </c>
      <c r="BD181" s="13">
        <f t="shared" si="114"/>
        <v>0</v>
      </c>
      <c r="BE181" s="13">
        <f t="shared" si="114"/>
        <v>0</v>
      </c>
      <c r="BF181" s="13">
        <f t="shared" si="114"/>
        <v>0</v>
      </c>
      <c r="BG181" s="13">
        <f t="shared" si="114"/>
        <v>0</v>
      </c>
      <c r="BH181" s="13">
        <f t="shared" si="114"/>
        <v>0</v>
      </c>
      <c r="BI181" s="13">
        <f t="shared" si="114"/>
        <v>0</v>
      </c>
      <c r="BJ181" s="13">
        <f t="shared" si="114"/>
        <v>0</v>
      </c>
      <c r="BK181" s="13">
        <f t="shared" si="114"/>
        <v>0</v>
      </c>
      <c r="BL181" s="13">
        <f t="shared" si="114"/>
        <v>0</v>
      </c>
      <c r="BM181" s="13">
        <f t="shared" si="114"/>
        <v>0</v>
      </c>
      <c r="BN181" s="13">
        <f t="shared" si="114"/>
        <v>0</v>
      </c>
      <c r="BO181" s="13">
        <f t="shared" si="114"/>
        <v>0</v>
      </c>
      <c r="BP181" s="13">
        <f t="shared" si="114"/>
        <v>0</v>
      </c>
      <c r="BQ181" s="13">
        <f t="shared" si="114"/>
        <v>0</v>
      </c>
      <c r="BR181" s="13">
        <f t="shared" si="114"/>
        <v>0</v>
      </c>
      <c r="BS181" s="13">
        <f t="shared" si="114"/>
        <v>0</v>
      </c>
      <c r="BT181" s="13">
        <f t="shared" si="114"/>
        <v>0</v>
      </c>
      <c r="BU181" s="13">
        <f t="shared" si="114"/>
        <v>0</v>
      </c>
      <c r="BV181" s="13">
        <f t="shared" si="114"/>
        <v>0</v>
      </c>
      <c r="BW181" s="13">
        <f t="shared" si="114"/>
        <v>0</v>
      </c>
      <c r="BX181" s="13">
        <f t="shared" si="114"/>
        <v>0</v>
      </c>
      <c r="BY181" s="13">
        <f t="shared" si="114"/>
        <v>0</v>
      </c>
      <c r="BZ181" s="13">
        <f t="shared" si="114"/>
        <v>0</v>
      </c>
      <c r="CA181" s="13">
        <f t="shared" si="114"/>
        <v>0</v>
      </c>
      <c r="CB181" s="13">
        <f t="shared" si="114"/>
        <v>0</v>
      </c>
      <c r="CC181" s="13" t="str">
        <f t="shared" si="114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  <c r="CP181" s="10">
        <v>201606</v>
      </c>
      <c r="CQ181" s="13" t="str">
        <f t="shared" si="115"/>
        <v/>
      </c>
      <c r="CR181" s="13" t="str">
        <f t="shared" si="115"/>
        <v/>
      </c>
      <c r="CS181" s="13">
        <f t="shared" si="115"/>
        <v>0</v>
      </c>
      <c r="CT181" s="13">
        <f t="shared" si="115"/>
        <v>0</v>
      </c>
      <c r="CU181" s="13">
        <f t="shared" si="115"/>
        <v>0</v>
      </c>
      <c r="CV181" s="13">
        <f t="shared" si="115"/>
        <v>0</v>
      </c>
      <c r="CW181" s="13">
        <f t="shared" si="115"/>
        <v>0</v>
      </c>
      <c r="CX181" s="13">
        <f t="shared" si="115"/>
        <v>0</v>
      </c>
      <c r="CY181" s="13">
        <f t="shared" si="115"/>
        <v>0</v>
      </c>
      <c r="CZ181" s="13">
        <f t="shared" si="115"/>
        <v>0</v>
      </c>
      <c r="DA181" s="13">
        <f t="shared" si="115"/>
        <v>0</v>
      </c>
      <c r="DB181" s="13">
        <f t="shared" si="115"/>
        <v>0</v>
      </c>
      <c r="DC181" s="13">
        <f t="shared" si="115"/>
        <v>0</v>
      </c>
      <c r="DD181" s="13">
        <f t="shared" si="115"/>
        <v>0</v>
      </c>
      <c r="DE181" s="13">
        <f t="shared" si="115"/>
        <v>0</v>
      </c>
      <c r="DF181" s="13">
        <f t="shared" si="115"/>
        <v>0</v>
      </c>
      <c r="DG181" s="13">
        <f t="shared" si="115"/>
        <v>0</v>
      </c>
      <c r="DH181" s="13">
        <f t="shared" si="115"/>
        <v>0</v>
      </c>
      <c r="DI181" s="13">
        <f t="shared" si="115"/>
        <v>0</v>
      </c>
      <c r="DJ181" s="13">
        <f t="shared" si="115"/>
        <v>0</v>
      </c>
      <c r="DK181" s="13">
        <f t="shared" si="115"/>
        <v>0</v>
      </c>
      <c r="DL181" s="13">
        <f t="shared" si="115"/>
        <v>0</v>
      </c>
      <c r="DM181" s="13">
        <f t="shared" si="115"/>
        <v>0</v>
      </c>
      <c r="DN181" s="13">
        <f t="shared" si="115"/>
        <v>0</v>
      </c>
      <c r="DO181" s="13">
        <f t="shared" si="115"/>
        <v>0</v>
      </c>
      <c r="DP181" s="13">
        <f t="shared" si="115"/>
        <v>0</v>
      </c>
      <c r="DQ181" s="13">
        <f t="shared" si="115"/>
        <v>0</v>
      </c>
      <c r="DR181" s="13">
        <f t="shared" si="115"/>
        <v>0</v>
      </c>
      <c r="DS181" s="13">
        <f t="shared" si="115"/>
        <v>0</v>
      </c>
      <c r="DT181" s="13">
        <f t="shared" si="115"/>
        <v>0</v>
      </c>
      <c r="DU181" s="13" t="str">
        <f t="shared" si="115"/>
        <v/>
      </c>
      <c r="DV181" s="13" t="s">
        <v>25</v>
      </c>
      <c r="DW181" s="13" t="s">
        <v>25</v>
      </c>
      <c r="DX181" s="13" t="s">
        <v>25</v>
      </c>
      <c r="DY181" s="13" t="s">
        <v>25</v>
      </c>
    </row>
    <row r="182" ht="15" customHeight="1" outlineLevel="1" spans="2:129">
      <c r="B182" s="10">
        <v>201709</v>
      </c>
      <c r="C182" s="13">
        <f t="shared" si="113"/>
        <v>1.12764288444756</v>
      </c>
      <c r="D182" s="13">
        <f t="shared" si="113"/>
        <v>0.98730705419944</v>
      </c>
      <c r="E182" s="13">
        <f t="shared" si="113"/>
        <v>1.04763978747447</v>
      </c>
      <c r="F182" s="13">
        <f t="shared" si="113"/>
        <v>1</v>
      </c>
      <c r="G182" s="13">
        <f t="shared" si="113"/>
        <v>0.972268678322794</v>
      </c>
      <c r="H182" s="13">
        <f t="shared" si="113"/>
        <v>1.01420587324458</v>
      </c>
      <c r="I182" s="13">
        <f t="shared" si="113"/>
        <v>0.960000130785012</v>
      </c>
      <c r="J182" s="13">
        <f t="shared" si="113"/>
        <v>1</v>
      </c>
      <c r="K182" s="13">
        <f t="shared" si="113"/>
        <v>1</v>
      </c>
      <c r="L182" s="13">
        <f t="shared" si="113"/>
        <v>1</v>
      </c>
      <c r="M182" s="13">
        <f t="shared" si="113"/>
        <v>1</v>
      </c>
      <c r="N182" s="13">
        <f t="shared" si="113"/>
        <v>1</v>
      </c>
      <c r="O182" s="13">
        <f t="shared" si="113"/>
        <v>1</v>
      </c>
      <c r="P182" s="13">
        <f t="shared" si="113"/>
        <v>1</v>
      </c>
      <c r="Q182" s="13">
        <f t="shared" si="113"/>
        <v>1</v>
      </c>
      <c r="R182" s="13">
        <f t="shared" si="113"/>
        <v>1</v>
      </c>
      <c r="S182" s="13">
        <f t="shared" si="113"/>
        <v>1</v>
      </c>
      <c r="T182" s="13">
        <f t="shared" si="113"/>
        <v>1</v>
      </c>
      <c r="U182" s="13">
        <f t="shared" si="113"/>
        <v>1</v>
      </c>
      <c r="V182" s="13">
        <f t="shared" si="113"/>
        <v>1</v>
      </c>
      <c r="W182" s="13">
        <f t="shared" si="113"/>
        <v>1</v>
      </c>
      <c r="X182" s="13">
        <f t="shared" si="113"/>
        <v>1</v>
      </c>
      <c r="Y182" s="13">
        <f t="shared" si="113"/>
        <v>1</v>
      </c>
      <c r="Z182" s="13">
        <f t="shared" si="113"/>
        <v>1</v>
      </c>
      <c r="AA182" s="13">
        <f t="shared" si="113"/>
        <v>1</v>
      </c>
      <c r="AB182" s="13">
        <f t="shared" si="113"/>
        <v>1</v>
      </c>
      <c r="AC182" s="13">
        <f t="shared" si="113"/>
        <v>1</v>
      </c>
      <c r="AD182" s="13">
        <f t="shared" si="113"/>
        <v>1</v>
      </c>
      <c r="AE182" s="13">
        <f t="shared" si="113"/>
        <v>1</v>
      </c>
      <c r="AF182" s="13" t="str">
        <f t="shared" si="113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  <f t="shared" si="114"/>
        <v>0</v>
      </c>
      <c r="AZ182" s="13">
        <f t="shared" si="114"/>
        <v>0</v>
      </c>
      <c r="BA182" s="13">
        <f t="shared" si="114"/>
        <v>0</v>
      </c>
      <c r="BB182" s="13">
        <f t="shared" si="114"/>
        <v>0</v>
      </c>
      <c r="BC182" s="13">
        <f t="shared" si="114"/>
        <v>0</v>
      </c>
      <c r="BD182" s="13">
        <f t="shared" si="114"/>
        <v>0</v>
      </c>
      <c r="BE182" s="13">
        <f t="shared" si="114"/>
        <v>0</v>
      </c>
      <c r="BF182" s="13">
        <f t="shared" si="114"/>
        <v>0</v>
      </c>
      <c r="BG182" s="13">
        <f t="shared" si="114"/>
        <v>0</v>
      </c>
      <c r="BH182" s="13">
        <f t="shared" si="114"/>
        <v>0</v>
      </c>
      <c r="BI182" s="13">
        <f t="shared" si="114"/>
        <v>0</v>
      </c>
      <c r="BJ182" s="13">
        <f t="shared" si="114"/>
        <v>0</v>
      </c>
      <c r="BK182" s="13">
        <f t="shared" si="114"/>
        <v>0</v>
      </c>
      <c r="BL182" s="13">
        <f t="shared" si="114"/>
        <v>0</v>
      </c>
      <c r="BM182" s="13">
        <f t="shared" si="114"/>
        <v>0</v>
      </c>
      <c r="BN182" s="13">
        <f t="shared" si="114"/>
        <v>0</v>
      </c>
      <c r="BO182" s="13">
        <f t="shared" si="114"/>
        <v>0</v>
      </c>
      <c r="BP182" s="13">
        <f t="shared" si="114"/>
        <v>0</v>
      </c>
      <c r="BQ182" s="13">
        <f t="shared" si="114"/>
        <v>0</v>
      </c>
      <c r="BR182" s="13">
        <f t="shared" si="114"/>
        <v>0</v>
      </c>
      <c r="BS182" s="13">
        <f t="shared" si="114"/>
        <v>0</v>
      </c>
      <c r="BT182" s="13">
        <f t="shared" si="114"/>
        <v>0</v>
      </c>
      <c r="BU182" s="13">
        <f t="shared" si="114"/>
        <v>0</v>
      </c>
      <c r="BV182" s="13">
        <f t="shared" si="114"/>
        <v>0</v>
      </c>
      <c r="BW182" s="13">
        <f t="shared" si="114"/>
        <v>0</v>
      </c>
      <c r="BX182" s="13">
        <f t="shared" si="114"/>
        <v>0</v>
      </c>
      <c r="BY182" s="13">
        <f t="shared" si="114"/>
        <v>0</v>
      </c>
      <c r="BZ182" s="13">
        <f t="shared" si="114"/>
        <v>0</v>
      </c>
      <c r="CA182" s="13">
        <f t="shared" si="114"/>
        <v>0</v>
      </c>
      <c r="CB182" s="13" t="str">
        <f t="shared" si="114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  <c r="CP182" s="10">
        <v>201609</v>
      </c>
      <c r="CQ182" s="13" t="str">
        <f t="shared" si="115"/>
        <v/>
      </c>
      <c r="CR182" s="13" t="str">
        <f t="shared" si="115"/>
        <v/>
      </c>
      <c r="CS182" s="13">
        <f t="shared" si="115"/>
        <v>0</v>
      </c>
      <c r="CT182" s="13">
        <f t="shared" si="115"/>
        <v>0</v>
      </c>
      <c r="CU182" s="13">
        <f t="shared" si="115"/>
        <v>0</v>
      </c>
      <c r="CV182" s="13">
        <f t="shared" si="115"/>
        <v>0</v>
      </c>
      <c r="CW182" s="13">
        <f t="shared" si="115"/>
        <v>0</v>
      </c>
      <c r="CX182" s="13">
        <f t="shared" si="115"/>
        <v>0</v>
      </c>
      <c r="CY182" s="13">
        <f t="shared" si="115"/>
        <v>0</v>
      </c>
      <c r="CZ182" s="13">
        <f t="shared" si="115"/>
        <v>0</v>
      </c>
      <c r="DA182" s="13">
        <f t="shared" si="115"/>
        <v>0</v>
      </c>
      <c r="DB182" s="13">
        <f t="shared" si="115"/>
        <v>0</v>
      </c>
      <c r="DC182" s="13">
        <f t="shared" si="115"/>
        <v>0</v>
      </c>
      <c r="DD182" s="13">
        <f t="shared" si="115"/>
        <v>0</v>
      </c>
      <c r="DE182" s="13">
        <f t="shared" si="115"/>
        <v>0</v>
      </c>
      <c r="DF182" s="13">
        <f t="shared" si="115"/>
        <v>0</v>
      </c>
      <c r="DG182" s="13">
        <f t="shared" si="115"/>
        <v>0</v>
      </c>
      <c r="DH182" s="13">
        <f t="shared" si="115"/>
        <v>0</v>
      </c>
      <c r="DI182" s="13">
        <f t="shared" si="115"/>
        <v>0</v>
      </c>
      <c r="DJ182" s="13">
        <f t="shared" si="115"/>
        <v>0</v>
      </c>
      <c r="DK182" s="13">
        <f t="shared" si="115"/>
        <v>0</v>
      </c>
      <c r="DL182" s="13">
        <f t="shared" si="115"/>
        <v>0</v>
      </c>
      <c r="DM182" s="13">
        <f t="shared" si="115"/>
        <v>0</v>
      </c>
      <c r="DN182" s="13">
        <f t="shared" si="115"/>
        <v>0</v>
      </c>
      <c r="DO182" s="13">
        <f t="shared" si="115"/>
        <v>0</v>
      </c>
      <c r="DP182" s="13">
        <f t="shared" si="115"/>
        <v>0</v>
      </c>
      <c r="DQ182" s="13">
        <f t="shared" si="115"/>
        <v>0</v>
      </c>
      <c r="DR182" s="13">
        <f t="shared" si="115"/>
        <v>0</v>
      </c>
      <c r="DS182" s="13">
        <f t="shared" si="115"/>
        <v>0</v>
      </c>
      <c r="DT182" s="13" t="str">
        <f t="shared" si="115"/>
        <v/>
      </c>
      <c r="DU182" s="13" t="s">
        <v>25</v>
      </c>
      <c r="DV182" s="13" t="s">
        <v>25</v>
      </c>
      <c r="DW182" s="13" t="s">
        <v>25</v>
      </c>
      <c r="DX182" s="13" t="s">
        <v>25</v>
      </c>
      <c r="DY182" s="13" t="s">
        <v>25</v>
      </c>
    </row>
    <row r="183" ht="15" customHeight="1" outlineLevel="1" spans="2:129">
      <c r="B183" s="10">
        <v>201712</v>
      </c>
      <c r="C183" s="13">
        <f t="shared" si="113"/>
        <v>1.02090601825298</v>
      </c>
      <c r="D183" s="13">
        <f t="shared" si="113"/>
        <v>0.99825812392705</v>
      </c>
      <c r="E183" s="13">
        <f t="shared" si="113"/>
        <v>1.00436365239014</v>
      </c>
      <c r="F183" s="13">
        <f t="shared" si="113"/>
        <v>0.953925501320624</v>
      </c>
      <c r="G183" s="13">
        <f t="shared" si="113"/>
        <v>1</v>
      </c>
      <c r="H183" s="13">
        <f t="shared" si="113"/>
        <v>1</v>
      </c>
      <c r="I183" s="13">
        <f t="shared" si="113"/>
        <v>1.12044258305378</v>
      </c>
      <c r="J183" s="13">
        <f t="shared" si="113"/>
        <v>1</v>
      </c>
      <c r="K183" s="13">
        <f t="shared" si="113"/>
        <v>1</v>
      </c>
      <c r="L183" s="13">
        <f t="shared" si="113"/>
        <v>0.781079939050156</v>
      </c>
      <c r="M183" s="13">
        <f t="shared" si="113"/>
        <v>1</v>
      </c>
      <c r="N183" s="13">
        <f t="shared" si="113"/>
        <v>1</v>
      </c>
      <c r="O183" s="13">
        <f t="shared" si="113"/>
        <v>1</v>
      </c>
      <c r="P183" s="13">
        <f t="shared" si="113"/>
        <v>1</v>
      </c>
      <c r="Q183" s="13">
        <f t="shared" si="113"/>
        <v>1</v>
      </c>
      <c r="R183" s="13">
        <f t="shared" si="113"/>
        <v>1</v>
      </c>
      <c r="S183" s="13">
        <f t="shared" si="113"/>
        <v>1</v>
      </c>
      <c r="T183" s="13">
        <f t="shared" si="113"/>
        <v>1</v>
      </c>
      <c r="U183" s="13">
        <f t="shared" si="113"/>
        <v>1</v>
      </c>
      <c r="V183" s="13">
        <f t="shared" si="113"/>
        <v>1</v>
      </c>
      <c r="W183" s="13">
        <f t="shared" si="113"/>
        <v>1</v>
      </c>
      <c r="X183" s="13">
        <f t="shared" si="113"/>
        <v>1</v>
      </c>
      <c r="Y183" s="13">
        <f t="shared" si="113"/>
        <v>1</v>
      </c>
      <c r="Z183" s="13">
        <f t="shared" si="113"/>
        <v>1</v>
      </c>
      <c r="AA183" s="13">
        <f t="shared" si="113"/>
        <v>1</v>
      </c>
      <c r="AB183" s="13">
        <f t="shared" si="113"/>
        <v>1</v>
      </c>
      <c r="AC183" s="13">
        <f t="shared" si="113"/>
        <v>1</v>
      </c>
      <c r="AD183" s="13">
        <f t="shared" si="113"/>
        <v>1</v>
      </c>
      <c r="AE183" s="13" t="str">
        <f t="shared" si="113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201612</v>
      </c>
      <c r="AY183" s="13">
        <f t="shared" si="114"/>
        <v>0</v>
      </c>
      <c r="AZ183" s="13">
        <f t="shared" si="114"/>
        <v>0</v>
      </c>
      <c r="BA183" s="13">
        <f t="shared" si="114"/>
        <v>0</v>
      </c>
      <c r="BB183" s="13">
        <f t="shared" si="114"/>
        <v>0</v>
      </c>
      <c r="BC183" s="13">
        <f t="shared" si="114"/>
        <v>0</v>
      </c>
      <c r="BD183" s="13">
        <f t="shared" si="114"/>
        <v>0</v>
      </c>
      <c r="BE183" s="13">
        <f t="shared" si="114"/>
        <v>0</v>
      </c>
      <c r="BF183" s="13">
        <f t="shared" si="114"/>
        <v>0</v>
      </c>
      <c r="BG183" s="13">
        <f t="shared" si="114"/>
        <v>0</v>
      </c>
      <c r="BH183" s="13">
        <f t="shared" si="114"/>
        <v>0</v>
      </c>
      <c r="BI183" s="13">
        <f t="shared" si="114"/>
        <v>0</v>
      </c>
      <c r="BJ183" s="13">
        <f t="shared" si="114"/>
        <v>0</v>
      </c>
      <c r="BK183" s="13">
        <f t="shared" si="114"/>
        <v>0</v>
      </c>
      <c r="BL183" s="13">
        <f t="shared" si="114"/>
        <v>0</v>
      </c>
      <c r="BM183" s="13">
        <f t="shared" si="114"/>
        <v>0</v>
      </c>
      <c r="BN183" s="13">
        <f t="shared" si="114"/>
        <v>0</v>
      </c>
      <c r="BO183" s="13">
        <f t="shared" si="114"/>
        <v>0</v>
      </c>
      <c r="BP183" s="13">
        <f t="shared" si="114"/>
        <v>0</v>
      </c>
      <c r="BQ183" s="13">
        <f t="shared" si="114"/>
        <v>0</v>
      </c>
      <c r="BR183" s="13">
        <f t="shared" si="114"/>
        <v>0</v>
      </c>
      <c r="BS183" s="13">
        <f t="shared" si="114"/>
        <v>0</v>
      </c>
      <c r="BT183" s="13">
        <f t="shared" si="114"/>
        <v>0</v>
      </c>
      <c r="BU183" s="13">
        <f t="shared" si="114"/>
        <v>0</v>
      </c>
      <c r="BV183" s="13">
        <f t="shared" si="114"/>
        <v>0</v>
      </c>
      <c r="BW183" s="13">
        <f t="shared" si="114"/>
        <v>0</v>
      </c>
      <c r="BX183" s="13">
        <f t="shared" si="114"/>
        <v>0</v>
      </c>
      <c r="BY183" s="13">
        <f t="shared" si="114"/>
        <v>0</v>
      </c>
      <c r="BZ183" s="13">
        <f t="shared" si="114"/>
        <v>0</v>
      </c>
      <c r="CA183" s="13" t="str">
        <f t="shared" si="114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  <c r="CP183" s="10">
        <v>201612</v>
      </c>
      <c r="CQ183" s="13" t="str">
        <f t="shared" si="115"/>
        <v/>
      </c>
      <c r="CR183" s="13" t="str">
        <f t="shared" si="115"/>
        <v/>
      </c>
      <c r="CS183" s="13">
        <f t="shared" si="115"/>
        <v>0</v>
      </c>
      <c r="CT183" s="13">
        <f t="shared" si="115"/>
        <v>0</v>
      </c>
      <c r="CU183" s="13">
        <f t="shared" si="115"/>
        <v>0</v>
      </c>
      <c r="CV183" s="13">
        <f t="shared" si="115"/>
        <v>0</v>
      </c>
      <c r="CW183" s="13">
        <f t="shared" si="115"/>
        <v>0</v>
      </c>
      <c r="CX183" s="13">
        <f t="shared" si="115"/>
        <v>0</v>
      </c>
      <c r="CY183" s="13">
        <f t="shared" si="115"/>
        <v>0</v>
      </c>
      <c r="CZ183" s="13">
        <f t="shared" si="115"/>
        <v>0</v>
      </c>
      <c r="DA183" s="13">
        <f t="shared" si="115"/>
        <v>0</v>
      </c>
      <c r="DB183" s="13">
        <f t="shared" si="115"/>
        <v>0</v>
      </c>
      <c r="DC183" s="13">
        <f t="shared" si="115"/>
        <v>0</v>
      </c>
      <c r="DD183" s="13">
        <f t="shared" si="115"/>
        <v>0</v>
      </c>
      <c r="DE183" s="13">
        <f t="shared" si="115"/>
        <v>0</v>
      </c>
      <c r="DF183" s="13">
        <f t="shared" si="115"/>
        <v>0</v>
      </c>
      <c r="DG183" s="13">
        <f t="shared" si="115"/>
        <v>0</v>
      </c>
      <c r="DH183" s="13">
        <f t="shared" si="115"/>
        <v>0</v>
      </c>
      <c r="DI183" s="13">
        <f t="shared" si="115"/>
        <v>0</v>
      </c>
      <c r="DJ183" s="13">
        <f t="shared" si="115"/>
        <v>0</v>
      </c>
      <c r="DK183" s="13">
        <f t="shared" si="115"/>
        <v>0</v>
      </c>
      <c r="DL183" s="13">
        <f t="shared" si="115"/>
        <v>0</v>
      </c>
      <c r="DM183" s="13">
        <f t="shared" si="115"/>
        <v>0</v>
      </c>
      <c r="DN183" s="13">
        <f t="shared" si="115"/>
        <v>0</v>
      </c>
      <c r="DO183" s="13">
        <f t="shared" si="115"/>
        <v>0</v>
      </c>
      <c r="DP183" s="13">
        <f t="shared" si="115"/>
        <v>0</v>
      </c>
      <c r="DQ183" s="13">
        <f t="shared" si="115"/>
        <v>0</v>
      </c>
      <c r="DR183" s="13">
        <f t="shared" si="115"/>
        <v>0</v>
      </c>
      <c r="DS183" s="13" t="str">
        <f t="shared" si="115"/>
        <v/>
      </c>
      <c r="DT183" s="13" t="s">
        <v>25</v>
      </c>
      <c r="DU183" s="13" t="s">
        <v>25</v>
      </c>
      <c r="DV183" s="13" t="s">
        <v>25</v>
      </c>
      <c r="DW183" s="13" t="s">
        <v>25</v>
      </c>
      <c r="DX183" s="13" t="s">
        <v>25</v>
      </c>
      <c r="DY183" s="13" t="s">
        <v>25</v>
      </c>
    </row>
    <row r="184" ht="15" customHeight="1" outlineLevel="1" spans="2:129">
      <c r="B184" s="10">
        <v>201803</v>
      </c>
      <c r="C184" s="13">
        <f t="shared" si="113"/>
        <v>1.61341206224714</v>
      </c>
      <c r="D184" s="13">
        <f t="shared" si="113"/>
        <v>0.99478275798835</v>
      </c>
      <c r="E184" s="13">
        <f t="shared" si="113"/>
        <v>0.992291669360117</v>
      </c>
      <c r="F184" s="13">
        <f t="shared" si="113"/>
        <v>1.01464203368014</v>
      </c>
      <c r="G184" s="13">
        <f t="shared" si="113"/>
        <v>1</v>
      </c>
      <c r="H184" s="13">
        <f t="shared" si="113"/>
        <v>1.01231566363794</v>
      </c>
      <c r="I184" s="13">
        <f t="shared" si="113"/>
        <v>1</v>
      </c>
      <c r="J184" s="13">
        <f t="shared" si="113"/>
        <v>1</v>
      </c>
      <c r="K184" s="13">
        <f t="shared" si="113"/>
        <v>1</v>
      </c>
      <c r="L184" s="13">
        <f t="shared" si="113"/>
        <v>1</v>
      </c>
      <c r="M184" s="13">
        <f t="shared" si="113"/>
        <v>1</v>
      </c>
      <c r="N184" s="13">
        <f t="shared" si="113"/>
        <v>1</v>
      </c>
      <c r="O184" s="13">
        <f t="shared" si="113"/>
        <v>1</v>
      </c>
      <c r="P184" s="13">
        <f t="shared" si="113"/>
        <v>1</v>
      </c>
      <c r="Q184" s="13">
        <f t="shared" si="113"/>
        <v>1</v>
      </c>
      <c r="R184" s="13">
        <f t="shared" si="113"/>
        <v>1</v>
      </c>
      <c r="S184" s="13">
        <f t="shared" si="113"/>
        <v>1</v>
      </c>
      <c r="T184" s="13">
        <f t="shared" si="113"/>
        <v>1</v>
      </c>
      <c r="U184" s="13">
        <f t="shared" si="113"/>
        <v>1</v>
      </c>
      <c r="V184" s="13">
        <f t="shared" si="113"/>
        <v>1</v>
      </c>
      <c r="W184" s="13">
        <f t="shared" si="113"/>
        <v>1</v>
      </c>
      <c r="X184" s="13">
        <f t="shared" si="113"/>
        <v>1</v>
      </c>
      <c r="Y184" s="13">
        <f t="shared" si="113"/>
        <v>1</v>
      </c>
      <c r="Z184" s="13">
        <f t="shared" si="113"/>
        <v>1</v>
      </c>
      <c r="AA184" s="13">
        <f t="shared" si="113"/>
        <v>1</v>
      </c>
      <c r="AB184" s="13">
        <f t="shared" si="113"/>
        <v>1</v>
      </c>
      <c r="AC184" s="13">
        <f t="shared" si="113"/>
        <v>1</v>
      </c>
      <c r="AD184" s="13" t="str">
        <f t="shared" si="113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201703</v>
      </c>
      <c r="AY184" s="13">
        <f t="shared" si="114"/>
        <v>0</v>
      </c>
      <c r="AZ184" s="13">
        <f t="shared" si="114"/>
        <v>0</v>
      </c>
      <c r="BA184" s="13">
        <f t="shared" si="114"/>
        <v>0</v>
      </c>
      <c r="BB184" s="13">
        <f t="shared" si="114"/>
        <v>0</v>
      </c>
      <c r="BC184" s="13">
        <f t="shared" si="114"/>
        <v>0</v>
      </c>
      <c r="BD184" s="13">
        <f t="shared" si="114"/>
        <v>0</v>
      </c>
      <c r="BE184" s="13">
        <f t="shared" si="114"/>
        <v>0</v>
      </c>
      <c r="BF184" s="13">
        <f t="shared" si="114"/>
        <v>0</v>
      </c>
      <c r="BG184" s="13">
        <f t="shared" si="114"/>
        <v>0</v>
      </c>
      <c r="BH184" s="13">
        <f t="shared" si="114"/>
        <v>0</v>
      </c>
      <c r="BI184" s="13">
        <f t="shared" si="114"/>
        <v>0</v>
      </c>
      <c r="BJ184" s="13">
        <f t="shared" si="114"/>
        <v>0</v>
      </c>
      <c r="BK184" s="13">
        <f t="shared" si="114"/>
        <v>0</v>
      </c>
      <c r="BL184" s="13">
        <f t="shared" si="114"/>
        <v>0</v>
      </c>
      <c r="BM184" s="13">
        <f t="shared" si="114"/>
        <v>0</v>
      </c>
      <c r="BN184" s="13">
        <f t="shared" si="114"/>
        <v>0</v>
      </c>
      <c r="BO184" s="13">
        <f t="shared" si="114"/>
        <v>0</v>
      </c>
      <c r="BP184" s="13">
        <f t="shared" si="114"/>
        <v>0</v>
      </c>
      <c r="BQ184" s="13">
        <f t="shared" si="114"/>
        <v>0</v>
      </c>
      <c r="BR184" s="13">
        <f t="shared" si="114"/>
        <v>0</v>
      </c>
      <c r="BS184" s="13">
        <f t="shared" si="114"/>
        <v>0</v>
      </c>
      <c r="BT184" s="13">
        <f t="shared" si="114"/>
        <v>0</v>
      </c>
      <c r="BU184" s="13">
        <f t="shared" si="114"/>
        <v>0</v>
      </c>
      <c r="BV184" s="13">
        <f t="shared" si="114"/>
        <v>0</v>
      </c>
      <c r="BW184" s="13">
        <f t="shared" si="114"/>
        <v>0</v>
      </c>
      <c r="BX184" s="13">
        <f t="shared" si="114"/>
        <v>0</v>
      </c>
      <c r="BY184" s="13">
        <f t="shared" si="114"/>
        <v>0</v>
      </c>
      <c r="BZ184" s="13" t="str">
        <f t="shared" si="114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  <c r="CP184" s="10">
        <v>201703</v>
      </c>
      <c r="CQ184" s="13" t="str">
        <f t="shared" si="115"/>
        <v/>
      </c>
      <c r="CR184" s="13" t="str">
        <f t="shared" si="115"/>
        <v/>
      </c>
      <c r="CS184" s="13">
        <f t="shared" si="115"/>
        <v>0</v>
      </c>
      <c r="CT184" s="13">
        <f t="shared" si="115"/>
        <v>0</v>
      </c>
      <c r="CU184" s="13">
        <f t="shared" si="115"/>
        <v>0</v>
      </c>
      <c r="CV184" s="13">
        <f t="shared" si="115"/>
        <v>0</v>
      </c>
      <c r="CW184" s="13">
        <f t="shared" si="115"/>
        <v>0</v>
      </c>
      <c r="CX184" s="13">
        <f t="shared" si="115"/>
        <v>0</v>
      </c>
      <c r="CY184" s="13">
        <f t="shared" si="115"/>
        <v>0</v>
      </c>
      <c r="CZ184" s="13">
        <f t="shared" si="115"/>
        <v>0</v>
      </c>
      <c r="DA184" s="13">
        <f t="shared" si="115"/>
        <v>0</v>
      </c>
      <c r="DB184" s="13">
        <f t="shared" si="115"/>
        <v>0</v>
      </c>
      <c r="DC184" s="13">
        <f t="shared" si="115"/>
        <v>0</v>
      </c>
      <c r="DD184" s="13">
        <f t="shared" si="115"/>
        <v>0</v>
      </c>
      <c r="DE184" s="13">
        <f t="shared" si="115"/>
        <v>0</v>
      </c>
      <c r="DF184" s="13">
        <f t="shared" si="115"/>
        <v>0</v>
      </c>
      <c r="DG184" s="13">
        <f t="shared" si="115"/>
        <v>0</v>
      </c>
      <c r="DH184" s="13">
        <f t="shared" si="115"/>
        <v>0</v>
      </c>
      <c r="DI184" s="13">
        <f t="shared" si="115"/>
        <v>0</v>
      </c>
      <c r="DJ184" s="13">
        <f t="shared" si="115"/>
        <v>0</v>
      </c>
      <c r="DK184" s="13">
        <f t="shared" si="115"/>
        <v>0</v>
      </c>
      <c r="DL184" s="13">
        <f t="shared" si="115"/>
        <v>0</v>
      </c>
      <c r="DM184" s="13">
        <f t="shared" si="115"/>
        <v>0</v>
      </c>
      <c r="DN184" s="13">
        <f t="shared" si="115"/>
        <v>0</v>
      </c>
      <c r="DO184" s="13">
        <f t="shared" si="115"/>
        <v>0</v>
      </c>
      <c r="DP184" s="13">
        <f t="shared" si="115"/>
        <v>0</v>
      </c>
      <c r="DQ184" s="13">
        <f t="shared" si="115"/>
        <v>0</v>
      </c>
      <c r="DR184" s="13" t="str">
        <f t="shared" si="115"/>
        <v/>
      </c>
      <c r="DS184" s="13" t="s">
        <v>25</v>
      </c>
      <c r="DT184" s="13" t="s">
        <v>25</v>
      </c>
      <c r="DU184" s="13" t="s">
        <v>25</v>
      </c>
      <c r="DV184" s="13" t="s">
        <v>25</v>
      </c>
      <c r="DW184" s="13" t="s">
        <v>25</v>
      </c>
      <c r="DX184" s="13" t="s">
        <v>25</v>
      </c>
      <c r="DY184" s="13" t="s">
        <v>25</v>
      </c>
    </row>
    <row r="185" ht="15" customHeight="1" outlineLevel="1" spans="2:129">
      <c r="B185" s="10">
        <v>201806</v>
      </c>
      <c r="C185" s="13">
        <f t="shared" si="113"/>
        <v>1.03201592409261</v>
      </c>
      <c r="D185" s="13">
        <f t="shared" si="113"/>
        <v>1.05763316762988</v>
      </c>
      <c r="E185" s="13">
        <f t="shared" si="113"/>
        <v>0.988472051684464</v>
      </c>
      <c r="F185" s="13">
        <f t="shared" si="113"/>
        <v>1.04379551248395</v>
      </c>
      <c r="G185" s="13">
        <f t="shared" ref="G185:AC200" si="116">IFERROR(IF(H146="","",H146/G146),0)</f>
        <v>1</v>
      </c>
      <c r="H185" s="13">
        <f t="shared" si="116"/>
        <v>1</v>
      </c>
      <c r="I185" s="13">
        <f t="shared" si="116"/>
        <v>1.08581776942551</v>
      </c>
      <c r="J185" s="13">
        <f t="shared" si="116"/>
        <v>1</v>
      </c>
      <c r="K185" s="13">
        <f t="shared" si="116"/>
        <v>1</v>
      </c>
      <c r="L185" s="13">
        <f t="shared" si="116"/>
        <v>1</v>
      </c>
      <c r="M185" s="13">
        <f t="shared" si="116"/>
        <v>1</v>
      </c>
      <c r="N185" s="13">
        <f t="shared" si="116"/>
        <v>1</v>
      </c>
      <c r="O185" s="13">
        <f t="shared" si="116"/>
        <v>1</v>
      </c>
      <c r="P185" s="13">
        <f t="shared" si="116"/>
        <v>1</v>
      </c>
      <c r="Q185" s="13">
        <f t="shared" si="116"/>
        <v>1</v>
      </c>
      <c r="R185" s="13">
        <f t="shared" si="116"/>
        <v>1</v>
      </c>
      <c r="S185" s="13">
        <f t="shared" si="116"/>
        <v>1</v>
      </c>
      <c r="T185" s="13">
        <f t="shared" si="116"/>
        <v>1</v>
      </c>
      <c r="U185" s="13">
        <f t="shared" si="116"/>
        <v>1</v>
      </c>
      <c r="V185" s="13">
        <f t="shared" si="116"/>
        <v>1</v>
      </c>
      <c r="W185" s="13">
        <f t="shared" si="116"/>
        <v>1</v>
      </c>
      <c r="X185" s="13">
        <f t="shared" si="116"/>
        <v>1</v>
      </c>
      <c r="Y185" s="13">
        <f t="shared" si="116"/>
        <v>1</v>
      </c>
      <c r="Z185" s="13">
        <f t="shared" si="116"/>
        <v>1</v>
      </c>
      <c r="AA185" s="13">
        <f t="shared" si="116"/>
        <v>1</v>
      </c>
      <c r="AB185" s="13">
        <f t="shared" si="116"/>
        <v>1</v>
      </c>
      <c r="AC185" s="13" t="str">
        <f t="shared" si="116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201706</v>
      </c>
      <c r="AY185" s="13">
        <f t="shared" si="114"/>
        <v>0</v>
      </c>
      <c r="AZ185" s="13">
        <f t="shared" si="114"/>
        <v>0</v>
      </c>
      <c r="BA185" s="13">
        <f t="shared" si="114"/>
        <v>0</v>
      </c>
      <c r="BB185" s="13">
        <f t="shared" si="114"/>
        <v>0</v>
      </c>
      <c r="BC185" s="13">
        <f t="shared" ref="BC185:BY200" si="117">IFERROR(IF(BD146="","",BD146/BC146),0)</f>
        <v>0</v>
      </c>
      <c r="BD185" s="13">
        <f t="shared" si="117"/>
        <v>0</v>
      </c>
      <c r="BE185" s="13">
        <f t="shared" si="117"/>
        <v>0</v>
      </c>
      <c r="BF185" s="13">
        <f t="shared" si="117"/>
        <v>0</v>
      </c>
      <c r="BG185" s="13">
        <f t="shared" si="117"/>
        <v>0</v>
      </c>
      <c r="BH185" s="13">
        <f t="shared" si="117"/>
        <v>0</v>
      </c>
      <c r="BI185" s="13">
        <f t="shared" si="117"/>
        <v>0</v>
      </c>
      <c r="BJ185" s="13">
        <f t="shared" si="117"/>
        <v>0</v>
      </c>
      <c r="BK185" s="13">
        <f t="shared" si="117"/>
        <v>0</v>
      </c>
      <c r="BL185" s="13">
        <f t="shared" si="117"/>
        <v>0</v>
      </c>
      <c r="BM185" s="13">
        <f t="shared" si="117"/>
        <v>0</v>
      </c>
      <c r="BN185" s="13">
        <f t="shared" si="117"/>
        <v>0</v>
      </c>
      <c r="BO185" s="13">
        <f t="shared" si="117"/>
        <v>0</v>
      </c>
      <c r="BP185" s="13">
        <f t="shared" si="117"/>
        <v>0</v>
      </c>
      <c r="BQ185" s="13">
        <f t="shared" si="117"/>
        <v>0</v>
      </c>
      <c r="BR185" s="13">
        <f t="shared" si="117"/>
        <v>0</v>
      </c>
      <c r="BS185" s="13">
        <f t="shared" si="117"/>
        <v>0</v>
      </c>
      <c r="BT185" s="13">
        <f t="shared" si="117"/>
        <v>0</v>
      </c>
      <c r="BU185" s="13">
        <f t="shared" si="117"/>
        <v>0</v>
      </c>
      <c r="BV185" s="13">
        <f t="shared" si="117"/>
        <v>0</v>
      </c>
      <c r="BW185" s="13">
        <f t="shared" si="117"/>
        <v>0</v>
      </c>
      <c r="BX185" s="13">
        <f t="shared" si="117"/>
        <v>0</v>
      </c>
      <c r="BY185" s="13" t="str">
        <f t="shared" si="117"/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  <c r="CP185" s="10">
        <v>201706</v>
      </c>
      <c r="CQ185" s="13" t="str">
        <f t="shared" si="115"/>
        <v/>
      </c>
      <c r="CR185" s="13" t="str">
        <f t="shared" si="115"/>
        <v/>
      </c>
      <c r="CS185" s="13">
        <f t="shared" si="115"/>
        <v>0</v>
      </c>
      <c r="CT185" s="13">
        <f t="shared" si="115"/>
        <v>0</v>
      </c>
      <c r="CU185" s="13">
        <f t="shared" ref="CU185:DQ200" si="118">IFERROR(IF(CV146="","",CV146/CU146),0)</f>
        <v>0</v>
      </c>
      <c r="CV185" s="13">
        <f t="shared" si="118"/>
        <v>0</v>
      </c>
      <c r="CW185" s="13">
        <f t="shared" si="118"/>
        <v>0</v>
      </c>
      <c r="CX185" s="13">
        <f t="shared" si="118"/>
        <v>0</v>
      </c>
      <c r="CY185" s="13">
        <f t="shared" si="118"/>
        <v>0</v>
      </c>
      <c r="CZ185" s="13">
        <f t="shared" si="118"/>
        <v>0</v>
      </c>
      <c r="DA185" s="13">
        <f t="shared" si="118"/>
        <v>0</v>
      </c>
      <c r="DB185" s="13">
        <f t="shared" si="118"/>
        <v>0</v>
      </c>
      <c r="DC185" s="13">
        <f t="shared" si="118"/>
        <v>0</v>
      </c>
      <c r="DD185" s="13">
        <f t="shared" si="118"/>
        <v>0</v>
      </c>
      <c r="DE185" s="13">
        <f t="shared" si="118"/>
        <v>0</v>
      </c>
      <c r="DF185" s="13">
        <f t="shared" si="118"/>
        <v>0</v>
      </c>
      <c r="DG185" s="13">
        <f t="shared" si="118"/>
        <v>0</v>
      </c>
      <c r="DH185" s="13">
        <f t="shared" si="118"/>
        <v>0</v>
      </c>
      <c r="DI185" s="13">
        <f t="shared" si="118"/>
        <v>0</v>
      </c>
      <c r="DJ185" s="13">
        <f t="shared" si="118"/>
        <v>0</v>
      </c>
      <c r="DK185" s="13">
        <f t="shared" si="118"/>
        <v>0</v>
      </c>
      <c r="DL185" s="13">
        <f t="shared" si="118"/>
        <v>0</v>
      </c>
      <c r="DM185" s="13">
        <f t="shared" si="118"/>
        <v>0</v>
      </c>
      <c r="DN185" s="13">
        <f t="shared" si="118"/>
        <v>0</v>
      </c>
      <c r="DO185" s="13">
        <f t="shared" si="118"/>
        <v>0</v>
      </c>
      <c r="DP185" s="13">
        <f t="shared" si="118"/>
        <v>0</v>
      </c>
      <c r="DQ185" s="13" t="str">
        <f t="shared" si="118"/>
        <v/>
      </c>
      <c r="DR185" s="13" t="s">
        <v>25</v>
      </c>
      <c r="DS185" s="13" t="s">
        <v>25</v>
      </c>
      <c r="DT185" s="13" t="s">
        <v>25</v>
      </c>
      <c r="DU185" s="13" t="s">
        <v>25</v>
      </c>
      <c r="DV185" s="13" t="s">
        <v>25</v>
      </c>
      <c r="DW185" s="13" t="s">
        <v>25</v>
      </c>
      <c r="DX185" s="13" t="s">
        <v>25</v>
      </c>
      <c r="DY185" s="13" t="s">
        <v>25</v>
      </c>
    </row>
    <row r="186" ht="15" customHeight="1" outlineLevel="1" spans="2:129">
      <c r="B186" s="10">
        <v>201809</v>
      </c>
      <c r="C186" s="13">
        <f t="shared" ref="C186:M201" si="119">IFERROR(IF(D147="","",D147/C147),0)</f>
        <v>0.993755954625035</v>
      </c>
      <c r="D186" s="13">
        <f t="shared" si="119"/>
        <v>0.992335438908807</v>
      </c>
      <c r="E186" s="13">
        <f t="shared" si="119"/>
        <v>0.982321286739881</v>
      </c>
      <c r="F186" s="13">
        <f t="shared" si="119"/>
        <v>0.994232362541315</v>
      </c>
      <c r="G186" s="13">
        <f t="shared" si="116"/>
        <v>1</v>
      </c>
      <c r="H186" s="13">
        <f t="shared" si="116"/>
        <v>1</v>
      </c>
      <c r="I186" s="13">
        <f t="shared" si="116"/>
        <v>1</v>
      </c>
      <c r="J186" s="13">
        <f t="shared" si="116"/>
        <v>1.10224957509836</v>
      </c>
      <c r="K186" s="13">
        <f t="shared" si="116"/>
        <v>0.846433565445586</v>
      </c>
      <c r="L186" s="13">
        <f t="shared" si="116"/>
        <v>1</v>
      </c>
      <c r="M186" s="13">
        <f t="shared" si="116"/>
        <v>1</v>
      </c>
      <c r="N186" s="13">
        <f t="shared" si="116"/>
        <v>1</v>
      </c>
      <c r="O186" s="13">
        <f t="shared" si="116"/>
        <v>1</v>
      </c>
      <c r="P186" s="13">
        <f t="shared" si="116"/>
        <v>1</v>
      </c>
      <c r="Q186" s="13">
        <f t="shared" si="116"/>
        <v>1</v>
      </c>
      <c r="R186" s="13">
        <f t="shared" si="116"/>
        <v>1</v>
      </c>
      <c r="S186" s="13">
        <f t="shared" si="116"/>
        <v>1</v>
      </c>
      <c r="T186" s="13">
        <f t="shared" si="116"/>
        <v>1</v>
      </c>
      <c r="U186" s="13">
        <f t="shared" si="116"/>
        <v>1</v>
      </c>
      <c r="V186" s="13">
        <f t="shared" si="116"/>
        <v>1</v>
      </c>
      <c r="W186" s="13">
        <f t="shared" si="116"/>
        <v>1</v>
      </c>
      <c r="X186" s="13">
        <f t="shared" si="116"/>
        <v>1</v>
      </c>
      <c r="Y186" s="13">
        <f t="shared" si="116"/>
        <v>1</v>
      </c>
      <c r="Z186" s="13">
        <f t="shared" si="116"/>
        <v>1</v>
      </c>
      <c r="AA186" s="13">
        <f t="shared" si="116"/>
        <v>1</v>
      </c>
      <c r="AB186" s="13" t="str">
        <f t="shared" si="116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201709</v>
      </c>
      <c r="AY186" s="13">
        <f t="shared" ref="AY186:BI201" si="120">IFERROR(IF(AZ147="","",AZ147/AY147),0)</f>
        <v>0</v>
      </c>
      <c r="AZ186" s="13">
        <f t="shared" si="120"/>
        <v>0</v>
      </c>
      <c r="BA186" s="13">
        <f t="shared" si="120"/>
        <v>0</v>
      </c>
      <c r="BB186" s="13">
        <f t="shared" si="120"/>
        <v>0</v>
      </c>
      <c r="BC186" s="13">
        <f t="shared" si="117"/>
        <v>0</v>
      </c>
      <c r="BD186" s="13">
        <f t="shared" si="117"/>
        <v>0</v>
      </c>
      <c r="BE186" s="13">
        <f t="shared" si="117"/>
        <v>0</v>
      </c>
      <c r="BF186" s="13">
        <f t="shared" si="117"/>
        <v>0</v>
      </c>
      <c r="BG186" s="13">
        <f t="shared" si="117"/>
        <v>0</v>
      </c>
      <c r="BH186" s="13">
        <f t="shared" si="117"/>
        <v>0</v>
      </c>
      <c r="BI186" s="13">
        <f t="shared" si="117"/>
        <v>0</v>
      </c>
      <c r="BJ186" s="13">
        <f t="shared" si="117"/>
        <v>0</v>
      </c>
      <c r="BK186" s="13">
        <f t="shared" si="117"/>
        <v>0</v>
      </c>
      <c r="BL186" s="13">
        <f t="shared" si="117"/>
        <v>0</v>
      </c>
      <c r="BM186" s="13">
        <f t="shared" si="117"/>
        <v>0</v>
      </c>
      <c r="BN186" s="13">
        <f t="shared" si="117"/>
        <v>0</v>
      </c>
      <c r="BO186" s="13">
        <f t="shared" si="117"/>
        <v>0</v>
      </c>
      <c r="BP186" s="13">
        <f t="shared" si="117"/>
        <v>0</v>
      </c>
      <c r="BQ186" s="13">
        <f t="shared" si="117"/>
        <v>0</v>
      </c>
      <c r="BR186" s="13">
        <f t="shared" si="117"/>
        <v>0</v>
      </c>
      <c r="BS186" s="13">
        <f t="shared" si="117"/>
        <v>0</v>
      </c>
      <c r="BT186" s="13">
        <f t="shared" si="117"/>
        <v>0</v>
      </c>
      <c r="BU186" s="13">
        <f t="shared" si="117"/>
        <v>0</v>
      </c>
      <c r="BV186" s="13">
        <f t="shared" si="117"/>
        <v>0</v>
      </c>
      <c r="BW186" s="13">
        <f t="shared" si="117"/>
        <v>0</v>
      </c>
      <c r="BX186" s="13" t="str">
        <f t="shared" si="117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  <c r="CP186" s="10">
        <v>201709</v>
      </c>
      <c r="CQ186" s="13" t="str">
        <f t="shared" ref="CQ186:DA201" si="121">IFERROR(IF(CR147="","",CR147/CQ147),0)</f>
        <v/>
      </c>
      <c r="CR186" s="13" t="str">
        <f t="shared" si="121"/>
        <v/>
      </c>
      <c r="CS186" s="13">
        <f t="shared" si="121"/>
        <v>0</v>
      </c>
      <c r="CT186" s="13">
        <f t="shared" si="121"/>
        <v>0</v>
      </c>
      <c r="CU186" s="13">
        <f t="shared" si="118"/>
        <v>0</v>
      </c>
      <c r="CV186" s="13">
        <f t="shared" si="118"/>
        <v>0</v>
      </c>
      <c r="CW186" s="13">
        <f t="shared" si="118"/>
        <v>0</v>
      </c>
      <c r="CX186" s="13">
        <f t="shared" si="118"/>
        <v>0</v>
      </c>
      <c r="CY186" s="13">
        <f t="shared" si="118"/>
        <v>0</v>
      </c>
      <c r="CZ186" s="13">
        <f t="shared" si="118"/>
        <v>0</v>
      </c>
      <c r="DA186" s="13">
        <f t="shared" si="118"/>
        <v>0</v>
      </c>
      <c r="DB186" s="13">
        <f t="shared" si="118"/>
        <v>0</v>
      </c>
      <c r="DC186" s="13">
        <f t="shared" si="118"/>
        <v>0</v>
      </c>
      <c r="DD186" s="13">
        <f t="shared" si="118"/>
        <v>0</v>
      </c>
      <c r="DE186" s="13">
        <f t="shared" si="118"/>
        <v>0</v>
      </c>
      <c r="DF186" s="13">
        <f t="shared" si="118"/>
        <v>0</v>
      </c>
      <c r="DG186" s="13">
        <f t="shared" si="118"/>
        <v>0</v>
      </c>
      <c r="DH186" s="13">
        <f t="shared" si="118"/>
        <v>0</v>
      </c>
      <c r="DI186" s="13">
        <f t="shared" si="118"/>
        <v>0</v>
      </c>
      <c r="DJ186" s="13">
        <f t="shared" si="118"/>
        <v>0</v>
      </c>
      <c r="DK186" s="13">
        <f t="shared" si="118"/>
        <v>0</v>
      </c>
      <c r="DL186" s="13">
        <f t="shared" si="118"/>
        <v>0</v>
      </c>
      <c r="DM186" s="13">
        <f t="shared" si="118"/>
        <v>0</v>
      </c>
      <c r="DN186" s="13">
        <f t="shared" si="118"/>
        <v>0</v>
      </c>
      <c r="DO186" s="13">
        <f t="shared" si="118"/>
        <v>0</v>
      </c>
      <c r="DP186" s="13" t="str">
        <f t="shared" si="118"/>
        <v/>
      </c>
      <c r="DQ186" s="13" t="s">
        <v>25</v>
      </c>
      <c r="DR186" s="13" t="s">
        <v>25</v>
      </c>
      <c r="DS186" s="13" t="s">
        <v>25</v>
      </c>
      <c r="DT186" s="13" t="s">
        <v>25</v>
      </c>
      <c r="DU186" s="13" t="s">
        <v>25</v>
      </c>
      <c r="DV186" s="13" t="s">
        <v>25</v>
      </c>
      <c r="DW186" s="13" t="s">
        <v>25</v>
      </c>
      <c r="DX186" s="13" t="s">
        <v>25</v>
      </c>
      <c r="DY186" s="13" t="s">
        <v>25</v>
      </c>
    </row>
    <row r="187" ht="15" customHeight="1" outlineLevel="1" spans="2:129">
      <c r="B187" s="10">
        <v>201812</v>
      </c>
      <c r="C187" s="13">
        <f t="shared" si="119"/>
        <v>1.20357675498641</v>
      </c>
      <c r="D187" s="13">
        <f t="shared" si="119"/>
        <v>1.00385409788636</v>
      </c>
      <c r="E187" s="13">
        <f t="shared" si="119"/>
        <v>1.01408195089434</v>
      </c>
      <c r="F187" s="13">
        <f t="shared" si="119"/>
        <v>1</v>
      </c>
      <c r="G187" s="13">
        <f t="shared" si="116"/>
        <v>1</v>
      </c>
      <c r="H187" s="13">
        <f t="shared" si="116"/>
        <v>0.998116710977359</v>
      </c>
      <c r="I187" s="13">
        <f t="shared" si="116"/>
        <v>0.980744184456258</v>
      </c>
      <c r="J187" s="13">
        <f t="shared" si="116"/>
        <v>0.9960262775032</v>
      </c>
      <c r="K187" s="13">
        <f t="shared" si="116"/>
        <v>1</v>
      </c>
      <c r="L187" s="13">
        <f t="shared" si="116"/>
        <v>1</v>
      </c>
      <c r="M187" s="13">
        <f t="shared" si="116"/>
        <v>1</v>
      </c>
      <c r="N187" s="13">
        <f t="shared" si="116"/>
        <v>1</v>
      </c>
      <c r="O187" s="13">
        <f t="shared" si="116"/>
        <v>1</v>
      </c>
      <c r="P187" s="13">
        <f t="shared" si="116"/>
        <v>1</v>
      </c>
      <c r="Q187" s="13">
        <f t="shared" si="116"/>
        <v>1</v>
      </c>
      <c r="R187" s="13">
        <f t="shared" si="116"/>
        <v>1</v>
      </c>
      <c r="S187" s="13">
        <f t="shared" si="116"/>
        <v>1</v>
      </c>
      <c r="T187" s="13">
        <f t="shared" si="116"/>
        <v>1</v>
      </c>
      <c r="U187" s="13">
        <f t="shared" si="116"/>
        <v>1</v>
      </c>
      <c r="V187" s="13">
        <f t="shared" si="116"/>
        <v>1</v>
      </c>
      <c r="W187" s="13">
        <f t="shared" si="116"/>
        <v>1</v>
      </c>
      <c r="X187" s="13">
        <f t="shared" si="116"/>
        <v>1</v>
      </c>
      <c r="Y187" s="13">
        <f t="shared" si="116"/>
        <v>1</v>
      </c>
      <c r="Z187" s="13">
        <f t="shared" si="116"/>
        <v>1</v>
      </c>
      <c r="AA187" s="13" t="str">
        <f t="shared" si="116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201712</v>
      </c>
      <c r="AY187" s="13">
        <f t="shared" si="120"/>
        <v>0</v>
      </c>
      <c r="AZ187" s="13">
        <f t="shared" si="120"/>
        <v>0</v>
      </c>
      <c r="BA187" s="13">
        <f t="shared" si="120"/>
        <v>0</v>
      </c>
      <c r="BB187" s="13">
        <f t="shared" si="120"/>
        <v>0</v>
      </c>
      <c r="BC187" s="13">
        <f t="shared" si="117"/>
        <v>0</v>
      </c>
      <c r="BD187" s="13">
        <f t="shared" si="117"/>
        <v>0</v>
      </c>
      <c r="BE187" s="13">
        <f t="shared" si="117"/>
        <v>0</v>
      </c>
      <c r="BF187" s="13">
        <f t="shared" si="117"/>
        <v>0</v>
      </c>
      <c r="BG187" s="13">
        <f t="shared" si="117"/>
        <v>0</v>
      </c>
      <c r="BH187" s="13">
        <f t="shared" si="117"/>
        <v>0</v>
      </c>
      <c r="BI187" s="13">
        <f t="shared" si="117"/>
        <v>0</v>
      </c>
      <c r="BJ187" s="13">
        <f t="shared" si="117"/>
        <v>0</v>
      </c>
      <c r="BK187" s="13">
        <f t="shared" si="117"/>
        <v>0</v>
      </c>
      <c r="BL187" s="13">
        <f t="shared" si="117"/>
        <v>0</v>
      </c>
      <c r="BM187" s="13">
        <f t="shared" si="117"/>
        <v>0</v>
      </c>
      <c r="BN187" s="13">
        <f t="shared" si="117"/>
        <v>0</v>
      </c>
      <c r="BO187" s="13">
        <f t="shared" si="117"/>
        <v>0</v>
      </c>
      <c r="BP187" s="13">
        <f t="shared" si="117"/>
        <v>0</v>
      </c>
      <c r="BQ187" s="13">
        <f t="shared" si="117"/>
        <v>0</v>
      </c>
      <c r="BR187" s="13">
        <f t="shared" si="117"/>
        <v>0</v>
      </c>
      <c r="BS187" s="13">
        <f t="shared" si="117"/>
        <v>0</v>
      </c>
      <c r="BT187" s="13">
        <f t="shared" si="117"/>
        <v>0</v>
      </c>
      <c r="BU187" s="13">
        <f t="shared" si="117"/>
        <v>0</v>
      </c>
      <c r="BV187" s="13">
        <f t="shared" si="117"/>
        <v>0</v>
      </c>
      <c r="BW187" s="13" t="str">
        <f t="shared" si="117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  <c r="CP187" s="10">
        <v>201712</v>
      </c>
      <c r="CQ187" s="13" t="str">
        <f t="shared" si="121"/>
        <v/>
      </c>
      <c r="CR187" s="13" t="str">
        <f t="shared" si="121"/>
        <v/>
      </c>
      <c r="CS187" s="13">
        <f t="shared" si="121"/>
        <v>0</v>
      </c>
      <c r="CT187" s="13">
        <f t="shared" si="121"/>
        <v>0</v>
      </c>
      <c r="CU187" s="13">
        <f t="shared" si="118"/>
        <v>0</v>
      </c>
      <c r="CV187" s="13">
        <f t="shared" si="118"/>
        <v>0</v>
      </c>
      <c r="CW187" s="13">
        <f t="shared" si="118"/>
        <v>0</v>
      </c>
      <c r="CX187" s="13">
        <f t="shared" si="118"/>
        <v>0</v>
      </c>
      <c r="CY187" s="13">
        <f t="shared" si="118"/>
        <v>0</v>
      </c>
      <c r="CZ187" s="13">
        <f t="shared" si="118"/>
        <v>0</v>
      </c>
      <c r="DA187" s="13">
        <f t="shared" si="118"/>
        <v>0</v>
      </c>
      <c r="DB187" s="13">
        <f t="shared" si="118"/>
        <v>0</v>
      </c>
      <c r="DC187" s="13">
        <f t="shared" si="118"/>
        <v>0</v>
      </c>
      <c r="DD187" s="13">
        <f t="shared" si="118"/>
        <v>0</v>
      </c>
      <c r="DE187" s="13">
        <f t="shared" si="118"/>
        <v>0</v>
      </c>
      <c r="DF187" s="13">
        <f t="shared" si="118"/>
        <v>0</v>
      </c>
      <c r="DG187" s="13">
        <f t="shared" si="118"/>
        <v>0</v>
      </c>
      <c r="DH187" s="13">
        <f t="shared" si="118"/>
        <v>0</v>
      </c>
      <c r="DI187" s="13">
        <f t="shared" si="118"/>
        <v>0</v>
      </c>
      <c r="DJ187" s="13">
        <f t="shared" si="118"/>
        <v>0</v>
      </c>
      <c r="DK187" s="13">
        <f t="shared" si="118"/>
        <v>0</v>
      </c>
      <c r="DL187" s="13">
        <f t="shared" si="118"/>
        <v>0</v>
      </c>
      <c r="DM187" s="13">
        <f t="shared" si="118"/>
        <v>0</v>
      </c>
      <c r="DN187" s="13">
        <f t="shared" si="118"/>
        <v>0</v>
      </c>
      <c r="DO187" s="13" t="str">
        <f t="shared" si="118"/>
        <v/>
      </c>
      <c r="DP187" s="13" t="s">
        <v>25</v>
      </c>
      <c r="DQ187" s="13" t="s">
        <v>25</v>
      </c>
      <c r="DR187" s="13" t="s">
        <v>25</v>
      </c>
      <c r="DS187" s="13" t="s">
        <v>25</v>
      </c>
      <c r="DT187" s="13" t="s">
        <v>25</v>
      </c>
      <c r="DU187" s="13" t="s">
        <v>25</v>
      </c>
      <c r="DV187" s="13" t="s">
        <v>25</v>
      </c>
      <c r="DW187" s="13" t="s">
        <v>25</v>
      </c>
      <c r="DX187" s="13" t="s">
        <v>25</v>
      </c>
      <c r="DY187" s="13" t="s">
        <v>25</v>
      </c>
    </row>
    <row r="188" ht="15" customHeight="1" outlineLevel="1" spans="2:129">
      <c r="B188" s="10">
        <v>201903</v>
      </c>
      <c r="C188" s="13">
        <f t="shared" si="119"/>
        <v>1.07840267123606</v>
      </c>
      <c r="D188" s="13">
        <f t="shared" si="119"/>
        <v>0.999871841064465</v>
      </c>
      <c r="E188" s="13">
        <f t="shared" si="119"/>
        <v>1.06405863343498</v>
      </c>
      <c r="F188" s="13">
        <f t="shared" si="119"/>
        <v>1</v>
      </c>
      <c r="G188" s="13">
        <f t="shared" si="116"/>
        <v>0.990206689150526</v>
      </c>
      <c r="H188" s="13">
        <f t="shared" si="116"/>
        <v>1</v>
      </c>
      <c r="I188" s="13">
        <f t="shared" si="116"/>
        <v>1.0019013939876</v>
      </c>
      <c r="J188" s="13">
        <f t="shared" si="116"/>
        <v>1.00482589077309</v>
      </c>
      <c r="K188" s="13">
        <f t="shared" si="116"/>
        <v>1</v>
      </c>
      <c r="L188" s="13">
        <f t="shared" si="116"/>
        <v>1</v>
      </c>
      <c r="M188" s="13">
        <f t="shared" si="116"/>
        <v>1</v>
      </c>
      <c r="N188" s="13">
        <f t="shared" si="116"/>
        <v>1</v>
      </c>
      <c r="O188" s="13">
        <f t="shared" si="116"/>
        <v>1</v>
      </c>
      <c r="P188" s="13">
        <f t="shared" si="116"/>
        <v>1</v>
      </c>
      <c r="Q188" s="13">
        <f t="shared" si="116"/>
        <v>1</v>
      </c>
      <c r="R188" s="13">
        <f t="shared" si="116"/>
        <v>0.99943750712462</v>
      </c>
      <c r="S188" s="13">
        <f t="shared" si="116"/>
        <v>1</v>
      </c>
      <c r="T188" s="13">
        <f t="shared" si="116"/>
        <v>1</v>
      </c>
      <c r="U188" s="13">
        <f t="shared" si="116"/>
        <v>1</v>
      </c>
      <c r="V188" s="13">
        <f t="shared" si="116"/>
        <v>1</v>
      </c>
      <c r="W188" s="13">
        <f t="shared" si="116"/>
        <v>1</v>
      </c>
      <c r="X188" s="13">
        <f t="shared" si="116"/>
        <v>1</v>
      </c>
      <c r="Y188" s="13">
        <f t="shared" si="116"/>
        <v>1</v>
      </c>
      <c r="Z188" s="13" t="str">
        <f t="shared" si="116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201803</v>
      </c>
      <c r="AY188" s="13">
        <f t="shared" si="120"/>
        <v>0</v>
      </c>
      <c r="AZ188" s="13">
        <f t="shared" si="120"/>
        <v>0</v>
      </c>
      <c r="BA188" s="13">
        <f t="shared" si="120"/>
        <v>0</v>
      </c>
      <c r="BB188" s="13">
        <f t="shared" si="120"/>
        <v>0</v>
      </c>
      <c r="BC188" s="13">
        <f t="shared" si="117"/>
        <v>0</v>
      </c>
      <c r="BD188" s="13">
        <f t="shared" si="117"/>
        <v>0</v>
      </c>
      <c r="BE188" s="13">
        <f t="shared" si="117"/>
        <v>0</v>
      </c>
      <c r="BF188" s="13">
        <f t="shared" si="117"/>
        <v>0</v>
      </c>
      <c r="BG188" s="13">
        <f t="shared" si="117"/>
        <v>0</v>
      </c>
      <c r="BH188" s="13">
        <f t="shared" si="117"/>
        <v>0</v>
      </c>
      <c r="BI188" s="13">
        <f t="shared" si="117"/>
        <v>0</v>
      </c>
      <c r="BJ188" s="13">
        <f t="shared" si="117"/>
        <v>0</v>
      </c>
      <c r="BK188" s="13">
        <f t="shared" si="117"/>
        <v>0</v>
      </c>
      <c r="BL188" s="13">
        <f t="shared" si="117"/>
        <v>0</v>
      </c>
      <c r="BM188" s="13">
        <f t="shared" si="117"/>
        <v>0</v>
      </c>
      <c r="BN188" s="13">
        <f t="shared" si="117"/>
        <v>0</v>
      </c>
      <c r="BO188" s="13">
        <f t="shared" si="117"/>
        <v>0</v>
      </c>
      <c r="BP188" s="13">
        <f t="shared" si="117"/>
        <v>0</v>
      </c>
      <c r="BQ188" s="13">
        <f t="shared" si="117"/>
        <v>0</v>
      </c>
      <c r="BR188" s="13">
        <f t="shared" si="117"/>
        <v>0</v>
      </c>
      <c r="BS188" s="13">
        <f t="shared" si="117"/>
        <v>0</v>
      </c>
      <c r="BT188" s="13">
        <f t="shared" si="117"/>
        <v>0</v>
      </c>
      <c r="BU188" s="13">
        <f t="shared" si="117"/>
        <v>0</v>
      </c>
      <c r="BV188" s="13" t="str">
        <f t="shared" si="117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  <c r="CP188" s="10">
        <v>201803</v>
      </c>
      <c r="CQ188" s="13" t="str">
        <f t="shared" si="121"/>
        <v/>
      </c>
      <c r="CR188" s="13" t="str">
        <f t="shared" si="121"/>
        <v/>
      </c>
      <c r="CS188" s="13">
        <f t="shared" si="121"/>
        <v>0</v>
      </c>
      <c r="CT188" s="13">
        <f t="shared" si="121"/>
        <v>0</v>
      </c>
      <c r="CU188" s="13">
        <f t="shared" si="118"/>
        <v>0</v>
      </c>
      <c r="CV188" s="13">
        <f t="shared" si="118"/>
        <v>0</v>
      </c>
      <c r="CW188" s="13">
        <f t="shared" si="118"/>
        <v>0</v>
      </c>
      <c r="CX188" s="13">
        <f t="shared" si="118"/>
        <v>0</v>
      </c>
      <c r="CY188" s="13">
        <f t="shared" si="118"/>
        <v>0</v>
      </c>
      <c r="CZ188" s="13">
        <f t="shared" si="118"/>
        <v>0</v>
      </c>
      <c r="DA188" s="13">
        <f t="shared" si="118"/>
        <v>0</v>
      </c>
      <c r="DB188" s="13">
        <f t="shared" si="118"/>
        <v>0</v>
      </c>
      <c r="DC188" s="13">
        <f t="shared" si="118"/>
        <v>0</v>
      </c>
      <c r="DD188" s="13">
        <f t="shared" si="118"/>
        <v>0</v>
      </c>
      <c r="DE188" s="13">
        <f t="shared" si="118"/>
        <v>0</v>
      </c>
      <c r="DF188" s="13">
        <f t="shared" si="118"/>
        <v>0</v>
      </c>
      <c r="DG188" s="13">
        <f t="shared" si="118"/>
        <v>0</v>
      </c>
      <c r="DH188" s="13">
        <f t="shared" si="118"/>
        <v>0</v>
      </c>
      <c r="DI188" s="13">
        <f t="shared" si="118"/>
        <v>0</v>
      </c>
      <c r="DJ188" s="13">
        <f t="shared" si="118"/>
        <v>0</v>
      </c>
      <c r="DK188" s="13">
        <f t="shared" si="118"/>
        <v>0</v>
      </c>
      <c r="DL188" s="13">
        <f t="shared" si="118"/>
        <v>0</v>
      </c>
      <c r="DM188" s="13">
        <f t="shared" si="118"/>
        <v>0</v>
      </c>
      <c r="DN188" s="13" t="str">
        <f t="shared" si="118"/>
        <v/>
      </c>
      <c r="DO188" s="13" t="s">
        <v>25</v>
      </c>
      <c r="DP188" s="13" t="s">
        <v>25</v>
      </c>
      <c r="DQ188" s="13" t="s">
        <v>25</v>
      </c>
      <c r="DR188" s="13" t="s">
        <v>25</v>
      </c>
      <c r="DS188" s="13" t="s">
        <v>25</v>
      </c>
      <c r="DT188" s="13" t="s">
        <v>25</v>
      </c>
      <c r="DU188" s="13" t="s">
        <v>25</v>
      </c>
      <c r="DV188" s="13" t="s">
        <v>25</v>
      </c>
      <c r="DW188" s="13" t="s">
        <v>25</v>
      </c>
      <c r="DX188" s="13" t="s">
        <v>25</v>
      </c>
      <c r="DY188" s="13" t="s">
        <v>25</v>
      </c>
    </row>
    <row r="189" ht="15" customHeight="1" outlineLevel="1" spans="2:129">
      <c r="B189" s="10">
        <v>201906</v>
      </c>
      <c r="C189" s="13">
        <f t="shared" si="119"/>
        <v>1.04015950752759</v>
      </c>
      <c r="D189" s="13">
        <f t="shared" si="119"/>
        <v>0.997370419989755</v>
      </c>
      <c r="E189" s="13">
        <f t="shared" si="119"/>
        <v>0.999506723714566</v>
      </c>
      <c r="F189" s="13">
        <f t="shared" si="119"/>
        <v>1.03166724502652</v>
      </c>
      <c r="G189" s="13">
        <f t="shared" si="116"/>
        <v>0.995865923043257</v>
      </c>
      <c r="H189" s="13">
        <f t="shared" si="116"/>
        <v>1</v>
      </c>
      <c r="I189" s="13">
        <f t="shared" si="116"/>
        <v>1</v>
      </c>
      <c r="J189" s="13">
        <f t="shared" si="116"/>
        <v>1</v>
      </c>
      <c r="K189" s="13">
        <f t="shared" si="116"/>
        <v>1</v>
      </c>
      <c r="L189" s="13">
        <f t="shared" si="116"/>
        <v>1</v>
      </c>
      <c r="M189" s="13">
        <f t="shared" si="116"/>
        <v>1</v>
      </c>
      <c r="N189" s="13">
        <f t="shared" si="116"/>
        <v>1</v>
      </c>
      <c r="O189" s="13">
        <f t="shared" si="116"/>
        <v>1</v>
      </c>
      <c r="P189" s="13">
        <f t="shared" si="116"/>
        <v>1</v>
      </c>
      <c r="Q189" s="13">
        <f t="shared" si="116"/>
        <v>1</v>
      </c>
      <c r="R189" s="13">
        <f t="shared" si="116"/>
        <v>1</v>
      </c>
      <c r="S189" s="13">
        <f t="shared" si="116"/>
        <v>1</v>
      </c>
      <c r="T189" s="13">
        <f t="shared" si="116"/>
        <v>1</v>
      </c>
      <c r="U189" s="13">
        <f t="shared" si="116"/>
        <v>1</v>
      </c>
      <c r="V189" s="13">
        <f t="shared" si="116"/>
        <v>1</v>
      </c>
      <c r="W189" s="13">
        <f t="shared" si="116"/>
        <v>1</v>
      </c>
      <c r="X189" s="13">
        <f t="shared" si="116"/>
        <v>1</v>
      </c>
      <c r="Y189" s="13" t="str">
        <f t="shared" si="116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201806</v>
      </c>
      <c r="AY189" s="13">
        <f t="shared" si="120"/>
        <v>0</v>
      </c>
      <c r="AZ189" s="13">
        <f t="shared" si="120"/>
        <v>0</v>
      </c>
      <c r="BA189" s="13">
        <f t="shared" si="120"/>
        <v>0</v>
      </c>
      <c r="BB189" s="13">
        <f t="shared" si="120"/>
        <v>0</v>
      </c>
      <c r="BC189" s="13">
        <f t="shared" si="117"/>
        <v>0</v>
      </c>
      <c r="BD189" s="13">
        <f t="shared" si="117"/>
        <v>0</v>
      </c>
      <c r="BE189" s="13">
        <f t="shared" si="117"/>
        <v>0</v>
      </c>
      <c r="BF189" s="13">
        <f t="shared" si="117"/>
        <v>0</v>
      </c>
      <c r="BG189" s="13">
        <f t="shared" si="117"/>
        <v>0</v>
      </c>
      <c r="BH189" s="13">
        <f t="shared" si="117"/>
        <v>0</v>
      </c>
      <c r="BI189" s="13">
        <f t="shared" si="117"/>
        <v>0</v>
      </c>
      <c r="BJ189" s="13">
        <f t="shared" si="117"/>
        <v>0</v>
      </c>
      <c r="BK189" s="13">
        <f t="shared" si="117"/>
        <v>0</v>
      </c>
      <c r="BL189" s="13">
        <f t="shared" si="117"/>
        <v>0</v>
      </c>
      <c r="BM189" s="13">
        <f t="shared" si="117"/>
        <v>0</v>
      </c>
      <c r="BN189" s="13">
        <f t="shared" si="117"/>
        <v>0</v>
      </c>
      <c r="BO189" s="13">
        <f t="shared" si="117"/>
        <v>0</v>
      </c>
      <c r="BP189" s="13">
        <f t="shared" si="117"/>
        <v>0</v>
      </c>
      <c r="BQ189" s="13">
        <f t="shared" si="117"/>
        <v>0</v>
      </c>
      <c r="BR189" s="13">
        <f t="shared" si="117"/>
        <v>0</v>
      </c>
      <c r="BS189" s="13">
        <f t="shared" si="117"/>
        <v>0</v>
      </c>
      <c r="BT189" s="13">
        <f t="shared" si="117"/>
        <v>0</v>
      </c>
      <c r="BU189" s="13" t="str">
        <f t="shared" si="117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  <c r="CP189" s="10">
        <v>201806</v>
      </c>
      <c r="CQ189" s="13" t="str">
        <f t="shared" si="121"/>
        <v/>
      </c>
      <c r="CR189" s="13" t="str">
        <f t="shared" si="121"/>
        <v/>
      </c>
      <c r="CS189" s="13">
        <f t="shared" si="121"/>
        <v>0</v>
      </c>
      <c r="CT189" s="13">
        <f t="shared" si="121"/>
        <v>0</v>
      </c>
      <c r="CU189" s="13">
        <f t="shared" si="118"/>
        <v>0</v>
      </c>
      <c r="CV189" s="13">
        <f t="shared" si="118"/>
        <v>0</v>
      </c>
      <c r="CW189" s="13">
        <f t="shared" si="118"/>
        <v>0</v>
      </c>
      <c r="CX189" s="13">
        <f t="shared" si="118"/>
        <v>0</v>
      </c>
      <c r="CY189" s="13">
        <f t="shared" si="118"/>
        <v>0</v>
      </c>
      <c r="CZ189" s="13">
        <f t="shared" si="118"/>
        <v>0</v>
      </c>
      <c r="DA189" s="13">
        <f t="shared" si="118"/>
        <v>0</v>
      </c>
      <c r="DB189" s="13">
        <f t="shared" si="118"/>
        <v>0</v>
      </c>
      <c r="DC189" s="13">
        <f t="shared" si="118"/>
        <v>0</v>
      </c>
      <c r="DD189" s="13">
        <f t="shared" si="118"/>
        <v>0</v>
      </c>
      <c r="DE189" s="13">
        <f t="shared" si="118"/>
        <v>0</v>
      </c>
      <c r="DF189" s="13">
        <f t="shared" si="118"/>
        <v>0</v>
      </c>
      <c r="DG189" s="13">
        <f t="shared" si="118"/>
        <v>0</v>
      </c>
      <c r="DH189" s="13">
        <f t="shared" si="118"/>
        <v>0</v>
      </c>
      <c r="DI189" s="13">
        <f t="shared" si="118"/>
        <v>0</v>
      </c>
      <c r="DJ189" s="13">
        <f t="shared" si="118"/>
        <v>0</v>
      </c>
      <c r="DK189" s="13">
        <f t="shared" si="118"/>
        <v>0</v>
      </c>
      <c r="DL189" s="13">
        <f t="shared" si="118"/>
        <v>0</v>
      </c>
      <c r="DM189" s="13" t="str">
        <f t="shared" si="118"/>
        <v/>
      </c>
      <c r="DN189" s="13" t="s">
        <v>25</v>
      </c>
      <c r="DO189" s="13" t="s">
        <v>25</v>
      </c>
      <c r="DP189" s="13" t="s">
        <v>25</v>
      </c>
      <c r="DQ189" s="13" t="s">
        <v>25</v>
      </c>
      <c r="DR189" s="13" t="s">
        <v>25</v>
      </c>
      <c r="DS189" s="13" t="s">
        <v>25</v>
      </c>
      <c r="DT189" s="13" t="s">
        <v>25</v>
      </c>
      <c r="DU189" s="13" t="s">
        <v>25</v>
      </c>
      <c r="DV189" s="13" t="s">
        <v>25</v>
      </c>
      <c r="DW189" s="13" t="s">
        <v>25</v>
      </c>
      <c r="DX189" s="13" t="s">
        <v>25</v>
      </c>
      <c r="DY189" s="13" t="s">
        <v>25</v>
      </c>
    </row>
    <row r="190" ht="15" customHeight="1" outlineLevel="1" spans="2:129">
      <c r="B190" s="10">
        <v>201909</v>
      </c>
      <c r="C190" s="13">
        <f t="shared" si="119"/>
        <v>1.15172442504659</v>
      </c>
      <c r="D190" s="13">
        <f t="shared" si="119"/>
        <v>0.988579693808334</v>
      </c>
      <c r="E190" s="13">
        <f t="shared" si="119"/>
        <v>1.11345684110015</v>
      </c>
      <c r="F190" s="13">
        <f t="shared" si="119"/>
        <v>1.05574439196215</v>
      </c>
      <c r="G190" s="13">
        <f t="shared" si="116"/>
        <v>0.983305295593097</v>
      </c>
      <c r="H190" s="13">
        <f t="shared" si="116"/>
        <v>0.999353213348732</v>
      </c>
      <c r="I190" s="13">
        <f t="shared" si="116"/>
        <v>1.01259402638395</v>
      </c>
      <c r="J190" s="13">
        <f t="shared" si="116"/>
        <v>1</v>
      </c>
      <c r="K190" s="13">
        <f t="shared" si="116"/>
        <v>1</v>
      </c>
      <c r="L190" s="13">
        <f t="shared" si="116"/>
        <v>1</v>
      </c>
      <c r="M190" s="13">
        <f t="shared" si="116"/>
        <v>1</v>
      </c>
      <c r="N190" s="13">
        <f t="shared" si="116"/>
        <v>0.989690418379984</v>
      </c>
      <c r="O190" s="13">
        <f t="shared" si="116"/>
        <v>1</v>
      </c>
      <c r="P190" s="13">
        <f t="shared" si="116"/>
        <v>1</v>
      </c>
      <c r="Q190" s="13">
        <f t="shared" si="116"/>
        <v>1</v>
      </c>
      <c r="R190" s="13">
        <f t="shared" si="116"/>
        <v>0.999138914958687</v>
      </c>
      <c r="S190" s="13">
        <f t="shared" si="116"/>
        <v>1</v>
      </c>
      <c r="T190" s="13">
        <f t="shared" si="116"/>
        <v>1</v>
      </c>
      <c r="U190" s="13">
        <f t="shared" si="116"/>
        <v>1</v>
      </c>
      <c r="V190" s="13">
        <f t="shared" si="116"/>
        <v>1</v>
      </c>
      <c r="W190" s="13">
        <f t="shared" si="116"/>
        <v>1</v>
      </c>
      <c r="X190" s="13" t="str">
        <f t="shared" si="116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201809</v>
      </c>
      <c r="AY190" s="13">
        <f t="shared" si="120"/>
        <v>0</v>
      </c>
      <c r="AZ190" s="13">
        <f t="shared" si="120"/>
        <v>0</v>
      </c>
      <c r="BA190" s="13">
        <f t="shared" si="120"/>
        <v>0</v>
      </c>
      <c r="BB190" s="13">
        <f t="shared" si="120"/>
        <v>0</v>
      </c>
      <c r="BC190" s="13">
        <f t="shared" si="117"/>
        <v>0</v>
      </c>
      <c r="BD190" s="13">
        <f t="shared" si="117"/>
        <v>0</v>
      </c>
      <c r="BE190" s="13">
        <f t="shared" si="117"/>
        <v>0</v>
      </c>
      <c r="BF190" s="13">
        <f t="shared" si="117"/>
        <v>0</v>
      </c>
      <c r="BG190" s="13">
        <f t="shared" si="117"/>
        <v>0</v>
      </c>
      <c r="BH190" s="13">
        <f t="shared" si="117"/>
        <v>0</v>
      </c>
      <c r="BI190" s="13">
        <f t="shared" si="117"/>
        <v>0</v>
      </c>
      <c r="BJ190" s="13">
        <f t="shared" si="117"/>
        <v>0</v>
      </c>
      <c r="BK190" s="13">
        <f t="shared" si="117"/>
        <v>0</v>
      </c>
      <c r="BL190" s="13">
        <f t="shared" si="117"/>
        <v>0</v>
      </c>
      <c r="BM190" s="13">
        <f t="shared" si="117"/>
        <v>0</v>
      </c>
      <c r="BN190" s="13">
        <f t="shared" si="117"/>
        <v>0</v>
      </c>
      <c r="BO190" s="13">
        <f t="shared" si="117"/>
        <v>0</v>
      </c>
      <c r="BP190" s="13">
        <f t="shared" si="117"/>
        <v>0</v>
      </c>
      <c r="BQ190" s="13">
        <f t="shared" si="117"/>
        <v>0</v>
      </c>
      <c r="BR190" s="13">
        <f t="shared" si="117"/>
        <v>0</v>
      </c>
      <c r="BS190" s="13">
        <f t="shared" si="117"/>
        <v>0</v>
      </c>
      <c r="BT190" s="13" t="str">
        <f t="shared" si="117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  <c r="CP190" s="10">
        <v>201809</v>
      </c>
      <c r="CQ190" s="13" t="str">
        <f t="shared" si="121"/>
        <v/>
      </c>
      <c r="CR190" s="13" t="str">
        <f t="shared" si="121"/>
        <v/>
      </c>
      <c r="CS190" s="13">
        <f t="shared" si="121"/>
        <v>0</v>
      </c>
      <c r="CT190" s="13">
        <f t="shared" si="121"/>
        <v>0</v>
      </c>
      <c r="CU190" s="13">
        <f t="shared" si="118"/>
        <v>0</v>
      </c>
      <c r="CV190" s="13">
        <f t="shared" si="118"/>
        <v>0</v>
      </c>
      <c r="CW190" s="13">
        <f t="shared" si="118"/>
        <v>0</v>
      </c>
      <c r="CX190" s="13">
        <f t="shared" si="118"/>
        <v>0</v>
      </c>
      <c r="CY190" s="13">
        <f t="shared" si="118"/>
        <v>0</v>
      </c>
      <c r="CZ190" s="13">
        <f t="shared" si="118"/>
        <v>0</v>
      </c>
      <c r="DA190" s="13">
        <f t="shared" si="118"/>
        <v>0</v>
      </c>
      <c r="DB190" s="13">
        <f t="shared" si="118"/>
        <v>0</v>
      </c>
      <c r="DC190" s="13">
        <f t="shared" si="118"/>
        <v>0</v>
      </c>
      <c r="DD190" s="13">
        <f t="shared" si="118"/>
        <v>0</v>
      </c>
      <c r="DE190" s="13">
        <f t="shared" si="118"/>
        <v>0</v>
      </c>
      <c r="DF190" s="13">
        <f t="shared" si="118"/>
        <v>0</v>
      </c>
      <c r="DG190" s="13">
        <f t="shared" si="118"/>
        <v>0</v>
      </c>
      <c r="DH190" s="13">
        <f t="shared" si="118"/>
        <v>0</v>
      </c>
      <c r="DI190" s="13">
        <f t="shared" si="118"/>
        <v>0</v>
      </c>
      <c r="DJ190" s="13">
        <f t="shared" si="118"/>
        <v>0</v>
      </c>
      <c r="DK190" s="13">
        <f t="shared" si="118"/>
        <v>0</v>
      </c>
      <c r="DL190" s="13" t="str">
        <f t="shared" si="118"/>
        <v/>
      </c>
      <c r="DM190" s="13" t="s">
        <v>25</v>
      </c>
      <c r="DN190" s="13" t="s">
        <v>25</v>
      </c>
      <c r="DO190" s="13" t="s">
        <v>25</v>
      </c>
      <c r="DP190" s="13" t="s">
        <v>25</v>
      </c>
      <c r="DQ190" s="13" t="s">
        <v>25</v>
      </c>
      <c r="DR190" s="13" t="s">
        <v>25</v>
      </c>
      <c r="DS190" s="13" t="s">
        <v>25</v>
      </c>
      <c r="DT190" s="13" t="s">
        <v>25</v>
      </c>
      <c r="DU190" s="13" t="s">
        <v>25</v>
      </c>
      <c r="DV190" s="13" t="s">
        <v>25</v>
      </c>
      <c r="DW190" s="13" t="s">
        <v>25</v>
      </c>
      <c r="DX190" s="13" t="s">
        <v>25</v>
      </c>
      <c r="DY190" s="13" t="s">
        <v>25</v>
      </c>
    </row>
    <row r="191" ht="15" customHeight="1" outlineLevel="1" spans="2:129">
      <c r="B191" s="10">
        <v>201912</v>
      </c>
      <c r="C191" s="13">
        <f t="shared" si="119"/>
        <v>1.15528455250065</v>
      </c>
      <c r="D191" s="13">
        <f t="shared" si="119"/>
        <v>1.07412859839957</v>
      </c>
      <c r="E191" s="13">
        <f t="shared" si="119"/>
        <v>1.00994334826727</v>
      </c>
      <c r="F191" s="13">
        <f t="shared" si="119"/>
        <v>0.99355149357393</v>
      </c>
      <c r="G191" s="13">
        <f t="shared" si="116"/>
        <v>1.01972197531006</v>
      </c>
      <c r="H191" s="13">
        <f t="shared" si="116"/>
        <v>0.998351583422053</v>
      </c>
      <c r="I191" s="13">
        <f t="shared" si="116"/>
        <v>1</v>
      </c>
      <c r="J191" s="13">
        <f t="shared" si="116"/>
        <v>1.00016960837702</v>
      </c>
      <c r="K191" s="13">
        <f t="shared" si="116"/>
        <v>1</v>
      </c>
      <c r="L191" s="13">
        <f t="shared" si="116"/>
        <v>0.999799653113791</v>
      </c>
      <c r="M191" s="13">
        <f t="shared" si="116"/>
        <v>1</v>
      </c>
      <c r="N191" s="13">
        <f t="shared" si="116"/>
        <v>1</v>
      </c>
      <c r="O191" s="13">
        <f t="shared" si="116"/>
        <v>1</v>
      </c>
      <c r="P191" s="13">
        <f t="shared" si="116"/>
        <v>0.996769761025999</v>
      </c>
      <c r="Q191" s="13">
        <f t="shared" si="116"/>
        <v>1</v>
      </c>
      <c r="R191" s="13">
        <f t="shared" si="116"/>
        <v>1</v>
      </c>
      <c r="S191" s="13">
        <f t="shared" si="116"/>
        <v>1</v>
      </c>
      <c r="T191" s="13">
        <f t="shared" si="116"/>
        <v>1</v>
      </c>
      <c r="U191" s="13">
        <f t="shared" si="116"/>
        <v>1</v>
      </c>
      <c r="V191" s="13">
        <f t="shared" si="116"/>
        <v>1</v>
      </c>
      <c r="W191" s="13" t="str">
        <f t="shared" si="116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201812</v>
      </c>
      <c r="AY191" s="13">
        <f t="shared" si="120"/>
        <v>1</v>
      </c>
      <c r="AZ191" s="13">
        <f t="shared" si="120"/>
        <v>1</v>
      </c>
      <c r="BA191" s="13">
        <f t="shared" si="120"/>
        <v>1</v>
      </c>
      <c r="BB191" s="13">
        <f t="shared" si="120"/>
        <v>1</v>
      </c>
      <c r="BC191" s="13">
        <f t="shared" si="117"/>
        <v>1</v>
      </c>
      <c r="BD191" s="13">
        <f t="shared" si="117"/>
        <v>1</v>
      </c>
      <c r="BE191" s="13">
        <f t="shared" si="117"/>
        <v>1</v>
      </c>
      <c r="BF191" s="13">
        <f t="shared" si="117"/>
        <v>1</v>
      </c>
      <c r="BG191" s="13">
        <f t="shared" si="117"/>
        <v>1</v>
      </c>
      <c r="BH191" s="13">
        <f t="shared" si="117"/>
        <v>1</v>
      </c>
      <c r="BI191" s="13">
        <f t="shared" si="117"/>
        <v>1</v>
      </c>
      <c r="BJ191" s="13">
        <f t="shared" si="117"/>
        <v>1</v>
      </c>
      <c r="BK191" s="13">
        <f t="shared" si="117"/>
        <v>1</v>
      </c>
      <c r="BL191" s="13">
        <f t="shared" si="117"/>
        <v>1</v>
      </c>
      <c r="BM191" s="13">
        <f t="shared" si="117"/>
        <v>1</v>
      </c>
      <c r="BN191" s="13">
        <f t="shared" si="117"/>
        <v>1</v>
      </c>
      <c r="BO191" s="13">
        <f t="shared" si="117"/>
        <v>1</v>
      </c>
      <c r="BP191" s="13">
        <f t="shared" si="117"/>
        <v>1</v>
      </c>
      <c r="BQ191" s="13">
        <f t="shared" si="117"/>
        <v>1</v>
      </c>
      <c r="BR191" s="13">
        <f t="shared" si="117"/>
        <v>1</v>
      </c>
      <c r="BS191" s="13" t="str">
        <f t="shared" si="117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  <c r="CP191" s="10">
        <v>201812</v>
      </c>
      <c r="CQ191" s="13" t="str">
        <f t="shared" si="121"/>
        <v/>
      </c>
      <c r="CR191" s="13" t="str">
        <f t="shared" si="121"/>
        <v/>
      </c>
      <c r="CS191" s="13">
        <f t="shared" si="121"/>
        <v>0</v>
      </c>
      <c r="CT191" s="13">
        <f t="shared" si="121"/>
        <v>0</v>
      </c>
      <c r="CU191" s="13">
        <f t="shared" si="118"/>
        <v>0</v>
      </c>
      <c r="CV191" s="13">
        <f t="shared" si="118"/>
        <v>0</v>
      </c>
      <c r="CW191" s="13">
        <f t="shared" si="118"/>
        <v>0</v>
      </c>
      <c r="CX191" s="13">
        <f t="shared" si="118"/>
        <v>0</v>
      </c>
      <c r="CY191" s="13">
        <f t="shared" si="118"/>
        <v>0</v>
      </c>
      <c r="CZ191" s="13">
        <f t="shared" si="118"/>
        <v>0</v>
      </c>
      <c r="DA191" s="13">
        <f t="shared" si="118"/>
        <v>0</v>
      </c>
      <c r="DB191" s="13">
        <f t="shared" si="118"/>
        <v>0</v>
      </c>
      <c r="DC191" s="13">
        <f t="shared" si="118"/>
        <v>0</v>
      </c>
      <c r="DD191" s="13">
        <f t="shared" si="118"/>
        <v>0</v>
      </c>
      <c r="DE191" s="13">
        <f t="shared" si="118"/>
        <v>0</v>
      </c>
      <c r="DF191" s="13">
        <f t="shared" si="118"/>
        <v>0</v>
      </c>
      <c r="DG191" s="13">
        <f t="shared" si="118"/>
        <v>0</v>
      </c>
      <c r="DH191" s="13">
        <f t="shared" si="118"/>
        <v>0</v>
      </c>
      <c r="DI191" s="13">
        <f t="shared" si="118"/>
        <v>0</v>
      </c>
      <c r="DJ191" s="13">
        <f t="shared" si="118"/>
        <v>0</v>
      </c>
      <c r="DK191" s="13" t="str">
        <f t="shared" si="118"/>
        <v/>
      </c>
      <c r="DL191" s="13" t="s">
        <v>25</v>
      </c>
      <c r="DM191" s="13" t="s">
        <v>25</v>
      </c>
      <c r="DN191" s="13" t="s">
        <v>25</v>
      </c>
      <c r="DO191" s="13" t="s">
        <v>25</v>
      </c>
      <c r="DP191" s="13" t="s">
        <v>25</v>
      </c>
      <c r="DQ191" s="13" t="s">
        <v>25</v>
      </c>
      <c r="DR191" s="13" t="s">
        <v>25</v>
      </c>
      <c r="DS191" s="13" t="s">
        <v>25</v>
      </c>
      <c r="DT191" s="13" t="s">
        <v>25</v>
      </c>
      <c r="DU191" s="13" t="s">
        <v>25</v>
      </c>
      <c r="DV191" s="13" t="s">
        <v>25</v>
      </c>
      <c r="DW191" s="13" t="s">
        <v>25</v>
      </c>
      <c r="DX191" s="13" t="s">
        <v>25</v>
      </c>
      <c r="DY191" s="13" t="s">
        <v>25</v>
      </c>
    </row>
    <row r="192" ht="15" customHeight="1" outlineLevel="1" spans="2:129">
      <c r="B192" s="10">
        <v>202003</v>
      </c>
      <c r="C192" s="13">
        <f t="shared" si="119"/>
        <v>1.15573094366147</v>
      </c>
      <c r="D192" s="13">
        <f t="shared" si="119"/>
        <v>1.08578072599767</v>
      </c>
      <c r="E192" s="13">
        <f t="shared" si="119"/>
        <v>1.00687802742717</v>
      </c>
      <c r="F192" s="13">
        <f t="shared" si="119"/>
        <v>0.999981592309499</v>
      </c>
      <c r="G192" s="13">
        <f t="shared" si="116"/>
        <v>0.99998159197065</v>
      </c>
      <c r="H192" s="13">
        <f t="shared" si="116"/>
        <v>1</v>
      </c>
      <c r="I192" s="13">
        <f t="shared" si="116"/>
        <v>0.998922516789709</v>
      </c>
      <c r="J192" s="13">
        <f t="shared" si="116"/>
        <v>1</v>
      </c>
      <c r="K192" s="13">
        <f t="shared" si="116"/>
        <v>1</v>
      </c>
      <c r="L192" s="13">
        <f t="shared" si="116"/>
        <v>1</v>
      </c>
      <c r="M192" s="13">
        <f t="shared" si="116"/>
        <v>1</v>
      </c>
      <c r="N192" s="13">
        <f t="shared" si="116"/>
        <v>1</v>
      </c>
      <c r="O192" s="13">
        <f t="shared" si="116"/>
        <v>1</v>
      </c>
      <c r="P192" s="13">
        <f t="shared" si="116"/>
        <v>1</v>
      </c>
      <c r="Q192" s="13">
        <f t="shared" si="116"/>
        <v>1</v>
      </c>
      <c r="R192" s="13">
        <f t="shared" si="116"/>
        <v>0.997005413548887</v>
      </c>
      <c r="S192" s="13">
        <f t="shared" si="116"/>
        <v>1</v>
      </c>
      <c r="T192" s="13">
        <f t="shared" si="116"/>
        <v>1</v>
      </c>
      <c r="U192" s="13">
        <f t="shared" si="116"/>
        <v>1</v>
      </c>
      <c r="V192" s="13" t="str">
        <f t="shared" si="116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201903</v>
      </c>
      <c r="AY192" s="13">
        <f t="shared" si="120"/>
        <v>1</v>
      </c>
      <c r="AZ192" s="13">
        <f t="shared" si="120"/>
        <v>1</v>
      </c>
      <c r="BA192" s="13">
        <f t="shared" si="120"/>
        <v>1</v>
      </c>
      <c r="BB192" s="13">
        <f t="shared" si="120"/>
        <v>1.09883373540611</v>
      </c>
      <c r="BC192" s="13">
        <f t="shared" si="117"/>
        <v>1</v>
      </c>
      <c r="BD192" s="13">
        <f t="shared" si="117"/>
        <v>1</v>
      </c>
      <c r="BE192" s="13">
        <f t="shared" si="117"/>
        <v>1</v>
      </c>
      <c r="BF192" s="13">
        <f t="shared" si="117"/>
        <v>1</v>
      </c>
      <c r="BG192" s="13">
        <f t="shared" si="117"/>
        <v>1</v>
      </c>
      <c r="BH192" s="13">
        <f t="shared" si="117"/>
        <v>1</v>
      </c>
      <c r="BI192" s="13">
        <f t="shared" si="117"/>
        <v>1</v>
      </c>
      <c r="BJ192" s="13">
        <f t="shared" si="117"/>
        <v>1</v>
      </c>
      <c r="BK192" s="13">
        <f t="shared" si="117"/>
        <v>1</v>
      </c>
      <c r="BL192" s="13">
        <f t="shared" si="117"/>
        <v>1</v>
      </c>
      <c r="BM192" s="13">
        <f t="shared" si="117"/>
        <v>1</v>
      </c>
      <c r="BN192" s="13">
        <f t="shared" si="117"/>
        <v>1</v>
      </c>
      <c r="BO192" s="13">
        <f t="shared" si="117"/>
        <v>1</v>
      </c>
      <c r="BP192" s="13">
        <f t="shared" si="117"/>
        <v>1</v>
      </c>
      <c r="BQ192" s="13">
        <f t="shared" si="117"/>
        <v>1</v>
      </c>
      <c r="BR192" s="13" t="str">
        <f t="shared" si="117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  <c r="CP192" s="10">
        <v>201903</v>
      </c>
      <c r="CQ192" s="13" t="str">
        <f t="shared" si="121"/>
        <v/>
      </c>
      <c r="CR192" s="13" t="str">
        <f t="shared" si="121"/>
        <v/>
      </c>
      <c r="CS192" s="13">
        <f t="shared" si="121"/>
        <v>0</v>
      </c>
      <c r="CT192" s="13">
        <f t="shared" si="121"/>
        <v>0</v>
      </c>
      <c r="CU192" s="13">
        <f t="shared" si="118"/>
        <v>0</v>
      </c>
      <c r="CV192" s="13">
        <f t="shared" si="118"/>
        <v>0</v>
      </c>
      <c r="CW192" s="13">
        <f t="shared" si="118"/>
        <v>0</v>
      </c>
      <c r="CX192" s="13">
        <f t="shared" si="118"/>
        <v>0</v>
      </c>
      <c r="CY192" s="13">
        <f t="shared" si="118"/>
        <v>0</v>
      </c>
      <c r="CZ192" s="13">
        <f t="shared" si="118"/>
        <v>0</v>
      </c>
      <c r="DA192" s="13">
        <f t="shared" si="118"/>
        <v>0</v>
      </c>
      <c r="DB192" s="13">
        <f t="shared" si="118"/>
        <v>0</v>
      </c>
      <c r="DC192" s="13">
        <f t="shared" si="118"/>
        <v>0</v>
      </c>
      <c r="DD192" s="13">
        <f t="shared" si="118"/>
        <v>0</v>
      </c>
      <c r="DE192" s="13">
        <f t="shared" si="118"/>
        <v>0</v>
      </c>
      <c r="DF192" s="13">
        <f t="shared" si="118"/>
        <v>0</v>
      </c>
      <c r="DG192" s="13">
        <f t="shared" si="118"/>
        <v>0</v>
      </c>
      <c r="DH192" s="13">
        <f t="shared" si="118"/>
        <v>0</v>
      </c>
      <c r="DI192" s="13">
        <f t="shared" si="118"/>
        <v>0</v>
      </c>
      <c r="DJ192" s="13" t="str">
        <f t="shared" si="118"/>
        <v/>
      </c>
      <c r="DK192" s="13" t="s">
        <v>25</v>
      </c>
      <c r="DL192" s="13" t="s">
        <v>25</v>
      </c>
      <c r="DM192" s="13" t="s">
        <v>25</v>
      </c>
      <c r="DN192" s="13" t="s">
        <v>25</v>
      </c>
      <c r="DO192" s="13" t="s">
        <v>25</v>
      </c>
      <c r="DP192" s="13" t="s">
        <v>25</v>
      </c>
      <c r="DQ192" s="13" t="s">
        <v>25</v>
      </c>
      <c r="DR192" s="13" t="s">
        <v>25</v>
      </c>
      <c r="DS192" s="13" t="s">
        <v>25</v>
      </c>
      <c r="DT192" s="13" t="s">
        <v>25</v>
      </c>
      <c r="DU192" s="13" t="s">
        <v>25</v>
      </c>
      <c r="DV192" s="13" t="s">
        <v>25</v>
      </c>
      <c r="DW192" s="13" t="s">
        <v>25</v>
      </c>
      <c r="DX192" s="13" t="s">
        <v>25</v>
      </c>
      <c r="DY192" s="13" t="s">
        <v>25</v>
      </c>
    </row>
    <row r="193" ht="15" customHeight="1" outlineLevel="1" spans="2:129">
      <c r="B193" s="10">
        <v>202006</v>
      </c>
      <c r="C193" s="13">
        <f t="shared" si="119"/>
        <v>1.10408963461813</v>
      </c>
      <c r="D193" s="13">
        <f t="shared" si="119"/>
        <v>1.05813230100695</v>
      </c>
      <c r="E193" s="13">
        <f t="shared" si="119"/>
        <v>0.995670675252419</v>
      </c>
      <c r="F193" s="13">
        <f t="shared" si="119"/>
        <v>0.980017422910534</v>
      </c>
      <c r="G193" s="13">
        <f t="shared" si="116"/>
        <v>1.03641821274857</v>
      </c>
      <c r="H193" s="13">
        <f t="shared" si="116"/>
        <v>1.00743126302557</v>
      </c>
      <c r="I193" s="13">
        <f t="shared" si="116"/>
        <v>1.0033951235238</v>
      </c>
      <c r="J193" s="13">
        <f t="shared" si="116"/>
        <v>0.999972940976486</v>
      </c>
      <c r="K193" s="13">
        <f t="shared" si="116"/>
        <v>0.9997939289997</v>
      </c>
      <c r="L193" s="13">
        <f t="shared" si="116"/>
        <v>1</v>
      </c>
      <c r="M193" s="13">
        <f t="shared" si="116"/>
        <v>1</v>
      </c>
      <c r="N193" s="13">
        <f t="shared" si="116"/>
        <v>0.999527743364628</v>
      </c>
      <c r="O193" s="13">
        <f t="shared" si="116"/>
        <v>1</v>
      </c>
      <c r="P193" s="13">
        <f t="shared" si="116"/>
        <v>1</v>
      </c>
      <c r="Q193" s="13">
        <f t="shared" si="116"/>
        <v>0.997633091740492</v>
      </c>
      <c r="R193" s="13">
        <f t="shared" si="116"/>
        <v>1</v>
      </c>
      <c r="S193" s="13">
        <f t="shared" si="116"/>
        <v>1.00001441825467</v>
      </c>
      <c r="T193" s="13">
        <f t="shared" si="116"/>
        <v>1</v>
      </c>
      <c r="U193" s="13" t="str">
        <f t="shared" si="116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201906</v>
      </c>
      <c r="AY193" s="13">
        <f t="shared" si="120"/>
        <v>1</v>
      </c>
      <c r="AZ193" s="13">
        <f t="shared" si="120"/>
        <v>1</v>
      </c>
      <c r="BA193" s="13">
        <f t="shared" si="120"/>
        <v>0.989797698598662</v>
      </c>
      <c r="BB193" s="13">
        <f t="shared" si="120"/>
        <v>1</v>
      </c>
      <c r="BC193" s="13">
        <f t="shared" si="117"/>
        <v>1</v>
      </c>
      <c r="BD193" s="13">
        <f t="shared" si="117"/>
        <v>1</v>
      </c>
      <c r="BE193" s="13">
        <f t="shared" si="117"/>
        <v>1</v>
      </c>
      <c r="BF193" s="13">
        <f t="shared" si="117"/>
        <v>1</v>
      </c>
      <c r="BG193" s="13">
        <f t="shared" si="117"/>
        <v>1</v>
      </c>
      <c r="BH193" s="13">
        <f t="shared" si="117"/>
        <v>1</v>
      </c>
      <c r="BI193" s="13">
        <f t="shared" si="117"/>
        <v>1</v>
      </c>
      <c r="BJ193" s="13">
        <f t="shared" si="117"/>
        <v>1</v>
      </c>
      <c r="BK193" s="13">
        <f t="shared" si="117"/>
        <v>1</v>
      </c>
      <c r="BL193" s="13">
        <f t="shared" si="117"/>
        <v>1</v>
      </c>
      <c r="BM193" s="13">
        <f t="shared" si="117"/>
        <v>1</v>
      </c>
      <c r="BN193" s="13">
        <f t="shared" si="117"/>
        <v>1</v>
      </c>
      <c r="BO193" s="13">
        <f t="shared" si="117"/>
        <v>1</v>
      </c>
      <c r="BP193" s="13">
        <f t="shared" si="117"/>
        <v>1</v>
      </c>
      <c r="BQ193" s="13" t="str">
        <f t="shared" si="117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  <c r="CP193" s="10">
        <v>201906</v>
      </c>
      <c r="CQ193" s="13" t="str">
        <f t="shared" si="121"/>
        <v/>
      </c>
      <c r="CR193" s="13" t="str">
        <f t="shared" si="121"/>
        <v/>
      </c>
      <c r="CS193" s="13">
        <f t="shared" si="121"/>
        <v>0</v>
      </c>
      <c r="CT193" s="13">
        <f t="shared" si="121"/>
        <v>0</v>
      </c>
      <c r="CU193" s="13">
        <f t="shared" si="118"/>
        <v>0</v>
      </c>
      <c r="CV193" s="13">
        <f t="shared" si="118"/>
        <v>0</v>
      </c>
      <c r="CW193" s="13">
        <f t="shared" si="118"/>
        <v>0</v>
      </c>
      <c r="CX193" s="13">
        <f t="shared" si="118"/>
        <v>0</v>
      </c>
      <c r="CY193" s="13">
        <f t="shared" si="118"/>
        <v>0</v>
      </c>
      <c r="CZ193" s="13">
        <f t="shared" si="118"/>
        <v>0</v>
      </c>
      <c r="DA193" s="13">
        <f t="shared" si="118"/>
        <v>0</v>
      </c>
      <c r="DB193" s="13">
        <f t="shared" si="118"/>
        <v>0</v>
      </c>
      <c r="DC193" s="13">
        <f t="shared" si="118"/>
        <v>0</v>
      </c>
      <c r="DD193" s="13">
        <f t="shared" si="118"/>
        <v>0</v>
      </c>
      <c r="DE193" s="13">
        <f t="shared" si="118"/>
        <v>0</v>
      </c>
      <c r="DF193" s="13">
        <f t="shared" si="118"/>
        <v>0</v>
      </c>
      <c r="DG193" s="13">
        <f t="shared" si="118"/>
        <v>0</v>
      </c>
      <c r="DH193" s="13">
        <f t="shared" si="118"/>
        <v>0</v>
      </c>
      <c r="DI193" s="13" t="str">
        <f t="shared" si="118"/>
        <v/>
      </c>
      <c r="DJ193" s="13" t="s">
        <v>25</v>
      </c>
      <c r="DK193" s="13" t="s">
        <v>25</v>
      </c>
      <c r="DL193" s="13" t="s">
        <v>25</v>
      </c>
      <c r="DM193" s="13" t="s">
        <v>25</v>
      </c>
      <c r="DN193" s="13" t="s">
        <v>25</v>
      </c>
      <c r="DO193" s="13" t="s">
        <v>25</v>
      </c>
      <c r="DP193" s="13" t="s">
        <v>25</v>
      </c>
      <c r="DQ193" s="13" t="s">
        <v>25</v>
      </c>
      <c r="DR193" s="13" t="s">
        <v>25</v>
      </c>
      <c r="DS193" s="13" t="s">
        <v>25</v>
      </c>
      <c r="DT193" s="13" t="s">
        <v>25</v>
      </c>
      <c r="DU193" s="13" t="s">
        <v>25</v>
      </c>
      <c r="DV193" s="13" t="s">
        <v>25</v>
      </c>
      <c r="DW193" s="13" t="s">
        <v>25</v>
      </c>
      <c r="DX193" s="13" t="s">
        <v>25</v>
      </c>
      <c r="DY193" s="13" t="s">
        <v>25</v>
      </c>
    </row>
    <row r="194" ht="15" customHeight="1" outlineLevel="1" spans="2:129">
      <c r="B194" s="10">
        <v>202009</v>
      </c>
      <c r="C194" s="13">
        <f t="shared" si="119"/>
        <v>1.06502243831063</v>
      </c>
      <c r="D194" s="13">
        <f t="shared" si="119"/>
        <v>1.02517771329473</v>
      </c>
      <c r="E194" s="13">
        <f t="shared" si="119"/>
        <v>1.03626763512089</v>
      </c>
      <c r="F194" s="13">
        <f t="shared" si="119"/>
        <v>0.9999214195622</v>
      </c>
      <c r="G194" s="13">
        <f t="shared" si="116"/>
        <v>1.01571283579219</v>
      </c>
      <c r="H194" s="13">
        <f t="shared" si="116"/>
        <v>0.999823007752027</v>
      </c>
      <c r="I194" s="13">
        <f t="shared" si="116"/>
        <v>1.00072200331465</v>
      </c>
      <c r="J194" s="13">
        <f t="shared" si="116"/>
        <v>0.99991997568221</v>
      </c>
      <c r="K194" s="13">
        <f t="shared" si="116"/>
        <v>0.997304228305056</v>
      </c>
      <c r="L194" s="13">
        <f t="shared" si="116"/>
        <v>1.00070955286245</v>
      </c>
      <c r="M194" s="13">
        <f t="shared" si="116"/>
        <v>1</v>
      </c>
      <c r="N194" s="13">
        <f t="shared" si="116"/>
        <v>1.00150293224677</v>
      </c>
      <c r="O194" s="13">
        <f t="shared" si="116"/>
        <v>0.99945215392291</v>
      </c>
      <c r="P194" s="13">
        <f t="shared" si="116"/>
        <v>0.997301134903131</v>
      </c>
      <c r="Q194" s="13">
        <f t="shared" si="116"/>
        <v>0.99996057463499</v>
      </c>
      <c r="R194" s="13">
        <f t="shared" si="116"/>
        <v>1</v>
      </c>
      <c r="S194" s="13">
        <f t="shared" si="116"/>
        <v>1</v>
      </c>
      <c r="T194" s="13" t="str">
        <f t="shared" si="116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201909</v>
      </c>
      <c r="AY194" s="13">
        <f t="shared" si="120"/>
        <v>0</v>
      </c>
      <c r="AZ194" s="13">
        <f t="shared" si="120"/>
        <v>0</v>
      </c>
      <c r="BA194" s="13">
        <f t="shared" si="120"/>
        <v>1</v>
      </c>
      <c r="BB194" s="13">
        <f t="shared" si="120"/>
        <v>1</v>
      </c>
      <c r="BC194" s="13">
        <f t="shared" si="117"/>
        <v>1</v>
      </c>
      <c r="BD194" s="13">
        <f t="shared" si="117"/>
        <v>1</v>
      </c>
      <c r="BE194" s="13">
        <f t="shared" si="117"/>
        <v>1</v>
      </c>
      <c r="BF194" s="13">
        <f t="shared" si="117"/>
        <v>1</v>
      </c>
      <c r="BG194" s="13">
        <f t="shared" si="117"/>
        <v>1</v>
      </c>
      <c r="BH194" s="13">
        <f t="shared" si="117"/>
        <v>1</v>
      </c>
      <c r="BI194" s="13">
        <f t="shared" si="117"/>
        <v>1</v>
      </c>
      <c r="BJ194" s="13">
        <f t="shared" si="117"/>
        <v>1</v>
      </c>
      <c r="BK194" s="13">
        <f t="shared" si="117"/>
        <v>1</v>
      </c>
      <c r="BL194" s="13">
        <f t="shared" si="117"/>
        <v>1</v>
      </c>
      <c r="BM194" s="13">
        <f t="shared" si="117"/>
        <v>1</v>
      </c>
      <c r="BN194" s="13">
        <f t="shared" si="117"/>
        <v>1</v>
      </c>
      <c r="BO194" s="13">
        <f t="shared" si="117"/>
        <v>1</v>
      </c>
      <c r="BP194" s="13" t="str">
        <f t="shared" si="117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  <c r="CP194" s="10">
        <v>201909</v>
      </c>
      <c r="CQ194" s="13" t="str">
        <f t="shared" si="121"/>
        <v/>
      </c>
      <c r="CR194" s="13" t="str">
        <f t="shared" si="121"/>
        <v/>
      </c>
      <c r="CS194" s="13">
        <f t="shared" si="121"/>
        <v>0</v>
      </c>
      <c r="CT194" s="13">
        <f t="shared" si="121"/>
        <v>0</v>
      </c>
      <c r="CU194" s="13">
        <f t="shared" si="118"/>
        <v>0</v>
      </c>
      <c r="CV194" s="13">
        <f t="shared" si="118"/>
        <v>0</v>
      </c>
      <c r="CW194" s="13">
        <f t="shared" si="118"/>
        <v>0</v>
      </c>
      <c r="CX194" s="13">
        <f t="shared" si="118"/>
        <v>0</v>
      </c>
      <c r="CY194" s="13">
        <f t="shared" si="118"/>
        <v>0</v>
      </c>
      <c r="CZ194" s="13">
        <f t="shared" si="118"/>
        <v>0</v>
      </c>
      <c r="DA194" s="13">
        <f t="shared" si="118"/>
        <v>0</v>
      </c>
      <c r="DB194" s="13">
        <f t="shared" si="118"/>
        <v>0</v>
      </c>
      <c r="DC194" s="13">
        <f t="shared" si="118"/>
        <v>0</v>
      </c>
      <c r="DD194" s="13">
        <f t="shared" si="118"/>
        <v>0</v>
      </c>
      <c r="DE194" s="13">
        <f t="shared" si="118"/>
        <v>0</v>
      </c>
      <c r="DF194" s="13">
        <f t="shared" si="118"/>
        <v>0</v>
      </c>
      <c r="DG194" s="13">
        <f t="shared" si="118"/>
        <v>0</v>
      </c>
      <c r="DH194" s="13" t="str">
        <f t="shared" si="118"/>
        <v/>
      </c>
      <c r="DI194" s="13" t="s">
        <v>25</v>
      </c>
      <c r="DJ194" s="13" t="s">
        <v>25</v>
      </c>
      <c r="DK194" s="13" t="s">
        <v>25</v>
      </c>
      <c r="DL194" s="13" t="s">
        <v>25</v>
      </c>
      <c r="DM194" s="13" t="s">
        <v>25</v>
      </c>
      <c r="DN194" s="13" t="s">
        <v>25</v>
      </c>
      <c r="DO194" s="13" t="s">
        <v>25</v>
      </c>
      <c r="DP194" s="13" t="s">
        <v>25</v>
      </c>
      <c r="DQ194" s="13" t="s">
        <v>25</v>
      </c>
      <c r="DR194" s="13" t="s">
        <v>25</v>
      </c>
      <c r="DS194" s="13" t="s">
        <v>25</v>
      </c>
      <c r="DT194" s="13" t="s">
        <v>25</v>
      </c>
      <c r="DU194" s="13" t="s">
        <v>25</v>
      </c>
      <c r="DV194" s="13" t="s">
        <v>25</v>
      </c>
      <c r="DW194" s="13" t="s">
        <v>25</v>
      </c>
      <c r="DX194" s="13" t="s">
        <v>25</v>
      </c>
      <c r="DY194" s="13" t="s">
        <v>25</v>
      </c>
    </row>
    <row r="195" ht="15" customHeight="1" outlineLevel="1" spans="2:129">
      <c r="B195" s="10">
        <v>202012</v>
      </c>
      <c r="C195" s="13">
        <f t="shared" si="119"/>
        <v>1.12270844230201</v>
      </c>
      <c r="D195" s="13">
        <f t="shared" si="119"/>
        <v>1.01192944686888</v>
      </c>
      <c r="E195" s="13">
        <f t="shared" si="119"/>
        <v>1.01301926036565</v>
      </c>
      <c r="F195" s="13">
        <f t="shared" si="119"/>
        <v>1.00551909812136</v>
      </c>
      <c r="G195" s="13">
        <f t="shared" si="116"/>
        <v>1.00919480811816</v>
      </c>
      <c r="H195" s="13">
        <f t="shared" si="116"/>
        <v>0.999626226131329</v>
      </c>
      <c r="I195" s="13">
        <f t="shared" si="116"/>
        <v>0.999836589250266</v>
      </c>
      <c r="J195" s="13">
        <f t="shared" si="116"/>
        <v>0.999086260781035</v>
      </c>
      <c r="K195" s="13">
        <f t="shared" si="116"/>
        <v>1</v>
      </c>
      <c r="L195" s="13">
        <f t="shared" si="116"/>
        <v>1.00007869924041</v>
      </c>
      <c r="M195" s="13">
        <f t="shared" si="116"/>
        <v>1.00502847637827</v>
      </c>
      <c r="N195" s="13">
        <f t="shared" si="116"/>
        <v>0.999217564741994</v>
      </c>
      <c r="O195" s="13">
        <f t="shared" si="116"/>
        <v>0.999126725651675</v>
      </c>
      <c r="P195" s="13">
        <f t="shared" si="116"/>
        <v>1</v>
      </c>
      <c r="Q195" s="13">
        <f t="shared" si="116"/>
        <v>0.993479764095779</v>
      </c>
      <c r="R195" s="13">
        <f t="shared" si="116"/>
        <v>1</v>
      </c>
      <c r="S195" s="13" t="str">
        <f t="shared" si="116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201912</v>
      </c>
      <c r="AY195" s="13">
        <f t="shared" si="120"/>
        <v>0</v>
      </c>
      <c r="AZ195" s="13">
        <f t="shared" si="120"/>
        <v>1</v>
      </c>
      <c r="BA195" s="13">
        <f t="shared" si="120"/>
        <v>1</v>
      </c>
      <c r="BB195" s="13">
        <f t="shared" si="120"/>
        <v>1</v>
      </c>
      <c r="BC195" s="13">
        <f t="shared" si="117"/>
        <v>1</v>
      </c>
      <c r="BD195" s="13">
        <f t="shared" si="117"/>
        <v>1</v>
      </c>
      <c r="BE195" s="13">
        <f t="shared" si="117"/>
        <v>1</v>
      </c>
      <c r="BF195" s="13">
        <f t="shared" si="117"/>
        <v>1</v>
      </c>
      <c r="BG195" s="13">
        <f t="shared" si="117"/>
        <v>1</v>
      </c>
      <c r="BH195" s="13">
        <f t="shared" si="117"/>
        <v>1</v>
      </c>
      <c r="BI195" s="13">
        <f t="shared" si="117"/>
        <v>1</v>
      </c>
      <c r="BJ195" s="13">
        <f t="shared" si="117"/>
        <v>1</v>
      </c>
      <c r="BK195" s="13">
        <f t="shared" si="117"/>
        <v>1</v>
      </c>
      <c r="BL195" s="13">
        <f t="shared" si="117"/>
        <v>1</v>
      </c>
      <c r="BM195" s="13">
        <f t="shared" si="117"/>
        <v>1</v>
      </c>
      <c r="BN195" s="13">
        <f t="shared" si="117"/>
        <v>1</v>
      </c>
      <c r="BO195" s="13" t="str">
        <f t="shared" si="117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  <c r="CP195" s="10">
        <v>201912</v>
      </c>
      <c r="CQ195" s="13" t="str">
        <f t="shared" si="121"/>
        <v/>
      </c>
      <c r="CR195" s="13" t="str">
        <f t="shared" si="121"/>
        <v/>
      </c>
      <c r="CS195" s="13">
        <f t="shared" si="121"/>
        <v>0</v>
      </c>
      <c r="CT195" s="13">
        <f t="shared" si="121"/>
        <v>0</v>
      </c>
      <c r="CU195" s="13">
        <f t="shared" si="118"/>
        <v>0</v>
      </c>
      <c r="CV195" s="13">
        <f t="shared" si="118"/>
        <v>0</v>
      </c>
      <c r="CW195" s="13">
        <f t="shared" si="118"/>
        <v>0</v>
      </c>
      <c r="CX195" s="13">
        <f t="shared" si="118"/>
        <v>0</v>
      </c>
      <c r="CY195" s="13">
        <f t="shared" si="118"/>
        <v>0</v>
      </c>
      <c r="CZ195" s="13">
        <f t="shared" si="118"/>
        <v>0</v>
      </c>
      <c r="DA195" s="13">
        <f t="shared" si="118"/>
        <v>0</v>
      </c>
      <c r="DB195" s="13">
        <f t="shared" si="118"/>
        <v>0</v>
      </c>
      <c r="DC195" s="13">
        <f t="shared" si="118"/>
        <v>0</v>
      </c>
      <c r="DD195" s="13">
        <f t="shared" si="118"/>
        <v>0</v>
      </c>
      <c r="DE195" s="13">
        <f t="shared" si="118"/>
        <v>0</v>
      </c>
      <c r="DF195" s="13">
        <f t="shared" si="118"/>
        <v>0</v>
      </c>
      <c r="DG195" s="13" t="str">
        <f t="shared" si="118"/>
        <v/>
      </c>
      <c r="DH195" s="13" t="s">
        <v>25</v>
      </c>
      <c r="DI195" s="13" t="s">
        <v>25</v>
      </c>
      <c r="DJ195" s="13" t="s">
        <v>25</v>
      </c>
      <c r="DK195" s="13" t="s">
        <v>25</v>
      </c>
      <c r="DL195" s="13" t="s">
        <v>25</v>
      </c>
      <c r="DM195" s="13" t="s">
        <v>25</v>
      </c>
      <c r="DN195" s="13" t="s">
        <v>25</v>
      </c>
      <c r="DO195" s="13" t="s">
        <v>25</v>
      </c>
      <c r="DP195" s="13" t="s">
        <v>25</v>
      </c>
      <c r="DQ195" s="13" t="s">
        <v>25</v>
      </c>
      <c r="DR195" s="13" t="s">
        <v>25</v>
      </c>
      <c r="DS195" s="13" t="s">
        <v>25</v>
      </c>
      <c r="DT195" s="13" t="s">
        <v>25</v>
      </c>
      <c r="DU195" s="13" t="s">
        <v>25</v>
      </c>
      <c r="DV195" s="13" t="s">
        <v>25</v>
      </c>
      <c r="DW195" s="13" t="s">
        <v>25</v>
      </c>
      <c r="DX195" s="13" t="s">
        <v>25</v>
      </c>
      <c r="DY195" s="13" t="s">
        <v>25</v>
      </c>
    </row>
    <row r="196" ht="15" customHeight="1" outlineLevel="1" spans="2:129">
      <c r="B196" s="10">
        <v>202103</v>
      </c>
      <c r="C196" s="13">
        <f t="shared" si="119"/>
        <v>1.04252067285018</v>
      </c>
      <c r="D196" s="13">
        <f t="shared" si="119"/>
        <v>1.01017005792703</v>
      </c>
      <c r="E196" s="13">
        <f t="shared" si="119"/>
        <v>1.0127819906984</v>
      </c>
      <c r="F196" s="13">
        <f t="shared" si="119"/>
        <v>0.996991600637502</v>
      </c>
      <c r="G196" s="13">
        <f t="shared" si="116"/>
        <v>0.994773696556424</v>
      </c>
      <c r="H196" s="13">
        <f t="shared" si="116"/>
        <v>1.00234753825604</v>
      </c>
      <c r="I196" s="13">
        <f t="shared" si="116"/>
        <v>0.996762456070242</v>
      </c>
      <c r="J196" s="13">
        <f t="shared" si="116"/>
        <v>1.00041494705044</v>
      </c>
      <c r="K196" s="13">
        <f t="shared" si="116"/>
        <v>0.996253582058136</v>
      </c>
      <c r="L196" s="13">
        <f t="shared" si="116"/>
        <v>0.999580467525647</v>
      </c>
      <c r="M196" s="13">
        <f t="shared" si="116"/>
        <v>1</v>
      </c>
      <c r="N196" s="13">
        <f t="shared" si="116"/>
        <v>1</v>
      </c>
      <c r="O196" s="13">
        <f t="shared" si="116"/>
        <v>0.999222140143395</v>
      </c>
      <c r="P196" s="13">
        <f t="shared" si="116"/>
        <v>1</v>
      </c>
      <c r="Q196" s="13">
        <f t="shared" si="116"/>
        <v>0.994288341535745</v>
      </c>
      <c r="R196" s="13" t="str">
        <f t="shared" si="116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202003</v>
      </c>
      <c r="AY196" s="13">
        <f t="shared" si="120"/>
        <v>0</v>
      </c>
      <c r="AZ196" s="13">
        <f t="shared" si="120"/>
        <v>0</v>
      </c>
      <c r="BA196" s="13">
        <f t="shared" si="120"/>
        <v>0</v>
      </c>
      <c r="BB196" s="13">
        <f t="shared" si="120"/>
        <v>0</v>
      </c>
      <c r="BC196" s="13">
        <f t="shared" si="117"/>
        <v>0</v>
      </c>
      <c r="BD196" s="13">
        <f t="shared" si="117"/>
        <v>0</v>
      </c>
      <c r="BE196" s="13">
        <f t="shared" si="117"/>
        <v>0</v>
      </c>
      <c r="BF196" s="13">
        <f t="shared" si="117"/>
        <v>0</v>
      </c>
      <c r="BG196" s="13">
        <f t="shared" si="117"/>
        <v>0</v>
      </c>
      <c r="BH196" s="13">
        <f t="shared" si="117"/>
        <v>0</v>
      </c>
      <c r="BI196" s="13">
        <f t="shared" si="117"/>
        <v>0</v>
      </c>
      <c r="BJ196" s="13">
        <f t="shared" si="117"/>
        <v>0</v>
      </c>
      <c r="BK196" s="13">
        <f t="shared" si="117"/>
        <v>0</v>
      </c>
      <c r="BL196" s="13">
        <f t="shared" si="117"/>
        <v>0</v>
      </c>
      <c r="BM196" s="13">
        <f t="shared" si="117"/>
        <v>0</v>
      </c>
      <c r="BN196" s="13" t="str">
        <f t="shared" si="117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  <c r="CP196" s="10">
        <v>202003</v>
      </c>
      <c r="CQ196" s="13" t="str">
        <f t="shared" si="121"/>
        <v/>
      </c>
      <c r="CR196" s="13" t="str">
        <f t="shared" si="121"/>
        <v/>
      </c>
      <c r="CS196" s="13">
        <f t="shared" si="121"/>
        <v>0</v>
      </c>
      <c r="CT196" s="13">
        <f t="shared" si="121"/>
        <v>0</v>
      </c>
      <c r="CU196" s="13">
        <f t="shared" si="118"/>
        <v>0</v>
      </c>
      <c r="CV196" s="13">
        <f t="shared" si="118"/>
        <v>0</v>
      </c>
      <c r="CW196" s="13">
        <f t="shared" si="118"/>
        <v>0</v>
      </c>
      <c r="CX196" s="13">
        <f t="shared" si="118"/>
        <v>0</v>
      </c>
      <c r="CY196" s="13">
        <f t="shared" si="118"/>
        <v>0</v>
      </c>
      <c r="CZ196" s="13">
        <f t="shared" si="118"/>
        <v>0</v>
      </c>
      <c r="DA196" s="13">
        <f t="shared" si="118"/>
        <v>0</v>
      </c>
      <c r="DB196" s="13">
        <f t="shared" si="118"/>
        <v>0</v>
      </c>
      <c r="DC196" s="13">
        <f t="shared" si="118"/>
        <v>0</v>
      </c>
      <c r="DD196" s="13">
        <f t="shared" si="118"/>
        <v>0</v>
      </c>
      <c r="DE196" s="13">
        <f t="shared" si="118"/>
        <v>0</v>
      </c>
      <c r="DF196" s="13" t="str">
        <f t="shared" si="118"/>
        <v/>
      </c>
      <c r="DG196" s="13" t="s">
        <v>25</v>
      </c>
      <c r="DH196" s="13" t="s">
        <v>25</v>
      </c>
      <c r="DI196" s="13" t="s">
        <v>25</v>
      </c>
      <c r="DJ196" s="13" t="s">
        <v>25</v>
      </c>
      <c r="DK196" s="13" t="s">
        <v>25</v>
      </c>
      <c r="DL196" s="13" t="s">
        <v>25</v>
      </c>
      <c r="DM196" s="13" t="s">
        <v>25</v>
      </c>
      <c r="DN196" s="13" t="s">
        <v>25</v>
      </c>
      <c r="DO196" s="13" t="s">
        <v>25</v>
      </c>
      <c r="DP196" s="13" t="s">
        <v>25</v>
      </c>
      <c r="DQ196" s="13" t="s">
        <v>25</v>
      </c>
      <c r="DR196" s="13" t="s">
        <v>25</v>
      </c>
      <c r="DS196" s="13" t="s">
        <v>25</v>
      </c>
      <c r="DT196" s="13" t="s">
        <v>25</v>
      </c>
      <c r="DU196" s="13" t="s">
        <v>25</v>
      </c>
      <c r="DV196" s="13" t="s">
        <v>25</v>
      </c>
      <c r="DW196" s="13" t="s">
        <v>25</v>
      </c>
      <c r="DX196" s="13" t="s">
        <v>25</v>
      </c>
      <c r="DY196" s="13" t="s">
        <v>25</v>
      </c>
    </row>
    <row r="197" ht="15" customHeight="1" outlineLevel="1" spans="2:129">
      <c r="B197" s="10">
        <v>202106</v>
      </c>
      <c r="C197" s="13">
        <f t="shared" si="119"/>
        <v>1.16412993114062</v>
      </c>
      <c r="D197" s="13">
        <f t="shared" si="119"/>
        <v>1.04731857481535</v>
      </c>
      <c r="E197" s="13">
        <f t="shared" si="119"/>
        <v>1.00555778841953</v>
      </c>
      <c r="F197" s="13">
        <f t="shared" si="119"/>
        <v>0.997627790648038</v>
      </c>
      <c r="G197" s="13">
        <f t="shared" si="116"/>
        <v>1.00117504761842</v>
      </c>
      <c r="H197" s="13">
        <f t="shared" si="116"/>
        <v>0.997265358946477</v>
      </c>
      <c r="I197" s="13">
        <f t="shared" si="116"/>
        <v>1.00071528773009</v>
      </c>
      <c r="J197" s="13">
        <f t="shared" si="116"/>
        <v>0.999940014494622</v>
      </c>
      <c r="K197" s="13">
        <f t="shared" si="116"/>
        <v>1.00403454478816</v>
      </c>
      <c r="L197" s="13">
        <f t="shared" si="116"/>
        <v>1.00187738008707</v>
      </c>
      <c r="M197" s="13">
        <f t="shared" si="116"/>
        <v>0.999535046589169</v>
      </c>
      <c r="N197" s="13">
        <f t="shared" si="116"/>
        <v>0.999987090147548</v>
      </c>
      <c r="O197" s="13">
        <f t="shared" si="116"/>
        <v>0.999973996671827</v>
      </c>
      <c r="P197" s="13">
        <f t="shared" si="116"/>
        <v>1</v>
      </c>
      <c r="Q197" s="13" t="str">
        <f t="shared" si="116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202006</v>
      </c>
      <c r="AY197" s="13">
        <f t="shared" si="120"/>
        <v>0</v>
      </c>
      <c r="AZ197" s="13">
        <f t="shared" si="120"/>
        <v>0</v>
      </c>
      <c r="BA197" s="13">
        <f t="shared" si="120"/>
        <v>0</v>
      </c>
      <c r="BB197" s="13">
        <f t="shared" si="120"/>
        <v>0</v>
      </c>
      <c r="BC197" s="13">
        <f t="shared" si="117"/>
        <v>0</v>
      </c>
      <c r="BD197" s="13">
        <f t="shared" si="117"/>
        <v>0</v>
      </c>
      <c r="BE197" s="13">
        <f t="shared" si="117"/>
        <v>0</v>
      </c>
      <c r="BF197" s="13">
        <f t="shared" si="117"/>
        <v>0</v>
      </c>
      <c r="BG197" s="13">
        <f t="shared" si="117"/>
        <v>0</v>
      </c>
      <c r="BH197" s="13">
        <f t="shared" si="117"/>
        <v>0</v>
      </c>
      <c r="BI197" s="13">
        <f t="shared" si="117"/>
        <v>0</v>
      </c>
      <c r="BJ197" s="13">
        <f t="shared" si="117"/>
        <v>0</v>
      </c>
      <c r="BK197" s="13">
        <f t="shared" si="117"/>
        <v>0</v>
      </c>
      <c r="BL197" s="13">
        <f t="shared" si="117"/>
        <v>0</v>
      </c>
      <c r="BM197" s="13" t="str">
        <f t="shared" si="117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  <c r="CP197" s="10">
        <v>202006</v>
      </c>
      <c r="CQ197" s="13" t="str">
        <f t="shared" si="121"/>
        <v/>
      </c>
      <c r="CR197" s="13" t="str">
        <f t="shared" si="121"/>
        <v/>
      </c>
      <c r="CS197" s="13">
        <f t="shared" si="121"/>
        <v>0</v>
      </c>
      <c r="CT197" s="13">
        <f t="shared" si="121"/>
        <v>0</v>
      </c>
      <c r="CU197" s="13">
        <f t="shared" si="118"/>
        <v>0</v>
      </c>
      <c r="CV197" s="13">
        <f t="shared" si="118"/>
        <v>0</v>
      </c>
      <c r="CW197" s="13">
        <f t="shared" si="118"/>
        <v>0</v>
      </c>
      <c r="CX197" s="13">
        <f t="shared" si="118"/>
        <v>0</v>
      </c>
      <c r="CY197" s="13">
        <f t="shared" si="118"/>
        <v>0</v>
      </c>
      <c r="CZ197" s="13">
        <f t="shared" si="118"/>
        <v>0</v>
      </c>
      <c r="DA197" s="13">
        <f t="shared" si="118"/>
        <v>0</v>
      </c>
      <c r="DB197" s="13">
        <f t="shared" si="118"/>
        <v>0</v>
      </c>
      <c r="DC197" s="13">
        <f t="shared" si="118"/>
        <v>0</v>
      </c>
      <c r="DD197" s="13">
        <f t="shared" si="118"/>
        <v>0</v>
      </c>
      <c r="DE197" s="13" t="str">
        <f t="shared" si="118"/>
        <v/>
      </c>
      <c r="DF197" s="13" t="s">
        <v>25</v>
      </c>
      <c r="DG197" s="13" t="s">
        <v>25</v>
      </c>
      <c r="DH197" s="13" t="s">
        <v>25</v>
      </c>
      <c r="DI197" s="13" t="s">
        <v>25</v>
      </c>
      <c r="DJ197" s="13" t="s">
        <v>25</v>
      </c>
      <c r="DK197" s="13" t="s">
        <v>25</v>
      </c>
      <c r="DL197" s="13" t="s">
        <v>25</v>
      </c>
      <c r="DM197" s="13" t="s">
        <v>25</v>
      </c>
      <c r="DN197" s="13" t="s">
        <v>25</v>
      </c>
      <c r="DO197" s="13" t="s">
        <v>25</v>
      </c>
      <c r="DP197" s="13" t="s">
        <v>25</v>
      </c>
      <c r="DQ197" s="13" t="s">
        <v>25</v>
      </c>
      <c r="DR197" s="13" t="s">
        <v>25</v>
      </c>
      <c r="DS197" s="13" t="s">
        <v>25</v>
      </c>
      <c r="DT197" s="13" t="s">
        <v>25</v>
      </c>
      <c r="DU197" s="13" t="s">
        <v>25</v>
      </c>
      <c r="DV197" s="13" t="s">
        <v>25</v>
      </c>
      <c r="DW197" s="13" t="s">
        <v>25</v>
      </c>
      <c r="DX197" s="13" t="s">
        <v>25</v>
      </c>
      <c r="DY197" s="13" t="s">
        <v>25</v>
      </c>
    </row>
    <row r="198" ht="15" customHeight="1" outlineLevel="1" spans="2:129">
      <c r="B198" s="10">
        <v>202109</v>
      </c>
      <c r="C198" s="13">
        <f t="shared" si="119"/>
        <v>0.97411835547876</v>
      </c>
      <c r="D198" s="13">
        <f t="shared" si="119"/>
        <v>1.02323739305008</v>
      </c>
      <c r="E198" s="13">
        <f t="shared" si="119"/>
        <v>1.00904064014998</v>
      </c>
      <c r="F198" s="13">
        <f t="shared" si="119"/>
        <v>0.999830853389667</v>
      </c>
      <c r="G198" s="13">
        <f t="shared" si="116"/>
        <v>1.00100367559021</v>
      </c>
      <c r="H198" s="13">
        <f t="shared" si="116"/>
        <v>1.00073820539142</v>
      </c>
      <c r="I198" s="13">
        <f t="shared" si="116"/>
        <v>0.999931177913823</v>
      </c>
      <c r="J198" s="13">
        <f t="shared" si="116"/>
        <v>1.00039782976361</v>
      </c>
      <c r="K198" s="13">
        <f t="shared" si="116"/>
        <v>0.997411736392925</v>
      </c>
      <c r="L198" s="13">
        <f t="shared" si="116"/>
        <v>0.999598417076947</v>
      </c>
      <c r="M198" s="13">
        <f t="shared" si="116"/>
        <v>0.995803869454018</v>
      </c>
      <c r="N198" s="13">
        <f t="shared" si="116"/>
        <v>0.999980914250765</v>
      </c>
      <c r="O198" s="13">
        <f t="shared" si="116"/>
        <v>1</v>
      </c>
      <c r="P198" s="13" t="str">
        <f t="shared" si="116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202009</v>
      </c>
      <c r="AY198" s="13">
        <f t="shared" si="120"/>
        <v>0</v>
      </c>
      <c r="AZ198" s="13">
        <f t="shared" si="120"/>
        <v>0</v>
      </c>
      <c r="BA198" s="13">
        <f t="shared" si="120"/>
        <v>0</v>
      </c>
      <c r="BB198" s="13">
        <f t="shared" si="120"/>
        <v>0</v>
      </c>
      <c r="BC198" s="13">
        <f t="shared" si="117"/>
        <v>0</v>
      </c>
      <c r="BD198" s="13">
        <f t="shared" si="117"/>
        <v>0</v>
      </c>
      <c r="BE198" s="13">
        <f t="shared" si="117"/>
        <v>0</v>
      </c>
      <c r="BF198" s="13">
        <f t="shared" si="117"/>
        <v>0</v>
      </c>
      <c r="BG198" s="13">
        <f t="shared" si="117"/>
        <v>0</v>
      </c>
      <c r="BH198" s="13">
        <f t="shared" si="117"/>
        <v>0</v>
      </c>
      <c r="BI198" s="13">
        <f t="shared" si="117"/>
        <v>0</v>
      </c>
      <c r="BJ198" s="13">
        <f t="shared" si="117"/>
        <v>0</v>
      </c>
      <c r="BK198" s="13">
        <f t="shared" si="117"/>
        <v>0</v>
      </c>
      <c r="BL198" s="13" t="str">
        <f t="shared" si="117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  <c r="CP198" s="10">
        <v>202009</v>
      </c>
      <c r="CQ198" s="13" t="str">
        <f t="shared" si="121"/>
        <v/>
      </c>
      <c r="CR198" s="13" t="str">
        <f t="shared" si="121"/>
        <v/>
      </c>
      <c r="CS198" s="13">
        <f t="shared" si="121"/>
        <v>0</v>
      </c>
      <c r="CT198" s="13">
        <f t="shared" si="121"/>
        <v>0</v>
      </c>
      <c r="CU198" s="13">
        <f t="shared" si="118"/>
        <v>0</v>
      </c>
      <c r="CV198" s="13">
        <f t="shared" si="118"/>
        <v>0</v>
      </c>
      <c r="CW198" s="13">
        <f t="shared" si="118"/>
        <v>0</v>
      </c>
      <c r="CX198" s="13">
        <f t="shared" si="118"/>
        <v>0</v>
      </c>
      <c r="CY198" s="13">
        <f t="shared" si="118"/>
        <v>0</v>
      </c>
      <c r="CZ198" s="13">
        <f t="shared" si="118"/>
        <v>0</v>
      </c>
      <c r="DA198" s="13">
        <f t="shared" si="118"/>
        <v>0</v>
      </c>
      <c r="DB198" s="13">
        <f t="shared" si="118"/>
        <v>0</v>
      </c>
      <c r="DC198" s="13">
        <f t="shared" si="118"/>
        <v>0</v>
      </c>
      <c r="DD198" s="13" t="str">
        <f t="shared" si="118"/>
        <v/>
      </c>
      <c r="DE198" s="13" t="s">
        <v>25</v>
      </c>
      <c r="DF198" s="13" t="s">
        <v>25</v>
      </c>
      <c r="DG198" s="13" t="s">
        <v>25</v>
      </c>
      <c r="DH198" s="13" t="s">
        <v>25</v>
      </c>
      <c r="DI198" s="13" t="s">
        <v>25</v>
      </c>
      <c r="DJ198" s="13" t="s">
        <v>25</v>
      </c>
      <c r="DK198" s="13" t="s">
        <v>25</v>
      </c>
      <c r="DL198" s="13" t="s">
        <v>25</v>
      </c>
      <c r="DM198" s="13" t="s">
        <v>25</v>
      </c>
      <c r="DN198" s="13" t="s">
        <v>25</v>
      </c>
      <c r="DO198" s="13" t="s">
        <v>25</v>
      </c>
      <c r="DP198" s="13" t="s">
        <v>25</v>
      </c>
      <c r="DQ198" s="13" t="s">
        <v>25</v>
      </c>
      <c r="DR198" s="13" t="s">
        <v>25</v>
      </c>
      <c r="DS198" s="13" t="s">
        <v>25</v>
      </c>
      <c r="DT198" s="13" t="s">
        <v>25</v>
      </c>
      <c r="DU198" s="13" t="s">
        <v>25</v>
      </c>
      <c r="DV198" s="13" t="s">
        <v>25</v>
      </c>
      <c r="DW198" s="13" t="s">
        <v>25</v>
      </c>
      <c r="DX198" s="13" t="s">
        <v>25</v>
      </c>
      <c r="DY198" s="13" t="s">
        <v>25</v>
      </c>
    </row>
    <row r="199" ht="15" customHeight="1" outlineLevel="1" spans="2:129">
      <c r="B199" s="10">
        <v>202112</v>
      </c>
      <c r="C199" s="13">
        <f t="shared" si="119"/>
        <v>1.09865592712143</v>
      </c>
      <c r="D199" s="13">
        <f t="shared" si="119"/>
        <v>1.00678746319082</v>
      </c>
      <c r="E199" s="13">
        <f t="shared" si="119"/>
        <v>0.995617674226926</v>
      </c>
      <c r="F199" s="13">
        <f t="shared" si="119"/>
        <v>0.999004417018522</v>
      </c>
      <c r="G199" s="13">
        <f t="shared" si="116"/>
        <v>0.993379489361289</v>
      </c>
      <c r="H199" s="13">
        <f t="shared" si="116"/>
        <v>0.997869563735083</v>
      </c>
      <c r="I199" s="13">
        <f t="shared" si="116"/>
        <v>0.995305635856156</v>
      </c>
      <c r="J199" s="13">
        <f t="shared" si="116"/>
        <v>1.00006635916217</v>
      </c>
      <c r="K199" s="13">
        <f t="shared" si="116"/>
        <v>0.999917870014692</v>
      </c>
      <c r="L199" s="13">
        <f t="shared" si="116"/>
        <v>1</v>
      </c>
      <c r="M199" s="13">
        <f t="shared" si="116"/>
        <v>0.995351676060099</v>
      </c>
      <c r="N199" s="13">
        <f t="shared" si="116"/>
        <v>1.00017407831912</v>
      </c>
      <c r="O199" s="13" t="str">
        <f t="shared" si="116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202012</v>
      </c>
      <c r="AY199" s="13">
        <f t="shared" si="120"/>
        <v>0</v>
      </c>
      <c r="AZ199" s="13">
        <f t="shared" si="120"/>
        <v>0</v>
      </c>
      <c r="BA199" s="13">
        <f t="shared" si="120"/>
        <v>0</v>
      </c>
      <c r="BB199" s="13">
        <f t="shared" si="120"/>
        <v>0</v>
      </c>
      <c r="BC199" s="13">
        <f t="shared" si="117"/>
        <v>0</v>
      </c>
      <c r="BD199" s="13">
        <f t="shared" si="117"/>
        <v>0</v>
      </c>
      <c r="BE199" s="13">
        <f t="shared" si="117"/>
        <v>0</v>
      </c>
      <c r="BF199" s="13">
        <f t="shared" si="117"/>
        <v>0</v>
      </c>
      <c r="BG199" s="13">
        <f t="shared" si="117"/>
        <v>0</v>
      </c>
      <c r="BH199" s="13">
        <f t="shared" si="117"/>
        <v>0</v>
      </c>
      <c r="BI199" s="13">
        <f t="shared" si="117"/>
        <v>0</v>
      </c>
      <c r="BJ199" s="13">
        <f t="shared" si="117"/>
        <v>0</v>
      </c>
      <c r="BK199" s="13" t="str">
        <f t="shared" si="117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  <c r="CP199" s="10">
        <v>202012</v>
      </c>
      <c r="CQ199" s="13" t="str">
        <f t="shared" si="121"/>
        <v/>
      </c>
      <c r="CR199" s="13" t="str">
        <f t="shared" si="121"/>
        <v/>
      </c>
      <c r="CS199" s="13">
        <f t="shared" si="121"/>
        <v>0</v>
      </c>
      <c r="CT199" s="13">
        <f t="shared" si="121"/>
        <v>0</v>
      </c>
      <c r="CU199" s="13">
        <f t="shared" si="118"/>
        <v>0</v>
      </c>
      <c r="CV199" s="13">
        <f t="shared" si="118"/>
        <v>0</v>
      </c>
      <c r="CW199" s="13">
        <f t="shared" si="118"/>
        <v>0</v>
      </c>
      <c r="CX199" s="13">
        <f t="shared" si="118"/>
        <v>0</v>
      </c>
      <c r="CY199" s="13">
        <f t="shared" si="118"/>
        <v>0</v>
      </c>
      <c r="CZ199" s="13">
        <f t="shared" si="118"/>
        <v>0</v>
      </c>
      <c r="DA199" s="13">
        <f t="shared" si="118"/>
        <v>0</v>
      </c>
      <c r="DB199" s="13">
        <f t="shared" si="118"/>
        <v>0</v>
      </c>
      <c r="DC199" s="13" t="str">
        <f t="shared" si="118"/>
        <v/>
      </c>
      <c r="DD199" s="13" t="s">
        <v>25</v>
      </c>
      <c r="DE199" s="13" t="s">
        <v>25</v>
      </c>
      <c r="DF199" s="13" t="s">
        <v>25</v>
      </c>
      <c r="DG199" s="13" t="s">
        <v>25</v>
      </c>
      <c r="DH199" s="13" t="s">
        <v>25</v>
      </c>
      <c r="DI199" s="13" t="s">
        <v>25</v>
      </c>
      <c r="DJ199" s="13" t="s">
        <v>25</v>
      </c>
      <c r="DK199" s="13" t="s">
        <v>25</v>
      </c>
      <c r="DL199" s="13" t="s">
        <v>25</v>
      </c>
      <c r="DM199" s="13" t="s">
        <v>25</v>
      </c>
      <c r="DN199" s="13" t="s">
        <v>25</v>
      </c>
      <c r="DO199" s="13" t="s">
        <v>25</v>
      </c>
      <c r="DP199" s="13" t="s">
        <v>25</v>
      </c>
      <c r="DQ199" s="13" t="s">
        <v>25</v>
      </c>
      <c r="DR199" s="13" t="s">
        <v>25</v>
      </c>
      <c r="DS199" s="13" t="s">
        <v>25</v>
      </c>
      <c r="DT199" s="13" t="s">
        <v>25</v>
      </c>
      <c r="DU199" s="13" t="s">
        <v>25</v>
      </c>
      <c r="DV199" s="13" t="s">
        <v>25</v>
      </c>
      <c r="DW199" s="13" t="s">
        <v>25</v>
      </c>
      <c r="DX199" s="13" t="s">
        <v>25</v>
      </c>
      <c r="DY199" s="13" t="s">
        <v>25</v>
      </c>
    </row>
    <row r="200" ht="15" customHeight="1" outlineLevel="1" spans="2:129">
      <c r="B200" s="10">
        <v>202203</v>
      </c>
      <c r="C200" s="13">
        <f t="shared" si="119"/>
        <v>1.05746207824628</v>
      </c>
      <c r="D200" s="13">
        <f t="shared" si="119"/>
        <v>1.11807115487056</v>
      </c>
      <c r="E200" s="13">
        <f t="shared" si="119"/>
        <v>0.957066915232173</v>
      </c>
      <c r="F200" s="13">
        <f t="shared" si="119"/>
        <v>0.950153815155847</v>
      </c>
      <c r="G200" s="13">
        <f t="shared" si="116"/>
        <v>1.00715289736172</v>
      </c>
      <c r="H200" s="13">
        <f t="shared" si="116"/>
        <v>0.985572119476388</v>
      </c>
      <c r="I200" s="13">
        <f t="shared" si="116"/>
        <v>1.00010266475426</v>
      </c>
      <c r="J200" s="13">
        <f t="shared" si="116"/>
        <v>0.999750008890936</v>
      </c>
      <c r="K200" s="13">
        <f t="shared" si="116"/>
        <v>0.997733390190896</v>
      </c>
      <c r="L200" s="13">
        <f t="shared" si="116"/>
        <v>0.999895326495218</v>
      </c>
      <c r="M200" s="13">
        <f t="shared" si="116"/>
        <v>0.999924161320849</v>
      </c>
      <c r="N200" s="13" t="str">
        <f t="shared" si="116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202103</v>
      </c>
      <c r="AY200" s="13">
        <f t="shared" si="120"/>
        <v>0</v>
      </c>
      <c r="AZ200" s="13">
        <f t="shared" si="120"/>
        <v>0</v>
      </c>
      <c r="BA200" s="13">
        <f t="shared" si="120"/>
        <v>0</v>
      </c>
      <c r="BB200" s="13">
        <f t="shared" si="120"/>
        <v>0</v>
      </c>
      <c r="BC200" s="13">
        <f t="shared" si="117"/>
        <v>0</v>
      </c>
      <c r="BD200" s="13">
        <f t="shared" si="117"/>
        <v>0</v>
      </c>
      <c r="BE200" s="13">
        <f t="shared" si="117"/>
        <v>0</v>
      </c>
      <c r="BF200" s="13">
        <f t="shared" si="117"/>
        <v>0</v>
      </c>
      <c r="BG200" s="13">
        <f t="shared" si="117"/>
        <v>0</v>
      </c>
      <c r="BH200" s="13">
        <f t="shared" si="117"/>
        <v>0</v>
      </c>
      <c r="BI200" s="13">
        <f t="shared" si="117"/>
        <v>0</v>
      </c>
      <c r="BJ200" s="13" t="str">
        <f t="shared" si="117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  <c r="CP200" s="10">
        <v>202103</v>
      </c>
      <c r="CQ200" s="13" t="str">
        <f t="shared" si="121"/>
        <v/>
      </c>
      <c r="CR200" s="13" t="str">
        <f t="shared" si="121"/>
        <v/>
      </c>
      <c r="CS200" s="13">
        <f t="shared" si="121"/>
        <v>0</v>
      </c>
      <c r="CT200" s="13">
        <f t="shared" si="121"/>
        <v>0</v>
      </c>
      <c r="CU200" s="13">
        <f t="shared" si="118"/>
        <v>0</v>
      </c>
      <c r="CV200" s="13">
        <f t="shared" si="118"/>
        <v>0</v>
      </c>
      <c r="CW200" s="13">
        <f t="shared" si="118"/>
        <v>0</v>
      </c>
      <c r="CX200" s="13">
        <f t="shared" si="118"/>
        <v>0</v>
      </c>
      <c r="CY200" s="13">
        <f t="shared" si="118"/>
        <v>0</v>
      </c>
      <c r="CZ200" s="13">
        <f t="shared" si="118"/>
        <v>0</v>
      </c>
      <c r="DA200" s="13">
        <f t="shared" si="118"/>
        <v>0</v>
      </c>
      <c r="DB200" s="13" t="str">
        <f t="shared" si="118"/>
        <v/>
      </c>
      <c r="DC200" s="13" t="s">
        <v>25</v>
      </c>
      <c r="DD200" s="13" t="s">
        <v>25</v>
      </c>
      <c r="DE200" s="13" t="s">
        <v>25</v>
      </c>
      <c r="DF200" s="13" t="s">
        <v>25</v>
      </c>
      <c r="DG200" s="13" t="s">
        <v>25</v>
      </c>
      <c r="DH200" s="13" t="s">
        <v>25</v>
      </c>
      <c r="DI200" s="13" t="s">
        <v>25</v>
      </c>
      <c r="DJ200" s="13" t="s">
        <v>25</v>
      </c>
      <c r="DK200" s="13" t="s">
        <v>25</v>
      </c>
      <c r="DL200" s="13" t="s">
        <v>25</v>
      </c>
      <c r="DM200" s="13" t="s">
        <v>25</v>
      </c>
      <c r="DN200" s="13" t="s">
        <v>25</v>
      </c>
      <c r="DO200" s="13" t="s">
        <v>25</v>
      </c>
      <c r="DP200" s="13" t="s">
        <v>25</v>
      </c>
      <c r="DQ200" s="13" t="s">
        <v>25</v>
      </c>
      <c r="DR200" s="13" t="s">
        <v>25</v>
      </c>
      <c r="DS200" s="13" t="s">
        <v>25</v>
      </c>
      <c r="DT200" s="13" t="s">
        <v>25</v>
      </c>
      <c r="DU200" s="13" t="s">
        <v>25</v>
      </c>
      <c r="DV200" s="13" t="s">
        <v>25</v>
      </c>
      <c r="DW200" s="13" t="s">
        <v>25</v>
      </c>
      <c r="DX200" s="13" t="s">
        <v>25</v>
      </c>
      <c r="DY200" s="13" t="s">
        <v>25</v>
      </c>
    </row>
    <row r="201" ht="15" customHeight="1" outlineLevel="1" spans="2:129">
      <c r="B201" s="10">
        <v>202206</v>
      </c>
      <c r="C201" s="13">
        <f t="shared" si="119"/>
        <v>1.14230363620758</v>
      </c>
      <c r="D201" s="13">
        <f t="shared" si="119"/>
        <v>1.01989505571361</v>
      </c>
      <c r="E201" s="13">
        <f t="shared" si="119"/>
        <v>0.902989295486662</v>
      </c>
      <c r="F201" s="13">
        <f t="shared" si="119"/>
        <v>0.981268803603938</v>
      </c>
      <c r="G201" s="13">
        <f t="shared" si="119"/>
        <v>1.00082260778414</v>
      </c>
      <c r="H201" s="13">
        <f t="shared" si="119"/>
        <v>0.991882923255697</v>
      </c>
      <c r="I201" s="13">
        <f t="shared" si="119"/>
        <v>0.998711055848091</v>
      </c>
      <c r="J201" s="13">
        <f t="shared" si="119"/>
        <v>0.999839873856048</v>
      </c>
      <c r="K201" s="13">
        <f t="shared" si="119"/>
        <v>0.999960312082918</v>
      </c>
      <c r="L201" s="13">
        <f t="shared" si="119"/>
        <v>1.01488863289769</v>
      </c>
      <c r="M201" s="13" t="str">
        <f t="shared" si="119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202106</v>
      </c>
      <c r="AY201" s="13">
        <f t="shared" si="120"/>
        <v>0</v>
      </c>
      <c r="AZ201" s="13">
        <f t="shared" si="120"/>
        <v>0</v>
      </c>
      <c r="BA201" s="13">
        <f t="shared" si="120"/>
        <v>0</v>
      </c>
      <c r="BB201" s="13">
        <f t="shared" si="120"/>
        <v>0</v>
      </c>
      <c r="BC201" s="13">
        <f t="shared" si="120"/>
        <v>1</v>
      </c>
      <c r="BD201" s="13">
        <f t="shared" si="120"/>
        <v>1</v>
      </c>
      <c r="BE201" s="13">
        <f t="shared" si="120"/>
        <v>1</v>
      </c>
      <c r="BF201" s="13">
        <f t="shared" si="120"/>
        <v>1</v>
      </c>
      <c r="BG201" s="13">
        <f t="shared" si="120"/>
        <v>1</v>
      </c>
      <c r="BH201" s="13">
        <f t="shared" si="120"/>
        <v>1</v>
      </c>
      <c r="BI201" s="13" t="str">
        <f t="shared" si="120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  <c r="CP201" s="10">
        <v>202106</v>
      </c>
      <c r="CQ201" s="13" t="str">
        <f t="shared" si="121"/>
        <v/>
      </c>
      <c r="CR201" s="13" t="str">
        <f t="shared" si="121"/>
        <v/>
      </c>
      <c r="CS201" s="13">
        <f t="shared" si="121"/>
        <v>0</v>
      </c>
      <c r="CT201" s="13">
        <f t="shared" si="121"/>
        <v>0</v>
      </c>
      <c r="CU201" s="13">
        <f t="shared" si="121"/>
        <v>0</v>
      </c>
      <c r="CV201" s="13">
        <f t="shared" si="121"/>
        <v>0</v>
      </c>
      <c r="CW201" s="13">
        <f t="shared" si="121"/>
        <v>0</v>
      </c>
      <c r="CX201" s="13">
        <f t="shared" si="121"/>
        <v>0</v>
      </c>
      <c r="CY201" s="13">
        <f t="shared" si="121"/>
        <v>0</v>
      </c>
      <c r="CZ201" s="13">
        <f t="shared" si="121"/>
        <v>0</v>
      </c>
      <c r="DA201" s="13" t="str">
        <f t="shared" si="121"/>
        <v/>
      </c>
      <c r="DB201" s="13" t="s">
        <v>25</v>
      </c>
      <c r="DC201" s="13" t="s">
        <v>25</v>
      </c>
      <c r="DD201" s="13" t="s">
        <v>25</v>
      </c>
      <c r="DE201" s="13" t="s">
        <v>25</v>
      </c>
      <c r="DF201" s="13" t="s">
        <v>25</v>
      </c>
      <c r="DG201" s="13" t="s">
        <v>25</v>
      </c>
      <c r="DH201" s="13" t="s">
        <v>25</v>
      </c>
      <c r="DI201" s="13" t="s">
        <v>25</v>
      </c>
      <c r="DJ201" s="13" t="s">
        <v>25</v>
      </c>
      <c r="DK201" s="13" t="s">
        <v>25</v>
      </c>
      <c r="DL201" s="13" t="s">
        <v>25</v>
      </c>
      <c r="DM201" s="13" t="s">
        <v>25</v>
      </c>
      <c r="DN201" s="13" t="s">
        <v>25</v>
      </c>
      <c r="DO201" s="13" t="s">
        <v>25</v>
      </c>
      <c r="DP201" s="13" t="s">
        <v>25</v>
      </c>
      <c r="DQ201" s="13" t="s">
        <v>25</v>
      </c>
      <c r="DR201" s="13" t="s">
        <v>25</v>
      </c>
      <c r="DS201" s="13" t="s">
        <v>25</v>
      </c>
      <c r="DT201" s="13" t="s">
        <v>25</v>
      </c>
      <c r="DU201" s="13" t="s">
        <v>25</v>
      </c>
      <c r="DV201" s="13" t="s">
        <v>25</v>
      </c>
      <c r="DW201" s="13" t="s">
        <v>25</v>
      </c>
      <c r="DX201" s="13" t="s">
        <v>25</v>
      </c>
      <c r="DY201" s="13" t="s">
        <v>25</v>
      </c>
    </row>
    <row r="202" ht="15" customHeight="1" outlineLevel="1" spans="2:129">
      <c r="B202" s="10">
        <v>202209</v>
      </c>
      <c r="C202" s="13">
        <f t="shared" ref="C202:L211" si="122">IFERROR(IF(D163="","",D163/C163),0)</f>
        <v>1.10072691720603</v>
      </c>
      <c r="D202" s="13">
        <f t="shared" si="122"/>
        <v>0.888088168052566</v>
      </c>
      <c r="E202" s="13">
        <f t="shared" si="122"/>
        <v>1.02719759300841</v>
      </c>
      <c r="F202" s="13">
        <f t="shared" si="122"/>
        <v>1.01822910558836</v>
      </c>
      <c r="G202" s="13">
        <f t="shared" si="122"/>
        <v>0.9876391368835</v>
      </c>
      <c r="H202" s="13">
        <f t="shared" si="122"/>
        <v>0.989919015877381</v>
      </c>
      <c r="I202" s="13">
        <f t="shared" si="122"/>
        <v>0.997123469084496</v>
      </c>
      <c r="J202" s="13">
        <f t="shared" si="122"/>
        <v>0.999621647412928</v>
      </c>
      <c r="K202" s="13">
        <f t="shared" si="122"/>
        <v>1.0022398669734</v>
      </c>
      <c r="L202" s="13" t="str">
        <f t="shared" si="122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202109</v>
      </c>
      <c r="AY202" s="13">
        <f t="shared" ref="AY202:BH211" si="123">IFERROR(IF(AZ163="","",AZ163/AY163),0)</f>
        <v>0</v>
      </c>
      <c r="AZ202" s="13">
        <f t="shared" si="123"/>
        <v>0</v>
      </c>
      <c r="BA202" s="13">
        <f t="shared" si="123"/>
        <v>0</v>
      </c>
      <c r="BB202" s="13">
        <f t="shared" si="123"/>
        <v>5.00951449294954</v>
      </c>
      <c r="BC202" s="13">
        <f t="shared" si="123"/>
        <v>1</v>
      </c>
      <c r="BD202" s="13">
        <f t="shared" si="123"/>
        <v>1</v>
      </c>
      <c r="BE202" s="13">
        <f t="shared" si="123"/>
        <v>1</v>
      </c>
      <c r="BF202" s="13">
        <f t="shared" si="123"/>
        <v>1</v>
      </c>
      <c r="BG202" s="13">
        <f t="shared" si="123"/>
        <v>1</v>
      </c>
      <c r="BH202" s="13" t="str">
        <f t="shared" si="123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  <c r="CP202" s="10">
        <v>202109</v>
      </c>
      <c r="CQ202" s="13" t="str">
        <f t="shared" ref="CQ202:CZ211" si="124">IFERROR(IF(CR163="","",CR163/CQ163),0)</f>
        <v/>
      </c>
      <c r="CR202" s="13" t="str">
        <f t="shared" si="124"/>
        <v/>
      </c>
      <c r="CS202" s="13">
        <f t="shared" si="124"/>
        <v>0</v>
      </c>
      <c r="CT202" s="13">
        <f t="shared" si="124"/>
        <v>0</v>
      </c>
      <c r="CU202" s="13">
        <f t="shared" si="124"/>
        <v>0</v>
      </c>
      <c r="CV202" s="13">
        <f t="shared" si="124"/>
        <v>0</v>
      </c>
      <c r="CW202" s="13">
        <f t="shared" si="124"/>
        <v>0</v>
      </c>
      <c r="CX202" s="13">
        <f t="shared" si="124"/>
        <v>0</v>
      </c>
      <c r="CY202" s="13">
        <f t="shared" si="124"/>
        <v>0</v>
      </c>
      <c r="CZ202" s="13" t="str">
        <f t="shared" si="124"/>
        <v/>
      </c>
      <c r="DA202" s="13" t="s">
        <v>25</v>
      </c>
      <c r="DB202" s="13" t="s">
        <v>25</v>
      </c>
      <c r="DC202" s="13" t="s">
        <v>25</v>
      </c>
      <c r="DD202" s="13" t="s">
        <v>25</v>
      </c>
      <c r="DE202" s="13" t="s">
        <v>25</v>
      </c>
      <c r="DF202" s="13" t="s">
        <v>25</v>
      </c>
      <c r="DG202" s="13" t="s">
        <v>25</v>
      </c>
      <c r="DH202" s="13" t="s">
        <v>25</v>
      </c>
      <c r="DI202" s="13" t="s">
        <v>25</v>
      </c>
      <c r="DJ202" s="13" t="s">
        <v>25</v>
      </c>
      <c r="DK202" s="13" t="s">
        <v>25</v>
      </c>
      <c r="DL202" s="13" t="s">
        <v>25</v>
      </c>
      <c r="DM202" s="13" t="s">
        <v>25</v>
      </c>
      <c r="DN202" s="13" t="s">
        <v>25</v>
      </c>
      <c r="DO202" s="13" t="s">
        <v>25</v>
      </c>
      <c r="DP202" s="13" t="s">
        <v>25</v>
      </c>
      <c r="DQ202" s="13" t="s">
        <v>25</v>
      </c>
      <c r="DR202" s="13" t="s">
        <v>25</v>
      </c>
      <c r="DS202" s="13" t="s">
        <v>25</v>
      </c>
      <c r="DT202" s="13" t="s">
        <v>25</v>
      </c>
      <c r="DU202" s="13" t="s">
        <v>25</v>
      </c>
      <c r="DV202" s="13" t="s">
        <v>25</v>
      </c>
      <c r="DW202" s="13" t="s">
        <v>25</v>
      </c>
      <c r="DX202" s="13" t="s">
        <v>25</v>
      </c>
      <c r="DY202" s="13" t="s">
        <v>25</v>
      </c>
    </row>
    <row r="203" ht="15" customHeight="1" outlineLevel="1" spans="2:129">
      <c r="B203" s="10">
        <v>202212</v>
      </c>
      <c r="C203" s="13">
        <f t="shared" si="122"/>
        <v>0.891500965949592</v>
      </c>
      <c r="D203" s="13">
        <f t="shared" si="122"/>
        <v>0.992408286402101</v>
      </c>
      <c r="E203" s="13">
        <f t="shared" si="122"/>
        <v>0.991284365485246</v>
      </c>
      <c r="F203" s="13">
        <f t="shared" si="122"/>
        <v>0.997903714902184</v>
      </c>
      <c r="G203" s="13">
        <f t="shared" si="122"/>
        <v>0.993228500055772</v>
      </c>
      <c r="H203" s="13">
        <f t="shared" si="122"/>
        <v>1.00208534761559</v>
      </c>
      <c r="I203" s="13">
        <f t="shared" si="122"/>
        <v>1.00490299341706</v>
      </c>
      <c r="J203" s="13">
        <f t="shared" si="122"/>
        <v>1.01174595751259</v>
      </c>
      <c r="K203" s="13" t="str">
        <f t="shared" si="122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202112</v>
      </c>
      <c r="AY203" s="13">
        <f t="shared" si="123"/>
        <v>0</v>
      </c>
      <c r="AZ203" s="13">
        <f t="shared" si="123"/>
        <v>0</v>
      </c>
      <c r="BA203" s="13">
        <f t="shared" si="123"/>
        <v>5.00951449294954</v>
      </c>
      <c r="BB203" s="13">
        <f t="shared" si="123"/>
        <v>11.4509898699867</v>
      </c>
      <c r="BC203" s="13">
        <f t="shared" si="123"/>
        <v>1</v>
      </c>
      <c r="BD203" s="13">
        <f t="shared" si="123"/>
        <v>1</v>
      </c>
      <c r="BE203" s="13">
        <f t="shared" si="123"/>
        <v>1</v>
      </c>
      <c r="BF203" s="13">
        <f t="shared" si="123"/>
        <v>1</v>
      </c>
      <c r="BG203" s="13" t="str">
        <f t="shared" si="123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  <c r="CP203" s="10">
        <v>202112</v>
      </c>
      <c r="CQ203" s="13" t="str">
        <f t="shared" si="124"/>
        <v/>
      </c>
      <c r="CR203" s="13" t="str">
        <f t="shared" si="124"/>
        <v/>
      </c>
      <c r="CS203" s="13">
        <f t="shared" si="124"/>
        <v>0</v>
      </c>
      <c r="CT203" s="13">
        <f t="shared" si="124"/>
        <v>0</v>
      </c>
      <c r="CU203" s="13">
        <f t="shared" si="124"/>
        <v>0</v>
      </c>
      <c r="CV203" s="13">
        <f t="shared" si="124"/>
        <v>0</v>
      </c>
      <c r="CW203" s="13">
        <f t="shared" si="124"/>
        <v>0</v>
      </c>
      <c r="CX203" s="13">
        <f t="shared" si="124"/>
        <v>0</v>
      </c>
      <c r="CY203" s="13" t="str">
        <f t="shared" si="124"/>
        <v/>
      </c>
      <c r="CZ203" s="13" t="s">
        <v>25</v>
      </c>
      <c r="DA203" s="13" t="s">
        <v>25</v>
      </c>
      <c r="DB203" s="13" t="s">
        <v>25</v>
      </c>
      <c r="DC203" s="13" t="s">
        <v>25</v>
      </c>
      <c r="DD203" s="13" t="s">
        <v>25</v>
      </c>
      <c r="DE203" s="13" t="s">
        <v>25</v>
      </c>
      <c r="DF203" s="13" t="s">
        <v>25</v>
      </c>
      <c r="DG203" s="13" t="s">
        <v>25</v>
      </c>
      <c r="DH203" s="13" t="s">
        <v>25</v>
      </c>
      <c r="DI203" s="13" t="s">
        <v>25</v>
      </c>
      <c r="DJ203" s="13" t="s">
        <v>25</v>
      </c>
      <c r="DK203" s="13" t="s">
        <v>25</v>
      </c>
      <c r="DL203" s="13" t="s">
        <v>25</v>
      </c>
      <c r="DM203" s="13" t="s">
        <v>25</v>
      </c>
      <c r="DN203" s="13" t="s">
        <v>25</v>
      </c>
      <c r="DO203" s="13" t="s">
        <v>25</v>
      </c>
      <c r="DP203" s="13" t="s">
        <v>25</v>
      </c>
      <c r="DQ203" s="13" t="s">
        <v>25</v>
      </c>
      <c r="DR203" s="13" t="s">
        <v>25</v>
      </c>
      <c r="DS203" s="13" t="s">
        <v>25</v>
      </c>
      <c r="DT203" s="13" t="s">
        <v>25</v>
      </c>
      <c r="DU203" s="13" t="s">
        <v>25</v>
      </c>
      <c r="DV203" s="13" t="s">
        <v>25</v>
      </c>
      <c r="DW203" s="13" t="s">
        <v>25</v>
      </c>
      <c r="DX203" s="13" t="s">
        <v>25</v>
      </c>
      <c r="DY203" s="13" t="s">
        <v>25</v>
      </c>
    </row>
    <row r="204" ht="15" customHeight="1" outlineLevel="1" spans="2:129">
      <c r="B204" s="10">
        <v>202303</v>
      </c>
      <c r="C204" s="13">
        <f t="shared" si="122"/>
        <v>0.973500059657039</v>
      </c>
      <c r="D204" s="13">
        <f t="shared" si="122"/>
        <v>1.02264756546905</v>
      </c>
      <c r="E204" s="13">
        <f t="shared" si="122"/>
        <v>1.00327093096725</v>
      </c>
      <c r="F204" s="13">
        <f t="shared" si="122"/>
        <v>0.993926716797885</v>
      </c>
      <c r="G204" s="13">
        <f t="shared" si="122"/>
        <v>1.00593757733102</v>
      </c>
      <c r="H204" s="13">
        <f t="shared" si="122"/>
        <v>0.997189335885289</v>
      </c>
      <c r="I204" s="13">
        <f t="shared" si="122"/>
        <v>0.993773586042229</v>
      </c>
      <c r="J204" s="13" t="str">
        <f t="shared" si="122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202203</v>
      </c>
      <c r="AY204" s="13">
        <f t="shared" si="123"/>
        <v>0</v>
      </c>
      <c r="AZ204" s="13">
        <f t="shared" si="123"/>
        <v>5.00951449294954</v>
      </c>
      <c r="BA204" s="13">
        <f t="shared" si="123"/>
        <v>11.4509898699867</v>
      </c>
      <c r="BB204" s="13">
        <f t="shared" si="123"/>
        <v>1.00406514381074</v>
      </c>
      <c r="BC204" s="13">
        <f t="shared" si="123"/>
        <v>1</v>
      </c>
      <c r="BD204" s="13">
        <f t="shared" si="123"/>
        <v>1</v>
      </c>
      <c r="BE204" s="13">
        <f t="shared" si="123"/>
        <v>1</v>
      </c>
      <c r="BF204" s="13" t="str">
        <f t="shared" si="123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  <c r="CP204" s="10">
        <v>202203</v>
      </c>
      <c r="CQ204" s="13" t="str">
        <f t="shared" si="124"/>
        <v/>
      </c>
      <c r="CR204" s="13" t="str">
        <f t="shared" si="124"/>
        <v/>
      </c>
      <c r="CS204" s="13">
        <f t="shared" si="124"/>
        <v>0</v>
      </c>
      <c r="CT204" s="13">
        <f t="shared" si="124"/>
        <v>0</v>
      </c>
      <c r="CU204" s="13">
        <f t="shared" si="124"/>
        <v>0</v>
      </c>
      <c r="CV204" s="13">
        <f t="shared" si="124"/>
        <v>0</v>
      </c>
      <c r="CW204" s="13">
        <f t="shared" si="124"/>
        <v>0</v>
      </c>
      <c r="CX204" s="13" t="str">
        <f t="shared" si="124"/>
        <v/>
      </c>
      <c r="CY204" s="13" t="s">
        <v>25</v>
      </c>
      <c r="CZ204" s="13" t="s">
        <v>25</v>
      </c>
      <c r="DA204" s="13" t="s">
        <v>25</v>
      </c>
      <c r="DB204" s="13" t="s">
        <v>25</v>
      </c>
      <c r="DC204" s="13" t="s">
        <v>25</v>
      </c>
      <c r="DD204" s="13" t="s">
        <v>25</v>
      </c>
      <c r="DE204" s="13" t="s">
        <v>25</v>
      </c>
      <c r="DF204" s="13" t="s">
        <v>25</v>
      </c>
      <c r="DG204" s="13" t="s">
        <v>25</v>
      </c>
      <c r="DH204" s="13" t="s">
        <v>25</v>
      </c>
      <c r="DI204" s="13" t="s">
        <v>25</v>
      </c>
      <c r="DJ204" s="13" t="s">
        <v>25</v>
      </c>
      <c r="DK204" s="13" t="s">
        <v>25</v>
      </c>
      <c r="DL204" s="13" t="s">
        <v>25</v>
      </c>
      <c r="DM204" s="13" t="s">
        <v>25</v>
      </c>
      <c r="DN204" s="13" t="s">
        <v>25</v>
      </c>
      <c r="DO204" s="13" t="s">
        <v>25</v>
      </c>
      <c r="DP204" s="13" t="s">
        <v>25</v>
      </c>
      <c r="DQ204" s="13" t="s">
        <v>25</v>
      </c>
      <c r="DR204" s="13" t="s">
        <v>25</v>
      </c>
      <c r="DS204" s="13" t="s">
        <v>25</v>
      </c>
      <c r="DT204" s="13" t="s">
        <v>25</v>
      </c>
      <c r="DU204" s="13" t="s">
        <v>25</v>
      </c>
      <c r="DV204" s="13" t="s">
        <v>25</v>
      </c>
      <c r="DW204" s="13" t="s">
        <v>25</v>
      </c>
      <c r="DX204" s="13" t="s">
        <v>25</v>
      </c>
      <c r="DY204" s="13" t="s">
        <v>25</v>
      </c>
    </row>
    <row r="205" ht="15" customHeight="1" outlineLevel="1" spans="2:129">
      <c r="B205" s="10">
        <v>202306</v>
      </c>
      <c r="C205" s="13">
        <f t="shared" si="122"/>
        <v>0.967047392992754</v>
      </c>
      <c r="D205" s="13">
        <f t="shared" si="122"/>
        <v>0.961689208416145</v>
      </c>
      <c r="E205" s="13">
        <f t="shared" si="122"/>
        <v>1.00512466681442</v>
      </c>
      <c r="F205" s="13">
        <f t="shared" si="122"/>
        <v>1.03337453747374</v>
      </c>
      <c r="G205" s="13">
        <f t="shared" si="122"/>
        <v>0.999349577930775</v>
      </c>
      <c r="H205" s="13">
        <f t="shared" si="122"/>
        <v>0.999925339633235</v>
      </c>
      <c r="I205" s="13" t="str">
        <f t="shared" si="122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202206</v>
      </c>
      <c r="AY205" s="13">
        <f t="shared" si="123"/>
        <v>0</v>
      </c>
      <c r="AZ205" s="13">
        <f t="shared" si="123"/>
        <v>14.0575373430945</v>
      </c>
      <c r="BA205" s="13">
        <f t="shared" si="123"/>
        <v>1.00413726699298</v>
      </c>
      <c r="BB205" s="13">
        <f t="shared" si="123"/>
        <v>1.24829479861641</v>
      </c>
      <c r="BC205" s="13">
        <f t="shared" si="123"/>
        <v>1</v>
      </c>
      <c r="BD205" s="13">
        <f t="shared" si="123"/>
        <v>1</v>
      </c>
      <c r="BE205" s="13" t="str">
        <f t="shared" si="123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  <c r="CP205" s="10">
        <v>202206</v>
      </c>
      <c r="CQ205" s="13" t="str">
        <f t="shared" si="124"/>
        <v/>
      </c>
      <c r="CR205" s="13" t="str">
        <f t="shared" si="124"/>
        <v/>
      </c>
      <c r="CS205" s="13">
        <f t="shared" si="124"/>
        <v>0</v>
      </c>
      <c r="CT205" s="13">
        <f t="shared" si="124"/>
        <v>0</v>
      </c>
      <c r="CU205" s="13">
        <f t="shared" si="124"/>
        <v>0</v>
      </c>
      <c r="CV205" s="13">
        <f t="shared" si="124"/>
        <v>0</v>
      </c>
      <c r="CW205" s="13" t="str">
        <f t="shared" si="124"/>
        <v/>
      </c>
      <c r="CX205" s="13" t="s">
        <v>25</v>
      </c>
      <c r="CY205" s="13" t="s">
        <v>25</v>
      </c>
      <c r="CZ205" s="13" t="s">
        <v>25</v>
      </c>
      <c r="DA205" s="13" t="s">
        <v>25</v>
      </c>
      <c r="DB205" s="13" t="s">
        <v>25</v>
      </c>
      <c r="DC205" s="13" t="s">
        <v>25</v>
      </c>
      <c r="DD205" s="13" t="s">
        <v>25</v>
      </c>
      <c r="DE205" s="13" t="s">
        <v>25</v>
      </c>
      <c r="DF205" s="13" t="s">
        <v>25</v>
      </c>
      <c r="DG205" s="13" t="s">
        <v>25</v>
      </c>
      <c r="DH205" s="13" t="s">
        <v>25</v>
      </c>
      <c r="DI205" s="13" t="s">
        <v>25</v>
      </c>
      <c r="DJ205" s="13" t="s">
        <v>25</v>
      </c>
      <c r="DK205" s="13" t="s">
        <v>25</v>
      </c>
      <c r="DL205" s="13" t="s">
        <v>25</v>
      </c>
      <c r="DM205" s="13" t="s">
        <v>25</v>
      </c>
      <c r="DN205" s="13" t="s">
        <v>25</v>
      </c>
      <c r="DO205" s="13" t="s">
        <v>25</v>
      </c>
      <c r="DP205" s="13" t="s">
        <v>25</v>
      </c>
      <c r="DQ205" s="13" t="s">
        <v>25</v>
      </c>
      <c r="DR205" s="13" t="s">
        <v>25</v>
      </c>
      <c r="DS205" s="13" t="s">
        <v>25</v>
      </c>
      <c r="DT205" s="13" t="s">
        <v>25</v>
      </c>
      <c r="DU205" s="13" t="s">
        <v>25</v>
      </c>
      <c r="DV205" s="13" t="s">
        <v>25</v>
      </c>
      <c r="DW205" s="13" t="s">
        <v>25</v>
      </c>
      <c r="DX205" s="13" t="s">
        <v>25</v>
      </c>
      <c r="DY205" s="13" t="s">
        <v>25</v>
      </c>
    </row>
    <row r="206" ht="15" customHeight="1" outlineLevel="1" spans="2:129">
      <c r="B206" s="10">
        <v>202309</v>
      </c>
      <c r="C206" s="13">
        <f t="shared" si="122"/>
        <v>0.945693423293243</v>
      </c>
      <c r="D206" s="13">
        <f t="shared" si="122"/>
        <v>1.00301843112097</v>
      </c>
      <c r="E206" s="13">
        <f t="shared" si="122"/>
        <v>1.00499507476002</v>
      </c>
      <c r="F206" s="13">
        <f t="shared" si="122"/>
        <v>1.00161413062632</v>
      </c>
      <c r="G206" s="13">
        <f t="shared" si="122"/>
        <v>1.00169161303772</v>
      </c>
      <c r="H206" s="13" t="str">
        <f t="shared" si="122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202209</v>
      </c>
      <c r="AY206" s="13">
        <f t="shared" si="123"/>
        <v>0</v>
      </c>
      <c r="AZ206" s="13">
        <f t="shared" si="123"/>
        <v>1.00445411594269</v>
      </c>
      <c r="BA206" s="13">
        <f t="shared" si="123"/>
        <v>1.26722591574931</v>
      </c>
      <c r="BB206" s="13">
        <f t="shared" si="123"/>
        <v>0.914300388526813</v>
      </c>
      <c r="BC206" s="13">
        <f t="shared" si="123"/>
        <v>1</v>
      </c>
      <c r="BD206" s="13" t="str">
        <f t="shared" si="123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  <c r="CP206" s="10">
        <v>202209</v>
      </c>
      <c r="CQ206" s="13" t="str">
        <f t="shared" si="124"/>
        <v/>
      </c>
      <c r="CR206" s="13" t="str">
        <f t="shared" si="124"/>
        <v/>
      </c>
      <c r="CS206" s="13">
        <f t="shared" si="124"/>
        <v>0</v>
      </c>
      <c r="CT206" s="13">
        <f t="shared" si="124"/>
        <v>0</v>
      </c>
      <c r="CU206" s="13">
        <f t="shared" si="124"/>
        <v>0</v>
      </c>
      <c r="CV206" s="13" t="str">
        <f t="shared" si="124"/>
        <v/>
      </c>
      <c r="CW206" s="13" t="s">
        <v>25</v>
      </c>
      <c r="CX206" s="13" t="s">
        <v>25</v>
      </c>
      <c r="CY206" s="13" t="s">
        <v>25</v>
      </c>
      <c r="CZ206" s="13" t="s">
        <v>25</v>
      </c>
      <c r="DA206" s="13" t="s">
        <v>25</v>
      </c>
      <c r="DB206" s="13" t="s">
        <v>25</v>
      </c>
      <c r="DC206" s="13" t="s">
        <v>25</v>
      </c>
      <c r="DD206" s="13" t="s">
        <v>25</v>
      </c>
      <c r="DE206" s="13" t="s">
        <v>25</v>
      </c>
      <c r="DF206" s="13" t="s">
        <v>25</v>
      </c>
      <c r="DG206" s="13" t="s">
        <v>25</v>
      </c>
      <c r="DH206" s="13" t="s">
        <v>25</v>
      </c>
      <c r="DI206" s="13" t="s">
        <v>25</v>
      </c>
      <c r="DJ206" s="13" t="s">
        <v>25</v>
      </c>
      <c r="DK206" s="13" t="s">
        <v>25</v>
      </c>
      <c r="DL206" s="13" t="s">
        <v>25</v>
      </c>
      <c r="DM206" s="13" t="s">
        <v>25</v>
      </c>
      <c r="DN206" s="13" t="s">
        <v>25</v>
      </c>
      <c r="DO206" s="13" t="s">
        <v>25</v>
      </c>
      <c r="DP206" s="13" t="s">
        <v>25</v>
      </c>
      <c r="DQ206" s="13" t="s">
        <v>25</v>
      </c>
      <c r="DR206" s="13" t="s">
        <v>25</v>
      </c>
      <c r="DS206" s="13" t="s">
        <v>25</v>
      </c>
      <c r="DT206" s="13" t="s">
        <v>25</v>
      </c>
      <c r="DU206" s="13" t="s">
        <v>25</v>
      </c>
      <c r="DV206" s="13" t="s">
        <v>25</v>
      </c>
      <c r="DW206" s="13" t="s">
        <v>25</v>
      </c>
      <c r="DX206" s="13" t="s">
        <v>25</v>
      </c>
      <c r="DY206" s="13" t="s">
        <v>25</v>
      </c>
    </row>
    <row r="207" ht="15" customHeight="1" outlineLevel="1" spans="2:129">
      <c r="B207" s="10">
        <v>202312</v>
      </c>
      <c r="C207" s="13">
        <f t="shared" si="122"/>
        <v>0.968710750973134</v>
      </c>
      <c r="D207" s="13">
        <f t="shared" si="122"/>
        <v>0.993258205443691</v>
      </c>
      <c r="E207" s="13">
        <f t="shared" si="122"/>
        <v>0.99480794490955</v>
      </c>
      <c r="F207" s="13">
        <f t="shared" si="122"/>
        <v>1.00461134593008</v>
      </c>
      <c r="G207" s="13" t="str">
        <f t="shared" si="122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202212</v>
      </c>
      <c r="AY207" s="13">
        <f t="shared" si="123"/>
        <v>0</v>
      </c>
      <c r="AZ207" s="13">
        <f t="shared" si="123"/>
        <v>61.2625020126286</v>
      </c>
      <c r="BA207" s="13">
        <f t="shared" si="123"/>
        <v>0.600233172027527</v>
      </c>
      <c r="BB207" s="13">
        <f t="shared" si="123"/>
        <v>1.66335743217615</v>
      </c>
      <c r="BC207" s="13" t="str">
        <f t="shared" si="123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  <c r="CP207" s="10">
        <v>202212</v>
      </c>
      <c r="CQ207" s="13" t="str">
        <f t="shared" si="124"/>
        <v/>
      </c>
      <c r="CR207" s="13" t="str">
        <f t="shared" si="124"/>
        <v/>
      </c>
      <c r="CS207" s="13">
        <f t="shared" si="124"/>
        <v>0</v>
      </c>
      <c r="CT207" s="13">
        <f t="shared" si="124"/>
        <v>0</v>
      </c>
      <c r="CU207" s="13" t="str">
        <f t="shared" si="124"/>
        <v/>
      </c>
      <c r="CV207" s="13" t="s">
        <v>25</v>
      </c>
      <c r="CW207" s="13" t="s">
        <v>25</v>
      </c>
      <c r="CX207" s="13" t="s">
        <v>25</v>
      </c>
      <c r="CY207" s="13" t="s">
        <v>25</v>
      </c>
      <c r="CZ207" s="13" t="s">
        <v>25</v>
      </c>
      <c r="DA207" s="13" t="s">
        <v>25</v>
      </c>
      <c r="DB207" s="13" t="s">
        <v>25</v>
      </c>
      <c r="DC207" s="13" t="s">
        <v>25</v>
      </c>
      <c r="DD207" s="13" t="s">
        <v>25</v>
      </c>
      <c r="DE207" s="13" t="s">
        <v>25</v>
      </c>
      <c r="DF207" s="13" t="s">
        <v>25</v>
      </c>
      <c r="DG207" s="13" t="s">
        <v>25</v>
      </c>
      <c r="DH207" s="13" t="s">
        <v>25</v>
      </c>
      <c r="DI207" s="13" t="s">
        <v>25</v>
      </c>
      <c r="DJ207" s="13" t="s">
        <v>25</v>
      </c>
      <c r="DK207" s="13" t="s">
        <v>25</v>
      </c>
      <c r="DL207" s="13" t="s">
        <v>25</v>
      </c>
      <c r="DM207" s="13" t="s">
        <v>25</v>
      </c>
      <c r="DN207" s="13" t="s">
        <v>25</v>
      </c>
      <c r="DO207" s="13" t="s">
        <v>25</v>
      </c>
      <c r="DP207" s="13" t="s">
        <v>25</v>
      </c>
      <c r="DQ207" s="13" t="s">
        <v>25</v>
      </c>
      <c r="DR207" s="13" t="s">
        <v>25</v>
      </c>
      <c r="DS207" s="13" t="s">
        <v>25</v>
      </c>
      <c r="DT207" s="13" t="s">
        <v>25</v>
      </c>
      <c r="DU207" s="13" t="s">
        <v>25</v>
      </c>
      <c r="DV207" s="13" t="s">
        <v>25</v>
      </c>
      <c r="DW207" s="13" t="s">
        <v>25</v>
      </c>
      <c r="DX207" s="13" t="s">
        <v>25</v>
      </c>
      <c r="DY207" s="13" t="s">
        <v>25</v>
      </c>
    </row>
    <row r="208" ht="15" customHeight="1" outlineLevel="1" spans="2:129">
      <c r="B208" s="10">
        <v>202403</v>
      </c>
      <c r="C208" s="13">
        <f t="shared" si="122"/>
        <v>0.973558471591</v>
      </c>
      <c r="D208" s="13">
        <f t="shared" si="122"/>
        <v>0.990502446918228</v>
      </c>
      <c r="E208" s="13">
        <f t="shared" si="122"/>
        <v>0.995885447286243</v>
      </c>
      <c r="F208" s="13" t="str">
        <f t="shared" si="122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202303</v>
      </c>
      <c r="AY208" s="13">
        <f t="shared" si="123"/>
        <v>0</v>
      </c>
      <c r="AZ208" s="13">
        <f t="shared" si="123"/>
        <v>0.593599414473141</v>
      </c>
      <c r="BA208" s="13">
        <f t="shared" si="123"/>
        <v>1.6819015840912</v>
      </c>
      <c r="BB208" s="13" t="str">
        <f t="shared" si="123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  <c r="CP208" s="10">
        <v>202303</v>
      </c>
      <c r="CQ208" s="13" t="str">
        <f t="shared" si="124"/>
        <v/>
      </c>
      <c r="CR208" s="13" t="str">
        <f t="shared" si="124"/>
        <v/>
      </c>
      <c r="CS208" s="13">
        <f t="shared" si="124"/>
        <v>0</v>
      </c>
      <c r="CT208" s="13" t="str">
        <f t="shared" si="124"/>
        <v/>
      </c>
      <c r="CU208" s="13" t="s">
        <v>25</v>
      </c>
      <c r="CV208" s="13" t="s">
        <v>25</v>
      </c>
      <c r="CW208" s="13" t="s">
        <v>25</v>
      </c>
      <c r="CX208" s="13" t="s">
        <v>25</v>
      </c>
      <c r="CY208" s="13" t="s">
        <v>25</v>
      </c>
      <c r="CZ208" s="13" t="s">
        <v>25</v>
      </c>
      <c r="DA208" s="13" t="s">
        <v>25</v>
      </c>
      <c r="DB208" s="13" t="s">
        <v>25</v>
      </c>
      <c r="DC208" s="13" t="s">
        <v>25</v>
      </c>
      <c r="DD208" s="13" t="s">
        <v>25</v>
      </c>
      <c r="DE208" s="13" t="s">
        <v>25</v>
      </c>
      <c r="DF208" s="13" t="s">
        <v>25</v>
      </c>
      <c r="DG208" s="13" t="s">
        <v>25</v>
      </c>
      <c r="DH208" s="13" t="s">
        <v>25</v>
      </c>
      <c r="DI208" s="13" t="s">
        <v>25</v>
      </c>
      <c r="DJ208" s="13" t="s">
        <v>25</v>
      </c>
      <c r="DK208" s="13" t="s">
        <v>25</v>
      </c>
      <c r="DL208" s="13" t="s">
        <v>25</v>
      </c>
      <c r="DM208" s="13" t="s">
        <v>25</v>
      </c>
      <c r="DN208" s="13" t="s">
        <v>25</v>
      </c>
      <c r="DO208" s="13" t="s">
        <v>25</v>
      </c>
      <c r="DP208" s="13" t="s">
        <v>25</v>
      </c>
      <c r="DQ208" s="13" t="s">
        <v>25</v>
      </c>
      <c r="DR208" s="13" t="s">
        <v>25</v>
      </c>
      <c r="DS208" s="13" t="s">
        <v>25</v>
      </c>
      <c r="DT208" s="13" t="s">
        <v>25</v>
      </c>
      <c r="DU208" s="13" t="s">
        <v>25</v>
      </c>
      <c r="DV208" s="13" t="s">
        <v>25</v>
      </c>
      <c r="DW208" s="13" t="s">
        <v>25</v>
      </c>
      <c r="DX208" s="13" t="s">
        <v>25</v>
      </c>
      <c r="DY208" s="13" t="s">
        <v>25</v>
      </c>
    </row>
    <row r="209" ht="15" customHeight="1" outlineLevel="1" spans="2:129">
      <c r="B209" s="10">
        <v>202406</v>
      </c>
      <c r="C209" s="13">
        <f t="shared" si="122"/>
        <v>0.926788251101493</v>
      </c>
      <c r="D209" s="13">
        <f t="shared" si="122"/>
        <v>0.94045047051124</v>
      </c>
      <c r="E209" s="13" t="str">
        <f t="shared" si="122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202306</v>
      </c>
      <c r="AY209" s="13">
        <f t="shared" si="123"/>
        <v>0</v>
      </c>
      <c r="AZ209" s="13">
        <f t="shared" si="123"/>
        <v>0.00399656038858236</v>
      </c>
      <c r="BA209" s="13" t="str">
        <f t="shared" si="123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  <c r="CP209" s="10">
        <v>202306</v>
      </c>
      <c r="CQ209" s="13" t="str">
        <f t="shared" si="124"/>
        <v/>
      </c>
      <c r="CR209" s="13" t="str">
        <f t="shared" si="124"/>
        <v/>
      </c>
      <c r="CS209" s="13" t="str">
        <f t="shared" si="124"/>
        <v/>
      </c>
      <c r="CT209" s="13" t="s">
        <v>25</v>
      </c>
      <c r="CU209" s="13" t="s">
        <v>25</v>
      </c>
      <c r="CV209" s="13" t="s">
        <v>25</v>
      </c>
      <c r="CW209" s="13" t="s">
        <v>25</v>
      </c>
      <c r="CX209" s="13" t="s">
        <v>25</v>
      </c>
      <c r="CY209" s="13" t="s">
        <v>25</v>
      </c>
      <c r="CZ209" s="13" t="s">
        <v>25</v>
      </c>
      <c r="DA209" s="13" t="s">
        <v>25</v>
      </c>
      <c r="DB209" s="13" t="s">
        <v>25</v>
      </c>
      <c r="DC209" s="13" t="s">
        <v>25</v>
      </c>
      <c r="DD209" s="13" t="s">
        <v>25</v>
      </c>
      <c r="DE209" s="13" t="s">
        <v>25</v>
      </c>
      <c r="DF209" s="13" t="s">
        <v>25</v>
      </c>
      <c r="DG209" s="13" t="s">
        <v>25</v>
      </c>
      <c r="DH209" s="13" t="s">
        <v>25</v>
      </c>
      <c r="DI209" s="13" t="s">
        <v>25</v>
      </c>
      <c r="DJ209" s="13" t="s">
        <v>25</v>
      </c>
      <c r="DK209" s="13" t="s">
        <v>25</v>
      </c>
      <c r="DL209" s="13" t="s">
        <v>25</v>
      </c>
      <c r="DM209" s="13" t="s">
        <v>25</v>
      </c>
      <c r="DN209" s="13" t="s">
        <v>25</v>
      </c>
      <c r="DO209" s="13" t="s">
        <v>25</v>
      </c>
      <c r="DP209" s="13" t="s">
        <v>25</v>
      </c>
      <c r="DQ209" s="13" t="s">
        <v>25</v>
      </c>
      <c r="DR209" s="13" t="s">
        <v>25</v>
      </c>
      <c r="DS209" s="13" t="s">
        <v>25</v>
      </c>
      <c r="DT209" s="13" t="s">
        <v>25</v>
      </c>
      <c r="DU209" s="13" t="s">
        <v>25</v>
      </c>
      <c r="DV209" s="13" t="s">
        <v>25</v>
      </c>
      <c r="DW209" s="13" t="s">
        <v>25</v>
      </c>
      <c r="DX209" s="13" t="s">
        <v>25</v>
      </c>
      <c r="DY209" s="13" t="s">
        <v>25</v>
      </c>
    </row>
    <row r="210" ht="15" customHeight="1" outlineLevel="1" spans="2:129">
      <c r="B210" s="10">
        <v>202409</v>
      </c>
      <c r="C210" s="13">
        <f t="shared" si="122"/>
        <v>0.962003316074184</v>
      </c>
      <c r="D210" s="13" t="str">
        <f t="shared" si="122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202309</v>
      </c>
      <c r="AY210" s="13">
        <f t="shared" si="123"/>
        <v>0</v>
      </c>
      <c r="AZ210" s="13" t="str">
        <f t="shared" si="123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  <c r="CP210" s="10">
        <v>202309</v>
      </c>
      <c r="CQ210" s="13" t="str">
        <f t="shared" si="124"/>
        <v/>
      </c>
      <c r="CR210" s="13" t="str">
        <f t="shared" si="124"/>
        <v/>
      </c>
      <c r="CS210" s="13" t="s">
        <v>25</v>
      </c>
      <c r="CT210" s="13" t="s">
        <v>25</v>
      </c>
      <c r="CU210" s="13" t="s">
        <v>25</v>
      </c>
      <c r="CV210" s="13" t="s">
        <v>25</v>
      </c>
      <c r="CW210" s="13" t="s">
        <v>25</v>
      </c>
      <c r="CX210" s="13" t="s">
        <v>25</v>
      </c>
      <c r="CY210" s="13" t="s">
        <v>25</v>
      </c>
      <c r="CZ210" s="13" t="s">
        <v>25</v>
      </c>
      <c r="DA210" s="13" t="s">
        <v>25</v>
      </c>
      <c r="DB210" s="13" t="s">
        <v>25</v>
      </c>
      <c r="DC210" s="13" t="s">
        <v>25</v>
      </c>
      <c r="DD210" s="13" t="s">
        <v>25</v>
      </c>
      <c r="DE210" s="13" t="s">
        <v>25</v>
      </c>
      <c r="DF210" s="13" t="s">
        <v>25</v>
      </c>
      <c r="DG210" s="13" t="s">
        <v>25</v>
      </c>
      <c r="DH210" s="13" t="s">
        <v>25</v>
      </c>
      <c r="DI210" s="13" t="s">
        <v>25</v>
      </c>
      <c r="DJ210" s="13" t="s">
        <v>25</v>
      </c>
      <c r="DK210" s="13" t="s">
        <v>25</v>
      </c>
      <c r="DL210" s="13" t="s">
        <v>25</v>
      </c>
      <c r="DM210" s="13" t="s">
        <v>25</v>
      </c>
      <c r="DN210" s="13" t="s">
        <v>25</v>
      </c>
      <c r="DO210" s="13" t="s">
        <v>25</v>
      </c>
      <c r="DP210" s="13" t="s">
        <v>25</v>
      </c>
      <c r="DQ210" s="13" t="s">
        <v>25</v>
      </c>
      <c r="DR210" s="13" t="s">
        <v>25</v>
      </c>
      <c r="DS210" s="13" t="s">
        <v>25</v>
      </c>
      <c r="DT210" s="13" t="s">
        <v>25</v>
      </c>
      <c r="DU210" s="13" t="s">
        <v>25</v>
      </c>
      <c r="DV210" s="13" t="s">
        <v>25</v>
      </c>
      <c r="DW210" s="13" t="s">
        <v>25</v>
      </c>
      <c r="DX210" s="13" t="s">
        <v>25</v>
      </c>
      <c r="DY210" s="13" t="s">
        <v>25</v>
      </c>
    </row>
    <row r="211" ht="15" customHeight="1" outlineLevel="1" spans="2:129">
      <c r="B211" s="10">
        <v>202412</v>
      </c>
      <c r="C211" s="13" t="str">
        <f t="shared" si="122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202312</v>
      </c>
      <c r="AY211" s="13" t="str">
        <f t="shared" si="123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  <c r="CP211" s="10">
        <v>202312</v>
      </c>
      <c r="CQ211" s="13" t="str">
        <f t="shared" si="124"/>
        <v/>
      </c>
      <c r="CR211" s="13" t="s">
        <v>25</v>
      </c>
      <c r="CS211" s="13" t="s">
        <v>25</v>
      </c>
      <c r="CT211" s="13" t="s">
        <v>25</v>
      </c>
      <c r="CU211" s="13" t="s">
        <v>25</v>
      </c>
      <c r="CV211" s="13" t="s">
        <v>25</v>
      </c>
      <c r="CW211" s="13" t="s">
        <v>25</v>
      </c>
      <c r="CX211" s="13" t="s">
        <v>25</v>
      </c>
      <c r="CY211" s="13" t="s">
        <v>25</v>
      </c>
      <c r="CZ211" s="13" t="s">
        <v>25</v>
      </c>
      <c r="DA211" s="13" t="s">
        <v>25</v>
      </c>
      <c r="DB211" s="13" t="s">
        <v>25</v>
      </c>
      <c r="DC211" s="13" t="s">
        <v>25</v>
      </c>
      <c r="DD211" s="13" t="s">
        <v>25</v>
      </c>
      <c r="DE211" s="13" t="s">
        <v>25</v>
      </c>
      <c r="DF211" s="13" t="s">
        <v>25</v>
      </c>
      <c r="DG211" s="13" t="s">
        <v>25</v>
      </c>
      <c r="DH211" s="13" t="s">
        <v>25</v>
      </c>
      <c r="DI211" s="13" t="s">
        <v>25</v>
      </c>
      <c r="DJ211" s="13" t="s">
        <v>25</v>
      </c>
      <c r="DK211" s="13" t="s">
        <v>25</v>
      </c>
      <c r="DL211" s="13" t="s">
        <v>25</v>
      </c>
      <c r="DM211" s="13" t="s">
        <v>25</v>
      </c>
      <c r="DN211" s="13" t="s">
        <v>25</v>
      </c>
      <c r="DO211" s="13" t="s">
        <v>25</v>
      </c>
      <c r="DP211" s="13" t="s">
        <v>25</v>
      </c>
      <c r="DQ211" s="13" t="s">
        <v>25</v>
      </c>
      <c r="DR211" s="13" t="s">
        <v>25</v>
      </c>
      <c r="DS211" s="13" t="s">
        <v>25</v>
      </c>
      <c r="DT211" s="13" t="s">
        <v>25</v>
      </c>
      <c r="DU211" s="13" t="s">
        <v>25</v>
      </c>
      <c r="DV211" s="13" t="s">
        <v>25</v>
      </c>
      <c r="DW211" s="13" t="s">
        <v>25</v>
      </c>
      <c r="DX211" s="13" t="s">
        <v>25</v>
      </c>
      <c r="DY211" s="13" t="s">
        <v>25</v>
      </c>
    </row>
    <row r="212" ht="15" customHeight="1" outlineLevel="1" spans="2:129">
      <c r="B212" s="6" t="s">
        <v>27</v>
      </c>
      <c r="C212" s="13">
        <f>IFERROR(IF(COUNT(C177:C210)-2&lt;=0,0,(SUM(C177:C210)-MAX(C177:C210)-MIN(C177:C210))/(COUNT(C177:C210)-2)),0)</f>
        <v>1.08759105164491</v>
      </c>
      <c r="D212" s="13">
        <f>IFERROR(IF(COUNT(D177:D209)-2&lt;=0,0,(SUM(D177:D209)-MAX(D177:D209)-MIN(D177:D209))/(COUNT(D177:D209)-2)),0)</f>
        <v>1.01296910548051</v>
      </c>
      <c r="E212" s="13">
        <f>IFERROR(IF(COUNT(E177:E208)-2&lt;=0,0,(SUM(E177:E208)-MAX(E177:E208)-MIN(E177:E208))/(COUNT(E177:E208)-2)),0)</f>
        <v>1.00241199596715</v>
      </c>
      <c r="F212" s="13">
        <f>IFERROR(IF(COUNT(F177:F207)-2&lt;=0,0,(SUM(F177:F207)-MAX(F177:F207)-MIN(F177:F207))/(COUNT(F177:F207)-2)),0)</f>
        <v>1.00095842231757</v>
      </c>
      <c r="G212" s="13">
        <f>IFERROR(IF(COUNT(G177:G206)-2&lt;=0,0,(SUM(G177:G206)-MAX(G177:G206)-MIN(G177:G206))/(COUNT(G177:G206)-2)),0)</f>
        <v>1.00154561246955</v>
      </c>
      <c r="H212" s="13">
        <f>IFERROR(IF(COUNT(H177:H205)-2&lt;=0,0,(SUM(H177:H205)-MAX(H177:H205)-MIN(H177:H205))/(COUNT(H177:H205)-2)),0)</f>
        <v>0.999786677662637</v>
      </c>
      <c r="I212" s="13">
        <f>IFERROR(IF(COUNT(I177:I204)-2&lt;=0,0,(SUM(I177:I204)-MAX(I177:I204)-MIN(I177:I204))/(COUNT(I177:I204)-2)),0)</f>
        <v>1.00274084360954</v>
      </c>
      <c r="J212" s="13">
        <f>IFERROR(IF(COUNT(J177:J203)-2&lt;=0,0,(SUM(J177:J203)-MAX(J177:J203)-MIN(J177:J203))/(COUNT(J177:J203)-2)),0)</f>
        <v>1.00063005258933</v>
      </c>
      <c r="K212" s="13">
        <f>IFERROR(IF(COUNT(K177:K202)-2&lt;=0,0,(SUM(K177:K202)-MAX(K177:K202)-MIN(K177:K202))/(COUNT(K177:K202)-2)),0)</f>
        <v>0.999608954792405</v>
      </c>
      <c r="L212" s="13">
        <f>IFERROR(IF(COUNT(L177:L201)-2&lt;=0,0,(SUM(L177:L201)-MAX(L177:L201)-MIN(L177:L201))/(COUNT(L177:L201)-2)),0)</f>
        <v>1.00006693462615</v>
      </c>
      <c r="M212" s="13">
        <f>IFERROR(IF(COUNT(M177:M200)-2&lt;=0,0,(SUM(M177:M200)-MAX(M177:M200)-MIN(M177:M200))/(COUNT(M177:M200)-2)),0)</f>
        <v>0.999784685334729</v>
      </c>
      <c r="N212" s="13">
        <f>IFERROR(IF(COUNT(N177:N199)-2&lt;=0,0,(SUM(N177:N199)-MAX(N177:N199)-MIN(N177:N199))/(COUNT(N177:N199)-2)),0)</f>
        <v>0.999456086152573</v>
      </c>
      <c r="O212" s="13">
        <f>IFERROR(IF(COUNT(O177:O198)-2&lt;=0,0,(SUM(O177:O198)-MAX(O177:O198)-MIN(O177:O198))/(COUNT(O177:O198)-2)),0)</f>
        <v>0.99988875081949</v>
      </c>
      <c r="P212" s="13">
        <f>IFERROR(IF(COUNT(P177:P197)-2&lt;=0,0,(SUM(P177:P197)-MAX(P177:P197)-MIN(P177:P197))/(COUNT(P177:P197)-2)),0)</f>
        <v>0.999857954468586</v>
      </c>
      <c r="Q212" s="13">
        <f>IFERROR(IF(COUNT(Q177:Q196)-2&lt;=0,0,(SUM(Q177:Q196)-MAX(Q177:Q196)-MIN(Q177:Q196))/(COUNT(Q177:Q196)-2)),0)</f>
        <v>0.999549000439513</v>
      </c>
      <c r="R212" s="13">
        <f>IFERROR(IF(COUNT(R177:R195)-2&lt;=0,0,(SUM(R177:R195)-MAX(R177:R195)-MIN(R177:R195))/(COUNT(R177:R195)-2)),0)</f>
        <v>0.999916260122547</v>
      </c>
      <c r="S212" s="13">
        <f>IFERROR(IF(COUNT(S177:S194)-2&lt;=0,0,(SUM(S177:S194)-MAX(S177:S194)-MIN(S177:S194))/(COUNT(S177:S194)-2)),0)</f>
        <v>1</v>
      </c>
      <c r="T212" s="13">
        <f>IFERROR(IF(COUNT(T177:T193)-2&lt;=0,0,(SUM(T177:T193)-MAX(T177:T193)-MIN(T177:T193))/(COUNT(T177:T193)-2)),0)</f>
        <v>1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0.0625</v>
      </c>
      <c r="AZ212" s="13">
        <f>IFERROR(IF(COUNT(AZ177:AZ209)-2&lt;=0,0,(SUM(AZ177:AZ209)-MAX(AZ177:AZ209)-MIN(AZ177:AZ209))/(COUNT(AZ177:AZ209)-2)),0)</f>
        <v>0.79577748151124</v>
      </c>
      <c r="BA212" s="13">
        <f>IFERROR(IF(COUNT(BA177:BA208)-2&lt;=0,0,(SUM(BA177:BA208)-MAX(BA177:BA208)-MIN(BA177:BA208))/(COUNT(BA177:BA208)-2)),0)</f>
        <v>0.485093671013641</v>
      </c>
      <c r="BB212" s="13">
        <f>IFERROR(IF(COUNT(BB177:BB207)-2&lt;=0,0,(SUM(BB177:BB207)-MAX(BB177:BB207)-MIN(BB177:BB207))/(COUNT(BB177:BB207)-2)),0)</f>
        <v>0.515116068671923</v>
      </c>
      <c r="BC212" s="13">
        <f>IFERROR(IF(COUNT(BC177:BC206)-2&lt;=0,0,(SUM(BC177:BC206)-MAX(BC177:BC206)-MIN(BC177:BC206))/(COUNT(BC177:BC206)-2)),0)</f>
        <v>0.357142857142857</v>
      </c>
      <c r="BD212" s="13">
        <f>IFERROR(IF(COUNT(BD177:BD205)-2&lt;=0,0,(SUM(BD177:BD205)-MAX(BD177:BD205)-MIN(BD177:BD205))/(COUNT(BD177:BD205)-2)),0)</f>
        <v>0.333333333333333</v>
      </c>
      <c r="BE212" s="13">
        <f>IFERROR(IF(COUNT(BE177:BE204)-2&lt;=0,0,(SUM(BE177:BE204)-MAX(BE177:BE204)-MIN(BE177:BE204))/(COUNT(BE177:BE204)-2)),0)</f>
        <v>0.307692307692308</v>
      </c>
      <c r="BF212" s="13">
        <f>IFERROR(IF(COUNT(BF177:BF203)-2&lt;=0,0,(SUM(BF177:BF203)-MAX(BF177:BF203)-MIN(BF177:BF203))/(COUNT(BF177:BF203)-2)),0)</f>
        <v>0.28</v>
      </c>
      <c r="BG212" s="13">
        <f>IFERROR(IF(COUNT(BG177:BG202)-2&lt;=0,0,(SUM(BG177:BG202)-MAX(BG177:BG202)-MIN(BG177:BG202))/(COUNT(BG177:BG202)-2)),0)</f>
        <v>0.25</v>
      </c>
      <c r="BH212" s="13">
        <f>IFERROR(IF(COUNT(BH177:BH201)-2&lt;=0,0,(SUM(BH177:BH201)-MAX(BH177:BH201)-MIN(BH177:BH201))/(COUNT(BH177:BH201)-2)),0)</f>
        <v>0.217391304347826</v>
      </c>
      <c r="BI212" s="13">
        <f>IFERROR(IF(COUNT(BI177:BI200)-2&lt;=0,0,(SUM(BI177:BI200)-MAX(BI177:BI200)-MIN(BI177:BI200))/(COUNT(BI177:BI200)-2)),0)</f>
        <v>0.181818181818182</v>
      </c>
      <c r="BJ212" s="13">
        <f>IFERROR(IF(COUNT(BJ177:BJ199)-2&lt;=0,0,(SUM(BJ177:BJ199)-MAX(BJ177:BJ199)-MIN(BJ177:BJ199))/(COUNT(BJ177:BJ199)-2)),0)</f>
        <v>0.19047619047619</v>
      </c>
      <c r="BK212" s="13">
        <f>IFERROR(IF(COUNT(BK177:BK198)-2&lt;=0,0,(SUM(BK177:BK198)-MAX(BK177:BK198)-MIN(BK177:BK198))/(COUNT(BK177:BK198)-2)),0)</f>
        <v>0.2</v>
      </c>
      <c r="BL212" s="13">
        <f>IFERROR(IF(COUNT(BL177:BL197)-2&lt;=0,0,(SUM(BL177:BL197)-MAX(BL177:BL197)-MIN(BL177:BL197))/(COUNT(BL177:BL197)-2)),0)</f>
        <v>0.210526315789474</v>
      </c>
      <c r="BM212" s="13">
        <f>IFERROR(IF(COUNT(BM177:BM196)-2&lt;=0,0,(SUM(BM177:BM196)-MAX(BM177:BM196)-MIN(BM177:BM196))/(COUNT(BM177:BM196)-2)),0)</f>
        <v>0.222222222222222</v>
      </c>
      <c r="BN212" s="13">
        <f>IFERROR(IF(COUNT(BN177:BN195)-2&lt;=0,0,(SUM(BN177:BN195)-MAX(BN177:BN195)-MIN(BN177:BN195))/(COUNT(BN177:BN195)-2)),0)</f>
        <v>0.235294117647059</v>
      </c>
      <c r="BO212" s="13">
        <f>IFERROR(IF(COUNT(BO177:BO194)-2&lt;=0,0,(SUM(BO177:BO194)-MAX(BO177:BO194)-MIN(BO177:BO194))/(COUNT(BO177:BO194)-2)),0)</f>
        <v>0.1875</v>
      </c>
      <c r="BP212" s="13">
        <f>IFERROR(IF(COUNT(BP177:BP193)-2&lt;=0,0,(SUM(BP177:BP193)-MAX(BP177:BP193)-MIN(BP177:BP193))/(COUNT(BP177:BP193)-2)),0)</f>
        <v>0.133333333333333</v>
      </c>
      <c r="BQ212" s="13">
        <f>IFERROR(IF(COUNT(BQ177:BQ192)-2&lt;=0,0,(SUM(BQ177:BQ192)-MAX(BQ177:BQ192)-MIN(BQ177:BQ192))/(COUNT(BQ177:BQ192)-2)),0)</f>
        <v>0.0714285714285714</v>
      </c>
      <c r="BR212" s="13">
        <f>IFERROR(IF(COUNT(BR177:BR191)-2&lt;=0,0,(SUM(BR177:BR191)-MAX(BR177:BR191)-MIN(BR177:BR191))/(COUNT(BR177:BR191)-2)),0)</f>
        <v>0</v>
      </c>
      <c r="BS212" s="13">
        <f>IFERROR(IF(COUNT(BS177:BS190)-2&lt;=0,0,(SUM(BS177:BS190)-MAX(BS177:BS190)-MIN(BS177:BS190))/(COUNT(BS177:BS190)-2)),0)</f>
        <v>0</v>
      </c>
      <c r="BT212" s="13">
        <f>IFERROR(IF(COUNT(BT177:BT189)-2&lt;=0,0,(SUM(BT177:BT189)-MAX(BT177:BT189)-MIN(BT177:BT189))/(COUNT(BT177:BT189)-2)),0)</f>
        <v>0</v>
      </c>
      <c r="BU212" s="13">
        <f>IFERROR(IF(COUNT(BU177:BU188)-2&lt;=0,0,(SUM(BU177:BU188)-MAX(BU177:BU188)-MIN(BU177:BU188))/(COUNT(BU177:BU188)-2)),0)</f>
        <v>0</v>
      </c>
      <c r="BV212" s="13">
        <f>IFERROR(IF(COUNT(BV177:BV187)-2&lt;=0,0,(SUM(BV177:BV187)-MAX(BV177:BV187)-MIN(BV177:BV187))/(COUNT(BV177:BV187)-2)),0)</f>
        <v>0</v>
      </c>
      <c r="BW212" s="13">
        <f>IFERROR(IF(COUNT(BW177:BW186)-2&lt;=0,0,(SUM(BW177:BW186)-MAX(BW177:BW186)-MIN(BW177:BW186))/(COUNT(BW177:BW186)-2)),0)</f>
        <v>0</v>
      </c>
      <c r="BX212" s="13">
        <f>IFERROR(IF(COUNT(BX177:BX185)-2&lt;=0,0,(SUM(BX177:BX185)-MAX(BX177:BX185)-MIN(BX177:BX185))/(COUNT(BX177:BX185)-2)),0)</f>
        <v>0</v>
      </c>
      <c r="BY212" s="13">
        <f>IFERROR(IF(COUNT(BY177:BY184)-2&lt;=0,0,(SUM(BY177:BY184)-MAX(BY177:BY184)-MIN(BY177:BY184))/(COUNT(BY177:BY184)-2)),0)</f>
        <v>0</v>
      </c>
      <c r="BZ212" s="13">
        <f>IFERROR(IF(COUNT(BZ177:BZ183)-2&lt;=0,0,(SUM(BZ177:BZ183)-MAX(BZ177:BZ183)-MIN(BZ177:BZ183))/(COUNT(BZ177:BZ183)-2)),0)</f>
        <v>0</v>
      </c>
      <c r="CA212" s="13">
        <f>IFERROR(IF(COUNT(CA177:CA182)-2&lt;=0,0,(SUM(CA177:CA182)-MAX(CA177:CA182)-MIN(CA177:CA182))/(COUNT(CA177:CA182)-2)),0)</f>
        <v>0</v>
      </c>
      <c r="CB212" s="13">
        <f>IFERROR(IF(COUNT(CB177:CB181)-2&lt;=0,0,(SUM(CB177:CB181)-MAX(CB177:CB181)-MIN(CB177:CB181))/(COUNT(CB177:CB181)-2)),0)</f>
        <v>0</v>
      </c>
      <c r="CC212" s="13">
        <f>IFERROR(IF(COUNT(CC177:CC180)-2&lt;=0,0,(SUM(CC177:CC180)-MAX(CC177:CC180)-MIN(CC177:CC180))/(COUNT(CC177:CC180)-2)),0)</f>
        <v>0</v>
      </c>
      <c r="CD212" s="13">
        <f>IFERROR(IF(COUNT(CD177:CD179)-2&lt;=0,0,(SUM(CD177:CD179)-MAX(CD177:CD179)-MIN(CD177:CD179))/(COUNT(CD177:CD179)-2)),0)</f>
        <v>0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  <c r="CP212" s="6" t="s">
        <v>27</v>
      </c>
      <c r="CQ212" s="13">
        <f>IFERROR(IF(COUNT(CQ177:CQ210)-2&lt;=0,0,(SUM(CQ177:CQ210)-MAX(CQ177:CQ210)-MIN(CQ177:CQ210))/(COUNT(CQ177:CQ210)-2)),0)</f>
        <v>0</v>
      </c>
      <c r="CR212" s="13">
        <f>IFERROR(IF(COUNT(CR177:CR209)-2&lt;=0,0,(SUM(CR177:CR209)-MAX(CR177:CR209)-MIN(CR177:CR209))/(COUNT(CR177:CR209)-2)),0)</f>
        <v>0</v>
      </c>
      <c r="CS212" s="13">
        <f>IFERROR(IF(COUNT(CS177:CS208)-2&lt;=0,0,(SUM(CS177:CS208)-MAX(CS177:CS208)-MIN(CS177:CS208))/(COUNT(CS177:CS208)-2)),0)</f>
        <v>0</v>
      </c>
      <c r="CT212" s="13">
        <f>IFERROR(IF(COUNT(CT177:CT207)-2&lt;=0,0,(SUM(CT177:CT207)-MAX(CT177:CT207)-MIN(CT177:CT207))/(COUNT(CT177:CT207)-2)),0)</f>
        <v>0</v>
      </c>
      <c r="CU212" s="13">
        <f>IFERROR(IF(COUNT(CU177:CU206)-2&lt;=0,0,(SUM(CU177:CU206)-MAX(CU177:CU206)-MIN(CU177:CU206))/(COUNT(CU177:CU206)-2)),0)</f>
        <v>0</v>
      </c>
      <c r="CV212" s="13">
        <f>IFERROR(IF(COUNT(CV177:CV205)-2&lt;=0,0,(SUM(CV177:CV205)-MAX(CV177:CV205)-MIN(CV177:CV205))/(COUNT(CV177:CV205)-2)),0)</f>
        <v>0</v>
      </c>
      <c r="CW212" s="13">
        <f>IFERROR(IF(COUNT(CW177:CW204)-2&lt;=0,0,(SUM(CW177:CW204)-MAX(CW177:CW204)-MIN(CW177:CW204))/(COUNT(CW177:CW204)-2)),0)</f>
        <v>0</v>
      </c>
      <c r="CX212" s="13">
        <f>IFERROR(IF(COUNT(CX177:CX203)-2&lt;=0,0,(SUM(CX177:CX203)-MAX(CX177:CX203)-MIN(CX177:CX203))/(COUNT(CX177:CX203)-2)),0)</f>
        <v>0</v>
      </c>
      <c r="CY212" s="13">
        <f>IFERROR(IF(COUNT(CY177:CY202)-2&lt;=0,0,(SUM(CY177:CY202)-MAX(CY177:CY202)-MIN(CY177:CY202))/(COUNT(CY177:CY202)-2)),0)</f>
        <v>0</v>
      </c>
      <c r="CZ212" s="13">
        <f>IFERROR(IF(COUNT(CZ177:CZ201)-2&lt;=0,0,(SUM(CZ177:CZ201)-MAX(CZ177:CZ201)-MIN(CZ177:CZ201))/(COUNT(CZ177:CZ201)-2)),0)</f>
        <v>0</v>
      </c>
      <c r="DA212" s="13">
        <f>IFERROR(IF(COUNT(DA177:DA200)-2&lt;=0,0,(SUM(DA177:DA200)-MAX(DA177:DA200)-MIN(DA177:DA200))/(COUNT(DA177:DA200)-2)),0)</f>
        <v>0</v>
      </c>
      <c r="DB212" s="13">
        <f>IFERROR(IF(COUNT(DB177:DB199)-2&lt;=0,0,(SUM(DB177:DB199)-MAX(DB177:DB199)-MIN(DB177:DB199))/(COUNT(DB177:DB199)-2)),0)</f>
        <v>0</v>
      </c>
      <c r="DC212" s="13">
        <f>IFERROR(IF(COUNT(DC177:DC198)-2&lt;=0,0,(SUM(DC177:DC198)-MAX(DC177:DC198)-MIN(DC177:DC198))/(COUNT(DC177:DC198)-2)),0)</f>
        <v>0</v>
      </c>
      <c r="DD212" s="13">
        <f>IFERROR(IF(COUNT(DD177:DD197)-2&lt;=0,0,(SUM(DD177:DD197)-MAX(DD177:DD197)-MIN(DD177:DD197))/(COUNT(DD177:DD197)-2)),0)</f>
        <v>0</v>
      </c>
      <c r="DE212" s="13">
        <f>IFERROR(IF(COUNT(DE177:DE196)-2&lt;=0,0,(SUM(DE177:DE196)-MAX(DE177:DE196)-MIN(DE177:DE196))/(COUNT(DE177:DE196)-2)),0)</f>
        <v>0</v>
      </c>
      <c r="DF212" s="13">
        <f>IFERROR(IF(COUNT(DF177:DF195)-2&lt;=0,0,(SUM(DF177:DF195)-MAX(DF177:DF195)-MIN(DF177:DF195))/(COUNT(DF177:DF195)-2)),0)</f>
        <v>0</v>
      </c>
      <c r="DG212" s="13">
        <f>IFERROR(IF(COUNT(DG177:DG194)-2&lt;=0,0,(SUM(DG177:DG194)-MAX(DG177:DG194)-MIN(DG177:DG194))/(COUNT(DG177:DG194)-2)),0)</f>
        <v>0</v>
      </c>
      <c r="DH212" s="13">
        <f>IFERROR(IF(COUNT(DH177:DH193)-2&lt;=0,0,(SUM(DH177:DH193)-MAX(DH177:DH193)-MIN(DH177:DH193))/(COUNT(DH177:DH193)-2)),0)</f>
        <v>0</v>
      </c>
      <c r="DI212" s="13">
        <f>IFERROR(IF(COUNT(DI177:DI192)-2&lt;=0,0,(SUM(DI177:DI192)-MAX(DI177:DI192)-MIN(DI177:DI192))/(COUNT(DI177:DI192)-2)),0)</f>
        <v>0</v>
      </c>
      <c r="DJ212" s="13">
        <f>IFERROR(IF(COUNT(DJ177:DJ191)-2&lt;=0,0,(SUM(DJ177:DJ191)-MAX(DJ177:DJ191)-MIN(DJ177:DJ191))/(COUNT(DJ177:DJ191)-2)),0)</f>
        <v>0</v>
      </c>
      <c r="DK212" s="13">
        <f>IFERROR(IF(COUNT(DK177:DK190)-2&lt;=0,0,(SUM(DK177:DK190)-MAX(DK177:DK190)-MIN(DK177:DK190))/(COUNT(DK177:DK190)-2)),0)</f>
        <v>0</v>
      </c>
      <c r="DL212" s="13">
        <f>IFERROR(IF(COUNT(DL177:DL189)-2&lt;=0,0,(SUM(DL177:DL189)-MAX(DL177:DL189)-MIN(DL177:DL189))/(COUNT(DL177:DL189)-2)),0)</f>
        <v>0</v>
      </c>
      <c r="DM212" s="13">
        <f>IFERROR(IF(COUNT(DM177:DM188)-2&lt;=0,0,(SUM(DM177:DM188)-MAX(DM177:DM188)-MIN(DM177:DM188))/(COUNT(DM177:DM188)-2)),0)</f>
        <v>0</v>
      </c>
      <c r="DN212" s="13">
        <f>IFERROR(IF(COUNT(DN177:DN187)-2&lt;=0,0,(SUM(DN177:DN187)-MAX(DN177:DN187)-MIN(DN177:DN187))/(COUNT(DN177:DN187)-2)),0)</f>
        <v>0</v>
      </c>
      <c r="DO212" s="13">
        <f>IFERROR(IF(COUNT(DO177:DO186)-2&lt;=0,0,(SUM(DO177:DO186)-MAX(DO177:DO186)-MIN(DO177:DO186))/(COUNT(DO177:DO186)-2)),0)</f>
        <v>0</v>
      </c>
      <c r="DP212" s="13">
        <f>IFERROR(IF(COUNT(DP177:DP185)-2&lt;=0,0,(SUM(DP177:DP185)-MAX(DP177:DP185)-MIN(DP177:DP185))/(COUNT(DP177:DP185)-2)),0)</f>
        <v>0</v>
      </c>
      <c r="DQ212" s="13">
        <f>IFERROR(IF(COUNT(DQ177:DQ184)-2&lt;=0,0,(SUM(DQ177:DQ184)-MAX(DQ177:DQ184)-MIN(DQ177:DQ184))/(COUNT(DQ177:DQ184)-2)),0)</f>
        <v>0</v>
      </c>
      <c r="DR212" s="13">
        <f>IFERROR(IF(COUNT(DR177:DR183)-2&lt;=0,0,(SUM(DR177:DR183)-MAX(DR177:DR183)-MIN(DR177:DR183))/(COUNT(DR177:DR183)-2)),0)</f>
        <v>0</v>
      </c>
      <c r="DS212" s="13">
        <f>IFERROR(IF(COUNT(DS177:DS182)-2&lt;=0,0,(SUM(DS177:DS182)-MAX(DS177:DS182)-MIN(DS177:DS182))/(COUNT(DS177:DS182)-2)),0)</f>
        <v>0</v>
      </c>
      <c r="DT212" s="13">
        <f>IFERROR(IF(COUNT(DT177:DT181)-2&lt;=0,0,(SUM(DT177:DT181)-MAX(DT177:DT181)-MIN(DT177:DT181))/(COUNT(DT177:DT181)-2)),0)</f>
        <v>0</v>
      </c>
      <c r="DU212" s="13">
        <f>IFERROR(IF(COUNT(DU177:DU180)-2&lt;=0,0,(SUM(DU177:DU180)-MAX(DU177:DU180)-MIN(DU177:DU180))/(COUNT(DU177:DU180)-2)),0)</f>
        <v>0</v>
      </c>
      <c r="DV212" s="13">
        <f>IFERROR(IF(COUNT(DV177:DV179)-2&lt;=0,0,(SUM(DV177:DV179)-MAX(DV177:DV179)-MIN(DV177:DV179))/(COUNT(DV177:DV179)-2)),0)</f>
        <v>0</v>
      </c>
      <c r="DW212" s="13">
        <f>IFERROR(IF(COUNT(DW177:DW178)-2&lt;=0,0,(SUM(DW177:DW178)-MAX(DW177:DW178)-MIN(DW177:DW178))/(COUNT(DW177:DW178)-2)),0)</f>
        <v>0</v>
      </c>
      <c r="DX212" s="13">
        <f>IFERROR(IF(COUNT(DX177:DX177)-2&lt;=0,0,(SUM(DX177:DX177)-MAX(DX177:DX177)-MIN(DX177:DX177))/(COUNT(DX177:DX177)-2)),0)</f>
        <v>0</v>
      </c>
      <c r="DY212" s="13" t="s">
        <v>25</v>
      </c>
    </row>
    <row r="213" ht="15" customHeight="1" outlineLevel="1" spans="2:129">
      <c r="B213" s="6" t="s">
        <v>28</v>
      </c>
      <c r="C213" s="13">
        <f>IFERROR(SUM(D138:D171)/SUM(C138:C171),0)</f>
        <v>1.03235153119535</v>
      </c>
      <c r="D213" s="13">
        <f>IFERROR(SUM(E138:E170)/SUM(D138:D170),0)</f>
        <v>1.014881718293</v>
      </c>
      <c r="E213" s="13">
        <f>IFERROR(SUM(F138:F169)/SUM(E138:E169),0)</f>
        <v>1.00068504097789</v>
      </c>
      <c r="F213" s="13">
        <f>IFERROR(SUM(G138:G168)/SUM(F138:F168),0)</f>
        <v>0.998007285152934</v>
      </c>
      <c r="G213" s="13">
        <f>IFERROR(SUM(H138:H167)/SUM(G138:G167),0)</f>
        <v>1.00404118760017</v>
      </c>
      <c r="H213" s="13">
        <f>IFERROR(SUM(I138:I166)/SUM(H138:H166),0)</f>
        <v>0.998434101369236</v>
      </c>
      <c r="I213" s="13">
        <f>IFERROR(SUM(J138:J165)/SUM(I138:I165),0)</f>
        <v>0.999776456729644</v>
      </c>
      <c r="J213" s="13">
        <f>IFERROR(SUM(K138:K164)/SUM(J138:J164),0)</f>
        <v>1.00084133386309</v>
      </c>
      <c r="K213" s="13">
        <f>IFERROR(SUM(L138:L163)/SUM(K138:K163),0)</f>
        <v>0.998564805467268</v>
      </c>
      <c r="L213" s="13">
        <f>IFERROR(SUM(M138:M162)/SUM(L138:L162),0)</f>
        <v>1.00060124160666</v>
      </c>
      <c r="M213" s="13">
        <f>IFERROR(SUM(N138:N161)/SUM(M138:M161),0)</f>
        <v>0.998721563883887</v>
      </c>
      <c r="N213" s="13">
        <f>IFERROR(SUM(O138:O160)/SUM(N138:N160),0)</f>
        <v>0.999785115492814</v>
      </c>
      <c r="O213" s="13">
        <f>IFERROR(SUM(P138:P159)/SUM(O138:O159),0)</f>
        <v>0.999763072078334</v>
      </c>
      <c r="P213" s="13">
        <f>IFERROR(SUM(Q138:Q158)/SUM(P138:P158),0)</f>
        <v>0.999385925868593</v>
      </c>
      <c r="Q213" s="13">
        <f>IFERROR(SUM(R138:R157)/SUM(Q138:Q157),0)</f>
        <v>0.997283131921189</v>
      </c>
      <c r="R213" s="13">
        <f>IFERROR(SUM(S138:S156)/SUM(R138:R156),0)</f>
        <v>0.999657235807034</v>
      </c>
      <c r="S213" s="13">
        <f>IFERROR(SUM(T138:T155)/SUM(S138:S155),0)</f>
        <v>1.00000303025143</v>
      </c>
      <c r="T213" s="13">
        <f>IFERROR(SUM(U138:U154)/SUM(T138:T154),0)</f>
        <v>1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X213" s="6" t="s">
        <v>28</v>
      </c>
      <c r="AY213" s="13">
        <f>IFERROR(SUM(AZ138:AZ171)/SUM(AY138:AY171),0)</f>
        <v>1.07264907312304</v>
      </c>
      <c r="AZ213" s="13">
        <f>IFERROR(SUM(BA138:BA170)/SUM(AZ138:AZ170),0)</f>
        <v>1.06813494281815</v>
      </c>
      <c r="BA213" s="13">
        <f>IFERROR(SUM(BB138:BB169)/SUM(BA138:BA169),0)</f>
        <v>1.06378726569871</v>
      </c>
      <c r="BB213" s="13">
        <f>IFERROR(SUM(BC138:BC168)/SUM(BB138:BB168),0)</f>
        <v>1.06075351824157</v>
      </c>
      <c r="BC213" s="13">
        <f>IFERROR(SUM(BD138:BD167)/SUM(BC138:BC167),0)</f>
        <v>1</v>
      </c>
      <c r="BD213" s="13">
        <f>IFERROR(SUM(BE138:BE166)/SUM(BD138:BD166),0)</f>
        <v>1</v>
      </c>
      <c r="BE213" s="13">
        <f>IFERROR(SUM(BF138:BF165)/SUM(BE138:BE165),0)</f>
        <v>1</v>
      </c>
      <c r="BF213" s="13">
        <f>IFERROR(SUM(BG138:BG164)/SUM(BF138:BF164),0)</f>
        <v>1</v>
      </c>
      <c r="BG213" s="13">
        <f>IFERROR(SUM(BH138:BH163)/SUM(BG138:BG163),0)</f>
        <v>1</v>
      </c>
      <c r="BH213" s="13">
        <f>IFERROR(SUM(BI138:BI162)/SUM(BH138:BH162),0)</f>
        <v>1</v>
      </c>
      <c r="BI213" s="13">
        <f>IFERROR(SUM(BJ138:BJ161)/SUM(BI138:BI161),0)</f>
        <v>1</v>
      </c>
      <c r="BJ213" s="13">
        <f>IFERROR(SUM(BK138:BK160)/SUM(BJ138:BJ160),0)</f>
        <v>1</v>
      </c>
      <c r="BK213" s="13">
        <f>IFERROR(SUM(BL138:BL159)/SUM(BK138:BK159),0)</f>
        <v>1</v>
      </c>
      <c r="BL213" s="13">
        <f>IFERROR(SUM(BM138:BM158)/SUM(BL138:BL158),0)</f>
        <v>1</v>
      </c>
      <c r="BM213" s="13">
        <f>IFERROR(SUM(BN138:BN157)/SUM(BM138:BM157),0)</f>
        <v>1</v>
      </c>
      <c r="BN213" s="13">
        <f>IFERROR(SUM(BO138:BO156)/SUM(BN138:BN156),0)</f>
        <v>1</v>
      </c>
      <c r="BO213" s="13">
        <f>IFERROR(SUM(BP138:BP155)/SUM(BO138:BO155),0)</f>
        <v>1</v>
      </c>
      <c r="BP213" s="13">
        <f>IFERROR(SUM(BQ138:BQ154)/SUM(BP138:BP154),0)</f>
        <v>1</v>
      </c>
      <c r="BQ213" s="13">
        <f>IFERROR(SUM(BR138:BR153)/SUM(BQ138:BQ153),0)</f>
        <v>1</v>
      </c>
      <c r="BR213" s="13">
        <f>IFERROR(SUM(BS138:BS152)/SUM(BR138:BR152),0)</f>
        <v>1</v>
      </c>
      <c r="BS213" s="13">
        <f>IFERROR(SUM(BT138:BT151)/SUM(BS138:BS151),0)</f>
        <v>0</v>
      </c>
      <c r="BT213" s="13">
        <f>IFERROR(SUM(BU138:BU150)/SUM(BT138:BT150),0)</f>
        <v>0</v>
      </c>
      <c r="BU213" s="13">
        <f>IFERROR(SUM(BV138:BV149)/SUM(BU138:BU149),0)</f>
        <v>0</v>
      </c>
      <c r="BV213" s="13">
        <f>IFERROR(SUM(BW138:BW148)/SUM(BV138:BV148),0)</f>
        <v>0</v>
      </c>
      <c r="BW213" s="13">
        <f>IFERROR(SUM(BX138:BX147)/SUM(BW138:BW147),0)</f>
        <v>0</v>
      </c>
      <c r="BX213" s="13">
        <f>IFERROR(SUM(BY138:BY146)/SUM(BX138:BX146),0)</f>
        <v>0</v>
      </c>
      <c r="BY213" s="13">
        <f>IFERROR(SUM(BZ138:BZ145)/SUM(BY138:BY145),0)</f>
        <v>0</v>
      </c>
      <c r="BZ213" s="13">
        <f>IFERROR(SUM(CA138:CA144)/SUM(BZ138:BZ144),0)</f>
        <v>0</v>
      </c>
      <c r="CA213" s="13">
        <f>IFERROR(SUM(CB138:CB143)/SUM(CA138:CA143),0)</f>
        <v>0</v>
      </c>
      <c r="CB213" s="13">
        <f>IFERROR(SUM(CC138:CC142)/SUM(CB138:CB142),0)</f>
        <v>0</v>
      </c>
      <c r="CC213" s="13">
        <f>IFERROR(SUM(CD138:CD141)/SUM(CC138:CC141),0)</f>
        <v>0</v>
      </c>
      <c r="CD213" s="13">
        <f>IFERROR(SUM(CE138:CE140)/SUM(CD138:CD140),0)</f>
        <v>0</v>
      </c>
      <c r="CE213" s="13">
        <f>IFERROR(SUM(CF138:CF139)/SUM(CE138:CE139),0)</f>
        <v>0</v>
      </c>
      <c r="CF213" s="13">
        <f>IFERROR(SUM(CG138:CG138)/SUM(CF138:CF138),0)</f>
        <v>0</v>
      </c>
      <c r="CG213" s="13" t="s">
        <v>25</v>
      </c>
      <c r="CP213" s="6" t="s">
        <v>28</v>
      </c>
      <c r="CQ213" s="13">
        <f>IFERROR(SUM(CR138:CR171)/SUM(CQ138:CQ171),0)</f>
        <v>0</v>
      </c>
      <c r="CR213" s="13">
        <f>IFERROR(SUM(CS138:CS170)/SUM(CR138:CR170),0)</f>
        <v>0</v>
      </c>
      <c r="CS213" s="13">
        <f>IFERROR(SUM(CT138:CT169)/SUM(CS138:CS169),0)</f>
        <v>0</v>
      </c>
      <c r="CT213" s="13">
        <f>IFERROR(SUM(CU138:CU168)/SUM(CT138:CT168),0)</f>
        <v>0</v>
      </c>
      <c r="CU213" s="13">
        <f>IFERROR(SUM(CV138:CV167)/SUM(CU138:CU167),0)</f>
        <v>0</v>
      </c>
      <c r="CV213" s="13">
        <f>IFERROR(SUM(CW138:CW166)/SUM(CV138:CV166),0)</f>
        <v>0</v>
      </c>
      <c r="CW213" s="13">
        <f>IFERROR(SUM(CX138:CX165)/SUM(CW138:CW165),0)</f>
        <v>0</v>
      </c>
      <c r="CX213" s="13">
        <f>IFERROR(SUM(CY138:CY164)/SUM(CX138:CX164),0)</f>
        <v>0</v>
      </c>
      <c r="CY213" s="13">
        <f>IFERROR(SUM(CZ138:CZ163)/SUM(CY138:CY163),0)</f>
        <v>0</v>
      </c>
      <c r="CZ213" s="13">
        <f>IFERROR(SUM(DA138:DA162)/SUM(CZ138:CZ162),0)</f>
        <v>0</v>
      </c>
      <c r="DA213" s="13">
        <f>IFERROR(SUM(DB138:DB161)/SUM(DA138:DA161),0)</f>
        <v>0</v>
      </c>
      <c r="DB213" s="13">
        <f>IFERROR(SUM(DC138:DC160)/SUM(DB138:DB160),0)</f>
        <v>0</v>
      </c>
      <c r="DC213" s="13">
        <f>IFERROR(SUM(DD138:DD159)/SUM(DC138:DC159),0)</f>
        <v>0</v>
      </c>
      <c r="DD213" s="13">
        <f>IFERROR(SUM(DE138:DE158)/SUM(DD138:DD158),0)</f>
        <v>0</v>
      </c>
      <c r="DE213" s="13">
        <f>IFERROR(SUM(DF138:DF157)/SUM(DE138:DE157),0)</f>
        <v>0</v>
      </c>
      <c r="DF213" s="13">
        <f>IFERROR(SUM(DG138:DG156)/SUM(DF138:DF156),0)</f>
        <v>0</v>
      </c>
      <c r="DG213" s="13">
        <f>IFERROR(SUM(DH138:DH155)/SUM(DG138:DG155),0)</f>
        <v>0</v>
      </c>
      <c r="DH213" s="13">
        <f>IFERROR(SUM(DI138:DI154)/SUM(DH138:DH154),0)</f>
        <v>0</v>
      </c>
      <c r="DI213" s="13">
        <f>IFERROR(SUM(DJ138:DJ153)/SUM(DI138:DI153),0)</f>
        <v>0</v>
      </c>
      <c r="DJ213" s="13">
        <f>IFERROR(SUM(DK138:DK152)/SUM(DJ138:DJ152),0)</f>
        <v>0</v>
      </c>
      <c r="DK213" s="13">
        <f>IFERROR(SUM(DL138:DL151)/SUM(DK138:DK151),0)</f>
        <v>0</v>
      </c>
      <c r="DL213" s="13">
        <f>IFERROR(SUM(DM138:DM150)/SUM(DL138:DL150),0)</f>
        <v>0</v>
      </c>
      <c r="DM213" s="13">
        <f>IFERROR(SUM(DN138:DN149)/SUM(DM138:DM149),0)</f>
        <v>0</v>
      </c>
      <c r="DN213" s="13">
        <f>IFERROR(SUM(DO138:DO148)/SUM(DN138:DN148),0)</f>
        <v>0</v>
      </c>
      <c r="DO213" s="13">
        <f>IFERROR(SUM(DP138:DP147)/SUM(DO138:DO147),0)</f>
        <v>0</v>
      </c>
      <c r="DP213" s="13">
        <f>IFERROR(SUM(DQ138:DQ146)/SUM(DP138:DP146),0)</f>
        <v>0</v>
      </c>
      <c r="DQ213" s="13">
        <f>IFERROR(SUM(DR138:DR145)/SUM(DQ138:DQ145),0)</f>
        <v>0</v>
      </c>
      <c r="DR213" s="13">
        <f>IFERROR(SUM(DS138:DS144)/SUM(DR138:DR144),0)</f>
        <v>0</v>
      </c>
      <c r="DS213" s="13">
        <f>IFERROR(SUM(DT138:DT143)/SUM(DS138:DS143),0)</f>
        <v>0</v>
      </c>
      <c r="DT213" s="13">
        <f>IFERROR(SUM(DU138:DU142)/SUM(DT138:DT142),0)</f>
        <v>0</v>
      </c>
      <c r="DU213" s="13">
        <f>IFERROR(SUM(DV138:DV141)/SUM(DU138:DU141),0)</f>
        <v>0</v>
      </c>
      <c r="DV213" s="13">
        <f>IFERROR(SUM(DW138:DW140)/SUM(DV138:DV140),0)</f>
        <v>0</v>
      </c>
      <c r="DW213" s="13">
        <f>IFERROR(SUM(DX138:DX139)/SUM(DW138:DW139),0)</f>
        <v>0</v>
      </c>
      <c r="DX213" s="13">
        <f>IFERROR(SUM(DY138:DY138)/SUM(DX138:DX138),0)</f>
        <v>0</v>
      </c>
      <c r="DY213" s="13" t="s">
        <v>25</v>
      </c>
    </row>
    <row r="214" ht="15" customHeight="1" outlineLevel="1" spans="2:129">
      <c r="B214" s="6" t="s">
        <v>29</v>
      </c>
      <c r="C214" s="13">
        <f>IFERROR(SUM(D170:D171)/SUM(C170:C171),0)</f>
        <v>0.947436317397801</v>
      </c>
      <c r="D214" s="13">
        <f>IFERROR(SUM(E169:E170)/SUM(D169:D170),0)</f>
        <v>0.96876556299516</v>
      </c>
      <c r="E214" s="13">
        <f>IFERROR(SUM(F168:F169)/SUM(E168:E169),0)</f>
        <v>0.995413199546506</v>
      </c>
      <c r="F214" s="13">
        <f>IFERROR(SUM(G167:G168)/SUM(F167:F168),0)</f>
        <v>1.00313157257639</v>
      </c>
      <c r="G214" s="13">
        <f>IFERROR(SUM(H166:H167)/SUM(G166:G167),0)</f>
        <v>1.00056536390076</v>
      </c>
      <c r="H214" s="13">
        <f>IFERROR(SUM(I165:I166)/SUM(H165:H166),0)</f>
        <v>0.998469529941301</v>
      </c>
      <c r="I214" s="13">
        <f>IFERROR(SUM(J164:J165)/SUM(I164:I165),0)</f>
        <v>0.998783151008822</v>
      </c>
      <c r="J214" s="13">
        <f>IFERROR(SUM(K163:K164)/SUM(J163:J164),0)</f>
        <v>1.004653532352</v>
      </c>
      <c r="K214" s="13">
        <f>IFERROR(SUM(L162:L163)/SUM(K162:K163),0)</f>
        <v>1.0011353780921</v>
      </c>
      <c r="L214" s="13">
        <f>IFERROR(SUM(M161:M162)/SUM(L161:L162),0)</f>
        <v>1.00660172132235</v>
      </c>
      <c r="M214" s="13">
        <f>IFERROR(SUM(N160:N161)/SUM(M160:M161),0)</f>
        <v>0.997364381391866</v>
      </c>
      <c r="N214" s="13">
        <f>IFERROR(SUM(O159:O160)/SUM(N159:N160),0)</f>
        <v>1.00002808144444</v>
      </c>
      <c r="O214" s="13">
        <f>IFERROR(SUM(P158:P159)/SUM(O158:O159),0)</f>
        <v>0.999992961927984</v>
      </c>
      <c r="P214" s="13">
        <f>IFERROR(SUM(Q157:Q158)/SUM(P157:P158),0)</f>
        <v>1</v>
      </c>
      <c r="Q214" s="13">
        <f>IFERROR(SUM(R156:R157)/SUM(Q156:Q157),0)</f>
        <v>0.993883630187167</v>
      </c>
      <c r="R214" s="13">
        <f>IFERROR(SUM(S155:S156)/SUM(R155:R156),0)</f>
        <v>1</v>
      </c>
      <c r="S214" s="13">
        <f>IFERROR(SUM(T154:T155)/SUM(S154:S155),0)</f>
        <v>1.00000609897656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X214" s="6" t="s">
        <v>29</v>
      </c>
      <c r="AY214" s="13">
        <f>IFERROR(SUM(AZ170:AZ171)/SUM(AY170:AY171),0)</f>
        <v>0</v>
      </c>
      <c r="AZ214" s="13">
        <f>IFERROR(SUM(BA169:BA170)/SUM(AZ169:AZ170),0)</f>
        <v>0.997263803766628</v>
      </c>
      <c r="BA214" s="13">
        <f>IFERROR(SUM(BB168:BB169)/SUM(BA168:BA169),0)</f>
        <v>0.998991298560928</v>
      </c>
      <c r="BB214" s="13">
        <f>IFERROR(SUM(BC167:BC168)/SUM(BB167:BB168),0)</f>
        <v>0.999696543415962</v>
      </c>
      <c r="BC214" s="13">
        <f>IFERROR(SUM(BD166:BD167)/SUM(BC166:BC167),0)</f>
        <v>1</v>
      </c>
      <c r="BD214" s="13">
        <f>IFERROR(SUM(BE165:BE166)/SUM(BD165:BD166),0)</f>
        <v>1</v>
      </c>
      <c r="BE214" s="13">
        <f>IFERROR(SUM(BF164:BF165)/SUM(BE164:BE165),0)</f>
        <v>1</v>
      </c>
      <c r="BF214" s="13">
        <f>IFERROR(SUM(BG163:BG164)/SUM(BF163:BF164),0)</f>
        <v>1</v>
      </c>
      <c r="BG214" s="13">
        <f>IFERROR(SUM(BH162:BH163)/SUM(BG162:BG163),0)</f>
        <v>1</v>
      </c>
      <c r="BH214" s="13">
        <f>IFERROR(SUM(BI161:BI162)/SUM(BH161:BH162),0)</f>
        <v>1</v>
      </c>
      <c r="BI214" s="13">
        <f>IFERROR(SUM(BJ160:BJ161)/SUM(BI160:BI161),0)</f>
        <v>0</v>
      </c>
      <c r="BJ214" s="13">
        <f>IFERROR(SUM(BK159:BK160)/SUM(BJ159:BJ160),0)</f>
        <v>0</v>
      </c>
      <c r="BK214" s="13">
        <f>IFERROR(SUM(BL158:BL159)/SUM(BK158:BK159),0)</f>
        <v>0</v>
      </c>
      <c r="BL214" s="13">
        <f>IFERROR(SUM(BM157:BM158)/SUM(BL157:BL158),0)</f>
        <v>0</v>
      </c>
      <c r="BM214" s="13">
        <f>IFERROR(SUM(BN156:BN157)/SUM(BM156:BM157),0)</f>
        <v>1</v>
      </c>
      <c r="BN214" s="13">
        <f>IFERROR(SUM(BO155:BO156)/SUM(BN155:BN156),0)</f>
        <v>1</v>
      </c>
      <c r="BO214" s="13">
        <f>IFERROR(SUM(BP154:BP155)/SUM(BO154:BO155),0)</f>
        <v>1</v>
      </c>
      <c r="BP214" s="13">
        <f>IFERROR(SUM(BQ153:BQ154)/SUM(BP153:BP154),0)</f>
        <v>1</v>
      </c>
      <c r="BQ214" s="13">
        <f>IFERROR(SUM(BR152:BR153)/SUM(BQ152:BQ153),0)</f>
        <v>1</v>
      </c>
      <c r="BR214" s="13">
        <f>IFERROR(SUM(BS151:BS152)/SUM(BR151:BR152),0)</f>
        <v>1</v>
      </c>
      <c r="BS214" s="13">
        <f>IFERROR(SUM(BT150:BT151)/SUM(BS150:BS151),0)</f>
        <v>0</v>
      </c>
      <c r="BT214" s="13">
        <f>IFERROR(SUM(BU149:BU150)/SUM(BT149:BT150),0)</f>
        <v>0</v>
      </c>
      <c r="BU214" s="13">
        <f>IFERROR(SUM(BV148:BV149)/SUM(BU148:BU149),0)</f>
        <v>0</v>
      </c>
      <c r="BV214" s="13">
        <f>IFERROR(SUM(BW147:BW148)/SUM(BV147:BV148),0)</f>
        <v>0</v>
      </c>
      <c r="BW214" s="13">
        <f>IFERROR(SUM(BX146:BX147)/SUM(BW146:BW147),0)</f>
        <v>0</v>
      </c>
      <c r="BX214" s="13">
        <f>IFERROR(SUM(BY145:BY146)/SUM(BX145:BX146),0)</f>
        <v>0</v>
      </c>
      <c r="BY214" s="13">
        <f>IFERROR(SUM(BZ144:BZ145)/SUM(BY144:BY145),0)</f>
        <v>0</v>
      </c>
      <c r="BZ214" s="13">
        <f>IFERROR(SUM(CA143:CA144)/SUM(BZ143:BZ144),0)</f>
        <v>0</v>
      </c>
      <c r="CA214" s="13">
        <f>IFERROR(SUM(CB142:CB143)/SUM(CA142:CA143),0)</f>
        <v>0</v>
      </c>
      <c r="CB214" s="13">
        <f>IFERROR(SUM(CC141:CC142)/SUM(CB141:CB142),0)</f>
        <v>0</v>
      </c>
      <c r="CC214" s="13">
        <f>IFERROR(SUM(CD140:CD141)/SUM(CC140:CC141),0)</f>
        <v>0</v>
      </c>
      <c r="CD214" s="13">
        <f>IFERROR(SUM(CE139:CE140)/SUM(CD139:CD140),0)</f>
        <v>0</v>
      </c>
      <c r="CE214" s="13">
        <f>IFERROR(SUM(CF138:CF139)/SUM(CE138:CE139),0)</f>
        <v>0</v>
      </c>
      <c r="CF214" s="13">
        <f>IFERROR(SUM(CG138:CG138)/SUM(CF138:CF138),0)</f>
        <v>0</v>
      </c>
      <c r="CG214" s="13" t="s">
        <v>25</v>
      </c>
      <c r="CP214" s="6" t="s">
        <v>29</v>
      </c>
      <c r="CQ214" s="13">
        <f>IFERROR(SUM(CR170:CR171)/SUM(CQ170:CQ171),0)</f>
        <v>0</v>
      </c>
      <c r="CR214" s="13">
        <f>IFERROR(SUM(CS169:CS170)/SUM(CR169:CR170),0)</f>
        <v>0</v>
      </c>
      <c r="CS214" s="13">
        <f>IFERROR(SUM(CT168:CT169)/SUM(CS168:CS169),0)</f>
        <v>0</v>
      </c>
      <c r="CT214" s="13">
        <f>IFERROR(SUM(CU167:CU168)/SUM(CT167:CT168),0)</f>
        <v>0</v>
      </c>
      <c r="CU214" s="13">
        <f>IFERROR(SUM(CV166:CV167)/SUM(CU166:CU167),0)</f>
        <v>0</v>
      </c>
      <c r="CV214" s="13">
        <f>IFERROR(SUM(CW165:CW166)/SUM(CV165:CV166),0)</f>
        <v>0</v>
      </c>
      <c r="CW214" s="13">
        <f>IFERROR(SUM(CX164:CX165)/SUM(CW164:CW165),0)</f>
        <v>0</v>
      </c>
      <c r="CX214" s="13">
        <f>IFERROR(SUM(CY163:CY164)/SUM(CX163:CX164),0)</f>
        <v>0</v>
      </c>
      <c r="CY214" s="13">
        <f>IFERROR(SUM(CZ162:CZ163)/SUM(CY162:CY163),0)</f>
        <v>0</v>
      </c>
      <c r="CZ214" s="13">
        <f>IFERROR(SUM(DA161:DA162)/SUM(CZ161:CZ162),0)</f>
        <v>0</v>
      </c>
      <c r="DA214" s="13">
        <f>IFERROR(SUM(DB160:DB161)/SUM(DA160:DA161),0)</f>
        <v>0</v>
      </c>
      <c r="DB214" s="13">
        <f>IFERROR(SUM(DC159:DC160)/SUM(DB159:DB160),0)</f>
        <v>0</v>
      </c>
      <c r="DC214" s="13">
        <f>IFERROR(SUM(DD158:DD159)/SUM(DC158:DC159),0)</f>
        <v>0</v>
      </c>
      <c r="DD214" s="13">
        <f>IFERROR(SUM(DE157:DE158)/SUM(DD157:DD158),0)</f>
        <v>0</v>
      </c>
      <c r="DE214" s="13">
        <f>IFERROR(SUM(DF156:DF157)/SUM(DE156:DE157),0)</f>
        <v>0</v>
      </c>
      <c r="DF214" s="13">
        <f>IFERROR(SUM(DG155:DG156)/SUM(DF155:DF156),0)</f>
        <v>0</v>
      </c>
      <c r="DG214" s="13">
        <f>IFERROR(SUM(DH154:DH155)/SUM(DG154:DG155),0)</f>
        <v>0</v>
      </c>
      <c r="DH214" s="13">
        <f>IFERROR(SUM(DI153:DI154)/SUM(DH153:DH154),0)</f>
        <v>0</v>
      </c>
      <c r="DI214" s="13">
        <f>IFERROR(SUM(DJ152:DJ153)/SUM(DI152:DI153),0)</f>
        <v>0</v>
      </c>
      <c r="DJ214" s="13">
        <f>IFERROR(SUM(DK151:DK152)/SUM(DJ151:DJ152),0)</f>
        <v>0</v>
      </c>
      <c r="DK214" s="13">
        <f>IFERROR(SUM(DL150:DL151)/SUM(DK150:DK151),0)</f>
        <v>0</v>
      </c>
      <c r="DL214" s="13">
        <f>IFERROR(SUM(DM149:DM150)/SUM(DL149:DL150),0)</f>
        <v>0</v>
      </c>
      <c r="DM214" s="13">
        <f>IFERROR(SUM(DN148:DN149)/SUM(DM148:DM149),0)</f>
        <v>0</v>
      </c>
      <c r="DN214" s="13">
        <f>IFERROR(SUM(DO147:DO148)/SUM(DN147:DN148),0)</f>
        <v>0</v>
      </c>
      <c r="DO214" s="13">
        <f>IFERROR(SUM(DP146:DP147)/SUM(DO146:DO147),0)</f>
        <v>0</v>
      </c>
      <c r="DP214" s="13">
        <f>IFERROR(SUM(DQ145:DQ146)/SUM(DP145:DP146),0)</f>
        <v>0</v>
      </c>
      <c r="DQ214" s="13">
        <f>IFERROR(SUM(DR144:DR145)/SUM(DQ144:DQ145),0)</f>
        <v>0</v>
      </c>
      <c r="DR214" s="13">
        <f>IFERROR(SUM(DS143:DS144)/SUM(DR143:DR144),0)</f>
        <v>0</v>
      </c>
      <c r="DS214" s="13">
        <f>IFERROR(SUM(DT142:DT143)/SUM(DS142:DS143),0)</f>
        <v>0</v>
      </c>
      <c r="DT214" s="13">
        <f>IFERROR(SUM(DU141:DU142)/SUM(DT141:DT142),0)</f>
        <v>0</v>
      </c>
      <c r="DU214" s="13">
        <f>IFERROR(SUM(DV140:DV141)/SUM(DU140:DU141),0)</f>
        <v>0</v>
      </c>
      <c r="DV214" s="13">
        <f>IFERROR(SUM(DW139:DW140)/SUM(DV139:DV140),0)</f>
        <v>0</v>
      </c>
      <c r="DW214" s="13">
        <f>IFERROR(SUM(DX138:DX139)/SUM(DW138:DW139),0)</f>
        <v>0</v>
      </c>
      <c r="DX214" s="13">
        <f>IFERROR(SUM(DY138:DY138)/SUM(DX138:DX138),0)</f>
        <v>0</v>
      </c>
      <c r="DY214" s="13" t="s">
        <v>25</v>
      </c>
    </row>
    <row r="215" ht="15" customHeight="1" outlineLevel="1" spans="2:129">
      <c r="B215" s="6" t="s">
        <v>30</v>
      </c>
      <c r="C215" s="13">
        <f>IFERROR(AVERAGE(C208:C210),0)</f>
        <v>0.954116679588892</v>
      </c>
      <c r="D215" s="13">
        <f>IFERROR(AVERAGE(D207:D209),0)</f>
        <v>0.97473704095772</v>
      </c>
      <c r="E215" s="13">
        <f>IFERROR(AVERAGE(E206:E208),0)</f>
        <v>0.998562822318606</v>
      </c>
      <c r="F215" s="13">
        <f>IFERROR(AVERAGE(F205:F207),0)</f>
        <v>1.01320000467672</v>
      </c>
      <c r="G215" s="13">
        <f>IFERROR(AVERAGE(G204:G206),0)</f>
        <v>1.00232625609984</v>
      </c>
      <c r="H215" s="13">
        <f>IFERROR(AVERAGE(H203:H205),0)</f>
        <v>0.999733341044703</v>
      </c>
      <c r="I215" s="13">
        <f>IFERROR(AVERAGE(I202:I204),0)</f>
        <v>0.99860001618126</v>
      </c>
      <c r="J215" s="13">
        <f>IFERROR(AVERAGE(J201:J203),0)</f>
        <v>1.00373582626052</v>
      </c>
      <c r="K215" s="13">
        <f>IFERROR(AVERAGE(K200:K202),0)</f>
        <v>0.999977856415739</v>
      </c>
      <c r="L215" s="13">
        <f>IFERROR(AVERAGE(L199:L201),0)</f>
        <v>1.0049279864643</v>
      </c>
      <c r="M215" s="13">
        <f>IFERROR(AVERAGE(M198:M200),0)</f>
        <v>0.997026568944989</v>
      </c>
      <c r="N215" s="13">
        <f>IFERROR(AVERAGE(N197:N199),0)</f>
        <v>1.00004736090581</v>
      </c>
      <c r="O215" s="13">
        <f>IFERROR(AVERAGE(O196:O198),0)</f>
        <v>0.999732045605074</v>
      </c>
      <c r="P215" s="13">
        <f>IFERROR(AVERAGE(P195:P197),0)</f>
        <v>1</v>
      </c>
      <c r="Q215" s="13">
        <f>IFERROR(AVERAGE(Q194:Q196),0)</f>
        <v>0.995909560088838</v>
      </c>
      <c r="R215" s="13">
        <f>IFERROR(AVERAGE(R193:R195),0)</f>
        <v>1</v>
      </c>
      <c r="S215" s="13">
        <f>IFERROR(AVERAGE(S192:S194),0)</f>
        <v>1.00000480608489</v>
      </c>
      <c r="T215" s="13">
        <f>IFERROR(AVERAGE(T191:T193),0)</f>
        <v>1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X215" s="6" t="s">
        <v>30</v>
      </c>
      <c r="AY215" s="13">
        <f>IFERROR(AVERAGE(AY208:AY210),0)</f>
        <v>0</v>
      </c>
      <c r="AZ215" s="13">
        <f>IFERROR(AVERAGE(AZ207:AZ209),0)</f>
        <v>20.6200326624968</v>
      </c>
      <c r="BA215" s="13">
        <f>IFERROR(AVERAGE(BA206:BA208),0)</f>
        <v>1.18312022395601</v>
      </c>
      <c r="BB215" s="13">
        <f>IFERROR(AVERAGE(BB205:BB207),0)</f>
        <v>1.27531753977312</v>
      </c>
      <c r="BC215" s="13">
        <f>IFERROR(AVERAGE(BC204:BC206),0)</f>
        <v>1</v>
      </c>
      <c r="BD215" s="13">
        <f>IFERROR(AVERAGE(BD203:BD205),0)</f>
        <v>1</v>
      </c>
      <c r="BE215" s="13">
        <f>IFERROR(AVERAGE(BE202:BE204),0)</f>
        <v>1</v>
      </c>
      <c r="BF215" s="13">
        <f>IFERROR(AVERAGE(BF201:BF203),0)</f>
        <v>1</v>
      </c>
      <c r="BG215" s="13">
        <f>IFERROR(AVERAGE(BG200:BG202),0)</f>
        <v>0.666666666666667</v>
      </c>
      <c r="BH215" s="13">
        <f>IFERROR(AVERAGE(BH199:BH201),0)</f>
        <v>0.333333333333333</v>
      </c>
      <c r="BI215" s="13">
        <f>IFERROR(AVERAGE(BI198:BI200),0)</f>
        <v>0</v>
      </c>
      <c r="BJ215" s="13">
        <f>IFERROR(AVERAGE(BJ197:BJ199),0)</f>
        <v>0</v>
      </c>
      <c r="BK215" s="13">
        <f>IFERROR(AVERAGE(BK196:BK198),0)</f>
        <v>0</v>
      </c>
      <c r="BL215" s="13">
        <f>IFERROR(AVERAGE(BL195:BL197),0)</f>
        <v>0.333333333333333</v>
      </c>
      <c r="BM215" s="13">
        <f>IFERROR(AVERAGE(BM194:BM196),0)</f>
        <v>0.666666666666667</v>
      </c>
      <c r="BN215" s="13">
        <f>IFERROR(AVERAGE(BN193:BN195),0)</f>
        <v>1</v>
      </c>
      <c r="BO215" s="13">
        <f>IFERROR(AVERAGE(BO192:BO194),0)</f>
        <v>1</v>
      </c>
      <c r="BP215" s="13">
        <f>IFERROR(AVERAGE(BP191:BP193),0)</f>
        <v>1</v>
      </c>
      <c r="BQ215" s="13">
        <f>IFERROR(AVERAGE(BQ190:BQ192),0)</f>
        <v>0.666666666666667</v>
      </c>
      <c r="BR215" s="13">
        <f>IFERROR(AVERAGE(BR189:BR191),0)</f>
        <v>0.333333333333333</v>
      </c>
      <c r="BS215" s="13">
        <f>IFERROR(AVERAGE(BS188:BS190),0)</f>
        <v>0</v>
      </c>
      <c r="BT215" s="13">
        <f>IFERROR(AVERAGE(BT187:BT189),0)</f>
        <v>0</v>
      </c>
      <c r="BU215" s="13">
        <f>IFERROR(AVERAGE(BU186:BU188),0)</f>
        <v>0</v>
      </c>
      <c r="BV215" s="13">
        <f>IFERROR(AVERAGE(BV185:BV187),0)</f>
        <v>0</v>
      </c>
      <c r="BW215" s="13">
        <f>IFERROR(AVERAGE(BW184:BW186),0)</f>
        <v>0</v>
      </c>
      <c r="BX215" s="13">
        <f>IFERROR(AVERAGE(BX183:BX185),0)</f>
        <v>0</v>
      </c>
      <c r="BY215" s="13">
        <f>IFERROR(AVERAGE(BY182:BY184),0)</f>
        <v>0</v>
      </c>
      <c r="BZ215" s="13">
        <f>IFERROR(AVERAGE(BZ181:BZ183),0)</f>
        <v>0</v>
      </c>
      <c r="CA215" s="13">
        <f>IFERROR(AVERAGE(CA180:CA182),0)</f>
        <v>0</v>
      </c>
      <c r="CB215" s="13">
        <f>IFERROR(AVERAGE(CB179:CB181),0)</f>
        <v>0</v>
      </c>
      <c r="CC215" s="13">
        <f>IFERROR(AVERAGE(CC178:CC180),0)</f>
        <v>0</v>
      </c>
      <c r="CD215" s="13">
        <f>IFERROR(AVERAGE(CD177:CD179),0)</f>
        <v>0</v>
      </c>
      <c r="CE215" s="13">
        <f>IFERROR(AVERAGE(CE177:CE178),0)</f>
        <v>0</v>
      </c>
      <c r="CF215" s="13">
        <f>IFERROR(AVERAGE(CF177:CF177),0)</f>
        <v>0</v>
      </c>
      <c r="CG215" s="13" t="s">
        <v>25</v>
      </c>
      <c r="CP215" s="6" t="s">
        <v>30</v>
      </c>
      <c r="CQ215" s="13">
        <f>IFERROR(AVERAGE(CQ208:CQ210),0)</f>
        <v>0</v>
      </c>
      <c r="CR215" s="13">
        <f>IFERROR(AVERAGE(CR207:CR209),0)</f>
        <v>0</v>
      </c>
      <c r="CS215" s="13">
        <f>IFERROR(AVERAGE(CS206:CS208),0)</f>
        <v>0</v>
      </c>
      <c r="CT215" s="13">
        <f>IFERROR(AVERAGE(CT205:CT207),0)</f>
        <v>0</v>
      </c>
      <c r="CU215" s="13">
        <f>IFERROR(AVERAGE(CU204:CU206),0)</f>
        <v>0</v>
      </c>
      <c r="CV215" s="13">
        <f>IFERROR(AVERAGE(CV203:CV205),0)</f>
        <v>0</v>
      </c>
      <c r="CW215" s="13">
        <f>IFERROR(AVERAGE(CW202:CW204),0)</f>
        <v>0</v>
      </c>
      <c r="CX215" s="13">
        <f>IFERROR(AVERAGE(CX201:CX203),0)</f>
        <v>0</v>
      </c>
      <c r="CY215" s="13">
        <f>IFERROR(AVERAGE(CY200:CY202),0)</f>
        <v>0</v>
      </c>
      <c r="CZ215" s="13">
        <f>IFERROR(AVERAGE(CZ199:CZ201),0)</f>
        <v>0</v>
      </c>
      <c r="DA215" s="13">
        <f>IFERROR(AVERAGE(DA198:DA200),0)</f>
        <v>0</v>
      </c>
      <c r="DB215" s="13">
        <f>IFERROR(AVERAGE(DB197:DB199),0)</f>
        <v>0</v>
      </c>
      <c r="DC215" s="13">
        <f>IFERROR(AVERAGE(DC196:DC198),0)</f>
        <v>0</v>
      </c>
      <c r="DD215" s="13">
        <f>IFERROR(AVERAGE(DD195:DD197),0)</f>
        <v>0</v>
      </c>
      <c r="DE215" s="13">
        <f>IFERROR(AVERAGE(DE194:DE196),0)</f>
        <v>0</v>
      </c>
      <c r="DF215" s="13">
        <f>IFERROR(AVERAGE(DF193:DF195),0)</f>
        <v>0</v>
      </c>
      <c r="DG215" s="13">
        <f>IFERROR(AVERAGE(DG192:DG194),0)</f>
        <v>0</v>
      </c>
      <c r="DH215" s="13">
        <f>IFERROR(AVERAGE(DH191:DH193),0)</f>
        <v>0</v>
      </c>
      <c r="DI215" s="13">
        <f>IFERROR(AVERAGE(DI190:DI192),0)</f>
        <v>0</v>
      </c>
      <c r="DJ215" s="13">
        <f>IFERROR(AVERAGE(DJ189:DJ191),0)</f>
        <v>0</v>
      </c>
      <c r="DK215" s="13">
        <f>IFERROR(AVERAGE(DK188:DK190),0)</f>
        <v>0</v>
      </c>
      <c r="DL215" s="13">
        <f>IFERROR(AVERAGE(DL187:DL189),0)</f>
        <v>0</v>
      </c>
      <c r="DM215" s="13">
        <f>IFERROR(AVERAGE(DM186:DM188),0)</f>
        <v>0</v>
      </c>
      <c r="DN215" s="13">
        <f>IFERROR(AVERAGE(DN185:DN187),0)</f>
        <v>0</v>
      </c>
      <c r="DO215" s="13">
        <f>IFERROR(AVERAGE(DO184:DO186),0)</f>
        <v>0</v>
      </c>
      <c r="DP215" s="13">
        <f>IFERROR(AVERAGE(DP183:DP185),0)</f>
        <v>0</v>
      </c>
      <c r="DQ215" s="13">
        <f>IFERROR(AVERAGE(DQ182:DQ184),0)</f>
        <v>0</v>
      </c>
      <c r="DR215" s="13">
        <f>IFERROR(AVERAGE(DR181:DR183),0)</f>
        <v>0</v>
      </c>
      <c r="DS215" s="13">
        <f>IFERROR(AVERAGE(DS180:DS182),0)</f>
        <v>0</v>
      </c>
      <c r="DT215" s="13">
        <f>IFERROR(AVERAGE(DT179:DT181),0)</f>
        <v>0</v>
      </c>
      <c r="DU215" s="13">
        <f>IFERROR(AVERAGE(DU178:DU180),0)</f>
        <v>0</v>
      </c>
      <c r="DV215" s="13">
        <f>IFERROR(AVERAGE(DV177:DV179),0)</f>
        <v>0</v>
      </c>
      <c r="DW215" s="13">
        <f>IFERROR(AVERAGE(DW177:DW178),0)</f>
        <v>0</v>
      </c>
      <c r="DX215" s="13">
        <f>IFERROR(AVERAGE(DX177:DX177),0)</f>
        <v>0</v>
      </c>
      <c r="DY215" s="13" t="s">
        <v>25</v>
      </c>
    </row>
    <row r="216" ht="15" customHeight="1" outlineLevel="1" spans="2:129">
      <c r="B216" s="6" t="s">
        <v>31</v>
      </c>
      <c r="C216" s="13">
        <f>IFERROR(SUM(D169:D171)/SUM(C169:C171),0)</f>
        <v>0.956292839985448</v>
      </c>
      <c r="D216" s="13">
        <f>IFERROR(SUM(E168:E170)/SUM(D168:D170),0)</f>
        <v>0.976251451273628</v>
      </c>
      <c r="E216" s="13">
        <f>IFERROR(SUM(F167:F169)/SUM(E167:E169),0)</f>
        <v>0.998261822479899</v>
      </c>
      <c r="F216" s="13">
        <f>IFERROR(SUM(G166:G168)/SUM(F166:F168),0)</f>
        <v>1.01242049167616</v>
      </c>
      <c r="G216" s="13">
        <f>IFERROR(SUM(H165:H167)/SUM(G165:G167),0)</f>
        <v>1.00245652019779</v>
      </c>
      <c r="H216" s="13">
        <f>IFERROR(SUM(I164:I166)/SUM(H164:H166),0)</f>
        <v>0.999562857120833</v>
      </c>
      <c r="I216" s="13">
        <f>IFERROR(SUM(J163:J165)/SUM(I163:I165),0)</f>
        <v>0.998135845544065</v>
      </c>
      <c r="J216" s="13">
        <f>IFERROR(SUM(K162:K164)/SUM(J162:J164),0)</f>
        <v>1.00294601989341</v>
      </c>
      <c r="K216" s="13">
        <f>IFERROR(SUM(L161:L163)/SUM(K161:K163),0)</f>
        <v>0.999859574085683</v>
      </c>
      <c r="L216" s="13">
        <f>IFERROR(SUM(M160:M162)/SUM(L160:L162),0)</f>
        <v>1.00387683062265</v>
      </c>
      <c r="M216" s="13">
        <f>IFERROR(SUM(N159:N161)/SUM(M159:M161),0)</f>
        <v>0.996375059841541</v>
      </c>
      <c r="N216" s="13">
        <f>IFERROR(SUM(O158:O160)/SUM(N158:N160),0)</f>
        <v>1.00001910247042</v>
      </c>
      <c r="O216" s="13">
        <f>IFERROR(SUM(P157:P159)/SUM(O157:O159),0)</f>
        <v>0.999855925722631</v>
      </c>
      <c r="P216" s="13">
        <f>IFERROR(SUM(Q156:Q158)/SUM(P156:P158),0)</f>
        <v>1</v>
      </c>
      <c r="Q216" s="13">
        <f>IFERROR(SUM(R155:R157)/SUM(Q155:Q157),0)</f>
        <v>0.995743651217481</v>
      </c>
      <c r="R216" s="13">
        <f>IFERROR(SUM(S154:S156)/SUM(R154:R156),0)</f>
        <v>1</v>
      </c>
      <c r="S216" s="13">
        <f>IFERROR(SUM(T153:T155)/SUM(S153:S155),0)</f>
        <v>1.00000482523934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X216" s="6" t="s">
        <v>31</v>
      </c>
      <c r="AY216" s="13">
        <f>IFERROR(SUM(AZ169:AZ171)/SUM(AY169:AY171),0)</f>
        <v>0</v>
      </c>
      <c r="AZ216" s="13">
        <f>IFERROR(SUM(BA168:BA170)/SUM(AZ168:AZ170),0)</f>
        <v>2.63616266925481</v>
      </c>
      <c r="BA216" s="13">
        <f>IFERROR(SUM(BB167:BB169)/SUM(BA167:BA169),0)</f>
        <v>1.18653052115606</v>
      </c>
      <c r="BB216" s="13">
        <f>IFERROR(SUM(BC166:BC168)/SUM(BB166:BB168),0)</f>
        <v>1.10643873883512</v>
      </c>
      <c r="BC216" s="13">
        <f>IFERROR(SUM(BD165:BD167)/SUM(BC165:BC167),0)</f>
        <v>1</v>
      </c>
      <c r="BD216" s="13">
        <f>IFERROR(SUM(BE164:BE166)/SUM(BD164:BD166),0)</f>
        <v>1</v>
      </c>
      <c r="BE216" s="13">
        <f>IFERROR(SUM(BF163:BF165)/SUM(BE163:BE165),0)</f>
        <v>1</v>
      </c>
      <c r="BF216" s="13">
        <f>IFERROR(SUM(BG162:BG164)/SUM(BF162:BF164),0)</f>
        <v>1</v>
      </c>
      <c r="BG216" s="13">
        <f>IFERROR(SUM(BH161:BH163)/SUM(BG161:BG163),0)</f>
        <v>1</v>
      </c>
      <c r="BH216" s="13">
        <f>IFERROR(SUM(BI160:BI162)/SUM(BH160:BH162),0)</f>
        <v>1</v>
      </c>
      <c r="BI216" s="13">
        <f>IFERROR(SUM(BJ159:BJ161)/SUM(BI159:BI161),0)</f>
        <v>0</v>
      </c>
      <c r="BJ216" s="13">
        <f>IFERROR(SUM(BK158:BK160)/SUM(BJ158:BJ160),0)</f>
        <v>0</v>
      </c>
      <c r="BK216" s="13">
        <f>IFERROR(SUM(BL157:BL159)/SUM(BK157:BK159),0)</f>
        <v>0</v>
      </c>
      <c r="BL216" s="13">
        <f>IFERROR(SUM(BM156:BM158)/SUM(BL156:BL158),0)</f>
        <v>1</v>
      </c>
      <c r="BM216" s="13">
        <f>IFERROR(SUM(BN155:BN157)/SUM(BM155:BM157),0)</f>
        <v>1</v>
      </c>
      <c r="BN216" s="13">
        <f>IFERROR(SUM(BO154:BO156)/SUM(BN154:BN156),0)</f>
        <v>1</v>
      </c>
      <c r="BO216" s="13">
        <f>IFERROR(SUM(BP153:BP155)/SUM(BO153:BO155),0)</f>
        <v>1</v>
      </c>
      <c r="BP216" s="13">
        <f>IFERROR(SUM(BQ152:BQ154)/SUM(BP152:BP154),0)</f>
        <v>1</v>
      </c>
      <c r="BQ216" s="13">
        <f>IFERROR(SUM(BR151:BR153)/SUM(BQ151:BQ153),0)</f>
        <v>1</v>
      </c>
      <c r="BR216" s="13">
        <f>IFERROR(SUM(BS150:BS152)/SUM(BR150:BR152),0)</f>
        <v>1</v>
      </c>
      <c r="BS216" s="13">
        <f>IFERROR(SUM(BT149:BT151)/SUM(BS149:BS151),0)</f>
        <v>0</v>
      </c>
      <c r="BT216" s="13">
        <f>IFERROR(SUM(BU148:BU150)/SUM(BT148:BT150),0)</f>
        <v>0</v>
      </c>
      <c r="BU216" s="13">
        <f>IFERROR(SUM(BV147:BV149)/SUM(BU147:BU149),0)</f>
        <v>0</v>
      </c>
      <c r="BV216" s="13">
        <f>IFERROR(SUM(BW146:BW148)/SUM(BV146:BV148),0)</f>
        <v>0</v>
      </c>
      <c r="BW216" s="13">
        <f>IFERROR(SUM(BX145:BX147)/SUM(BW145:BW147),0)</f>
        <v>0</v>
      </c>
      <c r="BX216" s="13">
        <f>IFERROR(SUM(BY144:BY146)/SUM(BX144:BX146),0)</f>
        <v>0</v>
      </c>
      <c r="BY216" s="13">
        <f>IFERROR(SUM(BZ143:BZ145)/SUM(BY143:BY145),0)</f>
        <v>0</v>
      </c>
      <c r="BZ216" s="13">
        <f>IFERROR(SUM(CA142:CA144)/SUM(BZ142:BZ144),0)</f>
        <v>0</v>
      </c>
      <c r="CA216" s="13">
        <f>IFERROR(SUM(CB141:CB143)/SUM(CA141:CA143),0)</f>
        <v>0</v>
      </c>
      <c r="CB216" s="13">
        <f>IFERROR(SUM(CC140:CC142)/SUM(CB140:CB142),0)</f>
        <v>0</v>
      </c>
      <c r="CC216" s="13">
        <f>IFERROR(SUM(CD139:CD141)/SUM(CC139:CC141),0)</f>
        <v>0</v>
      </c>
      <c r="CD216" s="13">
        <f>IFERROR(SUM(CE138:CE140)/SUM(CD138:CD140),0)</f>
        <v>0</v>
      </c>
      <c r="CE216" s="13">
        <f>IFERROR(SUM(CF138:CF139)/SUM(CE138:CE139),0)</f>
        <v>0</v>
      </c>
      <c r="CF216" s="13">
        <f>IFERROR(SUM(CG138:CG138)/SUM(CF138:CF138),0)</f>
        <v>0</v>
      </c>
      <c r="CG216" s="13" t="s">
        <v>25</v>
      </c>
      <c r="CP216" s="6" t="s">
        <v>31</v>
      </c>
      <c r="CQ216" s="13">
        <f>IFERROR(SUM(BT169:CR171)/SUM(CQ169:CQ171),0)</f>
        <v>0</v>
      </c>
      <c r="CR216" s="13">
        <f>IFERROR(SUM(BU168:CS170)/SUM(CR168:CR170),0)</f>
        <v>0</v>
      </c>
      <c r="CS216" s="13">
        <f>IFERROR(SUM(BV167:CT169)/SUM(CS167:CS169),0)</f>
        <v>0</v>
      </c>
      <c r="CT216" s="13">
        <f>IFERROR(SUM(BW166:CU168)/SUM(CT166:CT168),0)</f>
        <v>1.49975285330855</v>
      </c>
      <c r="CU216" s="13">
        <f>IFERROR(SUM(BX165:CV167)/SUM(CU165:CU167),0)</f>
        <v>0</v>
      </c>
      <c r="CV216" s="13">
        <f>IFERROR(SUM(BY164:CW166)/SUM(CV164:CV166),0)</f>
        <v>0</v>
      </c>
      <c r="CW216" s="13">
        <f>IFERROR(SUM(BZ163:CX165)/SUM(CW163:CW165),0)</f>
        <v>0</v>
      </c>
      <c r="CX216" s="13">
        <f>IFERROR(SUM(CA162:CY164)/SUM(CX162:CX164),0)</f>
        <v>0</v>
      </c>
      <c r="CY216" s="13">
        <f>IFERROR(SUM(CB161:CZ163)/SUM(CY161:CY163),0)</f>
        <v>0</v>
      </c>
      <c r="CZ216" s="13">
        <f>IFERROR(SUM(CC160:DA162)/SUM(CZ160:CZ162),0)</f>
        <v>0</v>
      </c>
      <c r="DA216" s="13">
        <f>IFERROR(SUM(CD159:DB161)/SUM(DA159:DA161),0)</f>
        <v>0</v>
      </c>
      <c r="DB216" s="13">
        <f>IFERROR(SUM(CE158:DC160)/SUM(DB158:DB160),0)</f>
        <v>0</v>
      </c>
      <c r="DC216" s="13">
        <f>IFERROR(SUM(CF157:DD159)/SUM(DC157:DC159),0)</f>
        <v>0</v>
      </c>
      <c r="DD216" s="13">
        <f>IFERROR(SUM(CG156:DE158)/SUM(DD156:DD158),0)</f>
        <v>0</v>
      </c>
      <c r="DE216" s="13">
        <f>IFERROR(SUM(CH155:DF157)/SUM(DE155:DE157),0)</f>
        <v>0</v>
      </c>
      <c r="DF216" s="13">
        <f>IFERROR(SUM(CI154:DG156)/SUM(DF154:DF156),0)</f>
        <v>0</v>
      </c>
      <c r="DG216" s="13">
        <f>IFERROR(SUM(CJ153:DH155)/SUM(DG153:DG155),0)</f>
        <v>0</v>
      </c>
      <c r="DH216" s="13">
        <f>IFERROR(SUM(CK152:DI154)/SUM(DH152:DH154),0)</f>
        <v>0</v>
      </c>
      <c r="DI216" s="13">
        <f>IFERROR(SUM(CL151:DJ153)/SUM(DI151:DI153),0)</f>
        <v>0</v>
      </c>
      <c r="DJ216" s="13">
        <f>IFERROR(SUM(CM150:DK152)/SUM(DJ150:DJ152),0)</f>
        <v>0</v>
      </c>
      <c r="DK216" s="13">
        <f>IFERROR(SUM(CN149:DL151)/SUM(DK149:DK151),0)</f>
        <v>0</v>
      </c>
      <c r="DL216" s="13">
        <f>IFERROR(SUM(CO148:DM150)/SUM(DL148:DL150),0)</f>
        <v>0</v>
      </c>
      <c r="DM216" s="13">
        <f>IFERROR(SUM(CP147:DN149)/SUM(DM147:DM149),0)</f>
        <v>0</v>
      </c>
      <c r="DN216" s="13">
        <f>IFERROR(SUM(CQ146:DO148)/SUM(DN146:DN148),0)</f>
        <v>0</v>
      </c>
      <c r="DO216" s="13">
        <f>IFERROR(SUM(CR145:DP147)/SUM(DO145:DO147),0)</f>
        <v>0</v>
      </c>
      <c r="DP216" s="13">
        <f>IFERROR(SUM(CS144:DQ146)/SUM(DP144:DP146),0)</f>
        <v>0</v>
      </c>
      <c r="DQ216" s="13">
        <f>IFERROR(SUM(CT143:DR145)/SUM(DQ143:DQ145),0)</f>
        <v>0</v>
      </c>
      <c r="DR216" s="13">
        <f>IFERROR(SUM(CU142:DS144)/SUM(DR142:DR144),0)</f>
        <v>0</v>
      </c>
      <c r="DS216" s="13">
        <f>IFERROR(SUM(CV141:DT143)/SUM(DS141:DS143),0)</f>
        <v>0</v>
      </c>
      <c r="DT216" s="13">
        <f>IFERROR(SUM(CW140:DU142)/SUM(DT140:DT142),0)</f>
        <v>0</v>
      </c>
      <c r="DU216" s="13">
        <f>IFERROR(SUM(CX139:DV141)/SUM(DU139:DU141),0)</f>
        <v>0</v>
      </c>
      <c r="DV216" s="13">
        <f>IFERROR(SUM(CY138:DW140)/SUM(DV138:DV140),0)</f>
        <v>0</v>
      </c>
      <c r="DW216" s="13">
        <f>IFERROR(SUM(CZ138:DX139)/SUM(DW138:DW139),0)</f>
        <v>0</v>
      </c>
      <c r="DX216" s="13">
        <f>IFERROR(SUM(DA138:DY138)/SUM(DX138:DX138),0)</f>
        <v>0</v>
      </c>
      <c r="DY216" s="13" t="s">
        <v>25</v>
      </c>
    </row>
    <row r="217" ht="15" customHeight="1" outlineLevel="1" spans="2:129">
      <c r="B217" s="6" t="s">
        <v>32</v>
      </c>
      <c r="C217" s="13">
        <f>IFERROR(SUM(D168:D171)/SUM(C168:C171),0)</f>
        <v>0.958895174545436</v>
      </c>
      <c r="D217" s="13">
        <f>IFERROR(SUM(E167:E170)/SUM(D167:D170),0)</f>
        <v>0.982303504880967</v>
      </c>
      <c r="E217" s="13">
        <f>IFERROR(SUM(F166:F169)/SUM(E166:E169),0)</f>
        <v>0.999707629464194</v>
      </c>
      <c r="F217" s="13">
        <f>IFERROR(SUM(G165:G168)/SUM(F165:F168),0)</f>
        <v>1.0075174772918</v>
      </c>
      <c r="G217" s="13">
        <f>IFERROR(SUM(H164:H167)/SUM(G164:G167),0)</f>
        <v>1.00037966763429</v>
      </c>
      <c r="H217" s="13">
        <f>IFERROR(SUM(I163:I166)/SUM(H163:H166),0)</f>
        <v>0.99664040705408</v>
      </c>
      <c r="I217" s="13">
        <f>IFERROR(SUM(J162:J165)/SUM(I162:I165),0)</f>
        <v>0.998289943207192</v>
      </c>
      <c r="J217" s="13">
        <f>IFERROR(SUM(K161:K164)/SUM(J161:J164),0)</f>
        <v>1.00197048065982</v>
      </c>
      <c r="K217" s="13">
        <f>IFERROR(SUM(L160:L163)/SUM(K160:K163),0)</f>
        <v>0.999878370356154</v>
      </c>
      <c r="L217" s="13">
        <f>IFERROR(SUM(M159:M162)/SUM(L159:L162),0)</f>
        <v>1.00147694569317</v>
      </c>
      <c r="M217" s="13">
        <f>IFERROR(SUM(N158:N161)/SUM(M158:M161),0)</f>
        <v>0.996975087750229</v>
      </c>
      <c r="N217" s="13">
        <f>IFERROR(SUM(O157:O160)/SUM(N157:N160),0)</f>
        <v>1.00001625764686</v>
      </c>
      <c r="O217" s="13">
        <f>IFERROR(SUM(P156:P159)/SUM(O156:O159),0)</f>
        <v>0.999745652486327</v>
      </c>
      <c r="P217" s="13">
        <f>IFERROR(SUM(Q155:Q158)/SUM(P155:P158),0)</f>
        <v>0.999422797049609</v>
      </c>
      <c r="Q217" s="13">
        <f>IFERROR(SUM(R154:R157)/SUM(Q154:Q157),0)</f>
        <v>0.996090582665379</v>
      </c>
      <c r="R217" s="13">
        <f>IFERROR(SUM(S153:S156)/SUM(R153:R156),0)</f>
        <v>0.999586029033322</v>
      </c>
      <c r="S217" s="13">
        <f>IFERROR(SUM(T152:T155)/SUM(S152:S155),0)</f>
        <v>1.00000389126507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X217" s="6" t="s">
        <v>32</v>
      </c>
      <c r="AY217" s="13">
        <f>IFERROR(SUM(AZ168:AZ171)/SUM(AY168:AY171),0)</f>
        <v>0</v>
      </c>
      <c r="AZ217" s="13">
        <f>IFERROR(SUM(BA167:BA170)/SUM(AZ167:AZ170),0)</f>
        <v>1.23409318506604</v>
      </c>
      <c r="BA217" s="13">
        <f>IFERROR(SUM(BB166:BB169)/SUM(BA166:BA169),0)</f>
        <v>1.10839963633228</v>
      </c>
      <c r="BB217" s="13">
        <f>IFERROR(SUM(BC165:BC168)/SUM(BB165:BB168),0)</f>
        <v>1.0753959995368</v>
      </c>
      <c r="BC217" s="13">
        <f>IFERROR(SUM(BD164:BD167)/SUM(BC164:BC167),0)</f>
        <v>1</v>
      </c>
      <c r="BD217" s="13">
        <f>IFERROR(SUM(BE163:BE166)/SUM(BD163:BD166),0)</f>
        <v>1</v>
      </c>
      <c r="BE217" s="13">
        <f>IFERROR(SUM(BF162:BF165)/SUM(BE162:BE165),0)</f>
        <v>1</v>
      </c>
      <c r="BF217" s="13">
        <f>IFERROR(SUM(BG161:BG164)/SUM(BF161:BF164),0)</f>
        <v>1</v>
      </c>
      <c r="BG217" s="13">
        <f>IFERROR(SUM(BH160:BH163)/SUM(BG160:BG163),0)</f>
        <v>1</v>
      </c>
      <c r="BH217" s="13">
        <f>IFERROR(SUM(BI159:BI162)/SUM(BH159:BH162),0)</f>
        <v>1</v>
      </c>
      <c r="BI217" s="13">
        <f>IFERROR(SUM(BJ158:BJ161)/SUM(BI158:BI161),0)</f>
        <v>0</v>
      </c>
      <c r="BJ217" s="13">
        <f>IFERROR(SUM(BK157:BK160)/SUM(BJ157:BJ160),0)</f>
        <v>0</v>
      </c>
      <c r="BK217" s="13">
        <f>IFERROR(SUM(BL156:BL159)/SUM(BK156:BK159),0)</f>
        <v>1</v>
      </c>
      <c r="BL217" s="13">
        <f>IFERROR(SUM(BM155:BM158)/SUM(BL155:BL158),0)</f>
        <v>1</v>
      </c>
      <c r="BM217" s="13">
        <f>IFERROR(SUM(BN154:BN157)/SUM(BM154:BM157),0)</f>
        <v>1</v>
      </c>
      <c r="BN217" s="13">
        <f>IFERROR(SUM(BO153:BO156)/SUM(BN153:BN156),0)</f>
        <v>1</v>
      </c>
      <c r="BO217" s="13">
        <f>IFERROR(SUM(BP152:BP155)/SUM(BO152:BO155),0)</f>
        <v>1</v>
      </c>
      <c r="BP217" s="13">
        <f>IFERROR(SUM(BQ151:BQ154)/SUM(BP151:BP154),0)</f>
        <v>1</v>
      </c>
      <c r="BQ217" s="13">
        <f>IFERROR(SUM(BR150:BR153)/SUM(BQ150:BQ153),0)</f>
        <v>1</v>
      </c>
      <c r="BR217" s="13">
        <f>IFERROR(SUM(BS149:BS152)/SUM(BR149:BR152),0)</f>
        <v>1</v>
      </c>
      <c r="BS217" s="13">
        <f>IFERROR(SUM(BT148:BT151)/SUM(BS148:BS151),0)</f>
        <v>0</v>
      </c>
      <c r="BT217" s="13">
        <f>IFERROR(SUM(BU147:BU150)/SUM(BT147:BT150),0)</f>
        <v>0</v>
      </c>
      <c r="BU217" s="13">
        <f>IFERROR(SUM(BV146:BV149)/SUM(BU146:BU149),0)</f>
        <v>0</v>
      </c>
      <c r="BV217" s="13">
        <f>IFERROR(SUM(BW145:BW148)/SUM(BV145:BV148),0)</f>
        <v>0</v>
      </c>
      <c r="BW217" s="13">
        <f>IFERROR(SUM(BX144:BX147)/SUM(BW144:BW147),0)</f>
        <v>0</v>
      </c>
      <c r="BX217" s="13">
        <f>IFERROR(SUM(BY143:BY146)/SUM(BX143:BX146),0)</f>
        <v>0</v>
      </c>
      <c r="BY217" s="13">
        <f>IFERROR(SUM(BZ142:BZ145)/SUM(BY142:BY145),0)</f>
        <v>0</v>
      </c>
      <c r="BZ217" s="13">
        <f>IFERROR(SUM(CA141:CA144)/SUM(BZ141:BZ144),0)</f>
        <v>0</v>
      </c>
      <c r="CA217" s="13">
        <f>IFERROR(SUM(CB140:CB143)/SUM(CA140:CA143),0)</f>
        <v>0</v>
      </c>
      <c r="CB217" s="13">
        <f>IFERROR(SUM(CC139:CC142)/SUM(CB139:CB142),0)</f>
        <v>0</v>
      </c>
      <c r="CC217" s="13">
        <f>IFERROR(SUM(CD138:CD141)/SUM(CC138:CC141),0)</f>
        <v>0</v>
      </c>
      <c r="CD217" s="13">
        <f>IFERROR(SUM(CE138:CE140)/SUM(CD138:CD140),0)</f>
        <v>0</v>
      </c>
      <c r="CE217" s="13">
        <f>IFERROR(SUM(CF138:CF139)/SUM(CE138:CE139),0)</f>
        <v>0</v>
      </c>
      <c r="CF217" s="13">
        <f>IFERROR(SUM(CG138:CG138)/SUM(CF138:CF138),0)</f>
        <v>0</v>
      </c>
      <c r="CG217" s="13" t="s">
        <v>25</v>
      </c>
      <c r="CP217" s="6" t="s">
        <v>32</v>
      </c>
      <c r="CQ217" s="13">
        <f>IFERROR(SUM(CR168:CR171)/SUM(CQ168:CQ171),0)</f>
        <v>0</v>
      </c>
      <c r="CR217" s="13">
        <f>IFERROR(SUM(CS167:CS170)/SUM(CR167:CR170),0)</f>
        <v>0</v>
      </c>
      <c r="CS217" s="13">
        <f>IFERROR(SUM(CT166:CT169)/SUM(CS166:CS169),0)</f>
        <v>0</v>
      </c>
      <c r="CT217" s="13">
        <f>IFERROR(SUM(CU165:CU168)/SUM(CT165:CT168),0)</f>
        <v>0</v>
      </c>
      <c r="CU217" s="13">
        <f>IFERROR(SUM(CV164:CV167)/SUM(CU164:CU167),0)</f>
        <v>0</v>
      </c>
      <c r="CV217" s="13">
        <f>IFERROR(SUM(CW163:CW166)/SUM(CV163:CV166),0)</f>
        <v>0</v>
      </c>
      <c r="CW217" s="13">
        <f>IFERROR(SUM(CX162:CX165)/SUM(CW162:CW165),0)</f>
        <v>0</v>
      </c>
      <c r="CX217" s="13">
        <f>IFERROR(SUM(CY161:CY164)/SUM(CX161:CX164),0)</f>
        <v>0</v>
      </c>
      <c r="CY217" s="13">
        <f>IFERROR(SUM(CZ160:CZ163)/SUM(CY160:CY163),0)</f>
        <v>0</v>
      </c>
      <c r="CZ217" s="13">
        <f>IFERROR(SUM(DA159:DA162)/SUM(CZ159:CZ162),0)</f>
        <v>0</v>
      </c>
      <c r="DA217" s="13">
        <f>IFERROR(SUM(DB158:DB161)/SUM(DA158:DA161),0)</f>
        <v>0</v>
      </c>
      <c r="DB217" s="13">
        <f>IFERROR(SUM(DC157:DC160)/SUM(DB157:DB160),0)</f>
        <v>0</v>
      </c>
      <c r="DC217" s="13">
        <f>IFERROR(SUM(DD156:DD159)/SUM(DC156:DC159),0)</f>
        <v>0</v>
      </c>
      <c r="DD217" s="13">
        <f>IFERROR(SUM(DE155:DE158)/SUM(DD155:DD158),0)</f>
        <v>0</v>
      </c>
      <c r="DE217" s="13">
        <f>IFERROR(SUM(DF154:DF157)/SUM(DE154:DE157),0)</f>
        <v>0</v>
      </c>
      <c r="DF217" s="13">
        <f>IFERROR(SUM(DG153:DG156)/SUM(DF153:DF156),0)</f>
        <v>0</v>
      </c>
      <c r="DG217" s="13">
        <f>IFERROR(SUM(DH152:DH155)/SUM(DG152:DG155),0)</f>
        <v>0</v>
      </c>
      <c r="DH217" s="13">
        <f>IFERROR(SUM(DI151:DI154)/SUM(DH151:DH154),0)</f>
        <v>0</v>
      </c>
      <c r="DI217" s="13">
        <f>IFERROR(SUM(DJ150:DJ153)/SUM(DI150:DI153),0)</f>
        <v>0</v>
      </c>
      <c r="DJ217" s="13">
        <f>IFERROR(SUM(DK149:DK152)/SUM(DJ149:DJ152),0)</f>
        <v>0</v>
      </c>
      <c r="DK217" s="13">
        <f>IFERROR(SUM(DL148:DL151)/SUM(DK148:DK151),0)</f>
        <v>0</v>
      </c>
      <c r="DL217" s="13">
        <f>IFERROR(SUM(DM147:DM150)/SUM(DL147:DL150),0)</f>
        <v>0</v>
      </c>
      <c r="DM217" s="13">
        <f>IFERROR(SUM(DN146:DN149)/SUM(DM146:DM149),0)</f>
        <v>0</v>
      </c>
      <c r="DN217" s="13">
        <f>IFERROR(SUM(DO145:DO148)/SUM(DN145:DN148),0)</f>
        <v>0</v>
      </c>
      <c r="DO217" s="13">
        <f>IFERROR(SUM(DP144:DP147)/SUM(DO144:DO147),0)</f>
        <v>0</v>
      </c>
      <c r="DP217" s="13">
        <f>IFERROR(SUM(DQ143:DQ146)/SUM(DP143:DP146),0)</f>
        <v>0</v>
      </c>
      <c r="DQ217" s="13">
        <f>IFERROR(SUM(DR142:DR145)/SUM(DQ142:DQ145),0)</f>
        <v>0</v>
      </c>
      <c r="DR217" s="13">
        <f>IFERROR(SUM(DS141:DS144)/SUM(DR141:DR144),0)</f>
        <v>0</v>
      </c>
      <c r="DS217" s="13">
        <f>IFERROR(SUM(DT140:DT143)/SUM(DS140:DS143),0)</f>
        <v>0</v>
      </c>
      <c r="DT217" s="13">
        <f>IFERROR(SUM(DU139:DU142)/SUM(DT139:DT142),0)</f>
        <v>0</v>
      </c>
      <c r="DU217" s="13">
        <f>IFERROR(SUM(DV138:DV141)/SUM(DU138:DU141),0)</f>
        <v>0</v>
      </c>
      <c r="DV217" s="13">
        <f>IFERROR(SUM(DW138:DW140)/SUM(DV138:DV140),0)</f>
        <v>0</v>
      </c>
      <c r="DW217" s="13">
        <f>IFERROR(SUM(DX138:DX139)/SUM(DW138:DW139),0)</f>
        <v>0</v>
      </c>
      <c r="DX217" s="13">
        <f>IFERROR(SUM(DY138:DY138)/SUM(DX138:DX138),0)</f>
        <v>0</v>
      </c>
      <c r="DY217" s="13" t="s">
        <v>25</v>
      </c>
    </row>
    <row r="218" ht="15" customHeight="1" outlineLevel="1" spans="2:129">
      <c r="B218" s="6" t="s">
        <v>33</v>
      </c>
      <c r="C218" s="13">
        <f>IFERROR(SUM(D167:D171)/SUM(C167:C171),0)</f>
        <v>0.956647446902484</v>
      </c>
      <c r="D218" s="13">
        <f>IFERROR(SUM(E166:E170)/SUM(D166:D170),0)</f>
        <v>0.978701772968072</v>
      </c>
      <c r="E218" s="13">
        <f>IFERROR(SUM(F165:F169)/SUM(E165:E169),0)</f>
        <v>1.00041550560968</v>
      </c>
      <c r="F218" s="13">
        <f>IFERROR(SUM(G164:G168)/SUM(F164:F168),0)</f>
        <v>1.00579775864223</v>
      </c>
      <c r="G218" s="13">
        <f>IFERROR(SUM(H163:H167)/SUM(G163:G167),0)</f>
        <v>0.997251323534946</v>
      </c>
      <c r="H218" s="13">
        <f>IFERROR(SUM(I162:I166)/SUM(H162:H166),0)</f>
        <v>0.995588824244741</v>
      </c>
      <c r="I218" s="13">
        <f>IFERROR(SUM(J161:J165)/SUM(I161:I165),0)</f>
        <v>0.9987410893477</v>
      </c>
      <c r="J218" s="13">
        <f>IFERROR(SUM(K160:K164)/SUM(J160:J164),0)</f>
        <v>1.0014390038196</v>
      </c>
      <c r="K218" s="13">
        <f>IFERROR(SUM(L159:L163)/SUM(K159:K163),0)</f>
        <v>0.998644763687509</v>
      </c>
      <c r="L218" s="13">
        <f>IFERROR(SUM(M158:M162)/SUM(L158:L162),0)</f>
        <v>1.0015455959752</v>
      </c>
      <c r="M218" s="13">
        <f>IFERROR(SUM(N157:N161)/SUM(M157:M161),0)</f>
        <v>0.99737333397487</v>
      </c>
      <c r="N218" s="13">
        <f>IFERROR(SUM(O156:O160)/SUM(N156:N160),0)</f>
        <v>0.999912462693919</v>
      </c>
      <c r="O218" s="13">
        <f>IFERROR(SUM(P155:P159)/SUM(O155:O159),0)</f>
        <v>0.999711066005931</v>
      </c>
      <c r="P218" s="13">
        <f>IFERROR(SUM(Q154:Q158)/SUM(P154:P158),0)</f>
        <v>0.999501005361303</v>
      </c>
      <c r="Q218" s="13">
        <f>IFERROR(SUM(R153:R157)/SUM(Q153:Q157),0)</f>
        <v>0.996492717111059</v>
      </c>
      <c r="R218" s="13">
        <f>IFERROR(SUM(S152:S156)/SUM(R152:R156),0)</f>
        <v>0.999642635177184</v>
      </c>
      <c r="S218" s="13">
        <f>IFERROR(SUM(T151:T155)/SUM(S151:S155),0)</f>
        <v>1.0000036290917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X218" s="6" t="s">
        <v>33</v>
      </c>
      <c r="AY218" s="13">
        <f>IFERROR(SUM(AZ167:AZ171)/SUM(AY167:AY171),0)</f>
        <v>0</v>
      </c>
      <c r="AZ218" s="13">
        <f>IFERROR(SUM(BA166:BA170)/SUM(AZ166:AZ170),0)</f>
        <v>2.02585068080665</v>
      </c>
      <c r="BA218" s="13">
        <f>IFERROR(SUM(BB165:BB169)/SUM(BA165:BA169),0)</f>
        <v>1.48772362675965</v>
      </c>
      <c r="BB218" s="13">
        <f>IFERROR(SUM(BC164:BC168)/SUM(BB164:BB168),0)</f>
        <v>1.34306078542054</v>
      </c>
      <c r="BC218" s="13">
        <f>IFERROR(SUM(BD163:BD167)/SUM(BC163:BC167),0)</f>
        <v>1</v>
      </c>
      <c r="BD218" s="13">
        <f>IFERROR(SUM(BE162:BE166)/SUM(BD162:BD166),0)</f>
        <v>1</v>
      </c>
      <c r="BE218" s="13">
        <f>IFERROR(SUM(BF161:BF165)/SUM(BE161:BE165),0)</f>
        <v>1</v>
      </c>
      <c r="BF218" s="13">
        <f>IFERROR(SUM(BG160:BG164)/SUM(BF160:BF164),0)</f>
        <v>1</v>
      </c>
      <c r="BG218" s="13">
        <f>IFERROR(SUM(BH159:BH163)/SUM(BG159:BG163),0)</f>
        <v>1</v>
      </c>
      <c r="BH218" s="13">
        <f>IFERROR(SUM(BI158:BI162)/SUM(BH158:BH162),0)</f>
        <v>1</v>
      </c>
      <c r="BI218" s="13">
        <f>IFERROR(SUM(BJ157:BJ161)/SUM(BI157:BI161),0)</f>
        <v>0</v>
      </c>
      <c r="BJ218" s="13">
        <f>IFERROR(SUM(BK156:BK160)/SUM(BJ156:BJ160),0)</f>
        <v>1</v>
      </c>
      <c r="BK218" s="13">
        <f>IFERROR(SUM(BL155:BL159)/SUM(BK155:BK159),0)</f>
        <v>1</v>
      </c>
      <c r="BL218" s="13">
        <f>IFERROR(SUM(BM154:BM158)/SUM(BL154:BL158),0)</f>
        <v>1</v>
      </c>
      <c r="BM218" s="13">
        <f>IFERROR(SUM(BN153:BN157)/SUM(BM153:BM157),0)</f>
        <v>1</v>
      </c>
      <c r="BN218" s="13">
        <f>IFERROR(SUM(BO152:BO156)/SUM(BN152:BN156),0)</f>
        <v>1</v>
      </c>
      <c r="BO218" s="13">
        <f>IFERROR(SUM(BP151:BP155)/SUM(BO151:BO155),0)</f>
        <v>1</v>
      </c>
      <c r="BP218" s="13">
        <f>IFERROR(SUM(BQ150:BQ154)/SUM(BP150:BP154),0)</f>
        <v>1</v>
      </c>
      <c r="BQ218" s="13">
        <f>IFERROR(SUM(BR149:BR153)/SUM(BQ149:BQ153),0)</f>
        <v>1</v>
      </c>
      <c r="BR218" s="13">
        <f>IFERROR(SUM(BS148:BS152)/SUM(BR148:BR152),0)</f>
        <v>1</v>
      </c>
      <c r="BS218" s="13">
        <f>IFERROR(SUM(BT147:BT151)/SUM(BS147:BS151),0)</f>
        <v>0</v>
      </c>
      <c r="BT218" s="13">
        <f>IFERROR(SUM(BU146:BU150)/SUM(BT146:BT150),0)</f>
        <v>0</v>
      </c>
      <c r="BU218" s="13">
        <f>IFERROR(SUM(BV145:BV149)/SUM(BU145:BU149),0)</f>
        <v>0</v>
      </c>
      <c r="BV218" s="13">
        <f>IFERROR(SUM(BW144:BW148)/SUM(BV144:BV148),0)</f>
        <v>0</v>
      </c>
      <c r="BW218" s="13">
        <f>IFERROR(SUM(BX143:BX147)/SUM(BW143:BW147),0)</f>
        <v>0</v>
      </c>
      <c r="BX218" s="13">
        <f>IFERROR(SUM(BY142:BY146)/SUM(BX142:BX146),0)</f>
        <v>0</v>
      </c>
      <c r="BY218" s="13">
        <f>IFERROR(SUM(BZ141:BZ145)/SUM(BY141:BY145),0)</f>
        <v>0</v>
      </c>
      <c r="BZ218" s="13">
        <f>IFERROR(SUM(CA140:CA144)/SUM(BZ140:BZ144),0)</f>
        <v>0</v>
      </c>
      <c r="CA218" s="13">
        <f>IFERROR(SUM(CB139:CB143)/SUM(CA139:CA143),0)</f>
        <v>0</v>
      </c>
      <c r="CB218" s="13">
        <f>IFERROR(SUM(CC138:CC142)/SUM(CB138:CB142),0)</f>
        <v>0</v>
      </c>
      <c r="CC218" s="13">
        <f>IFERROR(SUM(CD138:CD141)/SUM(CC138:CC141),0)</f>
        <v>0</v>
      </c>
      <c r="CD218" s="13">
        <f>IFERROR(SUM(CE138:CE140)/SUM(CD138:CD140),0)</f>
        <v>0</v>
      </c>
      <c r="CE218" s="13">
        <f>IFERROR(SUM(CF138:CF139)/SUM(CE138:CE139),0)</f>
        <v>0</v>
      </c>
      <c r="CF218" s="13">
        <f>IFERROR(SUM(CG138:CG138)/SUM(CF138:CF138),0)</f>
        <v>0</v>
      </c>
      <c r="CG218" s="13" t="s">
        <v>25</v>
      </c>
      <c r="CP218" s="6" t="s">
        <v>33</v>
      </c>
      <c r="CQ218" s="13">
        <f>IFERROR(SUM(CR167:CR171)/SUM(CQ167:CQ171),0)</f>
        <v>0</v>
      </c>
      <c r="CR218" s="13">
        <f>IFERROR(SUM(CS166:CS170)/SUM(CR166:CR170),0)</f>
        <v>0</v>
      </c>
      <c r="CS218" s="13">
        <f>IFERROR(SUM(CT165:CT169)/SUM(CS165:CS169),0)</f>
        <v>0</v>
      </c>
      <c r="CT218" s="13">
        <f>IFERROR(SUM(CU164:CU168)/SUM(CT164:CT168),0)</f>
        <v>0</v>
      </c>
      <c r="CU218" s="13">
        <f>IFERROR(SUM(CV163:CV167)/SUM(CU163:CU167),0)</f>
        <v>0</v>
      </c>
      <c r="CV218" s="13">
        <f>IFERROR(SUM(CW162:CW166)/SUM(CV162:CV166),0)</f>
        <v>0</v>
      </c>
      <c r="CW218" s="13">
        <f>IFERROR(SUM(CX161:CX165)/SUM(CW161:CW165),0)</f>
        <v>0</v>
      </c>
      <c r="CX218" s="13">
        <f>IFERROR(SUM(CY160:CY164)/SUM(CX160:CX164),0)</f>
        <v>0</v>
      </c>
      <c r="CY218" s="13">
        <f>IFERROR(SUM(CZ159:CZ163)/SUM(CY159:CY163),0)</f>
        <v>0</v>
      </c>
      <c r="CZ218" s="13">
        <f>IFERROR(SUM(DA158:DA162)/SUM(CZ158:CZ162),0)</f>
        <v>0</v>
      </c>
      <c r="DA218" s="13">
        <f>IFERROR(SUM(DB157:DB161)/SUM(DA157:DA161),0)</f>
        <v>0</v>
      </c>
      <c r="DB218" s="13">
        <f>IFERROR(SUM(DC156:DC160)/SUM(DB156:DB160),0)</f>
        <v>0</v>
      </c>
      <c r="DC218" s="13">
        <f>IFERROR(SUM(DD155:DD159)/SUM(DC155:DC159),0)</f>
        <v>0</v>
      </c>
      <c r="DD218" s="13">
        <f>IFERROR(SUM(DE154:DE158)/SUM(DD154:DD158),0)</f>
        <v>0</v>
      </c>
      <c r="DE218" s="13">
        <f>IFERROR(SUM(DF153:DF157)/SUM(DE153:DE157),0)</f>
        <v>0</v>
      </c>
      <c r="DF218" s="13">
        <f>IFERROR(SUM(DG152:DG156)/SUM(DF152:DF156),0)</f>
        <v>0</v>
      </c>
      <c r="DG218" s="13">
        <f>IFERROR(SUM(DH151:DH155)/SUM(DG151:DG155),0)</f>
        <v>0</v>
      </c>
      <c r="DH218" s="13">
        <f>IFERROR(SUM(DI150:DI154)/SUM(DH150:DH154),0)</f>
        <v>0</v>
      </c>
      <c r="DI218" s="13">
        <f>IFERROR(SUM(DJ149:DJ153)/SUM(DI149:DI153),0)</f>
        <v>0</v>
      </c>
      <c r="DJ218" s="13">
        <f>IFERROR(SUM(DK148:DK152)/SUM(DJ148:DJ152),0)</f>
        <v>0</v>
      </c>
      <c r="DK218" s="13">
        <f>IFERROR(SUM(DL147:DL151)/SUM(DK147:DK151),0)</f>
        <v>0</v>
      </c>
      <c r="DL218" s="13">
        <f>IFERROR(SUM(DM146:DM150)/SUM(DL146:DL150),0)</f>
        <v>0</v>
      </c>
      <c r="DM218" s="13">
        <f>IFERROR(SUM(DN145:DN149)/SUM(DM145:DM149),0)</f>
        <v>0</v>
      </c>
      <c r="DN218" s="13">
        <f>IFERROR(SUM(DO144:DO148)/SUM(DN144:DN148),0)</f>
        <v>0</v>
      </c>
      <c r="DO218" s="13">
        <f>IFERROR(SUM(DP143:DP147)/SUM(DO143:DO147),0)</f>
        <v>0</v>
      </c>
      <c r="DP218" s="13">
        <f>IFERROR(SUM(DQ142:DQ146)/SUM(DP142:DP146),0)</f>
        <v>0</v>
      </c>
      <c r="DQ218" s="13">
        <f>IFERROR(SUM(DR141:DR145)/SUM(DQ141:DQ145),0)</f>
        <v>0</v>
      </c>
      <c r="DR218" s="13">
        <f>IFERROR(SUM(DS140:DS144)/SUM(DR140:DR144),0)</f>
        <v>0</v>
      </c>
      <c r="DS218" s="13">
        <f>IFERROR(SUM(DT139:DT143)/SUM(DS139:DS143),0)</f>
        <v>0</v>
      </c>
      <c r="DT218" s="13">
        <f>IFERROR(SUM(DU138:DU142)/SUM(DT138:DT142),0)</f>
        <v>0</v>
      </c>
      <c r="DU218" s="13">
        <f>IFERROR(SUM(DV138:DV141)/SUM(DU138:DU141),0)</f>
        <v>0</v>
      </c>
      <c r="DV218" s="13">
        <f>IFERROR(SUM(DW138:DW140)/SUM(DV138:DV140),0)</f>
        <v>0</v>
      </c>
      <c r="DW218" s="13">
        <f>IFERROR(SUM(DX138:DX139)/SUM(DW138:DW139),0)</f>
        <v>0</v>
      </c>
      <c r="DX218" s="13">
        <f>IFERROR(SUM(DY138:DY138)/SUM(DX138:DX138),0)</f>
        <v>0</v>
      </c>
      <c r="DY218" s="13" t="s">
        <v>25</v>
      </c>
    </row>
    <row r="219" ht="15" customHeight="1" outlineLevel="1" spans="2:129">
      <c r="B219" s="6" t="s">
        <v>34</v>
      </c>
      <c r="C219" s="13">
        <f>IFERROR(SUM(D166:D171)/SUM(C166:C171),0)</f>
        <v>0.958050140636137</v>
      </c>
      <c r="D219" s="13">
        <f>IFERROR(SUM(E165:E170)/SUM(D165:D170),0)</f>
        <v>0.98582182824504</v>
      </c>
      <c r="E219" s="13">
        <f>IFERROR(SUM(F164:F169)/SUM(E164:E169),0)</f>
        <v>0.999120819367835</v>
      </c>
      <c r="F219" s="13">
        <f>IFERROR(SUM(G163:G168)/SUM(F163:F168),0)</f>
        <v>1.0083119090602</v>
      </c>
      <c r="G219" s="13">
        <f>IFERROR(SUM(H162:H167)/SUM(G162:G167),0)</f>
        <v>0.997911771466241</v>
      </c>
      <c r="H219" s="13">
        <f>IFERROR(SUM(I161:I166)/SUM(H161:H166),0)</f>
        <v>0.993427532710497</v>
      </c>
      <c r="I219" s="13">
        <f>IFERROR(SUM(J160:J165)/SUM(I160:I165),0)</f>
        <v>0.997913739975957</v>
      </c>
      <c r="J219" s="13">
        <f>IFERROR(SUM(K159:K164)/SUM(J159:J164),0)</f>
        <v>1.0009558614139</v>
      </c>
      <c r="K219" s="13">
        <f>IFERROR(SUM(L158:L163)/SUM(K158:K163),0)</f>
        <v>0.999479532890941</v>
      </c>
      <c r="L219" s="13">
        <f>IFERROR(SUM(M157:M162)/SUM(L157:L162),0)</f>
        <v>1.001308501871</v>
      </c>
      <c r="M219" s="13">
        <f>IFERROR(SUM(N156:N161)/SUM(M156:M161),0)</f>
        <v>0.998262314609306</v>
      </c>
      <c r="N219" s="13">
        <f>IFERROR(SUM(O155:O160)/SUM(N155:N160),0)</f>
        <v>1.00007590589848</v>
      </c>
      <c r="O219" s="13">
        <f>IFERROR(SUM(P154:P159)/SUM(O154:O159),0)</f>
        <v>0.999734023054732</v>
      </c>
      <c r="P219" s="13">
        <f>IFERROR(SUM(Q153:Q158)/SUM(P153:P158),0)</f>
        <v>0.999539931134506</v>
      </c>
      <c r="Q219" s="13">
        <f>IFERROR(SUM(R152:R157)/SUM(Q152:Q157),0)</f>
        <v>0.996862511354034</v>
      </c>
      <c r="R219" s="13">
        <f>IFERROR(SUM(S151:S156)/SUM(R151:R156),0)</f>
        <v>0.999618156022876</v>
      </c>
      <c r="S219" s="13">
        <f>IFERROR(SUM(T150:T155)/SUM(S150:S155),0)</f>
        <v>1.00000349282789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X219" s="6" t="s">
        <v>34</v>
      </c>
      <c r="AY219" s="13">
        <f>IFERROR(SUM(AZ166:AZ171)/SUM(AY166:AY171),0)</f>
        <v>0</v>
      </c>
      <c r="AZ219" s="13">
        <f>IFERROR(SUM(BA165:BA170)/SUM(AZ165:AZ170),0)</f>
        <v>2.07109966334831</v>
      </c>
      <c r="BA219" s="13">
        <f>IFERROR(SUM(BB164:BB169)/SUM(BA164:BA169),0)</f>
        <v>1.5133201465502</v>
      </c>
      <c r="BB219" s="13">
        <f>IFERROR(SUM(BC163:BC168)/SUM(BB163:BB168),0)</f>
        <v>1.36184521850749</v>
      </c>
      <c r="BC219" s="13">
        <f>IFERROR(SUM(BD162:BD167)/SUM(BC162:BC167),0)</f>
        <v>1</v>
      </c>
      <c r="BD219" s="13">
        <f>IFERROR(SUM(BE161:BE166)/SUM(BD161:BD166),0)</f>
        <v>1</v>
      </c>
      <c r="BE219" s="13">
        <f>IFERROR(SUM(BF160:BF165)/SUM(BE160:BE165),0)</f>
        <v>1</v>
      </c>
      <c r="BF219" s="13">
        <f>IFERROR(SUM(BG159:BG164)/SUM(BF159:BF164),0)</f>
        <v>1</v>
      </c>
      <c r="BG219" s="13">
        <f>IFERROR(SUM(BH158:BH163)/SUM(BG158:BG163),0)</f>
        <v>1</v>
      </c>
      <c r="BH219" s="13">
        <f>IFERROR(SUM(BI157:BI162)/SUM(BH157:BH162),0)</f>
        <v>1</v>
      </c>
      <c r="BI219" s="13">
        <f>IFERROR(SUM(BJ156:BJ161)/SUM(BI156:BI161),0)</f>
        <v>1</v>
      </c>
      <c r="BJ219" s="13">
        <f>IFERROR(SUM(BK155:BK160)/SUM(BJ155:BJ160),0)</f>
        <v>1</v>
      </c>
      <c r="BK219" s="13">
        <f>IFERROR(SUM(BL154:BL159)/SUM(BK154:BK159),0)</f>
        <v>1</v>
      </c>
      <c r="BL219" s="13">
        <f>IFERROR(SUM(BM153:BM158)/SUM(BL153:BL158),0)</f>
        <v>1</v>
      </c>
      <c r="BM219" s="13">
        <f>IFERROR(SUM(BN152:BN157)/SUM(BM152:BM157),0)</f>
        <v>1</v>
      </c>
      <c r="BN219" s="13">
        <f>IFERROR(SUM(BO151:BO156)/SUM(BN151:BN156),0)</f>
        <v>1</v>
      </c>
      <c r="BO219" s="13">
        <f>IFERROR(SUM(BP150:BP155)/SUM(BO150:BO155),0)</f>
        <v>1</v>
      </c>
      <c r="BP219" s="13">
        <f>IFERROR(SUM(BQ149:BQ154)/SUM(BP149:BP154),0)</f>
        <v>1</v>
      </c>
      <c r="BQ219" s="13">
        <f>IFERROR(SUM(BR148:BR153)/SUM(BQ148:BQ153),0)</f>
        <v>1</v>
      </c>
      <c r="BR219" s="13">
        <f>IFERROR(SUM(BS147:BS152)/SUM(BR147:BR152),0)</f>
        <v>1</v>
      </c>
      <c r="BS219" s="13">
        <f>IFERROR(SUM(BT146:BT151)/SUM(BS146:BS151),0)</f>
        <v>0</v>
      </c>
      <c r="BT219" s="13">
        <f>IFERROR(SUM(BU145:BU150)/SUM(BT145:BT150),0)</f>
        <v>0</v>
      </c>
      <c r="BU219" s="13">
        <f>IFERROR(SUM(BV144:BV149)/SUM(BU144:BU149),0)</f>
        <v>0</v>
      </c>
      <c r="BV219" s="13">
        <f>IFERROR(SUM(BW143:BW148)/SUM(BV143:BV148),0)</f>
        <v>0</v>
      </c>
      <c r="BW219" s="13">
        <f>IFERROR(SUM(BX142:BX147)/SUM(BW142:BW147),0)</f>
        <v>0</v>
      </c>
      <c r="BX219" s="13">
        <f>IFERROR(SUM(BY141:BY146)/SUM(BX141:BX146),0)</f>
        <v>0</v>
      </c>
      <c r="BY219" s="13">
        <f>IFERROR(SUM(BZ140:BZ145)/SUM(BY140:BY145),0)</f>
        <v>0</v>
      </c>
      <c r="BZ219" s="13">
        <f>IFERROR(SUM(CA139:CA144)/SUM(BZ139:BZ144),0)</f>
        <v>0</v>
      </c>
      <c r="CA219" s="13">
        <f>IFERROR(SUM(CB138:CB143)/SUM(CA138:CA143),0)</f>
        <v>0</v>
      </c>
      <c r="CB219" s="13">
        <f>IFERROR(SUM(CC138:CC142)/SUM(CB138:CB142),0)</f>
        <v>0</v>
      </c>
      <c r="CC219" s="13">
        <f>IFERROR(SUM(CD138:CD141)/SUM(CC138:CC141),0)</f>
        <v>0</v>
      </c>
      <c r="CD219" s="13">
        <f>IFERROR(SUM(CE138:CE140)/SUM(CD138:CD140),0)</f>
        <v>0</v>
      </c>
      <c r="CE219" s="13">
        <f>IFERROR(SUM(CF138:CF139)/SUM(CE138:CE139),0)</f>
        <v>0</v>
      </c>
      <c r="CF219" s="13">
        <f>IFERROR(SUM(CG138:CG138)/SUM(CF138:CF138),0)</f>
        <v>0</v>
      </c>
      <c r="CG219" s="13" t="s">
        <v>25</v>
      </c>
      <c r="CP219" s="6" t="s">
        <v>34</v>
      </c>
      <c r="CQ219" s="13">
        <f>IFERROR(SUM(CR166:CR171)/SUM(CQ166:CQ171),0)</f>
        <v>0</v>
      </c>
      <c r="CR219" s="13">
        <f>IFERROR(SUM(CS165:CS170)/SUM(CR165:CR170),0)</f>
        <v>0</v>
      </c>
      <c r="CS219" s="13">
        <f>IFERROR(SUM(CT164:CT169)/SUM(CS164:CS169),0)</f>
        <v>0</v>
      </c>
      <c r="CT219" s="13">
        <f>IFERROR(SUM(CU163:CU168)/SUM(CT163:CT168),0)</f>
        <v>0</v>
      </c>
      <c r="CU219" s="13">
        <f>IFERROR(SUM(CV162:CV167)/SUM(CU162:CU167),0)</f>
        <v>0</v>
      </c>
      <c r="CV219" s="13">
        <f>IFERROR(SUM(CW161:CW166)/SUM(CV161:CV166),0)</f>
        <v>0</v>
      </c>
      <c r="CW219" s="13">
        <f>IFERROR(SUM(CX160:CX165)/SUM(CW160:CW165),0)</f>
        <v>0</v>
      </c>
      <c r="CX219" s="13">
        <f>IFERROR(SUM(CY159:CY164)/SUM(CX159:CX164),0)</f>
        <v>0</v>
      </c>
      <c r="CY219" s="13">
        <f>IFERROR(SUM(CZ158:CZ163)/SUM(CY158:CY163),0)</f>
        <v>0</v>
      </c>
      <c r="CZ219" s="13">
        <f>IFERROR(SUM(DA157:DA162)/SUM(CZ157:CZ162),0)</f>
        <v>0</v>
      </c>
      <c r="DA219" s="13">
        <f>IFERROR(SUM(DB156:DB161)/SUM(DA156:DA161),0)</f>
        <v>0</v>
      </c>
      <c r="DB219" s="13">
        <f>IFERROR(SUM(DC155:DC160)/SUM(DB155:DB160),0)</f>
        <v>0</v>
      </c>
      <c r="DC219" s="13">
        <f>IFERROR(SUM(DD154:DD159)/SUM(DC154:DC159),0)</f>
        <v>0</v>
      </c>
      <c r="DD219" s="13">
        <f>IFERROR(SUM(DE153:DE158)/SUM(DD153:DD158),0)</f>
        <v>0</v>
      </c>
      <c r="DE219" s="13">
        <f>IFERROR(SUM(DF152:DF157)/SUM(DE152:DE157),0)</f>
        <v>0</v>
      </c>
      <c r="DF219" s="13">
        <f>IFERROR(SUM(DG151:DG156)/SUM(DF151:DF156),0)</f>
        <v>0</v>
      </c>
      <c r="DG219" s="13">
        <f>IFERROR(SUM(DH150:DH155)/SUM(DG150:DG155),0)</f>
        <v>0</v>
      </c>
      <c r="DH219" s="13">
        <f>IFERROR(SUM(DI149:DI154)/SUM(DH149:DH154),0)</f>
        <v>0</v>
      </c>
      <c r="DI219" s="13">
        <f>IFERROR(SUM(DJ148:DJ153)/SUM(DI148:DI153),0)</f>
        <v>0</v>
      </c>
      <c r="DJ219" s="13">
        <f>IFERROR(SUM(DK147:DK152)/SUM(DJ147:DJ152),0)</f>
        <v>0</v>
      </c>
      <c r="DK219" s="13">
        <f>IFERROR(SUM(DL146:DL151)/SUM(DK146:DK151),0)</f>
        <v>0</v>
      </c>
      <c r="DL219" s="13">
        <f>IFERROR(SUM(DM145:DM150)/SUM(DL145:DL150),0)</f>
        <v>0</v>
      </c>
      <c r="DM219" s="13">
        <f>IFERROR(SUM(DN144:DN149)/SUM(DM144:DM149),0)</f>
        <v>0</v>
      </c>
      <c r="DN219" s="13">
        <f>IFERROR(SUM(DO143:DO148)/SUM(DN143:DN148),0)</f>
        <v>0</v>
      </c>
      <c r="DO219" s="13">
        <f>IFERROR(SUM(DP142:DP147)/SUM(DO142:DO147),0)</f>
        <v>0</v>
      </c>
      <c r="DP219" s="13">
        <f>IFERROR(SUM(DQ141:DQ146)/SUM(DP141:DP146),0)</f>
        <v>0</v>
      </c>
      <c r="DQ219" s="13">
        <f>IFERROR(SUM(DR140:DR145)/SUM(DQ140:DQ145),0)</f>
        <v>0</v>
      </c>
      <c r="DR219" s="13">
        <f>IFERROR(SUM(DS139:DS144)/SUM(DR139:DR144),0)</f>
        <v>0</v>
      </c>
      <c r="DS219" s="13">
        <f>IFERROR(SUM(DT138:DT143)/SUM(DS138:DS143),0)</f>
        <v>0</v>
      </c>
      <c r="DT219" s="13">
        <f>IFERROR(SUM(DU138:DU142)/SUM(DT138:DT142),0)</f>
        <v>0</v>
      </c>
      <c r="DU219" s="13">
        <f>IFERROR(SUM(DV138:DV141)/SUM(DU138:DU141),0)</f>
        <v>0</v>
      </c>
      <c r="DV219" s="13">
        <f>IFERROR(SUM(DW138:DW140)/SUM(DV138:DV140),0)</f>
        <v>0</v>
      </c>
      <c r="DW219" s="13">
        <f>IFERROR(SUM(DX138:DX139)/SUM(DW138:DW139),0)</f>
        <v>0</v>
      </c>
      <c r="DX219" s="13">
        <f>IFERROR(SUM(DY138:DY138)/SUM(DX138:DX138),0)</f>
        <v>0</v>
      </c>
      <c r="DY219" s="13" t="s">
        <v>25</v>
      </c>
    </row>
    <row r="220" ht="15" customHeight="1" outlineLevel="1" spans="2:129">
      <c r="B220" s="15" t="s">
        <v>35</v>
      </c>
      <c r="C220" s="16">
        <v>1.02</v>
      </c>
      <c r="D220" s="16">
        <v>1.01</v>
      </c>
      <c r="E220" s="16">
        <v>1.005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X220" s="15" t="s">
        <v>35</v>
      </c>
      <c r="AY220" s="16">
        <v>1</v>
      </c>
      <c r="AZ220" s="16">
        <v>1.28</v>
      </c>
      <c r="BA220" s="16">
        <v>1.28</v>
      </c>
      <c r="BB220" s="16">
        <v>1.28</v>
      </c>
      <c r="BC220" s="16">
        <v>1</v>
      </c>
      <c r="BD220" s="16">
        <v>1</v>
      </c>
      <c r="BE220" s="16">
        <v>1</v>
      </c>
      <c r="BF220" s="16">
        <v>1</v>
      </c>
      <c r="BG220" s="16">
        <v>1</v>
      </c>
      <c r="BH220" s="16">
        <v>1</v>
      </c>
      <c r="BI220" s="16">
        <v>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P220" s="15" t="s">
        <v>35</v>
      </c>
      <c r="CQ220" s="16">
        <f t="shared" ref="CQ220:DX220" si="125">IFERROR(CQ219,0)</f>
        <v>0</v>
      </c>
      <c r="CR220" s="16">
        <f t="shared" si="125"/>
        <v>0</v>
      </c>
      <c r="CS220" s="16">
        <f t="shared" si="125"/>
        <v>0</v>
      </c>
      <c r="CT220" s="16">
        <f t="shared" si="125"/>
        <v>0</v>
      </c>
      <c r="CU220" s="16">
        <f t="shared" si="125"/>
        <v>0</v>
      </c>
      <c r="CV220" s="16">
        <f t="shared" si="125"/>
        <v>0</v>
      </c>
      <c r="CW220" s="16">
        <f t="shared" si="125"/>
        <v>0</v>
      </c>
      <c r="CX220" s="16">
        <f t="shared" si="125"/>
        <v>0</v>
      </c>
      <c r="CY220" s="16">
        <f t="shared" si="125"/>
        <v>0</v>
      </c>
      <c r="CZ220" s="16">
        <f t="shared" si="125"/>
        <v>0</v>
      </c>
      <c r="DA220" s="16">
        <f t="shared" si="125"/>
        <v>0</v>
      </c>
      <c r="DB220" s="16">
        <f t="shared" si="125"/>
        <v>0</v>
      </c>
      <c r="DC220" s="16">
        <f t="shared" si="125"/>
        <v>0</v>
      </c>
      <c r="DD220" s="16">
        <f t="shared" si="125"/>
        <v>0</v>
      </c>
      <c r="DE220" s="16">
        <f t="shared" si="125"/>
        <v>0</v>
      </c>
      <c r="DF220" s="16">
        <f t="shared" si="125"/>
        <v>0</v>
      </c>
      <c r="DG220" s="16">
        <f t="shared" si="125"/>
        <v>0</v>
      </c>
      <c r="DH220" s="16">
        <f t="shared" si="125"/>
        <v>0</v>
      </c>
      <c r="DI220" s="16">
        <f t="shared" si="125"/>
        <v>0</v>
      </c>
      <c r="DJ220" s="16">
        <f t="shared" si="125"/>
        <v>0</v>
      </c>
      <c r="DK220" s="16">
        <f t="shared" si="125"/>
        <v>0</v>
      </c>
      <c r="DL220" s="16">
        <f t="shared" si="125"/>
        <v>0</v>
      </c>
      <c r="DM220" s="16">
        <f t="shared" si="125"/>
        <v>0</v>
      </c>
      <c r="DN220" s="16">
        <f t="shared" si="125"/>
        <v>0</v>
      </c>
      <c r="DO220" s="16">
        <f t="shared" si="125"/>
        <v>0</v>
      </c>
      <c r="DP220" s="16">
        <f t="shared" si="125"/>
        <v>0</v>
      </c>
      <c r="DQ220" s="16">
        <f t="shared" si="125"/>
        <v>0</v>
      </c>
      <c r="DR220" s="16">
        <f t="shared" si="125"/>
        <v>0</v>
      </c>
      <c r="DS220" s="16">
        <f t="shared" si="125"/>
        <v>0</v>
      </c>
      <c r="DT220" s="16">
        <f t="shared" si="125"/>
        <v>0</v>
      </c>
      <c r="DU220" s="16">
        <f t="shared" si="125"/>
        <v>0</v>
      </c>
      <c r="DV220" s="16">
        <f t="shared" si="125"/>
        <v>0</v>
      </c>
      <c r="DW220" s="16">
        <f t="shared" si="125"/>
        <v>0</v>
      </c>
      <c r="DX220" s="16">
        <f t="shared" si="125"/>
        <v>0</v>
      </c>
      <c r="DY220" s="16">
        <v>1</v>
      </c>
    </row>
    <row r="221" ht="15" customHeight="1" outlineLevel="1" spans="2:129">
      <c r="B221" s="6" t="s">
        <v>36</v>
      </c>
      <c r="C221" s="13">
        <f t="shared" ref="C221:AJ221" si="126">IFERROR(C220*D221,0)</f>
        <v>1.035351</v>
      </c>
      <c r="D221" s="13">
        <f t="shared" si="126"/>
        <v>1.01505</v>
      </c>
      <c r="E221" s="13">
        <f t="shared" si="126"/>
        <v>1.005</v>
      </c>
      <c r="F221" s="13">
        <f t="shared" si="126"/>
        <v>1</v>
      </c>
      <c r="G221" s="13">
        <f t="shared" si="126"/>
        <v>1</v>
      </c>
      <c r="H221" s="13">
        <f t="shared" si="126"/>
        <v>1</v>
      </c>
      <c r="I221" s="13">
        <f t="shared" si="126"/>
        <v>1</v>
      </c>
      <c r="J221" s="13">
        <f t="shared" si="126"/>
        <v>1</v>
      </c>
      <c r="K221" s="13">
        <f t="shared" si="126"/>
        <v>1</v>
      </c>
      <c r="L221" s="13">
        <f t="shared" si="126"/>
        <v>1</v>
      </c>
      <c r="M221" s="13">
        <f t="shared" si="126"/>
        <v>1</v>
      </c>
      <c r="N221" s="13">
        <f t="shared" si="126"/>
        <v>1</v>
      </c>
      <c r="O221" s="13">
        <f t="shared" si="126"/>
        <v>1</v>
      </c>
      <c r="P221" s="13">
        <f t="shared" si="126"/>
        <v>1</v>
      </c>
      <c r="Q221" s="13">
        <f t="shared" si="126"/>
        <v>1</v>
      </c>
      <c r="R221" s="13">
        <f t="shared" si="126"/>
        <v>1</v>
      </c>
      <c r="S221" s="13">
        <f t="shared" si="126"/>
        <v>1</v>
      </c>
      <c r="T221" s="13">
        <f t="shared" si="126"/>
        <v>1</v>
      </c>
      <c r="U221" s="13">
        <f t="shared" si="126"/>
        <v>1</v>
      </c>
      <c r="V221" s="13">
        <f t="shared" si="126"/>
        <v>1</v>
      </c>
      <c r="W221" s="13">
        <f t="shared" si="126"/>
        <v>1</v>
      </c>
      <c r="X221" s="13">
        <f t="shared" si="126"/>
        <v>1</v>
      </c>
      <c r="Y221" s="13">
        <f t="shared" si="126"/>
        <v>1</v>
      </c>
      <c r="Z221" s="13">
        <f t="shared" si="126"/>
        <v>1</v>
      </c>
      <c r="AA221" s="13">
        <f t="shared" si="126"/>
        <v>1</v>
      </c>
      <c r="AB221" s="13">
        <f t="shared" si="126"/>
        <v>1</v>
      </c>
      <c r="AC221" s="13">
        <f t="shared" si="126"/>
        <v>1</v>
      </c>
      <c r="AD221" s="13">
        <f t="shared" si="126"/>
        <v>1</v>
      </c>
      <c r="AE221" s="13">
        <f t="shared" si="126"/>
        <v>1</v>
      </c>
      <c r="AF221" s="13">
        <f t="shared" si="126"/>
        <v>1</v>
      </c>
      <c r="AG221" s="13">
        <f t="shared" si="126"/>
        <v>1</v>
      </c>
      <c r="AH221" s="13">
        <f t="shared" si="126"/>
        <v>1</v>
      </c>
      <c r="AI221" s="13">
        <f t="shared" si="126"/>
        <v>1</v>
      </c>
      <c r="AJ221" s="13">
        <f t="shared" si="126"/>
        <v>1</v>
      </c>
      <c r="AK221" s="13">
        <f>AK220</f>
        <v>1</v>
      </c>
      <c r="AX221" s="6" t="s">
        <v>36</v>
      </c>
      <c r="AY221" s="13">
        <f t="shared" ref="AY221:CF221" si="127">IFERROR(AY220*AZ221,0)</f>
        <v>2.097152</v>
      </c>
      <c r="AZ221" s="13">
        <f t="shared" si="127"/>
        <v>2.097152</v>
      </c>
      <c r="BA221" s="13">
        <f t="shared" si="127"/>
        <v>1.6384</v>
      </c>
      <c r="BB221" s="13">
        <f t="shared" si="127"/>
        <v>1.28</v>
      </c>
      <c r="BC221" s="13">
        <f t="shared" si="127"/>
        <v>1</v>
      </c>
      <c r="BD221" s="13">
        <f t="shared" si="127"/>
        <v>1</v>
      </c>
      <c r="BE221" s="13">
        <f t="shared" si="127"/>
        <v>1</v>
      </c>
      <c r="BF221" s="13">
        <f t="shared" si="127"/>
        <v>1</v>
      </c>
      <c r="BG221" s="13">
        <f t="shared" si="127"/>
        <v>1</v>
      </c>
      <c r="BH221" s="13">
        <f t="shared" si="127"/>
        <v>1</v>
      </c>
      <c r="BI221" s="13">
        <f t="shared" si="127"/>
        <v>1</v>
      </c>
      <c r="BJ221" s="13">
        <f t="shared" si="127"/>
        <v>1</v>
      </c>
      <c r="BK221" s="13">
        <f t="shared" si="127"/>
        <v>1</v>
      </c>
      <c r="BL221" s="13">
        <f t="shared" si="127"/>
        <v>1</v>
      </c>
      <c r="BM221" s="13">
        <f t="shared" si="127"/>
        <v>1</v>
      </c>
      <c r="BN221" s="13">
        <f t="shared" si="127"/>
        <v>1</v>
      </c>
      <c r="BO221" s="13">
        <f t="shared" si="127"/>
        <v>1</v>
      </c>
      <c r="BP221" s="13">
        <f t="shared" si="127"/>
        <v>1</v>
      </c>
      <c r="BQ221" s="13">
        <f t="shared" si="127"/>
        <v>1</v>
      </c>
      <c r="BR221" s="13">
        <f t="shared" si="127"/>
        <v>1</v>
      </c>
      <c r="BS221" s="13">
        <f t="shared" si="127"/>
        <v>1</v>
      </c>
      <c r="BT221" s="13">
        <f t="shared" si="127"/>
        <v>1</v>
      </c>
      <c r="BU221" s="13">
        <f t="shared" si="127"/>
        <v>1</v>
      </c>
      <c r="BV221" s="13">
        <f t="shared" si="127"/>
        <v>1</v>
      </c>
      <c r="BW221" s="13">
        <f t="shared" si="127"/>
        <v>1</v>
      </c>
      <c r="BX221" s="13">
        <f t="shared" si="127"/>
        <v>1</v>
      </c>
      <c r="BY221" s="13">
        <f t="shared" si="127"/>
        <v>1</v>
      </c>
      <c r="BZ221" s="13">
        <f t="shared" si="127"/>
        <v>1</v>
      </c>
      <c r="CA221" s="13">
        <f t="shared" si="127"/>
        <v>1</v>
      </c>
      <c r="CB221" s="13">
        <f t="shared" si="127"/>
        <v>1</v>
      </c>
      <c r="CC221" s="13">
        <f t="shared" si="127"/>
        <v>1</v>
      </c>
      <c r="CD221" s="13">
        <f t="shared" si="127"/>
        <v>1</v>
      </c>
      <c r="CE221" s="13">
        <f t="shared" si="127"/>
        <v>1</v>
      </c>
      <c r="CF221" s="13">
        <f t="shared" si="127"/>
        <v>1</v>
      </c>
      <c r="CG221" s="13">
        <f>CG220</f>
        <v>1</v>
      </c>
      <c r="CP221" s="6" t="s">
        <v>36</v>
      </c>
      <c r="CQ221" s="13">
        <f t="shared" ref="CQ221:DX221" si="128">IFERROR(CQ220*CR221,0)</f>
        <v>0</v>
      </c>
      <c r="CR221" s="13">
        <f t="shared" si="128"/>
        <v>0</v>
      </c>
      <c r="CS221" s="13">
        <f t="shared" si="128"/>
        <v>0</v>
      </c>
      <c r="CT221" s="13">
        <f t="shared" si="128"/>
        <v>0</v>
      </c>
      <c r="CU221" s="13">
        <f t="shared" si="128"/>
        <v>0</v>
      </c>
      <c r="CV221" s="13">
        <f t="shared" si="128"/>
        <v>0</v>
      </c>
      <c r="CW221" s="13">
        <f t="shared" si="128"/>
        <v>0</v>
      </c>
      <c r="CX221" s="13">
        <f t="shared" si="128"/>
        <v>0</v>
      </c>
      <c r="CY221" s="13">
        <f t="shared" si="128"/>
        <v>0</v>
      </c>
      <c r="CZ221" s="13">
        <f t="shared" si="128"/>
        <v>0</v>
      </c>
      <c r="DA221" s="13">
        <f t="shared" si="128"/>
        <v>0</v>
      </c>
      <c r="DB221" s="13">
        <f t="shared" si="128"/>
        <v>0</v>
      </c>
      <c r="DC221" s="13">
        <f t="shared" si="128"/>
        <v>0</v>
      </c>
      <c r="DD221" s="13">
        <f t="shared" si="128"/>
        <v>0</v>
      </c>
      <c r="DE221" s="13">
        <f t="shared" si="128"/>
        <v>0</v>
      </c>
      <c r="DF221" s="13">
        <f t="shared" si="128"/>
        <v>0</v>
      </c>
      <c r="DG221" s="13">
        <f t="shared" si="128"/>
        <v>0</v>
      </c>
      <c r="DH221" s="13">
        <f t="shared" si="128"/>
        <v>0</v>
      </c>
      <c r="DI221" s="13">
        <f t="shared" si="128"/>
        <v>0</v>
      </c>
      <c r="DJ221" s="13">
        <f t="shared" si="128"/>
        <v>0</v>
      </c>
      <c r="DK221" s="13">
        <f t="shared" si="128"/>
        <v>0</v>
      </c>
      <c r="DL221" s="13">
        <f t="shared" si="128"/>
        <v>0</v>
      </c>
      <c r="DM221" s="13">
        <f t="shared" si="128"/>
        <v>0</v>
      </c>
      <c r="DN221" s="13">
        <f t="shared" si="128"/>
        <v>0</v>
      </c>
      <c r="DO221" s="13">
        <f t="shared" si="128"/>
        <v>0</v>
      </c>
      <c r="DP221" s="13">
        <f t="shared" si="128"/>
        <v>0</v>
      </c>
      <c r="DQ221" s="13">
        <f t="shared" si="128"/>
        <v>0</v>
      </c>
      <c r="DR221" s="13">
        <f t="shared" si="128"/>
        <v>0</v>
      </c>
      <c r="DS221" s="13">
        <f t="shared" si="128"/>
        <v>0</v>
      </c>
      <c r="DT221" s="13">
        <f t="shared" si="128"/>
        <v>0</v>
      </c>
      <c r="DU221" s="13">
        <f t="shared" si="128"/>
        <v>0</v>
      </c>
      <c r="DV221" s="13">
        <f t="shared" si="128"/>
        <v>0</v>
      </c>
      <c r="DW221" s="13">
        <f t="shared" si="128"/>
        <v>0</v>
      </c>
      <c r="DX221" s="13">
        <f t="shared" si="128"/>
        <v>0</v>
      </c>
      <c r="DY221" s="13">
        <f>DY220</f>
        <v>1</v>
      </c>
    </row>
    <row r="222" ht="15" customHeight="1" outlineLevel="1" spans="2:129">
      <c r="B222" s="6" t="s">
        <v>37</v>
      </c>
      <c r="C222" s="13">
        <f t="shared" ref="C222:AK222" si="129">IFERROR(ROUND(1-1/C221,4),0)</f>
        <v>0.0341</v>
      </c>
      <c r="D222" s="13">
        <f t="shared" si="129"/>
        <v>0.0148</v>
      </c>
      <c r="E222" s="13">
        <f t="shared" si="129"/>
        <v>0.005</v>
      </c>
      <c r="F222" s="13">
        <f t="shared" si="129"/>
        <v>0</v>
      </c>
      <c r="G222" s="13">
        <f t="shared" si="129"/>
        <v>0</v>
      </c>
      <c r="H222" s="13">
        <f t="shared" si="129"/>
        <v>0</v>
      </c>
      <c r="I222" s="13">
        <f t="shared" si="129"/>
        <v>0</v>
      </c>
      <c r="J222" s="13">
        <f t="shared" si="129"/>
        <v>0</v>
      </c>
      <c r="K222" s="13">
        <f t="shared" si="129"/>
        <v>0</v>
      </c>
      <c r="L222" s="13">
        <f t="shared" si="129"/>
        <v>0</v>
      </c>
      <c r="M222" s="13">
        <f t="shared" si="129"/>
        <v>0</v>
      </c>
      <c r="N222" s="13">
        <f t="shared" si="129"/>
        <v>0</v>
      </c>
      <c r="O222" s="13">
        <f t="shared" si="129"/>
        <v>0</v>
      </c>
      <c r="P222" s="13">
        <f t="shared" si="129"/>
        <v>0</v>
      </c>
      <c r="Q222" s="13">
        <f t="shared" si="129"/>
        <v>0</v>
      </c>
      <c r="R222" s="13">
        <f t="shared" si="129"/>
        <v>0</v>
      </c>
      <c r="S222" s="13">
        <f t="shared" si="129"/>
        <v>0</v>
      </c>
      <c r="T222" s="13">
        <f t="shared" si="129"/>
        <v>0</v>
      </c>
      <c r="U222" s="13">
        <f t="shared" si="129"/>
        <v>0</v>
      </c>
      <c r="V222" s="13">
        <f t="shared" si="129"/>
        <v>0</v>
      </c>
      <c r="W222" s="13">
        <f t="shared" si="129"/>
        <v>0</v>
      </c>
      <c r="X222" s="13">
        <f t="shared" si="129"/>
        <v>0</v>
      </c>
      <c r="Y222" s="13">
        <f t="shared" si="129"/>
        <v>0</v>
      </c>
      <c r="Z222" s="13">
        <f t="shared" si="129"/>
        <v>0</v>
      </c>
      <c r="AA222" s="13">
        <f t="shared" si="129"/>
        <v>0</v>
      </c>
      <c r="AB222" s="13">
        <f t="shared" si="129"/>
        <v>0</v>
      </c>
      <c r="AC222" s="13">
        <f t="shared" si="129"/>
        <v>0</v>
      </c>
      <c r="AD222" s="13">
        <f t="shared" si="129"/>
        <v>0</v>
      </c>
      <c r="AE222" s="13">
        <f t="shared" si="129"/>
        <v>0</v>
      </c>
      <c r="AF222" s="13">
        <f t="shared" si="129"/>
        <v>0</v>
      </c>
      <c r="AG222" s="13">
        <f t="shared" si="129"/>
        <v>0</v>
      </c>
      <c r="AH222" s="13">
        <f t="shared" si="129"/>
        <v>0</v>
      </c>
      <c r="AI222" s="13">
        <f t="shared" si="129"/>
        <v>0</v>
      </c>
      <c r="AJ222" s="13">
        <f t="shared" si="129"/>
        <v>0</v>
      </c>
      <c r="AK222" s="13">
        <f t="shared" si="129"/>
        <v>0</v>
      </c>
      <c r="AX222" s="6" t="s">
        <v>37</v>
      </c>
      <c r="AY222" s="13">
        <f t="shared" ref="AY222:CG222" si="130">IFERROR(ROUND(1-1/AY221,4),0)</f>
        <v>0.5232</v>
      </c>
      <c r="AZ222" s="13">
        <f t="shared" si="130"/>
        <v>0.5232</v>
      </c>
      <c r="BA222" s="13">
        <f t="shared" si="130"/>
        <v>0.3896</v>
      </c>
      <c r="BB222" s="13">
        <f t="shared" si="130"/>
        <v>0.2188</v>
      </c>
      <c r="BC222" s="13">
        <f t="shared" si="130"/>
        <v>0</v>
      </c>
      <c r="BD222" s="13">
        <f t="shared" si="130"/>
        <v>0</v>
      </c>
      <c r="BE222" s="13">
        <f t="shared" si="130"/>
        <v>0</v>
      </c>
      <c r="BF222" s="13">
        <f t="shared" si="130"/>
        <v>0</v>
      </c>
      <c r="BG222" s="13">
        <f t="shared" si="130"/>
        <v>0</v>
      </c>
      <c r="BH222" s="13">
        <f t="shared" si="130"/>
        <v>0</v>
      </c>
      <c r="BI222" s="13">
        <f t="shared" si="130"/>
        <v>0</v>
      </c>
      <c r="BJ222" s="13">
        <f t="shared" si="130"/>
        <v>0</v>
      </c>
      <c r="BK222" s="13">
        <f t="shared" si="130"/>
        <v>0</v>
      </c>
      <c r="BL222" s="13">
        <f t="shared" si="130"/>
        <v>0</v>
      </c>
      <c r="BM222" s="13">
        <f t="shared" si="130"/>
        <v>0</v>
      </c>
      <c r="BN222" s="13">
        <f t="shared" si="130"/>
        <v>0</v>
      </c>
      <c r="BO222" s="13">
        <f t="shared" si="130"/>
        <v>0</v>
      </c>
      <c r="BP222" s="13">
        <f t="shared" si="130"/>
        <v>0</v>
      </c>
      <c r="BQ222" s="13">
        <f t="shared" si="130"/>
        <v>0</v>
      </c>
      <c r="BR222" s="13">
        <f t="shared" si="130"/>
        <v>0</v>
      </c>
      <c r="BS222" s="13">
        <f t="shared" si="130"/>
        <v>0</v>
      </c>
      <c r="BT222" s="13">
        <f t="shared" si="130"/>
        <v>0</v>
      </c>
      <c r="BU222" s="13">
        <f t="shared" si="130"/>
        <v>0</v>
      </c>
      <c r="BV222" s="13">
        <f t="shared" si="130"/>
        <v>0</v>
      </c>
      <c r="BW222" s="13">
        <f t="shared" si="130"/>
        <v>0</v>
      </c>
      <c r="BX222" s="13">
        <f t="shared" si="130"/>
        <v>0</v>
      </c>
      <c r="BY222" s="13">
        <f t="shared" si="130"/>
        <v>0</v>
      </c>
      <c r="BZ222" s="13">
        <f t="shared" si="130"/>
        <v>0</v>
      </c>
      <c r="CA222" s="13">
        <f t="shared" si="130"/>
        <v>0</v>
      </c>
      <c r="CB222" s="13">
        <f t="shared" si="130"/>
        <v>0</v>
      </c>
      <c r="CC222" s="13">
        <f t="shared" si="130"/>
        <v>0</v>
      </c>
      <c r="CD222" s="13">
        <f t="shared" si="130"/>
        <v>0</v>
      </c>
      <c r="CE222" s="13">
        <f t="shared" si="130"/>
        <v>0</v>
      </c>
      <c r="CF222" s="13">
        <f t="shared" si="130"/>
        <v>0</v>
      </c>
      <c r="CG222" s="13">
        <f t="shared" si="130"/>
        <v>0</v>
      </c>
      <c r="CP222" s="6" t="s">
        <v>37</v>
      </c>
      <c r="CQ222" s="13">
        <f t="shared" ref="CQ222:DY222" si="131">IFERROR(ROUND(1-1/CQ221,4),0)</f>
        <v>0</v>
      </c>
      <c r="CR222" s="13">
        <f t="shared" si="131"/>
        <v>0</v>
      </c>
      <c r="CS222" s="13">
        <f t="shared" si="131"/>
        <v>0</v>
      </c>
      <c r="CT222" s="13">
        <f t="shared" si="131"/>
        <v>0</v>
      </c>
      <c r="CU222" s="13">
        <f t="shared" si="131"/>
        <v>0</v>
      </c>
      <c r="CV222" s="13">
        <f t="shared" si="131"/>
        <v>0</v>
      </c>
      <c r="CW222" s="13">
        <f t="shared" si="131"/>
        <v>0</v>
      </c>
      <c r="CX222" s="13">
        <f t="shared" si="131"/>
        <v>0</v>
      </c>
      <c r="CY222" s="13">
        <f t="shared" si="131"/>
        <v>0</v>
      </c>
      <c r="CZ222" s="13">
        <f t="shared" si="131"/>
        <v>0</v>
      </c>
      <c r="DA222" s="13">
        <f t="shared" si="131"/>
        <v>0</v>
      </c>
      <c r="DB222" s="13">
        <f t="shared" si="131"/>
        <v>0</v>
      </c>
      <c r="DC222" s="13">
        <f t="shared" si="131"/>
        <v>0</v>
      </c>
      <c r="DD222" s="13">
        <f t="shared" si="131"/>
        <v>0</v>
      </c>
      <c r="DE222" s="13">
        <f t="shared" si="131"/>
        <v>0</v>
      </c>
      <c r="DF222" s="13">
        <f t="shared" si="131"/>
        <v>0</v>
      </c>
      <c r="DG222" s="13">
        <f t="shared" si="131"/>
        <v>0</v>
      </c>
      <c r="DH222" s="13">
        <f t="shared" si="131"/>
        <v>0</v>
      </c>
      <c r="DI222" s="13">
        <f t="shared" si="131"/>
        <v>0</v>
      </c>
      <c r="DJ222" s="13">
        <f t="shared" si="131"/>
        <v>0</v>
      </c>
      <c r="DK222" s="13">
        <f t="shared" si="131"/>
        <v>0</v>
      </c>
      <c r="DL222" s="13">
        <f t="shared" si="131"/>
        <v>0</v>
      </c>
      <c r="DM222" s="13">
        <f t="shared" si="131"/>
        <v>0</v>
      </c>
      <c r="DN222" s="13">
        <f t="shared" si="131"/>
        <v>0</v>
      </c>
      <c r="DO222" s="13">
        <f t="shared" si="131"/>
        <v>0</v>
      </c>
      <c r="DP222" s="13">
        <f t="shared" si="131"/>
        <v>0</v>
      </c>
      <c r="DQ222" s="13">
        <f t="shared" si="131"/>
        <v>0</v>
      </c>
      <c r="DR222" s="13">
        <f t="shared" si="131"/>
        <v>0</v>
      </c>
      <c r="DS222" s="13">
        <f t="shared" si="131"/>
        <v>0</v>
      </c>
      <c r="DT222" s="13">
        <f t="shared" si="131"/>
        <v>0</v>
      </c>
      <c r="DU222" s="13">
        <f t="shared" si="131"/>
        <v>0</v>
      </c>
      <c r="DV222" s="13">
        <f t="shared" si="131"/>
        <v>0</v>
      </c>
      <c r="DW222" s="13">
        <f t="shared" si="131"/>
        <v>0</v>
      </c>
      <c r="DX222" s="13">
        <f t="shared" si="131"/>
        <v>0</v>
      </c>
      <c r="DY222" s="13">
        <f t="shared" si="131"/>
        <v>0</v>
      </c>
    </row>
    <row r="223" ht="15" customHeight="1"/>
    <row r="224" ht="15" customHeight="1"/>
    <row r="225" ht="15" customHeight="1" spans="2:109">
      <c r="B225" s="5" t="s">
        <v>69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73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CP225" s="5" t="s">
        <v>71</v>
      </c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</row>
    <row r="226" ht="15" customHeight="1" outlineLevel="1" spans="2:109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  <c r="CP226" s="24" t="s">
        <v>23</v>
      </c>
      <c r="CQ226" s="25" t="s">
        <v>43</v>
      </c>
      <c r="CR226" s="26" t="s">
        <v>44</v>
      </c>
      <c r="CS226" s="26" t="s">
        <v>45</v>
      </c>
      <c r="CT226" s="26" t="s">
        <v>46</v>
      </c>
      <c r="CU226" s="26" t="s">
        <v>47</v>
      </c>
      <c r="CV226" s="27" t="s">
        <v>48</v>
      </c>
      <c r="CW226" s="26" t="s">
        <v>25</v>
      </c>
      <c r="CX226" s="27" t="s">
        <v>49</v>
      </c>
      <c r="CY226" s="26" t="s">
        <v>50</v>
      </c>
      <c r="CZ226" s="27" t="s">
        <v>51</v>
      </c>
      <c r="DA226" s="26" t="s">
        <v>52</v>
      </c>
      <c r="DB226" s="26" t="s">
        <v>53</v>
      </c>
      <c r="DC226" s="27" t="s">
        <v>54</v>
      </c>
      <c r="DD226" s="26" t="s">
        <v>55</v>
      </c>
      <c r="DE226" s="40" t="s">
        <v>56</v>
      </c>
    </row>
    <row r="227" ht="15" customHeight="1" outlineLevel="1" spans="2:109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  <c r="CP227" s="24"/>
      <c r="CV227" s="27" t="s">
        <v>57</v>
      </c>
      <c r="CW227" s="26" t="s">
        <v>58</v>
      </c>
      <c r="CX227" s="27"/>
      <c r="CZ227" s="27"/>
      <c r="DC227" s="27"/>
      <c r="DE227" s="41"/>
    </row>
    <row r="228" ht="15" customHeight="1" outlineLevel="1" spans="2:109">
      <c r="B228" s="31">
        <v>201606</v>
      </c>
      <c r="C228" s="29">
        <v>210118.32</v>
      </c>
      <c r="D228" s="30">
        <v>74949.1</v>
      </c>
      <c r="E228" s="30">
        <f>IFERROR(AK99,0)</f>
        <v>0</v>
      </c>
      <c r="F228" s="30">
        <f>IFERROR([5]车损险012大赔案!AK8,0)</f>
        <v>0</v>
      </c>
      <c r="G228" s="30">
        <f>IFERROR([5]车损险012大赔案!AK47,0)</f>
        <v>0</v>
      </c>
      <c r="H228" s="29">
        <f>ROUND(IFERROR(AK90*D228,0),2)</f>
        <v>74949.1</v>
      </c>
      <c r="I228" s="30">
        <f>ROUND(IFERROR(AK221*(SUM(D228:E228)),0),2)</f>
        <v>74949.1</v>
      </c>
      <c r="J228" s="34">
        <f>I228</f>
        <v>74949.1</v>
      </c>
      <c r="K228" s="30">
        <f t="shared" ref="K228:K262" si="132">ROUND(IFERROR(J228-(SUM(D228:E228)),0),2)</f>
        <v>0</v>
      </c>
      <c r="L228" s="35">
        <f t="shared" ref="L228:L262" si="133">0</f>
        <v>0</v>
      </c>
      <c r="M228" s="30">
        <f t="shared" ref="M228:M262" si="134">ROUND(IFERROR(C251*L228,0),2)</f>
        <v>0</v>
      </c>
      <c r="N228" s="36">
        <f t="shared" ref="N228:N262" si="135">ROUND(IFERROR(M228-F228-G228,0),2)</f>
        <v>0</v>
      </c>
      <c r="O228" s="29">
        <f t="shared" ref="O228:P262" si="136">ROUND(IFERROR(J228+M228,0),2)</f>
        <v>74949.1</v>
      </c>
      <c r="P228" s="30">
        <f t="shared" si="136"/>
        <v>0</v>
      </c>
      <c r="Q228" s="42">
        <f t="shared" ref="Q228:Q262" si="137">IFERROR(O228/C228,0)</f>
        <v>0.356699501499917</v>
      </c>
      <c r="AX228" s="28">
        <v>201506</v>
      </c>
      <c r="AY228" s="29">
        <v>0</v>
      </c>
      <c r="AZ228" s="30">
        <f>IFERROR(CG7,0)</f>
        <v>0</v>
      </c>
      <c r="BA228" s="30">
        <f>IFERROR(CG99,0)</f>
        <v>0</v>
      </c>
      <c r="BB228" s="30">
        <f>IFERROR([5]车损险012大赔案!BY8,0)</f>
        <v>0</v>
      </c>
      <c r="BC228" s="30">
        <f>IFERROR([5]车损险012大赔案!BY47,0)</f>
        <v>0</v>
      </c>
      <c r="BD228" s="29">
        <f>ROUND(IFERROR(CG90*AZ228,0),2)</f>
        <v>0</v>
      </c>
      <c r="BE228" s="30">
        <f>ROUND(IFERROR(CG221*(SUM(AZ228:BA228)),0),2)</f>
        <v>0</v>
      </c>
      <c r="BF228" s="34">
        <f t="shared" ref="BF228:BF262" si="138">ROUND(AVERAGE(BD228,BE228),2)</f>
        <v>0</v>
      </c>
      <c r="BG228" s="30">
        <f t="shared" ref="BG228:BG262" si="139">ROUND(IFERROR(BF228-(SUM(AZ228:BA228)),0),2)</f>
        <v>0</v>
      </c>
      <c r="BH228" s="35">
        <f t="shared" ref="BH228:BH262" si="140">0</f>
        <v>0</v>
      </c>
      <c r="BI228" s="30">
        <f t="shared" ref="BI228:BI262" si="141">ROUND(IFERROR(AY251*BH228,0),2)</f>
        <v>0</v>
      </c>
      <c r="BJ228" s="30">
        <f t="shared" ref="BJ228:BJ262" si="142">ROUND(IFERROR(BI228-BB228-BC228,0),2)</f>
        <v>0</v>
      </c>
      <c r="BK228" s="29">
        <f t="shared" ref="BK228:BL262" si="143">ROUND(IFERROR(BF228+BI228,0),2)</f>
        <v>0</v>
      </c>
      <c r="BL228" s="30">
        <f t="shared" si="143"/>
        <v>0</v>
      </c>
      <c r="BM228" s="42">
        <f t="shared" ref="BM228:BM262" si="144">IFERROR(BK228/AY228,0)</f>
        <v>0</v>
      </c>
      <c r="CP228" s="28">
        <v>201506</v>
      </c>
      <c r="CQ228" s="29">
        <v>0</v>
      </c>
      <c r="CR228" s="30">
        <f>IFERROR(DY7,0)</f>
        <v>0</v>
      </c>
      <c r="CS228" s="30">
        <f>IFERROR(DY99,0)</f>
        <v>0</v>
      </c>
      <c r="CT228" s="30">
        <f>IFERROR([5]车损险012大赔案!DM8,0)</f>
        <v>0</v>
      </c>
      <c r="CU228" s="30">
        <f>IFERROR([5]车损险012大赔案!DM47,0)</f>
        <v>0</v>
      </c>
      <c r="CV228" s="29">
        <f>ROUND(IFERROR(DY90*CR228,0),2)</f>
        <v>0</v>
      </c>
      <c r="CW228" s="30">
        <f>ROUND(IFERROR(DY221*(SUM(CR228:CS228)),0),2)</f>
        <v>0</v>
      </c>
      <c r="CX228" s="34">
        <f t="shared" ref="CX228:CX262" si="145">ROUND(AVERAGE(CV228,CW228),2)</f>
        <v>0</v>
      </c>
      <c r="CY228" s="30">
        <f t="shared" ref="CY228:CY262" si="146">ROUND(IFERROR(CX228-(SUM(CR228:CS228)),0),2)</f>
        <v>0</v>
      </c>
      <c r="CZ228" s="35">
        <f t="shared" ref="CZ228:CZ262" si="147">0</f>
        <v>0</v>
      </c>
      <c r="DA228" s="30">
        <f t="shared" ref="DA228:DA262" si="148">ROUND(IFERROR(CQ251*CZ228,0),2)</f>
        <v>0</v>
      </c>
      <c r="DB228" s="30">
        <f t="shared" ref="DB228:DB262" si="149">ROUND(IFERROR(DA228-CT228-CU228,0),2)</f>
        <v>0</v>
      </c>
      <c r="DC228" s="29">
        <f t="shared" ref="DC228:DD262" si="150">ROUND(IFERROR(CX228+DA228,0),2)</f>
        <v>0</v>
      </c>
      <c r="DD228" s="30">
        <f t="shared" si="150"/>
        <v>0</v>
      </c>
      <c r="DE228" s="42">
        <f t="shared" ref="DE228:DE262" si="151">IFERROR(DC228/CQ228,0)</f>
        <v>0</v>
      </c>
    </row>
    <row r="229" ht="15" customHeight="1" outlineLevel="1" spans="2:109">
      <c r="B229" s="31">
        <v>201609</v>
      </c>
      <c r="C229" s="32">
        <v>256041.47</v>
      </c>
      <c r="D229" s="33">
        <v>218144.6</v>
      </c>
      <c r="E229" s="33">
        <f>IFERROR(AJ100,0)</f>
        <v>0</v>
      </c>
      <c r="F229" s="33">
        <f>IFERROR([5]车损险012大赔案!AJ9,0)</f>
        <v>0</v>
      </c>
      <c r="G229" s="33">
        <f>IFERROR([5]车损险012大赔案!AJ48,0)</f>
        <v>0</v>
      </c>
      <c r="H229" s="32">
        <f>ROUND(IFERROR(AJ90*D229,0),2)</f>
        <v>218144.6</v>
      </c>
      <c r="I229" s="33">
        <f>ROUND(IFERROR(AJ221*(SUM(D229:E229)),0),2)</f>
        <v>218144.6</v>
      </c>
      <c r="J229" s="34">
        <f t="shared" ref="J229:J262" si="152">I229</f>
        <v>218144.6</v>
      </c>
      <c r="K229" s="33">
        <f t="shared" si="132"/>
        <v>0</v>
      </c>
      <c r="L229" s="38">
        <f t="shared" si="133"/>
        <v>0</v>
      </c>
      <c r="M229" s="33">
        <f t="shared" si="134"/>
        <v>0</v>
      </c>
      <c r="N229" s="39">
        <f t="shared" si="135"/>
        <v>0</v>
      </c>
      <c r="O229" s="32">
        <f t="shared" si="136"/>
        <v>218144.6</v>
      </c>
      <c r="P229" s="33">
        <f t="shared" si="136"/>
        <v>0</v>
      </c>
      <c r="Q229" s="43">
        <f t="shared" si="137"/>
        <v>0.851989328135009</v>
      </c>
      <c r="AX229" s="31">
        <v>201509</v>
      </c>
      <c r="AY229" s="32">
        <v>0</v>
      </c>
      <c r="AZ229" s="33">
        <f>IFERROR(CF8,0)</f>
        <v>0</v>
      </c>
      <c r="BA229" s="33">
        <f>IFERROR(CF100,0)</f>
        <v>0</v>
      </c>
      <c r="BB229" s="33">
        <f>IFERROR([5]车损险012大赔案!BX9,0)</f>
        <v>0</v>
      </c>
      <c r="BC229" s="33">
        <f>IFERROR([5]车损险012大赔案!BX48,0)</f>
        <v>0</v>
      </c>
      <c r="BD229" s="32">
        <f>ROUND(IFERROR(CF90*AZ229,0),2)</f>
        <v>0</v>
      </c>
      <c r="BE229" s="33">
        <f>ROUND(IFERROR(CF221*(SUM(AZ229:BA229)),0),2)</f>
        <v>0</v>
      </c>
      <c r="BF229" s="37">
        <f t="shared" si="138"/>
        <v>0</v>
      </c>
      <c r="BG229" s="33">
        <f t="shared" si="139"/>
        <v>0</v>
      </c>
      <c r="BH229" s="38">
        <f t="shared" si="140"/>
        <v>0</v>
      </c>
      <c r="BI229" s="33">
        <f t="shared" si="141"/>
        <v>0</v>
      </c>
      <c r="BJ229" s="33">
        <f t="shared" si="142"/>
        <v>0</v>
      </c>
      <c r="BK229" s="32">
        <f t="shared" si="143"/>
        <v>0</v>
      </c>
      <c r="BL229" s="33">
        <f t="shared" si="143"/>
        <v>0</v>
      </c>
      <c r="BM229" s="43">
        <f t="shared" si="144"/>
        <v>0</v>
      </c>
      <c r="CP229" s="31">
        <v>201509</v>
      </c>
      <c r="CQ229" s="32">
        <v>0</v>
      </c>
      <c r="CR229" s="33">
        <f>IFERROR(DX8,0)</f>
        <v>0</v>
      </c>
      <c r="CS229" s="33">
        <f>IFERROR(DX100,0)</f>
        <v>0</v>
      </c>
      <c r="CT229" s="33">
        <f>IFERROR([5]车损险012大赔案!DL9,0)</f>
        <v>0</v>
      </c>
      <c r="CU229" s="33">
        <f>IFERROR([5]车损险012大赔案!DL48,0)</f>
        <v>0</v>
      </c>
      <c r="CV229" s="32">
        <f>ROUND(IFERROR(DX90*CR229,0),2)</f>
        <v>0</v>
      </c>
      <c r="CW229" s="33">
        <f>ROUND(IFERROR(DX221*(SUM(CR229:CS229)),0),2)</f>
        <v>0</v>
      </c>
      <c r="CX229" s="37">
        <f t="shared" si="145"/>
        <v>0</v>
      </c>
      <c r="CY229" s="33">
        <f t="shared" si="146"/>
        <v>0</v>
      </c>
      <c r="CZ229" s="38">
        <f t="shared" si="147"/>
        <v>0</v>
      </c>
      <c r="DA229" s="33">
        <f t="shared" si="148"/>
        <v>0</v>
      </c>
      <c r="DB229" s="33">
        <f t="shared" si="149"/>
        <v>0</v>
      </c>
      <c r="DC229" s="32">
        <f t="shared" si="150"/>
        <v>0</v>
      </c>
      <c r="DD229" s="33">
        <f t="shared" si="150"/>
        <v>0</v>
      </c>
      <c r="DE229" s="43">
        <f t="shared" si="151"/>
        <v>0</v>
      </c>
    </row>
    <row r="230" ht="15" customHeight="1" outlineLevel="1" spans="2:109">
      <c r="B230" s="31">
        <v>201612</v>
      </c>
      <c r="C230" s="32">
        <v>246893.07</v>
      </c>
      <c r="D230" s="33">
        <v>81488.66</v>
      </c>
      <c r="E230" s="33">
        <f>IFERROR(AI101,0)</f>
        <v>0</v>
      </c>
      <c r="F230" s="33">
        <f>IFERROR([5]车损险012大赔案!AI10,0)</f>
        <v>0</v>
      </c>
      <c r="G230" s="33">
        <f>IFERROR([5]车损险012大赔案!AI49,0)</f>
        <v>0</v>
      </c>
      <c r="H230" s="32">
        <f>ROUND(IFERROR(AI90*D230,0),2)</f>
        <v>81488.66</v>
      </c>
      <c r="I230" s="33">
        <f>ROUND(IFERROR(AI221*(SUM(D230:E230)),0),2)</f>
        <v>81488.66</v>
      </c>
      <c r="J230" s="34">
        <f t="shared" si="152"/>
        <v>81488.66</v>
      </c>
      <c r="K230" s="33">
        <f t="shared" si="132"/>
        <v>0</v>
      </c>
      <c r="L230" s="38">
        <f t="shared" si="133"/>
        <v>0</v>
      </c>
      <c r="M230" s="33">
        <f t="shared" si="134"/>
        <v>0</v>
      </c>
      <c r="N230" s="39">
        <f t="shared" si="135"/>
        <v>0</v>
      </c>
      <c r="O230" s="32">
        <f t="shared" si="136"/>
        <v>81488.66</v>
      </c>
      <c r="P230" s="33">
        <f t="shared" si="136"/>
        <v>0</v>
      </c>
      <c r="Q230" s="43">
        <f t="shared" si="137"/>
        <v>0.330056489637396</v>
      </c>
      <c r="AX230" s="31">
        <v>201512</v>
      </c>
      <c r="AY230" s="32">
        <v>0</v>
      </c>
      <c r="AZ230" s="33">
        <f>IFERROR(CE9,0)</f>
        <v>0</v>
      </c>
      <c r="BA230" s="33">
        <f>IFERROR(CE101,0)</f>
        <v>0</v>
      </c>
      <c r="BB230" s="33">
        <f>IFERROR([5]车损险012大赔案!BW10,0)</f>
        <v>0</v>
      </c>
      <c r="BC230" s="33">
        <f>IFERROR([5]车损险012大赔案!BW49,0)</f>
        <v>0</v>
      </c>
      <c r="BD230" s="32">
        <f>ROUND(IFERROR(CE90*AZ230,0),2)</f>
        <v>0</v>
      </c>
      <c r="BE230" s="33">
        <f>ROUND(IFERROR(CE221*(SUM(AZ230:BA230)),0),2)</f>
        <v>0</v>
      </c>
      <c r="BF230" s="37">
        <f t="shared" si="138"/>
        <v>0</v>
      </c>
      <c r="BG230" s="33">
        <f t="shared" si="139"/>
        <v>0</v>
      </c>
      <c r="BH230" s="38">
        <f t="shared" si="140"/>
        <v>0</v>
      </c>
      <c r="BI230" s="33">
        <f t="shared" si="141"/>
        <v>0</v>
      </c>
      <c r="BJ230" s="33">
        <f t="shared" si="142"/>
        <v>0</v>
      </c>
      <c r="BK230" s="32">
        <f t="shared" si="143"/>
        <v>0</v>
      </c>
      <c r="BL230" s="33">
        <f t="shared" si="143"/>
        <v>0</v>
      </c>
      <c r="BM230" s="43">
        <f t="shared" si="144"/>
        <v>0</v>
      </c>
      <c r="CP230" s="31">
        <v>201512</v>
      </c>
      <c r="CQ230" s="32">
        <v>0</v>
      </c>
      <c r="CR230" s="33">
        <f>IFERROR(DW9,0)</f>
        <v>0</v>
      </c>
      <c r="CS230" s="33">
        <f>IFERROR(DW101,0)</f>
        <v>0</v>
      </c>
      <c r="CT230" s="33">
        <f>IFERROR([5]车损险012大赔案!DK10,0)</f>
        <v>0</v>
      </c>
      <c r="CU230" s="33">
        <f>IFERROR([5]车损险012大赔案!DK49,0)</f>
        <v>0</v>
      </c>
      <c r="CV230" s="32">
        <f>ROUND(IFERROR(DW90*CR230,0),2)</f>
        <v>0</v>
      </c>
      <c r="CW230" s="33">
        <f>ROUND(IFERROR(DW221*(SUM(CR230:CS230)),0),2)</f>
        <v>0</v>
      </c>
      <c r="CX230" s="37">
        <f t="shared" si="145"/>
        <v>0</v>
      </c>
      <c r="CY230" s="33">
        <f t="shared" si="146"/>
        <v>0</v>
      </c>
      <c r="CZ230" s="38">
        <f t="shared" si="147"/>
        <v>0</v>
      </c>
      <c r="DA230" s="33">
        <f t="shared" si="148"/>
        <v>0</v>
      </c>
      <c r="DB230" s="33">
        <f t="shared" si="149"/>
        <v>0</v>
      </c>
      <c r="DC230" s="32">
        <f t="shared" si="150"/>
        <v>0</v>
      </c>
      <c r="DD230" s="33">
        <f t="shared" si="150"/>
        <v>0</v>
      </c>
      <c r="DE230" s="43">
        <f t="shared" si="151"/>
        <v>0</v>
      </c>
    </row>
    <row r="231" ht="15" customHeight="1" outlineLevel="1" spans="2:109">
      <c r="B231" s="31">
        <v>201703</v>
      </c>
      <c r="C231" s="32">
        <v>252352.41</v>
      </c>
      <c r="D231" s="33">
        <v>84676.64</v>
      </c>
      <c r="E231" s="33">
        <f>IFERROR(AH102,0)</f>
        <v>0</v>
      </c>
      <c r="F231" s="33">
        <f>IFERROR([5]车损险012大赔案!AH11,0)</f>
        <v>0</v>
      </c>
      <c r="G231" s="33">
        <f>IFERROR([5]车损险012大赔案!AH50,0)</f>
        <v>0</v>
      </c>
      <c r="H231" s="32">
        <f>ROUND(IFERROR(AH90*D231,0),2)</f>
        <v>84676.64</v>
      </c>
      <c r="I231" s="33">
        <f>ROUND(IFERROR(AH221*(SUM(D231:E231)),0),2)</f>
        <v>84676.64</v>
      </c>
      <c r="J231" s="34">
        <f t="shared" si="152"/>
        <v>84676.64</v>
      </c>
      <c r="K231" s="33">
        <f t="shared" si="132"/>
        <v>0</v>
      </c>
      <c r="L231" s="38">
        <f t="shared" si="133"/>
        <v>0</v>
      </c>
      <c r="M231" s="33">
        <f t="shared" si="134"/>
        <v>0</v>
      </c>
      <c r="N231" s="39">
        <f t="shared" si="135"/>
        <v>0</v>
      </c>
      <c r="O231" s="32">
        <f t="shared" si="136"/>
        <v>84676.64</v>
      </c>
      <c r="P231" s="33">
        <f t="shared" si="136"/>
        <v>0</v>
      </c>
      <c r="Q231" s="43">
        <f t="shared" si="137"/>
        <v>0.335549163172248</v>
      </c>
      <c r="AX231" s="31">
        <v>201603</v>
      </c>
      <c r="AY231" s="32">
        <v>0</v>
      </c>
      <c r="AZ231" s="33">
        <f>IFERROR(CD10,0)</f>
        <v>0</v>
      </c>
      <c r="BA231" s="33">
        <f>IFERROR(CD102,0)</f>
        <v>0</v>
      </c>
      <c r="BB231" s="33">
        <f>IFERROR([5]车损险012大赔案!BV11,0)</f>
        <v>0</v>
      </c>
      <c r="BC231" s="33">
        <f>IFERROR([5]车损险012大赔案!BV50,0)</f>
        <v>0</v>
      </c>
      <c r="BD231" s="32">
        <f>ROUND(IFERROR(CD90*AZ231,0),2)</f>
        <v>0</v>
      </c>
      <c r="BE231" s="33">
        <f>ROUND(IFERROR(CD221*(SUM(AZ231:BA231)),0),2)</f>
        <v>0</v>
      </c>
      <c r="BF231" s="37">
        <f t="shared" si="138"/>
        <v>0</v>
      </c>
      <c r="BG231" s="33">
        <f t="shared" si="139"/>
        <v>0</v>
      </c>
      <c r="BH231" s="38">
        <f t="shared" si="140"/>
        <v>0</v>
      </c>
      <c r="BI231" s="33">
        <f t="shared" si="141"/>
        <v>0</v>
      </c>
      <c r="BJ231" s="33">
        <f t="shared" si="142"/>
        <v>0</v>
      </c>
      <c r="BK231" s="32">
        <f t="shared" si="143"/>
        <v>0</v>
      </c>
      <c r="BL231" s="33">
        <f t="shared" si="143"/>
        <v>0</v>
      </c>
      <c r="BM231" s="43">
        <f t="shared" si="144"/>
        <v>0</v>
      </c>
      <c r="CP231" s="31">
        <v>201603</v>
      </c>
      <c r="CQ231" s="32">
        <v>0</v>
      </c>
      <c r="CR231" s="33">
        <f>IFERROR(DV10,0)</f>
        <v>0</v>
      </c>
      <c r="CS231" s="33">
        <f>IFERROR(DV102,0)</f>
        <v>0</v>
      </c>
      <c r="CT231" s="33">
        <f>IFERROR([5]车损险012大赔案!DJ11,0)</f>
        <v>0</v>
      </c>
      <c r="CU231" s="33">
        <f>IFERROR([5]车损险012大赔案!DJ50,0)</f>
        <v>0</v>
      </c>
      <c r="CV231" s="32">
        <f>ROUND(IFERROR(DV90*CR231,0),2)</f>
        <v>0</v>
      </c>
      <c r="CW231" s="33">
        <f>ROUND(IFERROR(DV221*(SUM(CR231:CS231)),0),2)</f>
        <v>0</v>
      </c>
      <c r="CX231" s="37">
        <f t="shared" si="145"/>
        <v>0</v>
      </c>
      <c r="CY231" s="33">
        <f t="shared" si="146"/>
        <v>0</v>
      </c>
      <c r="CZ231" s="38">
        <f t="shared" si="147"/>
        <v>0</v>
      </c>
      <c r="DA231" s="33">
        <f t="shared" si="148"/>
        <v>0</v>
      </c>
      <c r="DB231" s="33">
        <f t="shared" si="149"/>
        <v>0</v>
      </c>
      <c r="DC231" s="32">
        <f t="shared" si="150"/>
        <v>0</v>
      </c>
      <c r="DD231" s="33">
        <f t="shared" si="150"/>
        <v>0</v>
      </c>
      <c r="DE231" s="43">
        <f t="shared" si="151"/>
        <v>0</v>
      </c>
    </row>
    <row r="232" ht="15" customHeight="1" outlineLevel="1" spans="2:109">
      <c r="B232" s="31">
        <v>201706</v>
      </c>
      <c r="C232" s="32">
        <v>279680.11</v>
      </c>
      <c r="D232" s="33">
        <v>321639.07</v>
      </c>
      <c r="E232" s="33">
        <f>IFERROR(AG103,0)</f>
        <v>0</v>
      </c>
      <c r="F232" s="33">
        <f>IFERROR([5]车损险012大赔案!AG12,0)</f>
        <v>0</v>
      </c>
      <c r="G232" s="33">
        <f>IFERROR([5]车损险012大赔案!AG51,0)</f>
        <v>0</v>
      </c>
      <c r="H232" s="32">
        <f>ROUND(IFERROR(AG90*D232,0),2)</f>
        <v>321639.07</v>
      </c>
      <c r="I232" s="33">
        <f>ROUND(IFERROR(AG221*(SUM(D232:E232)),0),2)</f>
        <v>321639.07</v>
      </c>
      <c r="J232" s="34">
        <f t="shared" si="152"/>
        <v>321639.07</v>
      </c>
      <c r="K232" s="33">
        <f t="shared" si="132"/>
        <v>0</v>
      </c>
      <c r="L232" s="38">
        <f t="shared" si="133"/>
        <v>0</v>
      </c>
      <c r="M232" s="33">
        <f t="shared" si="134"/>
        <v>0</v>
      </c>
      <c r="N232" s="39">
        <f t="shared" si="135"/>
        <v>0</v>
      </c>
      <c r="O232" s="32">
        <f t="shared" si="136"/>
        <v>321639.07</v>
      </c>
      <c r="P232" s="33">
        <f t="shared" si="136"/>
        <v>0</v>
      </c>
      <c r="Q232" s="43">
        <f t="shared" si="137"/>
        <v>1.15002482657776</v>
      </c>
      <c r="AX232" s="31">
        <v>201606</v>
      </c>
      <c r="AY232" s="32">
        <v>0</v>
      </c>
      <c r="AZ232" s="33">
        <f>IFERROR(CC11,0)</f>
        <v>0</v>
      </c>
      <c r="BA232" s="33">
        <f>IFERROR(CC103,0)</f>
        <v>0</v>
      </c>
      <c r="BB232" s="33">
        <f>IFERROR([5]车损险012大赔案!BU12,0)</f>
        <v>0</v>
      </c>
      <c r="BC232" s="33">
        <f>IFERROR([5]车损险012大赔案!BU51,0)</f>
        <v>0</v>
      </c>
      <c r="BD232" s="32">
        <f>ROUND(IFERROR(CC90*AZ232,0),2)</f>
        <v>0</v>
      </c>
      <c r="BE232" s="33">
        <f>ROUND(IFERROR(CC221*(SUM(AZ232:BA232)),0),2)</f>
        <v>0</v>
      </c>
      <c r="BF232" s="37">
        <f t="shared" si="138"/>
        <v>0</v>
      </c>
      <c r="BG232" s="33">
        <f t="shared" si="139"/>
        <v>0</v>
      </c>
      <c r="BH232" s="38">
        <f t="shared" si="140"/>
        <v>0</v>
      </c>
      <c r="BI232" s="33">
        <f t="shared" si="141"/>
        <v>0</v>
      </c>
      <c r="BJ232" s="33">
        <f t="shared" si="142"/>
        <v>0</v>
      </c>
      <c r="BK232" s="32">
        <f t="shared" si="143"/>
        <v>0</v>
      </c>
      <c r="BL232" s="33">
        <f t="shared" si="143"/>
        <v>0</v>
      </c>
      <c r="BM232" s="43">
        <f t="shared" si="144"/>
        <v>0</v>
      </c>
      <c r="CP232" s="31">
        <v>201606</v>
      </c>
      <c r="CQ232" s="32">
        <v>0</v>
      </c>
      <c r="CR232" s="33">
        <f>IFERROR(DU11,0)</f>
        <v>0</v>
      </c>
      <c r="CS232" s="33">
        <f>IFERROR(DU103,0)</f>
        <v>0</v>
      </c>
      <c r="CT232" s="33">
        <f>IFERROR([5]车损险012大赔案!DI12,0)</f>
        <v>0</v>
      </c>
      <c r="CU232" s="33">
        <f>IFERROR([5]车损险012大赔案!DI51,0)</f>
        <v>0</v>
      </c>
      <c r="CV232" s="32">
        <f>ROUND(IFERROR(DU90*CR232,0),2)</f>
        <v>0</v>
      </c>
      <c r="CW232" s="33">
        <f>ROUND(IFERROR(DU221*(SUM(CR232:CS232)),0),2)</f>
        <v>0</v>
      </c>
      <c r="CX232" s="37">
        <f t="shared" si="145"/>
        <v>0</v>
      </c>
      <c r="CY232" s="33">
        <f t="shared" si="146"/>
        <v>0</v>
      </c>
      <c r="CZ232" s="38">
        <f t="shared" si="147"/>
        <v>0</v>
      </c>
      <c r="DA232" s="33">
        <f t="shared" si="148"/>
        <v>0</v>
      </c>
      <c r="DB232" s="33">
        <f t="shared" si="149"/>
        <v>0</v>
      </c>
      <c r="DC232" s="32">
        <f t="shared" si="150"/>
        <v>0</v>
      </c>
      <c r="DD232" s="33">
        <f t="shared" si="150"/>
        <v>0</v>
      </c>
      <c r="DE232" s="43">
        <f t="shared" si="151"/>
        <v>0</v>
      </c>
    </row>
    <row r="233" ht="15" customHeight="1" outlineLevel="1" spans="2:109">
      <c r="B233" s="31">
        <v>201709</v>
      </c>
      <c r="C233" s="32">
        <v>363095.65</v>
      </c>
      <c r="D233" s="33">
        <v>211400.4</v>
      </c>
      <c r="E233" s="33">
        <f>IFERROR(AF104,0)</f>
        <v>0</v>
      </c>
      <c r="F233" s="33">
        <f>IFERROR([5]车损险012大赔案!AF13,0)</f>
        <v>0</v>
      </c>
      <c r="G233" s="33">
        <f>IFERROR([5]车损险012大赔案!AF52,0)</f>
        <v>0</v>
      </c>
      <c r="H233" s="32">
        <f>ROUND(IFERROR(AF90*D233,0),2)</f>
        <v>211400.4</v>
      </c>
      <c r="I233" s="33">
        <f>ROUND(IFERROR(AF221*(SUM(D233:E233)),0),2)</f>
        <v>211400.4</v>
      </c>
      <c r="J233" s="34">
        <f t="shared" si="152"/>
        <v>211400.4</v>
      </c>
      <c r="K233" s="33">
        <f t="shared" si="132"/>
        <v>0</v>
      </c>
      <c r="L233" s="38">
        <f t="shared" si="133"/>
        <v>0</v>
      </c>
      <c r="M233" s="33">
        <f t="shared" si="134"/>
        <v>0</v>
      </c>
      <c r="N233" s="39">
        <f t="shared" si="135"/>
        <v>0</v>
      </c>
      <c r="O233" s="32">
        <f t="shared" si="136"/>
        <v>211400.4</v>
      </c>
      <c r="P233" s="33">
        <f t="shared" si="136"/>
        <v>0</v>
      </c>
      <c r="Q233" s="43">
        <f t="shared" si="137"/>
        <v>0.582216834599919</v>
      </c>
      <c r="AX233" s="31">
        <v>201609</v>
      </c>
      <c r="AY233" s="32">
        <v>0</v>
      </c>
      <c r="AZ233" s="33">
        <f>IFERROR(CB12,0)</f>
        <v>0</v>
      </c>
      <c r="BA233" s="33">
        <f>IFERROR(CB104,0)</f>
        <v>0</v>
      </c>
      <c r="BB233" s="33">
        <f>IFERROR([5]车损险012大赔案!BT13,0)</f>
        <v>0</v>
      </c>
      <c r="BC233" s="33">
        <f>IFERROR([5]车损险012大赔案!BT52,0)</f>
        <v>0</v>
      </c>
      <c r="BD233" s="32">
        <f>ROUND(IFERROR(CB90*AZ233,0),2)</f>
        <v>0</v>
      </c>
      <c r="BE233" s="33">
        <f>ROUND(IFERROR(CB221*(SUM(AZ233:BA233)),0),2)</f>
        <v>0</v>
      </c>
      <c r="BF233" s="37">
        <f t="shared" si="138"/>
        <v>0</v>
      </c>
      <c r="BG233" s="33">
        <f t="shared" si="139"/>
        <v>0</v>
      </c>
      <c r="BH233" s="38">
        <f t="shared" si="140"/>
        <v>0</v>
      </c>
      <c r="BI233" s="33">
        <f t="shared" si="141"/>
        <v>0</v>
      </c>
      <c r="BJ233" s="33">
        <f t="shared" si="142"/>
        <v>0</v>
      </c>
      <c r="BK233" s="32">
        <f t="shared" si="143"/>
        <v>0</v>
      </c>
      <c r="BL233" s="33">
        <f t="shared" si="143"/>
        <v>0</v>
      </c>
      <c r="BM233" s="43">
        <f t="shared" si="144"/>
        <v>0</v>
      </c>
      <c r="CP233" s="31">
        <v>201609</v>
      </c>
      <c r="CQ233" s="32">
        <v>0</v>
      </c>
      <c r="CR233" s="33">
        <f>IFERROR(DT12,0)</f>
        <v>0</v>
      </c>
      <c r="CS233" s="33">
        <f>IFERROR(DT104,0)</f>
        <v>0</v>
      </c>
      <c r="CT233" s="33">
        <f>IFERROR([5]车损险012大赔案!DH13,0)</f>
        <v>0</v>
      </c>
      <c r="CU233" s="33">
        <f>IFERROR([5]车损险012大赔案!DH52,0)</f>
        <v>0</v>
      </c>
      <c r="CV233" s="32">
        <f>ROUND(IFERROR(DT90*CR233,0),2)</f>
        <v>0</v>
      </c>
      <c r="CW233" s="33">
        <f>ROUND(IFERROR(DT221*(SUM(CR233:CS233)),0),2)</f>
        <v>0</v>
      </c>
      <c r="CX233" s="37">
        <f t="shared" si="145"/>
        <v>0</v>
      </c>
      <c r="CY233" s="33">
        <f t="shared" si="146"/>
        <v>0</v>
      </c>
      <c r="CZ233" s="38">
        <f t="shared" si="147"/>
        <v>0</v>
      </c>
      <c r="DA233" s="33">
        <f t="shared" si="148"/>
        <v>0</v>
      </c>
      <c r="DB233" s="33">
        <f t="shared" si="149"/>
        <v>0</v>
      </c>
      <c r="DC233" s="32">
        <f t="shared" si="150"/>
        <v>0</v>
      </c>
      <c r="DD233" s="33">
        <f t="shared" si="150"/>
        <v>0</v>
      </c>
      <c r="DE233" s="43">
        <f t="shared" si="151"/>
        <v>0</v>
      </c>
    </row>
    <row r="234" ht="15" customHeight="1" outlineLevel="1" spans="2:109">
      <c r="B234" s="31">
        <v>201712</v>
      </c>
      <c r="C234" s="32">
        <v>571667.94</v>
      </c>
      <c r="D234" s="33">
        <v>153720</v>
      </c>
      <c r="E234" s="33">
        <f>IFERROR(AE105,0)</f>
        <v>0</v>
      </c>
      <c r="F234" s="33">
        <f>IFERROR([5]车损险012大赔案!AE14,0)</f>
        <v>0</v>
      </c>
      <c r="G234" s="33">
        <f>IFERROR([5]车损险012大赔案!AE53,0)</f>
        <v>0</v>
      </c>
      <c r="H234" s="32">
        <f>ROUND(IFERROR(AE90*D234,0),2)</f>
        <v>153720</v>
      </c>
      <c r="I234" s="33">
        <f>ROUND(IFERROR(AE221*(SUM(D234:E234)),0),2)</f>
        <v>153720</v>
      </c>
      <c r="J234" s="34">
        <f t="shared" si="152"/>
        <v>153720</v>
      </c>
      <c r="K234" s="33">
        <f t="shared" si="132"/>
        <v>0</v>
      </c>
      <c r="L234" s="38">
        <f t="shared" si="133"/>
        <v>0</v>
      </c>
      <c r="M234" s="33">
        <f t="shared" si="134"/>
        <v>0</v>
      </c>
      <c r="N234" s="39">
        <f t="shared" si="135"/>
        <v>0</v>
      </c>
      <c r="O234" s="32">
        <f t="shared" si="136"/>
        <v>153720</v>
      </c>
      <c r="P234" s="33">
        <f t="shared" si="136"/>
        <v>0</v>
      </c>
      <c r="Q234" s="43">
        <f t="shared" si="137"/>
        <v>0.268897360240282</v>
      </c>
      <c r="AX234" s="31">
        <v>201612</v>
      </c>
      <c r="AY234" s="32">
        <v>0</v>
      </c>
      <c r="AZ234" s="33">
        <f>IFERROR(CA13,0)</f>
        <v>0</v>
      </c>
      <c r="BA234" s="33">
        <f>IFERROR(CA105,0)</f>
        <v>0</v>
      </c>
      <c r="BB234" s="33">
        <f>IFERROR([5]车损险012大赔案!BS14,0)</f>
        <v>0</v>
      </c>
      <c r="BC234" s="33">
        <f>IFERROR([5]车损险012大赔案!BS53,0)</f>
        <v>0</v>
      </c>
      <c r="BD234" s="32">
        <f>ROUND(IFERROR(CA90*AZ234,0),2)</f>
        <v>0</v>
      </c>
      <c r="BE234" s="33">
        <f>ROUND(IFERROR(CA221*(SUM(AZ234:BA234)),0),2)</f>
        <v>0</v>
      </c>
      <c r="BF234" s="37">
        <f t="shared" si="138"/>
        <v>0</v>
      </c>
      <c r="BG234" s="33">
        <f t="shared" si="139"/>
        <v>0</v>
      </c>
      <c r="BH234" s="38">
        <f t="shared" si="140"/>
        <v>0</v>
      </c>
      <c r="BI234" s="33">
        <f t="shared" si="141"/>
        <v>0</v>
      </c>
      <c r="BJ234" s="33">
        <f t="shared" si="142"/>
        <v>0</v>
      </c>
      <c r="BK234" s="32">
        <f t="shared" si="143"/>
        <v>0</v>
      </c>
      <c r="BL234" s="33">
        <f t="shared" si="143"/>
        <v>0</v>
      </c>
      <c r="BM234" s="43">
        <f t="shared" si="144"/>
        <v>0</v>
      </c>
      <c r="CP234" s="31">
        <v>201612</v>
      </c>
      <c r="CQ234" s="32">
        <v>0</v>
      </c>
      <c r="CR234" s="33">
        <f>IFERROR(DS13,0)</f>
        <v>0</v>
      </c>
      <c r="CS234" s="33">
        <f>IFERROR(DS105,0)</f>
        <v>0</v>
      </c>
      <c r="CT234" s="33">
        <f>IFERROR([5]车损险012大赔案!DG14,0)</f>
        <v>0</v>
      </c>
      <c r="CU234" s="33">
        <f>IFERROR([5]车损险012大赔案!DG53,0)</f>
        <v>0</v>
      </c>
      <c r="CV234" s="32">
        <f>ROUND(IFERROR(DS90*CR234,0),2)</f>
        <v>0</v>
      </c>
      <c r="CW234" s="33">
        <f>ROUND(IFERROR(DS221*(SUM(CR234:CS234)),0),2)</f>
        <v>0</v>
      </c>
      <c r="CX234" s="37">
        <f t="shared" si="145"/>
        <v>0</v>
      </c>
      <c r="CY234" s="33">
        <f t="shared" si="146"/>
        <v>0</v>
      </c>
      <c r="CZ234" s="38">
        <f t="shared" si="147"/>
        <v>0</v>
      </c>
      <c r="DA234" s="33">
        <f t="shared" si="148"/>
        <v>0</v>
      </c>
      <c r="DB234" s="33">
        <f t="shared" si="149"/>
        <v>0</v>
      </c>
      <c r="DC234" s="32">
        <f t="shared" si="150"/>
        <v>0</v>
      </c>
      <c r="DD234" s="33">
        <f t="shared" si="150"/>
        <v>0</v>
      </c>
      <c r="DE234" s="43">
        <f t="shared" si="151"/>
        <v>0</v>
      </c>
    </row>
    <row r="235" ht="15" customHeight="1" outlineLevel="1" spans="2:109">
      <c r="B235" s="31">
        <v>201803</v>
      </c>
      <c r="C235" s="32">
        <v>1023240.81</v>
      </c>
      <c r="D235" s="33">
        <v>659058.84</v>
      </c>
      <c r="E235" s="33">
        <f>IFERROR(AD106,0)</f>
        <v>0</v>
      </c>
      <c r="F235" s="33">
        <f>IFERROR([5]车损险012大赔案!AD15,0)</f>
        <v>0</v>
      </c>
      <c r="G235" s="33">
        <f>IFERROR([5]车损险012大赔案!AD54,0)</f>
        <v>0</v>
      </c>
      <c r="H235" s="32">
        <f>ROUND(IFERROR(AD90*D235,0),2)</f>
        <v>659058.84</v>
      </c>
      <c r="I235" s="33">
        <f>ROUND(IFERROR(AD221*(SUM(D235:E235)),0),2)</f>
        <v>659058.84</v>
      </c>
      <c r="J235" s="34">
        <f t="shared" si="152"/>
        <v>659058.84</v>
      </c>
      <c r="K235" s="33">
        <f t="shared" si="132"/>
        <v>0</v>
      </c>
      <c r="L235" s="38">
        <f t="shared" si="133"/>
        <v>0</v>
      </c>
      <c r="M235" s="33">
        <f t="shared" si="134"/>
        <v>0</v>
      </c>
      <c r="N235" s="39">
        <f t="shared" si="135"/>
        <v>0</v>
      </c>
      <c r="O235" s="32">
        <f t="shared" si="136"/>
        <v>659058.84</v>
      </c>
      <c r="P235" s="33">
        <f t="shared" si="136"/>
        <v>0</v>
      </c>
      <c r="Q235" s="43">
        <f t="shared" si="137"/>
        <v>0.644089674257617</v>
      </c>
      <c r="AX235" s="31">
        <v>201703</v>
      </c>
      <c r="AY235" s="32">
        <v>0</v>
      </c>
      <c r="AZ235" s="33">
        <f>IFERROR(BZ14,0)</f>
        <v>0</v>
      </c>
      <c r="BA235" s="33">
        <f>IFERROR(BZ106,0)</f>
        <v>0</v>
      </c>
      <c r="BB235" s="33">
        <f>IFERROR([5]车损险012大赔案!BR15,0)</f>
        <v>0</v>
      </c>
      <c r="BC235" s="33">
        <f>IFERROR([5]车损险012大赔案!BR54,0)</f>
        <v>0</v>
      </c>
      <c r="BD235" s="32">
        <f>ROUND(IFERROR(BZ90*AZ235,0),2)</f>
        <v>0</v>
      </c>
      <c r="BE235" s="33">
        <f>ROUND(IFERROR(BZ221*(SUM(AZ235:BA235)),0),2)</f>
        <v>0</v>
      </c>
      <c r="BF235" s="37">
        <f t="shared" si="138"/>
        <v>0</v>
      </c>
      <c r="BG235" s="33">
        <f t="shared" si="139"/>
        <v>0</v>
      </c>
      <c r="BH235" s="38">
        <f t="shared" si="140"/>
        <v>0</v>
      </c>
      <c r="BI235" s="33">
        <f t="shared" si="141"/>
        <v>0</v>
      </c>
      <c r="BJ235" s="33">
        <f t="shared" si="142"/>
        <v>0</v>
      </c>
      <c r="BK235" s="32">
        <f t="shared" si="143"/>
        <v>0</v>
      </c>
      <c r="BL235" s="33">
        <f t="shared" si="143"/>
        <v>0</v>
      </c>
      <c r="BM235" s="43">
        <f t="shared" si="144"/>
        <v>0</v>
      </c>
      <c r="CP235" s="31">
        <v>201703</v>
      </c>
      <c r="CQ235" s="32">
        <v>0</v>
      </c>
      <c r="CR235" s="33">
        <f>IFERROR(DR14,0)</f>
        <v>0</v>
      </c>
      <c r="CS235" s="33">
        <f>IFERROR(DR106,0)</f>
        <v>0</v>
      </c>
      <c r="CT235" s="33">
        <f>IFERROR([5]车损险012大赔案!DF15,0)</f>
        <v>0</v>
      </c>
      <c r="CU235" s="33">
        <f>IFERROR([5]车损险012大赔案!DF54,0)</f>
        <v>0</v>
      </c>
      <c r="CV235" s="32">
        <f>ROUND(IFERROR(DR90*CR235,0),2)</f>
        <v>0</v>
      </c>
      <c r="CW235" s="33">
        <f>ROUND(IFERROR(DR221*(SUM(CR235:CS235)),0),2)</f>
        <v>0</v>
      </c>
      <c r="CX235" s="37">
        <f t="shared" si="145"/>
        <v>0</v>
      </c>
      <c r="CY235" s="33">
        <f t="shared" si="146"/>
        <v>0</v>
      </c>
      <c r="CZ235" s="38">
        <f t="shared" si="147"/>
        <v>0</v>
      </c>
      <c r="DA235" s="33">
        <f t="shared" si="148"/>
        <v>0</v>
      </c>
      <c r="DB235" s="33">
        <f t="shared" si="149"/>
        <v>0</v>
      </c>
      <c r="DC235" s="32">
        <f t="shared" si="150"/>
        <v>0</v>
      </c>
      <c r="DD235" s="33">
        <f t="shared" si="150"/>
        <v>0</v>
      </c>
      <c r="DE235" s="43">
        <f t="shared" si="151"/>
        <v>0</v>
      </c>
    </row>
    <row r="236" ht="15" customHeight="1" outlineLevel="1" spans="2:109">
      <c r="B236" s="31">
        <v>201806</v>
      </c>
      <c r="C236" s="32">
        <v>1232992.87</v>
      </c>
      <c r="D236" s="33">
        <v>634517.18</v>
      </c>
      <c r="E236" s="33">
        <f>IFERROR(AC107,0)</f>
        <v>0</v>
      </c>
      <c r="F236" s="33">
        <f>IFERROR([5]车损险012大赔案!AC16,0)</f>
        <v>0</v>
      </c>
      <c r="G236" s="33">
        <f>IFERROR([5]车损险012大赔案!AC55,0)</f>
        <v>0</v>
      </c>
      <c r="H236" s="32">
        <f>ROUND(IFERROR(AC90*D236,0),2)</f>
        <v>634517.18</v>
      </c>
      <c r="I236" s="33">
        <f>ROUND(IFERROR(AC221*(SUM(D236:E236)),0),2)</f>
        <v>634517.18</v>
      </c>
      <c r="J236" s="34">
        <f t="shared" si="152"/>
        <v>634517.18</v>
      </c>
      <c r="K236" s="33">
        <f t="shared" si="132"/>
        <v>0</v>
      </c>
      <c r="L236" s="38">
        <f t="shared" si="133"/>
        <v>0</v>
      </c>
      <c r="M236" s="33">
        <f t="shared" si="134"/>
        <v>0</v>
      </c>
      <c r="N236" s="39">
        <f t="shared" si="135"/>
        <v>0</v>
      </c>
      <c r="O236" s="32">
        <f t="shared" si="136"/>
        <v>634517.18</v>
      </c>
      <c r="P236" s="33">
        <f t="shared" si="136"/>
        <v>0</v>
      </c>
      <c r="Q236" s="43">
        <f t="shared" si="137"/>
        <v>0.514615449479444</v>
      </c>
      <c r="AX236" s="31">
        <v>201706</v>
      </c>
      <c r="AY236" s="32">
        <v>0</v>
      </c>
      <c r="AZ236" s="33">
        <f>IFERROR(BY15,0)</f>
        <v>0</v>
      </c>
      <c r="BA236" s="33">
        <f>IFERROR(BY107,0)</f>
        <v>0</v>
      </c>
      <c r="BB236" s="33">
        <f>IFERROR([5]车损险012大赔案!BQ16,0)</f>
        <v>0</v>
      </c>
      <c r="BC236" s="33">
        <f>IFERROR([5]车损险012大赔案!BQ55,0)</f>
        <v>0</v>
      </c>
      <c r="BD236" s="32">
        <f>ROUND(IFERROR(BY90*AZ236,0),2)</f>
        <v>0</v>
      </c>
      <c r="BE236" s="33">
        <f>ROUND(IFERROR(BY221*(SUM(AZ236:BA236)),0),2)</f>
        <v>0</v>
      </c>
      <c r="BF236" s="37">
        <f t="shared" si="138"/>
        <v>0</v>
      </c>
      <c r="BG236" s="33">
        <f t="shared" si="139"/>
        <v>0</v>
      </c>
      <c r="BH236" s="38">
        <f t="shared" si="140"/>
        <v>0</v>
      </c>
      <c r="BI236" s="33">
        <f t="shared" si="141"/>
        <v>0</v>
      </c>
      <c r="BJ236" s="33">
        <f t="shared" si="142"/>
        <v>0</v>
      </c>
      <c r="BK236" s="32">
        <f t="shared" si="143"/>
        <v>0</v>
      </c>
      <c r="BL236" s="33">
        <f t="shared" si="143"/>
        <v>0</v>
      </c>
      <c r="BM236" s="43">
        <f t="shared" si="144"/>
        <v>0</v>
      </c>
      <c r="CP236" s="31">
        <v>201706</v>
      </c>
      <c r="CQ236" s="32">
        <v>0</v>
      </c>
      <c r="CR236" s="33">
        <f>IFERROR(DQ15,0)</f>
        <v>0</v>
      </c>
      <c r="CS236" s="33">
        <f>IFERROR(DQ107,0)</f>
        <v>0</v>
      </c>
      <c r="CT236" s="33">
        <f>IFERROR([5]车损险012大赔案!DE16,0)</f>
        <v>0</v>
      </c>
      <c r="CU236" s="33">
        <f>IFERROR([5]车损险012大赔案!DE55,0)</f>
        <v>0</v>
      </c>
      <c r="CV236" s="32">
        <f>ROUND(IFERROR(DQ90*CR236,0),2)</f>
        <v>0</v>
      </c>
      <c r="CW236" s="33">
        <f>ROUND(IFERROR(DQ221*(SUM(CR236:CS236)),0),2)</f>
        <v>0</v>
      </c>
      <c r="CX236" s="37">
        <f t="shared" si="145"/>
        <v>0</v>
      </c>
      <c r="CY236" s="33">
        <f t="shared" si="146"/>
        <v>0</v>
      </c>
      <c r="CZ236" s="38">
        <f t="shared" si="147"/>
        <v>0</v>
      </c>
      <c r="DA236" s="33">
        <f t="shared" si="148"/>
        <v>0</v>
      </c>
      <c r="DB236" s="33">
        <f t="shared" si="149"/>
        <v>0</v>
      </c>
      <c r="DC236" s="32">
        <f t="shared" si="150"/>
        <v>0</v>
      </c>
      <c r="DD236" s="33">
        <f t="shared" si="150"/>
        <v>0</v>
      </c>
      <c r="DE236" s="43">
        <f t="shared" si="151"/>
        <v>0</v>
      </c>
    </row>
    <row r="237" ht="15" customHeight="1" outlineLevel="1" spans="2:109">
      <c r="B237" s="31">
        <v>201809</v>
      </c>
      <c r="C237" s="32">
        <v>1374475.8</v>
      </c>
      <c r="D237" s="33">
        <v>496065.57</v>
      </c>
      <c r="E237" s="33">
        <f>IFERROR(AB108,0)</f>
        <v>0</v>
      </c>
      <c r="F237" s="33">
        <f>IFERROR([5]车损险012大赔案!AB17,0)</f>
        <v>0</v>
      </c>
      <c r="G237" s="33">
        <f>IFERROR([5]车损险012大赔案!AB56,0)</f>
        <v>0</v>
      </c>
      <c r="H237" s="32">
        <f>ROUND(IFERROR(AB90*D237,0),2)</f>
        <v>496065.57</v>
      </c>
      <c r="I237" s="33">
        <f>ROUND(IFERROR(AB221*(SUM(D237:E237)),0),2)</f>
        <v>496065.57</v>
      </c>
      <c r="J237" s="34">
        <f t="shared" si="152"/>
        <v>496065.57</v>
      </c>
      <c r="K237" s="33">
        <f t="shared" si="132"/>
        <v>0</v>
      </c>
      <c r="L237" s="38">
        <f t="shared" si="133"/>
        <v>0</v>
      </c>
      <c r="M237" s="33">
        <f t="shared" si="134"/>
        <v>0</v>
      </c>
      <c r="N237" s="39">
        <f t="shared" si="135"/>
        <v>0</v>
      </c>
      <c r="O237" s="32">
        <f t="shared" si="136"/>
        <v>496065.57</v>
      </c>
      <c r="P237" s="33">
        <f t="shared" si="136"/>
        <v>0</v>
      </c>
      <c r="Q237" s="43">
        <f t="shared" si="137"/>
        <v>0.360912552989292</v>
      </c>
      <c r="AX237" s="31">
        <v>201709</v>
      </c>
      <c r="AY237" s="32">
        <v>0</v>
      </c>
      <c r="AZ237" s="33">
        <f>IFERROR(BX16,0)</f>
        <v>0</v>
      </c>
      <c r="BA237" s="33">
        <f>IFERROR(BX108,0)</f>
        <v>0</v>
      </c>
      <c r="BB237" s="33">
        <f>IFERROR([5]车损险012大赔案!BP17,0)</f>
        <v>0</v>
      </c>
      <c r="BC237" s="33">
        <f>IFERROR([5]车损险012大赔案!BP56,0)</f>
        <v>0</v>
      </c>
      <c r="BD237" s="32">
        <f>ROUND(IFERROR(BX90*AZ237,0),2)</f>
        <v>0</v>
      </c>
      <c r="BE237" s="33">
        <f>ROUND(IFERROR(BX221*(SUM(AZ237:BA237)),0),2)</f>
        <v>0</v>
      </c>
      <c r="BF237" s="37">
        <f t="shared" si="138"/>
        <v>0</v>
      </c>
      <c r="BG237" s="33">
        <f t="shared" si="139"/>
        <v>0</v>
      </c>
      <c r="BH237" s="38">
        <f t="shared" si="140"/>
        <v>0</v>
      </c>
      <c r="BI237" s="33">
        <f t="shared" si="141"/>
        <v>0</v>
      </c>
      <c r="BJ237" s="33">
        <f t="shared" si="142"/>
        <v>0</v>
      </c>
      <c r="BK237" s="32">
        <f t="shared" si="143"/>
        <v>0</v>
      </c>
      <c r="BL237" s="33">
        <f t="shared" si="143"/>
        <v>0</v>
      </c>
      <c r="BM237" s="43">
        <f t="shared" si="144"/>
        <v>0</v>
      </c>
      <c r="CP237" s="31">
        <v>201709</v>
      </c>
      <c r="CQ237" s="32">
        <v>0</v>
      </c>
      <c r="CR237" s="33">
        <f>IFERROR(DP16,0)</f>
        <v>0</v>
      </c>
      <c r="CS237" s="33">
        <f>IFERROR(DP108,0)</f>
        <v>0</v>
      </c>
      <c r="CT237" s="33">
        <f>IFERROR([5]车损险012大赔案!DD17,0)</f>
        <v>0</v>
      </c>
      <c r="CU237" s="33">
        <f>IFERROR([5]车损险012大赔案!DD56,0)</f>
        <v>0</v>
      </c>
      <c r="CV237" s="32">
        <f>ROUND(IFERROR(DP90*CR237,0),2)</f>
        <v>0</v>
      </c>
      <c r="CW237" s="33">
        <f>ROUND(IFERROR(DP221*(SUM(CR237:CS237)),0),2)</f>
        <v>0</v>
      </c>
      <c r="CX237" s="37">
        <f t="shared" si="145"/>
        <v>0</v>
      </c>
      <c r="CY237" s="33">
        <f t="shared" si="146"/>
        <v>0</v>
      </c>
      <c r="CZ237" s="38">
        <f t="shared" si="147"/>
        <v>0</v>
      </c>
      <c r="DA237" s="33">
        <f t="shared" si="148"/>
        <v>0</v>
      </c>
      <c r="DB237" s="33">
        <f t="shared" si="149"/>
        <v>0</v>
      </c>
      <c r="DC237" s="32">
        <f t="shared" si="150"/>
        <v>0</v>
      </c>
      <c r="DD237" s="33">
        <f t="shared" si="150"/>
        <v>0</v>
      </c>
      <c r="DE237" s="43">
        <f t="shared" si="151"/>
        <v>0</v>
      </c>
    </row>
    <row r="238" ht="15" customHeight="1" outlineLevel="1" spans="2:109">
      <c r="B238" s="31">
        <v>201812</v>
      </c>
      <c r="C238" s="32">
        <v>1515075.92</v>
      </c>
      <c r="D238" s="33">
        <v>773124.77</v>
      </c>
      <c r="E238" s="33">
        <f>IFERROR(AA109,0)</f>
        <v>0</v>
      </c>
      <c r="F238" s="33">
        <f>IFERROR([5]车损险012大赔案!AA18,0)</f>
        <v>0</v>
      </c>
      <c r="G238" s="33">
        <f>IFERROR([5]车损险012大赔案!AA57,0)</f>
        <v>0</v>
      </c>
      <c r="H238" s="32">
        <f>ROUND(IFERROR(AA90*D238,0),2)</f>
        <v>773124.77</v>
      </c>
      <c r="I238" s="33">
        <f>ROUND(IFERROR(AA221*(SUM(D238:E238)),0),2)</f>
        <v>773124.77</v>
      </c>
      <c r="J238" s="34">
        <f t="shared" si="152"/>
        <v>773124.77</v>
      </c>
      <c r="K238" s="33">
        <f t="shared" si="132"/>
        <v>0</v>
      </c>
      <c r="L238" s="38">
        <f t="shared" si="133"/>
        <v>0</v>
      </c>
      <c r="M238" s="33">
        <f t="shared" si="134"/>
        <v>0</v>
      </c>
      <c r="N238" s="39">
        <f t="shared" si="135"/>
        <v>0</v>
      </c>
      <c r="O238" s="32">
        <f t="shared" si="136"/>
        <v>773124.77</v>
      </c>
      <c r="P238" s="33">
        <f t="shared" si="136"/>
        <v>0</v>
      </c>
      <c r="Q238" s="43">
        <f t="shared" si="137"/>
        <v>0.510287807887541</v>
      </c>
      <c r="AX238" s="31">
        <v>201712</v>
      </c>
      <c r="AY238" s="32">
        <v>0</v>
      </c>
      <c r="AZ238" s="33">
        <f>IFERROR(BW17,0)</f>
        <v>0</v>
      </c>
      <c r="BA238" s="33">
        <f>IFERROR(BW109,0)</f>
        <v>0</v>
      </c>
      <c r="BB238" s="33">
        <f>IFERROR([5]车损险012大赔案!BO18,0)</f>
        <v>0</v>
      </c>
      <c r="BC238" s="33">
        <f>IFERROR([5]车损险012大赔案!BO57,0)</f>
        <v>0</v>
      </c>
      <c r="BD238" s="32">
        <f>ROUND(IFERROR(BW90*AZ238,0),2)</f>
        <v>0</v>
      </c>
      <c r="BE238" s="33">
        <f>ROUND(IFERROR(BW221*(SUM(AZ238:BA238)),0),2)</f>
        <v>0</v>
      </c>
      <c r="BF238" s="37">
        <f t="shared" si="138"/>
        <v>0</v>
      </c>
      <c r="BG238" s="33">
        <f t="shared" si="139"/>
        <v>0</v>
      </c>
      <c r="BH238" s="38">
        <f t="shared" si="140"/>
        <v>0</v>
      </c>
      <c r="BI238" s="33">
        <f t="shared" si="141"/>
        <v>0</v>
      </c>
      <c r="BJ238" s="33">
        <f t="shared" si="142"/>
        <v>0</v>
      </c>
      <c r="BK238" s="32">
        <f t="shared" si="143"/>
        <v>0</v>
      </c>
      <c r="BL238" s="33">
        <f t="shared" si="143"/>
        <v>0</v>
      </c>
      <c r="BM238" s="43">
        <f t="shared" si="144"/>
        <v>0</v>
      </c>
      <c r="CP238" s="31">
        <v>201712</v>
      </c>
      <c r="CQ238" s="32">
        <v>0</v>
      </c>
      <c r="CR238" s="33">
        <f>IFERROR(DO17,0)</f>
        <v>0</v>
      </c>
      <c r="CS238" s="33">
        <f>IFERROR(DO109,0)</f>
        <v>0</v>
      </c>
      <c r="CT238" s="33">
        <f>IFERROR([5]车损险012大赔案!DC18,0)</f>
        <v>0</v>
      </c>
      <c r="CU238" s="33">
        <f>IFERROR([5]车损险012大赔案!DC57,0)</f>
        <v>0</v>
      </c>
      <c r="CV238" s="32">
        <f>ROUND(IFERROR(DO90*CR238,0),2)</f>
        <v>0</v>
      </c>
      <c r="CW238" s="33">
        <f>ROUND(IFERROR(DO221*(SUM(CR238:CS238)),0),2)</f>
        <v>0</v>
      </c>
      <c r="CX238" s="37">
        <f t="shared" si="145"/>
        <v>0</v>
      </c>
      <c r="CY238" s="33">
        <f t="shared" si="146"/>
        <v>0</v>
      </c>
      <c r="CZ238" s="38">
        <f t="shared" si="147"/>
        <v>0</v>
      </c>
      <c r="DA238" s="33">
        <f t="shared" si="148"/>
        <v>0</v>
      </c>
      <c r="DB238" s="33">
        <f t="shared" si="149"/>
        <v>0</v>
      </c>
      <c r="DC238" s="32">
        <f t="shared" si="150"/>
        <v>0</v>
      </c>
      <c r="DD238" s="33">
        <f t="shared" si="150"/>
        <v>0</v>
      </c>
      <c r="DE238" s="43">
        <f t="shared" si="151"/>
        <v>0</v>
      </c>
    </row>
    <row r="239" ht="15" customHeight="1" outlineLevel="1" spans="2:109">
      <c r="B239" s="31">
        <v>201903</v>
      </c>
      <c r="C239" s="32">
        <v>1474593.05</v>
      </c>
      <c r="D239" s="33">
        <v>661680.43</v>
      </c>
      <c r="E239" s="33">
        <f>IFERROR(Z110,0)</f>
        <v>0</v>
      </c>
      <c r="F239" s="33">
        <f>IFERROR([5]车损险012大赔案!Z19,0)</f>
        <v>0</v>
      </c>
      <c r="G239" s="33">
        <f>IFERROR([5]车损险012大赔案!Z58,0)</f>
        <v>0</v>
      </c>
      <c r="H239" s="32">
        <f>ROUND(IFERROR(Z90*D239,0),2)</f>
        <v>661680.43</v>
      </c>
      <c r="I239" s="33">
        <f>ROUND(IFERROR(Z221*(SUM(D239:E239)),0),2)</f>
        <v>661680.43</v>
      </c>
      <c r="J239" s="34">
        <f t="shared" si="152"/>
        <v>661680.43</v>
      </c>
      <c r="K239" s="33">
        <f t="shared" si="132"/>
        <v>0</v>
      </c>
      <c r="L239" s="38">
        <f t="shared" si="133"/>
        <v>0</v>
      </c>
      <c r="M239" s="33">
        <f t="shared" si="134"/>
        <v>0</v>
      </c>
      <c r="N239" s="39">
        <f t="shared" si="135"/>
        <v>0</v>
      </c>
      <c r="O239" s="32">
        <f t="shared" si="136"/>
        <v>661680.43</v>
      </c>
      <c r="P239" s="33">
        <f t="shared" si="136"/>
        <v>0</v>
      </c>
      <c r="Q239" s="43">
        <f t="shared" si="137"/>
        <v>0.448720702976323</v>
      </c>
      <c r="AX239" s="31">
        <v>201803</v>
      </c>
      <c r="AY239" s="32">
        <v>0</v>
      </c>
      <c r="AZ239" s="33">
        <f>IFERROR(BV18,0)</f>
        <v>0</v>
      </c>
      <c r="BA239" s="33">
        <f>IFERROR(BV110,0)</f>
        <v>0</v>
      </c>
      <c r="BB239" s="33">
        <f>IFERROR([5]车损险012大赔案!BN19,0)</f>
        <v>0</v>
      </c>
      <c r="BC239" s="33">
        <f>IFERROR([5]车损险012大赔案!BN58,0)</f>
        <v>0</v>
      </c>
      <c r="BD239" s="32">
        <f>ROUND(IFERROR(BV90*AZ239,0),2)</f>
        <v>0</v>
      </c>
      <c r="BE239" s="33">
        <f>ROUND(IFERROR(BV221*(SUM(AZ239:BA239)),0),2)</f>
        <v>0</v>
      </c>
      <c r="BF239" s="37">
        <f t="shared" si="138"/>
        <v>0</v>
      </c>
      <c r="BG239" s="33">
        <f t="shared" si="139"/>
        <v>0</v>
      </c>
      <c r="BH239" s="38">
        <f t="shared" si="140"/>
        <v>0</v>
      </c>
      <c r="BI239" s="33">
        <f t="shared" si="141"/>
        <v>0</v>
      </c>
      <c r="BJ239" s="33">
        <f t="shared" si="142"/>
        <v>0</v>
      </c>
      <c r="BK239" s="32">
        <f t="shared" si="143"/>
        <v>0</v>
      </c>
      <c r="BL239" s="33">
        <f t="shared" si="143"/>
        <v>0</v>
      </c>
      <c r="BM239" s="43">
        <f t="shared" si="144"/>
        <v>0</v>
      </c>
      <c r="CP239" s="31">
        <v>201803</v>
      </c>
      <c r="CQ239" s="32">
        <v>0</v>
      </c>
      <c r="CR239" s="33">
        <f>IFERROR(DN18,0)</f>
        <v>0</v>
      </c>
      <c r="CS239" s="33">
        <f>IFERROR(DN110,0)</f>
        <v>0</v>
      </c>
      <c r="CT239" s="33">
        <f>IFERROR([5]车损险012大赔案!DB19,0)</f>
        <v>0</v>
      </c>
      <c r="CU239" s="33">
        <f>IFERROR([5]车损险012大赔案!DB58,0)</f>
        <v>0</v>
      </c>
      <c r="CV239" s="32">
        <f>ROUND(IFERROR(DN90*CR239,0),2)</f>
        <v>0</v>
      </c>
      <c r="CW239" s="33">
        <f>ROUND(IFERROR(DN221*(SUM(CR239:CS239)),0),2)</f>
        <v>0</v>
      </c>
      <c r="CX239" s="37">
        <f t="shared" si="145"/>
        <v>0</v>
      </c>
      <c r="CY239" s="33">
        <f t="shared" si="146"/>
        <v>0</v>
      </c>
      <c r="CZ239" s="38">
        <f t="shared" si="147"/>
        <v>0</v>
      </c>
      <c r="DA239" s="33">
        <f t="shared" si="148"/>
        <v>0</v>
      </c>
      <c r="DB239" s="33">
        <f t="shared" si="149"/>
        <v>0</v>
      </c>
      <c r="DC239" s="32">
        <f t="shared" si="150"/>
        <v>0</v>
      </c>
      <c r="DD239" s="33">
        <f t="shared" si="150"/>
        <v>0</v>
      </c>
      <c r="DE239" s="43">
        <f t="shared" si="151"/>
        <v>0</v>
      </c>
    </row>
    <row r="240" ht="15" customHeight="1" outlineLevel="1" spans="2:109">
      <c r="B240" s="31">
        <v>201906</v>
      </c>
      <c r="C240" s="32">
        <v>1945089.92</v>
      </c>
      <c r="D240" s="33">
        <v>1074992.44</v>
      </c>
      <c r="E240" s="33">
        <f>IFERROR(Y111,0)</f>
        <v>0</v>
      </c>
      <c r="F240" s="33">
        <f>IFERROR([5]车损险012大赔案!Y20,0)</f>
        <v>0</v>
      </c>
      <c r="G240" s="33">
        <f>IFERROR([5]车损险012大赔案!Y59,0)</f>
        <v>0</v>
      </c>
      <c r="H240" s="32">
        <f>ROUND(IFERROR(Y90*D240,0),2)</f>
        <v>1074992.44</v>
      </c>
      <c r="I240" s="33">
        <f>ROUND(IFERROR(Y221*(SUM(D240:E240)),0),2)</f>
        <v>1074992.44</v>
      </c>
      <c r="J240" s="34">
        <f t="shared" si="152"/>
        <v>1074992.44</v>
      </c>
      <c r="K240" s="33">
        <f t="shared" si="132"/>
        <v>0</v>
      </c>
      <c r="L240" s="38">
        <f t="shared" si="133"/>
        <v>0</v>
      </c>
      <c r="M240" s="33">
        <f t="shared" si="134"/>
        <v>0</v>
      </c>
      <c r="N240" s="39">
        <f t="shared" si="135"/>
        <v>0</v>
      </c>
      <c r="O240" s="32">
        <f t="shared" si="136"/>
        <v>1074992.44</v>
      </c>
      <c r="P240" s="33">
        <f t="shared" si="136"/>
        <v>0</v>
      </c>
      <c r="Q240" s="43">
        <f t="shared" si="137"/>
        <v>0.55266979122487</v>
      </c>
      <c r="AX240" s="31">
        <v>201806</v>
      </c>
      <c r="AY240" s="32">
        <v>0</v>
      </c>
      <c r="AZ240" s="33">
        <f>IFERROR(BU19,0)</f>
        <v>0</v>
      </c>
      <c r="BA240" s="33">
        <f>IFERROR(BU111,0)</f>
        <v>0</v>
      </c>
      <c r="BB240" s="33">
        <f>IFERROR([5]车损险012大赔案!BM20,0)</f>
        <v>0</v>
      </c>
      <c r="BC240" s="33">
        <f>IFERROR([5]车损险012大赔案!BM59,0)</f>
        <v>0</v>
      </c>
      <c r="BD240" s="32">
        <f>ROUND(IFERROR(BU90*AZ240,0),2)</f>
        <v>0</v>
      </c>
      <c r="BE240" s="33">
        <f>ROUND(IFERROR(BU221*(SUM(AZ240:BA240)),0),2)</f>
        <v>0</v>
      </c>
      <c r="BF240" s="37">
        <f t="shared" si="138"/>
        <v>0</v>
      </c>
      <c r="BG240" s="33">
        <f t="shared" si="139"/>
        <v>0</v>
      </c>
      <c r="BH240" s="38">
        <f t="shared" si="140"/>
        <v>0</v>
      </c>
      <c r="BI240" s="33">
        <f t="shared" si="141"/>
        <v>0</v>
      </c>
      <c r="BJ240" s="33">
        <f t="shared" si="142"/>
        <v>0</v>
      </c>
      <c r="BK240" s="32">
        <f t="shared" si="143"/>
        <v>0</v>
      </c>
      <c r="BL240" s="33">
        <f t="shared" si="143"/>
        <v>0</v>
      </c>
      <c r="BM240" s="43">
        <f t="shared" si="144"/>
        <v>0</v>
      </c>
      <c r="CP240" s="31">
        <v>201806</v>
      </c>
      <c r="CQ240" s="32">
        <v>0</v>
      </c>
      <c r="CR240" s="33">
        <f>IFERROR(DM19,0)</f>
        <v>0</v>
      </c>
      <c r="CS240" s="33">
        <f>IFERROR(DM111,0)</f>
        <v>0</v>
      </c>
      <c r="CT240" s="33">
        <f>IFERROR([5]车损险012大赔案!DA20,0)</f>
        <v>0</v>
      </c>
      <c r="CU240" s="33">
        <f>IFERROR([5]车损险012大赔案!DA59,0)</f>
        <v>0</v>
      </c>
      <c r="CV240" s="32">
        <f>ROUND(IFERROR(DM90*CR240,0),2)</f>
        <v>0</v>
      </c>
      <c r="CW240" s="33">
        <f>ROUND(IFERROR(DM221*(SUM(CR240:CS240)),0),2)</f>
        <v>0</v>
      </c>
      <c r="CX240" s="37">
        <f t="shared" si="145"/>
        <v>0</v>
      </c>
      <c r="CY240" s="33">
        <f t="shared" si="146"/>
        <v>0</v>
      </c>
      <c r="CZ240" s="38">
        <f t="shared" si="147"/>
        <v>0</v>
      </c>
      <c r="DA240" s="33">
        <f t="shared" si="148"/>
        <v>0</v>
      </c>
      <c r="DB240" s="33">
        <f t="shared" si="149"/>
        <v>0</v>
      </c>
      <c r="DC240" s="32">
        <f t="shared" si="150"/>
        <v>0</v>
      </c>
      <c r="DD240" s="33">
        <f t="shared" si="150"/>
        <v>0</v>
      </c>
      <c r="DE240" s="43">
        <f t="shared" si="151"/>
        <v>0</v>
      </c>
    </row>
    <row r="241" ht="15" customHeight="1" outlineLevel="1" spans="2:109">
      <c r="B241" s="31">
        <v>201909</v>
      </c>
      <c r="C241" s="32">
        <v>3438134.49</v>
      </c>
      <c r="D241" s="33">
        <v>1856520.77</v>
      </c>
      <c r="E241" s="33">
        <f>IFERROR(X112,0)</f>
        <v>0</v>
      </c>
      <c r="F241" s="33">
        <f>IFERROR([5]车损险012大赔案!X21,0)</f>
        <v>0</v>
      </c>
      <c r="G241" s="33">
        <f>IFERROR([5]车损险012大赔案!X60,0)</f>
        <v>0</v>
      </c>
      <c r="H241" s="32">
        <f>ROUND(IFERROR(X90*D241,0),2)</f>
        <v>1856520.77</v>
      </c>
      <c r="I241" s="33">
        <f>ROUND(IFERROR(X221*(SUM(D241:E241)),0),2)</f>
        <v>1856520.77</v>
      </c>
      <c r="J241" s="34">
        <f t="shared" si="152"/>
        <v>1856520.77</v>
      </c>
      <c r="K241" s="33">
        <f t="shared" si="132"/>
        <v>0</v>
      </c>
      <c r="L241" s="38">
        <f t="shared" si="133"/>
        <v>0</v>
      </c>
      <c r="M241" s="33">
        <f t="shared" si="134"/>
        <v>0</v>
      </c>
      <c r="N241" s="39">
        <f t="shared" si="135"/>
        <v>0</v>
      </c>
      <c r="O241" s="32">
        <f t="shared" si="136"/>
        <v>1856520.77</v>
      </c>
      <c r="P241" s="33">
        <f t="shared" si="136"/>
        <v>0</v>
      </c>
      <c r="Q241" s="43">
        <f t="shared" si="137"/>
        <v>0.539979100701206</v>
      </c>
      <c r="AX241" s="31">
        <v>201809</v>
      </c>
      <c r="AY241" s="32">
        <v>0</v>
      </c>
      <c r="AZ241" s="33">
        <f>IFERROR(BT20,0)</f>
        <v>0</v>
      </c>
      <c r="BA241" s="33">
        <f>IFERROR(BT112,0)</f>
        <v>0</v>
      </c>
      <c r="BB241" s="33">
        <f>IFERROR([5]车损险012大赔案!BL21,0)</f>
        <v>0</v>
      </c>
      <c r="BC241" s="33">
        <f>IFERROR([5]车损险012大赔案!BL60,0)</f>
        <v>0</v>
      </c>
      <c r="BD241" s="32">
        <f>ROUND(IFERROR(BT90*AZ241,0),2)</f>
        <v>0</v>
      </c>
      <c r="BE241" s="33">
        <f>ROUND(IFERROR(BT221*(SUM(AZ241:BA241)),0),2)</f>
        <v>0</v>
      </c>
      <c r="BF241" s="37">
        <f t="shared" si="138"/>
        <v>0</v>
      </c>
      <c r="BG241" s="33">
        <f t="shared" si="139"/>
        <v>0</v>
      </c>
      <c r="BH241" s="38">
        <f t="shared" si="140"/>
        <v>0</v>
      </c>
      <c r="BI241" s="33">
        <f t="shared" si="141"/>
        <v>0</v>
      </c>
      <c r="BJ241" s="33">
        <f t="shared" si="142"/>
        <v>0</v>
      </c>
      <c r="BK241" s="32">
        <f t="shared" si="143"/>
        <v>0</v>
      </c>
      <c r="BL241" s="33">
        <f t="shared" si="143"/>
        <v>0</v>
      </c>
      <c r="BM241" s="43">
        <f t="shared" si="144"/>
        <v>0</v>
      </c>
      <c r="CP241" s="31">
        <v>201809</v>
      </c>
      <c r="CQ241" s="32">
        <v>0</v>
      </c>
      <c r="CR241" s="33">
        <f>IFERROR(DL20,0)</f>
        <v>0</v>
      </c>
      <c r="CS241" s="33">
        <f>IFERROR(DL112,0)</f>
        <v>0</v>
      </c>
      <c r="CT241" s="33">
        <f>IFERROR([5]车损险012大赔案!CZ21,0)</f>
        <v>0</v>
      </c>
      <c r="CU241" s="33">
        <f>IFERROR([5]车损险012大赔案!CZ60,0)</f>
        <v>0</v>
      </c>
      <c r="CV241" s="32">
        <f>ROUND(IFERROR(DL90*CR241,0),2)</f>
        <v>0</v>
      </c>
      <c r="CW241" s="33">
        <f>ROUND(IFERROR(DL221*(SUM(CR241:CS241)),0),2)</f>
        <v>0</v>
      </c>
      <c r="CX241" s="37">
        <f t="shared" si="145"/>
        <v>0</v>
      </c>
      <c r="CY241" s="33">
        <f t="shared" si="146"/>
        <v>0</v>
      </c>
      <c r="CZ241" s="38">
        <f t="shared" si="147"/>
        <v>0</v>
      </c>
      <c r="DA241" s="33">
        <f t="shared" si="148"/>
        <v>0</v>
      </c>
      <c r="DB241" s="33">
        <f t="shared" si="149"/>
        <v>0</v>
      </c>
      <c r="DC241" s="32">
        <f t="shared" si="150"/>
        <v>0</v>
      </c>
      <c r="DD241" s="33">
        <f t="shared" si="150"/>
        <v>0</v>
      </c>
      <c r="DE241" s="43">
        <f t="shared" si="151"/>
        <v>0</v>
      </c>
    </row>
    <row r="242" ht="15" customHeight="1" outlineLevel="1" spans="2:109">
      <c r="B242" s="31">
        <v>201912</v>
      </c>
      <c r="C242" s="32">
        <v>6384757.98</v>
      </c>
      <c r="D242" s="33">
        <v>4974222.86</v>
      </c>
      <c r="E242" s="33">
        <f>IFERROR(W113,0)</f>
        <v>0</v>
      </c>
      <c r="F242" s="33">
        <f>IFERROR([5]车损险012大赔案!W22,0)</f>
        <v>0</v>
      </c>
      <c r="G242" s="33">
        <f>IFERROR([5]车损险012大赔案!W61,0)</f>
        <v>0</v>
      </c>
      <c r="H242" s="32">
        <f>ROUND(IFERROR(W90*D242,0),2)</f>
        <v>4974222.86</v>
      </c>
      <c r="I242" s="33">
        <f>ROUND(IFERROR(W221*(SUM(D242:E242)),0),2)</f>
        <v>4974222.86</v>
      </c>
      <c r="J242" s="34">
        <f t="shared" si="152"/>
        <v>4974222.86</v>
      </c>
      <c r="K242" s="33">
        <f t="shared" si="132"/>
        <v>0</v>
      </c>
      <c r="L242" s="38">
        <f t="shared" si="133"/>
        <v>0</v>
      </c>
      <c r="M242" s="33">
        <f t="shared" si="134"/>
        <v>0</v>
      </c>
      <c r="N242" s="39">
        <f t="shared" si="135"/>
        <v>0</v>
      </c>
      <c r="O242" s="32">
        <f t="shared" si="136"/>
        <v>4974222.86</v>
      </c>
      <c r="P242" s="33">
        <f t="shared" si="136"/>
        <v>0</v>
      </c>
      <c r="Q242" s="43">
        <f t="shared" si="137"/>
        <v>0.779077746655638</v>
      </c>
      <c r="AX242" s="31">
        <v>201812</v>
      </c>
      <c r="AY242" s="32">
        <v>0</v>
      </c>
      <c r="AZ242" s="33">
        <f>IFERROR(BS21,0)</f>
        <v>32121784.74</v>
      </c>
      <c r="BA242" s="33">
        <f>IFERROR(BS113,0)</f>
        <v>0</v>
      </c>
      <c r="BB242" s="33">
        <f>IFERROR([5]车损险012大赔案!BK22,0)</f>
        <v>0</v>
      </c>
      <c r="BC242" s="33">
        <f>IFERROR([5]车损险012大赔案!BK61,0)</f>
        <v>0</v>
      </c>
      <c r="BD242" s="32">
        <f>ROUND(IFERROR(BS90*AZ242,0),2)</f>
        <v>32121784.74</v>
      </c>
      <c r="BE242" s="33">
        <f>ROUND(IFERROR(BS221*(SUM(AZ242:BA242)),0),2)</f>
        <v>32121784.74</v>
      </c>
      <c r="BF242" s="37">
        <f t="shared" si="138"/>
        <v>32121784.74</v>
      </c>
      <c r="BG242" s="33">
        <f t="shared" si="139"/>
        <v>0</v>
      </c>
      <c r="BH242" s="38">
        <f t="shared" si="140"/>
        <v>0</v>
      </c>
      <c r="BI242" s="33">
        <f t="shared" si="141"/>
        <v>0</v>
      </c>
      <c r="BJ242" s="33">
        <f t="shared" si="142"/>
        <v>0</v>
      </c>
      <c r="BK242" s="32">
        <f t="shared" si="143"/>
        <v>32121784.74</v>
      </c>
      <c r="BL242" s="33">
        <f t="shared" si="143"/>
        <v>0</v>
      </c>
      <c r="BM242" s="43">
        <f t="shared" si="144"/>
        <v>0</v>
      </c>
      <c r="CP242" s="31">
        <v>201812</v>
      </c>
      <c r="CQ242" s="32">
        <v>0</v>
      </c>
      <c r="CR242" s="33">
        <f>IFERROR(DK21,0)</f>
        <v>0</v>
      </c>
      <c r="CS242" s="33">
        <f>IFERROR(DK113,0)</f>
        <v>0</v>
      </c>
      <c r="CT242" s="33">
        <f>IFERROR([5]车损险012大赔案!CY22,0)</f>
        <v>0</v>
      </c>
      <c r="CU242" s="33">
        <f>IFERROR([5]车损险012大赔案!CY61,0)</f>
        <v>0</v>
      </c>
      <c r="CV242" s="32">
        <f>ROUND(IFERROR(DK90*CR242,0),2)</f>
        <v>0</v>
      </c>
      <c r="CW242" s="33">
        <f>ROUND(IFERROR(DK221*(SUM(CR242:CS242)),0),2)</f>
        <v>0</v>
      </c>
      <c r="CX242" s="37">
        <f t="shared" si="145"/>
        <v>0</v>
      </c>
      <c r="CY242" s="33">
        <f t="shared" si="146"/>
        <v>0</v>
      </c>
      <c r="CZ242" s="38">
        <f t="shared" si="147"/>
        <v>0</v>
      </c>
      <c r="DA242" s="33">
        <f t="shared" si="148"/>
        <v>0</v>
      </c>
      <c r="DB242" s="33">
        <f t="shared" si="149"/>
        <v>0</v>
      </c>
      <c r="DC242" s="32">
        <f t="shared" si="150"/>
        <v>0</v>
      </c>
      <c r="DD242" s="33">
        <f t="shared" si="150"/>
        <v>0</v>
      </c>
      <c r="DE242" s="43">
        <f t="shared" si="151"/>
        <v>0</v>
      </c>
    </row>
    <row r="243" ht="15" customHeight="1" outlineLevel="1" spans="2:109">
      <c r="B243" s="31">
        <v>202003</v>
      </c>
      <c r="C243" s="32">
        <v>8538390.89</v>
      </c>
      <c r="D243" s="33">
        <v>4328167.04</v>
      </c>
      <c r="E243" s="33">
        <f>IFERROR(V114,0)</f>
        <v>0</v>
      </c>
      <c r="F243" s="33">
        <f>IFERROR([5]车损险012大赔案!V23,0)</f>
        <v>0</v>
      </c>
      <c r="G243" s="33">
        <f>IFERROR([5]车损险012大赔案!V62,0)</f>
        <v>0</v>
      </c>
      <c r="H243" s="32">
        <f>ROUND(IFERROR(V90*D243,0),2)</f>
        <v>4328167.04</v>
      </c>
      <c r="I243" s="33">
        <f>ROUND(IFERROR(V221*(SUM(D243:E243)),0),2)</f>
        <v>4328167.04</v>
      </c>
      <c r="J243" s="34">
        <f t="shared" si="152"/>
        <v>4328167.04</v>
      </c>
      <c r="K243" s="33">
        <f t="shared" si="132"/>
        <v>0</v>
      </c>
      <c r="L243" s="38">
        <f t="shared" si="133"/>
        <v>0</v>
      </c>
      <c r="M243" s="33">
        <f t="shared" si="134"/>
        <v>0</v>
      </c>
      <c r="N243" s="39">
        <f t="shared" si="135"/>
        <v>0</v>
      </c>
      <c r="O243" s="32">
        <f t="shared" si="136"/>
        <v>4328167.04</v>
      </c>
      <c r="P243" s="33">
        <f t="shared" si="136"/>
        <v>0</v>
      </c>
      <c r="Q243" s="43">
        <f t="shared" si="137"/>
        <v>0.506906640344736</v>
      </c>
      <c r="AX243" s="31">
        <v>201903</v>
      </c>
      <c r="AY243" s="32">
        <v>0</v>
      </c>
      <c r="AZ243" s="33">
        <f>IFERROR(BR22,0)</f>
        <v>-9208769.12</v>
      </c>
      <c r="BA243" s="33">
        <f>IFERROR(BR114,0)</f>
        <v>0</v>
      </c>
      <c r="BB243" s="33">
        <f>IFERROR([5]车损险012大赔案!BJ23,0)</f>
        <v>0</v>
      </c>
      <c r="BC243" s="33">
        <f>IFERROR([5]车损险012大赔案!BJ62,0)</f>
        <v>0</v>
      </c>
      <c r="BD243" s="32">
        <f>ROUND(IFERROR(BR90*AZ243,0),2)</f>
        <v>-9208769.12</v>
      </c>
      <c r="BE243" s="33">
        <f>ROUND(IFERROR(BR221*(SUM(AZ243:BA243)),0),2)</f>
        <v>-9208769.12</v>
      </c>
      <c r="BF243" s="37">
        <f t="shared" si="138"/>
        <v>-9208769.12</v>
      </c>
      <c r="BG243" s="33">
        <f t="shared" si="139"/>
        <v>0</v>
      </c>
      <c r="BH243" s="38">
        <f t="shared" si="140"/>
        <v>0</v>
      </c>
      <c r="BI243" s="33">
        <f t="shared" si="141"/>
        <v>0</v>
      </c>
      <c r="BJ243" s="33">
        <f t="shared" si="142"/>
        <v>0</v>
      </c>
      <c r="BK243" s="32">
        <f t="shared" si="143"/>
        <v>-9208769.12</v>
      </c>
      <c r="BL243" s="33">
        <f t="shared" si="143"/>
        <v>0</v>
      </c>
      <c r="BM243" s="43">
        <f t="shared" si="144"/>
        <v>0</v>
      </c>
      <c r="CP243" s="31">
        <v>201903</v>
      </c>
      <c r="CQ243" s="32">
        <v>0</v>
      </c>
      <c r="CR243" s="33">
        <f>IFERROR(DJ22,0)</f>
        <v>0</v>
      </c>
      <c r="CS243" s="33">
        <f>IFERROR(DJ114,0)</f>
        <v>0</v>
      </c>
      <c r="CT243" s="33">
        <f>IFERROR([5]车损险012大赔案!CX23,0)</f>
        <v>0</v>
      </c>
      <c r="CU243" s="33">
        <f>IFERROR([5]车损险012大赔案!CX62,0)</f>
        <v>0</v>
      </c>
      <c r="CV243" s="32">
        <f>ROUND(IFERROR(DJ90*CR243,0),2)</f>
        <v>0</v>
      </c>
      <c r="CW243" s="33">
        <f>ROUND(IFERROR(DJ221*(SUM(CR243:CS243)),0),2)</f>
        <v>0</v>
      </c>
      <c r="CX243" s="37">
        <f t="shared" si="145"/>
        <v>0</v>
      </c>
      <c r="CY243" s="33">
        <f t="shared" si="146"/>
        <v>0</v>
      </c>
      <c r="CZ243" s="38">
        <f t="shared" si="147"/>
        <v>0</v>
      </c>
      <c r="DA243" s="33">
        <f t="shared" si="148"/>
        <v>0</v>
      </c>
      <c r="DB243" s="33">
        <f t="shared" si="149"/>
        <v>0</v>
      </c>
      <c r="DC243" s="32">
        <f t="shared" si="150"/>
        <v>0</v>
      </c>
      <c r="DD243" s="33">
        <f t="shared" si="150"/>
        <v>0</v>
      </c>
      <c r="DE243" s="43">
        <f t="shared" si="151"/>
        <v>0</v>
      </c>
    </row>
    <row r="244" ht="15" customHeight="1" outlineLevel="1" spans="2:109">
      <c r="B244" s="31">
        <v>202006</v>
      </c>
      <c r="C244" s="32">
        <v>9968683.73</v>
      </c>
      <c r="D244" s="33">
        <v>6935752.22</v>
      </c>
      <c r="E244" s="33">
        <f>IFERROR(U115,0)</f>
        <v>0</v>
      </c>
      <c r="F244" s="33">
        <f>IFERROR([5]车损险012大赔案!U24,0)</f>
        <v>0</v>
      </c>
      <c r="G244" s="33">
        <f>IFERROR([5]车损险012大赔案!U63,0)</f>
        <v>0</v>
      </c>
      <c r="H244" s="32">
        <f>ROUND(IFERROR(U90*D244,0),2)</f>
        <v>6935752.22</v>
      </c>
      <c r="I244" s="33">
        <f>ROUND(IFERROR(U221*(SUM(D244:E244)),0),2)</f>
        <v>6935752.22</v>
      </c>
      <c r="J244" s="34">
        <f t="shared" si="152"/>
        <v>6935752.22</v>
      </c>
      <c r="K244" s="33">
        <f t="shared" si="132"/>
        <v>0</v>
      </c>
      <c r="L244" s="38">
        <f t="shared" si="133"/>
        <v>0</v>
      </c>
      <c r="M244" s="33">
        <f t="shared" si="134"/>
        <v>0</v>
      </c>
      <c r="N244" s="39">
        <f t="shared" si="135"/>
        <v>0</v>
      </c>
      <c r="O244" s="32">
        <f t="shared" si="136"/>
        <v>6935752.22</v>
      </c>
      <c r="P244" s="33">
        <f t="shared" si="136"/>
        <v>0</v>
      </c>
      <c r="Q244" s="43">
        <f t="shared" si="137"/>
        <v>0.695754064212849</v>
      </c>
      <c r="AX244" s="31">
        <v>201906</v>
      </c>
      <c r="AY244" s="32">
        <v>0</v>
      </c>
      <c r="AZ244" s="33">
        <f>IFERROR(BQ23,0)</f>
        <v>80356886.31</v>
      </c>
      <c r="BA244" s="33">
        <f>IFERROR(BQ115,0)</f>
        <v>0</v>
      </c>
      <c r="BB244" s="33">
        <f>IFERROR([5]车损险012大赔案!BI24,0)</f>
        <v>0</v>
      </c>
      <c r="BC244" s="33">
        <f>IFERROR([5]车损险012大赔案!BI63,0)</f>
        <v>0</v>
      </c>
      <c r="BD244" s="32">
        <f>ROUND(IFERROR(BQ90*AZ244,0),2)</f>
        <v>80356886.31</v>
      </c>
      <c r="BE244" s="33">
        <f>ROUND(IFERROR(BQ221*(SUM(AZ244:BA244)),0),2)</f>
        <v>80356886.31</v>
      </c>
      <c r="BF244" s="37">
        <f t="shared" si="138"/>
        <v>80356886.31</v>
      </c>
      <c r="BG244" s="33">
        <f t="shared" si="139"/>
        <v>0</v>
      </c>
      <c r="BH244" s="38">
        <f t="shared" si="140"/>
        <v>0</v>
      </c>
      <c r="BI244" s="33">
        <f t="shared" si="141"/>
        <v>0</v>
      </c>
      <c r="BJ244" s="33">
        <f t="shared" si="142"/>
        <v>0</v>
      </c>
      <c r="BK244" s="32">
        <f t="shared" si="143"/>
        <v>80356886.31</v>
      </c>
      <c r="BL244" s="33">
        <f t="shared" si="143"/>
        <v>0</v>
      </c>
      <c r="BM244" s="43">
        <f t="shared" si="144"/>
        <v>0</v>
      </c>
      <c r="CP244" s="31">
        <v>201906</v>
      </c>
      <c r="CQ244" s="32">
        <v>0</v>
      </c>
      <c r="CR244" s="33">
        <f>IFERROR(DI23,0)</f>
        <v>0</v>
      </c>
      <c r="CS244" s="33">
        <f>IFERROR(DI115,0)</f>
        <v>0</v>
      </c>
      <c r="CT244" s="33">
        <f>IFERROR([5]车损险012大赔案!CW24,0)</f>
        <v>0</v>
      </c>
      <c r="CU244" s="33">
        <f>IFERROR([5]车损险012大赔案!CW63,0)</f>
        <v>0</v>
      </c>
      <c r="CV244" s="32">
        <f>ROUND(IFERROR(DI90*CR244,0),2)</f>
        <v>0</v>
      </c>
      <c r="CW244" s="33">
        <f>ROUND(IFERROR(DI221*(SUM(CR244:CS244)),0),2)</f>
        <v>0</v>
      </c>
      <c r="CX244" s="37">
        <f t="shared" si="145"/>
        <v>0</v>
      </c>
      <c r="CY244" s="33">
        <f t="shared" si="146"/>
        <v>0</v>
      </c>
      <c r="CZ244" s="38">
        <f t="shared" si="147"/>
        <v>0</v>
      </c>
      <c r="DA244" s="33">
        <f t="shared" si="148"/>
        <v>0</v>
      </c>
      <c r="DB244" s="33">
        <f t="shared" si="149"/>
        <v>0</v>
      </c>
      <c r="DC244" s="32">
        <f t="shared" si="150"/>
        <v>0</v>
      </c>
      <c r="DD244" s="33">
        <f t="shared" si="150"/>
        <v>0</v>
      </c>
      <c r="DE244" s="43">
        <f t="shared" si="151"/>
        <v>0</v>
      </c>
    </row>
    <row r="245" ht="15" customHeight="1" outlineLevel="1" spans="2:109">
      <c r="B245" s="31">
        <v>202009</v>
      </c>
      <c r="C245" s="32">
        <v>12123616.11</v>
      </c>
      <c r="D245" s="33">
        <v>9460541.31</v>
      </c>
      <c r="E245" s="33">
        <f>IFERROR(T116,0)</f>
        <v>0</v>
      </c>
      <c r="F245" s="33">
        <f>IFERROR([5]车损险012大赔案!T25,0)</f>
        <v>0</v>
      </c>
      <c r="G245" s="33">
        <f>IFERROR([5]车损险012大赔案!T64,0)</f>
        <v>0</v>
      </c>
      <c r="H245" s="32">
        <f>ROUND(IFERROR(T90*D245,0),2)</f>
        <v>9460541.31</v>
      </c>
      <c r="I245" s="33">
        <f>ROUND(IFERROR(T221*(SUM(D245:E245)),0),2)</f>
        <v>9460541.31</v>
      </c>
      <c r="J245" s="34">
        <f t="shared" si="152"/>
        <v>9460541.31</v>
      </c>
      <c r="K245" s="33">
        <f t="shared" si="132"/>
        <v>0</v>
      </c>
      <c r="L245" s="38">
        <f t="shared" si="133"/>
        <v>0</v>
      </c>
      <c r="M245" s="33">
        <f t="shared" si="134"/>
        <v>0</v>
      </c>
      <c r="N245" s="39">
        <f t="shared" si="135"/>
        <v>0</v>
      </c>
      <c r="O245" s="32">
        <f t="shared" si="136"/>
        <v>9460541.31</v>
      </c>
      <c r="P245" s="33">
        <f t="shared" si="136"/>
        <v>0</v>
      </c>
      <c r="Q245" s="43">
        <f t="shared" si="137"/>
        <v>0.78033989398564</v>
      </c>
      <c r="AX245" s="31">
        <v>201909</v>
      </c>
      <c r="AY245" s="32">
        <v>0</v>
      </c>
      <c r="AZ245" s="33">
        <f>IFERROR(BP24,0)</f>
        <v>-828275.49</v>
      </c>
      <c r="BA245" s="33">
        <f>IFERROR(BP116,0)</f>
        <v>0</v>
      </c>
      <c r="BB245" s="33">
        <f>IFERROR([5]车损险012大赔案!BH25,0)</f>
        <v>0</v>
      </c>
      <c r="BC245" s="33">
        <f>IFERROR([5]车损险012大赔案!BH64,0)</f>
        <v>0</v>
      </c>
      <c r="BD245" s="32">
        <f>ROUND(IFERROR(BP90*AZ245,0),2)</f>
        <v>-828275.49</v>
      </c>
      <c r="BE245" s="33">
        <f>ROUND(IFERROR(BP221*(SUM(AZ245:BA245)),0),2)</f>
        <v>-828275.49</v>
      </c>
      <c r="BF245" s="37">
        <f t="shared" si="138"/>
        <v>-828275.49</v>
      </c>
      <c r="BG245" s="33">
        <f t="shared" si="139"/>
        <v>0</v>
      </c>
      <c r="BH245" s="38">
        <f t="shared" si="140"/>
        <v>0</v>
      </c>
      <c r="BI245" s="33">
        <f t="shared" si="141"/>
        <v>0</v>
      </c>
      <c r="BJ245" s="33">
        <f t="shared" si="142"/>
        <v>0</v>
      </c>
      <c r="BK245" s="32">
        <f t="shared" si="143"/>
        <v>-828275.49</v>
      </c>
      <c r="BL245" s="33">
        <f t="shared" si="143"/>
        <v>0</v>
      </c>
      <c r="BM245" s="43">
        <f t="shared" si="144"/>
        <v>0</v>
      </c>
      <c r="CP245" s="31">
        <v>201909</v>
      </c>
      <c r="CQ245" s="32">
        <v>0</v>
      </c>
      <c r="CR245" s="33">
        <f>IFERROR(DH24,0)</f>
        <v>0</v>
      </c>
      <c r="CS245" s="33">
        <f>IFERROR(DH116,0)</f>
        <v>0</v>
      </c>
      <c r="CT245" s="33">
        <f>IFERROR([5]车损险012大赔案!CV25,0)</f>
        <v>0</v>
      </c>
      <c r="CU245" s="33">
        <f>IFERROR([5]车损险012大赔案!CV64,0)</f>
        <v>0</v>
      </c>
      <c r="CV245" s="32">
        <f>ROUND(IFERROR(DH90*CR245,0),2)</f>
        <v>0</v>
      </c>
      <c r="CW245" s="33">
        <f>ROUND(IFERROR(DH221*(SUM(CR245:CS245)),0),2)</f>
        <v>0</v>
      </c>
      <c r="CX245" s="37">
        <f t="shared" si="145"/>
        <v>0</v>
      </c>
      <c r="CY245" s="33">
        <f t="shared" si="146"/>
        <v>0</v>
      </c>
      <c r="CZ245" s="38">
        <f t="shared" si="147"/>
        <v>0</v>
      </c>
      <c r="DA245" s="33">
        <f t="shared" si="148"/>
        <v>0</v>
      </c>
      <c r="DB245" s="33">
        <f t="shared" si="149"/>
        <v>0</v>
      </c>
      <c r="DC245" s="32">
        <f t="shared" si="150"/>
        <v>0</v>
      </c>
      <c r="DD245" s="33">
        <f t="shared" si="150"/>
        <v>0</v>
      </c>
      <c r="DE245" s="43">
        <f t="shared" si="151"/>
        <v>0</v>
      </c>
    </row>
    <row r="246" ht="15" customHeight="1" outlineLevel="1" spans="2:109">
      <c r="B246" s="31">
        <v>202012</v>
      </c>
      <c r="C246" s="32">
        <v>13225726.79</v>
      </c>
      <c r="D246" s="33">
        <v>10665807.88</v>
      </c>
      <c r="E246" s="33">
        <f>IFERROR(S117,0)</f>
        <v>0</v>
      </c>
      <c r="F246" s="33">
        <f>IFERROR([5]车损险012大赔案!S26,0)</f>
        <v>0</v>
      </c>
      <c r="G246" s="33">
        <f>IFERROR([5]车损险012大赔案!S65,0)</f>
        <v>0</v>
      </c>
      <c r="H246" s="32">
        <f>ROUND(IFERROR(S90*D246,0),2)</f>
        <v>10665807.88</v>
      </c>
      <c r="I246" s="33">
        <f>ROUND(IFERROR(S221*(SUM(D246:E246)),0),2)</f>
        <v>10665807.88</v>
      </c>
      <c r="J246" s="34">
        <f t="shared" si="152"/>
        <v>10665807.88</v>
      </c>
      <c r="K246" s="33">
        <f t="shared" si="132"/>
        <v>0</v>
      </c>
      <c r="L246" s="38">
        <f t="shared" si="133"/>
        <v>0</v>
      </c>
      <c r="M246" s="33">
        <f t="shared" si="134"/>
        <v>0</v>
      </c>
      <c r="N246" s="39">
        <f t="shared" si="135"/>
        <v>0</v>
      </c>
      <c r="O246" s="32">
        <f t="shared" si="136"/>
        <v>10665807.88</v>
      </c>
      <c r="P246" s="33">
        <f t="shared" si="136"/>
        <v>0</v>
      </c>
      <c r="Q246" s="43">
        <f t="shared" si="137"/>
        <v>0.806443989759749</v>
      </c>
      <c r="AX246" s="31">
        <v>201912</v>
      </c>
      <c r="AY246" s="32">
        <v>83272200.11</v>
      </c>
      <c r="AZ246" s="33">
        <f>IFERROR(BO25,0)</f>
        <v>-828275.49</v>
      </c>
      <c r="BA246" s="33">
        <f>IFERROR(BO117,0)</f>
        <v>0</v>
      </c>
      <c r="BB246" s="33">
        <f>IFERROR([5]车损险012大赔案!BG26,0)</f>
        <v>0</v>
      </c>
      <c r="BC246" s="33">
        <f>IFERROR([5]车损险012大赔案!BG65,0)</f>
        <v>0</v>
      </c>
      <c r="BD246" s="32">
        <f>ROUND(IFERROR(BO90*AZ246,0),2)</f>
        <v>-828275.49</v>
      </c>
      <c r="BE246" s="33">
        <f>ROUND(IFERROR(BO221*(SUM(AZ246:BA246)),0),2)</f>
        <v>-828275.49</v>
      </c>
      <c r="BF246" s="37">
        <f t="shared" si="138"/>
        <v>-828275.49</v>
      </c>
      <c r="BG246" s="33">
        <f t="shared" si="139"/>
        <v>0</v>
      </c>
      <c r="BH246" s="38">
        <f t="shared" si="140"/>
        <v>0</v>
      </c>
      <c r="BI246" s="33">
        <f t="shared" si="141"/>
        <v>0</v>
      </c>
      <c r="BJ246" s="33">
        <f t="shared" si="142"/>
        <v>0</v>
      </c>
      <c r="BK246" s="32">
        <f t="shared" si="143"/>
        <v>-828275.49</v>
      </c>
      <c r="BL246" s="33">
        <f t="shared" si="143"/>
        <v>0</v>
      </c>
      <c r="BM246" s="43">
        <f t="shared" si="144"/>
        <v>-0.00994660269460725</v>
      </c>
      <c r="CP246" s="31">
        <v>201912</v>
      </c>
      <c r="CQ246" s="32">
        <v>0</v>
      </c>
      <c r="CR246" s="33">
        <f>IFERROR(DG25,0)</f>
        <v>0</v>
      </c>
      <c r="CS246" s="33">
        <f>IFERROR(DG117,0)</f>
        <v>0</v>
      </c>
      <c r="CT246" s="33">
        <f>IFERROR([5]车损险012大赔案!CU26,0)</f>
        <v>0</v>
      </c>
      <c r="CU246" s="33">
        <f>IFERROR([5]车损险012大赔案!CU65,0)</f>
        <v>0</v>
      </c>
      <c r="CV246" s="32">
        <f>ROUND(IFERROR(DG90*CR246,0),2)</f>
        <v>0</v>
      </c>
      <c r="CW246" s="33">
        <f>ROUND(IFERROR(DG221*(SUM(CR246:CS246)),0),2)</f>
        <v>0</v>
      </c>
      <c r="CX246" s="37">
        <f t="shared" si="145"/>
        <v>0</v>
      </c>
      <c r="CY246" s="33">
        <f t="shared" si="146"/>
        <v>0</v>
      </c>
      <c r="CZ246" s="38">
        <f t="shared" si="147"/>
        <v>0</v>
      </c>
      <c r="DA246" s="33">
        <f t="shared" si="148"/>
        <v>0</v>
      </c>
      <c r="DB246" s="33">
        <f t="shared" si="149"/>
        <v>0</v>
      </c>
      <c r="DC246" s="32">
        <f t="shared" si="150"/>
        <v>0</v>
      </c>
      <c r="DD246" s="33">
        <f t="shared" si="150"/>
        <v>0</v>
      </c>
      <c r="DE246" s="43">
        <f t="shared" si="151"/>
        <v>0</v>
      </c>
    </row>
    <row r="247" ht="15" customHeight="1" outlineLevel="1" spans="2:109">
      <c r="B247" s="31">
        <v>202103</v>
      </c>
      <c r="C247" s="32">
        <v>14896663.45</v>
      </c>
      <c r="D247" s="33">
        <v>10652194.48</v>
      </c>
      <c r="E247" s="33">
        <f>IFERROR(R118,0)</f>
        <v>0</v>
      </c>
      <c r="F247" s="33">
        <f>IFERROR([5]车损险012大赔案!R27,0)</f>
        <v>0</v>
      </c>
      <c r="G247" s="33">
        <f>IFERROR([5]车损险012大赔案!R66,0)</f>
        <v>0</v>
      </c>
      <c r="H247" s="32">
        <f>ROUND(IFERROR(R90*D247,0),2)</f>
        <v>10652194.48</v>
      </c>
      <c r="I247" s="33">
        <f>ROUND(IFERROR(R221*(SUM(D247:E247)),0),2)</f>
        <v>10652194.48</v>
      </c>
      <c r="J247" s="34">
        <f t="shared" si="152"/>
        <v>10652194.48</v>
      </c>
      <c r="K247" s="33">
        <f t="shared" si="132"/>
        <v>0</v>
      </c>
      <c r="L247" s="38">
        <f t="shared" si="133"/>
        <v>0</v>
      </c>
      <c r="M247" s="33">
        <f t="shared" si="134"/>
        <v>0</v>
      </c>
      <c r="N247" s="39">
        <f t="shared" si="135"/>
        <v>0</v>
      </c>
      <c r="O247" s="32">
        <f t="shared" si="136"/>
        <v>10652194.48</v>
      </c>
      <c r="P247" s="33">
        <f t="shared" si="136"/>
        <v>0</v>
      </c>
      <c r="Q247" s="43">
        <f t="shared" si="137"/>
        <v>0.715072507058619</v>
      </c>
      <c r="AX247" s="31">
        <v>202003</v>
      </c>
      <c r="AY247" s="32">
        <v>20538389.49</v>
      </c>
      <c r="AZ247" s="33">
        <f>IFERROR(BN26,0)</f>
        <v>0</v>
      </c>
      <c r="BA247" s="33">
        <f>IFERROR(BN118,0)</f>
        <v>0</v>
      </c>
      <c r="BB247" s="33">
        <f>IFERROR([5]车损险012大赔案!BF27,0)</f>
        <v>0</v>
      </c>
      <c r="BC247" s="33">
        <f>IFERROR([5]车损险012大赔案!BF66,0)</f>
        <v>0</v>
      </c>
      <c r="BD247" s="32">
        <f>ROUND(IFERROR(BN90*AZ247,0),2)</f>
        <v>0</v>
      </c>
      <c r="BE247" s="33">
        <f>ROUND(IFERROR(BN221*(SUM(AZ247:BA247)),0),2)</f>
        <v>0</v>
      </c>
      <c r="BF247" s="37">
        <f t="shared" si="138"/>
        <v>0</v>
      </c>
      <c r="BG247" s="33">
        <f t="shared" si="139"/>
        <v>0</v>
      </c>
      <c r="BH247" s="38">
        <f t="shared" si="140"/>
        <v>0</v>
      </c>
      <c r="BI247" s="33">
        <f t="shared" si="141"/>
        <v>0</v>
      </c>
      <c r="BJ247" s="33">
        <f t="shared" si="142"/>
        <v>0</v>
      </c>
      <c r="BK247" s="32">
        <f t="shared" si="143"/>
        <v>0</v>
      </c>
      <c r="BL247" s="33">
        <f t="shared" si="143"/>
        <v>0</v>
      </c>
      <c r="BM247" s="43">
        <f t="shared" si="144"/>
        <v>0</v>
      </c>
      <c r="CP247" s="31">
        <v>202003</v>
      </c>
      <c r="CQ247" s="32">
        <v>0</v>
      </c>
      <c r="CR247" s="33">
        <f>IFERROR(DF26,0)</f>
        <v>0</v>
      </c>
      <c r="CS247" s="33">
        <f>IFERROR(DF118,0)</f>
        <v>0</v>
      </c>
      <c r="CT247" s="33">
        <f>IFERROR([5]车损险012大赔案!CT27,0)</f>
        <v>0</v>
      </c>
      <c r="CU247" s="33">
        <f>IFERROR([5]车损险012大赔案!CT66,0)</f>
        <v>0</v>
      </c>
      <c r="CV247" s="32">
        <f>ROUND(IFERROR(DF90*CR247,0),2)</f>
        <v>0</v>
      </c>
      <c r="CW247" s="33">
        <f>ROUND(IFERROR(DF221*(SUM(CR247:CS247)),0),2)</f>
        <v>0</v>
      </c>
      <c r="CX247" s="37">
        <f t="shared" si="145"/>
        <v>0</v>
      </c>
      <c r="CY247" s="33">
        <f t="shared" si="146"/>
        <v>0</v>
      </c>
      <c r="CZ247" s="38">
        <f t="shared" si="147"/>
        <v>0</v>
      </c>
      <c r="DA247" s="33">
        <f t="shared" si="148"/>
        <v>0</v>
      </c>
      <c r="DB247" s="33">
        <f t="shared" si="149"/>
        <v>0</v>
      </c>
      <c r="DC247" s="32">
        <f t="shared" si="150"/>
        <v>0</v>
      </c>
      <c r="DD247" s="33">
        <f t="shared" si="150"/>
        <v>0</v>
      </c>
      <c r="DE247" s="43">
        <f t="shared" si="151"/>
        <v>0</v>
      </c>
    </row>
    <row r="248" ht="15" customHeight="1" outlineLevel="1" spans="2:109">
      <c r="B248" s="31">
        <v>202106</v>
      </c>
      <c r="C248" s="32">
        <v>16110036.68</v>
      </c>
      <c r="D248" s="33">
        <v>13421009.9</v>
      </c>
      <c r="E248" s="33">
        <f>IFERROR(Q119,0)</f>
        <v>0</v>
      </c>
      <c r="F248" s="33">
        <f>IFERROR([5]车损险012大赔案!Q28,0)</f>
        <v>0</v>
      </c>
      <c r="G248" s="33">
        <f>IFERROR([5]车损险012大赔案!Q67,0)</f>
        <v>0</v>
      </c>
      <c r="H248" s="32">
        <f>ROUND(IFERROR(Q90*D248,0),2)</f>
        <v>13421009.9</v>
      </c>
      <c r="I248" s="33">
        <f>ROUND(IFERROR(Q221*(SUM(D248:E248)),0),2)</f>
        <v>13421009.9</v>
      </c>
      <c r="J248" s="34">
        <f t="shared" si="152"/>
        <v>13421009.9</v>
      </c>
      <c r="K248" s="33">
        <f t="shared" si="132"/>
        <v>0</v>
      </c>
      <c r="L248" s="38">
        <f t="shared" si="133"/>
        <v>0</v>
      </c>
      <c r="M248" s="33">
        <f t="shared" si="134"/>
        <v>0</v>
      </c>
      <c r="N248" s="39">
        <f t="shared" si="135"/>
        <v>0</v>
      </c>
      <c r="O248" s="32">
        <f t="shared" si="136"/>
        <v>13421009.9</v>
      </c>
      <c r="P248" s="33">
        <f t="shared" si="136"/>
        <v>0</v>
      </c>
      <c r="Q248" s="43">
        <f t="shared" si="137"/>
        <v>0.833083758068762</v>
      </c>
      <c r="AX248" s="31">
        <v>202006</v>
      </c>
      <c r="AY248" s="32">
        <v>62739334.98</v>
      </c>
      <c r="AZ248" s="33">
        <f>IFERROR(BM27,0)</f>
        <v>0</v>
      </c>
      <c r="BA248" s="33">
        <f>IFERROR(BM119,0)</f>
        <v>0</v>
      </c>
      <c r="BB248" s="33">
        <f>IFERROR([5]车损险012大赔案!BE28,0)</f>
        <v>0</v>
      </c>
      <c r="BC248" s="33">
        <f>IFERROR([5]车损险012大赔案!BE67,0)</f>
        <v>0</v>
      </c>
      <c r="BD248" s="32">
        <f>ROUND(IFERROR(BM90*AZ248,0),2)</f>
        <v>0</v>
      </c>
      <c r="BE248" s="33">
        <f>ROUND(IFERROR(BM221*(SUM(AZ248:BA248)),0),2)</f>
        <v>0</v>
      </c>
      <c r="BF248" s="37">
        <f t="shared" si="138"/>
        <v>0</v>
      </c>
      <c r="BG248" s="33">
        <f t="shared" si="139"/>
        <v>0</v>
      </c>
      <c r="BH248" s="38">
        <f t="shared" si="140"/>
        <v>0</v>
      </c>
      <c r="BI248" s="33">
        <f t="shared" si="141"/>
        <v>0</v>
      </c>
      <c r="BJ248" s="33">
        <f t="shared" si="142"/>
        <v>0</v>
      </c>
      <c r="BK248" s="32">
        <f t="shared" si="143"/>
        <v>0</v>
      </c>
      <c r="BL248" s="33">
        <f t="shared" si="143"/>
        <v>0</v>
      </c>
      <c r="BM248" s="43">
        <f t="shared" si="144"/>
        <v>0</v>
      </c>
      <c r="CP248" s="31">
        <v>202006</v>
      </c>
      <c r="CQ248" s="32">
        <v>0</v>
      </c>
      <c r="CR248" s="33">
        <f>IFERROR(DE27,0)</f>
        <v>0</v>
      </c>
      <c r="CS248" s="33">
        <f>IFERROR(DE119,0)</f>
        <v>0</v>
      </c>
      <c r="CT248" s="33">
        <f>IFERROR([5]车损险012大赔案!CS28,0)</f>
        <v>0</v>
      </c>
      <c r="CU248" s="33">
        <f>IFERROR([5]车损险012大赔案!CS67,0)</f>
        <v>0</v>
      </c>
      <c r="CV248" s="32">
        <f>ROUND(IFERROR(DE90*CR248,0),2)</f>
        <v>0</v>
      </c>
      <c r="CW248" s="33">
        <f>ROUND(IFERROR(DE221*(SUM(CR248:CS248)),0),2)</f>
        <v>0</v>
      </c>
      <c r="CX248" s="37">
        <f t="shared" si="145"/>
        <v>0</v>
      </c>
      <c r="CY248" s="33">
        <f t="shared" si="146"/>
        <v>0</v>
      </c>
      <c r="CZ248" s="38">
        <f t="shared" si="147"/>
        <v>0</v>
      </c>
      <c r="DA248" s="33">
        <f t="shared" si="148"/>
        <v>0</v>
      </c>
      <c r="DB248" s="33">
        <f t="shared" si="149"/>
        <v>0</v>
      </c>
      <c r="DC248" s="32">
        <f t="shared" si="150"/>
        <v>0</v>
      </c>
      <c r="DD248" s="33">
        <f t="shared" si="150"/>
        <v>0</v>
      </c>
      <c r="DE248" s="43">
        <f t="shared" si="151"/>
        <v>0</v>
      </c>
    </row>
    <row r="249" ht="15" customHeight="1" outlineLevel="1" spans="2:109">
      <c r="B249" s="31">
        <v>202109</v>
      </c>
      <c r="C249" s="32">
        <v>16471330.82</v>
      </c>
      <c r="D249" s="33">
        <v>36166084.82</v>
      </c>
      <c r="E249" s="33">
        <f>IFERROR(P120,0)</f>
        <v>0</v>
      </c>
      <c r="F249" s="33">
        <f>IFERROR([5]车损险012大赔案!P29,0)</f>
        <v>0</v>
      </c>
      <c r="G249" s="33">
        <f>IFERROR([5]车损险012大赔案!P68,0)</f>
        <v>0</v>
      </c>
      <c r="H249" s="32">
        <f>ROUND(IFERROR(P90*D249,0),2)</f>
        <v>36166084.82</v>
      </c>
      <c r="I249" s="33">
        <f>ROUND(IFERROR(P221*(SUM(D249:E249)),0),2)</f>
        <v>36166084.82</v>
      </c>
      <c r="J249" s="34">
        <f t="shared" si="152"/>
        <v>36166084.82</v>
      </c>
      <c r="K249" s="33">
        <f t="shared" si="132"/>
        <v>0</v>
      </c>
      <c r="L249" s="38">
        <f t="shared" si="133"/>
        <v>0</v>
      </c>
      <c r="M249" s="33">
        <f t="shared" si="134"/>
        <v>0</v>
      </c>
      <c r="N249" s="39">
        <f t="shared" si="135"/>
        <v>0</v>
      </c>
      <c r="O249" s="32">
        <f t="shared" si="136"/>
        <v>36166084.82</v>
      </c>
      <c r="P249" s="33">
        <f t="shared" si="136"/>
        <v>0</v>
      </c>
      <c r="Q249" s="43">
        <f t="shared" si="137"/>
        <v>2.19569901274073</v>
      </c>
      <c r="AX249" s="31">
        <v>202009</v>
      </c>
      <c r="AY249" s="32">
        <v>0</v>
      </c>
      <c r="AZ249" s="33">
        <f>IFERROR(BL28,0)</f>
        <v>0</v>
      </c>
      <c r="BA249" s="33">
        <f>IFERROR(BL120,0)</f>
        <v>0</v>
      </c>
      <c r="BB249" s="33">
        <f>IFERROR([5]车损险012大赔案!BD29,0)</f>
        <v>0</v>
      </c>
      <c r="BC249" s="33">
        <f>IFERROR([5]车损险012大赔案!BD68,0)</f>
        <v>0</v>
      </c>
      <c r="BD249" s="32">
        <f>ROUND(IFERROR(BL90*AZ249,0),2)</f>
        <v>0</v>
      </c>
      <c r="BE249" s="33">
        <f>ROUND(IFERROR(BL221*(SUM(AZ249:BA249)),0),2)</f>
        <v>0</v>
      </c>
      <c r="BF249" s="37">
        <f t="shared" si="138"/>
        <v>0</v>
      </c>
      <c r="BG249" s="33">
        <f t="shared" si="139"/>
        <v>0</v>
      </c>
      <c r="BH249" s="38">
        <f t="shared" si="140"/>
        <v>0</v>
      </c>
      <c r="BI249" s="33">
        <f t="shared" si="141"/>
        <v>0</v>
      </c>
      <c r="BJ249" s="33">
        <f t="shared" si="142"/>
        <v>0</v>
      </c>
      <c r="BK249" s="32">
        <f t="shared" si="143"/>
        <v>0</v>
      </c>
      <c r="BL249" s="33">
        <f t="shared" si="143"/>
        <v>0</v>
      </c>
      <c r="BM249" s="43">
        <f t="shared" si="144"/>
        <v>0</v>
      </c>
      <c r="CP249" s="31">
        <v>202009</v>
      </c>
      <c r="CQ249" s="32">
        <v>0</v>
      </c>
      <c r="CR249" s="33">
        <f>IFERROR(DD28,0)</f>
        <v>0</v>
      </c>
      <c r="CS249" s="33">
        <f>IFERROR(DD120,0)</f>
        <v>0</v>
      </c>
      <c r="CT249" s="33">
        <f>IFERROR([5]车损险012大赔案!CR29,0)</f>
        <v>0</v>
      </c>
      <c r="CU249" s="33">
        <f>IFERROR([5]车损险012大赔案!CR68,0)</f>
        <v>0</v>
      </c>
      <c r="CV249" s="32">
        <f>ROUND(IFERROR(DD90*CR249,0),2)</f>
        <v>0</v>
      </c>
      <c r="CW249" s="33">
        <f>ROUND(IFERROR(DD221*(SUM(CR249:CS249)),0),2)</f>
        <v>0</v>
      </c>
      <c r="CX249" s="37">
        <f t="shared" si="145"/>
        <v>0</v>
      </c>
      <c r="CY249" s="33">
        <f t="shared" si="146"/>
        <v>0</v>
      </c>
      <c r="CZ249" s="38">
        <f t="shared" si="147"/>
        <v>0</v>
      </c>
      <c r="DA249" s="33">
        <f t="shared" si="148"/>
        <v>0</v>
      </c>
      <c r="DB249" s="33">
        <f t="shared" si="149"/>
        <v>0</v>
      </c>
      <c r="DC249" s="32">
        <f t="shared" si="150"/>
        <v>0</v>
      </c>
      <c r="DD249" s="33">
        <f t="shared" si="150"/>
        <v>0</v>
      </c>
      <c r="DE249" s="43">
        <f t="shared" si="151"/>
        <v>0</v>
      </c>
    </row>
    <row r="250" ht="15" customHeight="1" outlineLevel="1" spans="2:109">
      <c r="B250" s="31">
        <v>202112</v>
      </c>
      <c r="C250" s="32">
        <v>16637388.79</v>
      </c>
      <c r="D250" s="33">
        <v>11686429.91</v>
      </c>
      <c r="E250" s="33">
        <f>IFERROR(O121,0)</f>
        <v>0</v>
      </c>
      <c r="F250" s="33">
        <f>IFERROR([5]车损险012大赔案!O30,0)</f>
        <v>0</v>
      </c>
      <c r="G250" s="33">
        <f>IFERROR([5]车损险012大赔案!O69,0)</f>
        <v>0</v>
      </c>
      <c r="H250" s="32">
        <f>ROUND(IFERROR(O90*D250,0),2)</f>
        <v>11686429.91</v>
      </c>
      <c r="I250" s="33">
        <f>ROUND(IFERROR(O221*(SUM(D250:E250)),0),2)</f>
        <v>11686429.91</v>
      </c>
      <c r="J250" s="34">
        <f t="shared" si="152"/>
        <v>11686429.91</v>
      </c>
      <c r="K250" s="33">
        <f t="shared" si="132"/>
        <v>0</v>
      </c>
      <c r="L250" s="38">
        <f t="shared" si="133"/>
        <v>0</v>
      </c>
      <c r="M250" s="33">
        <f t="shared" si="134"/>
        <v>0</v>
      </c>
      <c r="N250" s="39">
        <f t="shared" si="135"/>
        <v>0</v>
      </c>
      <c r="O250" s="32">
        <f t="shared" si="136"/>
        <v>11686429.91</v>
      </c>
      <c r="P250" s="33">
        <f t="shared" si="136"/>
        <v>0</v>
      </c>
      <c r="Q250" s="43">
        <f t="shared" si="137"/>
        <v>0.702419716068918</v>
      </c>
      <c r="AX250" s="31">
        <v>202012</v>
      </c>
      <c r="AY250" s="32">
        <v>0</v>
      </c>
      <c r="AZ250" s="33">
        <f>IFERROR(BK29,0)</f>
        <v>0</v>
      </c>
      <c r="BA250" s="33">
        <f>IFERROR(BK121,0)</f>
        <v>0</v>
      </c>
      <c r="BB250" s="33">
        <f>IFERROR([5]车损险012大赔案!BC30,0)</f>
        <v>0</v>
      </c>
      <c r="BC250" s="33">
        <f>IFERROR([5]车损险012大赔案!BC69,0)</f>
        <v>0</v>
      </c>
      <c r="BD250" s="32">
        <f>ROUND(IFERROR(BK90*AZ250,0),2)</f>
        <v>0</v>
      </c>
      <c r="BE250" s="33">
        <f>ROUND(IFERROR(BK221*(SUM(AZ250:BA250)),0),2)</f>
        <v>0</v>
      </c>
      <c r="BF250" s="37">
        <f t="shared" si="138"/>
        <v>0</v>
      </c>
      <c r="BG250" s="33">
        <f t="shared" si="139"/>
        <v>0</v>
      </c>
      <c r="BH250" s="38">
        <f t="shared" si="140"/>
        <v>0</v>
      </c>
      <c r="BI250" s="33">
        <f t="shared" si="141"/>
        <v>0</v>
      </c>
      <c r="BJ250" s="33">
        <f t="shared" si="142"/>
        <v>0</v>
      </c>
      <c r="BK250" s="32">
        <f t="shared" si="143"/>
        <v>0</v>
      </c>
      <c r="BL250" s="33">
        <f t="shared" si="143"/>
        <v>0</v>
      </c>
      <c r="BM250" s="43">
        <f t="shared" si="144"/>
        <v>0</v>
      </c>
      <c r="CP250" s="31">
        <v>202012</v>
      </c>
      <c r="CQ250" s="32">
        <v>0</v>
      </c>
      <c r="CR250" s="33">
        <f>IFERROR(DC29,0)</f>
        <v>0</v>
      </c>
      <c r="CS250" s="33">
        <f>IFERROR(DC121,0)</f>
        <v>0</v>
      </c>
      <c r="CT250" s="33">
        <f>IFERROR([5]车损险012大赔案!CQ30,0)</f>
        <v>0</v>
      </c>
      <c r="CU250" s="33">
        <f>IFERROR([5]车损险012大赔案!CQ69,0)</f>
        <v>0</v>
      </c>
      <c r="CV250" s="32">
        <f>ROUND(IFERROR(DC90*CR250,0),2)</f>
        <v>0</v>
      </c>
      <c r="CW250" s="33">
        <f>ROUND(IFERROR(DC221*(SUM(CR250:CS250)),0),2)</f>
        <v>0</v>
      </c>
      <c r="CX250" s="37">
        <f t="shared" si="145"/>
        <v>0</v>
      </c>
      <c r="CY250" s="33">
        <f t="shared" si="146"/>
        <v>0</v>
      </c>
      <c r="CZ250" s="38">
        <f t="shared" si="147"/>
        <v>0</v>
      </c>
      <c r="DA250" s="33">
        <f t="shared" si="148"/>
        <v>0</v>
      </c>
      <c r="DB250" s="33">
        <f t="shared" si="149"/>
        <v>0</v>
      </c>
      <c r="DC250" s="32">
        <f t="shared" si="150"/>
        <v>0</v>
      </c>
      <c r="DD250" s="33">
        <f t="shared" si="150"/>
        <v>0</v>
      </c>
      <c r="DE250" s="43">
        <f t="shared" si="151"/>
        <v>0</v>
      </c>
    </row>
    <row r="251" ht="15" customHeight="1" outlineLevel="1" spans="2:109">
      <c r="B251" s="31">
        <v>202203</v>
      </c>
      <c r="C251" s="32">
        <v>15727507.22</v>
      </c>
      <c r="D251" s="33">
        <v>9229418.56</v>
      </c>
      <c r="E251" s="33">
        <f>IFERROR(N122,0)</f>
        <v>0</v>
      </c>
      <c r="F251" s="33">
        <f>IFERROR([5]车损险012大赔案!N31,0)</f>
        <v>0</v>
      </c>
      <c r="G251" s="33">
        <f>IFERROR([5]车损险012大赔案!N70,0)</f>
        <v>0</v>
      </c>
      <c r="H251" s="32">
        <f>ROUND(IFERROR(N90*D251,0),2)</f>
        <v>9229418.56</v>
      </c>
      <c r="I251" s="33">
        <f>ROUND(IFERROR(N221*(SUM(D251:E251)),0),2)</f>
        <v>9229418.56</v>
      </c>
      <c r="J251" s="34">
        <f t="shared" si="152"/>
        <v>9229418.56</v>
      </c>
      <c r="K251" s="33">
        <f t="shared" si="132"/>
        <v>0</v>
      </c>
      <c r="L251" s="38">
        <f t="shared" si="133"/>
        <v>0</v>
      </c>
      <c r="M251" s="33">
        <f t="shared" si="134"/>
        <v>0</v>
      </c>
      <c r="N251" s="39">
        <f t="shared" si="135"/>
        <v>0</v>
      </c>
      <c r="O251" s="32">
        <f t="shared" si="136"/>
        <v>9229418.56</v>
      </c>
      <c r="P251" s="33">
        <f t="shared" si="136"/>
        <v>0</v>
      </c>
      <c r="Q251" s="43">
        <f t="shared" si="137"/>
        <v>0.58683289289884</v>
      </c>
      <c r="AX251" s="31">
        <v>202103</v>
      </c>
      <c r="AY251" s="32">
        <v>-1378677.96</v>
      </c>
      <c r="AZ251" s="33">
        <f>IFERROR(BJ30,0)</f>
        <v>0</v>
      </c>
      <c r="BA251" s="33">
        <f>IFERROR(BJ122,0)</f>
        <v>0</v>
      </c>
      <c r="BB251" s="33">
        <f>IFERROR([5]车损险012大赔案!BB31,0)</f>
        <v>0</v>
      </c>
      <c r="BC251" s="33">
        <f>IFERROR([5]车损险012大赔案!BB70,0)</f>
        <v>0</v>
      </c>
      <c r="BD251" s="32">
        <f>ROUND(IFERROR(BJ90*AZ251,0),2)</f>
        <v>0</v>
      </c>
      <c r="BE251" s="33">
        <f>ROUND(IFERROR(BJ221*(SUM(AZ251:BA251)),0),2)</f>
        <v>0</v>
      </c>
      <c r="BF251" s="37">
        <f t="shared" si="138"/>
        <v>0</v>
      </c>
      <c r="BG251" s="33">
        <f t="shared" si="139"/>
        <v>0</v>
      </c>
      <c r="BH251" s="38">
        <f t="shared" si="140"/>
        <v>0</v>
      </c>
      <c r="BI251" s="33">
        <f t="shared" si="141"/>
        <v>0</v>
      </c>
      <c r="BJ251" s="33">
        <f t="shared" si="142"/>
        <v>0</v>
      </c>
      <c r="BK251" s="32">
        <f t="shared" si="143"/>
        <v>0</v>
      </c>
      <c r="BL251" s="33">
        <f t="shared" si="143"/>
        <v>0</v>
      </c>
      <c r="BM251" s="43">
        <f t="shared" si="144"/>
        <v>0</v>
      </c>
      <c r="CP251" s="31">
        <v>202103</v>
      </c>
      <c r="CQ251" s="32">
        <v>0</v>
      </c>
      <c r="CR251" s="33">
        <f>IFERROR(DB30,0)</f>
        <v>0</v>
      </c>
      <c r="CS251" s="33">
        <f>IFERROR(DB122,0)</f>
        <v>0</v>
      </c>
      <c r="CT251" s="33">
        <f>IFERROR([5]车损险012大赔案!CP31,0)</f>
        <v>0</v>
      </c>
      <c r="CU251" s="33">
        <f>IFERROR([5]车损险012大赔案!CP70,0)</f>
        <v>0</v>
      </c>
      <c r="CV251" s="32">
        <f>ROUND(IFERROR(DB90*CR251,0),2)</f>
        <v>0</v>
      </c>
      <c r="CW251" s="33">
        <f>ROUND(IFERROR(DB221*(SUM(CR251:CS251)),0),2)</f>
        <v>0</v>
      </c>
      <c r="CX251" s="37">
        <f t="shared" si="145"/>
        <v>0</v>
      </c>
      <c r="CY251" s="33">
        <f t="shared" si="146"/>
        <v>0</v>
      </c>
      <c r="CZ251" s="38">
        <f t="shared" si="147"/>
        <v>0</v>
      </c>
      <c r="DA251" s="33">
        <f t="shared" si="148"/>
        <v>0</v>
      </c>
      <c r="DB251" s="33">
        <f t="shared" si="149"/>
        <v>0</v>
      </c>
      <c r="DC251" s="32">
        <f t="shared" si="150"/>
        <v>0</v>
      </c>
      <c r="DD251" s="33">
        <f t="shared" si="150"/>
        <v>0</v>
      </c>
      <c r="DE251" s="43">
        <f t="shared" si="151"/>
        <v>0</v>
      </c>
    </row>
    <row r="252" ht="15" customHeight="1" outlineLevel="1" spans="2:109">
      <c r="B252" s="31">
        <v>202206</v>
      </c>
      <c r="C252" s="32">
        <v>15752139.1</v>
      </c>
      <c r="D252" s="33">
        <v>7425336.53</v>
      </c>
      <c r="E252" s="33">
        <f>IFERROR(M123,0)</f>
        <v>156380</v>
      </c>
      <c r="F252" s="33">
        <f>IFERROR([5]车损险012大赔案!M32,0)</f>
        <v>0</v>
      </c>
      <c r="G252" s="33">
        <f>IFERROR([5]车损险012大赔案!M71,0)</f>
        <v>0</v>
      </c>
      <c r="H252" s="32">
        <f>ROUND(IFERROR(M90*D252,0),2)</f>
        <v>7425336.53</v>
      </c>
      <c r="I252" s="33">
        <f>ROUND(IFERROR(M221*(SUM(D252:E252)),0),2)</f>
        <v>7581716.53</v>
      </c>
      <c r="J252" s="34">
        <f t="shared" si="152"/>
        <v>7581716.53</v>
      </c>
      <c r="K252" s="33">
        <f t="shared" si="132"/>
        <v>0</v>
      </c>
      <c r="L252" s="38">
        <f t="shared" si="133"/>
        <v>0</v>
      </c>
      <c r="M252" s="33">
        <f t="shared" si="134"/>
        <v>0</v>
      </c>
      <c r="N252" s="39">
        <f t="shared" si="135"/>
        <v>0</v>
      </c>
      <c r="O252" s="32">
        <f t="shared" si="136"/>
        <v>7581716.53</v>
      </c>
      <c r="P252" s="33">
        <f t="shared" si="136"/>
        <v>0</v>
      </c>
      <c r="Q252" s="43">
        <f t="shared" si="137"/>
        <v>0.481313457294191</v>
      </c>
      <c r="AX252" s="31">
        <v>202106</v>
      </c>
      <c r="AY252" s="32">
        <v>0</v>
      </c>
      <c r="AZ252" s="33">
        <f>IFERROR(BI31,0)</f>
        <v>117987.37</v>
      </c>
      <c r="BA252" s="33">
        <f>IFERROR(BI123,0)</f>
        <v>0</v>
      </c>
      <c r="BB252" s="33">
        <f>IFERROR([5]车损险012大赔案!BA32,0)</f>
        <v>0</v>
      </c>
      <c r="BC252" s="33">
        <f>IFERROR([5]车损险012大赔案!BA71,0)</f>
        <v>0</v>
      </c>
      <c r="BD252" s="32">
        <f>ROUND(IFERROR(BI90*AZ252,0),2)</f>
        <v>117987.37</v>
      </c>
      <c r="BE252" s="33">
        <f>ROUND(IFERROR(BI221*(SUM(AZ252:BA252)),0),2)</f>
        <v>117987.37</v>
      </c>
      <c r="BF252" s="37">
        <f t="shared" si="138"/>
        <v>117987.37</v>
      </c>
      <c r="BG252" s="33">
        <f t="shared" si="139"/>
        <v>0</v>
      </c>
      <c r="BH252" s="38">
        <f t="shared" si="140"/>
        <v>0</v>
      </c>
      <c r="BI252" s="33">
        <f t="shared" si="141"/>
        <v>0</v>
      </c>
      <c r="BJ252" s="33">
        <f t="shared" si="142"/>
        <v>0</v>
      </c>
      <c r="BK252" s="32">
        <f t="shared" si="143"/>
        <v>117987.37</v>
      </c>
      <c r="BL252" s="33">
        <f t="shared" si="143"/>
        <v>0</v>
      </c>
      <c r="BM252" s="43">
        <f t="shared" si="144"/>
        <v>0</v>
      </c>
      <c r="CP252" s="31">
        <v>202106</v>
      </c>
      <c r="CQ252" s="32">
        <v>0</v>
      </c>
      <c r="CR252" s="33">
        <f>IFERROR(DA31,0)</f>
        <v>0</v>
      </c>
      <c r="CS252" s="33">
        <f>IFERROR(DA123,0)</f>
        <v>0</v>
      </c>
      <c r="CT252" s="33">
        <f>IFERROR([5]车损险012大赔案!CO32,0)</f>
        <v>0</v>
      </c>
      <c r="CU252" s="33">
        <f>IFERROR([5]车损险012大赔案!CO71,0)</f>
        <v>0</v>
      </c>
      <c r="CV252" s="32">
        <f>ROUND(IFERROR(DA90*CR252,0),2)</f>
        <v>0</v>
      </c>
      <c r="CW252" s="33">
        <f>ROUND(IFERROR(DA221*(SUM(CR252:CS252)),0),2)</f>
        <v>0</v>
      </c>
      <c r="CX252" s="37">
        <f t="shared" si="145"/>
        <v>0</v>
      </c>
      <c r="CY252" s="33">
        <f t="shared" si="146"/>
        <v>0</v>
      </c>
      <c r="CZ252" s="38">
        <f t="shared" si="147"/>
        <v>0</v>
      </c>
      <c r="DA252" s="33">
        <f t="shared" si="148"/>
        <v>0</v>
      </c>
      <c r="DB252" s="33">
        <f t="shared" si="149"/>
        <v>0</v>
      </c>
      <c r="DC252" s="32">
        <f t="shared" si="150"/>
        <v>0</v>
      </c>
      <c r="DD252" s="33">
        <f t="shared" si="150"/>
        <v>0</v>
      </c>
      <c r="DE252" s="43">
        <f t="shared" si="151"/>
        <v>0</v>
      </c>
    </row>
    <row r="253" ht="15" customHeight="1" outlineLevel="1" spans="2:109">
      <c r="B253" s="31">
        <v>202209</v>
      </c>
      <c r="C253" s="32">
        <v>14932262.32</v>
      </c>
      <c r="D253" s="33">
        <v>7886520.91</v>
      </c>
      <c r="E253" s="33">
        <f>IFERROR(L124,0)</f>
        <v>79454.85</v>
      </c>
      <c r="F253" s="33">
        <f>IFERROR([5]车损险012大赔案!L33,0)</f>
        <v>0</v>
      </c>
      <c r="G253" s="33">
        <f>IFERROR([5]车损险012大赔案!L72,0)</f>
        <v>0</v>
      </c>
      <c r="H253" s="32">
        <f>ROUND(IFERROR(L90*D253,0),2)</f>
        <v>7886520.91</v>
      </c>
      <c r="I253" s="33">
        <f>ROUND(IFERROR(L221*(SUM(D253:E253)),0),2)</f>
        <v>7965975.76</v>
      </c>
      <c r="J253" s="34">
        <f t="shared" si="152"/>
        <v>7965975.76</v>
      </c>
      <c r="K253" s="33">
        <f t="shared" si="132"/>
        <v>0</v>
      </c>
      <c r="L253" s="38">
        <f t="shared" si="133"/>
        <v>0</v>
      </c>
      <c r="M253" s="33">
        <f t="shared" si="134"/>
        <v>0</v>
      </c>
      <c r="N253" s="39">
        <f t="shared" si="135"/>
        <v>0</v>
      </c>
      <c r="O253" s="32">
        <f t="shared" si="136"/>
        <v>7965975.76</v>
      </c>
      <c r="P253" s="33">
        <f t="shared" si="136"/>
        <v>0</v>
      </c>
      <c r="Q253" s="43">
        <f t="shared" si="137"/>
        <v>0.533474137360319</v>
      </c>
      <c r="AX253" s="31">
        <v>202109</v>
      </c>
      <c r="AY253" s="32">
        <v>0</v>
      </c>
      <c r="AZ253" s="33">
        <f>IFERROR(BH32,0)</f>
        <v>591059.44</v>
      </c>
      <c r="BA253" s="33">
        <f>IFERROR(BH124,0)</f>
        <v>0</v>
      </c>
      <c r="BB253" s="33">
        <f>IFERROR([5]车损险012大赔案!AZ33,0)</f>
        <v>0</v>
      </c>
      <c r="BC253" s="33">
        <f>IFERROR([5]车损险012大赔案!AZ72,0)</f>
        <v>0</v>
      </c>
      <c r="BD253" s="32">
        <f>ROUND(IFERROR(BH90*AZ253,0),2)</f>
        <v>591059.44</v>
      </c>
      <c r="BE253" s="33">
        <f>ROUND(IFERROR(BH221*(SUM(AZ253:BA253)),0),2)</f>
        <v>591059.44</v>
      </c>
      <c r="BF253" s="37">
        <f t="shared" si="138"/>
        <v>591059.44</v>
      </c>
      <c r="BG253" s="33">
        <f t="shared" si="139"/>
        <v>0</v>
      </c>
      <c r="BH253" s="38">
        <f t="shared" si="140"/>
        <v>0</v>
      </c>
      <c r="BI253" s="33">
        <f t="shared" si="141"/>
        <v>0</v>
      </c>
      <c r="BJ253" s="33">
        <f t="shared" si="142"/>
        <v>0</v>
      </c>
      <c r="BK253" s="32">
        <f t="shared" si="143"/>
        <v>591059.44</v>
      </c>
      <c r="BL253" s="33">
        <f t="shared" si="143"/>
        <v>0</v>
      </c>
      <c r="BM253" s="43">
        <f t="shared" si="144"/>
        <v>0</v>
      </c>
      <c r="CP253" s="31">
        <v>202109</v>
      </c>
      <c r="CQ253" s="32">
        <v>0</v>
      </c>
      <c r="CR253" s="33">
        <f>IFERROR(CZ32,0)</f>
        <v>0</v>
      </c>
      <c r="CS253" s="33">
        <f>IFERROR(CZ124,0)</f>
        <v>0</v>
      </c>
      <c r="CT253" s="33">
        <f>IFERROR([5]车损险012大赔案!CN33,0)</f>
        <v>0</v>
      </c>
      <c r="CU253" s="33">
        <f>IFERROR([5]车损险012大赔案!CN72,0)</f>
        <v>0</v>
      </c>
      <c r="CV253" s="32">
        <f>ROUND(IFERROR(CZ90*CR253,0),2)</f>
        <v>0</v>
      </c>
      <c r="CW253" s="33">
        <f>ROUND(IFERROR(CZ221*(SUM(CR253:CS253)),0),2)</f>
        <v>0</v>
      </c>
      <c r="CX253" s="37">
        <f t="shared" si="145"/>
        <v>0</v>
      </c>
      <c r="CY253" s="33">
        <f t="shared" si="146"/>
        <v>0</v>
      </c>
      <c r="CZ253" s="38">
        <f t="shared" si="147"/>
        <v>0</v>
      </c>
      <c r="DA253" s="33">
        <f t="shared" si="148"/>
        <v>0</v>
      </c>
      <c r="DB253" s="33">
        <f t="shared" si="149"/>
        <v>0</v>
      </c>
      <c r="DC253" s="32">
        <f t="shared" si="150"/>
        <v>0</v>
      </c>
      <c r="DD253" s="33">
        <f t="shared" si="150"/>
        <v>0</v>
      </c>
      <c r="DE253" s="43">
        <f t="shared" si="151"/>
        <v>0</v>
      </c>
    </row>
    <row r="254" ht="15" customHeight="1" outlineLevel="1" spans="2:109">
      <c r="B254" s="31">
        <v>202212</v>
      </c>
      <c r="C254" s="32">
        <v>12586817.02</v>
      </c>
      <c r="D254" s="33">
        <v>5641149.3</v>
      </c>
      <c r="E254" s="33">
        <f>IFERROR(K125,0)</f>
        <v>66260.7</v>
      </c>
      <c r="F254" s="33">
        <f>IFERROR([5]车损险012大赔案!K34,0)</f>
        <v>0</v>
      </c>
      <c r="G254" s="33">
        <f>IFERROR([5]车损险012大赔案!K73,0)</f>
        <v>0</v>
      </c>
      <c r="H254" s="32">
        <f>ROUND(IFERROR(K90*D254,0),2)</f>
        <v>5641149.3</v>
      </c>
      <c r="I254" s="33">
        <f>ROUND(IFERROR(K221*(SUM(D254:E254)),0),2)</f>
        <v>5707410</v>
      </c>
      <c r="J254" s="34">
        <f t="shared" si="152"/>
        <v>5707410</v>
      </c>
      <c r="K254" s="33">
        <f t="shared" si="132"/>
        <v>0</v>
      </c>
      <c r="L254" s="38">
        <f t="shared" si="133"/>
        <v>0</v>
      </c>
      <c r="M254" s="33">
        <f t="shared" si="134"/>
        <v>0</v>
      </c>
      <c r="N254" s="39">
        <f t="shared" si="135"/>
        <v>0</v>
      </c>
      <c r="O254" s="32">
        <f t="shared" si="136"/>
        <v>5707410</v>
      </c>
      <c r="P254" s="33">
        <f t="shared" si="136"/>
        <v>0</v>
      </c>
      <c r="Q254" s="43">
        <f t="shared" si="137"/>
        <v>0.453443471127858</v>
      </c>
      <c r="AX254" s="31">
        <v>202112</v>
      </c>
      <c r="AY254" s="32">
        <v>0</v>
      </c>
      <c r="AZ254" s="33">
        <f>IFERROR(BG33,0)</f>
        <v>6768215.66</v>
      </c>
      <c r="BA254" s="33">
        <f>IFERROR(BG125,0)</f>
        <v>0</v>
      </c>
      <c r="BB254" s="33">
        <f>IFERROR([5]车损险012大赔案!AY34,0)</f>
        <v>0</v>
      </c>
      <c r="BC254" s="33">
        <f>IFERROR([5]车损险012大赔案!AY73,0)</f>
        <v>0</v>
      </c>
      <c r="BD254" s="32">
        <f>ROUND(IFERROR(BG90*AZ254,0),2)</f>
        <v>6768215.66</v>
      </c>
      <c r="BE254" s="33">
        <f>ROUND(IFERROR(BG221*(SUM(AZ254:BA254)),0),2)</f>
        <v>6768215.66</v>
      </c>
      <c r="BF254" s="37">
        <f t="shared" si="138"/>
        <v>6768215.66</v>
      </c>
      <c r="BG254" s="33">
        <f t="shared" si="139"/>
        <v>0</v>
      </c>
      <c r="BH254" s="38">
        <f t="shared" si="140"/>
        <v>0</v>
      </c>
      <c r="BI254" s="33">
        <f t="shared" si="141"/>
        <v>0</v>
      </c>
      <c r="BJ254" s="33">
        <f t="shared" si="142"/>
        <v>0</v>
      </c>
      <c r="BK254" s="32">
        <f t="shared" si="143"/>
        <v>6768215.66</v>
      </c>
      <c r="BL254" s="33">
        <f t="shared" si="143"/>
        <v>0</v>
      </c>
      <c r="BM254" s="43">
        <f t="shared" si="144"/>
        <v>0</v>
      </c>
      <c r="CP254" s="31">
        <v>202112</v>
      </c>
      <c r="CQ254" s="32">
        <v>0</v>
      </c>
      <c r="CR254" s="33">
        <f>IFERROR(CY33,0)</f>
        <v>0</v>
      </c>
      <c r="CS254" s="33">
        <f>IFERROR(CY125,0)</f>
        <v>0</v>
      </c>
      <c r="CT254" s="33">
        <f>IFERROR([5]车损险012大赔案!CM34,0)</f>
        <v>0</v>
      </c>
      <c r="CU254" s="33">
        <f>IFERROR([5]车损险012大赔案!CM73,0)</f>
        <v>0</v>
      </c>
      <c r="CV254" s="32">
        <f>ROUND(IFERROR(CY90*CR254,0),2)</f>
        <v>0</v>
      </c>
      <c r="CW254" s="33">
        <f>ROUND(IFERROR(CY221*(SUM(CR254:CS254)),0),2)</f>
        <v>0</v>
      </c>
      <c r="CX254" s="37">
        <f t="shared" si="145"/>
        <v>0</v>
      </c>
      <c r="CY254" s="33">
        <f t="shared" si="146"/>
        <v>0</v>
      </c>
      <c r="CZ254" s="38">
        <f t="shared" si="147"/>
        <v>0</v>
      </c>
      <c r="DA254" s="33">
        <f t="shared" si="148"/>
        <v>0</v>
      </c>
      <c r="DB254" s="33">
        <f t="shared" si="149"/>
        <v>0</v>
      </c>
      <c r="DC254" s="32">
        <f t="shared" si="150"/>
        <v>0</v>
      </c>
      <c r="DD254" s="33">
        <f t="shared" si="150"/>
        <v>0</v>
      </c>
      <c r="DE254" s="43">
        <f t="shared" si="151"/>
        <v>0</v>
      </c>
    </row>
    <row r="255" ht="15" customHeight="1" outlineLevel="1" spans="2:109">
      <c r="B255" s="31">
        <v>202303</v>
      </c>
      <c r="C255" s="32">
        <v>11022676.98</v>
      </c>
      <c r="D255" s="33">
        <v>6815065.68</v>
      </c>
      <c r="E255" s="33">
        <f>IFERROR(J126,0)</f>
        <v>17</v>
      </c>
      <c r="F255" s="33">
        <f>IFERROR([5]车损险012大赔案!J35,0)</f>
        <v>0</v>
      </c>
      <c r="G255" s="33">
        <f>IFERROR([5]车损险012大赔案!J74,0)</f>
        <v>0</v>
      </c>
      <c r="H255" s="32">
        <f>ROUND(IFERROR(J90*D255,0),2)</f>
        <v>6815065.68</v>
      </c>
      <c r="I255" s="33">
        <f>ROUND(IFERROR(J221*(SUM(D255:E255)),0),2)</f>
        <v>6815082.68</v>
      </c>
      <c r="J255" s="34">
        <f t="shared" si="152"/>
        <v>6815082.68</v>
      </c>
      <c r="K255" s="33">
        <f t="shared" si="132"/>
        <v>0</v>
      </c>
      <c r="L255" s="38">
        <f t="shared" si="133"/>
        <v>0</v>
      </c>
      <c r="M255" s="33">
        <f t="shared" si="134"/>
        <v>0</v>
      </c>
      <c r="N255" s="39">
        <f t="shared" si="135"/>
        <v>0</v>
      </c>
      <c r="O255" s="32">
        <f t="shared" si="136"/>
        <v>6815082.68</v>
      </c>
      <c r="P255" s="33">
        <f t="shared" si="136"/>
        <v>0</v>
      </c>
      <c r="Q255" s="43">
        <f t="shared" si="137"/>
        <v>0.618278363084173</v>
      </c>
      <c r="AX255" s="31">
        <v>202203</v>
      </c>
      <c r="AY255" s="32">
        <v>0</v>
      </c>
      <c r="AZ255" s="33">
        <f>IFERROR(BF34,0)</f>
        <v>6795729.43</v>
      </c>
      <c r="BA255" s="33">
        <f>IFERROR(BF126,0)</f>
        <v>0</v>
      </c>
      <c r="BB255" s="33">
        <f>IFERROR([5]车损险012大赔案!AX35,0)</f>
        <v>0</v>
      </c>
      <c r="BC255" s="33">
        <f>IFERROR([5]车损险012大赔案!AX74,0)</f>
        <v>0</v>
      </c>
      <c r="BD255" s="32">
        <f>ROUND(IFERROR(BF90*AZ255,0),2)</f>
        <v>6795729.43</v>
      </c>
      <c r="BE255" s="33">
        <f>ROUND(IFERROR(BF221*(SUM(AZ255:BA255)),0),2)</f>
        <v>6795729.43</v>
      </c>
      <c r="BF255" s="37">
        <f t="shared" si="138"/>
        <v>6795729.43</v>
      </c>
      <c r="BG255" s="33">
        <f t="shared" si="139"/>
        <v>0</v>
      </c>
      <c r="BH255" s="38">
        <f t="shared" si="140"/>
        <v>0</v>
      </c>
      <c r="BI255" s="33">
        <f t="shared" si="141"/>
        <v>0</v>
      </c>
      <c r="BJ255" s="33">
        <f t="shared" si="142"/>
        <v>0</v>
      </c>
      <c r="BK255" s="32">
        <f t="shared" si="143"/>
        <v>6795729.43</v>
      </c>
      <c r="BL255" s="33">
        <f t="shared" si="143"/>
        <v>0</v>
      </c>
      <c r="BM255" s="43">
        <f t="shared" si="144"/>
        <v>0</v>
      </c>
      <c r="CP255" s="31">
        <v>202203</v>
      </c>
      <c r="CQ255" s="32">
        <v>0</v>
      </c>
      <c r="CR255" s="33">
        <f>IFERROR(CX34,0)</f>
        <v>0</v>
      </c>
      <c r="CS255" s="33">
        <f>IFERROR(CX126,0)</f>
        <v>0</v>
      </c>
      <c r="CT255" s="33">
        <f>IFERROR([5]车损险012大赔案!CL35,0)</f>
        <v>0</v>
      </c>
      <c r="CU255" s="33">
        <f>IFERROR([5]车损险012大赔案!CL74,0)</f>
        <v>0</v>
      </c>
      <c r="CV255" s="32">
        <f>ROUND(IFERROR(CX90*CR255,0),2)</f>
        <v>0</v>
      </c>
      <c r="CW255" s="33">
        <f>ROUND(IFERROR(CX221*(SUM(CR255:CS255)),0),2)</f>
        <v>0</v>
      </c>
      <c r="CX255" s="37">
        <f t="shared" si="145"/>
        <v>0</v>
      </c>
      <c r="CY255" s="33">
        <f t="shared" si="146"/>
        <v>0</v>
      </c>
      <c r="CZ255" s="38">
        <f t="shared" si="147"/>
        <v>0</v>
      </c>
      <c r="DA255" s="33">
        <f t="shared" si="148"/>
        <v>0</v>
      </c>
      <c r="DB255" s="33">
        <f t="shared" si="149"/>
        <v>0</v>
      </c>
      <c r="DC255" s="32">
        <f t="shared" si="150"/>
        <v>0</v>
      </c>
      <c r="DD255" s="33">
        <f t="shared" si="150"/>
        <v>0</v>
      </c>
      <c r="DE255" s="43">
        <f t="shared" si="151"/>
        <v>0</v>
      </c>
    </row>
    <row r="256" ht="15" customHeight="1" outlineLevel="1" spans="2:109">
      <c r="B256" s="31">
        <v>202306</v>
      </c>
      <c r="C256" s="32">
        <v>10324280.07</v>
      </c>
      <c r="D256" s="33">
        <v>6005587.67</v>
      </c>
      <c r="E256" s="33">
        <f>IFERROR(I127,0)</f>
        <v>41480</v>
      </c>
      <c r="F256" s="33">
        <f>IFERROR([5]车损险012大赔案!I36,0)</f>
        <v>0</v>
      </c>
      <c r="G256" s="33">
        <f>IFERROR([5]车损险012大赔案!I75,0)</f>
        <v>0</v>
      </c>
      <c r="H256" s="32">
        <f>ROUND(IFERROR(I90*D256,0),2)</f>
        <v>6005587.67</v>
      </c>
      <c r="I256" s="33">
        <f>ROUND(IFERROR(I221*(SUM(D256:E256)),0),2)</f>
        <v>6047067.67</v>
      </c>
      <c r="J256" s="34">
        <f t="shared" si="152"/>
        <v>6047067.67</v>
      </c>
      <c r="K256" s="33">
        <f t="shared" si="132"/>
        <v>0</v>
      </c>
      <c r="L256" s="38">
        <f t="shared" si="133"/>
        <v>0</v>
      </c>
      <c r="M256" s="33">
        <f t="shared" si="134"/>
        <v>0</v>
      </c>
      <c r="N256" s="39">
        <f t="shared" si="135"/>
        <v>0</v>
      </c>
      <c r="O256" s="32">
        <f t="shared" si="136"/>
        <v>6047067.67</v>
      </c>
      <c r="P256" s="33">
        <f t="shared" si="136"/>
        <v>0</v>
      </c>
      <c r="Q256" s="43">
        <f t="shared" si="137"/>
        <v>0.585713253515022</v>
      </c>
      <c r="AX256" s="31">
        <v>202206</v>
      </c>
      <c r="AY256" s="32">
        <v>0</v>
      </c>
      <c r="AZ256" s="33">
        <f>IFERROR(BE35,0)</f>
        <v>8335790.68</v>
      </c>
      <c r="BA256" s="33">
        <f>IFERROR(BE127,0)</f>
        <v>0</v>
      </c>
      <c r="BB256" s="33">
        <f>IFERROR([5]车损险012大赔案!AW36,0)</f>
        <v>0</v>
      </c>
      <c r="BC256" s="33">
        <f>IFERROR([5]车损险012大赔案!AW75,0)</f>
        <v>0</v>
      </c>
      <c r="BD256" s="32">
        <f>ROUND(IFERROR(BE90*AZ256,0),2)</f>
        <v>8335790.68</v>
      </c>
      <c r="BE256" s="33">
        <f>ROUND(IFERROR(BE221*(SUM(AZ256:BA256)),0),2)</f>
        <v>8335790.68</v>
      </c>
      <c r="BF256" s="37">
        <f t="shared" si="138"/>
        <v>8335790.68</v>
      </c>
      <c r="BG256" s="33">
        <f t="shared" si="139"/>
        <v>0</v>
      </c>
      <c r="BH256" s="38">
        <f t="shared" si="140"/>
        <v>0</v>
      </c>
      <c r="BI256" s="33">
        <f t="shared" si="141"/>
        <v>0</v>
      </c>
      <c r="BJ256" s="33">
        <f t="shared" si="142"/>
        <v>0</v>
      </c>
      <c r="BK256" s="32">
        <f t="shared" si="143"/>
        <v>8335790.68</v>
      </c>
      <c r="BL256" s="33">
        <f t="shared" si="143"/>
        <v>0</v>
      </c>
      <c r="BM256" s="43">
        <f t="shared" si="144"/>
        <v>0</v>
      </c>
      <c r="CP256" s="31">
        <v>202206</v>
      </c>
      <c r="CQ256" s="32">
        <v>0</v>
      </c>
      <c r="CR256" s="33">
        <f>IFERROR(CW35,0)</f>
        <v>0</v>
      </c>
      <c r="CS256" s="33">
        <f>IFERROR(CW127,0)</f>
        <v>0</v>
      </c>
      <c r="CT256" s="33">
        <f>IFERROR([5]车损险012大赔案!CK36,0)</f>
        <v>0</v>
      </c>
      <c r="CU256" s="33">
        <f>IFERROR([5]车损险012大赔案!CK75,0)</f>
        <v>0</v>
      </c>
      <c r="CV256" s="32">
        <f>ROUND(IFERROR(CW90*CR256,0),2)</f>
        <v>0</v>
      </c>
      <c r="CW256" s="33">
        <f>ROUND(IFERROR(CW221*(SUM(CR256:CS256)),0),2)</f>
        <v>0</v>
      </c>
      <c r="CX256" s="37">
        <f t="shared" si="145"/>
        <v>0</v>
      </c>
      <c r="CY256" s="33">
        <f t="shared" si="146"/>
        <v>0</v>
      </c>
      <c r="CZ256" s="38">
        <f t="shared" si="147"/>
        <v>0</v>
      </c>
      <c r="DA256" s="33">
        <f t="shared" si="148"/>
        <v>0</v>
      </c>
      <c r="DB256" s="33">
        <f t="shared" si="149"/>
        <v>0</v>
      </c>
      <c r="DC256" s="32">
        <f t="shared" si="150"/>
        <v>0</v>
      </c>
      <c r="DD256" s="33">
        <f t="shared" si="150"/>
        <v>0</v>
      </c>
      <c r="DE256" s="43">
        <f t="shared" si="151"/>
        <v>0</v>
      </c>
    </row>
    <row r="257" ht="15" customHeight="1" outlineLevel="1" spans="2:109">
      <c r="B257" s="31">
        <v>202309</v>
      </c>
      <c r="C257" s="32">
        <v>9887236.64</v>
      </c>
      <c r="D257" s="33">
        <v>6473419.95</v>
      </c>
      <c r="E257" s="33">
        <f>IFERROR(H128,0)</f>
        <v>70176.6</v>
      </c>
      <c r="F257" s="33">
        <f>IFERROR([5]车损险012大赔案!H37,0)</f>
        <v>0</v>
      </c>
      <c r="G257" s="33">
        <f>IFERROR([5]车损险012大赔案!H76,0)</f>
        <v>0</v>
      </c>
      <c r="H257" s="32">
        <f>ROUND(IFERROR(H90*D257,0),2)</f>
        <v>6473419.95</v>
      </c>
      <c r="I257" s="33">
        <f>ROUND(IFERROR(H221*(SUM(D257:E257)),0),2)</f>
        <v>6543596.55</v>
      </c>
      <c r="J257" s="34">
        <f t="shared" si="152"/>
        <v>6543596.55</v>
      </c>
      <c r="K257" s="33">
        <f t="shared" si="132"/>
        <v>0</v>
      </c>
      <c r="L257" s="38">
        <f t="shared" si="133"/>
        <v>0</v>
      </c>
      <c r="M257" s="33">
        <f t="shared" si="134"/>
        <v>0</v>
      </c>
      <c r="N257" s="39">
        <f t="shared" si="135"/>
        <v>0</v>
      </c>
      <c r="O257" s="32">
        <f t="shared" si="136"/>
        <v>6543596.55</v>
      </c>
      <c r="P257" s="33">
        <f t="shared" si="136"/>
        <v>0</v>
      </c>
      <c r="Q257" s="43">
        <f t="shared" si="137"/>
        <v>0.661822588884653</v>
      </c>
      <c r="AX257" s="31">
        <v>202209</v>
      </c>
      <c r="AY257" s="32">
        <v>0</v>
      </c>
      <c r="AZ257" s="33">
        <f>IFERROR(BD36,0)</f>
        <v>7188886.68</v>
      </c>
      <c r="BA257" s="33">
        <f>IFERROR(BD128,0)</f>
        <v>0</v>
      </c>
      <c r="BB257" s="33">
        <f>IFERROR([5]车损险012大赔案!AV37,0)</f>
        <v>0</v>
      </c>
      <c r="BC257" s="33">
        <f>IFERROR([5]车损险012大赔案!AV76,0)</f>
        <v>0</v>
      </c>
      <c r="BD257" s="32">
        <f>ROUND(IFERROR(BD90*AZ257,0),2)</f>
        <v>7188886.68</v>
      </c>
      <c r="BE257" s="33">
        <f>ROUND(IFERROR(BD221*(SUM(AZ257:BA257)),0),2)</f>
        <v>7188886.68</v>
      </c>
      <c r="BF257" s="37">
        <f t="shared" si="138"/>
        <v>7188886.68</v>
      </c>
      <c r="BG257" s="33">
        <f t="shared" si="139"/>
        <v>0</v>
      </c>
      <c r="BH257" s="38">
        <f t="shared" si="140"/>
        <v>0</v>
      </c>
      <c r="BI257" s="33">
        <f t="shared" si="141"/>
        <v>0</v>
      </c>
      <c r="BJ257" s="33">
        <f t="shared" si="142"/>
        <v>0</v>
      </c>
      <c r="BK257" s="32">
        <f t="shared" si="143"/>
        <v>7188886.68</v>
      </c>
      <c r="BL257" s="33">
        <f t="shared" si="143"/>
        <v>0</v>
      </c>
      <c r="BM257" s="43">
        <f t="shared" si="144"/>
        <v>0</v>
      </c>
      <c r="CP257" s="31">
        <v>202209</v>
      </c>
      <c r="CQ257" s="32">
        <v>0</v>
      </c>
      <c r="CR257" s="33">
        <f>IFERROR(CV36,0)</f>
        <v>0</v>
      </c>
      <c r="CS257" s="33">
        <f>IFERROR(CV128,0)</f>
        <v>0</v>
      </c>
      <c r="CT257" s="33">
        <f>IFERROR([5]车损险012大赔案!CJ37,0)</f>
        <v>0</v>
      </c>
      <c r="CU257" s="33">
        <f>IFERROR([5]车损险012大赔案!CJ76,0)</f>
        <v>0</v>
      </c>
      <c r="CV257" s="32">
        <f>ROUND(IFERROR(CV90*CR257,0),2)</f>
        <v>0</v>
      </c>
      <c r="CW257" s="33">
        <f>ROUND(IFERROR(CV221*(SUM(CR257:CS257)),0),2)</f>
        <v>0</v>
      </c>
      <c r="CX257" s="37">
        <f t="shared" si="145"/>
        <v>0</v>
      </c>
      <c r="CY257" s="33">
        <f t="shared" si="146"/>
        <v>0</v>
      </c>
      <c r="CZ257" s="38">
        <f t="shared" si="147"/>
        <v>0</v>
      </c>
      <c r="DA257" s="33">
        <f t="shared" si="148"/>
        <v>0</v>
      </c>
      <c r="DB257" s="33">
        <f t="shared" si="149"/>
        <v>0</v>
      </c>
      <c r="DC257" s="32">
        <f t="shared" si="150"/>
        <v>0</v>
      </c>
      <c r="DD257" s="33">
        <f t="shared" si="150"/>
        <v>0</v>
      </c>
      <c r="DE257" s="43">
        <f t="shared" si="151"/>
        <v>0</v>
      </c>
    </row>
    <row r="258" ht="15" customHeight="1" outlineLevel="1" spans="2:109">
      <c r="B258" s="31">
        <v>202312</v>
      </c>
      <c r="C258" s="32">
        <v>10229303.2</v>
      </c>
      <c r="D258" s="33">
        <v>6643849.73</v>
      </c>
      <c r="E258" s="33">
        <f>IFERROR(G129,0)</f>
        <v>75032</v>
      </c>
      <c r="F258" s="33">
        <f>IFERROR([5]车损险012大赔案!G38,0)</f>
        <v>0</v>
      </c>
      <c r="G258" s="33">
        <f>IFERROR([5]车损险012大赔案!G77,0)</f>
        <v>0</v>
      </c>
      <c r="H258" s="32">
        <f>ROUND(IFERROR(G90*D258,0),2)</f>
        <v>6643849.73</v>
      </c>
      <c r="I258" s="33">
        <f>ROUND(IFERROR(G221*(SUM(D258:E258)),0),2)</f>
        <v>6718881.73</v>
      </c>
      <c r="J258" s="34">
        <f t="shared" si="152"/>
        <v>6718881.73</v>
      </c>
      <c r="K258" s="33">
        <f t="shared" si="132"/>
        <v>0</v>
      </c>
      <c r="L258" s="38">
        <f t="shared" si="133"/>
        <v>0</v>
      </c>
      <c r="M258" s="33">
        <f t="shared" si="134"/>
        <v>0</v>
      </c>
      <c r="N258" s="39">
        <f t="shared" si="135"/>
        <v>0</v>
      </c>
      <c r="O258" s="32">
        <f t="shared" si="136"/>
        <v>6718881.73</v>
      </c>
      <c r="P258" s="33">
        <f t="shared" si="136"/>
        <v>0</v>
      </c>
      <c r="Q258" s="43">
        <f t="shared" si="137"/>
        <v>0.656826921505269</v>
      </c>
      <c r="AX258" s="31">
        <v>202212</v>
      </c>
      <c r="AY258" s="32">
        <v>0</v>
      </c>
      <c r="AZ258" s="33">
        <f>IFERROR(BC37,0)</f>
        <v>1682869.38</v>
      </c>
      <c r="BA258" s="33">
        <f>IFERROR(BC129,0)</f>
        <v>0</v>
      </c>
      <c r="BB258" s="33">
        <f>IFERROR([5]车损险012大赔案!AU38,0)</f>
        <v>0</v>
      </c>
      <c r="BC258" s="33">
        <f>IFERROR([5]车损险012大赔案!AU77,0)</f>
        <v>0</v>
      </c>
      <c r="BD258" s="32">
        <f>ROUND(IFERROR(BC90*AZ258,0),2)</f>
        <v>1682869.38</v>
      </c>
      <c r="BE258" s="33">
        <f>ROUND(IFERROR(BC221*(SUM(AZ258:BA258)),0),2)</f>
        <v>1682869.38</v>
      </c>
      <c r="BF258" s="37">
        <f t="shared" si="138"/>
        <v>1682869.38</v>
      </c>
      <c r="BG258" s="33">
        <f t="shared" si="139"/>
        <v>0</v>
      </c>
      <c r="BH258" s="38">
        <f t="shared" si="140"/>
        <v>0</v>
      </c>
      <c r="BI258" s="33">
        <f t="shared" si="141"/>
        <v>0</v>
      </c>
      <c r="BJ258" s="33">
        <f t="shared" si="142"/>
        <v>0</v>
      </c>
      <c r="BK258" s="32">
        <f t="shared" si="143"/>
        <v>1682869.38</v>
      </c>
      <c r="BL258" s="33">
        <f t="shared" si="143"/>
        <v>0</v>
      </c>
      <c r="BM258" s="43">
        <f t="shared" si="144"/>
        <v>0</v>
      </c>
      <c r="CP258" s="31">
        <v>202212</v>
      </c>
      <c r="CQ258" s="32">
        <v>0</v>
      </c>
      <c r="CR258" s="33">
        <f>IFERROR(CU37,0)</f>
        <v>0</v>
      </c>
      <c r="CS258" s="33">
        <f>IFERROR(CU129,0)</f>
        <v>0</v>
      </c>
      <c r="CT258" s="33">
        <f>IFERROR([5]车损险012大赔案!CI38,0)</f>
        <v>0</v>
      </c>
      <c r="CU258" s="33">
        <f>IFERROR([5]车损险012大赔案!CI77,0)</f>
        <v>0</v>
      </c>
      <c r="CV258" s="32">
        <f>ROUND(IFERROR(CU90*CR258,0),2)</f>
        <v>0</v>
      </c>
      <c r="CW258" s="33">
        <f>ROUND(IFERROR(CU221*(SUM(CR258:CS258)),0),2)</f>
        <v>0</v>
      </c>
      <c r="CX258" s="37">
        <f t="shared" si="145"/>
        <v>0</v>
      </c>
      <c r="CY258" s="33">
        <f t="shared" si="146"/>
        <v>0</v>
      </c>
      <c r="CZ258" s="38">
        <f t="shared" si="147"/>
        <v>0</v>
      </c>
      <c r="DA258" s="33">
        <f t="shared" si="148"/>
        <v>0</v>
      </c>
      <c r="DB258" s="33">
        <f t="shared" si="149"/>
        <v>0</v>
      </c>
      <c r="DC258" s="32">
        <f t="shared" si="150"/>
        <v>0</v>
      </c>
      <c r="DD258" s="33">
        <f t="shared" si="150"/>
        <v>0</v>
      </c>
      <c r="DE258" s="43">
        <f t="shared" si="151"/>
        <v>0</v>
      </c>
    </row>
    <row r="259" ht="15" customHeight="1" outlineLevel="1" spans="2:109">
      <c r="B259" s="31">
        <v>202403</v>
      </c>
      <c r="C259" s="32">
        <v>10065951.64</v>
      </c>
      <c r="D259" s="33">
        <v>8477637.25</v>
      </c>
      <c r="E259" s="33">
        <f>IFERROR(F130,0)</f>
        <v>103350.78</v>
      </c>
      <c r="F259" s="33">
        <f>IFERROR([5]车损险012大赔案!F39,0)</f>
        <v>0</v>
      </c>
      <c r="G259" s="33">
        <f>IFERROR([5]车损险012大赔案!F78,0)</f>
        <v>0</v>
      </c>
      <c r="H259" s="32">
        <f>ROUND(IFERROR(F90*D259,0),2)</f>
        <v>8477637.25</v>
      </c>
      <c r="I259" s="33">
        <f>ROUND(IFERROR(F221*(SUM(D259:E259)),0),2)</f>
        <v>8580988.03</v>
      </c>
      <c r="J259" s="34">
        <f t="shared" si="152"/>
        <v>8580988.03</v>
      </c>
      <c r="K259" s="33">
        <f t="shared" si="132"/>
        <v>0</v>
      </c>
      <c r="L259" s="38">
        <f t="shared" si="133"/>
        <v>0</v>
      </c>
      <c r="M259" s="33">
        <f t="shared" si="134"/>
        <v>0</v>
      </c>
      <c r="N259" s="39">
        <f t="shared" si="135"/>
        <v>0</v>
      </c>
      <c r="O259" s="32">
        <f t="shared" si="136"/>
        <v>8580988.03</v>
      </c>
      <c r="P259" s="33">
        <f t="shared" si="136"/>
        <v>0</v>
      </c>
      <c r="Q259" s="43">
        <f t="shared" si="137"/>
        <v>0.852476580147766</v>
      </c>
      <c r="AX259" s="31">
        <v>202303</v>
      </c>
      <c r="AY259" s="32">
        <v>0</v>
      </c>
      <c r="AZ259" s="33">
        <f>IFERROR(BB38,0)</f>
        <v>1655355.61</v>
      </c>
      <c r="BA259" s="33">
        <f>IFERROR(BB130,0)</f>
        <v>0</v>
      </c>
      <c r="BB259" s="33">
        <f>IFERROR([5]车损险012大赔案!AT39,0)</f>
        <v>0</v>
      </c>
      <c r="BC259" s="33">
        <f>IFERROR([5]车损险012大赔案!AT78,0)</f>
        <v>0</v>
      </c>
      <c r="BD259" s="32">
        <f>ROUND(IFERROR(BB90*AZ259,0),2)</f>
        <v>2118855.18</v>
      </c>
      <c r="BE259" s="33">
        <f>ROUND(IFERROR(BB221*(SUM(AZ259:BA259)),0),2)</f>
        <v>2118855.18</v>
      </c>
      <c r="BF259" s="37">
        <f t="shared" si="138"/>
        <v>2118855.18</v>
      </c>
      <c r="BG259" s="33">
        <f t="shared" si="139"/>
        <v>463499.57</v>
      </c>
      <c r="BH259" s="38">
        <f t="shared" si="140"/>
        <v>0</v>
      </c>
      <c r="BI259" s="33">
        <f t="shared" si="141"/>
        <v>0</v>
      </c>
      <c r="BJ259" s="33">
        <f t="shared" si="142"/>
        <v>0</v>
      </c>
      <c r="BK259" s="32">
        <f t="shared" si="143"/>
        <v>2118855.18</v>
      </c>
      <c r="BL259" s="33">
        <f t="shared" si="143"/>
        <v>463499.57</v>
      </c>
      <c r="BM259" s="43">
        <f t="shared" si="144"/>
        <v>0</v>
      </c>
      <c r="CP259" s="31">
        <v>202303</v>
      </c>
      <c r="CQ259" s="32">
        <v>0</v>
      </c>
      <c r="CR259" s="33">
        <f>IFERROR(CT38,0)</f>
        <v>202403</v>
      </c>
      <c r="CS259" s="33">
        <f>IFERROR(CT130,0)</f>
        <v>202403</v>
      </c>
      <c r="CT259" s="33">
        <f>IFERROR([5]车损险012大赔案!CH39,0)</f>
        <v>0</v>
      </c>
      <c r="CU259" s="33">
        <f>IFERROR([5]车损险012大赔案!CH78,0)</f>
        <v>0</v>
      </c>
      <c r="CV259" s="32">
        <f>ROUND(IFERROR(CT90*CR259,0),2)</f>
        <v>0</v>
      </c>
      <c r="CW259" s="33">
        <f>ROUND(IFERROR(CT221*(SUM(CR259:CS259)),0),2)</f>
        <v>0</v>
      </c>
      <c r="CX259" s="37">
        <f t="shared" si="145"/>
        <v>0</v>
      </c>
      <c r="CY259" s="33">
        <f t="shared" si="146"/>
        <v>-404806</v>
      </c>
      <c r="CZ259" s="38">
        <f t="shared" si="147"/>
        <v>0</v>
      </c>
      <c r="DA259" s="33">
        <f t="shared" si="148"/>
        <v>0</v>
      </c>
      <c r="DB259" s="33">
        <f t="shared" si="149"/>
        <v>0</v>
      </c>
      <c r="DC259" s="32">
        <f t="shared" si="150"/>
        <v>0</v>
      </c>
      <c r="DD259" s="33">
        <f t="shared" si="150"/>
        <v>-404806</v>
      </c>
      <c r="DE259" s="43">
        <f t="shared" si="151"/>
        <v>0</v>
      </c>
    </row>
    <row r="260" ht="15" customHeight="1" outlineLevel="1" spans="2:109">
      <c r="B260" s="31">
        <v>202406</v>
      </c>
      <c r="C260" s="32">
        <v>10771859.82</v>
      </c>
      <c r="D260" s="33">
        <v>6086312.86</v>
      </c>
      <c r="E260" s="33">
        <f>IFERROR(E131,0)</f>
        <v>194091.22</v>
      </c>
      <c r="F260" s="33">
        <f>IFERROR([5]车损险012大赔案!E40,0)</f>
        <v>0</v>
      </c>
      <c r="G260" s="33">
        <f>IFERROR([5]车损险012大赔案!E79,0)</f>
        <v>0</v>
      </c>
      <c r="H260" s="32">
        <f>ROUND(IFERROR(E90*D260,0),2)</f>
        <v>6147175.99</v>
      </c>
      <c r="I260" s="33">
        <f>ROUND(IFERROR(E221*(SUM(D260:E260)),0),2)</f>
        <v>6311806.1</v>
      </c>
      <c r="J260" s="34">
        <f t="shared" si="152"/>
        <v>6311806.1</v>
      </c>
      <c r="K260" s="33">
        <f t="shared" si="132"/>
        <v>31402.02</v>
      </c>
      <c r="L260" s="38">
        <f t="shared" si="133"/>
        <v>0</v>
      </c>
      <c r="M260" s="33">
        <f t="shared" si="134"/>
        <v>0</v>
      </c>
      <c r="N260" s="39">
        <f t="shared" si="135"/>
        <v>0</v>
      </c>
      <c r="O260" s="32">
        <f t="shared" si="136"/>
        <v>6311806.1</v>
      </c>
      <c r="P260" s="33">
        <f t="shared" si="136"/>
        <v>31402.02</v>
      </c>
      <c r="Q260" s="43">
        <f t="shared" si="137"/>
        <v>0.585953234211323</v>
      </c>
      <c r="AX260" s="31">
        <v>202306</v>
      </c>
      <c r="AY260" s="32">
        <v>11415543.42</v>
      </c>
      <c r="AZ260" s="33">
        <f>IFERROR(BA39,0)</f>
        <v>-2693.01</v>
      </c>
      <c r="BA260" s="33">
        <f>IFERROR(BA131,0)</f>
        <v>0</v>
      </c>
      <c r="BB260" s="33">
        <f>IFERROR([5]车损险012大赔案!AS40,0)</f>
        <v>0</v>
      </c>
      <c r="BC260" s="33">
        <f>IFERROR([5]车损险012大赔案!AS79,0)</f>
        <v>0</v>
      </c>
      <c r="BD260" s="32">
        <f>ROUND(IFERROR(BA90*AZ260,0),2)</f>
        <v>-4412.23</v>
      </c>
      <c r="BE260" s="33">
        <f>ROUND(IFERROR(BA221*(SUM(AZ260:BA260)),0),2)</f>
        <v>-4412.23</v>
      </c>
      <c r="BF260" s="37">
        <f t="shared" si="138"/>
        <v>-4412.23</v>
      </c>
      <c r="BG260" s="33">
        <f t="shared" si="139"/>
        <v>-1719.22</v>
      </c>
      <c r="BH260" s="38">
        <f t="shared" si="140"/>
        <v>0</v>
      </c>
      <c r="BI260" s="33">
        <f t="shared" si="141"/>
        <v>0</v>
      </c>
      <c r="BJ260" s="33">
        <f t="shared" si="142"/>
        <v>0</v>
      </c>
      <c r="BK260" s="32">
        <f t="shared" si="143"/>
        <v>-4412.23</v>
      </c>
      <c r="BL260" s="33">
        <f t="shared" si="143"/>
        <v>-1719.22</v>
      </c>
      <c r="BM260" s="43">
        <f t="shared" si="144"/>
        <v>-0.000386510728194488</v>
      </c>
      <c r="CP260" s="31">
        <v>202306</v>
      </c>
      <c r="CQ260" s="32">
        <v>0</v>
      </c>
      <c r="CR260" s="33">
        <f>IFERROR(CS39,0)</f>
        <v>0</v>
      </c>
      <c r="CS260" s="33">
        <f>IFERROR(CS131,0)</f>
        <v>0</v>
      </c>
      <c r="CT260" s="33">
        <f>IFERROR([5]车损险012大赔案!CG40,0)</f>
        <v>0</v>
      </c>
      <c r="CU260" s="33">
        <f>IFERROR([5]车损险012大赔案!CG79,0)</f>
        <v>0</v>
      </c>
      <c r="CV260" s="32">
        <f>ROUND(IFERROR(CS90*CR260,0),2)</f>
        <v>0</v>
      </c>
      <c r="CW260" s="33">
        <f>ROUND(IFERROR(CS221*(SUM(CR260:CS260)),0),2)</f>
        <v>0</v>
      </c>
      <c r="CX260" s="37">
        <f t="shared" si="145"/>
        <v>0</v>
      </c>
      <c r="CY260" s="33">
        <f t="shared" si="146"/>
        <v>0</v>
      </c>
      <c r="CZ260" s="38">
        <f t="shared" si="147"/>
        <v>0</v>
      </c>
      <c r="DA260" s="33">
        <f t="shared" si="148"/>
        <v>0</v>
      </c>
      <c r="DB260" s="33">
        <f t="shared" si="149"/>
        <v>0</v>
      </c>
      <c r="DC260" s="32">
        <f t="shared" si="150"/>
        <v>0</v>
      </c>
      <c r="DD260" s="33">
        <f t="shared" si="150"/>
        <v>0</v>
      </c>
      <c r="DE260" s="43">
        <f t="shared" si="151"/>
        <v>0</v>
      </c>
    </row>
    <row r="261" ht="15" customHeight="1" outlineLevel="1" spans="2:109">
      <c r="B261" s="31">
        <v>202409</v>
      </c>
      <c r="C261" s="32">
        <v>11865435.24</v>
      </c>
      <c r="D261" s="33">
        <v>9060935.04</v>
      </c>
      <c r="E261" s="33">
        <f>IFERROR(D132,0)</f>
        <v>764618.21</v>
      </c>
      <c r="F261" s="33">
        <f>IFERROR([5]车损险012大赔案!D41,0)</f>
        <v>0</v>
      </c>
      <c r="G261" s="33">
        <f>IFERROR([5]车损险012大赔案!D80,0)</f>
        <v>0</v>
      </c>
      <c r="H261" s="32">
        <f>ROUND(IFERROR(D90*D261,0),2)</f>
        <v>9334575.28</v>
      </c>
      <c r="I261" s="33">
        <f>ROUND(IFERROR(D221*(SUM(D261:E261)),0),2)</f>
        <v>9973427.83</v>
      </c>
      <c r="J261" s="34">
        <f t="shared" si="152"/>
        <v>9973427.83</v>
      </c>
      <c r="K261" s="33">
        <f t="shared" si="132"/>
        <v>147874.58</v>
      </c>
      <c r="L261" s="38">
        <f t="shared" si="133"/>
        <v>0</v>
      </c>
      <c r="M261" s="33">
        <f t="shared" si="134"/>
        <v>0</v>
      </c>
      <c r="N261" s="39">
        <f t="shared" si="135"/>
        <v>0</v>
      </c>
      <c r="O261" s="32">
        <f t="shared" si="136"/>
        <v>9973427.83</v>
      </c>
      <c r="P261" s="33">
        <f t="shared" si="136"/>
        <v>147874.58</v>
      </c>
      <c r="Q261" s="43">
        <f t="shared" si="137"/>
        <v>0.840544626325903</v>
      </c>
      <c r="AX261" s="31">
        <v>202309</v>
      </c>
      <c r="AY261" s="32">
        <v>17579489.97</v>
      </c>
      <c r="AZ261" s="33">
        <f>IFERROR(AZ40,0)</f>
        <v>671138.92</v>
      </c>
      <c r="BA261" s="33">
        <f>IFERROR(AZ132,0)</f>
        <v>0</v>
      </c>
      <c r="BB261" s="33">
        <f>IFERROR([5]车损险012大赔案!AR41,0)</f>
        <v>0</v>
      </c>
      <c r="BC261" s="33">
        <f>IFERROR([5]车损险012大赔案!AR80,0)</f>
        <v>0</v>
      </c>
      <c r="BD261" s="32">
        <f>ROUND(IFERROR(AZ90*AZ261,0),2)</f>
        <v>1407480.33</v>
      </c>
      <c r="BE261" s="33">
        <f>ROUND(IFERROR(AZ221*(SUM(AZ261:BA261)),0),2)</f>
        <v>1407480.33</v>
      </c>
      <c r="BF261" s="37">
        <f t="shared" si="138"/>
        <v>1407480.33</v>
      </c>
      <c r="BG261" s="33">
        <f t="shared" si="139"/>
        <v>736341.41</v>
      </c>
      <c r="BH261" s="38">
        <f t="shared" si="140"/>
        <v>0</v>
      </c>
      <c r="BI261" s="33">
        <f t="shared" si="141"/>
        <v>0</v>
      </c>
      <c r="BJ261" s="33">
        <f t="shared" si="142"/>
        <v>0</v>
      </c>
      <c r="BK261" s="32">
        <f t="shared" si="143"/>
        <v>1407480.33</v>
      </c>
      <c r="BL261" s="33">
        <f t="shared" si="143"/>
        <v>736341.41</v>
      </c>
      <c r="BM261" s="43">
        <f t="shared" si="144"/>
        <v>0.080063775024299</v>
      </c>
      <c r="CP261" s="31">
        <v>202309</v>
      </c>
      <c r="CQ261" s="32">
        <v>0</v>
      </c>
      <c r="CR261" s="33">
        <f>IFERROR(CR40,0)</f>
        <v>0</v>
      </c>
      <c r="CS261" s="33">
        <f>IFERROR(CR132,0)</f>
        <v>0</v>
      </c>
      <c r="CT261" s="33">
        <f>IFERROR([5]车损险012大赔案!CF41,0)</f>
        <v>0</v>
      </c>
      <c r="CU261" s="33">
        <f>IFERROR([5]车损险012大赔案!CF80,0)</f>
        <v>0</v>
      </c>
      <c r="CV261" s="32">
        <f>ROUND(IFERROR(CR90*CR261,0),2)</f>
        <v>0</v>
      </c>
      <c r="CW261" s="33">
        <f>ROUND(IFERROR(CR221*(SUM(CR261:CS261)),0),2)</f>
        <v>0</v>
      </c>
      <c r="CX261" s="37">
        <f t="shared" si="145"/>
        <v>0</v>
      </c>
      <c r="CY261" s="33">
        <f t="shared" si="146"/>
        <v>0</v>
      </c>
      <c r="CZ261" s="38">
        <f t="shared" si="147"/>
        <v>0</v>
      </c>
      <c r="DA261" s="33">
        <f t="shared" si="148"/>
        <v>0</v>
      </c>
      <c r="DB261" s="33">
        <f t="shared" si="149"/>
        <v>0</v>
      </c>
      <c r="DC261" s="32">
        <f t="shared" si="150"/>
        <v>0</v>
      </c>
      <c r="DD261" s="33">
        <f t="shared" si="150"/>
        <v>0</v>
      </c>
      <c r="DE261" s="43">
        <f t="shared" si="151"/>
        <v>0</v>
      </c>
    </row>
    <row r="262" ht="15" customHeight="1" outlineLevel="1" spans="2:109">
      <c r="B262" s="44">
        <v>202412</v>
      </c>
      <c r="C262" s="45">
        <v>12192589.85</v>
      </c>
      <c r="D262" s="46">
        <v>6021864.97</v>
      </c>
      <c r="E262" s="46">
        <f>IFERROR(C133,0)</f>
        <v>2585875.48</v>
      </c>
      <c r="F262" s="46">
        <f>IFERROR([5]车损险012大赔案!C42,0)</f>
        <v>0</v>
      </c>
      <c r="G262" s="46">
        <f>IFERROR([5]车损险012大赔案!C81,0)</f>
        <v>0</v>
      </c>
      <c r="H262" s="45">
        <f>ROUND(IFERROR(C90*D262,0),2)</f>
        <v>6389837.05</v>
      </c>
      <c r="I262" s="46">
        <f>ROUND(IFERROR(C221*(SUM(D262:E262)),0),2)</f>
        <v>8912032.68</v>
      </c>
      <c r="J262" s="34">
        <f t="shared" si="152"/>
        <v>8912032.68</v>
      </c>
      <c r="K262" s="46">
        <f t="shared" si="132"/>
        <v>304292.23</v>
      </c>
      <c r="L262" s="63">
        <f t="shared" si="133"/>
        <v>0</v>
      </c>
      <c r="M262" s="46">
        <f t="shared" si="134"/>
        <v>0</v>
      </c>
      <c r="N262" s="64">
        <f t="shared" si="135"/>
        <v>0</v>
      </c>
      <c r="O262" s="45">
        <f t="shared" si="136"/>
        <v>8912032.68</v>
      </c>
      <c r="P262" s="46">
        <f t="shared" si="136"/>
        <v>304292.23</v>
      </c>
      <c r="Q262" s="68">
        <f t="shared" si="137"/>
        <v>0.730938446190741</v>
      </c>
      <c r="AX262" s="44">
        <v>202312</v>
      </c>
      <c r="AY262" s="45">
        <v>15775015.47</v>
      </c>
      <c r="AZ262" s="46">
        <f>IFERROR(AY41,0)</f>
        <v>0</v>
      </c>
      <c r="BA262" s="46">
        <f>IFERROR(AY133,0)</f>
        <v>0</v>
      </c>
      <c r="BB262" s="46">
        <f>IFERROR([5]车损险012大赔案!AQ42,0)</f>
        <v>0</v>
      </c>
      <c r="BC262" s="46">
        <f>IFERROR([5]车损险012大赔案!AQ81,0)</f>
        <v>0</v>
      </c>
      <c r="BD262" s="45">
        <f>ROUND(IFERROR(AY90*AZ262,0),2)</f>
        <v>0</v>
      </c>
      <c r="BE262" s="46">
        <f>ROUND(IFERROR(AY221*(SUM(AZ262:BA262)),0),2)</f>
        <v>0</v>
      </c>
      <c r="BF262" s="86">
        <f t="shared" si="138"/>
        <v>0</v>
      </c>
      <c r="BG262" s="46">
        <f t="shared" si="139"/>
        <v>0</v>
      </c>
      <c r="BH262" s="63">
        <f t="shared" si="140"/>
        <v>0</v>
      </c>
      <c r="BI262" s="46">
        <f t="shared" si="141"/>
        <v>0</v>
      </c>
      <c r="BJ262" s="46">
        <f t="shared" si="142"/>
        <v>0</v>
      </c>
      <c r="BK262" s="45">
        <f t="shared" si="143"/>
        <v>0</v>
      </c>
      <c r="BL262" s="46">
        <f t="shared" si="143"/>
        <v>0</v>
      </c>
      <c r="BM262" s="68">
        <f t="shared" si="144"/>
        <v>0</v>
      </c>
      <c r="CP262" s="44">
        <v>202312</v>
      </c>
      <c r="CQ262" s="45">
        <v>0</v>
      </c>
      <c r="CR262" s="46">
        <f>IFERROR(CQ41,0)</f>
        <v>0</v>
      </c>
      <c r="CS262" s="46">
        <f>IFERROR(CQ133,0)</f>
        <v>0</v>
      </c>
      <c r="CT262" s="46">
        <f>IFERROR([5]车损险012大赔案!CE42,0)</f>
        <v>0</v>
      </c>
      <c r="CU262" s="46">
        <f>IFERROR([5]车损险012大赔案!CE81,0)</f>
        <v>0</v>
      </c>
      <c r="CV262" s="45">
        <f>ROUND(IFERROR(CQ90*CR262,0),2)</f>
        <v>0</v>
      </c>
      <c r="CW262" s="46">
        <f>ROUND(IFERROR(CQ221*(SUM(CR262:CS262)),0),2)</f>
        <v>0</v>
      </c>
      <c r="CX262" s="86">
        <f t="shared" si="145"/>
        <v>0</v>
      </c>
      <c r="CY262" s="46">
        <f t="shared" si="146"/>
        <v>0</v>
      </c>
      <c r="CZ262" s="63">
        <f t="shared" si="147"/>
        <v>0</v>
      </c>
      <c r="DA262" s="46">
        <f t="shared" si="148"/>
        <v>0</v>
      </c>
      <c r="DB262" s="46">
        <f t="shared" si="149"/>
        <v>0</v>
      </c>
      <c r="DC262" s="45">
        <f t="shared" si="150"/>
        <v>0</v>
      </c>
      <c r="DD262" s="46">
        <f t="shared" si="150"/>
        <v>0</v>
      </c>
      <c r="DE262" s="68">
        <f t="shared" si="151"/>
        <v>0</v>
      </c>
    </row>
    <row r="263" ht="15" customHeight="1" outlineLevel="1" spans="2:109">
      <c r="B263" s="47" t="s">
        <v>59</v>
      </c>
      <c r="C263" s="48">
        <f t="shared" ref="C263:G263" si="153">IFERROR(SUM(C228:C262),0)</f>
        <v>273898106.17</v>
      </c>
      <c r="D263" s="48">
        <f t="shared" si="153"/>
        <v>201359287.34</v>
      </c>
      <c r="E263" s="48">
        <f t="shared" si="153"/>
        <v>4136736.84</v>
      </c>
      <c r="F263" s="48">
        <f t="shared" si="153"/>
        <v>0</v>
      </c>
      <c r="G263" s="48">
        <f t="shared" si="153"/>
        <v>0</v>
      </c>
      <c r="H263" s="48">
        <f t="shared" ref="H263:K263" si="154">ROUND(IFERROR(SUM(H228:H262),0),2)</f>
        <v>202061762.79</v>
      </c>
      <c r="I263" s="48">
        <f t="shared" si="154"/>
        <v>205979593.01</v>
      </c>
      <c r="J263" s="48">
        <f t="shared" si="154"/>
        <v>205979593.01</v>
      </c>
      <c r="K263" s="48">
        <f t="shared" si="154"/>
        <v>483568.83</v>
      </c>
      <c r="L263" s="48"/>
      <c r="M263" s="48">
        <f t="shared" ref="M263:P263" si="155">ROUND(IFERROR(SUM(M228:M262),0),2)</f>
        <v>0</v>
      </c>
      <c r="N263" s="48">
        <f t="shared" si="155"/>
        <v>0</v>
      </c>
      <c r="O263" s="48">
        <f t="shared" si="155"/>
        <v>205979593.01</v>
      </c>
      <c r="P263" s="48">
        <f t="shared" si="155"/>
        <v>483568.83</v>
      </c>
      <c r="Q263" s="69"/>
      <c r="AX263" s="47" t="s">
        <v>59</v>
      </c>
      <c r="AY263" s="48">
        <f t="shared" ref="AY263:BC263" si="156">IFERROR(SUM(AY228:AY262),0)</f>
        <v>209941295.48</v>
      </c>
      <c r="AZ263" s="48">
        <f t="shared" si="156"/>
        <v>135417691.11</v>
      </c>
      <c r="BA263" s="48">
        <f t="shared" si="156"/>
        <v>0</v>
      </c>
      <c r="BB263" s="48">
        <f t="shared" si="156"/>
        <v>0</v>
      </c>
      <c r="BC263" s="48">
        <f t="shared" si="156"/>
        <v>0</v>
      </c>
      <c r="BD263" s="48">
        <f t="shared" ref="BD263:BG263" si="157">ROUND(IFERROR(SUM(BD228:BD262),0),2)</f>
        <v>136615812.87</v>
      </c>
      <c r="BE263" s="48">
        <f t="shared" si="157"/>
        <v>136615812.87</v>
      </c>
      <c r="BF263" s="48">
        <f t="shared" si="157"/>
        <v>136615812.87</v>
      </c>
      <c r="BG263" s="48">
        <f t="shared" si="157"/>
        <v>1198121.76</v>
      </c>
      <c r="BH263" s="48"/>
      <c r="BI263" s="48">
        <f t="shared" ref="BI263:BL263" si="158">ROUND(IFERROR(SUM(BI228:BI262),0),2)</f>
        <v>0</v>
      </c>
      <c r="BJ263" s="48">
        <f t="shared" si="158"/>
        <v>0</v>
      </c>
      <c r="BK263" s="48">
        <f t="shared" si="158"/>
        <v>136615812.87</v>
      </c>
      <c r="BL263" s="48">
        <f t="shared" si="158"/>
        <v>1198121.76</v>
      </c>
      <c r="BM263" s="69"/>
      <c r="CP263" s="47" t="s">
        <v>59</v>
      </c>
      <c r="CQ263" s="48">
        <f t="shared" ref="CQ263:CU263" si="159">IFERROR(SUM(CQ228:CQ262),0)</f>
        <v>0</v>
      </c>
      <c r="CR263" s="48">
        <f t="shared" si="159"/>
        <v>202403</v>
      </c>
      <c r="CS263" s="48">
        <f t="shared" si="159"/>
        <v>202403</v>
      </c>
      <c r="CT263" s="48">
        <f t="shared" si="159"/>
        <v>0</v>
      </c>
      <c r="CU263" s="48">
        <f t="shared" si="159"/>
        <v>0</v>
      </c>
      <c r="CV263" s="48">
        <f t="shared" ref="CV263:CY263" si="160">ROUND(IFERROR(SUM(CV228:CV262),0),2)</f>
        <v>0</v>
      </c>
      <c r="CW263" s="48">
        <f t="shared" si="160"/>
        <v>0</v>
      </c>
      <c r="CX263" s="48">
        <f t="shared" si="160"/>
        <v>0</v>
      </c>
      <c r="CY263" s="48">
        <f t="shared" si="160"/>
        <v>-404806</v>
      </c>
      <c r="CZ263" s="48"/>
      <c r="DA263" s="48">
        <f t="shared" ref="DA263:DD263" si="161">ROUND(IFERROR(SUM(DA228:DA262),0),2)</f>
        <v>0</v>
      </c>
      <c r="DB263" s="48">
        <f t="shared" si="161"/>
        <v>0</v>
      </c>
      <c r="DC263" s="48">
        <f t="shared" si="161"/>
        <v>0</v>
      </c>
      <c r="DD263" s="48">
        <f t="shared" si="161"/>
        <v>-404806</v>
      </c>
      <c r="DE263" s="69"/>
    </row>
    <row r="264" ht="15" customHeight="1"/>
    <row r="265" ht="15" customHeight="1"/>
    <row r="266" ht="15" customHeight="1" spans="2:86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2"/>
    </row>
    <row r="267" ht="15" customHeight="1" spans="2:86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  <c r="CH267" s="2"/>
    </row>
    <row r="268" ht="15" customHeight="1" spans="2:86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201506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2"/>
    </row>
    <row r="269" ht="15" customHeight="1" spans="2:86">
      <c r="B269" s="10">
        <v>201509</v>
      </c>
      <c r="C269" s="11">
        <f t="shared" ref="C269:C302" si="162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201509</v>
      </c>
      <c r="AY269" s="11">
        <f t="shared" ref="AY269:AY287" si="163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2"/>
    </row>
    <row r="270" ht="15" customHeight="1" spans="2:86">
      <c r="B270" s="10">
        <v>201512</v>
      </c>
      <c r="C270" s="11">
        <f t="shared" si="162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201512</v>
      </c>
      <c r="AY270" s="11">
        <f t="shared" si="163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2"/>
    </row>
    <row r="271" ht="15" customHeight="1" spans="2:86">
      <c r="B271" s="10">
        <v>201603</v>
      </c>
      <c r="C271" s="11">
        <f t="shared" si="162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201603</v>
      </c>
      <c r="AY271" s="11">
        <f t="shared" si="163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  <c r="CH271" s="2"/>
    </row>
    <row r="272" ht="15" customHeight="1" spans="2:86">
      <c r="B272" s="10">
        <v>201606</v>
      </c>
      <c r="C272" s="11">
        <f t="shared" si="162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64">IFERROR($C272*AF$93/SUM($AF$93:$AK$93),0)</f>
        <v>0</v>
      </c>
      <c r="AG272" s="11">
        <f t="shared" si="164"/>
        <v>0</v>
      </c>
      <c r="AH272" s="11">
        <f t="shared" si="164"/>
        <v>0</v>
      </c>
      <c r="AI272" s="11">
        <f t="shared" si="164"/>
        <v>0</v>
      </c>
      <c r="AJ272" s="11">
        <f t="shared" si="164"/>
        <v>0</v>
      </c>
      <c r="AK272" s="11">
        <f t="shared" si="164"/>
        <v>0</v>
      </c>
      <c r="AX272" s="10">
        <v>201606</v>
      </c>
      <c r="AY272" s="11">
        <f t="shared" si="163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165">IFERROR($AY272*CB$93/SUM($AF$93:$CG$93),0)</f>
        <v>0</v>
      </c>
      <c r="CC272" s="11">
        <f t="shared" si="165"/>
        <v>0</v>
      </c>
      <c r="CD272" s="11">
        <f t="shared" si="165"/>
        <v>0</v>
      </c>
      <c r="CE272" s="11">
        <f t="shared" si="165"/>
        <v>0</v>
      </c>
      <c r="CF272" s="11">
        <f t="shared" si="165"/>
        <v>0</v>
      </c>
      <c r="CG272" s="11">
        <f t="shared" si="165"/>
        <v>0</v>
      </c>
      <c r="CH272" s="2"/>
    </row>
    <row r="273" ht="15" customHeight="1" spans="2:86">
      <c r="B273" s="10">
        <v>201609</v>
      </c>
      <c r="C273" s="11">
        <f t="shared" si="162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66">IFERROR($C273*AE$93/SUM($AE$93:$AK$93),0)</f>
        <v>0</v>
      </c>
      <c r="AF273" s="11">
        <f t="shared" si="166"/>
        <v>0</v>
      </c>
      <c r="AG273" s="11">
        <f t="shared" si="166"/>
        <v>0</v>
      </c>
      <c r="AH273" s="11">
        <f t="shared" si="166"/>
        <v>0</v>
      </c>
      <c r="AI273" s="11">
        <f t="shared" si="166"/>
        <v>0</v>
      </c>
      <c r="AJ273" s="11">
        <f t="shared" si="166"/>
        <v>0</v>
      </c>
      <c r="AK273" s="11">
        <f t="shared" si="166"/>
        <v>0</v>
      </c>
      <c r="AX273" s="10">
        <v>201609</v>
      </c>
      <c r="AY273" s="11">
        <f t="shared" si="163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167">IFERROR($AY273*CA$93/SUM($AE$93:$CG$93),0)</f>
        <v>0</v>
      </c>
      <c r="CB273" s="11">
        <f t="shared" si="167"/>
        <v>0</v>
      </c>
      <c r="CC273" s="11">
        <f t="shared" si="167"/>
        <v>0</v>
      </c>
      <c r="CD273" s="11">
        <f t="shared" si="167"/>
        <v>0</v>
      </c>
      <c r="CE273" s="11">
        <f t="shared" si="167"/>
        <v>0</v>
      </c>
      <c r="CF273" s="11">
        <f t="shared" si="167"/>
        <v>0</v>
      </c>
      <c r="CG273" s="11">
        <f t="shared" si="167"/>
        <v>0</v>
      </c>
      <c r="CH273" s="2"/>
    </row>
    <row r="274" ht="15" customHeight="1" spans="2:86">
      <c r="B274" s="10">
        <v>201612</v>
      </c>
      <c r="C274" s="11">
        <f t="shared" si="162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68">IFERROR($C274*AD$93/SUM($AD$93:$AK$93),0)</f>
        <v>0</v>
      </c>
      <c r="AE274" s="11">
        <f t="shared" si="168"/>
        <v>0</v>
      </c>
      <c r="AF274" s="11">
        <f t="shared" si="168"/>
        <v>0</v>
      </c>
      <c r="AG274" s="11">
        <f t="shared" si="168"/>
        <v>0</v>
      </c>
      <c r="AH274" s="11">
        <f t="shared" si="168"/>
        <v>0</v>
      </c>
      <c r="AI274" s="11">
        <f t="shared" si="168"/>
        <v>0</v>
      </c>
      <c r="AJ274" s="11">
        <f t="shared" si="168"/>
        <v>0</v>
      </c>
      <c r="AK274" s="11">
        <f t="shared" si="168"/>
        <v>0</v>
      </c>
      <c r="AX274" s="10">
        <v>201612</v>
      </c>
      <c r="AY274" s="11">
        <f t="shared" si="163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169">IFERROR($AY274*BZ$93/SUM($AD$93:$CG$93),0)</f>
        <v>0</v>
      </c>
      <c r="CA274" s="11">
        <f t="shared" si="169"/>
        <v>0</v>
      </c>
      <c r="CB274" s="11">
        <f t="shared" si="169"/>
        <v>0</v>
      </c>
      <c r="CC274" s="11">
        <f t="shared" si="169"/>
        <v>0</v>
      </c>
      <c r="CD274" s="11">
        <f t="shared" si="169"/>
        <v>0</v>
      </c>
      <c r="CE274" s="11">
        <f t="shared" si="169"/>
        <v>0</v>
      </c>
      <c r="CF274" s="11">
        <f t="shared" si="169"/>
        <v>0</v>
      </c>
      <c r="CG274" s="11">
        <f t="shared" si="169"/>
        <v>0</v>
      </c>
      <c r="CH274" s="2"/>
    </row>
    <row r="275" ht="15" customHeight="1" spans="2:86">
      <c r="B275" s="10">
        <v>201703</v>
      </c>
      <c r="C275" s="11">
        <f t="shared" si="162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70">IFERROR($C275*AC$93/SUM($AC$93:$AK$93),0)</f>
        <v>0</v>
      </c>
      <c r="AD275" s="11">
        <f t="shared" si="170"/>
        <v>0</v>
      </c>
      <c r="AE275" s="11">
        <f t="shared" si="170"/>
        <v>0</v>
      </c>
      <c r="AF275" s="11">
        <f t="shared" si="170"/>
        <v>0</v>
      </c>
      <c r="AG275" s="11">
        <f t="shared" si="170"/>
        <v>0</v>
      </c>
      <c r="AH275" s="11">
        <f t="shared" si="170"/>
        <v>0</v>
      </c>
      <c r="AI275" s="11">
        <f t="shared" si="170"/>
        <v>0</v>
      </c>
      <c r="AJ275" s="11">
        <f t="shared" si="170"/>
        <v>0</v>
      </c>
      <c r="AK275" s="11">
        <f t="shared" si="170"/>
        <v>0</v>
      </c>
      <c r="AX275" s="10">
        <v>201703</v>
      </c>
      <c r="AY275" s="11">
        <f t="shared" si="163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171">IFERROR($AY275*BY$93/SUM($AC$93:$CG$93),0)</f>
        <v>0</v>
      </c>
      <c r="BZ275" s="11">
        <f t="shared" si="171"/>
        <v>0</v>
      </c>
      <c r="CA275" s="11">
        <f t="shared" si="171"/>
        <v>0</v>
      </c>
      <c r="CB275" s="11">
        <f t="shared" si="171"/>
        <v>0</v>
      </c>
      <c r="CC275" s="11">
        <f t="shared" si="171"/>
        <v>0</v>
      </c>
      <c r="CD275" s="11">
        <f t="shared" si="171"/>
        <v>0</v>
      </c>
      <c r="CE275" s="11">
        <f t="shared" si="171"/>
        <v>0</v>
      </c>
      <c r="CF275" s="11">
        <f t="shared" si="171"/>
        <v>0</v>
      </c>
      <c r="CG275" s="11">
        <f t="shared" si="171"/>
        <v>0</v>
      </c>
      <c r="CH275" s="2"/>
    </row>
    <row r="276" ht="15" customHeight="1" spans="2:86">
      <c r="B276" s="10">
        <v>201706</v>
      </c>
      <c r="C276" s="11">
        <f t="shared" si="162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72">IFERROR($C276*AB$93/SUM($AB$93:$AK$93),0)</f>
        <v>0</v>
      </c>
      <c r="AC276" s="11">
        <f t="shared" si="172"/>
        <v>0</v>
      </c>
      <c r="AD276" s="11">
        <f t="shared" si="172"/>
        <v>0</v>
      </c>
      <c r="AE276" s="11">
        <f t="shared" si="172"/>
        <v>0</v>
      </c>
      <c r="AF276" s="11">
        <f t="shared" si="172"/>
        <v>0</v>
      </c>
      <c r="AG276" s="11">
        <f t="shared" si="172"/>
        <v>0</v>
      </c>
      <c r="AH276" s="11">
        <f t="shared" si="172"/>
        <v>0</v>
      </c>
      <c r="AI276" s="11">
        <f t="shared" si="172"/>
        <v>0</v>
      </c>
      <c r="AJ276" s="11">
        <f t="shared" si="172"/>
        <v>0</v>
      </c>
      <c r="AK276" s="11">
        <f t="shared" si="172"/>
        <v>0</v>
      </c>
      <c r="AX276" s="10">
        <v>201706</v>
      </c>
      <c r="AY276" s="11">
        <f t="shared" si="163"/>
        <v>0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173">IFERROR($AY276*BX$93/SUM($AB$93:$CG$93),0)</f>
        <v>0</v>
      </c>
      <c r="BY276" s="11">
        <f t="shared" si="173"/>
        <v>0</v>
      </c>
      <c r="BZ276" s="11">
        <f t="shared" si="173"/>
        <v>0</v>
      </c>
      <c r="CA276" s="11">
        <f t="shared" si="173"/>
        <v>0</v>
      </c>
      <c r="CB276" s="11">
        <f t="shared" si="173"/>
        <v>0</v>
      </c>
      <c r="CC276" s="11">
        <f t="shared" si="173"/>
        <v>0</v>
      </c>
      <c r="CD276" s="11">
        <f t="shared" si="173"/>
        <v>0</v>
      </c>
      <c r="CE276" s="11">
        <f t="shared" si="173"/>
        <v>0</v>
      </c>
      <c r="CF276" s="11">
        <f t="shared" si="173"/>
        <v>0</v>
      </c>
      <c r="CG276" s="11">
        <f t="shared" si="173"/>
        <v>0</v>
      </c>
      <c r="CH276" s="2"/>
    </row>
    <row r="277" ht="15" customHeight="1" spans="2:86">
      <c r="B277" s="10">
        <v>201709</v>
      </c>
      <c r="C277" s="11">
        <f t="shared" si="162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74">IFERROR($C277*AA$93/SUM($AA$93:$AK$93),0)</f>
        <v>0</v>
      </c>
      <c r="AB277" s="11">
        <f t="shared" si="174"/>
        <v>0</v>
      </c>
      <c r="AC277" s="11">
        <f t="shared" si="174"/>
        <v>0</v>
      </c>
      <c r="AD277" s="11">
        <f t="shared" si="174"/>
        <v>0</v>
      </c>
      <c r="AE277" s="11">
        <f t="shared" si="174"/>
        <v>0</v>
      </c>
      <c r="AF277" s="11">
        <f t="shared" si="174"/>
        <v>0</v>
      </c>
      <c r="AG277" s="11">
        <f t="shared" si="174"/>
        <v>0</v>
      </c>
      <c r="AH277" s="11">
        <f t="shared" si="174"/>
        <v>0</v>
      </c>
      <c r="AI277" s="11">
        <f t="shared" si="174"/>
        <v>0</v>
      </c>
      <c r="AJ277" s="11">
        <f t="shared" si="174"/>
        <v>0</v>
      </c>
      <c r="AK277" s="11">
        <f t="shared" si="174"/>
        <v>0</v>
      </c>
      <c r="AX277" s="10">
        <v>201709</v>
      </c>
      <c r="AY277" s="11">
        <f t="shared" si="163"/>
        <v>0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175">IFERROR($AY277*BW$93/SUM($AA$93:$CG$93),0)</f>
        <v>0</v>
      </c>
      <c r="BX277" s="11">
        <f t="shared" si="175"/>
        <v>0</v>
      </c>
      <c r="BY277" s="11">
        <f t="shared" si="175"/>
        <v>0</v>
      </c>
      <c r="BZ277" s="11">
        <f t="shared" si="175"/>
        <v>0</v>
      </c>
      <c r="CA277" s="11">
        <f t="shared" si="175"/>
        <v>0</v>
      </c>
      <c r="CB277" s="11">
        <f t="shared" si="175"/>
        <v>0</v>
      </c>
      <c r="CC277" s="11">
        <f t="shared" si="175"/>
        <v>0</v>
      </c>
      <c r="CD277" s="11">
        <f t="shared" si="175"/>
        <v>0</v>
      </c>
      <c r="CE277" s="11">
        <f t="shared" si="175"/>
        <v>0</v>
      </c>
      <c r="CF277" s="11">
        <f t="shared" si="175"/>
        <v>0</v>
      </c>
      <c r="CG277" s="11">
        <f t="shared" si="175"/>
        <v>0</v>
      </c>
      <c r="CH277" s="2"/>
    </row>
    <row r="278" ht="15" customHeight="1" spans="2:86">
      <c r="B278" s="10">
        <v>201712</v>
      </c>
      <c r="C278" s="11">
        <f t="shared" si="162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76">IFERROR($C278*Z$93/SUM($Z$93:$AK$93),0)</f>
        <v>0</v>
      </c>
      <c r="AA278" s="11">
        <f t="shared" si="176"/>
        <v>0</v>
      </c>
      <c r="AB278" s="11">
        <f t="shared" si="176"/>
        <v>0</v>
      </c>
      <c r="AC278" s="11">
        <f t="shared" si="176"/>
        <v>0</v>
      </c>
      <c r="AD278" s="11">
        <f t="shared" si="176"/>
        <v>0</v>
      </c>
      <c r="AE278" s="11">
        <f t="shared" si="176"/>
        <v>0</v>
      </c>
      <c r="AF278" s="11">
        <f t="shared" si="176"/>
        <v>0</v>
      </c>
      <c r="AG278" s="11">
        <f t="shared" si="176"/>
        <v>0</v>
      </c>
      <c r="AH278" s="11">
        <f t="shared" si="176"/>
        <v>0</v>
      </c>
      <c r="AI278" s="11">
        <f t="shared" si="176"/>
        <v>0</v>
      </c>
      <c r="AJ278" s="11">
        <f t="shared" si="176"/>
        <v>0</v>
      </c>
      <c r="AK278" s="11">
        <f t="shared" si="176"/>
        <v>0</v>
      </c>
      <c r="AX278" s="10">
        <v>201712</v>
      </c>
      <c r="AY278" s="11">
        <f t="shared" si="163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177">IFERROR($AY278*BV$93/SUM($Z$93:$CG$93),0)</f>
        <v>0</v>
      </c>
      <c r="BW278" s="11">
        <f t="shared" si="177"/>
        <v>0</v>
      </c>
      <c r="BX278" s="11">
        <f t="shared" si="177"/>
        <v>0</v>
      </c>
      <c r="BY278" s="11">
        <f t="shared" si="177"/>
        <v>0</v>
      </c>
      <c r="BZ278" s="11">
        <f t="shared" si="177"/>
        <v>0</v>
      </c>
      <c r="CA278" s="11">
        <f t="shared" si="177"/>
        <v>0</v>
      </c>
      <c r="CB278" s="11">
        <f t="shared" si="177"/>
        <v>0</v>
      </c>
      <c r="CC278" s="11">
        <f t="shared" si="177"/>
        <v>0</v>
      </c>
      <c r="CD278" s="11">
        <f t="shared" si="177"/>
        <v>0</v>
      </c>
      <c r="CE278" s="11">
        <f t="shared" si="177"/>
        <v>0</v>
      </c>
      <c r="CF278" s="11">
        <f t="shared" si="177"/>
        <v>0</v>
      </c>
      <c r="CG278" s="11">
        <f t="shared" si="177"/>
        <v>0</v>
      </c>
      <c r="CH278" s="2"/>
    </row>
    <row r="279" ht="15" customHeight="1" spans="2:86">
      <c r="B279" s="10">
        <v>201803</v>
      </c>
      <c r="C279" s="11">
        <f t="shared" si="162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78">IFERROR($C279*Y$93/SUM($Y$93:$AK$93),0)</f>
        <v>0</v>
      </c>
      <c r="Z279" s="11">
        <f t="shared" si="178"/>
        <v>0</v>
      </c>
      <c r="AA279" s="11">
        <f t="shared" si="178"/>
        <v>0</v>
      </c>
      <c r="AB279" s="11">
        <f t="shared" si="178"/>
        <v>0</v>
      </c>
      <c r="AC279" s="11">
        <f t="shared" si="178"/>
        <v>0</v>
      </c>
      <c r="AD279" s="11">
        <f t="shared" si="178"/>
        <v>0</v>
      </c>
      <c r="AE279" s="11">
        <f t="shared" si="178"/>
        <v>0</v>
      </c>
      <c r="AF279" s="11">
        <f t="shared" si="178"/>
        <v>0</v>
      </c>
      <c r="AG279" s="11">
        <f t="shared" si="178"/>
        <v>0</v>
      </c>
      <c r="AH279" s="11">
        <f t="shared" si="178"/>
        <v>0</v>
      </c>
      <c r="AI279" s="11">
        <f t="shared" si="178"/>
        <v>0</v>
      </c>
      <c r="AJ279" s="11">
        <f t="shared" si="178"/>
        <v>0</v>
      </c>
      <c r="AK279" s="11">
        <f t="shared" si="178"/>
        <v>0</v>
      </c>
      <c r="AX279" s="10">
        <v>201803</v>
      </c>
      <c r="AY279" s="11">
        <f t="shared" si="163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179">IFERROR($AY279*BU$93/SUM($Y$93:$CG$93),0)</f>
        <v>0</v>
      </c>
      <c r="BV279" s="11">
        <f t="shared" si="179"/>
        <v>0</v>
      </c>
      <c r="BW279" s="11">
        <f t="shared" si="179"/>
        <v>0</v>
      </c>
      <c r="BX279" s="11">
        <f t="shared" si="179"/>
        <v>0</v>
      </c>
      <c r="BY279" s="11">
        <f t="shared" si="179"/>
        <v>0</v>
      </c>
      <c r="BZ279" s="11">
        <f t="shared" si="179"/>
        <v>0</v>
      </c>
      <c r="CA279" s="11">
        <f t="shared" si="179"/>
        <v>0</v>
      </c>
      <c r="CB279" s="11">
        <f t="shared" si="179"/>
        <v>0</v>
      </c>
      <c r="CC279" s="11">
        <f t="shared" si="179"/>
        <v>0</v>
      </c>
      <c r="CD279" s="11">
        <f t="shared" si="179"/>
        <v>0</v>
      </c>
      <c r="CE279" s="11">
        <f t="shared" si="179"/>
        <v>0</v>
      </c>
      <c r="CF279" s="11">
        <f t="shared" si="179"/>
        <v>0</v>
      </c>
      <c r="CG279" s="11">
        <f t="shared" si="179"/>
        <v>0</v>
      </c>
      <c r="CH279" s="2"/>
    </row>
    <row r="280" ht="15" customHeight="1" spans="2:86">
      <c r="B280" s="10">
        <v>201806</v>
      </c>
      <c r="C280" s="11">
        <f t="shared" si="162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80">IFERROR($C280*Y$93/SUM($X$93:$AK$93),0)</f>
        <v>0</v>
      </c>
      <c r="Z280" s="11">
        <f t="shared" si="180"/>
        <v>0</v>
      </c>
      <c r="AA280" s="11">
        <f t="shared" si="180"/>
        <v>0</v>
      </c>
      <c r="AB280" s="11">
        <f t="shared" si="180"/>
        <v>0</v>
      </c>
      <c r="AC280" s="11">
        <f t="shared" si="180"/>
        <v>0</v>
      </c>
      <c r="AD280" s="11">
        <f t="shared" si="180"/>
        <v>0</v>
      </c>
      <c r="AE280" s="11">
        <f t="shared" si="180"/>
        <v>0</v>
      </c>
      <c r="AF280" s="11">
        <f t="shared" si="180"/>
        <v>0</v>
      </c>
      <c r="AG280" s="11">
        <f t="shared" si="180"/>
        <v>0</v>
      </c>
      <c r="AH280" s="11">
        <f t="shared" si="180"/>
        <v>0</v>
      </c>
      <c r="AI280" s="11">
        <f t="shared" si="180"/>
        <v>0</v>
      </c>
      <c r="AJ280" s="11">
        <f t="shared" si="180"/>
        <v>0</v>
      </c>
      <c r="AK280" s="11">
        <f t="shared" si="180"/>
        <v>0</v>
      </c>
      <c r="AX280" s="10">
        <v>201806</v>
      </c>
      <c r="AY280" s="11">
        <f t="shared" si="163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181">IFERROR($AY280*BU$93/SUM($X$93:$CG$93),0)</f>
        <v>0</v>
      </c>
      <c r="BV280" s="11">
        <f t="shared" si="181"/>
        <v>0</v>
      </c>
      <c r="BW280" s="11">
        <f t="shared" si="181"/>
        <v>0</v>
      </c>
      <c r="BX280" s="11">
        <f t="shared" si="181"/>
        <v>0</v>
      </c>
      <c r="BY280" s="11">
        <f t="shared" si="181"/>
        <v>0</v>
      </c>
      <c r="BZ280" s="11">
        <f t="shared" si="181"/>
        <v>0</v>
      </c>
      <c r="CA280" s="11">
        <f t="shared" si="181"/>
        <v>0</v>
      </c>
      <c r="CB280" s="11">
        <f t="shared" si="181"/>
        <v>0</v>
      </c>
      <c r="CC280" s="11">
        <f t="shared" si="181"/>
        <v>0</v>
      </c>
      <c r="CD280" s="11">
        <f t="shared" si="181"/>
        <v>0</v>
      </c>
      <c r="CE280" s="11">
        <f t="shared" si="181"/>
        <v>0</v>
      </c>
      <c r="CF280" s="11">
        <f t="shared" si="181"/>
        <v>0</v>
      </c>
      <c r="CG280" s="11">
        <f t="shared" si="181"/>
        <v>0</v>
      </c>
      <c r="CH280" s="2"/>
    </row>
    <row r="281" ht="15" customHeight="1" spans="2:86">
      <c r="B281" s="10">
        <v>201809</v>
      </c>
      <c r="C281" s="11">
        <f t="shared" si="162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82">IFERROR($C281*Z$93/SUM($W$93:$AK$93),0)</f>
        <v>0</v>
      </c>
      <c r="AA281" s="11">
        <f t="shared" si="182"/>
        <v>0</v>
      </c>
      <c r="AB281" s="11">
        <f t="shared" si="182"/>
        <v>0</v>
      </c>
      <c r="AC281" s="11">
        <f t="shared" si="182"/>
        <v>0</v>
      </c>
      <c r="AD281" s="11">
        <f t="shared" si="182"/>
        <v>0</v>
      </c>
      <c r="AE281" s="11">
        <f t="shared" si="182"/>
        <v>0</v>
      </c>
      <c r="AF281" s="11">
        <f t="shared" si="182"/>
        <v>0</v>
      </c>
      <c r="AG281" s="11">
        <f t="shared" si="182"/>
        <v>0</v>
      </c>
      <c r="AH281" s="11">
        <f t="shared" si="182"/>
        <v>0</v>
      </c>
      <c r="AI281" s="11">
        <f t="shared" si="182"/>
        <v>0</v>
      </c>
      <c r="AJ281" s="11">
        <f t="shared" si="182"/>
        <v>0</v>
      </c>
      <c r="AK281" s="11">
        <f t="shared" si="182"/>
        <v>0</v>
      </c>
      <c r="AX281" s="10">
        <v>201809</v>
      </c>
      <c r="AY281" s="11">
        <f t="shared" si="163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183">IFERROR($AY281*BV$93/SUM($W$93:$CG$93),0)</f>
        <v>0</v>
      </c>
      <c r="BW281" s="11">
        <f t="shared" si="183"/>
        <v>0</v>
      </c>
      <c r="BX281" s="11">
        <f t="shared" si="183"/>
        <v>0</v>
      </c>
      <c r="BY281" s="11">
        <f t="shared" si="183"/>
        <v>0</v>
      </c>
      <c r="BZ281" s="11">
        <f t="shared" si="183"/>
        <v>0</v>
      </c>
      <c r="CA281" s="11">
        <f t="shared" si="183"/>
        <v>0</v>
      </c>
      <c r="CB281" s="11">
        <f t="shared" si="183"/>
        <v>0</v>
      </c>
      <c r="CC281" s="11">
        <f t="shared" si="183"/>
        <v>0</v>
      </c>
      <c r="CD281" s="11">
        <f t="shared" si="183"/>
        <v>0</v>
      </c>
      <c r="CE281" s="11">
        <f t="shared" si="183"/>
        <v>0</v>
      </c>
      <c r="CF281" s="11">
        <f t="shared" si="183"/>
        <v>0</v>
      </c>
      <c r="CG281" s="11">
        <f t="shared" si="183"/>
        <v>0</v>
      </c>
      <c r="CH281" s="2"/>
    </row>
    <row r="282" ht="15" customHeight="1" spans="2:86">
      <c r="B282" s="10">
        <v>201812</v>
      </c>
      <c r="C282" s="11">
        <f t="shared" si="162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84">IFERROR($C282*Y$93/SUM($V$93:$AK$93),0)</f>
        <v>0</v>
      </c>
      <c r="Z282" s="73">
        <f t="shared" si="184"/>
        <v>0</v>
      </c>
      <c r="AA282" s="73">
        <f t="shared" si="184"/>
        <v>0</v>
      </c>
      <c r="AB282" s="73">
        <f t="shared" si="184"/>
        <v>0</v>
      </c>
      <c r="AC282" s="73">
        <f t="shared" si="184"/>
        <v>0</v>
      </c>
      <c r="AD282" s="73">
        <f t="shared" si="184"/>
        <v>0</v>
      </c>
      <c r="AE282" s="73">
        <f t="shared" si="184"/>
        <v>0</v>
      </c>
      <c r="AF282" s="73">
        <f t="shared" si="184"/>
        <v>0</v>
      </c>
      <c r="AG282" s="73">
        <f t="shared" si="184"/>
        <v>0</v>
      </c>
      <c r="AH282" s="73">
        <f t="shared" si="184"/>
        <v>0</v>
      </c>
      <c r="AI282" s="73">
        <f t="shared" si="184"/>
        <v>0</v>
      </c>
      <c r="AJ282" s="73">
        <f t="shared" si="184"/>
        <v>0</v>
      </c>
      <c r="AK282" s="73">
        <f t="shared" si="184"/>
        <v>0</v>
      </c>
      <c r="AX282" s="10">
        <v>201812</v>
      </c>
      <c r="AY282" s="11">
        <f t="shared" si="163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185">IFERROR($AY282*BT$93/SUM($V$93:$CG$93),0)</f>
        <v>0</v>
      </c>
      <c r="BU282" s="73">
        <f t="shared" si="185"/>
        <v>0</v>
      </c>
      <c r="BV282" s="73">
        <f t="shared" si="185"/>
        <v>0</v>
      </c>
      <c r="BW282" s="73">
        <f t="shared" si="185"/>
        <v>0</v>
      </c>
      <c r="BX282" s="73">
        <f t="shared" si="185"/>
        <v>0</v>
      </c>
      <c r="BY282" s="73">
        <f t="shared" si="185"/>
        <v>0</v>
      </c>
      <c r="BZ282" s="73">
        <f t="shared" si="185"/>
        <v>0</v>
      </c>
      <c r="CA282" s="73">
        <f t="shared" si="185"/>
        <v>0</v>
      </c>
      <c r="CB282" s="73">
        <f t="shared" si="185"/>
        <v>0</v>
      </c>
      <c r="CC282" s="73">
        <f t="shared" si="185"/>
        <v>0</v>
      </c>
      <c r="CD282" s="73">
        <f t="shared" si="185"/>
        <v>0</v>
      </c>
      <c r="CE282" s="73">
        <f t="shared" si="185"/>
        <v>0</v>
      </c>
      <c r="CF282" s="73">
        <f t="shared" si="185"/>
        <v>0</v>
      </c>
      <c r="CG282" s="73">
        <f t="shared" si="185"/>
        <v>0</v>
      </c>
      <c r="CH282" s="2"/>
    </row>
    <row r="283" ht="15" customHeight="1" spans="2:86">
      <c r="B283" s="10">
        <v>201903</v>
      </c>
      <c r="C283" s="11">
        <f t="shared" si="162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86">IFERROR($C283*X$93/SUM($W$93:$AK$93),0)</f>
        <v>0</v>
      </c>
      <c r="Y283" s="73">
        <f t="shared" si="186"/>
        <v>0</v>
      </c>
      <c r="Z283" s="73">
        <f t="shared" si="186"/>
        <v>0</v>
      </c>
      <c r="AA283" s="73">
        <f t="shared" si="186"/>
        <v>0</v>
      </c>
      <c r="AB283" s="73">
        <f t="shared" si="186"/>
        <v>0</v>
      </c>
      <c r="AC283" s="73">
        <f t="shared" si="186"/>
        <v>0</v>
      </c>
      <c r="AD283" s="73">
        <f t="shared" si="186"/>
        <v>0</v>
      </c>
      <c r="AE283" s="73">
        <f t="shared" si="186"/>
        <v>0</v>
      </c>
      <c r="AF283" s="73">
        <f t="shared" si="186"/>
        <v>0</v>
      </c>
      <c r="AG283" s="73">
        <f t="shared" si="186"/>
        <v>0</v>
      </c>
      <c r="AH283" s="73">
        <f t="shared" si="186"/>
        <v>0</v>
      </c>
      <c r="AI283" s="73">
        <f t="shared" si="186"/>
        <v>0</v>
      </c>
      <c r="AJ283" s="73">
        <f t="shared" si="186"/>
        <v>0</v>
      </c>
      <c r="AK283" s="73">
        <f t="shared" si="186"/>
        <v>0</v>
      </c>
      <c r="AX283" s="10">
        <v>201903</v>
      </c>
      <c r="AY283" s="11">
        <f t="shared" si="163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187">IFERROR($AY283*BS$93/SUM($W$93:$CG$93),0)</f>
        <v>0</v>
      </c>
      <c r="BT283" s="73">
        <f t="shared" si="187"/>
        <v>0</v>
      </c>
      <c r="BU283" s="73">
        <f t="shared" si="187"/>
        <v>0</v>
      </c>
      <c r="BV283" s="73">
        <f t="shared" si="187"/>
        <v>0</v>
      </c>
      <c r="BW283" s="73">
        <f t="shared" si="187"/>
        <v>0</v>
      </c>
      <c r="BX283" s="73">
        <f t="shared" si="187"/>
        <v>0</v>
      </c>
      <c r="BY283" s="73">
        <f t="shared" si="187"/>
        <v>0</v>
      </c>
      <c r="BZ283" s="73">
        <f t="shared" si="187"/>
        <v>0</v>
      </c>
      <c r="CA283" s="73">
        <f t="shared" si="187"/>
        <v>0</v>
      </c>
      <c r="CB283" s="73">
        <f t="shared" si="187"/>
        <v>0</v>
      </c>
      <c r="CC283" s="73">
        <f t="shared" si="187"/>
        <v>0</v>
      </c>
      <c r="CD283" s="73">
        <f t="shared" si="187"/>
        <v>0</v>
      </c>
      <c r="CE283" s="73">
        <f t="shared" si="187"/>
        <v>0</v>
      </c>
      <c r="CF283" s="73">
        <f t="shared" si="187"/>
        <v>0</v>
      </c>
      <c r="CG283" s="73">
        <f t="shared" si="187"/>
        <v>0</v>
      </c>
      <c r="CH283" s="2"/>
    </row>
    <row r="284" ht="15" customHeight="1" spans="2:86">
      <c r="B284" s="10">
        <v>201906</v>
      </c>
      <c r="C284" s="11">
        <f t="shared" si="162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88">IFERROR($C284*W$93/SUM($V$93:$AK$93),0)</f>
        <v>0</v>
      </c>
      <c r="X284" s="73">
        <f t="shared" si="188"/>
        <v>0</v>
      </c>
      <c r="Y284" s="73">
        <f t="shared" si="188"/>
        <v>0</v>
      </c>
      <c r="Z284" s="73">
        <f t="shared" si="188"/>
        <v>0</v>
      </c>
      <c r="AA284" s="73">
        <f t="shared" si="188"/>
        <v>0</v>
      </c>
      <c r="AB284" s="73">
        <f t="shared" si="188"/>
        <v>0</v>
      </c>
      <c r="AC284" s="73">
        <f t="shared" si="188"/>
        <v>0</v>
      </c>
      <c r="AD284" s="73">
        <f t="shared" si="188"/>
        <v>0</v>
      </c>
      <c r="AE284" s="73">
        <f t="shared" si="188"/>
        <v>0</v>
      </c>
      <c r="AF284" s="73">
        <f t="shared" si="188"/>
        <v>0</v>
      </c>
      <c r="AG284" s="73">
        <f t="shared" si="188"/>
        <v>0</v>
      </c>
      <c r="AH284" s="73">
        <f t="shared" si="188"/>
        <v>0</v>
      </c>
      <c r="AI284" s="73">
        <f t="shared" si="188"/>
        <v>0</v>
      </c>
      <c r="AJ284" s="73">
        <f t="shared" si="188"/>
        <v>0</v>
      </c>
      <c r="AK284" s="73">
        <f t="shared" si="188"/>
        <v>0</v>
      </c>
      <c r="AX284" s="10">
        <v>201906</v>
      </c>
      <c r="AY284" s="11">
        <f t="shared" si="163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189">IFERROR($AY284*BR$93/SUM($V$93:$CG$93),0)</f>
        <v>0</v>
      </c>
      <c r="BS284" s="73">
        <f t="shared" si="189"/>
        <v>0</v>
      </c>
      <c r="BT284" s="73">
        <f t="shared" si="189"/>
        <v>0</v>
      </c>
      <c r="BU284" s="73">
        <f t="shared" si="189"/>
        <v>0</v>
      </c>
      <c r="BV284" s="73">
        <f t="shared" si="189"/>
        <v>0</v>
      </c>
      <c r="BW284" s="73">
        <f t="shared" si="189"/>
        <v>0</v>
      </c>
      <c r="BX284" s="73">
        <f t="shared" si="189"/>
        <v>0</v>
      </c>
      <c r="BY284" s="73">
        <f t="shared" si="189"/>
        <v>0</v>
      </c>
      <c r="BZ284" s="73">
        <f t="shared" si="189"/>
        <v>0</v>
      </c>
      <c r="CA284" s="73">
        <f t="shared" si="189"/>
        <v>0</v>
      </c>
      <c r="CB284" s="73">
        <f t="shared" si="189"/>
        <v>0</v>
      </c>
      <c r="CC284" s="73">
        <f t="shared" si="189"/>
        <v>0</v>
      </c>
      <c r="CD284" s="73">
        <f t="shared" si="189"/>
        <v>0</v>
      </c>
      <c r="CE284" s="73">
        <f t="shared" si="189"/>
        <v>0</v>
      </c>
      <c r="CF284" s="73">
        <f t="shared" si="189"/>
        <v>0</v>
      </c>
      <c r="CG284" s="73">
        <f t="shared" si="189"/>
        <v>0</v>
      </c>
      <c r="CH284" s="2"/>
    </row>
    <row r="285" ht="15" customHeight="1" spans="2:86">
      <c r="B285" s="10">
        <v>201909</v>
      </c>
      <c r="C285" s="11">
        <f t="shared" si="162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90">IFERROR($C285*V$93/SUM($U$93:$AK$93),0)</f>
        <v>0</v>
      </c>
      <c r="W285" s="73">
        <f t="shared" si="190"/>
        <v>0</v>
      </c>
      <c r="X285" s="73">
        <f t="shared" si="190"/>
        <v>0</v>
      </c>
      <c r="Y285" s="73">
        <f t="shared" si="190"/>
        <v>0</v>
      </c>
      <c r="Z285" s="73">
        <f t="shared" si="190"/>
        <v>0</v>
      </c>
      <c r="AA285" s="73">
        <f t="shared" si="190"/>
        <v>0</v>
      </c>
      <c r="AB285" s="73">
        <f t="shared" si="190"/>
        <v>0</v>
      </c>
      <c r="AC285" s="73">
        <f t="shared" si="190"/>
        <v>0</v>
      </c>
      <c r="AD285" s="73">
        <f t="shared" si="190"/>
        <v>0</v>
      </c>
      <c r="AE285" s="73">
        <f t="shared" si="190"/>
        <v>0</v>
      </c>
      <c r="AF285" s="73">
        <f t="shared" si="190"/>
        <v>0</v>
      </c>
      <c r="AG285" s="73">
        <f t="shared" si="190"/>
        <v>0</v>
      </c>
      <c r="AH285" s="73">
        <f t="shared" si="190"/>
        <v>0</v>
      </c>
      <c r="AI285" s="73">
        <f t="shared" si="190"/>
        <v>0</v>
      </c>
      <c r="AJ285" s="73">
        <f t="shared" si="190"/>
        <v>0</v>
      </c>
      <c r="AK285" s="73">
        <f t="shared" si="190"/>
        <v>0</v>
      </c>
      <c r="AX285" s="10">
        <v>201909</v>
      </c>
      <c r="AY285" s="11">
        <f t="shared" si="163"/>
        <v>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191">IFERROR($AY285*BQ$93/SUM($U$93:$CG$93),0)</f>
        <v>0</v>
      </c>
      <c r="BR285" s="73">
        <f t="shared" si="191"/>
        <v>0</v>
      </c>
      <c r="BS285" s="73">
        <f t="shared" si="191"/>
        <v>0</v>
      </c>
      <c r="BT285" s="73">
        <f t="shared" si="191"/>
        <v>0</v>
      </c>
      <c r="BU285" s="73">
        <f t="shared" si="191"/>
        <v>0</v>
      </c>
      <c r="BV285" s="73">
        <f t="shared" si="191"/>
        <v>0</v>
      </c>
      <c r="BW285" s="73">
        <f t="shared" si="191"/>
        <v>0</v>
      </c>
      <c r="BX285" s="73">
        <f t="shared" si="191"/>
        <v>0</v>
      </c>
      <c r="BY285" s="73">
        <f t="shared" si="191"/>
        <v>0</v>
      </c>
      <c r="BZ285" s="73">
        <f t="shared" si="191"/>
        <v>0</v>
      </c>
      <c r="CA285" s="73">
        <f t="shared" si="191"/>
        <v>0</v>
      </c>
      <c r="CB285" s="73">
        <f t="shared" si="191"/>
        <v>0</v>
      </c>
      <c r="CC285" s="73">
        <f t="shared" si="191"/>
        <v>0</v>
      </c>
      <c r="CD285" s="73">
        <f t="shared" si="191"/>
        <v>0</v>
      </c>
      <c r="CE285" s="73">
        <f t="shared" si="191"/>
        <v>0</v>
      </c>
      <c r="CF285" s="73">
        <f t="shared" si="191"/>
        <v>0</v>
      </c>
      <c r="CG285" s="73">
        <f t="shared" si="191"/>
        <v>0</v>
      </c>
      <c r="CH285" s="2"/>
    </row>
    <row r="286" ht="15" customHeight="1" spans="2:86">
      <c r="B286" s="10">
        <v>201912</v>
      </c>
      <c r="C286" s="11">
        <f t="shared" si="162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92">IFERROR($C286*U$93/SUM($T$93:$AK$93),0)</f>
        <v>0</v>
      </c>
      <c r="V286" s="73">
        <f t="shared" si="192"/>
        <v>0</v>
      </c>
      <c r="W286" s="73">
        <f t="shared" si="192"/>
        <v>0</v>
      </c>
      <c r="X286" s="73">
        <f t="shared" si="192"/>
        <v>0</v>
      </c>
      <c r="Y286" s="73">
        <f t="shared" si="192"/>
        <v>0</v>
      </c>
      <c r="Z286" s="73">
        <f t="shared" si="192"/>
        <v>0</v>
      </c>
      <c r="AA286" s="73">
        <f t="shared" si="192"/>
        <v>0</v>
      </c>
      <c r="AB286" s="73">
        <f t="shared" si="192"/>
        <v>0</v>
      </c>
      <c r="AC286" s="73">
        <f t="shared" si="192"/>
        <v>0</v>
      </c>
      <c r="AD286" s="73">
        <f t="shared" si="192"/>
        <v>0</v>
      </c>
      <c r="AE286" s="73">
        <f t="shared" si="192"/>
        <v>0</v>
      </c>
      <c r="AF286" s="73">
        <f t="shared" si="192"/>
        <v>0</v>
      </c>
      <c r="AG286" s="73">
        <f t="shared" si="192"/>
        <v>0</v>
      </c>
      <c r="AH286" s="73">
        <f t="shared" si="192"/>
        <v>0</v>
      </c>
      <c r="AI286" s="73">
        <f t="shared" si="192"/>
        <v>0</v>
      </c>
      <c r="AJ286" s="73">
        <f t="shared" si="192"/>
        <v>0</v>
      </c>
      <c r="AK286" s="73">
        <f t="shared" si="192"/>
        <v>0</v>
      </c>
      <c r="AX286" s="10">
        <v>201912</v>
      </c>
      <c r="AY286" s="11">
        <f t="shared" si="163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193">IFERROR($AY286*BP$93/SUM($T$93:$CG$93),0)</f>
        <v>0</v>
      </c>
      <c r="BQ286" s="73">
        <f t="shared" si="193"/>
        <v>0</v>
      </c>
      <c r="BR286" s="73">
        <f t="shared" si="193"/>
        <v>0</v>
      </c>
      <c r="BS286" s="73">
        <f t="shared" si="193"/>
        <v>0</v>
      </c>
      <c r="BT286" s="73">
        <f t="shared" si="193"/>
        <v>0</v>
      </c>
      <c r="BU286" s="73">
        <f t="shared" si="193"/>
        <v>0</v>
      </c>
      <c r="BV286" s="73">
        <f t="shared" si="193"/>
        <v>0</v>
      </c>
      <c r="BW286" s="73">
        <f t="shared" si="193"/>
        <v>0</v>
      </c>
      <c r="BX286" s="73">
        <f t="shared" si="193"/>
        <v>0</v>
      </c>
      <c r="BY286" s="73">
        <f t="shared" si="193"/>
        <v>0</v>
      </c>
      <c r="BZ286" s="73">
        <f t="shared" si="193"/>
        <v>0</v>
      </c>
      <c r="CA286" s="73">
        <f t="shared" si="193"/>
        <v>0</v>
      </c>
      <c r="CB286" s="73">
        <f t="shared" si="193"/>
        <v>0</v>
      </c>
      <c r="CC286" s="73">
        <f t="shared" si="193"/>
        <v>0</v>
      </c>
      <c r="CD286" s="73">
        <f t="shared" si="193"/>
        <v>0</v>
      </c>
      <c r="CE286" s="73">
        <f t="shared" si="193"/>
        <v>0</v>
      </c>
      <c r="CF286" s="73">
        <f t="shared" si="193"/>
        <v>0</v>
      </c>
      <c r="CG286" s="73">
        <f t="shared" si="193"/>
        <v>0</v>
      </c>
      <c r="CH286" s="2"/>
    </row>
    <row r="287" ht="15" customHeight="1" spans="2:86">
      <c r="B287" s="10">
        <v>202003</v>
      </c>
      <c r="C287" s="11">
        <f t="shared" si="162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94">IFERROR($C287*T$93/SUM($S$93:$AK$93),0)</f>
        <v>0</v>
      </c>
      <c r="U287" s="73">
        <f t="shared" si="194"/>
        <v>0</v>
      </c>
      <c r="V287" s="73">
        <f t="shared" si="194"/>
        <v>0</v>
      </c>
      <c r="W287" s="73">
        <f t="shared" si="194"/>
        <v>0</v>
      </c>
      <c r="X287" s="73">
        <f t="shared" si="194"/>
        <v>0</v>
      </c>
      <c r="Y287" s="73">
        <f t="shared" si="194"/>
        <v>0</v>
      </c>
      <c r="Z287" s="73">
        <f t="shared" si="194"/>
        <v>0</v>
      </c>
      <c r="AA287" s="73">
        <f t="shared" si="194"/>
        <v>0</v>
      </c>
      <c r="AB287" s="73">
        <f t="shared" si="194"/>
        <v>0</v>
      </c>
      <c r="AC287" s="73">
        <f t="shared" si="194"/>
        <v>0</v>
      </c>
      <c r="AD287" s="73">
        <f t="shared" si="194"/>
        <v>0</v>
      </c>
      <c r="AE287" s="73">
        <f t="shared" si="194"/>
        <v>0</v>
      </c>
      <c r="AF287" s="73">
        <f t="shared" si="194"/>
        <v>0</v>
      </c>
      <c r="AG287" s="73">
        <f t="shared" si="194"/>
        <v>0</v>
      </c>
      <c r="AH287" s="73">
        <f t="shared" si="194"/>
        <v>0</v>
      </c>
      <c r="AI287" s="73">
        <f t="shared" si="194"/>
        <v>0</v>
      </c>
      <c r="AJ287" s="73">
        <f t="shared" si="194"/>
        <v>0</v>
      </c>
      <c r="AK287" s="73">
        <f t="shared" si="194"/>
        <v>0</v>
      </c>
      <c r="AX287" s="10">
        <v>202003</v>
      </c>
      <c r="AY287" s="11">
        <f t="shared" si="163"/>
        <v>0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195">IFERROR($AY287*BO$93/SUM($S$93:$CG$93),0)</f>
        <v>0</v>
      </c>
      <c r="BP287" s="73">
        <f t="shared" si="195"/>
        <v>0</v>
      </c>
      <c r="BQ287" s="73">
        <f t="shared" si="195"/>
        <v>0</v>
      </c>
      <c r="BR287" s="73">
        <f t="shared" si="195"/>
        <v>0</v>
      </c>
      <c r="BS287" s="73">
        <f t="shared" si="195"/>
        <v>0</v>
      </c>
      <c r="BT287" s="73">
        <f t="shared" si="195"/>
        <v>0</v>
      </c>
      <c r="BU287" s="73">
        <f t="shared" si="195"/>
        <v>0</v>
      </c>
      <c r="BV287" s="73">
        <f t="shared" si="195"/>
        <v>0</v>
      </c>
      <c r="BW287" s="73">
        <f t="shared" si="195"/>
        <v>0</v>
      </c>
      <c r="BX287" s="73">
        <f t="shared" si="195"/>
        <v>0</v>
      </c>
      <c r="BY287" s="73">
        <f t="shared" si="195"/>
        <v>0</v>
      </c>
      <c r="BZ287" s="73">
        <f t="shared" si="195"/>
        <v>0</v>
      </c>
      <c r="CA287" s="73">
        <f t="shared" si="195"/>
        <v>0</v>
      </c>
      <c r="CB287" s="73">
        <f t="shared" si="195"/>
        <v>0</v>
      </c>
      <c r="CC287" s="73">
        <f t="shared" si="195"/>
        <v>0</v>
      </c>
      <c r="CD287" s="73">
        <f t="shared" si="195"/>
        <v>0</v>
      </c>
      <c r="CE287" s="73">
        <f t="shared" si="195"/>
        <v>0</v>
      </c>
      <c r="CF287" s="73">
        <f t="shared" si="195"/>
        <v>0</v>
      </c>
      <c r="CG287" s="73">
        <f t="shared" si="195"/>
        <v>0</v>
      </c>
      <c r="CH287" s="2"/>
    </row>
    <row r="288" ht="15" customHeight="1" spans="2:86">
      <c r="B288" s="10">
        <v>202006</v>
      </c>
      <c r="C288" s="11">
        <f t="shared" si="162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96">IFERROR($C288*S$93/SUM($R$93:$AK$93),0)</f>
        <v>0</v>
      </c>
      <c r="T288" s="73">
        <f t="shared" si="196"/>
        <v>0</v>
      </c>
      <c r="U288" s="73">
        <f t="shared" si="196"/>
        <v>0</v>
      </c>
      <c r="V288" s="73">
        <f t="shared" si="196"/>
        <v>0</v>
      </c>
      <c r="W288" s="73">
        <f t="shared" si="196"/>
        <v>0</v>
      </c>
      <c r="X288" s="73">
        <f t="shared" si="196"/>
        <v>0</v>
      </c>
      <c r="Y288" s="73">
        <f t="shared" si="196"/>
        <v>0</v>
      </c>
      <c r="Z288" s="73">
        <f t="shared" si="196"/>
        <v>0</v>
      </c>
      <c r="AA288" s="73">
        <f t="shared" si="196"/>
        <v>0</v>
      </c>
      <c r="AB288" s="73">
        <f t="shared" si="196"/>
        <v>0</v>
      </c>
      <c r="AC288" s="73">
        <f t="shared" si="196"/>
        <v>0</v>
      </c>
      <c r="AD288" s="73">
        <f t="shared" si="196"/>
        <v>0</v>
      </c>
      <c r="AE288" s="73">
        <f t="shared" si="196"/>
        <v>0</v>
      </c>
      <c r="AF288" s="73">
        <f t="shared" si="196"/>
        <v>0</v>
      </c>
      <c r="AG288" s="73">
        <f t="shared" si="196"/>
        <v>0</v>
      </c>
      <c r="AH288" s="73">
        <f t="shared" si="196"/>
        <v>0</v>
      </c>
      <c r="AI288" s="73">
        <f t="shared" si="196"/>
        <v>0</v>
      </c>
      <c r="AJ288" s="73">
        <f t="shared" si="196"/>
        <v>0</v>
      </c>
      <c r="AK288" s="73">
        <f t="shared" si="196"/>
        <v>0</v>
      </c>
      <c r="AX288" s="10">
        <v>202006</v>
      </c>
      <c r="AY288" s="11">
        <f t="shared" ref="AY288:AY302" si="197">SUM(BF248,-AZ248)</f>
        <v>0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198">IFERROR($AY288*BN$93/SUM($BN$93:$CG$93),0)</f>
        <v>0</v>
      </c>
      <c r="BO288" s="73">
        <f t="shared" si="198"/>
        <v>0</v>
      </c>
      <c r="BP288" s="73">
        <f t="shared" si="198"/>
        <v>0</v>
      </c>
      <c r="BQ288" s="73">
        <f t="shared" si="198"/>
        <v>0</v>
      </c>
      <c r="BR288" s="73">
        <f t="shared" si="198"/>
        <v>0</v>
      </c>
      <c r="BS288" s="73">
        <f t="shared" si="198"/>
        <v>0</v>
      </c>
      <c r="BT288" s="73">
        <f t="shared" si="198"/>
        <v>0</v>
      </c>
      <c r="BU288" s="73">
        <f t="shared" si="198"/>
        <v>0</v>
      </c>
      <c r="BV288" s="73">
        <f t="shared" si="198"/>
        <v>0</v>
      </c>
      <c r="BW288" s="73">
        <f t="shared" si="198"/>
        <v>0</v>
      </c>
      <c r="BX288" s="73">
        <f t="shared" si="198"/>
        <v>0</v>
      </c>
      <c r="BY288" s="73">
        <f t="shared" si="198"/>
        <v>0</v>
      </c>
      <c r="BZ288" s="73">
        <f t="shared" si="198"/>
        <v>0</v>
      </c>
      <c r="CA288" s="73">
        <f t="shared" si="198"/>
        <v>0</v>
      </c>
      <c r="CB288" s="73">
        <f t="shared" si="198"/>
        <v>0</v>
      </c>
      <c r="CC288" s="73">
        <f t="shared" si="198"/>
        <v>0</v>
      </c>
      <c r="CD288" s="73">
        <f t="shared" si="198"/>
        <v>0</v>
      </c>
      <c r="CE288" s="73">
        <f t="shared" si="198"/>
        <v>0</v>
      </c>
      <c r="CF288" s="73">
        <f t="shared" si="198"/>
        <v>0</v>
      </c>
      <c r="CG288" s="73">
        <f t="shared" si="198"/>
        <v>0</v>
      </c>
      <c r="CH288" s="2"/>
    </row>
    <row r="289" ht="15" customHeight="1" spans="2:86">
      <c r="B289" s="10">
        <v>202009</v>
      </c>
      <c r="C289" s="11">
        <f t="shared" si="162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99">IFERROR($C289*R$93/SUM($Q$93:$AK$93),0)</f>
        <v>0</v>
      </c>
      <c r="S289" s="66">
        <f t="shared" si="199"/>
        <v>0</v>
      </c>
      <c r="T289" s="66">
        <f t="shared" si="199"/>
        <v>0</v>
      </c>
      <c r="U289" s="66">
        <f t="shared" si="199"/>
        <v>0</v>
      </c>
      <c r="V289" s="66">
        <f t="shared" si="199"/>
        <v>0</v>
      </c>
      <c r="W289" s="66">
        <f t="shared" si="199"/>
        <v>0</v>
      </c>
      <c r="X289" s="66">
        <f t="shared" si="199"/>
        <v>0</v>
      </c>
      <c r="Y289" s="66">
        <f t="shared" si="199"/>
        <v>0</v>
      </c>
      <c r="Z289" s="66">
        <f t="shared" si="199"/>
        <v>0</v>
      </c>
      <c r="AA289" s="66">
        <f t="shared" si="199"/>
        <v>0</v>
      </c>
      <c r="AB289" s="66">
        <f t="shared" si="199"/>
        <v>0</v>
      </c>
      <c r="AC289" s="66">
        <f t="shared" si="199"/>
        <v>0</v>
      </c>
      <c r="AD289" s="66">
        <f t="shared" si="199"/>
        <v>0</v>
      </c>
      <c r="AE289" s="66">
        <f t="shared" si="199"/>
        <v>0</v>
      </c>
      <c r="AF289" s="66">
        <f t="shared" si="199"/>
        <v>0</v>
      </c>
      <c r="AG289" s="66">
        <f t="shared" si="199"/>
        <v>0</v>
      </c>
      <c r="AH289" s="66">
        <f t="shared" si="199"/>
        <v>0</v>
      </c>
      <c r="AI289" s="66">
        <f t="shared" si="199"/>
        <v>0</v>
      </c>
      <c r="AJ289" s="66">
        <f t="shared" si="199"/>
        <v>0</v>
      </c>
      <c r="AK289" s="66">
        <f t="shared" si="199"/>
        <v>0</v>
      </c>
      <c r="AX289" s="10">
        <v>202009</v>
      </c>
      <c r="AY289" s="11">
        <f t="shared" si="197"/>
        <v>0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200">IFERROR($AY289*BM$93/SUM($BM$93:$CG$93),0)</f>
        <v>0</v>
      </c>
      <c r="BN289" s="66">
        <f t="shared" si="200"/>
        <v>0</v>
      </c>
      <c r="BO289" s="66">
        <f t="shared" si="200"/>
        <v>0</v>
      </c>
      <c r="BP289" s="66">
        <f t="shared" si="200"/>
        <v>0</v>
      </c>
      <c r="BQ289" s="66">
        <f t="shared" si="200"/>
        <v>0</v>
      </c>
      <c r="BR289" s="66">
        <f t="shared" si="200"/>
        <v>0</v>
      </c>
      <c r="BS289" s="66">
        <f t="shared" si="200"/>
        <v>0</v>
      </c>
      <c r="BT289" s="66">
        <f t="shared" si="200"/>
        <v>0</v>
      </c>
      <c r="BU289" s="66">
        <f t="shared" si="200"/>
        <v>0</v>
      </c>
      <c r="BV289" s="66">
        <f t="shared" si="200"/>
        <v>0</v>
      </c>
      <c r="BW289" s="66">
        <f t="shared" si="200"/>
        <v>0</v>
      </c>
      <c r="BX289" s="66">
        <f t="shared" si="200"/>
        <v>0</v>
      </c>
      <c r="BY289" s="66">
        <f t="shared" si="200"/>
        <v>0</v>
      </c>
      <c r="BZ289" s="66">
        <f t="shared" si="200"/>
        <v>0</v>
      </c>
      <c r="CA289" s="66">
        <f t="shared" si="200"/>
        <v>0</v>
      </c>
      <c r="CB289" s="66">
        <f t="shared" si="200"/>
        <v>0</v>
      </c>
      <c r="CC289" s="66">
        <f t="shared" si="200"/>
        <v>0</v>
      </c>
      <c r="CD289" s="66">
        <f t="shared" si="200"/>
        <v>0</v>
      </c>
      <c r="CE289" s="66">
        <f t="shared" si="200"/>
        <v>0</v>
      </c>
      <c r="CF289" s="66">
        <f t="shared" si="200"/>
        <v>0</v>
      </c>
      <c r="CG289" s="66">
        <f t="shared" si="200"/>
        <v>0</v>
      </c>
      <c r="CH289" s="2"/>
    </row>
    <row r="290" ht="15" customHeight="1" spans="2:86">
      <c r="B290" s="10">
        <v>202012</v>
      </c>
      <c r="C290" s="11">
        <f t="shared" si="162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201">IFERROR($C290*Q$93/SUM($P$93:$AK$93),0)</f>
        <v>0</v>
      </c>
      <c r="R290" s="66">
        <f t="shared" si="201"/>
        <v>0</v>
      </c>
      <c r="S290" s="66">
        <f t="shared" si="201"/>
        <v>0</v>
      </c>
      <c r="T290" s="66">
        <f t="shared" si="201"/>
        <v>0</v>
      </c>
      <c r="U290" s="66">
        <f t="shared" si="201"/>
        <v>0</v>
      </c>
      <c r="V290" s="66">
        <f t="shared" si="201"/>
        <v>0</v>
      </c>
      <c r="W290" s="66">
        <f t="shared" si="201"/>
        <v>0</v>
      </c>
      <c r="X290" s="66">
        <f t="shared" si="201"/>
        <v>0</v>
      </c>
      <c r="Y290" s="66">
        <f t="shared" si="201"/>
        <v>0</v>
      </c>
      <c r="Z290" s="66">
        <f t="shared" si="201"/>
        <v>0</v>
      </c>
      <c r="AA290" s="66">
        <f t="shared" si="201"/>
        <v>0</v>
      </c>
      <c r="AB290" s="66">
        <f t="shared" si="201"/>
        <v>0</v>
      </c>
      <c r="AC290" s="66">
        <f t="shared" si="201"/>
        <v>0</v>
      </c>
      <c r="AD290" s="66">
        <f t="shared" si="201"/>
        <v>0</v>
      </c>
      <c r="AE290" s="66">
        <f t="shared" si="201"/>
        <v>0</v>
      </c>
      <c r="AF290" s="66">
        <f t="shared" si="201"/>
        <v>0</v>
      </c>
      <c r="AG290" s="66">
        <f t="shared" si="201"/>
        <v>0</v>
      </c>
      <c r="AH290" s="66">
        <f t="shared" si="201"/>
        <v>0</v>
      </c>
      <c r="AI290" s="66">
        <f t="shared" si="201"/>
        <v>0</v>
      </c>
      <c r="AJ290" s="66">
        <f t="shared" si="201"/>
        <v>0</v>
      </c>
      <c r="AK290" s="66">
        <f t="shared" si="201"/>
        <v>0</v>
      </c>
      <c r="AX290" s="10">
        <v>202012</v>
      </c>
      <c r="AY290" s="11">
        <f t="shared" si="197"/>
        <v>0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202">IFERROR($AY290*BL$93/SUM($BL$93:$CG$93),0)</f>
        <v>0</v>
      </c>
      <c r="BM290" s="66">
        <f t="shared" si="202"/>
        <v>0</v>
      </c>
      <c r="BN290" s="66">
        <f t="shared" si="202"/>
        <v>0</v>
      </c>
      <c r="BO290" s="66">
        <f t="shared" si="202"/>
        <v>0</v>
      </c>
      <c r="BP290" s="66">
        <f t="shared" si="202"/>
        <v>0</v>
      </c>
      <c r="BQ290" s="66">
        <f t="shared" si="202"/>
        <v>0</v>
      </c>
      <c r="BR290" s="66">
        <f t="shared" si="202"/>
        <v>0</v>
      </c>
      <c r="BS290" s="66">
        <f t="shared" si="202"/>
        <v>0</v>
      </c>
      <c r="BT290" s="66">
        <f t="shared" si="202"/>
        <v>0</v>
      </c>
      <c r="BU290" s="66">
        <f t="shared" si="202"/>
        <v>0</v>
      </c>
      <c r="BV290" s="66">
        <f t="shared" si="202"/>
        <v>0</v>
      </c>
      <c r="BW290" s="66">
        <f t="shared" si="202"/>
        <v>0</v>
      </c>
      <c r="BX290" s="66">
        <f t="shared" si="202"/>
        <v>0</v>
      </c>
      <c r="BY290" s="66">
        <f t="shared" si="202"/>
        <v>0</v>
      </c>
      <c r="BZ290" s="66">
        <f t="shared" si="202"/>
        <v>0</v>
      </c>
      <c r="CA290" s="66">
        <f t="shared" si="202"/>
        <v>0</v>
      </c>
      <c r="CB290" s="66">
        <f t="shared" si="202"/>
        <v>0</v>
      </c>
      <c r="CC290" s="66">
        <f t="shared" si="202"/>
        <v>0</v>
      </c>
      <c r="CD290" s="66">
        <f t="shared" si="202"/>
        <v>0</v>
      </c>
      <c r="CE290" s="66">
        <f t="shared" si="202"/>
        <v>0</v>
      </c>
      <c r="CF290" s="66">
        <f t="shared" si="202"/>
        <v>0</v>
      </c>
      <c r="CG290" s="66">
        <f t="shared" si="202"/>
        <v>0</v>
      </c>
      <c r="CH290" s="2"/>
    </row>
    <row r="291" ht="15" customHeight="1" spans="2:86">
      <c r="B291" s="10">
        <v>202103</v>
      </c>
      <c r="C291" s="11">
        <f t="shared" si="162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203">IFERROR($C291*P$93/SUM($O$93:$AK$93),0)</f>
        <v>0</v>
      </c>
      <c r="Q291" s="66">
        <f t="shared" si="203"/>
        <v>0</v>
      </c>
      <c r="R291" s="66">
        <f t="shared" si="203"/>
        <v>0</v>
      </c>
      <c r="S291" s="66">
        <f t="shared" si="203"/>
        <v>0</v>
      </c>
      <c r="T291" s="66">
        <f t="shared" si="203"/>
        <v>0</v>
      </c>
      <c r="U291" s="66">
        <f t="shared" si="203"/>
        <v>0</v>
      </c>
      <c r="V291" s="66">
        <f t="shared" si="203"/>
        <v>0</v>
      </c>
      <c r="W291" s="66">
        <f t="shared" si="203"/>
        <v>0</v>
      </c>
      <c r="X291" s="66">
        <f t="shared" si="203"/>
        <v>0</v>
      </c>
      <c r="Y291" s="66">
        <f t="shared" si="203"/>
        <v>0</v>
      </c>
      <c r="Z291" s="66">
        <f t="shared" si="203"/>
        <v>0</v>
      </c>
      <c r="AA291" s="66">
        <f t="shared" si="203"/>
        <v>0</v>
      </c>
      <c r="AB291" s="66">
        <f t="shared" si="203"/>
        <v>0</v>
      </c>
      <c r="AC291" s="66">
        <f t="shared" si="203"/>
        <v>0</v>
      </c>
      <c r="AD291" s="66">
        <f t="shared" si="203"/>
        <v>0</v>
      </c>
      <c r="AE291" s="66">
        <f t="shared" si="203"/>
        <v>0</v>
      </c>
      <c r="AF291" s="66">
        <f t="shared" si="203"/>
        <v>0</v>
      </c>
      <c r="AG291" s="66">
        <f t="shared" si="203"/>
        <v>0</v>
      </c>
      <c r="AH291" s="66">
        <f t="shared" si="203"/>
        <v>0</v>
      </c>
      <c r="AI291" s="66">
        <f t="shared" si="203"/>
        <v>0</v>
      </c>
      <c r="AJ291" s="66">
        <f t="shared" si="203"/>
        <v>0</v>
      </c>
      <c r="AK291" s="66">
        <f t="shared" si="203"/>
        <v>0</v>
      </c>
      <c r="AX291" s="10">
        <v>202103</v>
      </c>
      <c r="AY291" s="11">
        <f t="shared" si="197"/>
        <v>0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204">IFERROR($AY291*BK$93/SUM($BK$93:$CG$93),0)</f>
        <v>0</v>
      </c>
      <c r="BL291" s="66">
        <f t="shared" si="204"/>
        <v>0</v>
      </c>
      <c r="BM291" s="66">
        <f t="shared" si="204"/>
        <v>0</v>
      </c>
      <c r="BN291" s="66">
        <f t="shared" si="204"/>
        <v>0</v>
      </c>
      <c r="BO291" s="66">
        <f t="shared" si="204"/>
        <v>0</v>
      </c>
      <c r="BP291" s="66">
        <f t="shared" si="204"/>
        <v>0</v>
      </c>
      <c r="BQ291" s="66">
        <f t="shared" si="204"/>
        <v>0</v>
      </c>
      <c r="BR291" s="66">
        <f t="shared" si="204"/>
        <v>0</v>
      </c>
      <c r="BS291" s="66">
        <f t="shared" si="204"/>
        <v>0</v>
      </c>
      <c r="BT291" s="66">
        <f t="shared" si="204"/>
        <v>0</v>
      </c>
      <c r="BU291" s="66">
        <f t="shared" si="204"/>
        <v>0</v>
      </c>
      <c r="BV291" s="66">
        <f t="shared" si="204"/>
        <v>0</v>
      </c>
      <c r="BW291" s="66">
        <f t="shared" si="204"/>
        <v>0</v>
      </c>
      <c r="BX291" s="66">
        <f t="shared" si="204"/>
        <v>0</v>
      </c>
      <c r="BY291" s="66">
        <f t="shared" si="204"/>
        <v>0</v>
      </c>
      <c r="BZ291" s="66">
        <f t="shared" si="204"/>
        <v>0</v>
      </c>
      <c r="CA291" s="66">
        <f t="shared" si="204"/>
        <v>0</v>
      </c>
      <c r="CB291" s="66">
        <f t="shared" si="204"/>
        <v>0</v>
      </c>
      <c r="CC291" s="66">
        <f t="shared" si="204"/>
        <v>0</v>
      </c>
      <c r="CD291" s="66">
        <f t="shared" si="204"/>
        <v>0</v>
      </c>
      <c r="CE291" s="66">
        <f t="shared" si="204"/>
        <v>0</v>
      </c>
      <c r="CF291" s="66">
        <f t="shared" si="204"/>
        <v>0</v>
      </c>
      <c r="CG291" s="66">
        <f t="shared" si="204"/>
        <v>0</v>
      </c>
      <c r="CH291" s="2"/>
    </row>
    <row r="292" ht="15" customHeight="1" spans="2:86">
      <c r="B292" s="10">
        <v>202106</v>
      </c>
      <c r="C292" s="11">
        <f t="shared" si="162"/>
        <v>156380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205">IFERROR($C292*O$93/SUM($N$93:$AK$93),0)</f>
        <v>0</v>
      </c>
      <c r="P292" s="66">
        <f t="shared" si="205"/>
        <v>0</v>
      </c>
      <c r="Q292" s="66">
        <f t="shared" si="205"/>
        <v>0</v>
      </c>
      <c r="R292" s="66">
        <f t="shared" si="205"/>
        <v>0</v>
      </c>
      <c r="S292" s="66">
        <f t="shared" si="205"/>
        <v>0</v>
      </c>
      <c r="T292" s="66">
        <f t="shared" si="205"/>
        <v>0</v>
      </c>
      <c r="U292" s="66">
        <f t="shared" si="205"/>
        <v>0</v>
      </c>
      <c r="V292" s="66">
        <f t="shared" si="205"/>
        <v>0</v>
      </c>
      <c r="W292" s="66">
        <f t="shared" si="205"/>
        <v>0</v>
      </c>
      <c r="X292" s="66">
        <f t="shared" si="205"/>
        <v>0</v>
      </c>
      <c r="Y292" s="66">
        <f t="shared" si="205"/>
        <v>0</v>
      </c>
      <c r="Z292" s="66">
        <f t="shared" si="205"/>
        <v>0</v>
      </c>
      <c r="AA292" s="66">
        <f t="shared" si="205"/>
        <v>0</v>
      </c>
      <c r="AB292" s="66">
        <f t="shared" si="205"/>
        <v>0</v>
      </c>
      <c r="AC292" s="66">
        <f t="shared" si="205"/>
        <v>0</v>
      </c>
      <c r="AD292" s="66">
        <f t="shared" si="205"/>
        <v>0</v>
      </c>
      <c r="AE292" s="66">
        <f t="shared" si="205"/>
        <v>0</v>
      </c>
      <c r="AF292" s="66">
        <f t="shared" si="205"/>
        <v>0</v>
      </c>
      <c r="AG292" s="66">
        <f t="shared" si="205"/>
        <v>0</v>
      </c>
      <c r="AH292" s="66">
        <f t="shared" si="205"/>
        <v>0</v>
      </c>
      <c r="AI292" s="66">
        <f t="shared" si="205"/>
        <v>0</v>
      </c>
      <c r="AJ292" s="66">
        <f t="shared" si="205"/>
        <v>0</v>
      </c>
      <c r="AK292" s="66">
        <f t="shared" si="205"/>
        <v>0</v>
      </c>
      <c r="AX292" s="10">
        <v>202106</v>
      </c>
      <c r="AY292" s="11">
        <f t="shared" si="197"/>
        <v>0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206">IFERROR($AY292*BJ$93/SUM($BJ$93:$CG$93),0)</f>
        <v>0</v>
      </c>
      <c r="BK292" s="66">
        <f t="shared" si="206"/>
        <v>0</v>
      </c>
      <c r="BL292" s="66">
        <f t="shared" si="206"/>
        <v>0</v>
      </c>
      <c r="BM292" s="66">
        <f t="shared" si="206"/>
        <v>0</v>
      </c>
      <c r="BN292" s="66">
        <f t="shared" si="206"/>
        <v>0</v>
      </c>
      <c r="BO292" s="66">
        <f t="shared" si="206"/>
        <v>0</v>
      </c>
      <c r="BP292" s="66">
        <f t="shared" si="206"/>
        <v>0</v>
      </c>
      <c r="BQ292" s="66">
        <f t="shared" si="206"/>
        <v>0</v>
      </c>
      <c r="BR292" s="66">
        <f t="shared" si="206"/>
        <v>0</v>
      </c>
      <c r="BS292" s="66">
        <f t="shared" si="206"/>
        <v>0</v>
      </c>
      <c r="BT292" s="66">
        <f t="shared" si="206"/>
        <v>0</v>
      </c>
      <c r="BU292" s="66">
        <f t="shared" si="206"/>
        <v>0</v>
      </c>
      <c r="BV292" s="66">
        <f t="shared" si="206"/>
        <v>0</v>
      </c>
      <c r="BW292" s="66">
        <f t="shared" si="206"/>
        <v>0</v>
      </c>
      <c r="BX292" s="66">
        <f t="shared" si="206"/>
        <v>0</v>
      </c>
      <c r="BY292" s="66">
        <f t="shared" si="206"/>
        <v>0</v>
      </c>
      <c r="BZ292" s="66">
        <f t="shared" si="206"/>
        <v>0</v>
      </c>
      <c r="CA292" s="66">
        <f t="shared" si="206"/>
        <v>0</v>
      </c>
      <c r="CB292" s="66">
        <f t="shared" si="206"/>
        <v>0</v>
      </c>
      <c r="CC292" s="66">
        <f t="shared" si="206"/>
        <v>0</v>
      </c>
      <c r="CD292" s="66">
        <f t="shared" si="206"/>
        <v>0</v>
      </c>
      <c r="CE292" s="66">
        <f t="shared" si="206"/>
        <v>0</v>
      </c>
      <c r="CF292" s="66">
        <f t="shared" si="206"/>
        <v>0</v>
      </c>
      <c r="CG292" s="66">
        <f t="shared" si="206"/>
        <v>0</v>
      </c>
      <c r="CH292" s="2"/>
    </row>
    <row r="293" ht="15" customHeight="1" spans="2:86">
      <c r="B293" s="10">
        <v>202109</v>
      </c>
      <c r="C293" s="11">
        <f t="shared" si="162"/>
        <v>79454.8499999996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207">IFERROR($C293*N$93/SUM($M$93:$AK$93),0)</f>
        <v>0</v>
      </c>
      <c r="O293" s="66">
        <f t="shared" si="207"/>
        <v>0</v>
      </c>
      <c r="P293" s="66">
        <f t="shared" si="207"/>
        <v>0</v>
      </c>
      <c r="Q293" s="66">
        <f t="shared" si="207"/>
        <v>0</v>
      </c>
      <c r="R293" s="66">
        <f t="shared" si="207"/>
        <v>0</v>
      </c>
      <c r="S293" s="66">
        <f t="shared" si="207"/>
        <v>0</v>
      </c>
      <c r="T293" s="66">
        <f t="shared" si="207"/>
        <v>0</v>
      </c>
      <c r="U293" s="66">
        <f t="shared" si="207"/>
        <v>0</v>
      </c>
      <c r="V293" s="66">
        <f t="shared" si="207"/>
        <v>0</v>
      </c>
      <c r="W293" s="66">
        <f t="shared" si="207"/>
        <v>0</v>
      </c>
      <c r="X293" s="66">
        <f t="shared" si="207"/>
        <v>0</v>
      </c>
      <c r="Y293" s="66">
        <f t="shared" si="207"/>
        <v>0</v>
      </c>
      <c r="Z293" s="66">
        <f t="shared" si="207"/>
        <v>0</v>
      </c>
      <c r="AA293" s="66">
        <f t="shared" si="207"/>
        <v>0</v>
      </c>
      <c r="AB293" s="66">
        <f t="shared" si="207"/>
        <v>0</v>
      </c>
      <c r="AC293" s="66">
        <f t="shared" si="207"/>
        <v>0</v>
      </c>
      <c r="AD293" s="66">
        <f t="shared" si="207"/>
        <v>0</v>
      </c>
      <c r="AE293" s="66">
        <f t="shared" si="207"/>
        <v>0</v>
      </c>
      <c r="AF293" s="66">
        <f t="shared" si="207"/>
        <v>0</v>
      </c>
      <c r="AG293" s="66">
        <f t="shared" si="207"/>
        <v>0</v>
      </c>
      <c r="AH293" s="66">
        <f t="shared" si="207"/>
        <v>0</v>
      </c>
      <c r="AI293" s="66">
        <f t="shared" si="207"/>
        <v>0</v>
      </c>
      <c r="AJ293" s="66">
        <f t="shared" si="207"/>
        <v>0</v>
      </c>
      <c r="AK293" s="66">
        <f t="shared" si="207"/>
        <v>0</v>
      </c>
      <c r="AX293" s="10">
        <v>202109</v>
      </c>
      <c r="AY293" s="11">
        <f t="shared" si="197"/>
        <v>0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208">IFERROR($AY293*BI$93/SUM($BI$93:$CG$93),0)</f>
        <v>0</v>
      </c>
      <c r="BJ293" s="66">
        <f t="shared" si="208"/>
        <v>0</v>
      </c>
      <c r="BK293" s="66">
        <f t="shared" si="208"/>
        <v>0</v>
      </c>
      <c r="BL293" s="66">
        <f t="shared" si="208"/>
        <v>0</v>
      </c>
      <c r="BM293" s="66">
        <f t="shared" si="208"/>
        <v>0</v>
      </c>
      <c r="BN293" s="66">
        <f t="shared" si="208"/>
        <v>0</v>
      </c>
      <c r="BO293" s="66">
        <f t="shared" si="208"/>
        <v>0</v>
      </c>
      <c r="BP293" s="66">
        <f t="shared" si="208"/>
        <v>0</v>
      </c>
      <c r="BQ293" s="66">
        <f t="shared" si="208"/>
        <v>0</v>
      </c>
      <c r="BR293" s="66">
        <f t="shared" si="208"/>
        <v>0</v>
      </c>
      <c r="BS293" s="66">
        <f t="shared" si="208"/>
        <v>0</v>
      </c>
      <c r="BT293" s="66">
        <f t="shared" si="208"/>
        <v>0</v>
      </c>
      <c r="BU293" s="66">
        <f t="shared" si="208"/>
        <v>0</v>
      </c>
      <c r="BV293" s="66">
        <f t="shared" si="208"/>
        <v>0</v>
      </c>
      <c r="BW293" s="66">
        <f t="shared" si="208"/>
        <v>0</v>
      </c>
      <c r="BX293" s="66">
        <f t="shared" si="208"/>
        <v>0</v>
      </c>
      <c r="BY293" s="66">
        <f t="shared" si="208"/>
        <v>0</v>
      </c>
      <c r="BZ293" s="66">
        <f t="shared" si="208"/>
        <v>0</v>
      </c>
      <c r="CA293" s="66">
        <f t="shared" si="208"/>
        <v>0</v>
      </c>
      <c r="CB293" s="66">
        <f t="shared" si="208"/>
        <v>0</v>
      </c>
      <c r="CC293" s="66">
        <f t="shared" si="208"/>
        <v>0</v>
      </c>
      <c r="CD293" s="66">
        <f t="shared" si="208"/>
        <v>0</v>
      </c>
      <c r="CE293" s="66">
        <f t="shared" si="208"/>
        <v>0</v>
      </c>
      <c r="CF293" s="66">
        <f t="shared" si="208"/>
        <v>0</v>
      </c>
      <c r="CG293" s="66">
        <f t="shared" si="208"/>
        <v>0</v>
      </c>
      <c r="CH293" s="2"/>
    </row>
    <row r="294" ht="15" customHeight="1" spans="2:86">
      <c r="B294" s="10">
        <v>202112</v>
      </c>
      <c r="C294" s="11">
        <f t="shared" si="162"/>
        <v>66260.7000000002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209">IFERROR($C294*M$93/SUM($L$93:$AK$93),0)</f>
        <v>0</v>
      </c>
      <c r="N294" s="66">
        <f t="shared" si="209"/>
        <v>0</v>
      </c>
      <c r="O294" s="66">
        <f t="shared" si="209"/>
        <v>0</v>
      </c>
      <c r="P294" s="66">
        <f t="shared" si="209"/>
        <v>0</v>
      </c>
      <c r="Q294" s="66">
        <f t="shared" si="209"/>
        <v>0</v>
      </c>
      <c r="R294" s="66">
        <f t="shared" si="209"/>
        <v>0</v>
      </c>
      <c r="S294" s="66">
        <f t="shared" si="209"/>
        <v>0</v>
      </c>
      <c r="T294" s="66">
        <f t="shared" si="209"/>
        <v>0</v>
      </c>
      <c r="U294" s="66">
        <f t="shared" si="209"/>
        <v>0</v>
      </c>
      <c r="V294" s="66">
        <f t="shared" si="209"/>
        <v>0</v>
      </c>
      <c r="W294" s="66">
        <f t="shared" si="209"/>
        <v>0</v>
      </c>
      <c r="X294" s="66">
        <f t="shared" si="209"/>
        <v>0</v>
      </c>
      <c r="Y294" s="66">
        <f t="shared" si="209"/>
        <v>0</v>
      </c>
      <c r="Z294" s="66">
        <f t="shared" si="209"/>
        <v>0</v>
      </c>
      <c r="AA294" s="66">
        <f t="shared" si="209"/>
        <v>0</v>
      </c>
      <c r="AB294" s="66">
        <f t="shared" si="209"/>
        <v>0</v>
      </c>
      <c r="AC294" s="66">
        <f t="shared" si="209"/>
        <v>0</v>
      </c>
      <c r="AD294" s="66">
        <f t="shared" si="209"/>
        <v>0</v>
      </c>
      <c r="AE294" s="66">
        <f t="shared" si="209"/>
        <v>0</v>
      </c>
      <c r="AF294" s="66">
        <f t="shared" si="209"/>
        <v>0</v>
      </c>
      <c r="AG294" s="66">
        <f t="shared" si="209"/>
        <v>0</v>
      </c>
      <c r="AH294" s="66">
        <f t="shared" si="209"/>
        <v>0</v>
      </c>
      <c r="AI294" s="66">
        <f t="shared" si="209"/>
        <v>0</v>
      </c>
      <c r="AJ294" s="66">
        <f t="shared" si="209"/>
        <v>0</v>
      </c>
      <c r="AK294" s="66">
        <f t="shared" si="209"/>
        <v>0</v>
      </c>
      <c r="AX294" s="10">
        <v>202112</v>
      </c>
      <c r="AY294" s="11">
        <f t="shared" si="197"/>
        <v>0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210">IFERROR($AY294*BH$93/SUM($BH$93:$CG$93),0)</f>
        <v>0</v>
      </c>
      <c r="BI294" s="66">
        <f t="shared" si="210"/>
        <v>0</v>
      </c>
      <c r="BJ294" s="66">
        <f t="shared" si="210"/>
        <v>0</v>
      </c>
      <c r="BK294" s="66">
        <f t="shared" si="210"/>
        <v>0</v>
      </c>
      <c r="BL294" s="66">
        <f t="shared" si="210"/>
        <v>0</v>
      </c>
      <c r="BM294" s="66">
        <f t="shared" si="210"/>
        <v>0</v>
      </c>
      <c r="BN294" s="66">
        <f t="shared" si="210"/>
        <v>0</v>
      </c>
      <c r="BO294" s="66">
        <f t="shared" si="210"/>
        <v>0</v>
      </c>
      <c r="BP294" s="66">
        <f t="shared" si="210"/>
        <v>0</v>
      </c>
      <c r="BQ294" s="66">
        <f t="shared" si="210"/>
        <v>0</v>
      </c>
      <c r="BR294" s="66">
        <f t="shared" si="210"/>
        <v>0</v>
      </c>
      <c r="BS294" s="66">
        <f t="shared" si="210"/>
        <v>0</v>
      </c>
      <c r="BT294" s="66">
        <f t="shared" si="210"/>
        <v>0</v>
      </c>
      <c r="BU294" s="66">
        <f t="shared" si="210"/>
        <v>0</v>
      </c>
      <c r="BV294" s="66">
        <f t="shared" si="210"/>
        <v>0</v>
      </c>
      <c r="BW294" s="66">
        <f t="shared" si="210"/>
        <v>0</v>
      </c>
      <c r="BX294" s="66">
        <f t="shared" si="210"/>
        <v>0</v>
      </c>
      <c r="BY294" s="66">
        <f t="shared" si="210"/>
        <v>0</v>
      </c>
      <c r="BZ294" s="66">
        <f t="shared" si="210"/>
        <v>0</v>
      </c>
      <c r="CA294" s="66">
        <f t="shared" si="210"/>
        <v>0</v>
      </c>
      <c r="CB294" s="66">
        <f t="shared" si="210"/>
        <v>0</v>
      </c>
      <c r="CC294" s="66">
        <f t="shared" si="210"/>
        <v>0</v>
      </c>
      <c r="CD294" s="66">
        <f t="shared" si="210"/>
        <v>0</v>
      </c>
      <c r="CE294" s="66">
        <f t="shared" si="210"/>
        <v>0</v>
      </c>
      <c r="CF294" s="66">
        <f t="shared" si="210"/>
        <v>0</v>
      </c>
      <c r="CG294" s="66">
        <f t="shared" si="210"/>
        <v>0</v>
      </c>
      <c r="CH294" s="2"/>
    </row>
    <row r="295" ht="15" customHeight="1" spans="2:86">
      <c r="B295" s="10">
        <v>202203</v>
      </c>
      <c r="C295" s="11">
        <f t="shared" si="162"/>
        <v>17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211">IFERROR($C295*L$93/SUM($K$93:$AK$93),0)</f>
        <v>0</v>
      </c>
      <c r="M295" s="66">
        <f t="shared" si="211"/>
        <v>0</v>
      </c>
      <c r="N295" s="66">
        <f t="shared" si="211"/>
        <v>0</v>
      </c>
      <c r="O295" s="66">
        <f t="shared" si="211"/>
        <v>0</v>
      </c>
      <c r="P295" s="66">
        <f t="shared" si="211"/>
        <v>0</v>
      </c>
      <c r="Q295" s="66">
        <f t="shared" si="211"/>
        <v>0</v>
      </c>
      <c r="R295" s="66">
        <f t="shared" si="211"/>
        <v>0</v>
      </c>
      <c r="S295" s="66">
        <f t="shared" si="211"/>
        <v>0</v>
      </c>
      <c r="T295" s="66">
        <f t="shared" si="211"/>
        <v>0</v>
      </c>
      <c r="U295" s="66">
        <f t="shared" si="211"/>
        <v>0</v>
      </c>
      <c r="V295" s="66">
        <f t="shared" si="211"/>
        <v>0</v>
      </c>
      <c r="W295" s="66">
        <f t="shared" si="211"/>
        <v>0</v>
      </c>
      <c r="X295" s="66">
        <f t="shared" si="211"/>
        <v>0</v>
      </c>
      <c r="Y295" s="66">
        <f t="shared" si="211"/>
        <v>0</v>
      </c>
      <c r="Z295" s="66">
        <f t="shared" si="211"/>
        <v>0</v>
      </c>
      <c r="AA295" s="66">
        <f t="shared" si="211"/>
        <v>0</v>
      </c>
      <c r="AB295" s="66">
        <f t="shared" si="211"/>
        <v>0</v>
      </c>
      <c r="AC295" s="66">
        <f t="shared" si="211"/>
        <v>0</v>
      </c>
      <c r="AD295" s="66">
        <f t="shared" si="211"/>
        <v>0</v>
      </c>
      <c r="AE295" s="66">
        <f t="shared" si="211"/>
        <v>0</v>
      </c>
      <c r="AF295" s="66">
        <f t="shared" si="211"/>
        <v>0</v>
      </c>
      <c r="AG295" s="66">
        <f t="shared" si="211"/>
        <v>0</v>
      </c>
      <c r="AH295" s="66">
        <f t="shared" si="211"/>
        <v>0</v>
      </c>
      <c r="AI295" s="66">
        <f t="shared" si="211"/>
        <v>0</v>
      </c>
      <c r="AJ295" s="66">
        <f t="shared" si="211"/>
        <v>0</v>
      </c>
      <c r="AK295" s="66">
        <f t="shared" si="211"/>
        <v>0</v>
      </c>
      <c r="AX295" s="10">
        <v>202203</v>
      </c>
      <c r="AY295" s="11">
        <f t="shared" si="197"/>
        <v>0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212">IFERROR($AY295*BG$93/SUM($BG$93:$CG$93),0)</f>
        <v>0</v>
      </c>
      <c r="BH295" s="66">
        <f t="shared" si="212"/>
        <v>0</v>
      </c>
      <c r="BI295" s="66">
        <f t="shared" si="212"/>
        <v>0</v>
      </c>
      <c r="BJ295" s="66">
        <f t="shared" si="212"/>
        <v>0</v>
      </c>
      <c r="BK295" s="66">
        <f t="shared" si="212"/>
        <v>0</v>
      </c>
      <c r="BL295" s="66">
        <f t="shared" si="212"/>
        <v>0</v>
      </c>
      <c r="BM295" s="66">
        <f t="shared" si="212"/>
        <v>0</v>
      </c>
      <c r="BN295" s="66">
        <f t="shared" si="212"/>
        <v>0</v>
      </c>
      <c r="BO295" s="66">
        <f t="shared" si="212"/>
        <v>0</v>
      </c>
      <c r="BP295" s="66">
        <f t="shared" si="212"/>
        <v>0</v>
      </c>
      <c r="BQ295" s="66">
        <f t="shared" si="212"/>
        <v>0</v>
      </c>
      <c r="BR295" s="66">
        <f t="shared" si="212"/>
        <v>0</v>
      </c>
      <c r="BS295" s="66">
        <f t="shared" si="212"/>
        <v>0</v>
      </c>
      <c r="BT295" s="66">
        <f t="shared" si="212"/>
        <v>0</v>
      </c>
      <c r="BU295" s="66">
        <f t="shared" si="212"/>
        <v>0</v>
      </c>
      <c r="BV295" s="66">
        <f t="shared" si="212"/>
        <v>0</v>
      </c>
      <c r="BW295" s="66">
        <f t="shared" si="212"/>
        <v>0</v>
      </c>
      <c r="BX295" s="66">
        <f t="shared" si="212"/>
        <v>0</v>
      </c>
      <c r="BY295" s="66">
        <f t="shared" si="212"/>
        <v>0</v>
      </c>
      <c r="BZ295" s="66">
        <f t="shared" si="212"/>
        <v>0</v>
      </c>
      <c r="CA295" s="66">
        <f t="shared" si="212"/>
        <v>0</v>
      </c>
      <c r="CB295" s="66">
        <f t="shared" si="212"/>
        <v>0</v>
      </c>
      <c r="CC295" s="66">
        <f t="shared" si="212"/>
        <v>0</v>
      </c>
      <c r="CD295" s="66">
        <f t="shared" si="212"/>
        <v>0</v>
      </c>
      <c r="CE295" s="66">
        <f t="shared" si="212"/>
        <v>0</v>
      </c>
      <c r="CF295" s="66">
        <f t="shared" si="212"/>
        <v>0</v>
      </c>
      <c r="CG295" s="66">
        <f t="shared" si="212"/>
        <v>0</v>
      </c>
      <c r="CH295" s="2"/>
    </row>
    <row r="296" ht="15" customHeight="1" spans="2:86">
      <c r="B296" s="10">
        <v>202206</v>
      </c>
      <c r="C296" s="11">
        <f t="shared" si="162"/>
        <v>41480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213">IFERROR($C296*K$93/SUM($J$93:$AK$93),0)</f>
        <v>0</v>
      </c>
      <c r="L296" s="66">
        <f t="shared" si="213"/>
        <v>0</v>
      </c>
      <c r="M296" s="66">
        <f t="shared" si="213"/>
        <v>0</v>
      </c>
      <c r="N296" s="66">
        <f t="shared" si="213"/>
        <v>0</v>
      </c>
      <c r="O296" s="66">
        <f t="shared" si="213"/>
        <v>0</v>
      </c>
      <c r="P296" s="66">
        <f t="shared" si="213"/>
        <v>0</v>
      </c>
      <c r="Q296" s="66">
        <f t="shared" si="213"/>
        <v>0</v>
      </c>
      <c r="R296" s="66">
        <f t="shared" si="213"/>
        <v>0</v>
      </c>
      <c r="S296" s="66">
        <f t="shared" si="213"/>
        <v>0</v>
      </c>
      <c r="T296" s="66">
        <f t="shared" si="213"/>
        <v>0</v>
      </c>
      <c r="U296" s="66">
        <f t="shared" si="213"/>
        <v>0</v>
      </c>
      <c r="V296" s="66">
        <f t="shared" si="213"/>
        <v>0</v>
      </c>
      <c r="W296" s="66">
        <f t="shared" si="213"/>
        <v>0</v>
      </c>
      <c r="X296" s="66">
        <f t="shared" si="213"/>
        <v>0</v>
      </c>
      <c r="Y296" s="66">
        <f t="shared" si="213"/>
        <v>0</v>
      </c>
      <c r="Z296" s="66">
        <f t="shared" si="213"/>
        <v>0</v>
      </c>
      <c r="AA296" s="66">
        <f t="shared" si="213"/>
        <v>0</v>
      </c>
      <c r="AB296" s="66">
        <f t="shared" si="213"/>
        <v>0</v>
      </c>
      <c r="AC296" s="66">
        <f t="shared" si="213"/>
        <v>0</v>
      </c>
      <c r="AD296" s="66">
        <f t="shared" si="213"/>
        <v>0</v>
      </c>
      <c r="AE296" s="66">
        <f t="shared" si="213"/>
        <v>0</v>
      </c>
      <c r="AF296" s="66">
        <f t="shared" si="213"/>
        <v>0</v>
      </c>
      <c r="AG296" s="66">
        <f t="shared" si="213"/>
        <v>0</v>
      </c>
      <c r="AH296" s="66">
        <f t="shared" si="213"/>
        <v>0</v>
      </c>
      <c r="AI296" s="66">
        <f t="shared" si="213"/>
        <v>0</v>
      </c>
      <c r="AJ296" s="66">
        <f t="shared" si="213"/>
        <v>0</v>
      </c>
      <c r="AK296" s="66">
        <f t="shared" si="213"/>
        <v>0</v>
      </c>
      <c r="AX296" s="10">
        <v>202206</v>
      </c>
      <c r="AY296" s="11">
        <f t="shared" si="197"/>
        <v>0</v>
      </c>
      <c r="AZ296" s="11"/>
      <c r="BA296" s="11"/>
      <c r="BB296" s="11"/>
      <c r="BC296" s="11"/>
      <c r="BD296" s="11"/>
      <c r="BE296" s="11"/>
      <c r="BF296" s="66">
        <f t="shared" ref="BF296:CG296" si="214">IFERROR($AY296*BF$93/SUM($BF$93:$CG$93),0)</f>
        <v>0</v>
      </c>
      <c r="BG296" s="66">
        <f t="shared" si="214"/>
        <v>0</v>
      </c>
      <c r="BH296" s="66">
        <f t="shared" si="214"/>
        <v>0</v>
      </c>
      <c r="BI296" s="66">
        <f t="shared" si="214"/>
        <v>0</v>
      </c>
      <c r="BJ296" s="66">
        <f t="shared" si="214"/>
        <v>0</v>
      </c>
      <c r="BK296" s="66">
        <f t="shared" si="214"/>
        <v>0</v>
      </c>
      <c r="BL296" s="66">
        <f t="shared" si="214"/>
        <v>0</v>
      </c>
      <c r="BM296" s="66">
        <f t="shared" si="214"/>
        <v>0</v>
      </c>
      <c r="BN296" s="66">
        <f t="shared" si="214"/>
        <v>0</v>
      </c>
      <c r="BO296" s="66">
        <f t="shared" si="214"/>
        <v>0</v>
      </c>
      <c r="BP296" s="66">
        <f t="shared" si="214"/>
        <v>0</v>
      </c>
      <c r="BQ296" s="66">
        <f t="shared" si="214"/>
        <v>0</v>
      </c>
      <c r="BR296" s="66">
        <f t="shared" si="214"/>
        <v>0</v>
      </c>
      <c r="BS296" s="66">
        <f t="shared" si="214"/>
        <v>0</v>
      </c>
      <c r="BT296" s="66">
        <f t="shared" si="214"/>
        <v>0</v>
      </c>
      <c r="BU296" s="66">
        <f t="shared" si="214"/>
        <v>0</v>
      </c>
      <c r="BV296" s="66">
        <f t="shared" si="214"/>
        <v>0</v>
      </c>
      <c r="BW296" s="66">
        <f t="shared" si="214"/>
        <v>0</v>
      </c>
      <c r="BX296" s="66">
        <f t="shared" si="214"/>
        <v>0</v>
      </c>
      <c r="BY296" s="66">
        <f t="shared" si="214"/>
        <v>0</v>
      </c>
      <c r="BZ296" s="66">
        <f t="shared" si="214"/>
        <v>0</v>
      </c>
      <c r="CA296" s="66">
        <f t="shared" si="214"/>
        <v>0</v>
      </c>
      <c r="CB296" s="66">
        <f t="shared" si="214"/>
        <v>0</v>
      </c>
      <c r="CC296" s="66">
        <f t="shared" si="214"/>
        <v>0</v>
      </c>
      <c r="CD296" s="66">
        <f t="shared" si="214"/>
        <v>0</v>
      </c>
      <c r="CE296" s="66">
        <f t="shared" si="214"/>
        <v>0</v>
      </c>
      <c r="CF296" s="66">
        <f t="shared" si="214"/>
        <v>0</v>
      </c>
      <c r="CG296" s="66">
        <f t="shared" si="214"/>
        <v>0</v>
      </c>
      <c r="CH296" s="2"/>
    </row>
    <row r="297" ht="15" customHeight="1" spans="2:86">
      <c r="B297" s="10">
        <v>202209</v>
      </c>
      <c r="C297" s="11">
        <f t="shared" si="162"/>
        <v>70176.5999999996</v>
      </c>
      <c r="D297" s="11"/>
      <c r="E297" s="11"/>
      <c r="F297" s="11"/>
      <c r="G297" s="11"/>
      <c r="H297" s="11"/>
      <c r="I297" s="66">
        <f>IFERROR($C297*I$93/SUM($I$93:$AK$93),0)</f>
        <v>0</v>
      </c>
      <c r="J297" s="66">
        <f t="shared" ref="J297:AK297" si="215">IFERROR($C297*J$93/SUM($I$93:$AK$93),0)</f>
        <v>0</v>
      </c>
      <c r="K297" s="66">
        <f t="shared" si="215"/>
        <v>0</v>
      </c>
      <c r="L297" s="66">
        <f t="shared" si="215"/>
        <v>0</v>
      </c>
      <c r="M297" s="66">
        <f t="shared" si="215"/>
        <v>0</v>
      </c>
      <c r="N297" s="66">
        <f t="shared" si="215"/>
        <v>0</v>
      </c>
      <c r="O297" s="66">
        <f t="shared" si="215"/>
        <v>0</v>
      </c>
      <c r="P297" s="66">
        <f t="shared" si="215"/>
        <v>0</v>
      </c>
      <c r="Q297" s="66">
        <f t="shared" si="215"/>
        <v>0</v>
      </c>
      <c r="R297" s="66">
        <f t="shared" si="215"/>
        <v>0</v>
      </c>
      <c r="S297" s="66">
        <f t="shared" si="215"/>
        <v>0</v>
      </c>
      <c r="T297" s="66">
        <f t="shared" si="215"/>
        <v>0</v>
      </c>
      <c r="U297" s="66">
        <f t="shared" si="215"/>
        <v>0</v>
      </c>
      <c r="V297" s="66">
        <f t="shared" si="215"/>
        <v>0</v>
      </c>
      <c r="W297" s="66">
        <f t="shared" si="215"/>
        <v>0</v>
      </c>
      <c r="X297" s="66">
        <f t="shared" si="215"/>
        <v>0</v>
      </c>
      <c r="Y297" s="66">
        <f t="shared" si="215"/>
        <v>0</v>
      </c>
      <c r="Z297" s="66">
        <f t="shared" si="215"/>
        <v>0</v>
      </c>
      <c r="AA297" s="66">
        <f t="shared" si="215"/>
        <v>0</v>
      </c>
      <c r="AB297" s="66">
        <f t="shared" si="215"/>
        <v>0</v>
      </c>
      <c r="AC297" s="66">
        <f t="shared" si="215"/>
        <v>0</v>
      </c>
      <c r="AD297" s="66">
        <f t="shared" si="215"/>
        <v>0</v>
      </c>
      <c r="AE297" s="66">
        <f t="shared" si="215"/>
        <v>0</v>
      </c>
      <c r="AF297" s="66">
        <f t="shared" si="215"/>
        <v>0</v>
      </c>
      <c r="AG297" s="66">
        <f t="shared" si="215"/>
        <v>0</v>
      </c>
      <c r="AH297" s="66">
        <f t="shared" si="215"/>
        <v>0</v>
      </c>
      <c r="AI297" s="66">
        <f t="shared" si="215"/>
        <v>0</v>
      </c>
      <c r="AJ297" s="66">
        <f t="shared" si="215"/>
        <v>0</v>
      </c>
      <c r="AK297" s="66">
        <f t="shared" si="215"/>
        <v>0</v>
      </c>
      <c r="AX297" s="10">
        <v>202209</v>
      </c>
      <c r="AY297" s="11">
        <f t="shared" si="197"/>
        <v>0</v>
      </c>
      <c r="AZ297" s="11"/>
      <c r="BA297" s="11"/>
      <c r="BB297" s="11"/>
      <c r="BC297" s="11"/>
      <c r="BD297" s="11"/>
      <c r="BE297" s="66">
        <f t="shared" ref="BE297:CG297" si="216">IFERROR($AY297*BE$93/SUM($BE$93:$CG$93),0)</f>
        <v>0</v>
      </c>
      <c r="BF297" s="66">
        <f t="shared" si="216"/>
        <v>0</v>
      </c>
      <c r="BG297" s="66">
        <f t="shared" si="216"/>
        <v>0</v>
      </c>
      <c r="BH297" s="66">
        <f t="shared" si="216"/>
        <v>0</v>
      </c>
      <c r="BI297" s="66">
        <f t="shared" si="216"/>
        <v>0</v>
      </c>
      <c r="BJ297" s="66">
        <f t="shared" si="216"/>
        <v>0</v>
      </c>
      <c r="BK297" s="66">
        <f t="shared" si="216"/>
        <v>0</v>
      </c>
      <c r="BL297" s="66">
        <f t="shared" si="216"/>
        <v>0</v>
      </c>
      <c r="BM297" s="66">
        <f t="shared" si="216"/>
        <v>0</v>
      </c>
      <c r="BN297" s="66">
        <f t="shared" si="216"/>
        <v>0</v>
      </c>
      <c r="BO297" s="66">
        <f t="shared" si="216"/>
        <v>0</v>
      </c>
      <c r="BP297" s="66">
        <f t="shared" si="216"/>
        <v>0</v>
      </c>
      <c r="BQ297" s="66">
        <f t="shared" si="216"/>
        <v>0</v>
      </c>
      <c r="BR297" s="66">
        <f t="shared" si="216"/>
        <v>0</v>
      </c>
      <c r="BS297" s="66">
        <f t="shared" si="216"/>
        <v>0</v>
      </c>
      <c r="BT297" s="66">
        <f t="shared" si="216"/>
        <v>0</v>
      </c>
      <c r="BU297" s="66">
        <f t="shared" si="216"/>
        <v>0</v>
      </c>
      <c r="BV297" s="66">
        <f t="shared" si="216"/>
        <v>0</v>
      </c>
      <c r="BW297" s="66">
        <f t="shared" si="216"/>
        <v>0</v>
      </c>
      <c r="BX297" s="66">
        <f t="shared" si="216"/>
        <v>0</v>
      </c>
      <c r="BY297" s="66">
        <f t="shared" si="216"/>
        <v>0</v>
      </c>
      <c r="BZ297" s="66">
        <f t="shared" si="216"/>
        <v>0</v>
      </c>
      <c r="CA297" s="66">
        <f t="shared" si="216"/>
        <v>0</v>
      </c>
      <c r="CB297" s="66">
        <f t="shared" si="216"/>
        <v>0</v>
      </c>
      <c r="CC297" s="66">
        <f t="shared" si="216"/>
        <v>0</v>
      </c>
      <c r="CD297" s="66">
        <f t="shared" si="216"/>
        <v>0</v>
      </c>
      <c r="CE297" s="66">
        <f t="shared" si="216"/>
        <v>0</v>
      </c>
      <c r="CF297" s="66">
        <f t="shared" si="216"/>
        <v>0</v>
      </c>
      <c r="CG297" s="66">
        <f t="shared" si="216"/>
        <v>0</v>
      </c>
      <c r="CH297" s="2"/>
    </row>
    <row r="298" ht="15" customHeight="1" spans="2:86">
      <c r="B298" s="10">
        <v>202212</v>
      </c>
      <c r="C298" s="11">
        <f t="shared" si="162"/>
        <v>75032</v>
      </c>
      <c r="D298" s="11"/>
      <c r="E298" s="11"/>
      <c r="F298" s="11"/>
      <c r="G298" s="11"/>
      <c r="H298" s="11">
        <f>IFERROR($C298*H$93/SUM($H$93:$AK$93),0)</f>
        <v>0</v>
      </c>
      <c r="I298" s="11">
        <f t="shared" ref="I298:AK298" si="217">IFERROR($C298*I$93/SUM($H$93:$AK$93),0)</f>
        <v>0</v>
      </c>
      <c r="J298" s="11">
        <f t="shared" si="217"/>
        <v>0</v>
      </c>
      <c r="K298" s="11">
        <f t="shared" si="217"/>
        <v>0</v>
      </c>
      <c r="L298" s="11">
        <f t="shared" si="217"/>
        <v>0</v>
      </c>
      <c r="M298" s="11">
        <f t="shared" si="217"/>
        <v>0</v>
      </c>
      <c r="N298" s="11">
        <f t="shared" si="217"/>
        <v>0</v>
      </c>
      <c r="O298" s="11">
        <f t="shared" si="217"/>
        <v>0</v>
      </c>
      <c r="P298" s="11">
        <f t="shared" si="217"/>
        <v>0</v>
      </c>
      <c r="Q298" s="11">
        <f t="shared" si="217"/>
        <v>0</v>
      </c>
      <c r="R298" s="11">
        <f t="shared" si="217"/>
        <v>0</v>
      </c>
      <c r="S298" s="11">
        <f t="shared" si="217"/>
        <v>0</v>
      </c>
      <c r="T298" s="11">
        <f t="shared" si="217"/>
        <v>0</v>
      </c>
      <c r="U298" s="11">
        <f t="shared" si="217"/>
        <v>0</v>
      </c>
      <c r="V298" s="11">
        <f t="shared" si="217"/>
        <v>0</v>
      </c>
      <c r="W298" s="11">
        <f t="shared" si="217"/>
        <v>0</v>
      </c>
      <c r="X298" s="11">
        <f t="shared" si="217"/>
        <v>0</v>
      </c>
      <c r="Y298" s="11">
        <f t="shared" si="217"/>
        <v>0</v>
      </c>
      <c r="Z298" s="11">
        <f t="shared" si="217"/>
        <v>0</v>
      </c>
      <c r="AA298" s="11">
        <f t="shared" si="217"/>
        <v>0</v>
      </c>
      <c r="AB298" s="11">
        <f t="shared" si="217"/>
        <v>0</v>
      </c>
      <c r="AC298" s="11">
        <f t="shared" si="217"/>
        <v>0</v>
      </c>
      <c r="AD298" s="11">
        <f t="shared" si="217"/>
        <v>0</v>
      </c>
      <c r="AE298" s="11">
        <f t="shared" si="217"/>
        <v>0</v>
      </c>
      <c r="AF298" s="11">
        <f t="shared" si="217"/>
        <v>0</v>
      </c>
      <c r="AG298" s="11">
        <f t="shared" si="217"/>
        <v>0</v>
      </c>
      <c r="AH298" s="11">
        <f t="shared" si="217"/>
        <v>0</v>
      </c>
      <c r="AI298" s="11">
        <f t="shared" si="217"/>
        <v>0</v>
      </c>
      <c r="AJ298" s="11">
        <f t="shared" si="217"/>
        <v>0</v>
      </c>
      <c r="AK298" s="11">
        <f t="shared" si="217"/>
        <v>0</v>
      </c>
      <c r="AX298" s="10">
        <v>202212</v>
      </c>
      <c r="AY298" s="11">
        <f t="shared" si="197"/>
        <v>0</v>
      </c>
      <c r="AZ298" s="11"/>
      <c r="BA298" s="11"/>
      <c r="BB298" s="11"/>
      <c r="BC298" s="11"/>
      <c r="BD298" s="11">
        <f t="shared" ref="BD298:CG298" si="218">IFERROR($AY298*BD$93/SUM($BD$93:$CG$93),0)</f>
        <v>0</v>
      </c>
      <c r="BE298" s="11">
        <f t="shared" si="218"/>
        <v>0</v>
      </c>
      <c r="BF298" s="11">
        <f t="shared" si="218"/>
        <v>0</v>
      </c>
      <c r="BG298" s="11">
        <f t="shared" si="218"/>
        <v>0</v>
      </c>
      <c r="BH298" s="11">
        <f t="shared" si="218"/>
        <v>0</v>
      </c>
      <c r="BI298" s="11">
        <f t="shared" si="218"/>
        <v>0</v>
      </c>
      <c r="BJ298" s="11">
        <f t="shared" si="218"/>
        <v>0</v>
      </c>
      <c r="BK298" s="11">
        <f t="shared" si="218"/>
        <v>0</v>
      </c>
      <c r="BL298" s="11">
        <f t="shared" si="218"/>
        <v>0</v>
      </c>
      <c r="BM298" s="11">
        <f t="shared" si="218"/>
        <v>0</v>
      </c>
      <c r="BN298" s="11">
        <f t="shared" si="218"/>
        <v>0</v>
      </c>
      <c r="BO298" s="11">
        <f t="shared" si="218"/>
        <v>0</v>
      </c>
      <c r="BP298" s="11">
        <f t="shared" si="218"/>
        <v>0</v>
      </c>
      <c r="BQ298" s="11">
        <f t="shared" si="218"/>
        <v>0</v>
      </c>
      <c r="BR298" s="11">
        <f t="shared" si="218"/>
        <v>0</v>
      </c>
      <c r="BS298" s="11">
        <f t="shared" si="218"/>
        <v>0</v>
      </c>
      <c r="BT298" s="11">
        <f t="shared" si="218"/>
        <v>0</v>
      </c>
      <c r="BU298" s="11">
        <f t="shared" si="218"/>
        <v>0</v>
      </c>
      <c r="BV298" s="11">
        <f t="shared" si="218"/>
        <v>0</v>
      </c>
      <c r="BW298" s="11">
        <f t="shared" si="218"/>
        <v>0</v>
      </c>
      <c r="BX298" s="11">
        <f t="shared" si="218"/>
        <v>0</v>
      </c>
      <c r="BY298" s="11">
        <f t="shared" si="218"/>
        <v>0</v>
      </c>
      <c r="BZ298" s="11">
        <f t="shared" si="218"/>
        <v>0</v>
      </c>
      <c r="CA298" s="11">
        <f t="shared" si="218"/>
        <v>0</v>
      </c>
      <c r="CB298" s="11">
        <f t="shared" si="218"/>
        <v>0</v>
      </c>
      <c r="CC298" s="11">
        <f t="shared" si="218"/>
        <v>0</v>
      </c>
      <c r="CD298" s="11">
        <f t="shared" si="218"/>
        <v>0</v>
      </c>
      <c r="CE298" s="11">
        <f t="shared" si="218"/>
        <v>0</v>
      </c>
      <c r="CF298" s="11">
        <f t="shared" si="218"/>
        <v>0</v>
      </c>
      <c r="CG298" s="11">
        <f t="shared" si="218"/>
        <v>0</v>
      </c>
      <c r="CH298" s="2"/>
    </row>
    <row r="299" ht="15" customHeight="1" spans="2:86">
      <c r="B299" s="10">
        <v>202303</v>
      </c>
      <c r="C299" s="11">
        <f t="shared" si="162"/>
        <v>103350.779999999</v>
      </c>
      <c r="D299" s="11"/>
      <c r="E299" s="11"/>
      <c r="F299" s="11"/>
      <c r="G299" s="11">
        <f>IFERROR($C299*G$93/SUM($G$93:$AK$93),0)</f>
        <v>0</v>
      </c>
      <c r="H299" s="11">
        <f t="shared" ref="H299:AK299" si="219">IFERROR($C299*H$93/SUM($G$93:$AK$93),0)</f>
        <v>0</v>
      </c>
      <c r="I299" s="11">
        <f t="shared" si="219"/>
        <v>0</v>
      </c>
      <c r="J299" s="11">
        <f t="shared" si="219"/>
        <v>0</v>
      </c>
      <c r="K299" s="11">
        <f t="shared" si="219"/>
        <v>0</v>
      </c>
      <c r="L299" s="11">
        <f t="shared" si="219"/>
        <v>0</v>
      </c>
      <c r="M299" s="11">
        <f t="shared" si="219"/>
        <v>0</v>
      </c>
      <c r="N299" s="11">
        <f t="shared" si="219"/>
        <v>0</v>
      </c>
      <c r="O299" s="11">
        <f t="shared" si="219"/>
        <v>0</v>
      </c>
      <c r="P299" s="11">
        <f t="shared" si="219"/>
        <v>0</v>
      </c>
      <c r="Q299" s="11">
        <f t="shared" si="219"/>
        <v>0</v>
      </c>
      <c r="R299" s="11">
        <f t="shared" si="219"/>
        <v>0</v>
      </c>
      <c r="S299" s="11">
        <f t="shared" si="219"/>
        <v>0</v>
      </c>
      <c r="T299" s="11">
        <f t="shared" si="219"/>
        <v>0</v>
      </c>
      <c r="U299" s="11">
        <f t="shared" si="219"/>
        <v>0</v>
      </c>
      <c r="V299" s="11">
        <f t="shared" si="219"/>
        <v>0</v>
      </c>
      <c r="W299" s="11">
        <f t="shared" si="219"/>
        <v>0</v>
      </c>
      <c r="X299" s="11">
        <f t="shared" si="219"/>
        <v>0</v>
      </c>
      <c r="Y299" s="11">
        <f t="shared" si="219"/>
        <v>0</v>
      </c>
      <c r="Z299" s="11">
        <f t="shared" si="219"/>
        <v>0</v>
      </c>
      <c r="AA299" s="11">
        <f t="shared" si="219"/>
        <v>0</v>
      </c>
      <c r="AB299" s="11">
        <f t="shared" si="219"/>
        <v>0</v>
      </c>
      <c r="AC299" s="11">
        <f t="shared" si="219"/>
        <v>0</v>
      </c>
      <c r="AD299" s="11">
        <f t="shared" si="219"/>
        <v>0</v>
      </c>
      <c r="AE299" s="11">
        <f t="shared" si="219"/>
        <v>0</v>
      </c>
      <c r="AF299" s="11">
        <f t="shared" si="219"/>
        <v>0</v>
      </c>
      <c r="AG299" s="11">
        <f t="shared" si="219"/>
        <v>0</v>
      </c>
      <c r="AH299" s="11">
        <f t="shared" si="219"/>
        <v>0</v>
      </c>
      <c r="AI299" s="11">
        <f t="shared" si="219"/>
        <v>0</v>
      </c>
      <c r="AJ299" s="11">
        <f t="shared" si="219"/>
        <v>0</v>
      </c>
      <c r="AK299" s="11">
        <f t="shared" si="219"/>
        <v>0</v>
      </c>
      <c r="AX299" s="10">
        <v>202303</v>
      </c>
      <c r="AY299" s="11">
        <f t="shared" si="197"/>
        <v>463499.57</v>
      </c>
      <c r="AZ299" s="11"/>
      <c r="BA299" s="11"/>
      <c r="BB299" s="11"/>
      <c r="BC299" s="11">
        <f t="shared" ref="BC299:CG299" si="220">IFERROR($AY299*BC$93/SUM($BC$93:$CG$93),0)</f>
        <v>463499.57</v>
      </c>
      <c r="BD299" s="11">
        <f t="shared" si="220"/>
        <v>0</v>
      </c>
      <c r="BE299" s="11">
        <f t="shared" si="220"/>
        <v>0</v>
      </c>
      <c r="BF299" s="11">
        <f t="shared" si="220"/>
        <v>0</v>
      </c>
      <c r="BG299" s="11">
        <f t="shared" si="220"/>
        <v>0</v>
      </c>
      <c r="BH299" s="11">
        <f t="shared" si="220"/>
        <v>0</v>
      </c>
      <c r="BI299" s="11">
        <f t="shared" si="220"/>
        <v>0</v>
      </c>
      <c r="BJ299" s="11">
        <f t="shared" si="220"/>
        <v>0</v>
      </c>
      <c r="BK299" s="11">
        <f t="shared" si="220"/>
        <v>0</v>
      </c>
      <c r="BL299" s="11">
        <f t="shared" si="220"/>
        <v>0</v>
      </c>
      <c r="BM299" s="11">
        <f t="shared" si="220"/>
        <v>0</v>
      </c>
      <c r="BN299" s="11">
        <f t="shared" si="220"/>
        <v>0</v>
      </c>
      <c r="BO299" s="11">
        <f t="shared" si="220"/>
        <v>0</v>
      </c>
      <c r="BP299" s="11">
        <f t="shared" si="220"/>
        <v>0</v>
      </c>
      <c r="BQ299" s="11">
        <f t="shared" si="220"/>
        <v>0</v>
      </c>
      <c r="BR299" s="11">
        <f t="shared" si="220"/>
        <v>0</v>
      </c>
      <c r="BS299" s="11">
        <f t="shared" si="220"/>
        <v>0</v>
      </c>
      <c r="BT299" s="11">
        <f t="shared" si="220"/>
        <v>0</v>
      </c>
      <c r="BU299" s="11">
        <f t="shared" si="220"/>
        <v>0</v>
      </c>
      <c r="BV299" s="11">
        <f t="shared" si="220"/>
        <v>0</v>
      </c>
      <c r="BW299" s="11">
        <f t="shared" si="220"/>
        <v>0</v>
      </c>
      <c r="BX299" s="11">
        <f t="shared" si="220"/>
        <v>0</v>
      </c>
      <c r="BY299" s="11">
        <f t="shared" si="220"/>
        <v>0</v>
      </c>
      <c r="BZ299" s="11">
        <f t="shared" si="220"/>
        <v>0</v>
      </c>
      <c r="CA299" s="11">
        <f t="shared" si="220"/>
        <v>0</v>
      </c>
      <c r="CB299" s="11">
        <f t="shared" si="220"/>
        <v>0</v>
      </c>
      <c r="CC299" s="11">
        <f t="shared" si="220"/>
        <v>0</v>
      </c>
      <c r="CD299" s="11">
        <f t="shared" si="220"/>
        <v>0</v>
      </c>
      <c r="CE299" s="11">
        <f t="shared" si="220"/>
        <v>0</v>
      </c>
      <c r="CF299" s="11">
        <f t="shared" si="220"/>
        <v>0</v>
      </c>
      <c r="CG299" s="11">
        <f t="shared" si="220"/>
        <v>0</v>
      </c>
      <c r="CH299" s="2"/>
    </row>
    <row r="300" ht="15" customHeight="1" spans="2:86">
      <c r="B300" s="10">
        <v>202306</v>
      </c>
      <c r="C300" s="11">
        <f t="shared" si="162"/>
        <v>225493.239999999</v>
      </c>
      <c r="D300" s="11"/>
      <c r="E300" s="11"/>
      <c r="F300" s="11">
        <f>IFERROR($C300*F$93/SUM($F$93:$AK$93),0)</f>
        <v>225493.239999999</v>
      </c>
      <c r="G300" s="11">
        <f t="shared" ref="G300:AK300" si="221">IFERROR($C300*G$93/SUM($F$93:$AK$93),0)</f>
        <v>0</v>
      </c>
      <c r="H300" s="11">
        <f t="shared" si="221"/>
        <v>0</v>
      </c>
      <c r="I300" s="11">
        <f t="shared" si="221"/>
        <v>0</v>
      </c>
      <c r="J300" s="11">
        <f t="shared" si="221"/>
        <v>0</v>
      </c>
      <c r="K300" s="11">
        <f t="shared" si="221"/>
        <v>0</v>
      </c>
      <c r="L300" s="11">
        <f t="shared" si="221"/>
        <v>0</v>
      </c>
      <c r="M300" s="11">
        <f t="shared" si="221"/>
        <v>0</v>
      </c>
      <c r="N300" s="11">
        <f t="shared" si="221"/>
        <v>0</v>
      </c>
      <c r="O300" s="11">
        <f t="shared" si="221"/>
        <v>0</v>
      </c>
      <c r="P300" s="11">
        <f t="shared" si="221"/>
        <v>0</v>
      </c>
      <c r="Q300" s="11">
        <f t="shared" si="221"/>
        <v>0</v>
      </c>
      <c r="R300" s="11">
        <f t="shared" si="221"/>
        <v>0</v>
      </c>
      <c r="S300" s="11">
        <f t="shared" si="221"/>
        <v>0</v>
      </c>
      <c r="T300" s="11">
        <f t="shared" si="221"/>
        <v>0</v>
      </c>
      <c r="U300" s="11">
        <f t="shared" si="221"/>
        <v>0</v>
      </c>
      <c r="V300" s="11">
        <f t="shared" si="221"/>
        <v>0</v>
      </c>
      <c r="W300" s="11">
        <f t="shared" si="221"/>
        <v>0</v>
      </c>
      <c r="X300" s="11">
        <f t="shared" si="221"/>
        <v>0</v>
      </c>
      <c r="Y300" s="11">
        <f t="shared" si="221"/>
        <v>0</v>
      </c>
      <c r="Z300" s="11">
        <f t="shared" si="221"/>
        <v>0</v>
      </c>
      <c r="AA300" s="11">
        <f t="shared" si="221"/>
        <v>0</v>
      </c>
      <c r="AB300" s="11">
        <f t="shared" si="221"/>
        <v>0</v>
      </c>
      <c r="AC300" s="11">
        <f t="shared" si="221"/>
        <v>0</v>
      </c>
      <c r="AD300" s="11">
        <f t="shared" si="221"/>
        <v>0</v>
      </c>
      <c r="AE300" s="11">
        <f t="shared" si="221"/>
        <v>0</v>
      </c>
      <c r="AF300" s="11">
        <f t="shared" si="221"/>
        <v>0</v>
      </c>
      <c r="AG300" s="11">
        <f t="shared" si="221"/>
        <v>0</v>
      </c>
      <c r="AH300" s="11">
        <f t="shared" si="221"/>
        <v>0</v>
      </c>
      <c r="AI300" s="11">
        <f t="shared" si="221"/>
        <v>0</v>
      </c>
      <c r="AJ300" s="11">
        <f t="shared" si="221"/>
        <v>0</v>
      </c>
      <c r="AK300" s="11">
        <f t="shared" si="221"/>
        <v>0</v>
      </c>
      <c r="AX300" s="10">
        <v>202306</v>
      </c>
      <c r="AY300" s="11">
        <f t="shared" si="197"/>
        <v>-1719.22</v>
      </c>
      <c r="AZ300" s="11"/>
      <c r="BA300" s="11"/>
      <c r="BB300" s="11">
        <f t="shared" ref="BB300:CG300" si="222">IFERROR($AY300*BB$93/SUM($BB$93:$CG$93),0)</f>
        <v>-754.043859649123</v>
      </c>
      <c r="BC300" s="11">
        <f t="shared" si="222"/>
        <v>-965.176140350877</v>
      </c>
      <c r="BD300" s="11">
        <f t="shared" si="222"/>
        <v>0</v>
      </c>
      <c r="BE300" s="11">
        <f t="shared" si="222"/>
        <v>0</v>
      </c>
      <c r="BF300" s="11">
        <f t="shared" si="222"/>
        <v>0</v>
      </c>
      <c r="BG300" s="11">
        <f t="shared" si="222"/>
        <v>0</v>
      </c>
      <c r="BH300" s="11">
        <f t="shared" si="222"/>
        <v>0</v>
      </c>
      <c r="BI300" s="11">
        <f t="shared" si="222"/>
        <v>0</v>
      </c>
      <c r="BJ300" s="11">
        <f t="shared" si="222"/>
        <v>0</v>
      </c>
      <c r="BK300" s="11">
        <f t="shared" si="222"/>
        <v>0</v>
      </c>
      <c r="BL300" s="11">
        <f t="shared" si="222"/>
        <v>0</v>
      </c>
      <c r="BM300" s="11">
        <f t="shared" si="222"/>
        <v>0</v>
      </c>
      <c r="BN300" s="11">
        <f t="shared" si="222"/>
        <v>0</v>
      </c>
      <c r="BO300" s="11">
        <f t="shared" si="222"/>
        <v>0</v>
      </c>
      <c r="BP300" s="11">
        <f t="shared" si="222"/>
        <v>0</v>
      </c>
      <c r="BQ300" s="11">
        <f t="shared" si="222"/>
        <v>0</v>
      </c>
      <c r="BR300" s="11">
        <f t="shared" si="222"/>
        <v>0</v>
      </c>
      <c r="BS300" s="11">
        <f t="shared" si="222"/>
        <v>0</v>
      </c>
      <c r="BT300" s="11">
        <f t="shared" si="222"/>
        <v>0</v>
      </c>
      <c r="BU300" s="11">
        <f t="shared" si="222"/>
        <v>0</v>
      </c>
      <c r="BV300" s="11">
        <f t="shared" si="222"/>
        <v>0</v>
      </c>
      <c r="BW300" s="11">
        <f t="shared" si="222"/>
        <v>0</v>
      </c>
      <c r="BX300" s="11">
        <f t="shared" si="222"/>
        <v>0</v>
      </c>
      <c r="BY300" s="11">
        <f t="shared" si="222"/>
        <v>0</v>
      </c>
      <c r="BZ300" s="11">
        <f t="shared" si="222"/>
        <v>0</v>
      </c>
      <c r="CA300" s="11">
        <f t="shared" si="222"/>
        <v>0</v>
      </c>
      <c r="CB300" s="11">
        <f t="shared" si="222"/>
        <v>0</v>
      </c>
      <c r="CC300" s="11">
        <f t="shared" si="222"/>
        <v>0</v>
      </c>
      <c r="CD300" s="11">
        <f t="shared" si="222"/>
        <v>0</v>
      </c>
      <c r="CE300" s="11">
        <f t="shared" si="222"/>
        <v>0</v>
      </c>
      <c r="CF300" s="11">
        <f t="shared" si="222"/>
        <v>0</v>
      </c>
      <c r="CG300" s="11">
        <f t="shared" si="222"/>
        <v>0</v>
      </c>
      <c r="CH300" s="2"/>
    </row>
    <row r="301" ht="15" customHeight="1" spans="2:86">
      <c r="B301" s="10">
        <v>202309</v>
      </c>
      <c r="C301" s="11">
        <f t="shared" si="162"/>
        <v>912492.790000001</v>
      </c>
      <c r="D301" s="11"/>
      <c r="E301" s="11">
        <f>IFERROR($C301*E$93/SUM($E$93:$AK$93),0)</f>
        <v>604299.860927152</v>
      </c>
      <c r="F301" s="11">
        <f t="shared" ref="F301:AK301" si="223">IFERROR($C301*F$93/SUM($E$93:$AK$93),0)</f>
        <v>308192.929072849</v>
      </c>
      <c r="G301" s="11">
        <f t="shared" si="223"/>
        <v>0</v>
      </c>
      <c r="H301" s="11">
        <f t="shared" si="223"/>
        <v>0</v>
      </c>
      <c r="I301" s="11">
        <f t="shared" si="223"/>
        <v>0</v>
      </c>
      <c r="J301" s="11">
        <f t="shared" si="223"/>
        <v>0</v>
      </c>
      <c r="K301" s="11">
        <f t="shared" si="223"/>
        <v>0</v>
      </c>
      <c r="L301" s="11">
        <f t="shared" si="223"/>
        <v>0</v>
      </c>
      <c r="M301" s="11">
        <f t="shared" si="223"/>
        <v>0</v>
      </c>
      <c r="N301" s="11">
        <f t="shared" si="223"/>
        <v>0</v>
      </c>
      <c r="O301" s="11">
        <f t="shared" si="223"/>
        <v>0</v>
      </c>
      <c r="P301" s="11">
        <f t="shared" si="223"/>
        <v>0</v>
      </c>
      <c r="Q301" s="11">
        <f t="shared" si="223"/>
        <v>0</v>
      </c>
      <c r="R301" s="11">
        <f t="shared" si="223"/>
        <v>0</v>
      </c>
      <c r="S301" s="11">
        <f t="shared" si="223"/>
        <v>0</v>
      </c>
      <c r="T301" s="11">
        <f t="shared" si="223"/>
        <v>0</v>
      </c>
      <c r="U301" s="11">
        <f t="shared" si="223"/>
        <v>0</v>
      </c>
      <c r="V301" s="11">
        <f t="shared" si="223"/>
        <v>0</v>
      </c>
      <c r="W301" s="11">
        <f t="shared" si="223"/>
        <v>0</v>
      </c>
      <c r="X301" s="11">
        <f t="shared" si="223"/>
        <v>0</v>
      </c>
      <c r="Y301" s="11">
        <f t="shared" si="223"/>
        <v>0</v>
      </c>
      <c r="Z301" s="11">
        <f t="shared" si="223"/>
        <v>0</v>
      </c>
      <c r="AA301" s="11">
        <f t="shared" si="223"/>
        <v>0</v>
      </c>
      <c r="AB301" s="11">
        <f t="shared" si="223"/>
        <v>0</v>
      </c>
      <c r="AC301" s="11">
        <f t="shared" si="223"/>
        <v>0</v>
      </c>
      <c r="AD301" s="11">
        <f t="shared" si="223"/>
        <v>0</v>
      </c>
      <c r="AE301" s="11">
        <f t="shared" si="223"/>
        <v>0</v>
      </c>
      <c r="AF301" s="11">
        <f t="shared" si="223"/>
        <v>0</v>
      </c>
      <c r="AG301" s="11">
        <f t="shared" si="223"/>
        <v>0</v>
      </c>
      <c r="AH301" s="11">
        <f t="shared" si="223"/>
        <v>0</v>
      </c>
      <c r="AI301" s="11">
        <f t="shared" si="223"/>
        <v>0</v>
      </c>
      <c r="AJ301" s="11">
        <f t="shared" si="223"/>
        <v>0</v>
      </c>
      <c r="AK301" s="11">
        <f t="shared" si="223"/>
        <v>0</v>
      </c>
      <c r="AX301" s="10">
        <v>202309</v>
      </c>
      <c r="AY301" s="11">
        <f t="shared" si="197"/>
        <v>736341.41</v>
      </c>
      <c r="AZ301" s="11"/>
      <c r="BA301" s="11">
        <f t="shared" ref="BA301:CG301" si="224">IFERROR($AY301*BA$93/SUM($BA$93:$CG$93),0)</f>
        <v>187918.8980196</v>
      </c>
      <c r="BB301" s="11">
        <f t="shared" si="224"/>
        <v>240536.189465088</v>
      </c>
      <c r="BC301" s="11">
        <f t="shared" si="224"/>
        <v>307886.322515312</v>
      </c>
      <c r="BD301" s="11">
        <f t="shared" si="224"/>
        <v>0</v>
      </c>
      <c r="BE301" s="11">
        <f t="shared" si="224"/>
        <v>0</v>
      </c>
      <c r="BF301" s="11">
        <f t="shared" si="224"/>
        <v>0</v>
      </c>
      <c r="BG301" s="11">
        <f t="shared" si="224"/>
        <v>0</v>
      </c>
      <c r="BH301" s="11">
        <f t="shared" si="224"/>
        <v>0</v>
      </c>
      <c r="BI301" s="11">
        <f t="shared" si="224"/>
        <v>0</v>
      </c>
      <c r="BJ301" s="11">
        <f t="shared" si="224"/>
        <v>0</v>
      </c>
      <c r="BK301" s="11">
        <f t="shared" si="224"/>
        <v>0</v>
      </c>
      <c r="BL301" s="11">
        <f t="shared" si="224"/>
        <v>0</v>
      </c>
      <c r="BM301" s="11">
        <f t="shared" si="224"/>
        <v>0</v>
      </c>
      <c r="BN301" s="11">
        <f t="shared" si="224"/>
        <v>0</v>
      </c>
      <c r="BO301" s="11">
        <f t="shared" si="224"/>
        <v>0</v>
      </c>
      <c r="BP301" s="11">
        <f t="shared" si="224"/>
        <v>0</v>
      </c>
      <c r="BQ301" s="11">
        <f t="shared" si="224"/>
        <v>0</v>
      </c>
      <c r="BR301" s="11">
        <f t="shared" si="224"/>
        <v>0</v>
      </c>
      <c r="BS301" s="11">
        <f t="shared" si="224"/>
        <v>0</v>
      </c>
      <c r="BT301" s="11">
        <f t="shared" si="224"/>
        <v>0</v>
      </c>
      <c r="BU301" s="11">
        <f t="shared" si="224"/>
        <v>0</v>
      </c>
      <c r="BV301" s="11">
        <f t="shared" si="224"/>
        <v>0</v>
      </c>
      <c r="BW301" s="11">
        <f t="shared" si="224"/>
        <v>0</v>
      </c>
      <c r="BX301" s="11">
        <f t="shared" si="224"/>
        <v>0</v>
      </c>
      <c r="BY301" s="11">
        <f t="shared" si="224"/>
        <v>0</v>
      </c>
      <c r="BZ301" s="11">
        <f t="shared" si="224"/>
        <v>0</v>
      </c>
      <c r="CA301" s="11">
        <f t="shared" si="224"/>
        <v>0</v>
      </c>
      <c r="CB301" s="11">
        <f t="shared" si="224"/>
        <v>0</v>
      </c>
      <c r="CC301" s="11">
        <f t="shared" si="224"/>
        <v>0</v>
      </c>
      <c r="CD301" s="11">
        <f t="shared" si="224"/>
        <v>0</v>
      </c>
      <c r="CE301" s="11">
        <f t="shared" si="224"/>
        <v>0</v>
      </c>
      <c r="CF301" s="11">
        <f t="shared" si="224"/>
        <v>0</v>
      </c>
      <c r="CG301" s="11">
        <f t="shared" si="224"/>
        <v>0</v>
      </c>
      <c r="CH301" s="2"/>
    </row>
    <row r="302" ht="15" customHeight="1" spans="2:86">
      <c r="B302" s="10">
        <v>202312</v>
      </c>
      <c r="C302" s="11">
        <f t="shared" si="162"/>
        <v>2890167.71</v>
      </c>
      <c r="D302" s="11">
        <f t="shared" ref="D302:S302" si="225">IFERROR($C302*D$93/SUM($D$93:$AK$93),0)</f>
        <v>1418928.27709227</v>
      </c>
      <c r="E302" s="11">
        <f t="shared" si="225"/>
        <v>974330.750270018</v>
      </c>
      <c r="F302" s="11">
        <f t="shared" si="225"/>
        <v>496908.682637711</v>
      </c>
      <c r="G302" s="11">
        <f t="shared" si="225"/>
        <v>0</v>
      </c>
      <c r="H302" s="11">
        <f t="shared" si="225"/>
        <v>0</v>
      </c>
      <c r="I302" s="11">
        <f t="shared" si="225"/>
        <v>0</v>
      </c>
      <c r="J302" s="11">
        <f t="shared" si="225"/>
        <v>0</v>
      </c>
      <c r="K302" s="11">
        <f t="shared" si="225"/>
        <v>0</v>
      </c>
      <c r="L302" s="11">
        <f t="shared" si="225"/>
        <v>0</v>
      </c>
      <c r="M302" s="11">
        <f t="shared" si="225"/>
        <v>0</v>
      </c>
      <c r="N302" s="11">
        <f t="shared" si="225"/>
        <v>0</v>
      </c>
      <c r="O302" s="11">
        <f t="shared" si="225"/>
        <v>0</v>
      </c>
      <c r="P302" s="11">
        <f t="shared" si="225"/>
        <v>0</v>
      </c>
      <c r="Q302" s="11">
        <f t="shared" si="225"/>
        <v>0</v>
      </c>
      <c r="R302" s="11">
        <f t="shared" si="225"/>
        <v>0</v>
      </c>
      <c r="S302" s="11">
        <f t="shared" si="225"/>
        <v>0</v>
      </c>
      <c r="T302" s="11">
        <f t="shared" ref="T302:AK302" si="226">IFERROR($C302*T$93/SUM($D$93:$AK$93),0)</f>
        <v>0</v>
      </c>
      <c r="U302" s="11">
        <f t="shared" si="226"/>
        <v>0</v>
      </c>
      <c r="V302" s="11">
        <f t="shared" si="226"/>
        <v>0</v>
      </c>
      <c r="W302" s="11">
        <f t="shared" si="226"/>
        <v>0</v>
      </c>
      <c r="X302" s="11">
        <f t="shared" si="226"/>
        <v>0</v>
      </c>
      <c r="Y302" s="11">
        <f t="shared" si="226"/>
        <v>0</v>
      </c>
      <c r="Z302" s="11">
        <f t="shared" si="226"/>
        <v>0</v>
      </c>
      <c r="AA302" s="11">
        <f t="shared" si="226"/>
        <v>0</v>
      </c>
      <c r="AB302" s="11">
        <f t="shared" si="226"/>
        <v>0</v>
      </c>
      <c r="AC302" s="11">
        <f t="shared" si="226"/>
        <v>0</v>
      </c>
      <c r="AD302" s="11">
        <f t="shared" si="226"/>
        <v>0</v>
      </c>
      <c r="AE302" s="11">
        <f t="shared" si="226"/>
        <v>0</v>
      </c>
      <c r="AF302" s="11">
        <f t="shared" si="226"/>
        <v>0</v>
      </c>
      <c r="AG302" s="11">
        <f t="shared" si="226"/>
        <v>0</v>
      </c>
      <c r="AH302" s="11">
        <f t="shared" si="226"/>
        <v>0</v>
      </c>
      <c r="AI302" s="11">
        <f t="shared" si="226"/>
        <v>0</v>
      </c>
      <c r="AJ302" s="11">
        <f t="shared" si="226"/>
        <v>0</v>
      </c>
      <c r="AK302" s="11">
        <f t="shared" si="226"/>
        <v>0</v>
      </c>
      <c r="AX302" s="10">
        <v>202312</v>
      </c>
      <c r="AY302" s="11">
        <f t="shared" si="197"/>
        <v>0</v>
      </c>
      <c r="AZ302" s="11">
        <f t="shared" ref="AZ302:CG302" si="227">IFERROR($AY302*AZ$93/SUM($AZ$93:$CG$93),0)</f>
        <v>0</v>
      </c>
      <c r="BA302" s="11">
        <f t="shared" si="227"/>
        <v>0</v>
      </c>
      <c r="BB302" s="11">
        <f t="shared" si="227"/>
        <v>0</v>
      </c>
      <c r="BC302" s="11">
        <f t="shared" si="227"/>
        <v>0</v>
      </c>
      <c r="BD302" s="11">
        <f t="shared" si="227"/>
        <v>0</v>
      </c>
      <c r="BE302" s="11">
        <f t="shared" si="227"/>
        <v>0</v>
      </c>
      <c r="BF302" s="11">
        <f t="shared" si="227"/>
        <v>0</v>
      </c>
      <c r="BG302" s="11">
        <f t="shared" si="227"/>
        <v>0</v>
      </c>
      <c r="BH302" s="11">
        <f t="shared" si="227"/>
        <v>0</v>
      </c>
      <c r="BI302" s="11">
        <f t="shared" si="227"/>
        <v>0</v>
      </c>
      <c r="BJ302" s="11">
        <f t="shared" si="227"/>
        <v>0</v>
      </c>
      <c r="BK302" s="11">
        <f t="shared" si="227"/>
        <v>0</v>
      </c>
      <c r="BL302" s="11">
        <f t="shared" si="227"/>
        <v>0</v>
      </c>
      <c r="BM302" s="11">
        <f t="shared" si="227"/>
        <v>0</v>
      </c>
      <c r="BN302" s="11">
        <f t="shared" si="227"/>
        <v>0</v>
      </c>
      <c r="BO302" s="11">
        <f t="shared" si="227"/>
        <v>0</v>
      </c>
      <c r="BP302" s="11">
        <f t="shared" si="227"/>
        <v>0</v>
      </c>
      <c r="BQ302" s="11">
        <f t="shared" si="227"/>
        <v>0</v>
      </c>
      <c r="BR302" s="11">
        <f t="shared" si="227"/>
        <v>0</v>
      </c>
      <c r="BS302" s="11">
        <f t="shared" si="227"/>
        <v>0</v>
      </c>
      <c r="BT302" s="11">
        <f t="shared" si="227"/>
        <v>0</v>
      </c>
      <c r="BU302" s="11">
        <f t="shared" si="227"/>
        <v>0</v>
      </c>
      <c r="BV302" s="11">
        <f t="shared" si="227"/>
        <v>0</v>
      </c>
      <c r="BW302" s="11">
        <f t="shared" si="227"/>
        <v>0</v>
      </c>
      <c r="BX302" s="11">
        <f t="shared" si="227"/>
        <v>0</v>
      </c>
      <c r="BY302" s="11">
        <f t="shared" si="227"/>
        <v>0</v>
      </c>
      <c r="BZ302" s="11">
        <f t="shared" si="227"/>
        <v>0</v>
      </c>
      <c r="CA302" s="11">
        <f t="shared" si="227"/>
        <v>0</v>
      </c>
      <c r="CB302" s="11">
        <f t="shared" si="227"/>
        <v>0</v>
      </c>
      <c r="CC302" s="11">
        <f t="shared" si="227"/>
        <v>0</v>
      </c>
      <c r="CD302" s="11">
        <f t="shared" si="227"/>
        <v>0</v>
      </c>
      <c r="CE302" s="11">
        <f t="shared" si="227"/>
        <v>0</v>
      </c>
      <c r="CF302" s="11">
        <f t="shared" si="227"/>
        <v>0</v>
      </c>
      <c r="CG302" s="11">
        <f t="shared" si="227"/>
        <v>0</v>
      </c>
      <c r="CH302" s="2"/>
    </row>
    <row r="303" ht="15" customHeight="1" spans="19:86">
      <c r="S303" s="74"/>
      <c r="BO303" s="74"/>
      <c r="CH303" s="2"/>
    </row>
    <row r="304" ht="15" customHeight="1" spans="19:86">
      <c r="S304" s="74"/>
      <c r="BO304" s="74"/>
      <c r="CH304" s="2"/>
    </row>
    <row r="305" ht="15" customHeight="1" spans="2:86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  <c r="CH305" s="2"/>
    </row>
    <row r="306" ht="15" customHeight="1" spans="2:86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228">E305-$B$305</f>
        <v>2.5</v>
      </c>
      <c r="F306" s="9">
        <f t="shared" si="228"/>
        <v>3.5</v>
      </c>
      <c r="G306" s="9">
        <f t="shared" si="228"/>
        <v>4.5</v>
      </c>
      <c r="H306" s="9">
        <f t="shared" si="228"/>
        <v>5.5</v>
      </c>
      <c r="I306" s="9">
        <f t="shared" si="228"/>
        <v>6.5</v>
      </c>
      <c r="J306" s="9">
        <f t="shared" si="228"/>
        <v>7.5</v>
      </c>
      <c r="K306" s="9">
        <f t="shared" si="228"/>
        <v>8.5</v>
      </c>
      <c r="L306" s="9">
        <f t="shared" si="228"/>
        <v>9.5</v>
      </c>
      <c r="M306" s="9">
        <f t="shared" si="228"/>
        <v>10.5</v>
      </c>
      <c r="N306" s="9">
        <f t="shared" si="228"/>
        <v>11.5</v>
      </c>
      <c r="O306" s="9">
        <f t="shared" si="228"/>
        <v>12.5</v>
      </c>
      <c r="P306" s="9">
        <f t="shared" si="228"/>
        <v>13.5</v>
      </c>
      <c r="Q306" s="9">
        <f t="shared" si="228"/>
        <v>14.5</v>
      </c>
      <c r="R306" s="9">
        <f t="shared" si="228"/>
        <v>15.5</v>
      </c>
      <c r="S306" s="71">
        <f t="shared" si="228"/>
        <v>16.5</v>
      </c>
      <c r="T306" s="9">
        <f t="shared" si="228"/>
        <v>17.5</v>
      </c>
      <c r="U306" s="9">
        <f t="shared" si="228"/>
        <v>18.5</v>
      </c>
      <c r="V306" s="9">
        <f t="shared" si="228"/>
        <v>19.5</v>
      </c>
      <c r="W306" s="9">
        <f t="shared" si="228"/>
        <v>20.5</v>
      </c>
      <c r="X306" s="9">
        <f t="shared" si="228"/>
        <v>21.5</v>
      </c>
      <c r="Y306" s="9">
        <f t="shared" si="228"/>
        <v>22.5</v>
      </c>
      <c r="Z306" s="9">
        <f t="shared" si="228"/>
        <v>23.5</v>
      </c>
      <c r="AA306" s="9">
        <f t="shared" si="228"/>
        <v>24.5</v>
      </c>
      <c r="AB306" s="9">
        <f t="shared" si="228"/>
        <v>25.5</v>
      </c>
      <c r="AC306" s="9">
        <f t="shared" si="228"/>
        <v>26.5</v>
      </c>
      <c r="AD306" s="9">
        <f t="shared" si="228"/>
        <v>27.5</v>
      </c>
      <c r="AE306" s="9">
        <f t="shared" si="228"/>
        <v>28.5</v>
      </c>
      <c r="AF306" s="9">
        <f t="shared" si="228"/>
        <v>29.5</v>
      </c>
      <c r="AG306" s="9">
        <f t="shared" si="228"/>
        <v>30.5</v>
      </c>
      <c r="AH306" s="9">
        <f t="shared" si="228"/>
        <v>31.5</v>
      </c>
      <c r="AI306" s="9">
        <f t="shared" si="228"/>
        <v>32.5</v>
      </c>
      <c r="AJ306" s="9">
        <f t="shared" si="228"/>
        <v>33.5</v>
      </c>
      <c r="AK306" s="9">
        <f t="shared" si="228"/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:CG306" si="229">BA305-$B$305</f>
        <v>2.5</v>
      </c>
      <c r="BB306" s="9">
        <f t="shared" si="229"/>
        <v>3.5</v>
      </c>
      <c r="BC306" s="9">
        <f t="shared" si="229"/>
        <v>4.5</v>
      </c>
      <c r="BD306" s="9">
        <f t="shared" si="229"/>
        <v>5.5</v>
      </c>
      <c r="BE306" s="9">
        <f t="shared" si="229"/>
        <v>6.5</v>
      </c>
      <c r="BF306" s="9">
        <f t="shared" si="229"/>
        <v>7.5</v>
      </c>
      <c r="BG306" s="9">
        <f t="shared" si="229"/>
        <v>8.5</v>
      </c>
      <c r="BH306" s="9">
        <f t="shared" si="229"/>
        <v>9.5</v>
      </c>
      <c r="BI306" s="9">
        <f t="shared" si="229"/>
        <v>10.5</v>
      </c>
      <c r="BJ306" s="9">
        <f t="shared" si="229"/>
        <v>11.5</v>
      </c>
      <c r="BK306" s="9">
        <f t="shared" si="229"/>
        <v>12.5</v>
      </c>
      <c r="BL306" s="9">
        <f t="shared" si="229"/>
        <v>13.5</v>
      </c>
      <c r="BM306" s="9">
        <f t="shared" si="229"/>
        <v>14.5</v>
      </c>
      <c r="BN306" s="9">
        <f t="shared" si="229"/>
        <v>15.5</v>
      </c>
      <c r="BO306" s="71">
        <f t="shared" si="229"/>
        <v>16.5</v>
      </c>
      <c r="BP306" s="9">
        <f t="shared" si="229"/>
        <v>17.5</v>
      </c>
      <c r="BQ306" s="9">
        <f t="shared" si="229"/>
        <v>18.5</v>
      </c>
      <c r="BR306" s="9">
        <f t="shared" si="229"/>
        <v>19.5</v>
      </c>
      <c r="BS306" s="9">
        <f t="shared" si="229"/>
        <v>20.5</v>
      </c>
      <c r="BT306" s="9">
        <f t="shared" si="229"/>
        <v>21.5</v>
      </c>
      <c r="BU306" s="9">
        <f t="shared" si="229"/>
        <v>22.5</v>
      </c>
      <c r="BV306" s="9">
        <f t="shared" si="229"/>
        <v>23.5</v>
      </c>
      <c r="BW306" s="9">
        <f t="shared" si="229"/>
        <v>24.5</v>
      </c>
      <c r="BX306" s="9">
        <f t="shared" si="229"/>
        <v>25.5</v>
      </c>
      <c r="BY306" s="9">
        <f t="shared" si="229"/>
        <v>26.5</v>
      </c>
      <c r="BZ306" s="9">
        <f t="shared" si="229"/>
        <v>27.5</v>
      </c>
      <c r="CA306" s="9">
        <f t="shared" si="229"/>
        <v>28.5</v>
      </c>
      <c r="CB306" s="9">
        <f t="shared" si="229"/>
        <v>29.5</v>
      </c>
      <c r="CC306" s="9">
        <f t="shared" si="229"/>
        <v>30.5</v>
      </c>
      <c r="CD306" s="9">
        <f t="shared" si="229"/>
        <v>31.5</v>
      </c>
      <c r="CE306" s="9">
        <f t="shared" si="229"/>
        <v>32.5</v>
      </c>
      <c r="CF306" s="9">
        <f t="shared" si="229"/>
        <v>33.5</v>
      </c>
      <c r="CG306" s="9">
        <f t="shared" si="229"/>
        <v>34.5</v>
      </c>
      <c r="CH306" s="2"/>
    </row>
    <row r="307" ht="15" customHeight="1" spans="2:86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H307" s="2"/>
    </row>
    <row r="308" ht="15" customHeight="1" spans="2:86">
      <c r="B308" s="56" t="s">
        <v>64</v>
      </c>
      <c r="C308" s="57">
        <f>D302+E301+F300+G299+H298+I297+J296+K295+L294+M293+N292+O291+P290+Q289+R288+S287+T286+U285+V284+W283+X282+Y281+Z280+AA279+AB278+AC277+AD276</f>
        <v>2248721.37801942</v>
      </c>
      <c r="D308" s="57">
        <f t="shared" ref="D308:K308" si="230">E302+F301+G300+H299+I298+J297+K296+L295+M294+N293+O292+P291+Q290+R289+S288+T287+U286+V285+W284+X283+Y282+Z281+AA280+AB279+AC278+AD277+AE276</f>
        <v>1282523.67934287</v>
      </c>
      <c r="E308" s="57">
        <f t="shared" si="230"/>
        <v>496908.682637711</v>
      </c>
      <c r="F308" s="57">
        <f t="shared" si="230"/>
        <v>0</v>
      </c>
      <c r="G308" s="57">
        <f t="shared" si="230"/>
        <v>0</v>
      </c>
      <c r="H308" s="57">
        <f t="shared" si="230"/>
        <v>0</v>
      </c>
      <c r="I308" s="57">
        <f t="shared" si="230"/>
        <v>0</v>
      </c>
      <c r="J308" s="57">
        <f t="shared" si="230"/>
        <v>0</v>
      </c>
      <c r="K308" s="57">
        <f t="shared" si="230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" si="231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232">U302+V301+W300+X299+Y298+Z297+AA296+AB295+AC294+AD293+AE292+AF291+AG290+AH289+AI288+AJ287+AK286+AL285</f>
        <v>0</v>
      </c>
      <c r="U308" s="57">
        <f t="shared" si="232"/>
        <v>0</v>
      </c>
      <c r="V308" s="57">
        <f t="shared" si="232"/>
        <v>0</v>
      </c>
      <c r="W308" s="57">
        <f t="shared" si="232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650664.424159951</v>
      </c>
      <c r="AZ308" s="57">
        <f t="shared" ref="AZ308:BG308" si="233">BA302+BB301+BC300+BD299+BE298+BF297+BG296+BH295+BI294+BJ293+BK292+BL291+BM290+BN289+BO288+BP287+BQ286+BR285+BS284+BT283+BU282+BV281+BW280+BX279+BY278+BZ277+CA276</f>
        <v>239571.013324737</v>
      </c>
      <c r="BA308" s="57">
        <f t="shared" si="233"/>
        <v>307886.322515312</v>
      </c>
      <c r="BB308" s="57">
        <f t="shared" si="233"/>
        <v>0</v>
      </c>
      <c r="BC308" s="57">
        <f t="shared" si="233"/>
        <v>0</v>
      </c>
      <c r="BD308" s="57">
        <f t="shared" si="233"/>
        <v>0</v>
      </c>
      <c r="BE308" s="57">
        <f t="shared" si="233"/>
        <v>0</v>
      </c>
      <c r="BF308" s="57">
        <f t="shared" si="233"/>
        <v>0</v>
      </c>
      <c r="BG308" s="57">
        <f t="shared" si="233"/>
        <v>0</v>
      </c>
      <c r="BH308" s="57">
        <f>BI302+BJ301+BK300+BL299+BM298+BN297+BO296+BP295+BQ294+BR293+BS292+BT291+BU290+BV289+BW288+BX287+BY286+BZ285+CA284+CB283+CC282+CD281+CE280+CF279+CG278</f>
        <v>0</v>
      </c>
      <c r="BI308" s="57">
        <f>BJ302+BK301+BL300+BM299+BN298+BO297+BP296+BQ295+BR294+BS293+BT292+BU291+BV290+BW289+BX288+BY287+BZ286+CA285+CB284+CC283+CD282+CE281+CF280+CG279</f>
        <v>0</v>
      </c>
      <c r="BJ308" s="57">
        <f t="shared" ref="BJ308:BN308" si="234">BK302+BL301+BM300+BN299+BO298+BP297+BQ296+BR295+BS294+BT293+BU292+BV291+BW290+BX289+BY288+BZ287+CA286+CB285+CC284+CD283+CE282+CF281+CG280+CH279+CI278+CJ277+CK276</f>
        <v>0</v>
      </c>
      <c r="BK308" s="57">
        <f t="shared" si="234"/>
        <v>0</v>
      </c>
      <c r="BL308" s="57">
        <f t="shared" si="234"/>
        <v>0</v>
      </c>
      <c r="BM308" s="57">
        <f t="shared" si="234"/>
        <v>0</v>
      </c>
      <c r="BN308" s="57">
        <f t="shared" si="234"/>
        <v>0</v>
      </c>
      <c r="BO308" s="57">
        <f>BP302+BQ301+BR300+BS299+BT298+BU297+BV296+BW295+BX294+BY293+BZ292+CA291+CB290+CC289+CD288+CE287+CF286+CG285</f>
        <v>0</v>
      </c>
      <c r="BP308" s="57">
        <f t="shared" ref="BP308:BW308" si="235">BQ302+BR301+BS300+BT299+BU298+BV297+BW296+BX295+BY294+BZ293+CA292+CB291+CC290+CD289+CE288+CF287+CG286+CH285</f>
        <v>0</v>
      </c>
      <c r="BQ308" s="57">
        <f t="shared" si="235"/>
        <v>0</v>
      </c>
      <c r="BR308" s="57">
        <f t="shared" si="235"/>
        <v>0</v>
      </c>
      <c r="BS308" s="57">
        <f t="shared" si="235"/>
        <v>0</v>
      </c>
      <c r="BT308" s="57">
        <f t="shared" si="235"/>
        <v>0</v>
      </c>
      <c r="BU308" s="57">
        <f t="shared" si="235"/>
        <v>0</v>
      </c>
      <c r="BV308" s="57">
        <f t="shared" si="235"/>
        <v>0</v>
      </c>
      <c r="BW308" s="57">
        <f t="shared" si="235"/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  <c r="CH308" s="2"/>
    </row>
    <row r="309" ht="15" customHeight="1" spans="2:86">
      <c r="B309" s="56" t="s">
        <v>65</v>
      </c>
      <c r="C309" s="57">
        <f>C308*C306</f>
        <v>1124360.68900971</v>
      </c>
      <c r="D309" s="58">
        <f t="shared" ref="D309:AK309" si="236">D308*D306</f>
        <v>1923785.5190143</v>
      </c>
      <c r="E309" s="58">
        <f t="shared" si="236"/>
        <v>1242271.70659428</v>
      </c>
      <c r="F309" s="58">
        <f t="shared" si="236"/>
        <v>0</v>
      </c>
      <c r="G309" s="58">
        <f t="shared" si="236"/>
        <v>0</v>
      </c>
      <c r="H309" s="58">
        <f t="shared" si="236"/>
        <v>0</v>
      </c>
      <c r="I309" s="58">
        <f t="shared" si="236"/>
        <v>0</v>
      </c>
      <c r="J309" s="58">
        <f t="shared" si="236"/>
        <v>0</v>
      </c>
      <c r="K309" s="58">
        <f t="shared" si="236"/>
        <v>0</v>
      </c>
      <c r="L309" s="58">
        <f t="shared" si="236"/>
        <v>0</v>
      </c>
      <c r="M309" s="58">
        <f t="shared" si="236"/>
        <v>0</v>
      </c>
      <c r="N309" s="58">
        <f t="shared" si="236"/>
        <v>0</v>
      </c>
      <c r="O309" s="58">
        <f t="shared" si="236"/>
        <v>0</v>
      </c>
      <c r="P309" s="58">
        <f t="shared" si="236"/>
        <v>0</v>
      </c>
      <c r="Q309" s="58">
        <f t="shared" si="236"/>
        <v>0</v>
      </c>
      <c r="R309" s="58">
        <f t="shared" si="236"/>
        <v>0</v>
      </c>
      <c r="S309" s="76">
        <f t="shared" si="236"/>
        <v>0</v>
      </c>
      <c r="T309" s="58">
        <f t="shared" si="236"/>
        <v>0</v>
      </c>
      <c r="U309" s="58">
        <f t="shared" si="236"/>
        <v>0</v>
      </c>
      <c r="V309" s="58">
        <f t="shared" si="236"/>
        <v>0</v>
      </c>
      <c r="W309" s="58">
        <f t="shared" si="236"/>
        <v>0</v>
      </c>
      <c r="X309" s="58">
        <f t="shared" si="236"/>
        <v>0</v>
      </c>
      <c r="Y309" s="58">
        <f t="shared" si="236"/>
        <v>0</v>
      </c>
      <c r="Z309" s="58">
        <f t="shared" si="236"/>
        <v>0</v>
      </c>
      <c r="AA309" s="58">
        <f t="shared" si="236"/>
        <v>0</v>
      </c>
      <c r="AB309" s="58">
        <f t="shared" si="236"/>
        <v>0</v>
      </c>
      <c r="AC309" s="58">
        <f t="shared" si="236"/>
        <v>0</v>
      </c>
      <c r="AD309" s="58">
        <f t="shared" si="236"/>
        <v>0</v>
      </c>
      <c r="AE309" s="58">
        <f t="shared" si="236"/>
        <v>0</v>
      </c>
      <c r="AF309" s="58">
        <f t="shared" si="236"/>
        <v>0</v>
      </c>
      <c r="AG309" s="58">
        <f t="shared" si="236"/>
        <v>0</v>
      </c>
      <c r="AH309" s="58">
        <f t="shared" si="236"/>
        <v>0</v>
      </c>
      <c r="AI309" s="58">
        <f t="shared" si="236"/>
        <v>0</v>
      </c>
      <c r="AJ309" s="58">
        <f t="shared" si="236"/>
        <v>0</v>
      </c>
      <c r="AK309" s="58">
        <f t="shared" si="236"/>
        <v>0</v>
      </c>
      <c r="AX309" s="56" t="s">
        <v>65</v>
      </c>
      <c r="AY309" s="57">
        <f>AY308*AY306</f>
        <v>325332.212079975</v>
      </c>
      <c r="AZ309" s="58">
        <f t="shared" ref="AZ309:CG309" si="237">AZ308*AZ306</f>
        <v>359356.519987105</v>
      </c>
      <c r="BA309" s="58">
        <f t="shared" si="237"/>
        <v>769715.806288281</v>
      </c>
      <c r="BB309" s="58">
        <f t="shared" si="237"/>
        <v>0</v>
      </c>
      <c r="BC309" s="58">
        <f t="shared" si="237"/>
        <v>0</v>
      </c>
      <c r="BD309" s="58">
        <f t="shared" si="237"/>
        <v>0</v>
      </c>
      <c r="BE309" s="58">
        <f t="shared" si="237"/>
        <v>0</v>
      </c>
      <c r="BF309" s="58">
        <f t="shared" si="237"/>
        <v>0</v>
      </c>
      <c r="BG309" s="58">
        <f t="shared" si="237"/>
        <v>0</v>
      </c>
      <c r="BH309" s="58">
        <f t="shared" si="237"/>
        <v>0</v>
      </c>
      <c r="BI309" s="58">
        <f t="shared" si="237"/>
        <v>0</v>
      </c>
      <c r="BJ309" s="58">
        <f t="shared" si="237"/>
        <v>0</v>
      </c>
      <c r="BK309" s="58">
        <f t="shared" si="237"/>
        <v>0</v>
      </c>
      <c r="BL309" s="58">
        <f t="shared" si="237"/>
        <v>0</v>
      </c>
      <c r="BM309" s="58">
        <f t="shared" si="237"/>
        <v>0</v>
      </c>
      <c r="BN309" s="58">
        <f t="shared" si="237"/>
        <v>0</v>
      </c>
      <c r="BO309" s="76">
        <f t="shared" si="237"/>
        <v>0</v>
      </c>
      <c r="BP309" s="58">
        <f t="shared" si="237"/>
        <v>0</v>
      </c>
      <c r="BQ309" s="58">
        <f t="shared" si="237"/>
        <v>0</v>
      </c>
      <c r="BR309" s="58">
        <f t="shared" si="237"/>
        <v>0</v>
      </c>
      <c r="BS309" s="58">
        <f t="shared" si="237"/>
        <v>0</v>
      </c>
      <c r="BT309" s="58">
        <f t="shared" si="237"/>
        <v>0</v>
      </c>
      <c r="BU309" s="58">
        <f t="shared" si="237"/>
        <v>0</v>
      </c>
      <c r="BV309" s="58">
        <f t="shared" si="237"/>
        <v>0</v>
      </c>
      <c r="BW309" s="58">
        <f t="shared" si="237"/>
        <v>0</v>
      </c>
      <c r="BX309" s="58">
        <f t="shared" si="237"/>
        <v>0</v>
      </c>
      <c r="BY309" s="58">
        <f t="shared" si="237"/>
        <v>0</v>
      </c>
      <c r="BZ309" s="58">
        <f t="shared" si="237"/>
        <v>0</v>
      </c>
      <c r="CA309" s="58">
        <f t="shared" si="237"/>
        <v>0</v>
      </c>
      <c r="CB309" s="58">
        <f t="shared" si="237"/>
        <v>0</v>
      </c>
      <c r="CC309" s="58">
        <f t="shared" si="237"/>
        <v>0</v>
      </c>
      <c r="CD309" s="58">
        <f t="shared" si="237"/>
        <v>0</v>
      </c>
      <c r="CE309" s="58">
        <f t="shared" si="237"/>
        <v>0</v>
      </c>
      <c r="CF309" s="58">
        <f t="shared" si="237"/>
        <v>0</v>
      </c>
      <c r="CG309" s="58">
        <f t="shared" si="237"/>
        <v>0</v>
      </c>
      <c r="CH309" s="2"/>
    </row>
    <row r="310" ht="15" customHeight="1" spans="2:86">
      <c r="B310" s="56" t="s">
        <v>66</v>
      </c>
      <c r="C310" s="59">
        <f>SUM(C309:AG309)/SUM(C308:AG308)/4</f>
        <v>0.26627694668242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>
        <f>SUM(AY309:CC309)/SUM(AY308:CC308)/4</f>
        <v>0.303475946041444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H310" s="2"/>
    </row>
    <row r="311" ht="15" customHeight="1" spans="2:86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H311" s="2"/>
    </row>
    <row r="312" ht="15" customHeight="1" spans="2:86">
      <c r="B312" s="56" t="s">
        <v>64</v>
      </c>
      <c r="C312" s="57">
        <f>C302</f>
        <v>2890167.71</v>
      </c>
      <c r="D312" s="57">
        <f t="shared" ref="D312:AK312" si="238">D302</f>
        <v>1418928.27709227</v>
      </c>
      <c r="E312" s="57">
        <f t="shared" si="238"/>
        <v>974330.750270018</v>
      </c>
      <c r="F312" s="57">
        <f t="shared" si="238"/>
        <v>496908.682637711</v>
      </c>
      <c r="G312" s="57">
        <f t="shared" si="238"/>
        <v>0</v>
      </c>
      <c r="H312" s="57">
        <f t="shared" si="238"/>
        <v>0</v>
      </c>
      <c r="I312" s="57">
        <f t="shared" si="238"/>
        <v>0</v>
      </c>
      <c r="J312" s="57">
        <f t="shared" si="238"/>
        <v>0</v>
      </c>
      <c r="K312" s="57">
        <f t="shared" si="238"/>
        <v>0</v>
      </c>
      <c r="L312" s="57">
        <f t="shared" si="238"/>
        <v>0</v>
      </c>
      <c r="M312" s="57">
        <f t="shared" si="238"/>
        <v>0</v>
      </c>
      <c r="N312" s="57">
        <f t="shared" si="238"/>
        <v>0</v>
      </c>
      <c r="O312" s="57">
        <f t="shared" si="238"/>
        <v>0</v>
      </c>
      <c r="P312" s="57">
        <f t="shared" si="238"/>
        <v>0</v>
      </c>
      <c r="Q312" s="57">
        <f t="shared" si="238"/>
        <v>0</v>
      </c>
      <c r="R312" s="57">
        <f t="shared" si="238"/>
        <v>0</v>
      </c>
      <c r="S312" s="57">
        <f t="shared" si="238"/>
        <v>0</v>
      </c>
      <c r="T312" s="57">
        <f t="shared" si="238"/>
        <v>0</v>
      </c>
      <c r="U312" s="57">
        <f t="shared" si="238"/>
        <v>0</v>
      </c>
      <c r="V312" s="57">
        <f t="shared" si="238"/>
        <v>0</v>
      </c>
      <c r="W312" s="57">
        <f t="shared" si="238"/>
        <v>0</v>
      </c>
      <c r="X312" s="57">
        <f t="shared" si="238"/>
        <v>0</v>
      </c>
      <c r="Y312" s="57">
        <f t="shared" si="238"/>
        <v>0</v>
      </c>
      <c r="Z312" s="57">
        <f t="shared" si="238"/>
        <v>0</v>
      </c>
      <c r="AA312" s="57">
        <f t="shared" si="238"/>
        <v>0</v>
      </c>
      <c r="AB312" s="57">
        <f t="shared" si="238"/>
        <v>0</v>
      </c>
      <c r="AC312" s="57">
        <f t="shared" si="238"/>
        <v>0</v>
      </c>
      <c r="AD312" s="57">
        <f t="shared" si="238"/>
        <v>0</v>
      </c>
      <c r="AE312" s="57">
        <f t="shared" si="238"/>
        <v>0</v>
      </c>
      <c r="AF312" s="57">
        <f t="shared" si="238"/>
        <v>0</v>
      </c>
      <c r="AG312" s="57">
        <f t="shared" si="238"/>
        <v>0</v>
      </c>
      <c r="AH312" s="57">
        <f t="shared" si="238"/>
        <v>0</v>
      </c>
      <c r="AI312" s="57">
        <f t="shared" si="238"/>
        <v>0</v>
      </c>
      <c r="AJ312" s="57">
        <f t="shared" si="238"/>
        <v>0</v>
      </c>
      <c r="AK312" s="57">
        <f t="shared" si="238"/>
        <v>0</v>
      </c>
      <c r="AX312" s="56" t="s">
        <v>64</v>
      </c>
      <c r="AY312" s="57">
        <f>AY302</f>
        <v>0</v>
      </c>
      <c r="AZ312" s="57">
        <f t="shared" ref="AZ312:CG312" si="239">AZ302</f>
        <v>0</v>
      </c>
      <c r="BA312" s="57">
        <f t="shared" si="239"/>
        <v>0</v>
      </c>
      <c r="BB312" s="57">
        <f t="shared" si="239"/>
        <v>0</v>
      </c>
      <c r="BC312" s="57">
        <f t="shared" si="239"/>
        <v>0</v>
      </c>
      <c r="BD312" s="57">
        <f t="shared" si="239"/>
        <v>0</v>
      </c>
      <c r="BE312" s="57">
        <f t="shared" si="239"/>
        <v>0</v>
      </c>
      <c r="BF312" s="57">
        <f t="shared" si="239"/>
        <v>0</v>
      </c>
      <c r="BG312" s="57">
        <f t="shared" si="239"/>
        <v>0</v>
      </c>
      <c r="BH312" s="57">
        <f t="shared" si="239"/>
        <v>0</v>
      </c>
      <c r="BI312" s="57">
        <f t="shared" si="239"/>
        <v>0</v>
      </c>
      <c r="BJ312" s="57">
        <f t="shared" si="239"/>
        <v>0</v>
      </c>
      <c r="BK312" s="57">
        <f t="shared" si="239"/>
        <v>0</v>
      </c>
      <c r="BL312" s="57">
        <f t="shared" si="239"/>
        <v>0</v>
      </c>
      <c r="BM312" s="57">
        <f t="shared" si="239"/>
        <v>0</v>
      </c>
      <c r="BN312" s="57">
        <f t="shared" si="239"/>
        <v>0</v>
      </c>
      <c r="BO312" s="57">
        <f t="shared" si="239"/>
        <v>0</v>
      </c>
      <c r="BP312" s="57">
        <f t="shared" si="239"/>
        <v>0</v>
      </c>
      <c r="BQ312" s="57">
        <f t="shared" si="239"/>
        <v>0</v>
      </c>
      <c r="BR312" s="57">
        <f t="shared" si="239"/>
        <v>0</v>
      </c>
      <c r="BS312" s="57">
        <f t="shared" si="239"/>
        <v>0</v>
      </c>
      <c r="BT312" s="57">
        <f t="shared" si="239"/>
        <v>0</v>
      </c>
      <c r="BU312" s="57">
        <f t="shared" si="239"/>
        <v>0</v>
      </c>
      <c r="BV312" s="57">
        <f t="shared" si="239"/>
        <v>0</v>
      </c>
      <c r="BW312" s="57">
        <f t="shared" si="239"/>
        <v>0</v>
      </c>
      <c r="BX312" s="57">
        <f t="shared" si="239"/>
        <v>0</v>
      </c>
      <c r="BY312" s="57">
        <f t="shared" si="239"/>
        <v>0</v>
      </c>
      <c r="BZ312" s="57">
        <f t="shared" si="239"/>
        <v>0</v>
      </c>
      <c r="CA312" s="57">
        <f t="shared" si="239"/>
        <v>0</v>
      </c>
      <c r="CB312" s="57">
        <f t="shared" si="239"/>
        <v>0</v>
      </c>
      <c r="CC312" s="57">
        <f t="shared" si="239"/>
        <v>0</v>
      </c>
      <c r="CD312" s="57">
        <f t="shared" si="239"/>
        <v>0</v>
      </c>
      <c r="CE312" s="57">
        <f t="shared" si="239"/>
        <v>0</v>
      </c>
      <c r="CF312" s="57">
        <f t="shared" si="239"/>
        <v>0</v>
      </c>
      <c r="CG312" s="57">
        <f t="shared" si="239"/>
        <v>0</v>
      </c>
      <c r="CH312" s="2"/>
    </row>
    <row r="313" ht="15" customHeight="1" spans="2:86">
      <c r="B313" s="56" t="s">
        <v>65</v>
      </c>
      <c r="C313" s="57">
        <f>C312*C306</f>
        <v>1445083.855</v>
      </c>
      <c r="D313" s="57">
        <f t="shared" ref="D313:AK313" si="240">D312*D306</f>
        <v>2128392.41563841</v>
      </c>
      <c r="E313" s="57">
        <f t="shared" si="240"/>
        <v>2435826.87567505</v>
      </c>
      <c r="F313" s="57">
        <f t="shared" si="240"/>
        <v>1739180.38923199</v>
      </c>
      <c r="G313" s="57">
        <f t="shared" si="240"/>
        <v>0</v>
      </c>
      <c r="H313" s="57">
        <f t="shared" si="240"/>
        <v>0</v>
      </c>
      <c r="I313" s="57">
        <f t="shared" si="240"/>
        <v>0</v>
      </c>
      <c r="J313" s="57">
        <f t="shared" si="240"/>
        <v>0</v>
      </c>
      <c r="K313" s="57">
        <f t="shared" si="240"/>
        <v>0</v>
      </c>
      <c r="L313" s="57">
        <f t="shared" si="240"/>
        <v>0</v>
      </c>
      <c r="M313" s="57">
        <f t="shared" si="240"/>
        <v>0</v>
      </c>
      <c r="N313" s="57">
        <f t="shared" si="240"/>
        <v>0</v>
      </c>
      <c r="O313" s="57">
        <f t="shared" si="240"/>
        <v>0</v>
      </c>
      <c r="P313" s="57">
        <f t="shared" si="240"/>
        <v>0</v>
      </c>
      <c r="Q313" s="57">
        <f t="shared" si="240"/>
        <v>0</v>
      </c>
      <c r="R313" s="57">
        <f t="shared" si="240"/>
        <v>0</v>
      </c>
      <c r="S313" s="78">
        <f t="shared" si="240"/>
        <v>0</v>
      </c>
      <c r="T313" s="57">
        <f t="shared" si="240"/>
        <v>0</v>
      </c>
      <c r="U313" s="57">
        <f t="shared" si="240"/>
        <v>0</v>
      </c>
      <c r="V313" s="57">
        <f t="shared" si="240"/>
        <v>0</v>
      </c>
      <c r="W313" s="57">
        <f t="shared" si="240"/>
        <v>0</v>
      </c>
      <c r="X313" s="57">
        <f t="shared" si="240"/>
        <v>0</v>
      </c>
      <c r="Y313" s="57">
        <f t="shared" si="240"/>
        <v>0</v>
      </c>
      <c r="Z313" s="57">
        <f t="shared" si="240"/>
        <v>0</v>
      </c>
      <c r="AA313" s="57">
        <f t="shared" si="240"/>
        <v>0</v>
      </c>
      <c r="AB313" s="57">
        <f t="shared" si="240"/>
        <v>0</v>
      </c>
      <c r="AC313" s="57">
        <f t="shared" si="240"/>
        <v>0</v>
      </c>
      <c r="AD313" s="57">
        <f t="shared" si="240"/>
        <v>0</v>
      </c>
      <c r="AE313" s="57">
        <f t="shared" si="240"/>
        <v>0</v>
      </c>
      <c r="AF313" s="57">
        <f t="shared" si="240"/>
        <v>0</v>
      </c>
      <c r="AG313" s="81">
        <f t="shared" si="240"/>
        <v>0</v>
      </c>
      <c r="AH313" s="57">
        <f t="shared" si="240"/>
        <v>0</v>
      </c>
      <c r="AI313" s="81">
        <f t="shared" si="240"/>
        <v>0</v>
      </c>
      <c r="AJ313" s="57">
        <f t="shared" si="240"/>
        <v>0</v>
      </c>
      <c r="AK313" s="81">
        <f t="shared" si="240"/>
        <v>0</v>
      </c>
      <c r="AX313" s="56" t="s">
        <v>65</v>
      </c>
      <c r="AY313" s="57">
        <f>AY312*AY306</f>
        <v>0</v>
      </c>
      <c r="AZ313" s="57">
        <f t="shared" ref="AZ313:CG313" si="241">AZ312*AZ306</f>
        <v>0</v>
      </c>
      <c r="BA313" s="57">
        <f t="shared" si="241"/>
        <v>0</v>
      </c>
      <c r="BB313" s="57">
        <f t="shared" si="241"/>
        <v>0</v>
      </c>
      <c r="BC313" s="57">
        <f t="shared" si="241"/>
        <v>0</v>
      </c>
      <c r="BD313" s="57">
        <f t="shared" si="241"/>
        <v>0</v>
      </c>
      <c r="BE313" s="57">
        <f t="shared" si="241"/>
        <v>0</v>
      </c>
      <c r="BF313" s="57">
        <f t="shared" si="241"/>
        <v>0</v>
      </c>
      <c r="BG313" s="57">
        <f t="shared" si="241"/>
        <v>0</v>
      </c>
      <c r="BH313" s="57">
        <f t="shared" si="241"/>
        <v>0</v>
      </c>
      <c r="BI313" s="57">
        <f t="shared" si="241"/>
        <v>0</v>
      </c>
      <c r="BJ313" s="57">
        <f t="shared" si="241"/>
        <v>0</v>
      </c>
      <c r="BK313" s="57">
        <f t="shared" si="241"/>
        <v>0</v>
      </c>
      <c r="BL313" s="57">
        <f t="shared" si="241"/>
        <v>0</v>
      </c>
      <c r="BM313" s="57">
        <f t="shared" si="241"/>
        <v>0</v>
      </c>
      <c r="BN313" s="57">
        <f t="shared" si="241"/>
        <v>0</v>
      </c>
      <c r="BO313" s="78">
        <f t="shared" si="241"/>
        <v>0</v>
      </c>
      <c r="BP313" s="57">
        <f t="shared" si="241"/>
        <v>0</v>
      </c>
      <c r="BQ313" s="57">
        <f t="shared" si="241"/>
        <v>0</v>
      </c>
      <c r="BR313" s="57">
        <f t="shared" si="241"/>
        <v>0</v>
      </c>
      <c r="BS313" s="57">
        <f t="shared" si="241"/>
        <v>0</v>
      </c>
      <c r="BT313" s="57">
        <f t="shared" si="241"/>
        <v>0</v>
      </c>
      <c r="BU313" s="57">
        <f t="shared" si="241"/>
        <v>0</v>
      </c>
      <c r="BV313" s="57">
        <f t="shared" si="241"/>
        <v>0</v>
      </c>
      <c r="BW313" s="57">
        <f t="shared" si="241"/>
        <v>0</v>
      </c>
      <c r="BX313" s="57">
        <f t="shared" si="241"/>
        <v>0</v>
      </c>
      <c r="BY313" s="57">
        <f t="shared" si="241"/>
        <v>0</v>
      </c>
      <c r="BZ313" s="57">
        <f t="shared" si="241"/>
        <v>0</v>
      </c>
      <c r="CA313" s="57">
        <f t="shared" si="241"/>
        <v>0</v>
      </c>
      <c r="CB313" s="57">
        <f t="shared" si="241"/>
        <v>0</v>
      </c>
      <c r="CC313" s="81">
        <f t="shared" si="241"/>
        <v>0</v>
      </c>
      <c r="CD313" s="57">
        <f t="shared" si="241"/>
        <v>0</v>
      </c>
      <c r="CE313" s="81">
        <f t="shared" si="241"/>
        <v>0</v>
      </c>
      <c r="CF313" s="57">
        <f t="shared" si="241"/>
        <v>0</v>
      </c>
      <c r="CG313" s="81">
        <f t="shared" si="241"/>
        <v>0</v>
      </c>
      <c r="CH313" s="2"/>
    </row>
    <row r="314" ht="15" customHeight="1" spans="2:86">
      <c r="B314" s="62" t="s">
        <v>68</v>
      </c>
      <c r="C314" s="59">
        <f>SUM(C313:AG313)/SUM(C312:AG312)/4+0.125</f>
        <v>0.460122573887998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 t="e">
        <f>SUM(AY313:CC313)/SUM(AY312:CC312)/4+0.125</f>
        <v>#DIV/0!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H314" s="2"/>
    </row>
    <row r="315" ht="15" customHeight="1" spans="19:86">
      <c r="S315" s="74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ht="15" customHeight="1" spans="19:86">
      <c r="S316" s="74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104">
    <mergeCell ref="B2:AK2"/>
    <mergeCell ref="AX2:CG2"/>
    <mergeCell ref="CP2:DY2"/>
    <mergeCell ref="B3:AK3"/>
    <mergeCell ref="AX3:CG3"/>
    <mergeCell ref="CP3:DY3"/>
    <mergeCell ref="B4:AH4"/>
    <mergeCell ref="AJ4:AK4"/>
    <mergeCell ref="AX4:CD4"/>
    <mergeCell ref="CF4:CG4"/>
    <mergeCell ref="CP4:DV4"/>
    <mergeCell ref="DX4:DY4"/>
    <mergeCell ref="C5:AK5"/>
    <mergeCell ref="AY5:CG5"/>
    <mergeCell ref="CQ5:DY5"/>
    <mergeCell ref="B43:AK43"/>
    <mergeCell ref="AX43:CG43"/>
    <mergeCell ref="CP43:DY43"/>
    <mergeCell ref="C44:AK44"/>
    <mergeCell ref="AY44:CG44"/>
    <mergeCell ref="CQ44:DY44"/>
    <mergeCell ref="B96:AK96"/>
    <mergeCell ref="AX96:CG96"/>
    <mergeCell ref="CP96:DY96"/>
    <mergeCell ref="C97:AK97"/>
    <mergeCell ref="AY97:CG97"/>
    <mergeCell ref="CQ97:DY97"/>
    <mergeCell ref="B135:AK135"/>
    <mergeCell ref="AX135:CG135"/>
    <mergeCell ref="CP135:DY135"/>
    <mergeCell ref="C136:AK136"/>
    <mergeCell ref="AY136:CG136"/>
    <mergeCell ref="CQ136:DY136"/>
    <mergeCell ref="B174:AK174"/>
    <mergeCell ref="AX174:CG174"/>
    <mergeCell ref="CP174:DY174"/>
    <mergeCell ref="C175:AK175"/>
    <mergeCell ref="AY175:CG175"/>
    <mergeCell ref="CQ175:DY175"/>
    <mergeCell ref="B225:Q225"/>
    <mergeCell ref="AX225:BM225"/>
    <mergeCell ref="CP225:DE225"/>
    <mergeCell ref="H226:I226"/>
    <mergeCell ref="BD226:BE226"/>
    <mergeCell ref="CV226:CW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  <mergeCell ref="CP5:CP6"/>
    <mergeCell ref="CP44:CP45"/>
    <mergeCell ref="CP97:CP98"/>
    <mergeCell ref="CP136:CP137"/>
    <mergeCell ref="CP175:CP176"/>
    <mergeCell ref="CP226:CP227"/>
    <mergeCell ref="CQ226:CQ227"/>
    <mergeCell ref="CR226:CR227"/>
    <mergeCell ref="CS226:CS227"/>
    <mergeCell ref="CT226:CT227"/>
    <mergeCell ref="CU226:CU227"/>
    <mergeCell ref="CX226:CX227"/>
    <mergeCell ref="CY226:CY227"/>
    <mergeCell ref="CZ226:CZ227"/>
    <mergeCell ref="DA226:DA227"/>
    <mergeCell ref="DB226:DB227"/>
    <mergeCell ref="DC226:DC227"/>
    <mergeCell ref="DD226:DD227"/>
    <mergeCell ref="DE226:DE227"/>
  </mergeCells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Y458"/>
  <sheetViews>
    <sheetView topLeftCell="AR279" workbookViewId="0">
      <selection activeCell="AY220" sqref="AY220:CG220"/>
    </sheetView>
  </sheetViews>
  <sheetFormatPr defaultColWidth="14.3333333333333" defaultRowHeight="15.75"/>
  <cols>
    <col min="1" max="1" width="14.3333333333333" style="1"/>
    <col min="2" max="45" width="14.3333333333333" style="1" outlineLevel="1"/>
    <col min="46" max="49" width="14.3333333333333" style="1"/>
    <col min="50" max="89" width="14.3333333333333" style="1" outlineLevel="1"/>
    <col min="90" max="109" width="14.3333333333333" style="1"/>
    <col min="110" max="16384" width="14.3333333333333" style="2"/>
  </cols>
  <sheetData>
    <row r="1" ht="15" customHeight="1"/>
    <row r="2" ht="15" customHeight="1" spans="2:8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ht="15" customHeight="1" spans="2:8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2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15" customHeight="1" spans="2:8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</row>
    <row r="5" ht="15" customHeight="1" outlineLevel="1" spans="2:8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ht="15" customHeight="1" outlineLevel="1" spans="2:8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</row>
    <row r="7" ht="15" customHeight="1" outlineLevel="1" spans="2:117">
      <c r="B7" s="10">
        <v>201606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 t="s">
        <v>25</v>
      </c>
      <c r="CI7" s="11" t="s">
        <v>25</v>
      </c>
      <c r="CJ7" s="11" t="s">
        <v>25</v>
      </c>
      <c r="CK7" s="11" t="s">
        <v>25</v>
      </c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535.9</v>
      </c>
      <c r="J8" s="11">
        <v>535.9</v>
      </c>
      <c r="K8" s="11">
        <v>535.9</v>
      </c>
      <c r="L8" s="11">
        <v>535.9</v>
      </c>
      <c r="M8" s="11">
        <v>535.9</v>
      </c>
      <c r="N8" s="11">
        <v>535.9</v>
      </c>
      <c r="O8" s="11">
        <v>535.9</v>
      </c>
      <c r="P8" s="11">
        <v>535.9</v>
      </c>
      <c r="Q8" s="11">
        <v>535.9</v>
      </c>
      <c r="R8" s="11">
        <v>535.9</v>
      </c>
      <c r="S8" s="11">
        <v>535.9</v>
      </c>
      <c r="T8" s="11">
        <v>535.9</v>
      </c>
      <c r="U8" s="11">
        <v>535.9</v>
      </c>
      <c r="V8" s="11">
        <v>535.9</v>
      </c>
      <c r="W8" s="11">
        <v>535.9</v>
      </c>
      <c r="X8" s="11">
        <v>535.9</v>
      </c>
      <c r="Y8" s="11">
        <v>535.9</v>
      </c>
      <c r="Z8" s="11">
        <v>535.9</v>
      </c>
      <c r="AA8" s="11">
        <v>535.9</v>
      </c>
      <c r="AB8" s="11">
        <v>535.9</v>
      </c>
      <c r="AC8" s="11">
        <v>535.9</v>
      </c>
      <c r="AD8" s="11">
        <v>535.9</v>
      </c>
      <c r="AE8" s="11">
        <v>535.9</v>
      </c>
      <c r="AF8" s="11">
        <v>535.9</v>
      </c>
      <c r="AG8" s="11">
        <v>535.9</v>
      </c>
      <c r="AH8" s="11">
        <v>535.9</v>
      </c>
      <c r="AI8" s="11">
        <v>535.9</v>
      </c>
      <c r="AJ8" s="11">
        <v>535.9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535.9</v>
      </c>
      <c r="BF8" s="11">
        <v>535.9</v>
      </c>
      <c r="BG8" s="11">
        <v>535.9</v>
      </c>
      <c r="BH8" s="11">
        <v>535.9</v>
      </c>
      <c r="BI8" s="11">
        <v>535.9</v>
      </c>
      <c r="BJ8" s="11">
        <v>535.9</v>
      </c>
      <c r="BK8" s="11">
        <v>535.9</v>
      </c>
      <c r="BL8" s="11">
        <v>535.9</v>
      </c>
      <c r="BM8" s="11">
        <v>535.9</v>
      </c>
      <c r="BN8" s="11">
        <v>535.9</v>
      </c>
      <c r="BO8" s="11">
        <v>535.9</v>
      </c>
      <c r="BP8" s="11">
        <v>535.9</v>
      </c>
      <c r="BQ8" s="11">
        <v>535.9</v>
      </c>
      <c r="BR8" s="11">
        <v>535.9</v>
      </c>
      <c r="BS8" s="11">
        <v>535.9</v>
      </c>
      <c r="BT8" s="11">
        <v>535.9</v>
      </c>
      <c r="BU8" s="11">
        <v>535.9</v>
      </c>
      <c r="BV8" s="11">
        <v>535.9</v>
      </c>
      <c r="BW8" s="11">
        <v>535.9</v>
      </c>
      <c r="BX8" s="11">
        <v>535.9</v>
      </c>
      <c r="BY8" s="11">
        <v>535.9</v>
      </c>
      <c r="BZ8" s="11">
        <v>535.9</v>
      </c>
      <c r="CA8" s="11">
        <v>535.9</v>
      </c>
      <c r="CB8" s="11">
        <v>535.9</v>
      </c>
      <c r="CC8" s="11">
        <v>535.9</v>
      </c>
      <c r="CD8" s="11">
        <v>535.9</v>
      </c>
      <c r="CE8" s="11">
        <v>535.9</v>
      </c>
      <c r="CF8" s="11">
        <v>535.9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1497.39</v>
      </c>
      <c r="I9" s="11">
        <v>1497.39</v>
      </c>
      <c r="J9" s="11">
        <v>1497.39</v>
      </c>
      <c r="K9" s="11">
        <v>1497.39</v>
      </c>
      <c r="L9" s="11">
        <v>1497.39</v>
      </c>
      <c r="M9" s="11">
        <v>1497.39</v>
      </c>
      <c r="N9" s="11">
        <v>1497.39</v>
      </c>
      <c r="O9" s="11">
        <v>1497.39</v>
      </c>
      <c r="P9" s="11">
        <v>1497.39</v>
      </c>
      <c r="Q9" s="11">
        <v>1497.39</v>
      </c>
      <c r="R9" s="11">
        <v>1497.39</v>
      </c>
      <c r="S9" s="11">
        <v>1497.39</v>
      </c>
      <c r="T9" s="11">
        <v>1497.39</v>
      </c>
      <c r="U9" s="11">
        <v>1497.39</v>
      </c>
      <c r="V9" s="11">
        <v>1497.39</v>
      </c>
      <c r="W9" s="11">
        <v>1497.39</v>
      </c>
      <c r="X9" s="11">
        <v>1497.39</v>
      </c>
      <c r="Y9" s="11">
        <v>1497.39</v>
      </c>
      <c r="Z9" s="11">
        <v>1497.39</v>
      </c>
      <c r="AA9" s="11">
        <v>1497.39</v>
      </c>
      <c r="AB9" s="11">
        <v>1497.39</v>
      </c>
      <c r="AC9" s="11">
        <v>1497.39</v>
      </c>
      <c r="AD9" s="11">
        <v>1497.39</v>
      </c>
      <c r="AE9" s="11">
        <v>1497.39</v>
      </c>
      <c r="AF9" s="11">
        <v>1497.39</v>
      </c>
      <c r="AG9" s="11">
        <v>1497.39</v>
      </c>
      <c r="AH9" s="11">
        <v>1497.39</v>
      </c>
      <c r="AI9" s="11">
        <v>1497.39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1497.39</v>
      </c>
      <c r="BE9" s="11">
        <v>1497.39</v>
      </c>
      <c r="BF9" s="11">
        <v>1497.39</v>
      </c>
      <c r="BG9" s="11">
        <v>1497.39</v>
      </c>
      <c r="BH9" s="11">
        <v>1497.39</v>
      </c>
      <c r="BI9" s="11">
        <v>1497.39</v>
      </c>
      <c r="BJ9" s="11">
        <v>1497.39</v>
      </c>
      <c r="BK9" s="11">
        <v>1497.39</v>
      </c>
      <c r="BL9" s="11">
        <v>1497.39</v>
      </c>
      <c r="BM9" s="11">
        <v>1497.39</v>
      </c>
      <c r="BN9" s="11">
        <v>1497.39</v>
      </c>
      <c r="BO9" s="11">
        <v>1497.39</v>
      </c>
      <c r="BP9" s="11">
        <v>1497.39</v>
      </c>
      <c r="BQ9" s="11">
        <v>1497.39</v>
      </c>
      <c r="BR9" s="11">
        <v>1497.39</v>
      </c>
      <c r="BS9" s="11">
        <v>1497.39</v>
      </c>
      <c r="BT9" s="11">
        <v>1497.39</v>
      </c>
      <c r="BU9" s="11">
        <v>1497.39</v>
      </c>
      <c r="BV9" s="11">
        <v>1497.39</v>
      </c>
      <c r="BW9" s="11">
        <v>1497.39</v>
      </c>
      <c r="BX9" s="11">
        <v>1497.39</v>
      </c>
      <c r="BY9" s="11">
        <v>1497.39</v>
      </c>
      <c r="BZ9" s="11">
        <v>1497.39</v>
      </c>
      <c r="CA9" s="11">
        <v>1497.39</v>
      </c>
      <c r="CB9" s="11">
        <v>1497.39</v>
      </c>
      <c r="CC9" s="11">
        <v>1497.39</v>
      </c>
      <c r="CD9" s="11">
        <v>1497.39</v>
      </c>
      <c r="CE9" s="11">
        <v>1497.39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9877.68</v>
      </c>
      <c r="D10" s="11">
        <v>720697.21</v>
      </c>
      <c r="E10" s="11">
        <v>6483829.21</v>
      </c>
      <c r="F10" s="11">
        <v>15356270.91</v>
      </c>
      <c r="G10" s="11">
        <v>20575184.09</v>
      </c>
      <c r="H10" s="11">
        <v>22060025.63</v>
      </c>
      <c r="I10" s="11">
        <v>23043884.27</v>
      </c>
      <c r="J10" s="11">
        <v>23139248.22</v>
      </c>
      <c r="K10" s="11">
        <v>23143291.82</v>
      </c>
      <c r="L10" s="11">
        <v>23143291.82</v>
      </c>
      <c r="M10" s="11">
        <v>23143291.82</v>
      </c>
      <c r="N10" s="11">
        <v>23139036.17</v>
      </c>
      <c r="O10" s="11">
        <v>23139036.17</v>
      </c>
      <c r="P10" s="11">
        <v>23139036.17</v>
      </c>
      <c r="Q10" s="11">
        <v>23139036.17</v>
      </c>
      <c r="R10" s="11">
        <v>23139036.17</v>
      </c>
      <c r="S10" s="11">
        <v>23139036.17</v>
      </c>
      <c r="T10" s="11">
        <v>23139036.17</v>
      </c>
      <c r="U10" s="11">
        <v>23139036.17</v>
      </c>
      <c r="V10" s="11">
        <v>23093305.64</v>
      </c>
      <c r="W10" s="11">
        <v>23093305.64</v>
      </c>
      <c r="X10" s="11">
        <v>23093305.64</v>
      </c>
      <c r="Y10" s="11">
        <v>23093305.64</v>
      </c>
      <c r="Z10" s="11">
        <v>23093305.64</v>
      </c>
      <c r="AA10" s="11">
        <v>23093305.64</v>
      </c>
      <c r="AB10" s="11">
        <v>23093305.64</v>
      </c>
      <c r="AC10" s="11">
        <v>23093305.64</v>
      </c>
      <c r="AD10" s="11">
        <v>23093305.64</v>
      </c>
      <c r="AE10" s="11">
        <v>23093305.64</v>
      </c>
      <c r="AF10" s="11">
        <v>23093305.64</v>
      </c>
      <c r="AG10" s="11">
        <v>23093305.64</v>
      </c>
      <c r="AH10" s="11">
        <v>23093305.64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9877.68</v>
      </c>
      <c r="AZ10" s="11">
        <v>720697.21</v>
      </c>
      <c r="BA10" s="11">
        <v>6483829.21</v>
      </c>
      <c r="BB10" s="11">
        <v>15356270.91</v>
      </c>
      <c r="BC10" s="11">
        <v>20575184.09</v>
      </c>
      <c r="BD10" s="11">
        <v>22060025.63</v>
      </c>
      <c r="BE10" s="11">
        <v>23043884.27</v>
      </c>
      <c r="BF10" s="11">
        <v>23139248.22</v>
      </c>
      <c r="BG10" s="11">
        <v>23143291.82</v>
      </c>
      <c r="BH10" s="11">
        <v>23143291.82</v>
      </c>
      <c r="BI10" s="11">
        <v>23143291.82</v>
      </c>
      <c r="BJ10" s="11">
        <v>23139036.17</v>
      </c>
      <c r="BK10" s="11">
        <v>23139036.17</v>
      </c>
      <c r="BL10" s="11">
        <v>23139036.17</v>
      </c>
      <c r="BM10" s="11">
        <v>23139036.17</v>
      </c>
      <c r="BN10" s="11">
        <v>23139036.17</v>
      </c>
      <c r="BO10" s="11">
        <v>23139036.17</v>
      </c>
      <c r="BP10" s="11">
        <v>23139036.17</v>
      </c>
      <c r="BQ10" s="11">
        <v>23139036.17</v>
      </c>
      <c r="BR10" s="11">
        <v>23093305.64</v>
      </c>
      <c r="BS10" s="11">
        <v>23093305.64</v>
      </c>
      <c r="BT10" s="11">
        <v>23093305.64</v>
      </c>
      <c r="BU10" s="11">
        <v>23093305.64</v>
      </c>
      <c r="BV10" s="11">
        <v>23093305.64</v>
      </c>
      <c r="BW10" s="11">
        <v>23093305.64</v>
      </c>
      <c r="BX10" s="11">
        <v>23093305.64</v>
      </c>
      <c r="BY10" s="11">
        <v>23093305.64</v>
      </c>
      <c r="BZ10" s="11">
        <v>23093305.64</v>
      </c>
      <c r="CA10" s="11">
        <v>23093305.64</v>
      </c>
      <c r="CB10" s="11">
        <v>23093305.64</v>
      </c>
      <c r="CC10" s="11">
        <v>23093305.64</v>
      </c>
      <c r="CD10" s="11">
        <v>23093305.64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321333.78</v>
      </c>
      <c r="D11" s="11">
        <v>3636151.64</v>
      </c>
      <c r="E11" s="11">
        <v>11083021.41</v>
      </c>
      <c r="F11" s="11">
        <v>14665866.42</v>
      </c>
      <c r="G11" s="11">
        <v>16138639.6</v>
      </c>
      <c r="H11" s="11">
        <v>16825153.58</v>
      </c>
      <c r="I11" s="11">
        <v>16931863.94</v>
      </c>
      <c r="J11" s="11">
        <v>16941830.05</v>
      </c>
      <c r="K11" s="11">
        <v>16941830.05</v>
      </c>
      <c r="L11" s="11">
        <v>16941830.05</v>
      </c>
      <c r="M11" s="11">
        <v>16941830.05</v>
      </c>
      <c r="N11" s="11">
        <v>16941830.05</v>
      </c>
      <c r="O11" s="11">
        <v>16941830.05</v>
      </c>
      <c r="P11" s="11">
        <v>16941830.05</v>
      </c>
      <c r="Q11" s="11">
        <v>16941830.05</v>
      </c>
      <c r="R11" s="11">
        <v>16941830.05</v>
      </c>
      <c r="S11" s="11">
        <v>16941830.05</v>
      </c>
      <c r="T11" s="11">
        <v>16941830.05</v>
      </c>
      <c r="U11" s="11">
        <v>16941830.05</v>
      </c>
      <c r="V11" s="11">
        <v>16941830.05</v>
      </c>
      <c r="W11" s="11">
        <v>16941830.05</v>
      </c>
      <c r="X11" s="11">
        <v>16941830.05</v>
      </c>
      <c r="Y11" s="11">
        <v>16941830.05</v>
      </c>
      <c r="Z11" s="11">
        <v>16941830.05</v>
      </c>
      <c r="AA11" s="11">
        <v>16941830.05</v>
      </c>
      <c r="AB11" s="11">
        <v>16941830.05</v>
      </c>
      <c r="AC11" s="11">
        <v>16941830.05</v>
      </c>
      <c r="AD11" s="11">
        <v>16941830.05</v>
      </c>
      <c r="AE11" s="11">
        <v>16941830.05</v>
      </c>
      <c r="AF11" s="11">
        <v>16941830.05</v>
      </c>
      <c r="AG11" s="11">
        <v>16941830.05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321333.78</v>
      </c>
      <c r="AZ11" s="11">
        <v>3636151.64</v>
      </c>
      <c r="BA11" s="11">
        <v>11083021.41</v>
      </c>
      <c r="BB11" s="11">
        <v>14665866.42</v>
      </c>
      <c r="BC11" s="11">
        <v>16138639.6</v>
      </c>
      <c r="BD11" s="11">
        <v>16825153.58</v>
      </c>
      <c r="BE11" s="11">
        <v>16931863.94</v>
      </c>
      <c r="BF11" s="11">
        <v>16941830.05</v>
      </c>
      <c r="BG11" s="11">
        <v>16941830.05</v>
      </c>
      <c r="BH11" s="11">
        <v>16941830.05</v>
      </c>
      <c r="BI11" s="11">
        <v>16941830.05</v>
      </c>
      <c r="BJ11" s="11">
        <v>16941830.05</v>
      </c>
      <c r="BK11" s="11">
        <v>16941830.05</v>
      </c>
      <c r="BL11" s="11">
        <v>16941830.05</v>
      </c>
      <c r="BM11" s="11">
        <v>16941830.05</v>
      </c>
      <c r="BN11" s="11">
        <v>16941830.05</v>
      </c>
      <c r="BO11" s="11">
        <v>16941830.05</v>
      </c>
      <c r="BP11" s="11">
        <v>16941830.05</v>
      </c>
      <c r="BQ11" s="11">
        <v>16941830.05</v>
      </c>
      <c r="BR11" s="11">
        <v>16941830.05</v>
      </c>
      <c r="BS11" s="11">
        <v>16941830.05</v>
      </c>
      <c r="BT11" s="11">
        <v>16941830.05</v>
      </c>
      <c r="BU11" s="11">
        <v>16941830.05</v>
      </c>
      <c r="BV11" s="11">
        <v>16941830.05</v>
      </c>
      <c r="BW11" s="11">
        <v>16941830.05</v>
      </c>
      <c r="BX11" s="11">
        <v>16941830.05</v>
      </c>
      <c r="BY11" s="11">
        <v>16941830.05</v>
      </c>
      <c r="BZ11" s="11">
        <v>16941830.05</v>
      </c>
      <c r="CA11" s="11">
        <v>16941830.05</v>
      </c>
      <c r="CB11" s="11">
        <v>16941830.05</v>
      </c>
      <c r="CC11" s="11">
        <v>16941830.05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1668278.16</v>
      </c>
      <c r="D12" s="11">
        <v>16138974.68</v>
      </c>
      <c r="E12" s="11">
        <v>25341606.78</v>
      </c>
      <c r="F12" s="11">
        <v>28445128.12</v>
      </c>
      <c r="G12" s="11">
        <v>30023296.59</v>
      </c>
      <c r="H12" s="11">
        <v>30522703.7</v>
      </c>
      <c r="I12" s="11">
        <v>30598507.15</v>
      </c>
      <c r="J12" s="11">
        <v>30679989.33</v>
      </c>
      <c r="K12" s="11">
        <v>30689384.21</v>
      </c>
      <c r="L12" s="11">
        <v>30689796.18</v>
      </c>
      <c r="M12" s="11">
        <v>30694919.17</v>
      </c>
      <c r="N12" s="11">
        <v>30694919.17</v>
      </c>
      <c r="O12" s="11">
        <v>30697412.84</v>
      </c>
      <c r="P12" s="11">
        <v>30698004.27</v>
      </c>
      <c r="Q12" s="11">
        <v>30698004.27</v>
      </c>
      <c r="R12" s="11">
        <v>30698004.27</v>
      </c>
      <c r="S12" s="11">
        <v>30698004.27</v>
      </c>
      <c r="T12" s="11">
        <v>30697781.28</v>
      </c>
      <c r="U12" s="11">
        <v>30697781.28</v>
      </c>
      <c r="V12" s="11">
        <v>30697781.28</v>
      </c>
      <c r="W12" s="11">
        <v>30697781.28</v>
      </c>
      <c r="X12" s="11">
        <v>30697781.28</v>
      </c>
      <c r="Y12" s="11">
        <v>30697781.28</v>
      </c>
      <c r="Z12" s="11">
        <v>30697781.28</v>
      </c>
      <c r="AA12" s="11">
        <v>30697781.28</v>
      </c>
      <c r="AB12" s="11">
        <v>30697781.28</v>
      </c>
      <c r="AC12" s="11">
        <v>30697781.28</v>
      </c>
      <c r="AD12" s="11">
        <v>30697781.28</v>
      </c>
      <c r="AE12" s="11">
        <v>30697781.28</v>
      </c>
      <c r="AF12" s="11">
        <v>30697781.28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1668278.16</v>
      </c>
      <c r="AZ12" s="11">
        <v>16138974.68</v>
      </c>
      <c r="BA12" s="11">
        <v>25341606.78</v>
      </c>
      <c r="BB12" s="11">
        <v>28445128.12</v>
      </c>
      <c r="BC12" s="11">
        <v>30023296.59</v>
      </c>
      <c r="BD12" s="11">
        <v>30522703.7</v>
      </c>
      <c r="BE12" s="11">
        <v>30598507.15</v>
      </c>
      <c r="BF12" s="11">
        <v>30679989.33</v>
      </c>
      <c r="BG12" s="11">
        <v>30689384.21</v>
      </c>
      <c r="BH12" s="11">
        <v>30689796.18</v>
      </c>
      <c r="BI12" s="11">
        <v>30694919.17</v>
      </c>
      <c r="BJ12" s="11">
        <v>30694919.17</v>
      </c>
      <c r="BK12" s="11">
        <v>30697412.84</v>
      </c>
      <c r="BL12" s="11">
        <v>30698004.27</v>
      </c>
      <c r="BM12" s="11">
        <v>30698004.27</v>
      </c>
      <c r="BN12" s="11">
        <v>30698004.27</v>
      </c>
      <c r="BO12" s="11">
        <v>30698004.27</v>
      </c>
      <c r="BP12" s="11">
        <v>30697781.28</v>
      </c>
      <c r="BQ12" s="11">
        <v>30697781.28</v>
      </c>
      <c r="BR12" s="11">
        <v>30697781.28</v>
      </c>
      <c r="BS12" s="11">
        <v>30697781.28</v>
      </c>
      <c r="BT12" s="11">
        <v>30697781.28</v>
      </c>
      <c r="BU12" s="11">
        <v>30697781.28</v>
      </c>
      <c r="BV12" s="11">
        <v>30697781.28</v>
      </c>
      <c r="BW12" s="11">
        <v>30697781.28</v>
      </c>
      <c r="BX12" s="11">
        <v>30697781.28</v>
      </c>
      <c r="BY12" s="11">
        <v>30697781.28</v>
      </c>
      <c r="BZ12" s="11">
        <v>30697781.28</v>
      </c>
      <c r="CA12" s="11">
        <v>30697781.28</v>
      </c>
      <c r="CB12" s="11">
        <v>30697781.28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9298291.95</v>
      </c>
      <c r="D13" s="11">
        <v>23826168.86</v>
      </c>
      <c r="E13" s="11">
        <v>29349597.5</v>
      </c>
      <c r="F13" s="11">
        <v>32209441.27</v>
      </c>
      <c r="G13" s="11">
        <v>33129462.48</v>
      </c>
      <c r="H13" s="11">
        <v>33518656</v>
      </c>
      <c r="I13" s="11">
        <v>36125467.85</v>
      </c>
      <c r="J13" s="11">
        <v>36552138.21</v>
      </c>
      <c r="K13" s="11">
        <v>36551172.65</v>
      </c>
      <c r="L13" s="11">
        <v>36554097.89</v>
      </c>
      <c r="M13" s="11">
        <v>36551278.16</v>
      </c>
      <c r="N13" s="11">
        <v>36551278.16</v>
      </c>
      <c r="O13" s="11">
        <v>36589596.23</v>
      </c>
      <c r="P13" s="11">
        <v>36604349.48</v>
      </c>
      <c r="Q13" s="11">
        <v>36604349.48</v>
      </c>
      <c r="R13" s="11">
        <v>36604349.48</v>
      </c>
      <c r="S13" s="11">
        <v>36648856.95</v>
      </c>
      <c r="T13" s="11">
        <v>36648856.95</v>
      </c>
      <c r="U13" s="11">
        <v>36648856.95</v>
      </c>
      <c r="V13" s="11">
        <v>36648856.95</v>
      </c>
      <c r="W13" s="11">
        <v>36648856.95</v>
      </c>
      <c r="X13" s="11">
        <v>36648856.95</v>
      </c>
      <c r="Y13" s="11">
        <v>36648856.95</v>
      </c>
      <c r="Z13" s="11">
        <v>36648856.95</v>
      </c>
      <c r="AA13" s="11">
        <v>36649776.38</v>
      </c>
      <c r="AB13" s="11">
        <v>36649776.38</v>
      </c>
      <c r="AC13" s="11">
        <v>36649776.38</v>
      </c>
      <c r="AD13" s="11">
        <v>36649272.58</v>
      </c>
      <c r="AE13" s="11">
        <v>36647927.73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9298291.95</v>
      </c>
      <c r="AZ13" s="11">
        <v>23826168.86</v>
      </c>
      <c r="BA13" s="11">
        <v>29349597.5</v>
      </c>
      <c r="BB13" s="11">
        <v>32209441.27</v>
      </c>
      <c r="BC13" s="11">
        <v>33129462.48</v>
      </c>
      <c r="BD13" s="11">
        <v>33518656</v>
      </c>
      <c r="BE13" s="11">
        <v>36125467.85</v>
      </c>
      <c r="BF13" s="11">
        <v>36552138.21</v>
      </c>
      <c r="BG13" s="11">
        <v>36551172.65</v>
      </c>
      <c r="BH13" s="11">
        <v>36554097.89</v>
      </c>
      <c r="BI13" s="11">
        <v>36551278.16</v>
      </c>
      <c r="BJ13" s="11">
        <v>36551278.16</v>
      </c>
      <c r="BK13" s="11">
        <v>36589596.23</v>
      </c>
      <c r="BL13" s="11">
        <v>36604349.48</v>
      </c>
      <c r="BM13" s="11">
        <v>36604349.48</v>
      </c>
      <c r="BN13" s="11">
        <v>36604349.48</v>
      </c>
      <c r="BO13" s="11">
        <v>36648856.95</v>
      </c>
      <c r="BP13" s="11">
        <v>36648856.95</v>
      </c>
      <c r="BQ13" s="11">
        <v>36648856.95</v>
      </c>
      <c r="BR13" s="11">
        <v>36648856.95</v>
      </c>
      <c r="BS13" s="11">
        <v>36648856.95</v>
      </c>
      <c r="BT13" s="11">
        <v>36648856.95</v>
      </c>
      <c r="BU13" s="11">
        <v>36648856.95</v>
      </c>
      <c r="BV13" s="11">
        <v>36648856.95</v>
      </c>
      <c r="BW13" s="11">
        <v>36649776.38</v>
      </c>
      <c r="BX13" s="11">
        <v>36649776.38</v>
      </c>
      <c r="BY13" s="11">
        <v>36649776.38</v>
      </c>
      <c r="BZ13" s="11">
        <v>36649272.58</v>
      </c>
      <c r="CA13" s="11">
        <v>36647927.73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3473280.66</v>
      </c>
      <c r="D14" s="11">
        <v>19543358.81</v>
      </c>
      <c r="E14" s="11">
        <v>36950046.94</v>
      </c>
      <c r="F14" s="11">
        <v>53946132.01</v>
      </c>
      <c r="G14" s="11">
        <v>59554402.54</v>
      </c>
      <c r="H14" s="11">
        <v>64195628.1</v>
      </c>
      <c r="I14" s="11">
        <v>64933979.08</v>
      </c>
      <c r="J14" s="11">
        <v>65375891.92</v>
      </c>
      <c r="K14" s="11">
        <v>65474482.11</v>
      </c>
      <c r="L14" s="11">
        <v>65501486.87</v>
      </c>
      <c r="M14" s="11">
        <v>65595798.87</v>
      </c>
      <c r="N14" s="11">
        <v>65937641.53</v>
      </c>
      <c r="O14" s="11">
        <v>65981742.98</v>
      </c>
      <c r="P14" s="11">
        <v>65985665.48</v>
      </c>
      <c r="Q14" s="11">
        <v>65989976.82</v>
      </c>
      <c r="R14" s="11">
        <v>66178292.86</v>
      </c>
      <c r="S14" s="11">
        <v>66178292.86</v>
      </c>
      <c r="T14" s="11">
        <v>66195968.8</v>
      </c>
      <c r="U14" s="11">
        <v>66267968.08</v>
      </c>
      <c r="V14" s="11">
        <v>66268202.29</v>
      </c>
      <c r="W14" s="11">
        <v>66283892.55</v>
      </c>
      <c r="X14" s="11">
        <v>66303783.19</v>
      </c>
      <c r="Y14" s="11">
        <v>66303783.19</v>
      </c>
      <c r="Z14" s="11">
        <v>66318551.24</v>
      </c>
      <c r="AA14" s="11">
        <v>66318551.24</v>
      </c>
      <c r="AB14" s="11">
        <v>66318551.24</v>
      </c>
      <c r="AC14" s="11">
        <v>66318551.24</v>
      </c>
      <c r="AD14" s="11">
        <v>66314103.67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3473280.66</v>
      </c>
      <c r="AZ14" s="11">
        <v>19543358.81</v>
      </c>
      <c r="BA14" s="11">
        <v>36950046.94</v>
      </c>
      <c r="BB14" s="11">
        <v>53946132.01</v>
      </c>
      <c r="BC14" s="11">
        <v>58439255.18</v>
      </c>
      <c r="BD14" s="11">
        <v>63026319.77</v>
      </c>
      <c r="BE14" s="11">
        <v>63763849.48</v>
      </c>
      <c r="BF14" s="11">
        <v>64011438.84</v>
      </c>
      <c r="BG14" s="11">
        <v>64103482.95</v>
      </c>
      <c r="BH14" s="11">
        <v>64130487.71</v>
      </c>
      <c r="BI14" s="11">
        <v>64224799.71</v>
      </c>
      <c r="BJ14" s="11">
        <v>64566642.37</v>
      </c>
      <c r="BK14" s="11">
        <v>64610743.82</v>
      </c>
      <c r="BL14" s="11">
        <v>64614666.32</v>
      </c>
      <c r="BM14" s="11">
        <v>64618977.66</v>
      </c>
      <c r="BN14" s="11">
        <v>64807293.7</v>
      </c>
      <c r="BO14" s="11">
        <v>64807293.7</v>
      </c>
      <c r="BP14" s="11">
        <v>64824969.64</v>
      </c>
      <c r="BQ14" s="11">
        <v>64896968.92</v>
      </c>
      <c r="BR14" s="11">
        <v>64897203.13</v>
      </c>
      <c r="BS14" s="11">
        <v>64912893.39</v>
      </c>
      <c r="BT14" s="11">
        <v>64932784.03</v>
      </c>
      <c r="BU14" s="11">
        <v>64932784.03</v>
      </c>
      <c r="BV14" s="11">
        <v>64947552.08</v>
      </c>
      <c r="BW14" s="11">
        <v>64947552.08</v>
      </c>
      <c r="BX14" s="11">
        <v>64947552.08</v>
      </c>
      <c r="BY14" s="11">
        <v>64947552.08</v>
      </c>
      <c r="BZ14" s="11">
        <v>64943104.51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8280657.04</v>
      </c>
      <c r="D15" s="11">
        <v>27448978.69</v>
      </c>
      <c r="E15" s="11">
        <v>43672616.26</v>
      </c>
      <c r="F15" s="11">
        <v>48831567.71</v>
      </c>
      <c r="G15" s="11">
        <v>50256001.14</v>
      </c>
      <c r="H15" s="11">
        <v>50711293.85</v>
      </c>
      <c r="I15" s="11">
        <v>51088358.89</v>
      </c>
      <c r="J15" s="11">
        <v>51102242.02</v>
      </c>
      <c r="K15" s="11">
        <v>51126864.87</v>
      </c>
      <c r="L15" s="11">
        <v>51181008.48</v>
      </c>
      <c r="M15" s="11">
        <v>51359606.42</v>
      </c>
      <c r="N15" s="11">
        <v>51964123.11</v>
      </c>
      <c r="O15" s="11">
        <v>51968564.86</v>
      </c>
      <c r="P15" s="11">
        <v>51968564.86</v>
      </c>
      <c r="Q15" s="11">
        <v>52499463.98</v>
      </c>
      <c r="R15" s="11">
        <v>52499463.98</v>
      </c>
      <c r="S15" s="11">
        <v>52664668.28</v>
      </c>
      <c r="T15" s="11">
        <v>52675293.46</v>
      </c>
      <c r="U15" s="11">
        <v>52690994.98</v>
      </c>
      <c r="V15" s="11">
        <v>52698714.18</v>
      </c>
      <c r="W15" s="11">
        <v>52698714.18</v>
      </c>
      <c r="X15" s="11">
        <v>52740692.08</v>
      </c>
      <c r="Y15" s="11">
        <v>52859332.66</v>
      </c>
      <c r="Z15" s="11">
        <v>52859332.66</v>
      </c>
      <c r="AA15" s="11">
        <v>52859332.66</v>
      </c>
      <c r="AB15" s="11">
        <v>52859332.66</v>
      </c>
      <c r="AC15" s="11">
        <v>52859332.66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8280657.04</v>
      </c>
      <c r="AZ15" s="11">
        <v>27448978.69</v>
      </c>
      <c r="BA15" s="11">
        <v>43672616.26</v>
      </c>
      <c r="BB15" s="11">
        <v>47751168.71</v>
      </c>
      <c r="BC15" s="11">
        <v>49139594</v>
      </c>
      <c r="BD15" s="11">
        <v>49588722.36</v>
      </c>
      <c r="BE15" s="11">
        <v>49828029.85</v>
      </c>
      <c r="BF15" s="11">
        <v>49835662.4</v>
      </c>
      <c r="BG15" s="11">
        <v>49860285.25</v>
      </c>
      <c r="BH15" s="11">
        <v>49914428.86</v>
      </c>
      <c r="BI15" s="11">
        <v>50093026.8</v>
      </c>
      <c r="BJ15" s="11">
        <v>50697543.49</v>
      </c>
      <c r="BK15" s="11">
        <v>50701985.24</v>
      </c>
      <c r="BL15" s="11">
        <v>50701985.24</v>
      </c>
      <c r="BM15" s="11">
        <v>51232884.36</v>
      </c>
      <c r="BN15" s="11">
        <v>51232884.36</v>
      </c>
      <c r="BO15" s="11">
        <v>51398088.66</v>
      </c>
      <c r="BP15" s="11">
        <v>51408713.84</v>
      </c>
      <c r="BQ15" s="11">
        <v>51424415.36</v>
      </c>
      <c r="BR15" s="11">
        <v>51432134.56</v>
      </c>
      <c r="BS15" s="11">
        <v>51432134.56</v>
      </c>
      <c r="BT15" s="11">
        <v>51474112.46</v>
      </c>
      <c r="BU15" s="11">
        <v>51592753.04</v>
      </c>
      <c r="BV15" s="11">
        <v>51592753.04</v>
      </c>
      <c r="BW15" s="11">
        <v>51592753.04</v>
      </c>
      <c r="BX15" s="11">
        <v>51592753.04</v>
      </c>
      <c r="BY15" s="11">
        <v>51592753.04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10416172.64</v>
      </c>
      <c r="D16" s="11">
        <v>40352416.73</v>
      </c>
      <c r="E16" s="11">
        <v>48196323.43</v>
      </c>
      <c r="F16" s="11">
        <v>49933784.75</v>
      </c>
      <c r="G16" s="11">
        <v>50688643.85</v>
      </c>
      <c r="H16" s="11">
        <v>51449026.27</v>
      </c>
      <c r="I16" s="11">
        <v>51482962.59</v>
      </c>
      <c r="J16" s="11">
        <v>51563312.96</v>
      </c>
      <c r="K16" s="11">
        <v>51587764.71</v>
      </c>
      <c r="L16" s="11">
        <v>51624440.07</v>
      </c>
      <c r="M16" s="11">
        <v>51877193.34</v>
      </c>
      <c r="N16" s="11">
        <v>51888238.94</v>
      </c>
      <c r="O16" s="11">
        <v>51888238.94</v>
      </c>
      <c r="P16" s="11">
        <v>51967402.69</v>
      </c>
      <c r="Q16" s="11">
        <v>51967402.69</v>
      </c>
      <c r="R16" s="11">
        <v>52311700.35</v>
      </c>
      <c r="S16" s="11">
        <v>52448314.52</v>
      </c>
      <c r="T16" s="11">
        <v>52495177.58</v>
      </c>
      <c r="U16" s="11">
        <v>52511563.89</v>
      </c>
      <c r="V16" s="11">
        <v>52511563.89</v>
      </c>
      <c r="W16" s="11">
        <v>52531679.33</v>
      </c>
      <c r="X16" s="11">
        <v>52591920.99</v>
      </c>
      <c r="Y16" s="11">
        <v>52591920.99</v>
      </c>
      <c r="Z16" s="11">
        <v>52591920.99</v>
      </c>
      <c r="AA16" s="11">
        <v>52591920.99</v>
      </c>
      <c r="AB16" s="11">
        <v>52591200.11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10416172.64</v>
      </c>
      <c r="AZ16" s="11">
        <v>40352416.73</v>
      </c>
      <c r="BA16" s="11">
        <v>46998936.6</v>
      </c>
      <c r="BB16" s="11">
        <v>48585913.71</v>
      </c>
      <c r="BC16" s="11">
        <v>49270059.17</v>
      </c>
      <c r="BD16" s="11">
        <v>49841282.4</v>
      </c>
      <c r="BE16" s="11">
        <v>49865141.88</v>
      </c>
      <c r="BF16" s="11">
        <v>49945492.25</v>
      </c>
      <c r="BG16" s="11">
        <v>49969944</v>
      </c>
      <c r="BH16" s="11">
        <v>50006619.36</v>
      </c>
      <c r="BI16" s="11">
        <v>50259372.63</v>
      </c>
      <c r="BJ16" s="11">
        <v>50270418.23</v>
      </c>
      <c r="BK16" s="11">
        <v>50270418.23</v>
      </c>
      <c r="BL16" s="11">
        <v>50349581.98</v>
      </c>
      <c r="BM16" s="11">
        <v>50349581.98</v>
      </c>
      <c r="BN16" s="11">
        <v>50693879.64</v>
      </c>
      <c r="BO16" s="11">
        <v>50830493.81</v>
      </c>
      <c r="BP16" s="11">
        <v>50877356.87</v>
      </c>
      <c r="BQ16" s="11">
        <v>50893743.18</v>
      </c>
      <c r="BR16" s="11">
        <v>50893743.18</v>
      </c>
      <c r="BS16" s="11">
        <v>50913858.62</v>
      </c>
      <c r="BT16" s="11">
        <v>50974100.28</v>
      </c>
      <c r="BU16" s="11">
        <v>50974100.28</v>
      </c>
      <c r="BV16" s="11">
        <v>50974100.28</v>
      </c>
      <c r="BW16" s="11">
        <v>50974100.28</v>
      </c>
      <c r="BX16" s="11">
        <v>50973379.4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22019160.57</v>
      </c>
      <c r="D17" s="11">
        <v>45884260.79</v>
      </c>
      <c r="E17" s="11">
        <v>51610881.9</v>
      </c>
      <c r="F17" s="11">
        <v>53505458.01</v>
      </c>
      <c r="G17" s="11">
        <v>54907295.23</v>
      </c>
      <c r="H17" s="11">
        <v>55382611.67</v>
      </c>
      <c r="I17" s="11">
        <v>55785274.67</v>
      </c>
      <c r="J17" s="11">
        <v>56054782.88</v>
      </c>
      <c r="K17" s="11">
        <v>56111895.02</v>
      </c>
      <c r="L17" s="11">
        <v>56136845.75</v>
      </c>
      <c r="M17" s="11">
        <v>56156013.45</v>
      </c>
      <c r="N17" s="11">
        <v>56157822.73</v>
      </c>
      <c r="O17" s="11">
        <v>56403054.46</v>
      </c>
      <c r="P17" s="11">
        <v>56403054.46</v>
      </c>
      <c r="Q17" s="11">
        <v>56634857.33</v>
      </c>
      <c r="R17" s="11">
        <v>56719304.5</v>
      </c>
      <c r="S17" s="11">
        <v>57061174.67</v>
      </c>
      <c r="T17" s="11">
        <v>57283135.3</v>
      </c>
      <c r="U17" s="11">
        <v>57283135.3</v>
      </c>
      <c r="V17" s="11">
        <v>57309247.98</v>
      </c>
      <c r="W17" s="11">
        <v>57309247.98</v>
      </c>
      <c r="X17" s="11">
        <v>57309247.98</v>
      </c>
      <c r="Y17" s="11">
        <v>57309247.98</v>
      </c>
      <c r="Z17" s="11">
        <v>57309247.98</v>
      </c>
      <c r="AA17" s="11">
        <v>57309247.98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22019160.57</v>
      </c>
      <c r="AZ17" s="11">
        <v>43953466.58</v>
      </c>
      <c r="BA17" s="11">
        <v>48966956.09</v>
      </c>
      <c r="BB17" s="11">
        <v>50424446.09</v>
      </c>
      <c r="BC17" s="11">
        <v>51551902.28</v>
      </c>
      <c r="BD17" s="11">
        <v>51795711.51</v>
      </c>
      <c r="BE17" s="11">
        <v>52131890.64</v>
      </c>
      <c r="BF17" s="11">
        <v>52401398.85</v>
      </c>
      <c r="BG17" s="11">
        <v>52458510.99</v>
      </c>
      <c r="BH17" s="11">
        <v>52483461.72</v>
      </c>
      <c r="BI17" s="11">
        <v>52502629.42</v>
      </c>
      <c r="BJ17" s="11">
        <v>52504438.7</v>
      </c>
      <c r="BK17" s="11">
        <v>52749670.43</v>
      </c>
      <c r="BL17" s="11">
        <v>52749670.43</v>
      </c>
      <c r="BM17" s="11">
        <v>52981473.3</v>
      </c>
      <c r="BN17" s="11">
        <v>53065920.47</v>
      </c>
      <c r="BO17" s="11">
        <v>53407790.64</v>
      </c>
      <c r="BP17" s="11">
        <v>53629751.27</v>
      </c>
      <c r="BQ17" s="11">
        <v>53629751.27</v>
      </c>
      <c r="BR17" s="11">
        <v>53655863.95</v>
      </c>
      <c r="BS17" s="11">
        <v>53655863.95</v>
      </c>
      <c r="BT17" s="11">
        <v>53655863.95</v>
      </c>
      <c r="BU17" s="11">
        <v>53655863.95</v>
      </c>
      <c r="BV17" s="11">
        <v>53655863.95</v>
      </c>
      <c r="BW17" s="11">
        <v>53655863.95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12176987.73</v>
      </c>
      <c r="D18" s="11">
        <v>46259721.47</v>
      </c>
      <c r="E18" s="11">
        <v>66434430.7</v>
      </c>
      <c r="F18" s="11">
        <v>78333522.56</v>
      </c>
      <c r="G18" s="11">
        <v>83379378.94</v>
      </c>
      <c r="H18" s="11">
        <v>85771954.2</v>
      </c>
      <c r="I18" s="11">
        <v>87027397.82</v>
      </c>
      <c r="J18" s="11">
        <v>87663825.05</v>
      </c>
      <c r="K18" s="11">
        <v>88317536.14</v>
      </c>
      <c r="L18" s="11">
        <v>88558316.58</v>
      </c>
      <c r="M18" s="11">
        <v>88570492.62</v>
      </c>
      <c r="N18" s="11">
        <v>88806817.46</v>
      </c>
      <c r="O18" s="11">
        <v>88822633.92</v>
      </c>
      <c r="P18" s="11">
        <v>89108551.72</v>
      </c>
      <c r="Q18" s="11">
        <v>89282560.3</v>
      </c>
      <c r="R18" s="11">
        <v>89628676.35</v>
      </c>
      <c r="S18" s="11">
        <v>89848472.26</v>
      </c>
      <c r="T18" s="11">
        <v>89848472.26</v>
      </c>
      <c r="U18" s="11">
        <v>89873082.52</v>
      </c>
      <c r="V18" s="11">
        <v>89873082.52</v>
      </c>
      <c r="W18" s="11">
        <v>89873082.52</v>
      </c>
      <c r="X18" s="11">
        <v>89873082.52</v>
      </c>
      <c r="Y18" s="11">
        <v>89873356.84</v>
      </c>
      <c r="Z18" s="11">
        <v>89873356.84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7710145</v>
      </c>
      <c r="AZ18" s="11">
        <v>27599126.4</v>
      </c>
      <c r="BA18" s="11">
        <v>39930052.07</v>
      </c>
      <c r="BB18" s="11">
        <v>48643572.82</v>
      </c>
      <c r="BC18" s="11">
        <v>51806523.97</v>
      </c>
      <c r="BD18" s="11">
        <v>53416348.17</v>
      </c>
      <c r="BE18" s="11">
        <v>54247938.04</v>
      </c>
      <c r="BF18" s="11">
        <v>54861229.08</v>
      </c>
      <c r="BG18" s="11">
        <v>55514940.17</v>
      </c>
      <c r="BH18" s="11">
        <v>55755720.61</v>
      </c>
      <c r="BI18" s="11">
        <v>55767896.65</v>
      </c>
      <c r="BJ18" s="11">
        <v>56004221.49</v>
      </c>
      <c r="BK18" s="11">
        <v>56020037.95</v>
      </c>
      <c r="BL18" s="11">
        <v>56305955.75</v>
      </c>
      <c r="BM18" s="11">
        <v>56479964.33</v>
      </c>
      <c r="BN18" s="11">
        <v>56826080.38</v>
      </c>
      <c r="BO18" s="11">
        <v>57045876.29</v>
      </c>
      <c r="BP18" s="11">
        <v>57045876.29</v>
      </c>
      <c r="BQ18" s="11">
        <v>57070486.55</v>
      </c>
      <c r="BR18" s="11">
        <v>57070486.55</v>
      </c>
      <c r="BS18" s="11">
        <v>57070486.55</v>
      </c>
      <c r="BT18" s="11">
        <v>57070486.55</v>
      </c>
      <c r="BU18" s="11">
        <v>57070760.87</v>
      </c>
      <c r="BV18" s="11">
        <v>57070760.87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17101058.13</v>
      </c>
      <c r="D19" s="11">
        <v>44734269.81</v>
      </c>
      <c r="E19" s="11">
        <v>59721750.04</v>
      </c>
      <c r="F19" s="11">
        <v>65738801.64</v>
      </c>
      <c r="G19" s="11">
        <v>68363722.75</v>
      </c>
      <c r="H19" s="11">
        <v>70877159.14</v>
      </c>
      <c r="I19" s="11">
        <v>71700059.68</v>
      </c>
      <c r="J19" s="11">
        <v>72373679.63</v>
      </c>
      <c r="K19" s="11">
        <v>72444916.51</v>
      </c>
      <c r="L19" s="11">
        <v>72500474.4</v>
      </c>
      <c r="M19" s="11">
        <v>72957273.82</v>
      </c>
      <c r="N19" s="11">
        <v>73039726.68</v>
      </c>
      <c r="O19" s="11">
        <v>73163250.65</v>
      </c>
      <c r="P19" s="11">
        <v>73237611.04</v>
      </c>
      <c r="Q19" s="11">
        <v>73493812.98</v>
      </c>
      <c r="R19" s="11">
        <v>73606505.52</v>
      </c>
      <c r="S19" s="11">
        <v>73606505.52</v>
      </c>
      <c r="T19" s="11">
        <v>73619140.98</v>
      </c>
      <c r="U19" s="11">
        <v>73619140.98</v>
      </c>
      <c r="V19" s="11">
        <v>73619636.63</v>
      </c>
      <c r="W19" s="11">
        <v>73619636.63</v>
      </c>
      <c r="X19" s="11">
        <v>73619636.63</v>
      </c>
      <c r="Y19" s="11">
        <v>73620129.96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10468577.96</v>
      </c>
      <c r="AZ19" s="11">
        <v>26418278.46</v>
      </c>
      <c r="BA19" s="11">
        <v>36568601.51</v>
      </c>
      <c r="BB19" s="11">
        <v>40122167.91</v>
      </c>
      <c r="BC19" s="11">
        <v>41926346.47</v>
      </c>
      <c r="BD19" s="11">
        <v>43428228.96</v>
      </c>
      <c r="BE19" s="11">
        <v>44166713.32</v>
      </c>
      <c r="BF19" s="11">
        <v>44840333.27</v>
      </c>
      <c r="BG19" s="11">
        <v>44911570.15</v>
      </c>
      <c r="BH19" s="11">
        <v>44967128.04</v>
      </c>
      <c r="BI19" s="11">
        <v>45423927.46</v>
      </c>
      <c r="BJ19" s="11">
        <v>45506380.32</v>
      </c>
      <c r="BK19" s="11">
        <v>45629904.29</v>
      </c>
      <c r="BL19" s="11">
        <v>45704264.68</v>
      </c>
      <c r="BM19" s="11">
        <v>45960466.62</v>
      </c>
      <c r="BN19" s="11">
        <v>46073159.16</v>
      </c>
      <c r="BO19" s="11">
        <v>46073159.16</v>
      </c>
      <c r="BP19" s="11">
        <v>46085794.62</v>
      </c>
      <c r="BQ19" s="11">
        <v>46085794.62</v>
      </c>
      <c r="BR19" s="11">
        <v>46086290.27</v>
      </c>
      <c r="BS19" s="11">
        <v>46086290.27</v>
      </c>
      <c r="BT19" s="11">
        <v>46086290.27</v>
      </c>
      <c r="BU19" s="11">
        <v>46086783.6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11857313.85</v>
      </c>
      <c r="D20" s="11">
        <v>35931637.69</v>
      </c>
      <c r="E20" s="11">
        <v>45152426.53</v>
      </c>
      <c r="F20" s="11">
        <v>51281916.26</v>
      </c>
      <c r="G20" s="11">
        <v>55681849.55</v>
      </c>
      <c r="H20" s="11">
        <v>58450518.04</v>
      </c>
      <c r="I20" s="11">
        <v>59158775.82</v>
      </c>
      <c r="J20" s="11">
        <v>60067151.9</v>
      </c>
      <c r="K20" s="11">
        <v>60193117.61</v>
      </c>
      <c r="L20" s="11">
        <v>60681343.33</v>
      </c>
      <c r="M20" s="11">
        <v>60705600.26</v>
      </c>
      <c r="N20" s="11">
        <v>60826875.75</v>
      </c>
      <c r="O20" s="11">
        <v>60874390.92</v>
      </c>
      <c r="P20" s="11">
        <v>60957291.47</v>
      </c>
      <c r="Q20" s="11">
        <v>61021180.18</v>
      </c>
      <c r="R20" s="11">
        <v>61021180.18</v>
      </c>
      <c r="S20" s="11">
        <v>61031836.22</v>
      </c>
      <c r="T20" s="11">
        <v>61031836.22</v>
      </c>
      <c r="U20" s="11">
        <v>61031836.22</v>
      </c>
      <c r="V20" s="11">
        <v>61031836.22</v>
      </c>
      <c r="W20" s="11">
        <v>61032215.83</v>
      </c>
      <c r="X20" s="11">
        <v>61032215.83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6587247.74</v>
      </c>
      <c r="AZ20" s="11">
        <v>20810893.07</v>
      </c>
      <c r="BA20" s="11">
        <v>26110298.99</v>
      </c>
      <c r="BB20" s="11">
        <v>29841439.88</v>
      </c>
      <c r="BC20" s="11">
        <v>32111745.49</v>
      </c>
      <c r="BD20" s="11">
        <v>34543129.99</v>
      </c>
      <c r="BE20" s="11">
        <v>35251387.77</v>
      </c>
      <c r="BF20" s="11">
        <v>36159763.85</v>
      </c>
      <c r="BG20" s="11">
        <v>36285729.56</v>
      </c>
      <c r="BH20" s="11">
        <v>36773955.28</v>
      </c>
      <c r="BI20" s="11">
        <v>36798212.21</v>
      </c>
      <c r="BJ20" s="11">
        <v>36919487.7</v>
      </c>
      <c r="BK20" s="11">
        <v>36967002.87</v>
      </c>
      <c r="BL20" s="11">
        <v>37049903.42</v>
      </c>
      <c r="BM20" s="11">
        <v>37113792.13</v>
      </c>
      <c r="BN20" s="11">
        <v>37113792.13</v>
      </c>
      <c r="BO20" s="11">
        <v>37124448.17</v>
      </c>
      <c r="BP20" s="11">
        <v>37124448.17</v>
      </c>
      <c r="BQ20" s="11">
        <v>37124448.17</v>
      </c>
      <c r="BR20" s="11">
        <v>37124448.17</v>
      </c>
      <c r="BS20" s="11">
        <v>37124827.78</v>
      </c>
      <c r="BT20" s="11">
        <v>37124827.78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15466139.79</v>
      </c>
      <c r="D21" s="11">
        <v>33575331.06</v>
      </c>
      <c r="E21" s="11">
        <v>45264976.37</v>
      </c>
      <c r="F21" s="11">
        <v>55162726.78</v>
      </c>
      <c r="G21" s="11">
        <v>59780563.55</v>
      </c>
      <c r="H21" s="11">
        <v>61182831.2</v>
      </c>
      <c r="I21" s="11">
        <v>62504893.64</v>
      </c>
      <c r="J21" s="11">
        <v>62701516.62</v>
      </c>
      <c r="K21" s="11">
        <v>63006966.19</v>
      </c>
      <c r="L21" s="11">
        <v>63085193.35</v>
      </c>
      <c r="M21" s="11">
        <v>63249191.85</v>
      </c>
      <c r="N21" s="11">
        <v>63438602.34</v>
      </c>
      <c r="O21" s="11">
        <v>63484488.98</v>
      </c>
      <c r="P21" s="11">
        <v>63529366.54</v>
      </c>
      <c r="Q21" s="11">
        <v>63529366.54</v>
      </c>
      <c r="R21" s="11">
        <v>63532274.67</v>
      </c>
      <c r="S21" s="11">
        <v>63534693.56</v>
      </c>
      <c r="T21" s="11">
        <v>63534866.99</v>
      </c>
      <c r="U21" s="11">
        <v>63534866.99</v>
      </c>
      <c r="V21" s="11">
        <v>63534866.99</v>
      </c>
      <c r="W21" s="11">
        <v>63534866.99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8595714.24</v>
      </c>
      <c r="AZ21" s="11">
        <v>18283608.91</v>
      </c>
      <c r="BA21" s="11">
        <v>24881291.62</v>
      </c>
      <c r="BB21" s="11">
        <v>30110266.3</v>
      </c>
      <c r="BC21" s="11">
        <v>34324517.16</v>
      </c>
      <c r="BD21" s="11">
        <v>35726784.81</v>
      </c>
      <c r="BE21" s="11">
        <v>37048847.25</v>
      </c>
      <c r="BF21" s="11">
        <v>37245470.23</v>
      </c>
      <c r="BG21" s="11">
        <v>37550919.8</v>
      </c>
      <c r="BH21" s="11">
        <v>37629146.96</v>
      </c>
      <c r="BI21" s="11">
        <v>37793145.46</v>
      </c>
      <c r="BJ21" s="11">
        <v>37982555.95</v>
      </c>
      <c r="BK21" s="11">
        <v>38028442.59</v>
      </c>
      <c r="BL21" s="11">
        <v>38073320.15</v>
      </c>
      <c r="BM21" s="11">
        <v>38073320.15</v>
      </c>
      <c r="BN21" s="11">
        <v>38076228.28</v>
      </c>
      <c r="BO21" s="11">
        <v>38078647.17</v>
      </c>
      <c r="BP21" s="11">
        <v>38078820.6</v>
      </c>
      <c r="BQ21" s="11">
        <v>38078820.6</v>
      </c>
      <c r="BR21" s="11">
        <v>38078820.6</v>
      </c>
      <c r="BS21" s="11">
        <v>38078820.6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2822480.61</v>
      </c>
      <c r="D22" s="11">
        <v>21656600.35</v>
      </c>
      <c r="E22" s="11">
        <v>37222897.45</v>
      </c>
      <c r="F22" s="11">
        <v>46059853.17</v>
      </c>
      <c r="G22" s="11">
        <v>50125001.37</v>
      </c>
      <c r="H22" s="11">
        <v>51388850.29</v>
      </c>
      <c r="I22" s="11">
        <v>51738670.36</v>
      </c>
      <c r="J22" s="11">
        <v>51878247.95</v>
      </c>
      <c r="K22" s="11">
        <v>51994047.78</v>
      </c>
      <c r="L22" s="11">
        <v>52411422.22</v>
      </c>
      <c r="M22" s="11">
        <v>52552382.72</v>
      </c>
      <c r="N22" s="11">
        <v>52565657.75</v>
      </c>
      <c r="O22" s="11">
        <v>52566046.57</v>
      </c>
      <c r="P22" s="11">
        <v>52568226.49</v>
      </c>
      <c r="Q22" s="11">
        <v>52569105.97</v>
      </c>
      <c r="R22" s="11">
        <v>52570596.33</v>
      </c>
      <c r="S22" s="11">
        <v>52570596.33</v>
      </c>
      <c r="T22" s="11">
        <v>52570596.33</v>
      </c>
      <c r="U22" s="11">
        <v>52571836.3</v>
      </c>
      <c r="V22" s="11">
        <v>52571836.3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2282572.44</v>
      </c>
      <c r="AZ22" s="11">
        <v>19850272.22</v>
      </c>
      <c r="BA22" s="11">
        <v>35204252.62</v>
      </c>
      <c r="BB22" s="11">
        <v>44001823.52</v>
      </c>
      <c r="BC22" s="11">
        <v>48066971.72</v>
      </c>
      <c r="BD22" s="11">
        <v>49330820.64</v>
      </c>
      <c r="BE22" s="11">
        <v>49680640.71</v>
      </c>
      <c r="BF22" s="11">
        <v>49820218.3</v>
      </c>
      <c r="BG22" s="11">
        <v>49936018.13</v>
      </c>
      <c r="BH22" s="11">
        <v>50353392.57</v>
      </c>
      <c r="BI22" s="11">
        <v>50494353.07</v>
      </c>
      <c r="BJ22" s="11">
        <v>50507628.1</v>
      </c>
      <c r="BK22" s="11">
        <v>50508016.92</v>
      </c>
      <c r="BL22" s="11">
        <v>50510196.84</v>
      </c>
      <c r="BM22" s="11">
        <v>50511076.32</v>
      </c>
      <c r="BN22" s="11">
        <v>50512566.68</v>
      </c>
      <c r="BO22" s="11">
        <v>50512566.68</v>
      </c>
      <c r="BP22" s="11">
        <v>50512566.68</v>
      </c>
      <c r="BQ22" s="11">
        <v>50513806.65</v>
      </c>
      <c r="BR22" s="11">
        <v>50513806.65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10329622.07</v>
      </c>
      <c r="D23" s="11">
        <v>40259012.24</v>
      </c>
      <c r="E23" s="11">
        <v>57144076.1</v>
      </c>
      <c r="F23" s="11">
        <v>63048363.66</v>
      </c>
      <c r="G23" s="11">
        <v>64110965.79</v>
      </c>
      <c r="H23" s="11">
        <v>65591869.66</v>
      </c>
      <c r="I23" s="11">
        <v>66455718.7</v>
      </c>
      <c r="J23" s="11">
        <v>66614710.57</v>
      </c>
      <c r="K23" s="11">
        <v>67066581.16</v>
      </c>
      <c r="L23" s="11">
        <v>67399349.17</v>
      </c>
      <c r="M23" s="11">
        <v>67489113.59</v>
      </c>
      <c r="N23" s="11">
        <v>67490683.54</v>
      </c>
      <c r="O23" s="11">
        <v>67679953.54</v>
      </c>
      <c r="P23" s="11">
        <v>67681054.12</v>
      </c>
      <c r="Q23" s="11">
        <v>67681054.12</v>
      </c>
      <c r="R23" s="11">
        <v>67681054.12</v>
      </c>
      <c r="S23" s="11">
        <v>67681054.12</v>
      </c>
      <c r="T23" s="11">
        <v>67684297.08</v>
      </c>
      <c r="U23" s="11">
        <v>67684297.08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9645375.23</v>
      </c>
      <c r="AZ23" s="11">
        <v>38249984.03</v>
      </c>
      <c r="BA23" s="11">
        <v>54944408.33</v>
      </c>
      <c r="BB23" s="11">
        <v>60848695.89</v>
      </c>
      <c r="BC23" s="11">
        <v>61911298.02</v>
      </c>
      <c r="BD23" s="11">
        <v>63392201.89</v>
      </c>
      <c r="BE23" s="11">
        <v>64256050.93</v>
      </c>
      <c r="BF23" s="11">
        <v>64415042.8</v>
      </c>
      <c r="BG23" s="11">
        <v>64866913.39</v>
      </c>
      <c r="BH23" s="11">
        <v>65199681.4</v>
      </c>
      <c r="BI23" s="11">
        <v>65289445.82</v>
      </c>
      <c r="BJ23" s="11">
        <v>65291015.77</v>
      </c>
      <c r="BK23" s="11">
        <v>65480285.77</v>
      </c>
      <c r="BL23" s="11">
        <v>65481386.35</v>
      </c>
      <c r="BM23" s="11">
        <v>65481386.35</v>
      </c>
      <c r="BN23" s="11">
        <v>65481386.35</v>
      </c>
      <c r="BO23" s="11">
        <v>65481386.35</v>
      </c>
      <c r="BP23" s="11">
        <v>65484629.31</v>
      </c>
      <c r="BQ23" s="11">
        <v>65484629.31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13726021.82</v>
      </c>
      <c r="D24" s="11">
        <v>45608009.77</v>
      </c>
      <c r="E24" s="11">
        <v>55461017.39</v>
      </c>
      <c r="F24" s="11">
        <v>58748477.9</v>
      </c>
      <c r="G24" s="11">
        <v>60842976.44</v>
      </c>
      <c r="H24" s="11">
        <v>62359168.32</v>
      </c>
      <c r="I24" s="11">
        <v>62536638.9</v>
      </c>
      <c r="J24" s="11">
        <v>62942789.15</v>
      </c>
      <c r="K24" s="11">
        <v>63270575.29</v>
      </c>
      <c r="L24" s="11">
        <v>63349287.79</v>
      </c>
      <c r="M24" s="11">
        <v>63355645.08</v>
      </c>
      <c r="N24" s="11">
        <v>63366256.1</v>
      </c>
      <c r="O24" s="11">
        <v>63369518.44</v>
      </c>
      <c r="P24" s="11">
        <v>63369518.44</v>
      </c>
      <c r="Q24" s="11">
        <v>63371200.86</v>
      </c>
      <c r="R24" s="11">
        <v>63371200.86</v>
      </c>
      <c r="S24" s="11">
        <v>63371200.86</v>
      </c>
      <c r="T24" s="11">
        <v>63371200.86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13721212.94</v>
      </c>
      <c r="AZ24" s="11">
        <v>45603032.18</v>
      </c>
      <c r="BA24" s="11">
        <v>55456039.8</v>
      </c>
      <c r="BB24" s="11">
        <v>58743500.31</v>
      </c>
      <c r="BC24" s="11">
        <v>60837998.85</v>
      </c>
      <c r="BD24" s="11">
        <v>62354190.73</v>
      </c>
      <c r="BE24" s="11">
        <v>62531661.31</v>
      </c>
      <c r="BF24" s="11">
        <v>62937811.56</v>
      </c>
      <c r="BG24" s="11">
        <v>63265597.7</v>
      </c>
      <c r="BH24" s="11">
        <v>63344310.2</v>
      </c>
      <c r="BI24" s="11">
        <v>63350667.49</v>
      </c>
      <c r="BJ24" s="11">
        <v>63361278.51</v>
      </c>
      <c r="BK24" s="11">
        <v>63364540.85</v>
      </c>
      <c r="BL24" s="11">
        <v>63364540.85</v>
      </c>
      <c r="BM24" s="11">
        <v>63366223.27</v>
      </c>
      <c r="BN24" s="11">
        <v>63366223.27</v>
      </c>
      <c r="BO24" s="11">
        <v>63366223.27</v>
      </c>
      <c r="BP24" s="11">
        <v>63366223.27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16764557.9</v>
      </c>
      <c r="D25" s="11">
        <v>44862688.37</v>
      </c>
      <c r="E25" s="11">
        <v>52636069.44</v>
      </c>
      <c r="F25" s="11">
        <v>58408481.87</v>
      </c>
      <c r="G25" s="11">
        <v>62246411.58</v>
      </c>
      <c r="H25" s="11">
        <v>63150246.45</v>
      </c>
      <c r="I25" s="11">
        <v>64382073.36</v>
      </c>
      <c r="J25" s="11">
        <v>65961967</v>
      </c>
      <c r="K25" s="11">
        <v>66188703.79</v>
      </c>
      <c r="L25" s="11">
        <v>66258136.08</v>
      </c>
      <c r="M25" s="11">
        <v>66409686.95</v>
      </c>
      <c r="N25" s="11">
        <v>66428705.18</v>
      </c>
      <c r="O25" s="11">
        <v>66431845.89</v>
      </c>
      <c r="P25" s="11">
        <v>66434131.2</v>
      </c>
      <c r="Q25" s="11">
        <v>66452460.22</v>
      </c>
      <c r="R25" s="11">
        <v>66452475.29</v>
      </c>
      <c r="S25" s="11">
        <v>66458374.08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27298447.67</v>
      </c>
      <c r="AZ25" s="11">
        <v>55396578.14</v>
      </c>
      <c r="BA25" s="11">
        <v>63167876.34</v>
      </c>
      <c r="BB25" s="11">
        <v>68940288.77</v>
      </c>
      <c r="BC25" s="11">
        <v>72778218.48</v>
      </c>
      <c r="BD25" s="11">
        <v>73682053.35</v>
      </c>
      <c r="BE25" s="11">
        <v>74913880.26</v>
      </c>
      <c r="BF25" s="11">
        <v>76493773.9</v>
      </c>
      <c r="BG25" s="11">
        <v>76720510.69</v>
      </c>
      <c r="BH25" s="11">
        <v>76789942.98</v>
      </c>
      <c r="BI25" s="11">
        <v>76941493.85</v>
      </c>
      <c r="BJ25" s="11">
        <v>76960512.08</v>
      </c>
      <c r="BK25" s="11">
        <v>76963652.79</v>
      </c>
      <c r="BL25" s="11">
        <v>76965938.1</v>
      </c>
      <c r="BM25" s="11">
        <v>76984267.12</v>
      </c>
      <c r="BN25" s="11">
        <v>76984282.19</v>
      </c>
      <c r="BO25" s="11">
        <v>76990180.98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6575560.35</v>
      </c>
      <c r="D26" s="11">
        <v>19282911.44</v>
      </c>
      <c r="E26" s="11">
        <v>26983652.93</v>
      </c>
      <c r="F26" s="11">
        <v>38433217.78</v>
      </c>
      <c r="G26" s="11">
        <v>50960947.35</v>
      </c>
      <c r="H26" s="11">
        <v>53723606.13</v>
      </c>
      <c r="I26" s="11">
        <v>54216318.4</v>
      </c>
      <c r="J26" s="11">
        <v>55201161.14</v>
      </c>
      <c r="K26" s="11">
        <v>56196169.67</v>
      </c>
      <c r="L26" s="11">
        <v>56263348.91</v>
      </c>
      <c r="M26" s="11">
        <v>56288362.31</v>
      </c>
      <c r="N26" s="11">
        <v>56325064.07</v>
      </c>
      <c r="O26" s="11">
        <v>56340736.45</v>
      </c>
      <c r="P26" s="11">
        <v>56340794.72</v>
      </c>
      <c r="Q26" s="11">
        <v>56372896.4</v>
      </c>
      <c r="R26" s="11">
        <v>56390802.67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6575560.35</v>
      </c>
      <c r="AZ26" s="11">
        <v>11998737.92</v>
      </c>
      <c r="BA26" s="11">
        <v>16216626.9</v>
      </c>
      <c r="BB26" s="11">
        <v>21694453.55</v>
      </c>
      <c r="BC26" s="11">
        <v>32901613.67</v>
      </c>
      <c r="BD26" s="11">
        <v>34737004.53</v>
      </c>
      <c r="BE26" s="11">
        <v>35229716.8</v>
      </c>
      <c r="BF26" s="11">
        <v>36214559.54</v>
      </c>
      <c r="BG26" s="11">
        <v>37209568.07</v>
      </c>
      <c r="BH26" s="11">
        <v>37276747.31</v>
      </c>
      <c r="BI26" s="11">
        <v>37301760.71</v>
      </c>
      <c r="BJ26" s="11">
        <v>37338462.47</v>
      </c>
      <c r="BK26" s="11">
        <v>37354134.85</v>
      </c>
      <c r="BL26" s="11">
        <v>37354193.12</v>
      </c>
      <c r="BM26" s="11">
        <v>37386294.8</v>
      </c>
      <c r="BN26" s="11">
        <v>37404201.07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8283797.87</v>
      </c>
      <c r="D27" s="11">
        <v>18977037.4</v>
      </c>
      <c r="E27" s="11">
        <v>30201431.72</v>
      </c>
      <c r="F27" s="11">
        <v>41815289.33</v>
      </c>
      <c r="G27" s="11">
        <v>44994318.4</v>
      </c>
      <c r="H27" s="11">
        <v>46004195.18</v>
      </c>
      <c r="I27" s="11">
        <v>47753661.81</v>
      </c>
      <c r="J27" s="11">
        <v>48201101.78</v>
      </c>
      <c r="K27" s="11">
        <v>48761422.8</v>
      </c>
      <c r="L27" s="11">
        <v>48800077.86</v>
      </c>
      <c r="M27" s="11">
        <v>48830953.99</v>
      </c>
      <c r="N27" s="11">
        <v>48868822.77</v>
      </c>
      <c r="O27" s="11">
        <v>48874366.7</v>
      </c>
      <c r="P27" s="11">
        <v>48884123.33</v>
      </c>
      <c r="Q27" s="11">
        <v>48902689.27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4257753.69</v>
      </c>
      <c r="AZ27" s="11">
        <v>9377324.14</v>
      </c>
      <c r="BA27" s="11">
        <v>15760766.66</v>
      </c>
      <c r="BB27" s="11">
        <v>24511975.7</v>
      </c>
      <c r="BC27" s="11">
        <v>27106059.32</v>
      </c>
      <c r="BD27" s="11">
        <v>28115936.1</v>
      </c>
      <c r="BE27" s="11">
        <v>29865402.73</v>
      </c>
      <c r="BF27" s="11">
        <v>30312842.7</v>
      </c>
      <c r="BG27" s="11">
        <v>30873163.72</v>
      </c>
      <c r="BH27" s="11">
        <v>30911818.78</v>
      </c>
      <c r="BI27" s="11">
        <v>30942694.91</v>
      </c>
      <c r="BJ27" s="11">
        <v>30980563.69</v>
      </c>
      <c r="BK27" s="11">
        <v>30986107.62</v>
      </c>
      <c r="BL27" s="11">
        <v>30995864.25</v>
      </c>
      <c r="BM27" s="11">
        <v>31014430.19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6435119.92</v>
      </c>
      <c r="D28" s="11">
        <v>18997485.55</v>
      </c>
      <c r="E28" s="11">
        <v>30996602.71</v>
      </c>
      <c r="F28" s="11">
        <v>34083623.93</v>
      </c>
      <c r="G28" s="11">
        <v>36884833.32</v>
      </c>
      <c r="H28" s="11">
        <v>39667550.23</v>
      </c>
      <c r="I28" s="11">
        <v>39980667.6</v>
      </c>
      <c r="J28" s="11">
        <v>40278070.29</v>
      </c>
      <c r="K28" s="11">
        <v>40295925.46</v>
      </c>
      <c r="L28" s="11">
        <v>40335079.99</v>
      </c>
      <c r="M28" s="11">
        <v>40432435.37</v>
      </c>
      <c r="N28" s="11">
        <v>40443670.8</v>
      </c>
      <c r="O28" s="11">
        <v>40446395.31</v>
      </c>
      <c r="P28" s="11">
        <v>40464854.9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3156597.8</v>
      </c>
      <c r="AZ28" s="11">
        <v>9799964.96</v>
      </c>
      <c r="BA28" s="11">
        <v>17223885.39</v>
      </c>
      <c r="BB28" s="11">
        <v>19826116.02</v>
      </c>
      <c r="BC28" s="11">
        <v>22627325.41</v>
      </c>
      <c r="BD28" s="11">
        <v>25410042.32</v>
      </c>
      <c r="BE28" s="11">
        <v>25723159.69</v>
      </c>
      <c r="BF28" s="11">
        <v>26020562.38</v>
      </c>
      <c r="BG28" s="11">
        <v>26038417.55</v>
      </c>
      <c r="BH28" s="11">
        <v>26077572.08</v>
      </c>
      <c r="BI28" s="11">
        <v>26174927.46</v>
      </c>
      <c r="BJ28" s="11">
        <v>26186162.89</v>
      </c>
      <c r="BK28" s="11">
        <v>26188887.4</v>
      </c>
      <c r="BL28" s="11">
        <v>26207346.99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7564939.11</v>
      </c>
      <c r="D29" s="11">
        <v>21850860.24</v>
      </c>
      <c r="E29" s="11">
        <v>26003629.34</v>
      </c>
      <c r="F29" s="11">
        <v>29797022.62</v>
      </c>
      <c r="G29" s="11">
        <v>34034567.85</v>
      </c>
      <c r="H29" s="11">
        <v>34715979.89</v>
      </c>
      <c r="I29" s="11">
        <v>34909002.97</v>
      </c>
      <c r="J29" s="11">
        <v>34941377.6</v>
      </c>
      <c r="K29" s="11">
        <v>35048045.3</v>
      </c>
      <c r="L29" s="11">
        <v>35847985.75</v>
      </c>
      <c r="M29" s="11">
        <v>35875702.42</v>
      </c>
      <c r="N29" s="11">
        <v>35985073.68</v>
      </c>
      <c r="O29" s="11">
        <v>35990964.24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3753711.19</v>
      </c>
      <c r="AZ29" s="11">
        <v>11548211.81</v>
      </c>
      <c r="BA29" s="11">
        <v>15197959.19</v>
      </c>
      <c r="BB29" s="11">
        <v>18991352.47</v>
      </c>
      <c r="BC29" s="11">
        <v>23228897.7</v>
      </c>
      <c r="BD29" s="11">
        <v>23910309.74</v>
      </c>
      <c r="BE29" s="11">
        <v>24103332.82</v>
      </c>
      <c r="BF29" s="11">
        <v>24135707.45</v>
      </c>
      <c r="BG29" s="11">
        <v>24242375.15</v>
      </c>
      <c r="BH29" s="11">
        <v>25042315.6</v>
      </c>
      <c r="BI29" s="11">
        <v>25070032.27</v>
      </c>
      <c r="BJ29" s="11">
        <v>25179403.53</v>
      </c>
      <c r="BK29" s="11">
        <v>25185294.09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585007.13</v>
      </c>
      <c r="D30" s="11">
        <v>6237217.39</v>
      </c>
      <c r="E30" s="11">
        <v>16686571.83</v>
      </c>
      <c r="F30" s="11">
        <v>25050639.81</v>
      </c>
      <c r="G30" s="11">
        <v>29970627.95</v>
      </c>
      <c r="H30" s="11">
        <v>42198687.11</v>
      </c>
      <c r="I30" s="11">
        <v>42904206.82</v>
      </c>
      <c r="J30" s="11">
        <v>43776863.32</v>
      </c>
      <c r="K30" s="11">
        <v>44890929.72</v>
      </c>
      <c r="L30" s="11">
        <v>44894232.55</v>
      </c>
      <c r="M30" s="11">
        <v>44897899.51</v>
      </c>
      <c r="N30" s="11">
        <v>44906407.54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514886.64</v>
      </c>
      <c r="AZ30" s="11">
        <v>6160214.51</v>
      </c>
      <c r="BA30" s="11">
        <v>16609568.95</v>
      </c>
      <c r="BB30" s="11">
        <v>24973636.93</v>
      </c>
      <c r="BC30" s="11">
        <v>29893625.07</v>
      </c>
      <c r="BD30" s="11">
        <v>42121684.23</v>
      </c>
      <c r="BE30" s="11">
        <v>42827203.94</v>
      </c>
      <c r="BF30" s="11">
        <v>43699860.44</v>
      </c>
      <c r="BG30" s="11">
        <v>44813926.84</v>
      </c>
      <c r="BH30" s="11">
        <v>44817229.67</v>
      </c>
      <c r="BI30" s="11">
        <v>44820896.63</v>
      </c>
      <c r="BJ30" s="11">
        <v>44829404.66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1389915.08</v>
      </c>
      <c r="D31" s="11">
        <v>11994592.22</v>
      </c>
      <c r="E31" s="11">
        <v>21588489.89</v>
      </c>
      <c r="F31" s="11">
        <v>25791196.49</v>
      </c>
      <c r="G31" s="11">
        <v>41393361.83</v>
      </c>
      <c r="H31" s="11">
        <v>42877351.54</v>
      </c>
      <c r="I31" s="11">
        <v>44055479.71</v>
      </c>
      <c r="J31" s="11">
        <v>44549503.61</v>
      </c>
      <c r="K31" s="11">
        <v>44657866.2</v>
      </c>
      <c r="L31" s="11">
        <v>44679671.97</v>
      </c>
      <c r="M31" s="11">
        <v>44683791.64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1389915.08</v>
      </c>
      <c r="AZ31" s="11">
        <v>11994592.22</v>
      </c>
      <c r="BA31" s="11">
        <v>21588489.89</v>
      </c>
      <c r="BB31" s="11">
        <v>25791196.49</v>
      </c>
      <c r="BC31" s="11">
        <v>41393361.83</v>
      </c>
      <c r="BD31" s="11">
        <v>42877351.54</v>
      </c>
      <c r="BE31" s="11">
        <v>44055479.71</v>
      </c>
      <c r="BF31" s="11">
        <v>44549503.61</v>
      </c>
      <c r="BG31" s="11">
        <v>44657866.2</v>
      </c>
      <c r="BH31" s="11">
        <v>44679671.97</v>
      </c>
      <c r="BI31" s="11">
        <v>44683791.64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3983935.23</v>
      </c>
      <c r="D32" s="11">
        <v>19949379.84</v>
      </c>
      <c r="E32" s="11">
        <v>31568842.36</v>
      </c>
      <c r="F32" s="11">
        <v>40675501.76</v>
      </c>
      <c r="G32" s="11">
        <v>54147878.4</v>
      </c>
      <c r="H32" s="11">
        <v>55340025.93</v>
      </c>
      <c r="I32" s="11">
        <v>55690664.6</v>
      </c>
      <c r="J32" s="11">
        <v>55747771.45</v>
      </c>
      <c r="K32" s="11">
        <v>55916304.02</v>
      </c>
      <c r="L32" s="11">
        <v>55929968.03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3983935.23</v>
      </c>
      <c r="AZ32" s="11">
        <v>19949379.84</v>
      </c>
      <c r="BA32" s="11">
        <v>31568842.36</v>
      </c>
      <c r="BB32" s="11">
        <v>40675501.76</v>
      </c>
      <c r="BC32" s="11">
        <v>54147878.4</v>
      </c>
      <c r="BD32" s="11">
        <v>55340025.93</v>
      </c>
      <c r="BE32" s="11">
        <v>55690664.6</v>
      </c>
      <c r="BF32" s="11">
        <v>55747771.45</v>
      </c>
      <c r="BG32" s="11">
        <v>55916304.02</v>
      </c>
      <c r="BH32" s="11">
        <v>55929968.03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3772574.38</v>
      </c>
      <c r="D33" s="11">
        <v>22071547.12</v>
      </c>
      <c r="E33" s="11">
        <v>32066264.27</v>
      </c>
      <c r="F33" s="11">
        <v>48476183.08</v>
      </c>
      <c r="G33" s="11">
        <v>50911147.29</v>
      </c>
      <c r="H33" s="11">
        <v>51203455.9</v>
      </c>
      <c r="I33" s="11">
        <v>51292761.12</v>
      </c>
      <c r="J33" s="11">
        <v>51201599.35</v>
      </c>
      <c r="K33" s="11">
        <v>51264010.93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3772574.38</v>
      </c>
      <c r="AZ33" s="11">
        <v>22071547.12</v>
      </c>
      <c r="BA33" s="11">
        <v>32066264.27</v>
      </c>
      <c r="BB33" s="11">
        <v>48476183.08</v>
      </c>
      <c r="BC33" s="11">
        <v>50911147.29</v>
      </c>
      <c r="BD33" s="11">
        <v>51203455.9</v>
      </c>
      <c r="BE33" s="11">
        <v>51292761.12</v>
      </c>
      <c r="BF33" s="11">
        <v>51201599.35</v>
      </c>
      <c r="BG33" s="11">
        <v>51264010.93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1070267.15</v>
      </c>
      <c r="D34" s="11">
        <v>17356810.67</v>
      </c>
      <c r="E34" s="11">
        <v>27384249.59</v>
      </c>
      <c r="F34" s="11">
        <v>44700812.13</v>
      </c>
      <c r="G34" s="11">
        <v>46867005.03</v>
      </c>
      <c r="H34" s="11">
        <v>48089005.34</v>
      </c>
      <c r="I34" s="11">
        <v>48430716.67</v>
      </c>
      <c r="J34" s="11">
        <v>48521448.73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1070267.15</v>
      </c>
      <c r="AZ34" s="11">
        <v>17356810.67</v>
      </c>
      <c r="BA34" s="11">
        <v>27384249.59</v>
      </c>
      <c r="BB34" s="11">
        <v>44700812.13</v>
      </c>
      <c r="BC34" s="11">
        <v>46867005.03</v>
      </c>
      <c r="BD34" s="11">
        <v>48089005.34</v>
      </c>
      <c r="BE34" s="11">
        <v>48430716.67</v>
      </c>
      <c r="BF34" s="11">
        <v>48521448.73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3295066.18</v>
      </c>
      <c r="D35" s="11">
        <v>25233208.09</v>
      </c>
      <c r="E35" s="11">
        <v>58841628.51</v>
      </c>
      <c r="F35" s="11">
        <v>66121777.23</v>
      </c>
      <c r="G35" s="11">
        <v>68867049.7</v>
      </c>
      <c r="H35" s="11">
        <v>69776467.96</v>
      </c>
      <c r="I35" s="11">
        <v>70002821.49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3295066.18</v>
      </c>
      <c r="AZ35" s="11">
        <v>25233208.09</v>
      </c>
      <c r="BA35" s="11">
        <v>58841628.51</v>
      </c>
      <c r="BB35" s="11">
        <v>66121777.23</v>
      </c>
      <c r="BC35" s="11">
        <v>68867049.7</v>
      </c>
      <c r="BD35" s="11">
        <v>69776467.96</v>
      </c>
      <c r="BE35" s="11">
        <v>70002821.49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4812518.97</v>
      </c>
      <c r="D36" s="11">
        <v>54325912.79</v>
      </c>
      <c r="E36" s="11">
        <v>65534033.51</v>
      </c>
      <c r="F36" s="11">
        <v>68912476.62</v>
      </c>
      <c r="G36" s="11">
        <v>70601283.05</v>
      </c>
      <c r="H36" s="11">
        <v>70780420.44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4812518.97</v>
      </c>
      <c r="AZ36" s="11">
        <v>54325912.79</v>
      </c>
      <c r="BA36" s="11">
        <v>65534033.51</v>
      </c>
      <c r="BB36" s="11">
        <v>68912476.62</v>
      </c>
      <c r="BC36" s="11">
        <v>70601283.05</v>
      </c>
      <c r="BD36" s="11">
        <v>70780420.44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21753787.65</v>
      </c>
      <c r="D37" s="11">
        <v>63261791.91</v>
      </c>
      <c r="E37" s="11">
        <v>77138710.23</v>
      </c>
      <c r="F37" s="11">
        <v>88844170.74</v>
      </c>
      <c r="G37" s="11">
        <v>89627390.64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21753787.65</v>
      </c>
      <c r="AZ37" s="11">
        <v>63261791.91</v>
      </c>
      <c r="BA37" s="11">
        <v>77138710.23</v>
      </c>
      <c r="BB37" s="11">
        <v>88844170.74</v>
      </c>
      <c r="BC37" s="11">
        <v>89627390.64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1868133.45</v>
      </c>
      <c r="D38" s="11">
        <v>20980562.98</v>
      </c>
      <c r="E38" s="11">
        <v>28040822.35</v>
      </c>
      <c r="F38" s="11">
        <v>36435331.34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1868133.45</v>
      </c>
      <c r="AZ38" s="11">
        <v>20980562.98</v>
      </c>
      <c r="BA38" s="11">
        <v>28040822.35</v>
      </c>
      <c r="BB38" s="11">
        <v>36435331.34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7877045.31</v>
      </c>
      <c r="D39" s="11">
        <v>45290992.1</v>
      </c>
      <c r="E39" s="11">
        <v>67487231.2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7877045.31</v>
      </c>
      <c r="AZ39" s="11">
        <v>45290992.1</v>
      </c>
      <c r="BA39" s="11">
        <v>67487231.2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16535991.8</v>
      </c>
      <c r="D40" s="11">
        <v>78961723.44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16535991.8</v>
      </c>
      <c r="AZ40" s="11">
        <v>78961723.44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45506575.04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45506575.04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ht="15" customHeight="1" outlineLevel="1" spans="2:8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ht="15" customHeight="1" outlineLevel="1" spans="2:8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</row>
    <row r="46" ht="15" customHeight="1" outlineLevel="1" spans="2:85">
      <c r="B46" s="10">
        <v>201506</v>
      </c>
      <c r="C46" s="13">
        <f t="shared" ref="C46:AJ54" si="0">IFERROR(IF(D7="","",D7/C7),0)</f>
        <v>0</v>
      </c>
      <c r="D46" s="13">
        <f t="shared" si="0"/>
        <v>0</v>
      </c>
      <c r="E46" s="13">
        <f t="shared" si="0"/>
        <v>0</v>
      </c>
      <c r="F46" s="13">
        <f t="shared" si="0"/>
        <v>0</v>
      </c>
      <c r="G46" s="13">
        <f t="shared" si="0"/>
        <v>0</v>
      </c>
      <c r="H46" s="13">
        <f t="shared" si="0"/>
        <v>0</v>
      </c>
      <c r="I46" s="13">
        <f t="shared" si="0"/>
        <v>0</v>
      </c>
      <c r="J46" s="13">
        <f t="shared" si="0"/>
        <v>0</v>
      </c>
      <c r="K46" s="13">
        <f t="shared" si="0"/>
        <v>0</v>
      </c>
      <c r="L46" s="13">
        <f t="shared" si="0"/>
        <v>0</v>
      </c>
      <c r="M46" s="13">
        <f t="shared" si="0"/>
        <v>0</v>
      </c>
      <c r="N46" s="13">
        <f t="shared" si="0"/>
        <v>0</v>
      </c>
      <c r="O46" s="13">
        <f t="shared" si="0"/>
        <v>0</v>
      </c>
      <c r="P46" s="13">
        <f t="shared" si="0"/>
        <v>0</v>
      </c>
      <c r="Q46" s="13">
        <f t="shared" si="0"/>
        <v>0</v>
      </c>
      <c r="R46" s="13">
        <f t="shared" si="0"/>
        <v>0</v>
      </c>
      <c r="S46" s="13">
        <f t="shared" si="0"/>
        <v>0</v>
      </c>
      <c r="T46" s="13">
        <f t="shared" si="0"/>
        <v>0</v>
      </c>
      <c r="U46" s="13">
        <f t="shared" si="0"/>
        <v>0</v>
      </c>
      <c r="V46" s="13">
        <f t="shared" si="0"/>
        <v>0</v>
      </c>
      <c r="W46" s="13">
        <f t="shared" si="0"/>
        <v>0</v>
      </c>
      <c r="X46" s="13">
        <f t="shared" si="0"/>
        <v>0</v>
      </c>
      <c r="Y46" s="13">
        <f t="shared" si="0"/>
        <v>0</v>
      </c>
      <c r="Z46" s="13">
        <f t="shared" si="0"/>
        <v>0</v>
      </c>
      <c r="AA46" s="13">
        <f t="shared" si="0"/>
        <v>0</v>
      </c>
      <c r="AB46" s="13">
        <f t="shared" si="0"/>
        <v>0</v>
      </c>
      <c r="AC46" s="13">
        <f t="shared" si="0"/>
        <v>0</v>
      </c>
      <c r="AD46" s="13">
        <f t="shared" si="0"/>
        <v>0</v>
      </c>
      <c r="AE46" s="13">
        <f t="shared" si="0"/>
        <v>0</v>
      </c>
      <c r="AF46" s="13">
        <f t="shared" si="0"/>
        <v>0</v>
      </c>
      <c r="AG46" s="13">
        <f t="shared" si="0"/>
        <v>0</v>
      </c>
      <c r="AH46" s="13">
        <f t="shared" si="0"/>
        <v>0</v>
      </c>
      <c r="AI46" s="13">
        <f t="shared" si="0"/>
        <v>0</v>
      </c>
      <c r="AJ46" s="13">
        <f t="shared" si="0"/>
        <v>0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>
        <f t="shared" si="1"/>
        <v>0</v>
      </c>
      <c r="CD46" s="13">
        <f t="shared" si="1"/>
        <v>0</v>
      </c>
      <c r="CE46" s="13">
        <f t="shared" si="1"/>
        <v>0</v>
      </c>
      <c r="CF46" s="13">
        <f t="shared" si="1"/>
        <v>0</v>
      </c>
      <c r="CG46" s="13" t="str">
        <f>IFERROR(IF(CH7="","",CH7/CG7),0)</f>
        <v/>
      </c>
    </row>
    <row r="47" ht="15" customHeight="1" outlineLevel="1" spans="2:85">
      <c r="B47" s="10">
        <v>201509</v>
      </c>
      <c r="C47" s="13">
        <f t="shared" si="0"/>
        <v>0</v>
      </c>
      <c r="D47" s="13">
        <f t="shared" si="0"/>
        <v>0</v>
      </c>
      <c r="E47" s="13">
        <f t="shared" si="0"/>
        <v>0</v>
      </c>
      <c r="F47" s="13">
        <f t="shared" si="0"/>
        <v>0</v>
      </c>
      <c r="G47" s="13">
        <f t="shared" si="0"/>
        <v>0</v>
      </c>
      <c r="H47" s="13">
        <f t="shared" si="0"/>
        <v>0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1</v>
      </c>
      <c r="BF47" s="13">
        <f t="shared" si="1"/>
        <v>1</v>
      </c>
      <c r="BG47" s="13">
        <f t="shared" si="1"/>
        <v>1</v>
      </c>
      <c r="BH47" s="13">
        <f t="shared" si="1"/>
        <v>1</v>
      </c>
      <c r="BI47" s="13">
        <f t="shared" si="1"/>
        <v>1</v>
      </c>
      <c r="BJ47" s="13">
        <f t="shared" si="1"/>
        <v>1</v>
      </c>
      <c r="BK47" s="13">
        <f t="shared" si="1"/>
        <v>1</v>
      </c>
      <c r="BL47" s="13">
        <f t="shared" si="1"/>
        <v>1</v>
      </c>
      <c r="BM47" s="13">
        <f t="shared" si="1"/>
        <v>1</v>
      </c>
      <c r="BN47" s="13">
        <f t="shared" si="1"/>
        <v>1</v>
      </c>
      <c r="BO47" s="13">
        <f t="shared" si="1"/>
        <v>1</v>
      </c>
      <c r="BP47" s="13">
        <f t="shared" si="1"/>
        <v>1</v>
      </c>
      <c r="BQ47" s="13">
        <f t="shared" si="1"/>
        <v>1</v>
      </c>
      <c r="BR47" s="13">
        <f t="shared" si="1"/>
        <v>1</v>
      </c>
      <c r="BS47" s="13">
        <f t="shared" si="1"/>
        <v>1</v>
      </c>
      <c r="BT47" s="13">
        <f t="shared" si="1"/>
        <v>1</v>
      </c>
      <c r="BU47" s="13">
        <f t="shared" si="1"/>
        <v>1</v>
      </c>
      <c r="BV47" s="13">
        <f t="shared" si="1"/>
        <v>1</v>
      </c>
      <c r="BW47" s="13">
        <f t="shared" si="1"/>
        <v>1</v>
      </c>
      <c r="BX47" s="13">
        <f t="shared" si="1"/>
        <v>1</v>
      </c>
      <c r="BY47" s="13">
        <f t="shared" si="1"/>
        <v>1</v>
      </c>
      <c r="BZ47" s="13">
        <f t="shared" si="1"/>
        <v>1</v>
      </c>
      <c r="CA47" s="13">
        <f t="shared" si="1"/>
        <v>1</v>
      </c>
      <c r="CB47" s="13">
        <f t="shared" si="1"/>
        <v>1</v>
      </c>
      <c r="CC47" s="13">
        <f t="shared" si="1"/>
        <v>1</v>
      </c>
      <c r="CD47" s="13">
        <f t="shared" si="1"/>
        <v>1</v>
      </c>
      <c r="CE47" s="13">
        <f t="shared" si="1"/>
        <v>1</v>
      </c>
      <c r="CF47" s="13" t="str">
        <f t="shared" si="1"/>
        <v/>
      </c>
      <c r="CG47" s="13" t="s">
        <v>25</v>
      </c>
    </row>
    <row r="48" ht="15" customHeight="1" outlineLevel="1" spans="2:85">
      <c r="B48" s="10">
        <v>201512</v>
      </c>
      <c r="C48" s="13">
        <f t="shared" si="0"/>
        <v>0</v>
      </c>
      <c r="D48" s="13">
        <f t="shared" si="0"/>
        <v>0</v>
      </c>
      <c r="E48" s="13">
        <f t="shared" si="0"/>
        <v>0</v>
      </c>
      <c r="F48" s="13">
        <f t="shared" si="0"/>
        <v>0</v>
      </c>
      <c r="G48" s="13">
        <f t="shared" si="0"/>
        <v>0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0</v>
      </c>
      <c r="AZ48" s="13">
        <f t="shared" si="1"/>
        <v>0</v>
      </c>
      <c r="BA48" s="13">
        <f t="shared" si="1"/>
        <v>0</v>
      </c>
      <c r="BB48" s="13">
        <f t="shared" si="1"/>
        <v>0</v>
      </c>
      <c r="BC48" s="13">
        <f t="shared" si="1"/>
        <v>0</v>
      </c>
      <c r="BD48" s="13">
        <f t="shared" si="1"/>
        <v>1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>
        <f t="shared" si="1"/>
        <v>1</v>
      </c>
      <c r="CB48" s="13">
        <f t="shared" si="1"/>
        <v>1</v>
      </c>
      <c r="CC48" s="13">
        <f t="shared" si="1"/>
        <v>1</v>
      </c>
      <c r="CD48" s="13">
        <f t="shared" si="1"/>
        <v>1</v>
      </c>
      <c r="CE48" s="13" t="str">
        <f t="shared" si="1"/>
        <v/>
      </c>
      <c r="CF48" s="13" t="s">
        <v>25</v>
      </c>
      <c r="CG48" s="13" t="s">
        <v>25</v>
      </c>
    </row>
    <row r="49" ht="15" customHeight="1" outlineLevel="1" spans="2:85">
      <c r="B49" s="10">
        <v>201603</v>
      </c>
      <c r="C49" s="13">
        <f t="shared" si="0"/>
        <v>72.9621945639057</v>
      </c>
      <c r="D49" s="13">
        <f t="shared" si="0"/>
        <v>8.99660650830048</v>
      </c>
      <c r="E49" s="13">
        <f t="shared" si="0"/>
        <v>2.36839534365218</v>
      </c>
      <c r="F49" s="13">
        <f t="shared" si="0"/>
        <v>1.33985550336973</v>
      </c>
      <c r="G49" s="13">
        <f t="shared" si="0"/>
        <v>1.07216662234977</v>
      </c>
      <c r="H49" s="13">
        <f t="shared" si="0"/>
        <v>1.0445991612386</v>
      </c>
      <c r="I49" s="13">
        <f t="shared" si="0"/>
        <v>1.00413836265113</v>
      </c>
      <c r="J49" s="13">
        <f t="shared" si="0"/>
        <v>1.00017475070761</v>
      </c>
      <c r="K49" s="13">
        <f t="shared" si="0"/>
        <v>1</v>
      </c>
      <c r="L49" s="13">
        <f t="shared" si="0"/>
        <v>1</v>
      </c>
      <c r="M49" s="13">
        <f t="shared" si="0"/>
        <v>0.999816117342637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0.998023663143788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72.9621945639057</v>
      </c>
      <c r="AZ49" s="13">
        <f t="shared" si="1"/>
        <v>8.99660650830048</v>
      </c>
      <c r="BA49" s="13">
        <f t="shared" si="1"/>
        <v>2.36839534365218</v>
      </c>
      <c r="BB49" s="13">
        <f t="shared" si="1"/>
        <v>1.33985550336973</v>
      </c>
      <c r="BC49" s="13">
        <f t="shared" si="1"/>
        <v>1.07216662234977</v>
      </c>
      <c r="BD49" s="13">
        <f t="shared" si="1"/>
        <v>1.0445991612386</v>
      </c>
      <c r="BE49" s="13">
        <f t="shared" si="1"/>
        <v>1.00413836265113</v>
      </c>
      <c r="BF49" s="13">
        <f t="shared" si="1"/>
        <v>1.00017475070761</v>
      </c>
      <c r="BG49" s="13">
        <f t="shared" si="1"/>
        <v>1</v>
      </c>
      <c r="BH49" s="13">
        <f t="shared" si="1"/>
        <v>1</v>
      </c>
      <c r="BI49" s="13">
        <f t="shared" si="1"/>
        <v>0.999816117342637</v>
      </c>
      <c r="BJ49" s="13">
        <f t="shared" si="1"/>
        <v>1</v>
      </c>
      <c r="BK49" s="13">
        <f t="shared" si="1"/>
        <v>1</v>
      </c>
      <c r="BL49" s="13">
        <f t="shared" si="1"/>
        <v>1</v>
      </c>
      <c r="BM49" s="13">
        <f t="shared" si="1"/>
        <v>1</v>
      </c>
      <c r="BN49" s="13">
        <f t="shared" si="1"/>
        <v>1</v>
      </c>
      <c r="BO49" s="13">
        <f t="shared" si="1"/>
        <v>1</v>
      </c>
      <c r="BP49" s="13">
        <f t="shared" si="1"/>
        <v>1</v>
      </c>
      <c r="BQ49" s="13">
        <f t="shared" si="1"/>
        <v>0.998023663143788</v>
      </c>
      <c r="BR49" s="13">
        <f t="shared" si="1"/>
        <v>1</v>
      </c>
      <c r="BS49" s="13">
        <f t="shared" si="1"/>
        <v>1</v>
      </c>
      <c r="BT49" s="13">
        <f t="shared" si="1"/>
        <v>1</v>
      </c>
      <c r="BU49" s="13">
        <f t="shared" si="1"/>
        <v>1</v>
      </c>
      <c r="BV49" s="13">
        <f t="shared" si="1"/>
        <v>1</v>
      </c>
      <c r="BW49" s="13">
        <f t="shared" si="1"/>
        <v>1</v>
      </c>
      <c r="BX49" s="13">
        <f t="shared" si="1"/>
        <v>1</v>
      </c>
      <c r="BY49" s="13">
        <f t="shared" si="1"/>
        <v>1</v>
      </c>
      <c r="BZ49" s="13">
        <f t="shared" si="1"/>
        <v>1</v>
      </c>
      <c r="CA49" s="13">
        <f t="shared" si="1"/>
        <v>1</v>
      </c>
      <c r="CB49" s="13">
        <f t="shared" si="1"/>
        <v>1</v>
      </c>
      <c r="CC49" s="13">
        <f t="shared" si="1"/>
        <v>1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</row>
    <row r="50" ht="15" customHeight="1" outlineLevel="1" spans="2:85">
      <c r="B50" s="10">
        <v>201606</v>
      </c>
      <c r="C50" s="13">
        <f t="shared" si="0"/>
        <v>11.3158088763653</v>
      </c>
      <c r="D50" s="13">
        <f t="shared" si="0"/>
        <v>3.04800858360242</v>
      </c>
      <c r="E50" s="13">
        <f t="shared" si="0"/>
        <v>1.32327330945759</v>
      </c>
      <c r="F50" s="13">
        <f t="shared" si="0"/>
        <v>1.10042183242523</v>
      </c>
      <c r="G50" s="13">
        <f t="shared" si="0"/>
        <v>1.04253852846432</v>
      </c>
      <c r="H50" s="13">
        <f t="shared" si="0"/>
        <v>1.00634231120047</v>
      </c>
      <c r="I50" s="13">
        <f t="shared" si="0"/>
        <v>1.00058860087911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11.3158088763653</v>
      </c>
      <c r="AZ50" s="13">
        <f t="shared" si="1"/>
        <v>3.04800858360242</v>
      </c>
      <c r="BA50" s="13">
        <f t="shared" si="1"/>
        <v>1.32327330945759</v>
      </c>
      <c r="BB50" s="13">
        <f t="shared" si="1"/>
        <v>1.10042183242523</v>
      </c>
      <c r="BC50" s="13">
        <f t="shared" si="1"/>
        <v>1.04253852846432</v>
      </c>
      <c r="BD50" s="13">
        <f t="shared" si="1"/>
        <v>1.00634231120047</v>
      </c>
      <c r="BE50" s="13">
        <f t="shared" si="1"/>
        <v>1.00058860087911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>
        <f t="shared" si="1"/>
        <v>1</v>
      </c>
      <c r="BZ50" s="13">
        <f t="shared" si="1"/>
        <v>1</v>
      </c>
      <c r="CA50" s="13">
        <f t="shared" si="1"/>
        <v>1</v>
      </c>
      <c r="CB50" s="13">
        <f t="shared" si="1"/>
        <v>1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</row>
    <row r="51" ht="15" customHeight="1" outlineLevel="1" spans="2:85">
      <c r="B51" s="10">
        <v>201609</v>
      </c>
      <c r="C51" s="13">
        <f t="shared" si="0"/>
        <v>9.67403102609699</v>
      </c>
      <c r="D51" s="13">
        <f t="shared" si="0"/>
        <v>1.57021169451392</v>
      </c>
      <c r="E51" s="13">
        <f t="shared" si="0"/>
        <v>1.12246742548501</v>
      </c>
      <c r="F51" s="13">
        <f t="shared" si="0"/>
        <v>1.05548115175795</v>
      </c>
      <c r="G51" s="13">
        <f t="shared" si="0"/>
        <v>1.01663398649455</v>
      </c>
      <c r="H51" s="13">
        <f t="shared" si="0"/>
        <v>1.00248351033202</v>
      </c>
      <c r="I51" s="13">
        <f t="shared" si="0"/>
        <v>1.00266294625423</v>
      </c>
      <c r="J51" s="13">
        <f t="shared" si="0"/>
        <v>1.00030622174926</v>
      </c>
      <c r="K51" s="13">
        <f t="shared" si="0"/>
        <v>1.00001342386009</v>
      </c>
      <c r="L51" s="13">
        <f t="shared" si="0"/>
        <v>1.00016692812067</v>
      </c>
      <c r="M51" s="13">
        <f t="shared" si="0"/>
        <v>1</v>
      </c>
      <c r="N51" s="13">
        <f t="shared" si="0"/>
        <v>1.00008124048108</v>
      </c>
      <c r="O51" s="13">
        <f t="shared" si="0"/>
        <v>1.00001926644447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0.999992736009871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9.67403102609699</v>
      </c>
      <c r="AZ51" s="13">
        <f t="shared" si="1"/>
        <v>1.57021169451392</v>
      </c>
      <c r="BA51" s="13">
        <f t="shared" si="1"/>
        <v>1.12246742548501</v>
      </c>
      <c r="BB51" s="13">
        <f t="shared" si="1"/>
        <v>1.05548115175795</v>
      </c>
      <c r="BC51" s="13">
        <f t="shared" si="1"/>
        <v>1.01663398649455</v>
      </c>
      <c r="BD51" s="13">
        <f t="shared" si="1"/>
        <v>1.00248351033202</v>
      </c>
      <c r="BE51" s="13">
        <f t="shared" si="1"/>
        <v>1.00266294625423</v>
      </c>
      <c r="BF51" s="13">
        <f t="shared" si="1"/>
        <v>1.00030622174926</v>
      </c>
      <c r="BG51" s="13">
        <f t="shared" si="1"/>
        <v>1.00001342386009</v>
      </c>
      <c r="BH51" s="13">
        <f t="shared" si="1"/>
        <v>1.00016692812067</v>
      </c>
      <c r="BI51" s="13">
        <f t="shared" si="1"/>
        <v>1</v>
      </c>
      <c r="BJ51" s="13">
        <f t="shared" si="1"/>
        <v>1.00008124048108</v>
      </c>
      <c r="BK51" s="13">
        <f t="shared" si="1"/>
        <v>1.00001926644447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0.999992736009871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>
        <f t="shared" si="1"/>
        <v>1</v>
      </c>
      <c r="BY51" s="13">
        <f t="shared" si="1"/>
        <v>1</v>
      </c>
      <c r="BZ51" s="13">
        <f t="shared" si="1"/>
        <v>1</v>
      </c>
      <c r="CA51" s="13">
        <f t="shared" si="1"/>
        <v>1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</row>
    <row r="52" ht="15" customHeight="1" outlineLevel="1" spans="2:85">
      <c r="B52" s="10">
        <v>201612</v>
      </c>
      <c r="C52" s="13">
        <f t="shared" si="0"/>
        <v>2.56242425900598</v>
      </c>
      <c r="D52" s="13">
        <f t="shared" si="0"/>
        <v>1.23182193798991</v>
      </c>
      <c r="E52" s="13">
        <f t="shared" si="0"/>
        <v>1.09744064701398</v>
      </c>
      <c r="F52" s="13">
        <f t="shared" si="0"/>
        <v>1.02856371218264</v>
      </c>
      <c r="G52" s="13">
        <f t="shared" si="0"/>
        <v>1.011747655738</v>
      </c>
      <c r="H52" s="13">
        <f t="shared" si="0"/>
        <v>1.0777719682436</v>
      </c>
      <c r="I52" s="13">
        <f t="shared" si="0"/>
        <v>1.01181079126149</v>
      </c>
      <c r="J52" s="13">
        <f t="shared" si="0"/>
        <v>0.999973584035099</v>
      </c>
      <c r="K52" s="13">
        <f t="shared" si="0"/>
        <v>1.00008003135845</v>
      </c>
      <c r="L52" s="13">
        <f t="shared" si="0"/>
        <v>0.999922861452949</v>
      </c>
      <c r="M52" s="13">
        <f t="shared" si="0"/>
        <v>1</v>
      </c>
      <c r="N52" s="13">
        <f t="shared" si="0"/>
        <v>1.00104833734766</v>
      </c>
      <c r="O52" s="13">
        <f t="shared" si="0"/>
        <v>1.00040320887684</v>
      </c>
      <c r="P52" s="13">
        <f t="shared" si="0"/>
        <v>1</v>
      </c>
      <c r="Q52" s="13">
        <f t="shared" si="0"/>
        <v>1</v>
      </c>
      <c r="R52" s="13">
        <f t="shared" si="0"/>
        <v>1.00121590659668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1.00002508754915</v>
      </c>
      <c r="AA52" s="13">
        <f t="shared" si="0"/>
        <v>1</v>
      </c>
      <c r="AB52" s="13">
        <f t="shared" si="0"/>
        <v>1</v>
      </c>
      <c r="AC52" s="13">
        <f t="shared" si="0"/>
        <v>0.999986253667832</v>
      </c>
      <c r="AD52" s="13">
        <f t="shared" si="0"/>
        <v>0.999963304865136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2.56242425900598</v>
      </c>
      <c r="AZ52" s="13">
        <f t="shared" si="1"/>
        <v>1.23182193798991</v>
      </c>
      <c r="BA52" s="13">
        <f t="shared" si="1"/>
        <v>1.09744064701398</v>
      </c>
      <c r="BB52" s="13">
        <f t="shared" si="1"/>
        <v>1.02856371218264</v>
      </c>
      <c r="BC52" s="13">
        <f t="shared" si="1"/>
        <v>1.011747655738</v>
      </c>
      <c r="BD52" s="13">
        <f t="shared" si="1"/>
        <v>1.0777719682436</v>
      </c>
      <c r="BE52" s="13">
        <f t="shared" si="1"/>
        <v>1.01181079126149</v>
      </c>
      <c r="BF52" s="13">
        <f t="shared" si="1"/>
        <v>0.999973584035099</v>
      </c>
      <c r="BG52" s="13">
        <f t="shared" si="1"/>
        <v>1.00008003135845</v>
      </c>
      <c r="BH52" s="13">
        <f t="shared" si="1"/>
        <v>0.999922861452949</v>
      </c>
      <c r="BI52" s="13">
        <f t="shared" si="1"/>
        <v>1</v>
      </c>
      <c r="BJ52" s="13">
        <f t="shared" si="1"/>
        <v>1.00104833734766</v>
      </c>
      <c r="BK52" s="13">
        <f t="shared" si="1"/>
        <v>1.00040320887684</v>
      </c>
      <c r="BL52" s="13">
        <f t="shared" si="1"/>
        <v>1</v>
      </c>
      <c r="BM52" s="13">
        <f t="shared" si="1"/>
        <v>1</v>
      </c>
      <c r="BN52" s="13">
        <f t="shared" si="1"/>
        <v>1.00121590659668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1.00002508754915</v>
      </c>
      <c r="BW52" s="13">
        <f t="shared" si="1"/>
        <v>1</v>
      </c>
      <c r="BX52" s="13">
        <f t="shared" si="1"/>
        <v>1</v>
      </c>
      <c r="BY52" s="13">
        <f t="shared" si="1"/>
        <v>0.999986253667832</v>
      </c>
      <c r="BZ52" s="13">
        <f t="shared" si="1"/>
        <v>0.999963304865136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</row>
    <row r="53" ht="15" customHeight="1" outlineLevel="1" spans="2:85">
      <c r="B53" s="10">
        <v>201703</v>
      </c>
      <c r="C53" s="13">
        <f t="shared" si="0"/>
        <v>5.62677212788212</v>
      </c>
      <c r="D53" s="13">
        <f t="shared" si="0"/>
        <v>1.89067024247098</v>
      </c>
      <c r="E53" s="13">
        <f t="shared" si="0"/>
        <v>1.45997465436508</v>
      </c>
      <c r="F53" s="13">
        <f t="shared" si="0"/>
        <v>1.10396056808967</v>
      </c>
      <c r="G53" s="13">
        <f t="shared" si="0"/>
        <v>1.07793253499408</v>
      </c>
      <c r="H53" s="13">
        <f t="shared" si="0"/>
        <v>1.01150157731691</v>
      </c>
      <c r="I53" s="13">
        <f t="shared" si="0"/>
        <v>1.00680557153991</v>
      </c>
      <c r="J53" s="13">
        <f t="shared" si="0"/>
        <v>1.00150805116541</v>
      </c>
      <c r="K53" s="13">
        <f t="shared" si="0"/>
        <v>1.00041244709587</v>
      </c>
      <c r="L53" s="13">
        <f t="shared" si="0"/>
        <v>1.00143984517767</v>
      </c>
      <c r="M53" s="13">
        <f t="shared" si="0"/>
        <v>1.00521134990181</v>
      </c>
      <c r="N53" s="13">
        <f t="shared" si="0"/>
        <v>1.00066883572079</v>
      </c>
      <c r="O53" s="13">
        <f t="shared" si="0"/>
        <v>1.00005944826285</v>
      </c>
      <c r="P53" s="13">
        <f t="shared" si="0"/>
        <v>1.00006533752397</v>
      </c>
      <c r="Q53" s="13">
        <f t="shared" si="0"/>
        <v>1.0028537067154</v>
      </c>
      <c r="R53" s="13">
        <f t="shared" si="0"/>
        <v>1</v>
      </c>
      <c r="S53" s="13">
        <f t="shared" si="0"/>
        <v>1.00026709573844</v>
      </c>
      <c r="T53" s="13">
        <f t="shared" si="0"/>
        <v>1.0010876686497</v>
      </c>
      <c r="U53" s="13">
        <f t="shared" si="0"/>
        <v>1.00000353428673</v>
      </c>
      <c r="V53" s="13">
        <f t="shared" si="0"/>
        <v>1.00023676906054</v>
      </c>
      <c r="W53" s="13">
        <f t="shared" si="0"/>
        <v>1.00030008255754</v>
      </c>
      <c r="X53" s="13">
        <f t="shared" si="0"/>
        <v>1</v>
      </c>
      <c r="Y53" s="13">
        <f t="shared" si="0"/>
        <v>1.00022273314266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0.999932936261169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5.62677212788212</v>
      </c>
      <c r="AZ53" s="13">
        <f t="shared" si="1"/>
        <v>1.89067024247098</v>
      </c>
      <c r="BA53" s="13">
        <f t="shared" si="1"/>
        <v>1.45997465436508</v>
      </c>
      <c r="BB53" s="13">
        <f t="shared" si="1"/>
        <v>1.08328907008879</v>
      </c>
      <c r="BC53" s="13">
        <f t="shared" si="1"/>
        <v>1.07849286538426</v>
      </c>
      <c r="BD53" s="13">
        <f t="shared" si="1"/>
        <v>1.01170193202921</v>
      </c>
      <c r="BE53" s="13">
        <f t="shared" si="1"/>
        <v>1.00388291111687</v>
      </c>
      <c r="BF53" s="13">
        <f t="shared" si="1"/>
        <v>1.00143793221443</v>
      </c>
      <c r="BG53" s="13">
        <f t="shared" si="1"/>
        <v>1.00042126821753</v>
      </c>
      <c r="BH53" s="13">
        <f t="shared" si="1"/>
        <v>1.00147062658289</v>
      </c>
      <c r="BI53" s="13">
        <f t="shared" si="1"/>
        <v>1.00532259596828</v>
      </c>
      <c r="BJ53" s="13">
        <f t="shared" si="1"/>
        <v>1.00068303768604</v>
      </c>
      <c r="BK53" s="13">
        <f t="shared" si="1"/>
        <v>1.00006070971743</v>
      </c>
      <c r="BL53" s="13">
        <f t="shared" si="1"/>
        <v>1.00006672386078</v>
      </c>
      <c r="BM53" s="13">
        <f t="shared" si="1"/>
        <v>1.00291425285294</v>
      </c>
      <c r="BN53" s="13">
        <f t="shared" si="1"/>
        <v>1</v>
      </c>
      <c r="BO53" s="13">
        <f t="shared" si="1"/>
        <v>1.00027274615234</v>
      </c>
      <c r="BP53" s="13">
        <f t="shared" si="1"/>
        <v>1.00111067202036</v>
      </c>
      <c r="BQ53" s="13">
        <f t="shared" si="1"/>
        <v>1.00000360895129</v>
      </c>
      <c r="BR53" s="13">
        <f t="shared" si="1"/>
        <v>1.00024177097384</v>
      </c>
      <c r="BS53" s="13">
        <f t="shared" si="1"/>
        <v>1.00030642048076</v>
      </c>
      <c r="BT53" s="13">
        <f t="shared" si="1"/>
        <v>1</v>
      </c>
      <c r="BU53" s="13">
        <f t="shared" si="1"/>
        <v>1.0002274359589</v>
      </c>
      <c r="BV53" s="13">
        <f t="shared" si="1"/>
        <v>1</v>
      </c>
      <c r="BW53" s="13">
        <f t="shared" si="1"/>
        <v>1</v>
      </c>
      <c r="BX53" s="13">
        <f t="shared" si="1"/>
        <v>1</v>
      </c>
      <c r="BY53" s="13">
        <f t="shared" si="1"/>
        <v>0.99993152059073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</row>
    <row r="54" ht="15" customHeight="1" outlineLevel="1" spans="2:85">
      <c r="B54" s="10">
        <v>201706</v>
      </c>
      <c r="C54" s="13">
        <f t="shared" si="0"/>
        <v>3.3148310040383</v>
      </c>
      <c r="D54" s="13">
        <f t="shared" si="0"/>
        <v>1.59104703869767</v>
      </c>
      <c r="E54" s="13">
        <f t="shared" si="0"/>
        <v>1.1181278313918</v>
      </c>
      <c r="F54" s="13">
        <f t="shared" si="0"/>
        <v>1.02917033994197</v>
      </c>
      <c r="G54" s="13">
        <f t="shared" ref="G54:AC69" si="2">IFERROR(IF(H15="","",H15/G15),0)</f>
        <v>1.00905946950956</v>
      </c>
      <c r="H54" s="13">
        <f t="shared" si="2"/>
        <v>1.00743552395084</v>
      </c>
      <c r="I54" s="13">
        <f t="shared" si="2"/>
        <v>1.00027174742547</v>
      </c>
      <c r="J54" s="13">
        <f t="shared" si="2"/>
        <v>1.0004818350238</v>
      </c>
      <c r="K54" s="13">
        <f t="shared" si="2"/>
        <v>1.0010590050874</v>
      </c>
      <c r="L54" s="13">
        <f t="shared" si="2"/>
        <v>1.00348953538244</v>
      </c>
      <c r="M54" s="13">
        <f t="shared" si="2"/>
        <v>1.01177027497167</v>
      </c>
      <c r="N54" s="13">
        <f t="shared" si="2"/>
        <v>1.00008547724342</v>
      </c>
      <c r="O54" s="13">
        <f t="shared" si="2"/>
        <v>1</v>
      </c>
      <c r="P54" s="13">
        <f t="shared" si="2"/>
        <v>1.01021577412096</v>
      </c>
      <c r="Q54" s="13">
        <f t="shared" si="2"/>
        <v>1</v>
      </c>
      <c r="R54" s="13">
        <f t="shared" si="2"/>
        <v>1.00314678069976</v>
      </c>
      <c r="S54" s="13">
        <f t="shared" si="2"/>
        <v>1.00020175157932</v>
      </c>
      <c r="T54" s="13">
        <f t="shared" si="2"/>
        <v>1.0002980813009</v>
      </c>
      <c r="U54" s="13">
        <f t="shared" si="2"/>
        <v>1.00014649941613</v>
      </c>
      <c r="V54" s="13">
        <f t="shared" si="2"/>
        <v>1</v>
      </c>
      <c r="W54" s="13">
        <f t="shared" si="2"/>
        <v>1.00079656402729</v>
      </c>
      <c r="X54" s="13">
        <f t="shared" si="2"/>
        <v>1.0022495074547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3.3148310040383</v>
      </c>
      <c r="AZ54" s="13">
        <f t="shared" si="1"/>
        <v>1.59104703869767</v>
      </c>
      <c r="BA54" s="13">
        <f t="shared" si="1"/>
        <v>1.09338924019845</v>
      </c>
      <c r="BB54" s="13">
        <f t="shared" si="1"/>
        <v>1.02907625776517</v>
      </c>
      <c r="BC54" s="13">
        <f t="shared" ref="BC54:BY69" si="3">IFERROR(IF(BD15="","",BD15/BC15),0)</f>
        <v>1.00913984678017</v>
      </c>
      <c r="BD54" s="13">
        <f t="shared" si="3"/>
        <v>1.00482584504321</v>
      </c>
      <c r="BE54" s="13">
        <f t="shared" si="3"/>
        <v>1.00015317784032</v>
      </c>
      <c r="BF54" s="13">
        <f t="shared" si="3"/>
        <v>1.00049408092146</v>
      </c>
      <c r="BG54" s="13">
        <f t="shared" si="3"/>
        <v>1.00108590654322</v>
      </c>
      <c r="BH54" s="13">
        <f t="shared" si="3"/>
        <v>1.00357808241182</v>
      </c>
      <c r="BI54" s="13">
        <f t="shared" si="3"/>
        <v>1.01206788107282</v>
      </c>
      <c r="BJ54" s="13">
        <f t="shared" si="3"/>
        <v>1.00008761272626</v>
      </c>
      <c r="BK54" s="13">
        <f t="shared" si="3"/>
        <v>1</v>
      </c>
      <c r="BL54" s="13">
        <f t="shared" si="3"/>
        <v>1.01047097302969</v>
      </c>
      <c r="BM54" s="13">
        <f t="shared" si="3"/>
        <v>1</v>
      </c>
      <c r="BN54" s="13">
        <f t="shared" si="3"/>
        <v>1.00322457542775</v>
      </c>
      <c r="BO54" s="13">
        <f t="shared" si="3"/>
        <v>1.00020672325133</v>
      </c>
      <c r="BP54" s="13">
        <f t="shared" si="3"/>
        <v>1.00030542526407</v>
      </c>
      <c r="BQ54" s="13">
        <f t="shared" si="3"/>
        <v>1.00015010768612</v>
      </c>
      <c r="BR54" s="13">
        <f t="shared" si="3"/>
        <v>1</v>
      </c>
      <c r="BS54" s="13">
        <f t="shared" si="3"/>
        <v>1.00081618039693</v>
      </c>
      <c r="BT54" s="13">
        <f t="shared" si="3"/>
        <v>1.00230485916765</v>
      </c>
      <c r="BU54" s="13">
        <f t="shared" si="3"/>
        <v>1</v>
      </c>
      <c r="BV54" s="13">
        <f t="shared" si="3"/>
        <v>1</v>
      </c>
      <c r="BW54" s="13">
        <f t="shared" si="3"/>
        <v>1</v>
      </c>
      <c r="BX54" s="13">
        <f t="shared" si="3"/>
        <v>1</v>
      </c>
      <c r="BY54" s="13" t="str">
        <f t="shared" si="3"/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</row>
    <row r="55" ht="15" customHeight="1" outlineLevel="1" spans="2:85">
      <c r="B55" s="10">
        <v>201709</v>
      </c>
      <c r="C55" s="13">
        <f t="shared" ref="C55:M70" si="4">IFERROR(IF(D16="","",D16/C16),0)</f>
        <v>3.87401573731981</v>
      </c>
      <c r="D55" s="13">
        <f t="shared" si="4"/>
        <v>1.19438505387382</v>
      </c>
      <c r="E55" s="13">
        <f t="shared" si="4"/>
        <v>1.03604966512692</v>
      </c>
      <c r="F55" s="13">
        <f t="shared" si="4"/>
        <v>1.01511720178591</v>
      </c>
      <c r="G55" s="13">
        <f t="shared" si="2"/>
        <v>1.01500104090869</v>
      </c>
      <c r="H55" s="13">
        <f t="shared" si="2"/>
        <v>1.00065961053999</v>
      </c>
      <c r="I55" s="13">
        <f t="shared" si="2"/>
        <v>1.0015607176813</v>
      </c>
      <c r="J55" s="13">
        <f t="shared" si="2"/>
        <v>1.00047420828097</v>
      </c>
      <c r="K55" s="13">
        <f t="shared" si="2"/>
        <v>1.00071093136534</v>
      </c>
      <c r="L55" s="13">
        <f t="shared" si="2"/>
        <v>1.00489600022116</v>
      </c>
      <c r="M55" s="13">
        <f t="shared" si="2"/>
        <v>1.00021291822647</v>
      </c>
      <c r="N55" s="13">
        <f t="shared" si="2"/>
        <v>1</v>
      </c>
      <c r="O55" s="13">
        <f t="shared" si="2"/>
        <v>1.0015256588317</v>
      </c>
      <c r="P55" s="13">
        <f t="shared" si="2"/>
        <v>1</v>
      </c>
      <c r="Q55" s="13">
        <f t="shared" si="2"/>
        <v>1.00662526203308</v>
      </c>
      <c r="R55" s="13">
        <f t="shared" si="2"/>
        <v>1.00261154137766</v>
      </c>
      <c r="S55" s="13">
        <f t="shared" si="2"/>
        <v>1.00089350936115</v>
      </c>
      <c r="T55" s="13">
        <f t="shared" si="2"/>
        <v>1.0003121488631</v>
      </c>
      <c r="U55" s="13">
        <f t="shared" si="2"/>
        <v>1</v>
      </c>
      <c r="V55" s="13">
        <f t="shared" si="2"/>
        <v>1.00038306686204</v>
      </c>
      <c r="W55" s="13">
        <f t="shared" si="2"/>
        <v>1.00114676821241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0.999986292951723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BI70" si="5">IFERROR(IF(AZ16="","",AZ16/AY16),0)</f>
        <v>3.87401573731981</v>
      </c>
      <c r="AZ55" s="13">
        <f t="shared" si="5"/>
        <v>1.16471181675368</v>
      </c>
      <c r="BA55" s="13">
        <f t="shared" si="5"/>
        <v>1.03376623440455</v>
      </c>
      <c r="BB55" s="13">
        <f t="shared" si="5"/>
        <v>1.01408114837736</v>
      </c>
      <c r="BC55" s="13">
        <f t="shared" si="3"/>
        <v>1.01159371918002</v>
      </c>
      <c r="BD55" s="13">
        <f t="shared" si="3"/>
        <v>1.00047870919148</v>
      </c>
      <c r="BE55" s="13">
        <f t="shared" si="3"/>
        <v>1.00161135348202</v>
      </c>
      <c r="BF55" s="13">
        <f t="shared" si="3"/>
        <v>1.00048956870577</v>
      </c>
      <c r="BG55" s="13">
        <f t="shared" si="3"/>
        <v>1.00073394839106</v>
      </c>
      <c r="BH55" s="13">
        <f t="shared" si="3"/>
        <v>1.00505439626263</v>
      </c>
      <c r="BI55" s="13">
        <f t="shared" si="3"/>
        <v>1.00021977194346</v>
      </c>
      <c r="BJ55" s="13">
        <f t="shared" si="3"/>
        <v>1</v>
      </c>
      <c r="BK55" s="13">
        <f t="shared" si="3"/>
        <v>1.00157475813386</v>
      </c>
      <c r="BL55" s="13">
        <f t="shared" si="3"/>
        <v>1</v>
      </c>
      <c r="BM55" s="13">
        <f t="shared" si="3"/>
        <v>1.00683814336605</v>
      </c>
      <c r="BN55" s="13">
        <f t="shared" si="3"/>
        <v>1.00269488488492</v>
      </c>
      <c r="BO55" s="13">
        <f t="shared" si="3"/>
        <v>1.00092194776181</v>
      </c>
      <c r="BP55" s="13">
        <f t="shared" si="3"/>
        <v>1.0003220747108</v>
      </c>
      <c r="BQ55" s="13">
        <f t="shared" si="3"/>
        <v>1</v>
      </c>
      <c r="BR55" s="13">
        <f t="shared" si="3"/>
        <v>1.00039524386974</v>
      </c>
      <c r="BS55" s="13">
        <f t="shared" si="3"/>
        <v>1.00118320751231</v>
      </c>
      <c r="BT55" s="13">
        <f t="shared" si="3"/>
        <v>1</v>
      </c>
      <c r="BU55" s="13">
        <f t="shared" si="3"/>
        <v>1</v>
      </c>
      <c r="BV55" s="13">
        <f t="shared" si="3"/>
        <v>1</v>
      </c>
      <c r="BW55" s="13">
        <f t="shared" si="3"/>
        <v>0.999985857916157</v>
      </c>
      <c r="BX55" s="13" t="str">
        <f t="shared" si="3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</row>
    <row r="56" ht="15" customHeight="1" outlineLevel="1" spans="2:85">
      <c r="B56" s="10">
        <v>201712</v>
      </c>
      <c r="C56" s="13">
        <f t="shared" si="4"/>
        <v>2.08383333434223</v>
      </c>
      <c r="D56" s="13">
        <f t="shared" si="4"/>
        <v>1.12480578332098</v>
      </c>
      <c r="E56" s="13">
        <f t="shared" si="4"/>
        <v>1.03670884976682</v>
      </c>
      <c r="F56" s="13">
        <f t="shared" si="4"/>
        <v>1.02619989197622</v>
      </c>
      <c r="G56" s="13">
        <f t="shared" si="2"/>
        <v>1.00865670833009</v>
      </c>
      <c r="H56" s="13">
        <f t="shared" si="2"/>
        <v>1.00727056720256</v>
      </c>
      <c r="I56" s="13">
        <f t="shared" si="2"/>
        <v>1.00483117115752</v>
      </c>
      <c r="J56" s="13">
        <f t="shared" si="2"/>
        <v>1.00101886292419</v>
      </c>
      <c r="K56" s="13">
        <f t="shared" si="2"/>
        <v>1.00044466026305</v>
      </c>
      <c r="L56" s="13">
        <f t="shared" si="2"/>
        <v>1.00034144597446</v>
      </c>
      <c r="M56" s="13">
        <f t="shared" si="2"/>
        <v>1.00003221881129</v>
      </c>
      <c r="N56" s="13">
        <f t="shared" si="2"/>
        <v>1.00436683115688</v>
      </c>
      <c r="O56" s="13">
        <f t="shared" si="2"/>
        <v>1</v>
      </c>
      <c r="P56" s="13">
        <f t="shared" si="2"/>
        <v>1.00410975739203</v>
      </c>
      <c r="Q56" s="13">
        <f t="shared" si="2"/>
        <v>1.00149108118182</v>
      </c>
      <c r="R56" s="13">
        <f t="shared" si="2"/>
        <v>1.00602740412658</v>
      </c>
      <c r="S56" s="13">
        <f t="shared" si="2"/>
        <v>1.00388987137548</v>
      </c>
      <c r="T56" s="13">
        <f t="shared" si="2"/>
        <v>1</v>
      </c>
      <c r="U56" s="13">
        <f t="shared" si="2"/>
        <v>1.00045585284156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5"/>
        <v>1.9961463308408</v>
      </c>
      <c r="AZ56" s="13">
        <f t="shared" si="5"/>
        <v>1.11406357450498</v>
      </c>
      <c r="BA56" s="13">
        <f t="shared" si="5"/>
        <v>1.0297647662093</v>
      </c>
      <c r="BB56" s="13">
        <f t="shared" si="5"/>
        <v>1.02235931730391</v>
      </c>
      <c r="BC56" s="13">
        <f t="shared" si="3"/>
        <v>1.00472939346982</v>
      </c>
      <c r="BD56" s="13">
        <f t="shared" si="3"/>
        <v>1.00649048193758</v>
      </c>
      <c r="BE56" s="13">
        <f t="shared" si="3"/>
        <v>1.00516973788388</v>
      </c>
      <c r="BF56" s="13">
        <f t="shared" si="3"/>
        <v>1.00108989724041</v>
      </c>
      <c r="BG56" s="13">
        <f t="shared" si="3"/>
        <v>1.00047562787294</v>
      </c>
      <c r="BH56" s="13">
        <f t="shared" si="3"/>
        <v>1.00036521409549</v>
      </c>
      <c r="BI56" s="13">
        <f t="shared" si="3"/>
        <v>1.00003446075025</v>
      </c>
      <c r="BJ56" s="13">
        <f t="shared" si="3"/>
        <v>1.00467068568052</v>
      </c>
      <c r="BK56" s="13">
        <f t="shared" si="3"/>
        <v>1</v>
      </c>
      <c r="BL56" s="13">
        <f t="shared" si="3"/>
        <v>1.00439439465897</v>
      </c>
      <c r="BM56" s="13">
        <f t="shared" si="3"/>
        <v>1.00159389999447</v>
      </c>
      <c r="BN56" s="13">
        <f t="shared" si="3"/>
        <v>1.00644236766218</v>
      </c>
      <c r="BO56" s="13">
        <f t="shared" si="3"/>
        <v>1.00415595978302</v>
      </c>
      <c r="BP56" s="13">
        <f t="shared" si="3"/>
        <v>1</v>
      </c>
      <c r="BQ56" s="13">
        <f t="shared" si="3"/>
        <v>1.0004869066028</v>
      </c>
      <c r="BR56" s="13">
        <f t="shared" si="3"/>
        <v>1</v>
      </c>
      <c r="BS56" s="13">
        <f t="shared" si="3"/>
        <v>1</v>
      </c>
      <c r="BT56" s="13">
        <f t="shared" si="3"/>
        <v>1</v>
      </c>
      <c r="BU56" s="13">
        <f t="shared" si="3"/>
        <v>1</v>
      </c>
      <c r="BV56" s="13">
        <f t="shared" si="3"/>
        <v>1</v>
      </c>
      <c r="BW56" s="13" t="str">
        <f t="shared" si="3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</row>
    <row r="57" ht="15" customHeight="1" outlineLevel="1" spans="2:85">
      <c r="B57" s="10">
        <v>201803</v>
      </c>
      <c r="C57" s="13">
        <f t="shared" si="4"/>
        <v>3.79894621689004</v>
      </c>
      <c r="D57" s="13">
        <f t="shared" si="4"/>
        <v>1.43611825987935</v>
      </c>
      <c r="E57" s="13">
        <f t="shared" si="4"/>
        <v>1.17911031575981</v>
      </c>
      <c r="F57" s="13">
        <f t="shared" si="4"/>
        <v>1.064415032225</v>
      </c>
      <c r="G57" s="13">
        <f t="shared" si="2"/>
        <v>1.02869504774942</v>
      </c>
      <c r="H57" s="13">
        <f t="shared" si="2"/>
        <v>1.01463699447809</v>
      </c>
      <c r="I57" s="13">
        <f t="shared" si="2"/>
        <v>1.00731295254072</v>
      </c>
      <c r="J57" s="13">
        <f t="shared" si="2"/>
        <v>1.00745702220531</v>
      </c>
      <c r="K57" s="13">
        <f t="shared" si="2"/>
        <v>1.00272630386358</v>
      </c>
      <c r="L57" s="13">
        <f t="shared" si="2"/>
        <v>1.00013749177345</v>
      </c>
      <c r="M57" s="13">
        <f t="shared" si="2"/>
        <v>1.00266821187293</v>
      </c>
      <c r="N57" s="13">
        <f t="shared" si="2"/>
        <v>1.00017809961501</v>
      </c>
      <c r="O57" s="13">
        <f t="shared" si="2"/>
        <v>1.00321897457193</v>
      </c>
      <c r="P57" s="13">
        <f t="shared" si="2"/>
        <v>1.00195277082436</v>
      </c>
      <c r="Q57" s="13">
        <f t="shared" si="2"/>
        <v>1.0038766367008</v>
      </c>
      <c r="R57" s="13">
        <f t="shared" si="2"/>
        <v>1.00245229449938</v>
      </c>
      <c r="S57" s="13">
        <f t="shared" si="2"/>
        <v>1</v>
      </c>
      <c r="T57" s="13">
        <f t="shared" si="2"/>
        <v>1.00027390849706</v>
      </c>
      <c r="U57" s="13">
        <f t="shared" si="2"/>
        <v>1</v>
      </c>
      <c r="V57" s="13">
        <f t="shared" si="2"/>
        <v>1</v>
      </c>
      <c r="W57" s="13">
        <f t="shared" si="2"/>
        <v>1</v>
      </c>
      <c r="X57" s="13">
        <f t="shared" si="2"/>
        <v>1.00000305230434</v>
      </c>
      <c r="Y57" s="13">
        <f t="shared" si="2"/>
        <v>1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5"/>
        <v>3.57958590921442</v>
      </c>
      <c r="AZ57" s="13">
        <f t="shared" si="5"/>
        <v>1.44678681097674</v>
      </c>
      <c r="BA57" s="13">
        <f t="shared" si="5"/>
        <v>1.21821961901589</v>
      </c>
      <c r="BB57" s="13">
        <f t="shared" si="5"/>
        <v>1.06502300235437</v>
      </c>
      <c r="BC57" s="13">
        <f t="shared" si="3"/>
        <v>1.03107377366087</v>
      </c>
      <c r="BD57" s="13">
        <f t="shared" si="3"/>
        <v>1.01556807791041</v>
      </c>
      <c r="BE57" s="13">
        <f t="shared" si="3"/>
        <v>1.01130533366167</v>
      </c>
      <c r="BF57" s="13">
        <f t="shared" si="3"/>
        <v>1.01191572082803</v>
      </c>
      <c r="BG57" s="13">
        <f t="shared" si="3"/>
        <v>1.00433721876062</v>
      </c>
      <c r="BH57" s="13">
        <f t="shared" si="3"/>
        <v>1.00021838189636</v>
      </c>
      <c r="BI57" s="13">
        <f t="shared" si="3"/>
        <v>1.00423765022883</v>
      </c>
      <c r="BJ57" s="13">
        <f t="shared" si="3"/>
        <v>1.00028241549618</v>
      </c>
      <c r="BK57" s="13">
        <f t="shared" si="3"/>
        <v>1.00510384873811</v>
      </c>
      <c r="BL57" s="13">
        <f t="shared" si="3"/>
        <v>1.00309041162133</v>
      </c>
      <c r="BM57" s="13">
        <f t="shared" si="3"/>
        <v>1.0061281209028</v>
      </c>
      <c r="BN57" s="13">
        <f t="shared" si="3"/>
        <v>1.00386787032521</v>
      </c>
      <c r="BO57" s="13">
        <f t="shared" si="3"/>
        <v>1</v>
      </c>
      <c r="BP57" s="13">
        <f t="shared" si="3"/>
        <v>1.00043141172685</v>
      </c>
      <c r="BQ57" s="13">
        <f t="shared" si="3"/>
        <v>1</v>
      </c>
      <c r="BR57" s="13">
        <f t="shared" si="3"/>
        <v>1</v>
      </c>
      <c r="BS57" s="13">
        <f t="shared" si="3"/>
        <v>1</v>
      </c>
      <c r="BT57" s="13">
        <f t="shared" si="3"/>
        <v>1.0000048066876</v>
      </c>
      <c r="BU57" s="13">
        <f t="shared" si="3"/>
        <v>1</v>
      </c>
      <c r="BV57" s="13" t="str">
        <f t="shared" si="3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</row>
    <row r="58" ht="15" customHeight="1" outlineLevel="1" spans="2:85">
      <c r="B58" s="10">
        <v>201806</v>
      </c>
      <c r="C58" s="13">
        <f t="shared" si="4"/>
        <v>2.61587730244152</v>
      </c>
      <c r="D58" s="13">
        <f t="shared" si="4"/>
        <v>1.33503352784468</v>
      </c>
      <c r="E58" s="13">
        <f t="shared" si="4"/>
        <v>1.10075142801358</v>
      </c>
      <c r="F58" s="13">
        <f t="shared" si="4"/>
        <v>1.03992955521725</v>
      </c>
      <c r="G58" s="13">
        <f t="shared" si="2"/>
        <v>1.03676564541682</v>
      </c>
      <c r="H58" s="13">
        <f t="shared" si="2"/>
        <v>1.01161023593475</v>
      </c>
      <c r="I58" s="13">
        <f t="shared" si="2"/>
        <v>1.00939497056218</v>
      </c>
      <c r="J58" s="13">
        <f t="shared" si="2"/>
        <v>1.00098429263738</v>
      </c>
      <c r="K58" s="13">
        <f t="shared" si="2"/>
        <v>1.00076689839227</v>
      </c>
      <c r="L58" s="13">
        <f t="shared" si="2"/>
        <v>1.00630064042726</v>
      </c>
      <c r="M58" s="13">
        <f t="shared" si="2"/>
        <v>1.00113015270011</v>
      </c>
      <c r="N58" s="13">
        <f t="shared" si="2"/>
        <v>1.00169118883127</v>
      </c>
      <c r="O58" s="13">
        <f t="shared" si="2"/>
        <v>1.00101636257738</v>
      </c>
      <c r="P58" s="13">
        <f t="shared" si="2"/>
        <v>1.00349822907058</v>
      </c>
      <c r="Q58" s="13">
        <f t="shared" si="2"/>
        <v>1.00153336091067</v>
      </c>
      <c r="R58" s="13">
        <f t="shared" si="2"/>
        <v>1</v>
      </c>
      <c r="S58" s="13">
        <f t="shared" si="2"/>
        <v>1.00017166227239</v>
      </c>
      <c r="T58" s="13">
        <f t="shared" si="2"/>
        <v>1</v>
      </c>
      <c r="U58" s="13">
        <f t="shared" si="2"/>
        <v>1.00000673262406</v>
      </c>
      <c r="V58" s="13">
        <f t="shared" si="2"/>
        <v>1</v>
      </c>
      <c r="W58" s="13">
        <f t="shared" si="2"/>
        <v>1</v>
      </c>
      <c r="X58" s="13">
        <f t="shared" si="2"/>
        <v>1.0000067010654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5"/>
        <v>2.52357851858611</v>
      </c>
      <c r="AZ58" s="13">
        <f t="shared" si="5"/>
        <v>1.38421591571035</v>
      </c>
      <c r="BA58" s="13">
        <f t="shared" si="5"/>
        <v>1.09717534314317</v>
      </c>
      <c r="BB58" s="13">
        <f t="shared" si="5"/>
        <v>1.04496712550645</v>
      </c>
      <c r="BC58" s="13">
        <f t="shared" si="3"/>
        <v>1.03582192622185</v>
      </c>
      <c r="BD58" s="13">
        <f t="shared" si="3"/>
        <v>1.0170047081745</v>
      </c>
      <c r="BE58" s="13">
        <f t="shared" si="3"/>
        <v>1.01525175634237</v>
      </c>
      <c r="BF58" s="13">
        <f t="shared" si="3"/>
        <v>1.00158867864721</v>
      </c>
      <c r="BG58" s="13">
        <f t="shared" si="3"/>
        <v>1.00123705071576</v>
      </c>
      <c r="BH58" s="13">
        <f t="shared" si="3"/>
        <v>1.01015851889838</v>
      </c>
      <c r="BI58" s="13">
        <f t="shared" si="3"/>
        <v>1.00181518562156</v>
      </c>
      <c r="BJ58" s="13">
        <f t="shared" si="3"/>
        <v>1.00271443189134</v>
      </c>
      <c r="BK58" s="13">
        <f t="shared" si="3"/>
        <v>1.00162964159485</v>
      </c>
      <c r="BL58" s="13">
        <f t="shared" si="3"/>
        <v>1.00560564625192</v>
      </c>
      <c r="BM58" s="13">
        <f t="shared" si="3"/>
        <v>1.00245194507993</v>
      </c>
      <c r="BN58" s="13">
        <f t="shared" si="3"/>
        <v>1</v>
      </c>
      <c r="BO58" s="13">
        <f t="shared" si="3"/>
        <v>1.0002742477449</v>
      </c>
      <c r="BP58" s="13">
        <f t="shared" si="3"/>
        <v>1</v>
      </c>
      <c r="BQ58" s="13">
        <f t="shared" si="3"/>
        <v>1.00001075494096</v>
      </c>
      <c r="BR58" s="13">
        <f t="shared" si="3"/>
        <v>1</v>
      </c>
      <c r="BS58" s="13">
        <f t="shared" si="3"/>
        <v>1</v>
      </c>
      <c r="BT58" s="13">
        <f t="shared" si="3"/>
        <v>1.00001070448494</v>
      </c>
      <c r="BU58" s="13" t="str">
        <f t="shared" si="3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</row>
    <row r="59" ht="15" customHeight="1" outlineLevel="1" spans="2:85">
      <c r="B59" s="10">
        <v>201809</v>
      </c>
      <c r="C59" s="13">
        <f t="shared" si="4"/>
        <v>3.03033538156705</v>
      </c>
      <c r="D59" s="13">
        <f t="shared" si="4"/>
        <v>1.25662033329937</v>
      </c>
      <c r="E59" s="13">
        <f t="shared" si="4"/>
        <v>1.13575105926871</v>
      </c>
      <c r="F59" s="13">
        <f t="shared" si="4"/>
        <v>1.08579892505756</v>
      </c>
      <c r="G59" s="13">
        <f t="shared" si="2"/>
        <v>1.04972299793156</v>
      </c>
      <c r="H59" s="13">
        <f t="shared" si="2"/>
        <v>1.01211721989385</v>
      </c>
      <c r="I59" s="13">
        <f t="shared" si="2"/>
        <v>1.01535488298074</v>
      </c>
      <c r="J59" s="13">
        <f t="shared" si="2"/>
        <v>1.00209708144994</v>
      </c>
      <c r="K59" s="13">
        <f t="shared" si="2"/>
        <v>1.00811098908622</v>
      </c>
      <c r="L59" s="13">
        <f t="shared" si="2"/>
        <v>1.00039974279851</v>
      </c>
      <c r="M59" s="13">
        <f t="shared" si="2"/>
        <v>1.0019977644481</v>
      </c>
      <c r="N59" s="13">
        <f t="shared" si="2"/>
        <v>1.0007811542088</v>
      </c>
      <c r="O59" s="13">
        <f t="shared" si="2"/>
        <v>1.00136182964211</v>
      </c>
      <c r="P59" s="13">
        <f t="shared" si="2"/>
        <v>1.001048089711</v>
      </c>
      <c r="Q59" s="13">
        <f t="shared" si="2"/>
        <v>1</v>
      </c>
      <c r="R59" s="13">
        <f t="shared" si="2"/>
        <v>1.00017462854649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1.00000621986857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5"/>
        <v>3.15926983338264</v>
      </c>
      <c r="AZ59" s="13">
        <f t="shared" si="5"/>
        <v>1.25464577143205</v>
      </c>
      <c r="BA59" s="13">
        <f t="shared" si="5"/>
        <v>1.14289920201331</v>
      </c>
      <c r="BB59" s="13">
        <f t="shared" si="5"/>
        <v>1.07607895661635</v>
      </c>
      <c r="BC59" s="13">
        <f t="shared" si="3"/>
        <v>1.07571636056835</v>
      </c>
      <c r="BD59" s="13">
        <f t="shared" si="3"/>
        <v>1.02050357857568</v>
      </c>
      <c r="BE59" s="13">
        <f t="shared" si="3"/>
        <v>1.02576851969422</v>
      </c>
      <c r="BF59" s="13">
        <f t="shared" si="3"/>
        <v>1.00348358773919</v>
      </c>
      <c r="BG59" s="13">
        <f t="shared" si="3"/>
        <v>1.01345503386373</v>
      </c>
      <c r="BH59" s="13">
        <f t="shared" si="3"/>
        <v>1.00065962254577</v>
      </c>
      <c r="BI59" s="13">
        <f t="shared" si="3"/>
        <v>1.00329568972829</v>
      </c>
      <c r="BJ59" s="13">
        <f t="shared" si="3"/>
        <v>1.0012869942938</v>
      </c>
      <c r="BK59" s="13">
        <f t="shared" si="3"/>
        <v>1.00224255534839</v>
      </c>
      <c r="BL59" s="13">
        <f t="shared" si="3"/>
        <v>1.00172439612799</v>
      </c>
      <c r="BM59" s="13">
        <f t="shared" si="3"/>
        <v>1</v>
      </c>
      <c r="BN59" s="13">
        <f t="shared" si="3"/>
        <v>1.00028711806012</v>
      </c>
      <c r="BO59" s="13">
        <f t="shared" si="3"/>
        <v>1</v>
      </c>
      <c r="BP59" s="13">
        <f t="shared" si="3"/>
        <v>1</v>
      </c>
      <c r="BQ59" s="13">
        <f t="shared" si="3"/>
        <v>1</v>
      </c>
      <c r="BR59" s="13">
        <f t="shared" si="3"/>
        <v>1.00001022533718</v>
      </c>
      <c r="BS59" s="13">
        <f t="shared" si="3"/>
        <v>1</v>
      </c>
      <c r="BT59" s="13" t="str">
        <f t="shared" si="3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</row>
    <row r="60" ht="15" customHeight="1" outlineLevel="1" spans="2:85">
      <c r="B60" s="10">
        <v>201812</v>
      </c>
      <c r="C60" s="13">
        <f t="shared" si="4"/>
        <v>2.17089277065173</v>
      </c>
      <c r="D60" s="13">
        <f t="shared" si="4"/>
        <v>1.34816172889287</v>
      </c>
      <c r="E60" s="13">
        <f t="shared" si="4"/>
        <v>1.21866244508988</v>
      </c>
      <c r="F60" s="13">
        <f t="shared" si="4"/>
        <v>1.08371298954123</v>
      </c>
      <c r="G60" s="13">
        <f t="shared" si="2"/>
        <v>1.02345691587245</v>
      </c>
      <c r="H60" s="13">
        <f t="shared" si="2"/>
        <v>1.02160838938097</v>
      </c>
      <c r="I60" s="13">
        <f t="shared" si="2"/>
        <v>1.00314572137555</v>
      </c>
      <c r="J60" s="13">
        <f t="shared" si="2"/>
        <v>1.00487148615322</v>
      </c>
      <c r="K60" s="13">
        <f t="shared" si="2"/>
        <v>1.00124156366717</v>
      </c>
      <c r="L60" s="13">
        <f t="shared" si="2"/>
        <v>1.0025996353707</v>
      </c>
      <c r="M60" s="13">
        <f t="shared" si="2"/>
        <v>1.00299467051609</v>
      </c>
      <c r="N60" s="13">
        <f t="shared" si="2"/>
        <v>1.000723323628</v>
      </c>
      <c r="O60" s="13">
        <f t="shared" si="2"/>
        <v>1.00070690590286</v>
      </c>
      <c r="P60" s="13">
        <f t="shared" si="2"/>
        <v>1</v>
      </c>
      <c r="Q60" s="13">
        <f t="shared" si="2"/>
        <v>1.00004577615296</v>
      </c>
      <c r="R60" s="13">
        <f t="shared" si="2"/>
        <v>1.00003807340462</v>
      </c>
      <c r="S60" s="13">
        <f t="shared" si="2"/>
        <v>1.00000272968972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5"/>
        <v>2.12706104455143</v>
      </c>
      <c r="AZ60" s="13">
        <f t="shared" si="5"/>
        <v>1.3608523209218</v>
      </c>
      <c r="BA60" s="13">
        <f t="shared" si="5"/>
        <v>1.21015688252281</v>
      </c>
      <c r="BB60" s="13">
        <f t="shared" si="5"/>
        <v>1.13996059742587</v>
      </c>
      <c r="BC60" s="13">
        <f t="shared" si="3"/>
        <v>1.04085323745309</v>
      </c>
      <c r="BD60" s="13">
        <f t="shared" si="3"/>
        <v>1.03700479757781</v>
      </c>
      <c r="BE60" s="13">
        <f t="shared" si="3"/>
        <v>1.00530712814553</v>
      </c>
      <c r="BF60" s="13">
        <f t="shared" si="3"/>
        <v>1.00820098573367</v>
      </c>
      <c r="BG60" s="13">
        <f t="shared" si="3"/>
        <v>1.00208322886408</v>
      </c>
      <c r="BH60" s="13">
        <f t="shared" si="3"/>
        <v>1.00435828375738</v>
      </c>
      <c r="BI60" s="13">
        <f t="shared" si="3"/>
        <v>1.00501176834303</v>
      </c>
      <c r="BJ60" s="13">
        <f t="shared" si="3"/>
        <v>1.00120809773993</v>
      </c>
      <c r="BK60" s="13">
        <f t="shared" si="3"/>
        <v>1.0011801051251</v>
      </c>
      <c r="BL60" s="13">
        <f t="shared" si="3"/>
        <v>1</v>
      </c>
      <c r="BM60" s="13">
        <f t="shared" si="3"/>
        <v>1.00007638235879</v>
      </c>
      <c r="BN60" s="13">
        <f t="shared" si="3"/>
        <v>1.00006352756324</v>
      </c>
      <c r="BO60" s="13">
        <f t="shared" si="3"/>
        <v>1.00000455452105</v>
      </c>
      <c r="BP60" s="13">
        <f t="shared" si="3"/>
        <v>1</v>
      </c>
      <c r="BQ60" s="13">
        <f t="shared" si="3"/>
        <v>1</v>
      </c>
      <c r="BR60" s="13">
        <f t="shared" si="3"/>
        <v>1</v>
      </c>
      <c r="BS60" s="13" t="str">
        <f t="shared" si="3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</row>
    <row r="61" ht="15" customHeight="1" outlineLevel="1" spans="2:85">
      <c r="B61" s="10">
        <v>201903</v>
      </c>
      <c r="C61" s="13">
        <f t="shared" si="4"/>
        <v>7.67289605932847</v>
      </c>
      <c r="D61" s="13">
        <f t="shared" si="4"/>
        <v>1.71877842544202</v>
      </c>
      <c r="E61" s="13">
        <f t="shared" si="4"/>
        <v>1.23740644402737</v>
      </c>
      <c r="F61" s="13">
        <f t="shared" si="4"/>
        <v>1.08825794960735</v>
      </c>
      <c r="G61" s="13">
        <f t="shared" si="2"/>
        <v>1.02521394285201</v>
      </c>
      <c r="H61" s="13">
        <f t="shared" si="2"/>
        <v>1.00680731458334</v>
      </c>
      <c r="I61" s="13">
        <f t="shared" si="2"/>
        <v>1.00269774211492</v>
      </c>
      <c r="J61" s="13">
        <f t="shared" si="2"/>
        <v>1.00223214612243</v>
      </c>
      <c r="K61" s="13">
        <f t="shared" si="2"/>
        <v>1.0080273503953</v>
      </c>
      <c r="L61" s="13">
        <f t="shared" si="2"/>
        <v>1.00268949961725</v>
      </c>
      <c r="M61" s="13">
        <f t="shared" si="2"/>
        <v>1.00025260567291</v>
      </c>
      <c r="N61" s="13">
        <f t="shared" si="2"/>
        <v>1.00000739684457</v>
      </c>
      <c r="O61" s="13">
        <f t="shared" si="2"/>
        <v>1.00004147011507</v>
      </c>
      <c r="P61" s="13">
        <f t="shared" si="2"/>
        <v>1.00001673025816</v>
      </c>
      <c r="Q61" s="13">
        <f t="shared" si="2"/>
        <v>1.00002835049165</v>
      </c>
      <c r="R61" s="13">
        <f t="shared" si="2"/>
        <v>1</v>
      </c>
      <c r="S61" s="13">
        <f t="shared" si="2"/>
        <v>1</v>
      </c>
      <c r="T61" s="13">
        <f t="shared" si="2"/>
        <v>1.00002358675926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5"/>
        <v>8.69644786388466</v>
      </c>
      <c r="AZ61" s="13">
        <f t="shared" si="5"/>
        <v>1.77348966451605</v>
      </c>
      <c r="BA61" s="13">
        <f t="shared" si="5"/>
        <v>1.24990080019486</v>
      </c>
      <c r="BB61" s="13">
        <f t="shared" si="5"/>
        <v>1.09238590301041</v>
      </c>
      <c r="BC61" s="13">
        <f t="shared" si="3"/>
        <v>1.02629349998086</v>
      </c>
      <c r="BD61" s="13">
        <f t="shared" si="3"/>
        <v>1.00709130854629</v>
      </c>
      <c r="BE61" s="13">
        <f t="shared" si="3"/>
        <v>1.00280949657664</v>
      </c>
      <c r="BF61" s="13">
        <f t="shared" si="3"/>
        <v>1.00232435412673</v>
      </c>
      <c r="BG61" s="13">
        <f t="shared" si="3"/>
        <v>1.00835818424516</v>
      </c>
      <c r="BH61" s="13">
        <f t="shared" si="3"/>
        <v>1.00279942408655</v>
      </c>
      <c r="BI61" s="13">
        <f t="shared" si="3"/>
        <v>1.00026290127891</v>
      </c>
      <c r="BJ61" s="13">
        <f t="shared" si="3"/>
        <v>1.00000769824311</v>
      </c>
      <c r="BK61" s="13">
        <f t="shared" si="3"/>
        <v>1.000043159881</v>
      </c>
      <c r="BL61" s="13">
        <f t="shared" si="3"/>
        <v>1.00001741192977</v>
      </c>
      <c r="BM61" s="13">
        <f t="shared" si="3"/>
        <v>1.00002950560765</v>
      </c>
      <c r="BN61" s="13">
        <f t="shared" si="3"/>
        <v>1</v>
      </c>
      <c r="BO61" s="13">
        <f t="shared" si="3"/>
        <v>1</v>
      </c>
      <c r="BP61" s="13">
        <f t="shared" si="3"/>
        <v>1.0000245477528</v>
      </c>
      <c r="BQ61" s="13">
        <f t="shared" si="3"/>
        <v>1</v>
      </c>
      <c r="BR61" s="13" t="str">
        <f t="shared" si="3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</row>
    <row r="62" ht="15" customHeight="1" outlineLevel="1" spans="2:85">
      <c r="B62" s="10">
        <v>201906</v>
      </c>
      <c r="C62" s="13">
        <f t="shared" si="4"/>
        <v>3.89743322332411</v>
      </c>
      <c r="D62" s="13">
        <f t="shared" si="4"/>
        <v>1.41941078333819</v>
      </c>
      <c r="E62" s="13">
        <f t="shared" si="4"/>
        <v>1.10332282824326</v>
      </c>
      <c r="F62" s="13">
        <f t="shared" si="4"/>
        <v>1.01685376222816</v>
      </c>
      <c r="G62" s="13">
        <f t="shared" si="2"/>
        <v>1.02309907286143</v>
      </c>
      <c r="H62" s="13">
        <f t="shared" si="2"/>
        <v>1.01317006276049</v>
      </c>
      <c r="I62" s="13">
        <f t="shared" si="2"/>
        <v>1.0023924482815</v>
      </c>
      <c r="J62" s="13">
        <f t="shared" si="2"/>
        <v>1.00678334539223</v>
      </c>
      <c r="K62" s="13">
        <f t="shared" si="2"/>
        <v>1.00496175597808</v>
      </c>
      <c r="L62" s="13">
        <f t="shared" si="2"/>
        <v>1.00133182918093</v>
      </c>
      <c r="M62" s="13">
        <f t="shared" si="2"/>
        <v>1.00002326227026</v>
      </c>
      <c r="N62" s="13">
        <f t="shared" si="2"/>
        <v>1.00280438706607</v>
      </c>
      <c r="O62" s="13">
        <f t="shared" si="2"/>
        <v>1.00001626153599</v>
      </c>
      <c r="P62" s="13">
        <f t="shared" si="2"/>
        <v>1</v>
      </c>
      <c r="Q62" s="13">
        <f t="shared" si="2"/>
        <v>1</v>
      </c>
      <c r="R62" s="13">
        <f t="shared" si="2"/>
        <v>1</v>
      </c>
      <c r="S62" s="13">
        <f t="shared" si="2"/>
        <v>1.00004791532937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5"/>
        <v>3.96562944602001</v>
      </c>
      <c r="AZ62" s="13">
        <f t="shared" si="5"/>
        <v>1.4364557194823</v>
      </c>
      <c r="BA62" s="13">
        <f t="shared" si="5"/>
        <v>1.10745929821536</v>
      </c>
      <c r="BB62" s="13">
        <f t="shared" si="5"/>
        <v>1.01746302224654</v>
      </c>
      <c r="BC62" s="13">
        <f t="shared" si="3"/>
        <v>1.02391976775421</v>
      </c>
      <c r="BD62" s="13">
        <f t="shared" si="3"/>
        <v>1.01362705528827</v>
      </c>
      <c r="BE62" s="13">
        <f t="shared" si="3"/>
        <v>1.00247434860529</v>
      </c>
      <c r="BF62" s="13">
        <f t="shared" si="3"/>
        <v>1.007014985481</v>
      </c>
      <c r="BG62" s="13">
        <f t="shared" si="3"/>
        <v>1.00513001147441</v>
      </c>
      <c r="BH62" s="13">
        <f t="shared" si="3"/>
        <v>1.00137676163553</v>
      </c>
      <c r="BI62" s="13">
        <f t="shared" si="3"/>
        <v>1.00002404599978</v>
      </c>
      <c r="BJ62" s="13">
        <f t="shared" si="3"/>
        <v>1.00289886744398</v>
      </c>
      <c r="BK62" s="13">
        <f t="shared" si="3"/>
        <v>1.00001680780692</v>
      </c>
      <c r="BL62" s="13">
        <f t="shared" si="3"/>
        <v>1</v>
      </c>
      <c r="BM62" s="13">
        <f t="shared" si="3"/>
        <v>1</v>
      </c>
      <c r="BN62" s="13">
        <f t="shared" si="3"/>
        <v>1</v>
      </c>
      <c r="BO62" s="13">
        <f t="shared" si="3"/>
        <v>1.00004952491358</v>
      </c>
      <c r="BP62" s="13">
        <f t="shared" si="3"/>
        <v>1</v>
      </c>
      <c r="BQ62" s="13" t="str">
        <f t="shared" si="3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</row>
    <row r="63" ht="15" customHeight="1" outlineLevel="1" spans="2:85">
      <c r="B63" s="10">
        <v>201909</v>
      </c>
      <c r="C63" s="13">
        <f t="shared" si="4"/>
        <v>3.32274058486088</v>
      </c>
      <c r="D63" s="13">
        <f t="shared" si="4"/>
        <v>1.21603678103229</v>
      </c>
      <c r="E63" s="13">
        <f t="shared" si="4"/>
        <v>1.05927515694281</v>
      </c>
      <c r="F63" s="13">
        <f t="shared" si="4"/>
        <v>1.03565196265281</v>
      </c>
      <c r="G63" s="13">
        <f t="shared" si="2"/>
        <v>1.02491975193711</v>
      </c>
      <c r="H63" s="13">
        <f t="shared" si="2"/>
        <v>1.00284594206083</v>
      </c>
      <c r="I63" s="13">
        <f t="shared" si="2"/>
        <v>1.00649459672192</v>
      </c>
      <c r="J63" s="13">
        <f t="shared" si="2"/>
        <v>1.00520768374625</v>
      </c>
      <c r="K63" s="13">
        <f t="shared" si="2"/>
        <v>1.00124406170861</v>
      </c>
      <c r="L63" s="13">
        <f t="shared" si="2"/>
        <v>1.00010035298299</v>
      </c>
      <c r="M63" s="13">
        <f t="shared" si="2"/>
        <v>1.0001674834182</v>
      </c>
      <c r="N63" s="13">
        <f t="shared" si="2"/>
        <v>1.00005148386856</v>
      </c>
      <c r="O63" s="13">
        <f t="shared" si="2"/>
        <v>1</v>
      </c>
      <c r="P63" s="13">
        <f t="shared" si="2"/>
        <v>1.00002654935751</v>
      </c>
      <c r="Q63" s="13">
        <f t="shared" si="2"/>
        <v>1</v>
      </c>
      <c r="R63" s="13">
        <f t="shared" si="2"/>
        <v>1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5"/>
        <v>3.32354234129392</v>
      </c>
      <c r="AZ63" s="13">
        <f t="shared" si="5"/>
        <v>1.21606036153713</v>
      </c>
      <c r="BA63" s="13">
        <f t="shared" si="5"/>
        <v>1.05928047732684</v>
      </c>
      <c r="BB63" s="13">
        <f t="shared" si="5"/>
        <v>1.03565498359728</v>
      </c>
      <c r="BC63" s="13">
        <f t="shared" si="3"/>
        <v>1.0249217907995</v>
      </c>
      <c r="BD63" s="13">
        <f t="shared" si="3"/>
        <v>1.00284616924576</v>
      </c>
      <c r="BE63" s="13">
        <f t="shared" si="3"/>
        <v>1.00649511369907</v>
      </c>
      <c r="BF63" s="13">
        <f t="shared" si="3"/>
        <v>1.00520809560859</v>
      </c>
      <c r="BG63" s="13">
        <f t="shared" si="3"/>
        <v>1.00124415958849</v>
      </c>
      <c r="BH63" s="13">
        <f t="shared" si="3"/>
        <v>1.00010036086872</v>
      </c>
      <c r="BI63" s="13">
        <f t="shared" si="3"/>
        <v>1.00016749657771</v>
      </c>
      <c r="BJ63" s="13">
        <f t="shared" si="3"/>
        <v>1.00005148791307</v>
      </c>
      <c r="BK63" s="13">
        <f t="shared" si="3"/>
        <v>1</v>
      </c>
      <c r="BL63" s="13">
        <f t="shared" si="3"/>
        <v>1.00002655144309</v>
      </c>
      <c r="BM63" s="13">
        <f t="shared" si="3"/>
        <v>1</v>
      </c>
      <c r="BN63" s="13">
        <f t="shared" si="3"/>
        <v>1</v>
      </c>
      <c r="BO63" s="13">
        <f t="shared" si="3"/>
        <v>1</v>
      </c>
      <c r="BP63" s="13" t="str">
        <f t="shared" si="3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</row>
    <row r="64" ht="15" customHeight="1" outlineLevel="1" spans="2:85">
      <c r="B64" s="10">
        <v>201912</v>
      </c>
      <c r="C64" s="13">
        <f t="shared" si="4"/>
        <v>2.67604362951915</v>
      </c>
      <c r="D64" s="13">
        <f t="shared" si="4"/>
        <v>1.17327051392663</v>
      </c>
      <c r="E64" s="13">
        <f t="shared" si="4"/>
        <v>1.10966647949616</v>
      </c>
      <c r="F64" s="13">
        <f t="shared" si="4"/>
        <v>1.06570843115803</v>
      </c>
      <c r="G64" s="13">
        <f t="shared" si="2"/>
        <v>1.01452027268814</v>
      </c>
      <c r="H64" s="13">
        <f t="shared" si="2"/>
        <v>1.01950628824506</v>
      </c>
      <c r="I64" s="13">
        <f t="shared" si="2"/>
        <v>1.02453934080634</v>
      </c>
      <c r="J64" s="13">
        <f t="shared" si="2"/>
        <v>1.00343738672923</v>
      </c>
      <c r="K64" s="13">
        <f t="shared" si="2"/>
        <v>1.00104900513266</v>
      </c>
      <c r="L64" s="13">
        <f t="shared" si="2"/>
        <v>1.00228727940395</v>
      </c>
      <c r="M64" s="13">
        <f t="shared" si="2"/>
        <v>1.00028637734754</v>
      </c>
      <c r="N64" s="13">
        <f t="shared" si="2"/>
        <v>1.00004727941018</v>
      </c>
      <c r="O64" s="13">
        <f t="shared" si="2"/>
        <v>1.00003440082041</v>
      </c>
      <c r="P64" s="13">
        <f t="shared" si="2"/>
        <v>1.0002758976398</v>
      </c>
      <c r="Q64" s="13">
        <f t="shared" si="2"/>
        <v>1.00000022677866</v>
      </c>
      <c r="R64" s="13">
        <f t="shared" si="2"/>
        <v>1.00008876704704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5"/>
        <v>2.02929407597337</v>
      </c>
      <c r="AZ64" s="13">
        <f t="shared" si="5"/>
        <v>1.14028480568529</v>
      </c>
      <c r="BA64" s="13">
        <f t="shared" si="5"/>
        <v>1.09138208792916</v>
      </c>
      <c r="BB64" s="13">
        <f t="shared" si="5"/>
        <v>1.05567034572199</v>
      </c>
      <c r="BC64" s="13">
        <f t="shared" si="3"/>
        <v>1.01241902988115</v>
      </c>
      <c r="BD64" s="13">
        <f t="shared" si="3"/>
        <v>1.01671814036111</v>
      </c>
      <c r="BE64" s="13">
        <f t="shared" si="3"/>
        <v>1.02108946478966</v>
      </c>
      <c r="BF64" s="13">
        <f t="shared" si="3"/>
        <v>1.00296412084853</v>
      </c>
      <c r="BG64" s="13">
        <f t="shared" si="3"/>
        <v>1.00090500296955</v>
      </c>
      <c r="BH64" s="13">
        <f t="shared" si="3"/>
        <v>1.00197357706125</v>
      </c>
      <c r="BI64" s="13">
        <f t="shared" si="3"/>
        <v>1.00024717781068</v>
      </c>
      <c r="BJ64" s="13">
        <f t="shared" si="3"/>
        <v>1.00004080936983</v>
      </c>
      <c r="BK64" s="13">
        <f t="shared" si="3"/>
        <v>1.00002969336716</v>
      </c>
      <c r="BL64" s="13">
        <f t="shared" si="3"/>
        <v>1.00023814456697</v>
      </c>
      <c r="BM64" s="13">
        <f t="shared" si="3"/>
        <v>1.00000019575428</v>
      </c>
      <c r="BN64" s="13">
        <f t="shared" si="3"/>
        <v>1.00007662330325</v>
      </c>
      <c r="BO64" s="13" t="str">
        <f t="shared" si="3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</row>
    <row r="65" ht="15" customHeight="1" outlineLevel="1" spans="2:85">
      <c r="B65" s="10">
        <v>202003</v>
      </c>
      <c r="C65" s="13">
        <f t="shared" si="4"/>
        <v>2.93251227479039</v>
      </c>
      <c r="D65" s="13">
        <f t="shared" si="4"/>
        <v>1.39935574635404</v>
      </c>
      <c r="E65" s="13">
        <f t="shared" si="4"/>
        <v>1.4243148575807</v>
      </c>
      <c r="F65" s="13">
        <f t="shared" si="4"/>
        <v>1.32596098618938</v>
      </c>
      <c r="G65" s="13">
        <f t="shared" si="2"/>
        <v>1.05421129165881</v>
      </c>
      <c r="H65" s="13">
        <f t="shared" si="2"/>
        <v>1.00917124343455</v>
      </c>
      <c r="I65" s="13">
        <f t="shared" si="2"/>
        <v>1.01816506116727</v>
      </c>
      <c r="J65" s="13">
        <f t="shared" si="2"/>
        <v>1.01802513768644</v>
      </c>
      <c r="K65" s="13">
        <f t="shared" si="2"/>
        <v>1.00119544161808</v>
      </c>
      <c r="L65" s="13">
        <f t="shared" si="2"/>
        <v>1.0004445771623</v>
      </c>
      <c r="M65" s="13">
        <f t="shared" si="2"/>
        <v>1.00065203105036</v>
      </c>
      <c r="N65" s="13">
        <f t="shared" si="2"/>
        <v>1.00027824877359</v>
      </c>
      <c r="O65" s="13">
        <f t="shared" si="2"/>
        <v>1.00000103424278</v>
      </c>
      <c r="P65" s="13">
        <f t="shared" si="2"/>
        <v>1.00056977684038</v>
      </c>
      <c r="Q65" s="13">
        <f t="shared" si="2"/>
        <v>1.00031763970176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5"/>
        <v>1.82474759280401</v>
      </c>
      <c r="AZ65" s="13">
        <f t="shared" si="5"/>
        <v>1.35152771967537</v>
      </c>
      <c r="BA65" s="13">
        <f t="shared" si="5"/>
        <v>1.33779075536356</v>
      </c>
      <c r="BB65" s="13">
        <f t="shared" si="5"/>
        <v>1.5165910307061</v>
      </c>
      <c r="BC65" s="13">
        <f t="shared" si="3"/>
        <v>1.05578422014217</v>
      </c>
      <c r="BD65" s="13">
        <f t="shared" si="3"/>
        <v>1.01418407478326</v>
      </c>
      <c r="BE65" s="13">
        <f t="shared" si="3"/>
        <v>1.0279548866541</v>
      </c>
      <c r="BF65" s="13">
        <f t="shared" si="3"/>
        <v>1.02747537296156</v>
      </c>
      <c r="BG65" s="13">
        <f t="shared" si="3"/>
        <v>1.00180542918084</v>
      </c>
      <c r="BH65" s="13">
        <f t="shared" si="3"/>
        <v>1.000671018847</v>
      </c>
      <c r="BI65" s="13">
        <f t="shared" si="3"/>
        <v>1.00098391494936</v>
      </c>
      <c r="BJ65" s="13">
        <f t="shared" si="3"/>
        <v>1.00041973822603</v>
      </c>
      <c r="BK65" s="13">
        <f t="shared" si="3"/>
        <v>1.0000015599344</v>
      </c>
      <c r="BL65" s="13">
        <f t="shared" si="3"/>
        <v>1.00085938625141</v>
      </c>
      <c r="BM65" s="13">
        <f t="shared" si="3"/>
        <v>1.00047895278459</v>
      </c>
      <c r="BN65" s="13" t="str">
        <f t="shared" si="3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</row>
    <row r="66" ht="15" customHeight="1" outlineLevel="1" spans="2:85">
      <c r="B66" s="10">
        <v>202006</v>
      </c>
      <c r="C66" s="13">
        <f t="shared" si="4"/>
        <v>2.29086195701682</v>
      </c>
      <c r="D66" s="13">
        <f t="shared" si="4"/>
        <v>1.59147242445757</v>
      </c>
      <c r="E66" s="13">
        <f t="shared" si="4"/>
        <v>1.38454659095877</v>
      </c>
      <c r="F66" s="13">
        <f t="shared" si="4"/>
        <v>1.07602551891753</v>
      </c>
      <c r="G66" s="13">
        <f t="shared" si="2"/>
        <v>1.02244454001997</v>
      </c>
      <c r="H66" s="13">
        <f t="shared" si="2"/>
        <v>1.03802841508595</v>
      </c>
      <c r="I66" s="13">
        <f t="shared" si="2"/>
        <v>1.00936975203661</v>
      </c>
      <c r="J66" s="13">
        <f t="shared" si="2"/>
        <v>1.01162465170521</v>
      </c>
      <c r="K66" s="13">
        <f t="shared" si="2"/>
        <v>1.00079273855807</v>
      </c>
      <c r="L66" s="13">
        <f t="shared" si="2"/>
        <v>1.00063270657249</v>
      </c>
      <c r="M66" s="13">
        <f t="shared" si="2"/>
        <v>1.00077550768326</v>
      </c>
      <c r="N66" s="13">
        <f t="shared" si="2"/>
        <v>1.00011344513098</v>
      </c>
      <c r="O66" s="13">
        <f t="shared" si="2"/>
        <v>1.00019962672989</v>
      </c>
      <c r="P66" s="13">
        <f t="shared" si="2"/>
        <v>1.00037979488503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5"/>
        <v>2.2024111357179</v>
      </c>
      <c r="AZ66" s="13">
        <f t="shared" si="5"/>
        <v>1.68073177643191</v>
      </c>
      <c r="BA66" s="13">
        <f t="shared" si="5"/>
        <v>1.55525275062984</v>
      </c>
      <c r="BB66" s="13">
        <f t="shared" si="5"/>
        <v>1.10582923431994</v>
      </c>
      <c r="BC66" s="13">
        <f t="shared" si="3"/>
        <v>1.03725649560779</v>
      </c>
      <c r="BD66" s="13">
        <f t="shared" si="3"/>
        <v>1.06222331078637</v>
      </c>
      <c r="BE66" s="13">
        <f t="shared" si="3"/>
        <v>1.01498188301846</v>
      </c>
      <c r="BF66" s="13">
        <f t="shared" si="3"/>
        <v>1.01848460817566</v>
      </c>
      <c r="BG66" s="13">
        <f t="shared" si="3"/>
        <v>1.00125206021484</v>
      </c>
      <c r="BH66" s="13">
        <f t="shared" si="3"/>
        <v>1.00099884546489</v>
      </c>
      <c r="BI66" s="13">
        <f t="shared" si="3"/>
        <v>1.00122383587177</v>
      </c>
      <c r="BJ66" s="13">
        <f t="shared" si="3"/>
        <v>1.00017894864843</v>
      </c>
      <c r="BK66" s="13">
        <f t="shared" si="3"/>
        <v>1.00031487110674</v>
      </c>
      <c r="BL66" s="13">
        <f t="shared" si="3"/>
        <v>1.00059898120118</v>
      </c>
      <c r="BM66" s="13" t="str">
        <f t="shared" si="3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</row>
    <row r="67" ht="15" customHeight="1" outlineLevel="1" spans="2:85">
      <c r="B67" s="10">
        <v>202009</v>
      </c>
      <c r="C67" s="13">
        <f t="shared" si="4"/>
        <v>2.9521571915011</v>
      </c>
      <c r="D67" s="13">
        <f t="shared" si="4"/>
        <v>1.63161606984352</v>
      </c>
      <c r="E67" s="13">
        <f t="shared" si="4"/>
        <v>1.09959224399144</v>
      </c>
      <c r="F67" s="13">
        <f t="shared" si="4"/>
        <v>1.08218637184101</v>
      </c>
      <c r="G67" s="13">
        <f t="shared" si="2"/>
        <v>1.07544339121335</v>
      </c>
      <c r="H67" s="13">
        <f t="shared" si="2"/>
        <v>1.00789353938382</v>
      </c>
      <c r="I67" s="13">
        <f t="shared" si="2"/>
        <v>1.00743866242994</v>
      </c>
      <c r="J67" s="13">
        <f t="shared" si="2"/>
        <v>1.00044329755302</v>
      </c>
      <c r="K67" s="13">
        <f t="shared" si="2"/>
        <v>1.00097167466817</v>
      </c>
      <c r="L67" s="13">
        <f t="shared" si="2"/>
        <v>1.002413665227</v>
      </c>
      <c r="M67" s="13">
        <f t="shared" si="2"/>
        <v>1.00027788160414</v>
      </c>
      <c r="N67" s="13">
        <f t="shared" si="2"/>
        <v>1.00006736554685</v>
      </c>
      <c r="O67" s="13">
        <f t="shared" si="2"/>
        <v>1.00045639641947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5"/>
        <v>3.10459728508966</v>
      </c>
      <c r="AZ67" s="13">
        <f t="shared" si="5"/>
        <v>1.75754560963247</v>
      </c>
      <c r="BA67" s="13">
        <f t="shared" si="5"/>
        <v>1.15108267217749</v>
      </c>
      <c r="BB67" s="13">
        <f t="shared" si="5"/>
        <v>1.14128886299133</v>
      </c>
      <c r="BC67" s="13">
        <f t="shared" si="3"/>
        <v>1.12298037260604</v>
      </c>
      <c r="BD67" s="13">
        <f t="shared" si="3"/>
        <v>1.01232258356979</v>
      </c>
      <c r="BE67" s="13">
        <f t="shared" si="3"/>
        <v>1.01156167024518</v>
      </c>
      <c r="BF67" s="13">
        <f t="shared" si="3"/>
        <v>1.00068619462328</v>
      </c>
      <c r="BG67" s="13">
        <f t="shared" si="3"/>
        <v>1.00150372156544</v>
      </c>
      <c r="BH67" s="13">
        <f t="shared" si="3"/>
        <v>1.00373329923895</v>
      </c>
      <c r="BI67" s="13">
        <f t="shared" si="3"/>
        <v>1.0004292439785</v>
      </c>
      <c r="BJ67" s="13">
        <f t="shared" si="3"/>
        <v>1.00010404388041</v>
      </c>
      <c r="BK67" s="13">
        <f t="shared" si="3"/>
        <v>1.00070486346816</v>
      </c>
      <c r="BL67" s="13" t="str">
        <f t="shared" si="3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</row>
    <row r="68" ht="15" customHeight="1" outlineLevel="1" spans="2:85">
      <c r="B68" s="10">
        <v>202012</v>
      </c>
      <c r="C68" s="13">
        <f t="shared" si="4"/>
        <v>2.88843834990233</v>
      </c>
      <c r="D68" s="13">
        <f t="shared" si="4"/>
        <v>1.1900506000399</v>
      </c>
      <c r="E68" s="13">
        <f t="shared" si="4"/>
        <v>1.14587937823605</v>
      </c>
      <c r="F68" s="13">
        <f t="shared" si="4"/>
        <v>1.14221371323039</v>
      </c>
      <c r="G68" s="13">
        <f t="shared" si="2"/>
        <v>1.02002117503014</v>
      </c>
      <c r="H68" s="13">
        <f t="shared" si="2"/>
        <v>1.00556006428773</v>
      </c>
      <c r="I68" s="13">
        <f t="shared" si="2"/>
        <v>1.00092740059141</v>
      </c>
      <c r="J68" s="13">
        <f t="shared" si="2"/>
        <v>1.00305276172053</v>
      </c>
      <c r="K68" s="13">
        <f t="shared" si="2"/>
        <v>1.02282411025074</v>
      </c>
      <c r="L68" s="13">
        <f t="shared" si="2"/>
        <v>1.00077317231136</v>
      </c>
      <c r="M68" s="13">
        <f t="shared" si="2"/>
        <v>1.00304861654608</v>
      </c>
      <c r="N68" s="13">
        <f t="shared" si="2"/>
        <v>1.0001636945377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5"/>
        <v>3.0764785103246</v>
      </c>
      <c r="AZ68" s="13">
        <f t="shared" si="5"/>
        <v>1.31604437466583</v>
      </c>
      <c r="BA68" s="13">
        <f t="shared" si="5"/>
        <v>1.24959885946371</v>
      </c>
      <c r="BB68" s="13">
        <f t="shared" si="5"/>
        <v>1.22313025029123</v>
      </c>
      <c r="BC68" s="13">
        <f t="shared" si="3"/>
        <v>1.02933466963437</v>
      </c>
      <c r="BD68" s="13">
        <f t="shared" si="3"/>
        <v>1.00807279713642</v>
      </c>
      <c r="BE68" s="13">
        <f t="shared" si="3"/>
        <v>1.00134315989584</v>
      </c>
      <c r="BF68" s="13">
        <f t="shared" si="3"/>
        <v>1.00441949755237</v>
      </c>
      <c r="BG68" s="13">
        <f t="shared" si="3"/>
        <v>1.03299761038472</v>
      </c>
      <c r="BH68" s="13">
        <f t="shared" si="3"/>
        <v>1.0011067934149</v>
      </c>
      <c r="BI68" s="13">
        <f t="shared" si="3"/>
        <v>1.00436262940638</v>
      </c>
      <c r="BJ68" s="13">
        <f t="shared" si="3"/>
        <v>1.00023394358778</v>
      </c>
      <c r="BK68" s="13" t="str">
        <f t="shared" si="3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</row>
    <row r="69" ht="15" customHeight="1" outlineLevel="1" spans="2:85">
      <c r="B69" s="10">
        <v>202103</v>
      </c>
      <c r="C69" s="13">
        <f t="shared" si="4"/>
        <v>10.6617801222354</v>
      </c>
      <c r="D69" s="13">
        <f t="shared" si="4"/>
        <v>2.67532311071171</v>
      </c>
      <c r="E69" s="13">
        <f t="shared" si="4"/>
        <v>1.50124543646303</v>
      </c>
      <c r="F69" s="13">
        <f t="shared" si="4"/>
        <v>1.1964016958176</v>
      </c>
      <c r="G69" s="13">
        <f t="shared" si="2"/>
        <v>1.40800143328328</v>
      </c>
      <c r="H69" s="13">
        <f t="shared" si="2"/>
        <v>1.01671899668729</v>
      </c>
      <c r="I69" s="13">
        <f t="shared" si="2"/>
        <v>1.02033964882887</v>
      </c>
      <c r="J69" s="13">
        <f t="shared" si="2"/>
        <v>1.02544874884837</v>
      </c>
      <c r="K69" s="13">
        <f t="shared" si="2"/>
        <v>1.00007357455104</v>
      </c>
      <c r="L69" s="13">
        <f t="shared" si="2"/>
        <v>1.00008167997963</v>
      </c>
      <c r="M69" s="13">
        <f t="shared" si="2"/>
        <v>1.00018949728368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5"/>
        <v>11.9642150940254</v>
      </c>
      <c r="AZ69" s="13">
        <f t="shared" si="5"/>
        <v>2.69626470361338</v>
      </c>
      <c r="BA69" s="13">
        <f t="shared" si="5"/>
        <v>1.50356923802047</v>
      </c>
      <c r="BB69" s="13">
        <f t="shared" si="5"/>
        <v>1.19700727426248</v>
      </c>
      <c r="BC69" s="13">
        <f t="shared" si="3"/>
        <v>1.40905240269008</v>
      </c>
      <c r="BD69" s="13">
        <f t="shared" si="3"/>
        <v>1.01674956077605</v>
      </c>
      <c r="BE69" s="13">
        <f t="shared" si="3"/>
        <v>1.02037621931197</v>
      </c>
      <c r="BF69" s="13">
        <f t="shared" si="3"/>
        <v>1.02549359171363</v>
      </c>
      <c r="BG69" s="13">
        <f t="shared" si="3"/>
        <v>1.00007370097273</v>
      </c>
      <c r="BH69" s="13">
        <f t="shared" si="3"/>
        <v>1.00008182031837</v>
      </c>
      <c r="BI69" s="13">
        <f t="shared" si="3"/>
        <v>1.00018982284246</v>
      </c>
      <c r="BJ69" s="13" t="str">
        <f t="shared" si="3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</row>
    <row r="70" ht="15" customHeight="1" outlineLevel="1" spans="2:85">
      <c r="B70" s="10">
        <v>202106</v>
      </c>
      <c r="C70" s="13">
        <f t="shared" si="4"/>
        <v>8.62973025661395</v>
      </c>
      <c r="D70" s="13">
        <f t="shared" si="4"/>
        <v>1.79985192443666</v>
      </c>
      <c r="E70" s="13">
        <f t="shared" si="4"/>
        <v>1.19467348672436</v>
      </c>
      <c r="F70" s="13">
        <f t="shared" si="4"/>
        <v>1.6049415096368</v>
      </c>
      <c r="G70" s="13">
        <f t="shared" si="4"/>
        <v>1.03585091049368</v>
      </c>
      <c r="H70" s="13">
        <f t="shared" si="4"/>
        <v>1.02747670104813</v>
      </c>
      <c r="I70" s="13">
        <f t="shared" si="4"/>
        <v>1.01121367655629</v>
      </c>
      <c r="J70" s="13">
        <f t="shared" si="4"/>
        <v>1.0024324084719</v>
      </c>
      <c r="K70" s="13">
        <f t="shared" si="4"/>
        <v>1.00048828508515</v>
      </c>
      <c r="L70" s="13">
        <f t="shared" si="4"/>
        <v>1.0000922045713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5"/>
        <v>8.62973025661395</v>
      </c>
      <c r="AZ70" s="13">
        <f t="shared" si="5"/>
        <v>1.79985192443666</v>
      </c>
      <c r="BA70" s="13">
        <f t="shared" si="5"/>
        <v>1.19467348672436</v>
      </c>
      <c r="BB70" s="13">
        <f t="shared" si="5"/>
        <v>1.6049415096368</v>
      </c>
      <c r="BC70" s="13">
        <f t="shared" si="5"/>
        <v>1.03585091049368</v>
      </c>
      <c r="BD70" s="13">
        <f t="shared" si="5"/>
        <v>1.02747670104813</v>
      </c>
      <c r="BE70" s="13">
        <f t="shared" si="5"/>
        <v>1.01121367655629</v>
      </c>
      <c r="BF70" s="13">
        <f t="shared" si="5"/>
        <v>1.0024324084719</v>
      </c>
      <c r="BG70" s="13">
        <f t="shared" si="5"/>
        <v>1.00048828508515</v>
      </c>
      <c r="BH70" s="13">
        <f t="shared" si="5"/>
        <v>1.0000922045713</v>
      </c>
      <c r="BI70" s="13" t="str">
        <f t="shared" si="5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</row>
    <row r="71" ht="15" customHeight="1" outlineLevel="1" spans="2:85">
      <c r="B71" s="10">
        <v>202109</v>
      </c>
      <c r="C71" s="13">
        <f t="shared" ref="C71:L80" si="6">IFERROR(IF(D32="","",D32/C32),0)</f>
        <v>5.00745586669591</v>
      </c>
      <c r="D71" s="13">
        <f t="shared" si="6"/>
        <v>1.582447304788</v>
      </c>
      <c r="E71" s="13">
        <f t="shared" si="6"/>
        <v>1.2884698556935</v>
      </c>
      <c r="F71" s="13">
        <f t="shared" si="6"/>
        <v>1.3312159913722</v>
      </c>
      <c r="G71" s="13">
        <f t="shared" si="6"/>
        <v>1.02201651413179</v>
      </c>
      <c r="H71" s="13">
        <f t="shared" si="6"/>
        <v>1.00633607708178</v>
      </c>
      <c r="I71" s="13">
        <f t="shared" si="6"/>
        <v>1.00102542949362</v>
      </c>
      <c r="J71" s="13">
        <f t="shared" si="6"/>
        <v>1.00302312658635</v>
      </c>
      <c r="K71" s="13">
        <f t="shared" si="6"/>
        <v>1.00024436540003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ref="AY71:BH80" si="7">IFERROR(IF(AZ32="","",AZ32/AY32),0)</f>
        <v>5.00745586669591</v>
      </c>
      <c r="AZ71" s="13">
        <f t="shared" si="7"/>
        <v>1.582447304788</v>
      </c>
      <c r="BA71" s="13">
        <f t="shared" si="7"/>
        <v>1.2884698556935</v>
      </c>
      <c r="BB71" s="13">
        <f t="shared" si="7"/>
        <v>1.3312159913722</v>
      </c>
      <c r="BC71" s="13">
        <f t="shared" si="7"/>
        <v>1.02201651413179</v>
      </c>
      <c r="BD71" s="13">
        <f t="shared" si="7"/>
        <v>1.00633607708178</v>
      </c>
      <c r="BE71" s="13">
        <f t="shared" si="7"/>
        <v>1.00102542949362</v>
      </c>
      <c r="BF71" s="13">
        <f t="shared" si="7"/>
        <v>1.00302312658635</v>
      </c>
      <c r="BG71" s="13">
        <f t="shared" si="7"/>
        <v>1.00024436540003</v>
      </c>
      <c r="BH71" s="13" t="str">
        <f t="shared" si="7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</row>
    <row r="72" ht="15" customHeight="1" outlineLevel="1" spans="2:85">
      <c r="B72" s="10">
        <v>202112</v>
      </c>
      <c r="C72" s="13">
        <f t="shared" si="6"/>
        <v>5.85052669524835</v>
      </c>
      <c r="D72" s="13">
        <f t="shared" si="6"/>
        <v>1.45283264900553</v>
      </c>
      <c r="E72" s="13">
        <f t="shared" si="6"/>
        <v>1.51175025166098</v>
      </c>
      <c r="F72" s="13">
        <f t="shared" si="6"/>
        <v>1.05023011415692</v>
      </c>
      <c r="G72" s="13">
        <f t="shared" si="6"/>
        <v>1.00574154434853</v>
      </c>
      <c r="H72" s="13">
        <f t="shared" si="6"/>
        <v>1.0017441248531</v>
      </c>
      <c r="I72" s="13">
        <f t="shared" si="6"/>
        <v>0.998222716656124</v>
      </c>
      <c r="J72" s="13">
        <f t="shared" si="6"/>
        <v>1.00121893809553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7"/>
        <v>5.85052669524835</v>
      </c>
      <c r="AZ72" s="13">
        <f t="shared" si="7"/>
        <v>1.45283264900553</v>
      </c>
      <c r="BA72" s="13">
        <f t="shared" si="7"/>
        <v>1.51175025166098</v>
      </c>
      <c r="BB72" s="13">
        <f t="shared" si="7"/>
        <v>1.05023011415692</v>
      </c>
      <c r="BC72" s="13">
        <f t="shared" si="7"/>
        <v>1.00574154434853</v>
      </c>
      <c r="BD72" s="13">
        <f t="shared" si="7"/>
        <v>1.0017441248531</v>
      </c>
      <c r="BE72" s="13">
        <f t="shared" si="7"/>
        <v>0.998222716656124</v>
      </c>
      <c r="BF72" s="13">
        <f t="shared" si="7"/>
        <v>1.00121893809553</v>
      </c>
      <c r="BG72" s="13" t="str">
        <f t="shared" si="7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</row>
    <row r="73" ht="15" customHeight="1" outlineLevel="1" spans="2:85">
      <c r="B73" s="10">
        <v>202203</v>
      </c>
      <c r="C73" s="13">
        <f t="shared" si="6"/>
        <v>16.2172693705492</v>
      </c>
      <c r="D73" s="13">
        <f t="shared" si="6"/>
        <v>1.57772358704884</v>
      </c>
      <c r="E73" s="13">
        <f t="shared" si="6"/>
        <v>1.63235483167388</v>
      </c>
      <c r="F73" s="13">
        <f t="shared" si="6"/>
        <v>1.04845981083521</v>
      </c>
      <c r="G73" s="13">
        <f t="shared" si="6"/>
        <v>1.0260737870751</v>
      </c>
      <c r="H73" s="13">
        <f t="shared" si="6"/>
        <v>1.0071058098953</v>
      </c>
      <c r="I73" s="13">
        <f t="shared" si="6"/>
        <v>1.001873440375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7"/>
        <v>16.2172693705492</v>
      </c>
      <c r="AZ73" s="13">
        <f t="shared" si="7"/>
        <v>1.57772358704884</v>
      </c>
      <c r="BA73" s="13">
        <f t="shared" si="7"/>
        <v>1.63235483167388</v>
      </c>
      <c r="BB73" s="13">
        <f t="shared" si="7"/>
        <v>1.04845981083521</v>
      </c>
      <c r="BC73" s="13">
        <f t="shared" si="7"/>
        <v>1.0260737870751</v>
      </c>
      <c r="BD73" s="13">
        <f t="shared" si="7"/>
        <v>1.0071058098953</v>
      </c>
      <c r="BE73" s="13">
        <f t="shared" si="7"/>
        <v>1.001873440375</v>
      </c>
      <c r="BF73" s="13" t="str">
        <f t="shared" si="7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</row>
    <row r="74" ht="15" customHeight="1" outlineLevel="1" spans="2:85">
      <c r="B74" s="10">
        <v>202206</v>
      </c>
      <c r="C74" s="13">
        <f t="shared" si="6"/>
        <v>7.65787596108312</v>
      </c>
      <c r="D74" s="13">
        <f t="shared" si="6"/>
        <v>2.33191230778615</v>
      </c>
      <c r="E74" s="13">
        <f t="shared" si="6"/>
        <v>1.12372446012032</v>
      </c>
      <c r="F74" s="13">
        <f t="shared" si="6"/>
        <v>1.04151843137021</v>
      </c>
      <c r="G74" s="13">
        <f t="shared" si="6"/>
        <v>1.01320541919483</v>
      </c>
      <c r="H74" s="13">
        <f t="shared" si="6"/>
        <v>1.00324398090958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7"/>
        <v>7.65787596108312</v>
      </c>
      <c r="AZ74" s="13">
        <f t="shared" si="7"/>
        <v>2.33191230778615</v>
      </c>
      <c r="BA74" s="13">
        <f t="shared" si="7"/>
        <v>1.12372446012032</v>
      </c>
      <c r="BB74" s="13">
        <f t="shared" si="7"/>
        <v>1.04151843137021</v>
      </c>
      <c r="BC74" s="13">
        <f t="shared" si="7"/>
        <v>1.01320541919483</v>
      </c>
      <c r="BD74" s="13">
        <f t="shared" si="7"/>
        <v>1.00324398090958</v>
      </c>
      <c r="BE74" s="13" t="str">
        <f t="shared" si="7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</row>
    <row r="75" ht="15" customHeight="1" outlineLevel="1" spans="2:85">
      <c r="B75" s="10">
        <v>202209</v>
      </c>
      <c r="C75" s="13">
        <f t="shared" si="6"/>
        <v>11.2884568619165</v>
      </c>
      <c r="D75" s="13">
        <f t="shared" si="6"/>
        <v>1.20631260745357</v>
      </c>
      <c r="E75" s="13">
        <f t="shared" si="6"/>
        <v>1.05155249767259</v>
      </c>
      <c r="F75" s="13">
        <f t="shared" si="6"/>
        <v>1.02450654094631</v>
      </c>
      <c r="G75" s="13">
        <f t="shared" si="6"/>
        <v>1.00253731068702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7"/>
        <v>11.2884568619165</v>
      </c>
      <c r="AZ75" s="13">
        <f t="shared" si="7"/>
        <v>1.20631260745357</v>
      </c>
      <c r="BA75" s="13">
        <f t="shared" si="7"/>
        <v>1.05155249767259</v>
      </c>
      <c r="BB75" s="13">
        <f t="shared" si="7"/>
        <v>1.02450654094631</v>
      </c>
      <c r="BC75" s="13">
        <f t="shared" si="7"/>
        <v>1.00253731068702</v>
      </c>
      <c r="BD75" s="13" t="str">
        <f t="shared" si="7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</row>
    <row r="76" ht="15" customHeight="1" outlineLevel="1" spans="2:85">
      <c r="B76" s="10">
        <v>202212</v>
      </c>
      <c r="C76" s="13">
        <f t="shared" si="6"/>
        <v>2.90808170640573</v>
      </c>
      <c r="D76" s="13">
        <f t="shared" si="6"/>
        <v>1.21935702263607</v>
      </c>
      <c r="E76" s="13">
        <f t="shared" si="6"/>
        <v>1.15174560833463</v>
      </c>
      <c r="F76" s="13">
        <f t="shared" si="6"/>
        <v>1.00881565884938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7"/>
        <v>2.90808170640573</v>
      </c>
      <c r="AZ76" s="13">
        <f t="shared" si="7"/>
        <v>1.21935702263607</v>
      </c>
      <c r="BA76" s="13">
        <f t="shared" si="7"/>
        <v>1.15174560833463</v>
      </c>
      <c r="BB76" s="13">
        <f t="shared" si="7"/>
        <v>1.00881565884938</v>
      </c>
      <c r="BC76" s="13" t="str">
        <f t="shared" si="7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</row>
    <row r="77" ht="15" customHeight="1" outlineLevel="1" spans="2:85">
      <c r="B77" s="10">
        <v>202303</v>
      </c>
      <c r="C77" s="13">
        <f t="shared" si="6"/>
        <v>11.2307624383044</v>
      </c>
      <c r="D77" s="13">
        <f t="shared" si="6"/>
        <v>1.33651429548055</v>
      </c>
      <c r="E77" s="13">
        <f t="shared" si="6"/>
        <v>1.29936743242482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7"/>
        <v>11.2307624383044</v>
      </c>
      <c r="AZ77" s="13">
        <f t="shared" si="7"/>
        <v>1.33651429548055</v>
      </c>
      <c r="BA77" s="13">
        <f t="shared" si="7"/>
        <v>1.29936743242482</v>
      </c>
      <c r="BB77" s="13" t="str">
        <f t="shared" si="7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</row>
    <row r="78" ht="15" customHeight="1" outlineLevel="1" spans="2:85">
      <c r="B78" s="10">
        <v>202306</v>
      </c>
      <c r="C78" s="13">
        <f t="shared" si="6"/>
        <v>5.74974375766286</v>
      </c>
      <c r="D78" s="13">
        <f t="shared" si="6"/>
        <v>1.49008065557478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7"/>
        <v>5.74974375766286</v>
      </c>
      <c r="AZ78" s="13">
        <f t="shared" si="7"/>
        <v>1.49008065557478</v>
      </c>
      <c r="BA78" s="13" t="str">
        <f t="shared" si="7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</row>
    <row r="79" ht="15" customHeight="1" outlineLevel="1" spans="2:85">
      <c r="B79" s="10">
        <v>202309</v>
      </c>
      <c r="C79" s="13">
        <f t="shared" si="6"/>
        <v>4.77514287591749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7"/>
        <v>4.77514287591749</v>
      </c>
      <c r="AZ79" s="13" t="str">
        <f t="shared" si="7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</row>
    <row r="80" ht="15" customHeight="1" outlineLevel="1" spans="2:85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7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</row>
    <row r="81" ht="15" customHeight="1" outlineLevel="1" spans="2:85">
      <c r="B81" s="6" t="s">
        <v>27</v>
      </c>
      <c r="C81" s="13">
        <f>IFERROR(IF(COUNT(C46:C79)-2&lt;=0,0,(SUM(C46:C79)-MAX(C46:C79)-MIN(C46:C79))/(COUNT(C46:C79)-2)),0)</f>
        <v>5.27117741310866</v>
      </c>
      <c r="D81" s="13">
        <f>IFERROR(IF(COUNT(D46:D78)-2&lt;=0,0,(SUM(D46:D78)-MAX(D46:D78)-MIN(D46:D78))/(COUNT(D46:D78)-2)),0)</f>
        <v>1.45287841915297</v>
      </c>
      <c r="E81" s="13">
        <f>IFERROR(IF(COUNT(E46:E77)-2&lt;=0,0,(SUM(E46:E77)-MAX(E46:E77)-MIN(E46:E77))/(COUNT(E46:E77)-2)),0)</f>
        <v>1.13824018236613</v>
      </c>
      <c r="F81" s="13">
        <f>IFERROR(IF(COUNT(F46:F76)-2&lt;=0,0,(SUM(F46:F76)-MAX(F46:F76)-MIN(F46:F76))/(COUNT(F46:F76)-2)),0)</f>
        <v>1.01747012561182</v>
      </c>
      <c r="G81" s="13">
        <f>IFERROR(IF(COUNT(G46:G75)-2&lt;=0,0,(SUM(G46:G75)-MAX(G46:G75)-MIN(G46:G75))/(COUNT(G46:G75)-2)),0)</f>
        <v>0.955631288498257</v>
      </c>
      <c r="H81" s="13">
        <f>IFERROR(IF(COUNT(H46:H74)-2&lt;=0,0,(SUM(H46:H74)-MAX(H46:H74)-MIN(H46:H74))/(COUNT(H46:H74)-2)),0)</f>
        <v>0.974291617103184</v>
      </c>
      <c r="I81" s="13">
        <f>IFERROR(IF(COUNT(I46:I73)-2&lt;=0,0,(SUM(I46:I73)-MAX(I46:I73)-MIN(I46:I73))/(COUNT(I46:I73)-2)),0)</f>
        <v>1.00569380813703</v>
      </c>
      <c r="J81" s="13">
        <f>IFERROR(IF(COUNT(J46:J72)-2&lt;=0,0,(SUM(J46:J72)-MAX(J46:J72)-MIN(J46:J72))/(COUNT(J46:J72)-2)),0)</f>
        <v>1.00307313120565</v>
      </c>
      <c r="K81" s="13">
        <f>IFERROR(IF(COUNT(K46:K71)-2&lt;=0,0,(SUM(K46:K71)-MAX(K46:K71)-MIN(K46:K71))/(COUNT(K46:K71)-2)),0)</f>
        <v>1.00144227113061</v>
      </c>
      <c r="L81" s="13">
        <f>IFERROR(IF(COUNT(L46:L70)-2&lt;=0,0,(SUM(L46:L70)-MAX(L46:L70)-MIN(L46:L70))/(COUNT(L46:L70)-2)),0)</f>
        <v>1.00105393275136</v>
      </c>
      <c r="M81" s="13">
        <f>IFERROR(IF(COUNT(M46:M69)-2&lt;=0,0,(SUM(M46:M69)-MAX(M46:M69)-MIN(M46:M69))/(COUNT(M46:M69)-2)),0)</f>
        <v>1.00089712121345</v>
      </c>
      <c r="N81" s="13">
        <f>IFERROR(IF(COUNT(N46:N68)-2&lt;=0,0,(SUM(N46:N68)-MAX(N46:N68)-MIN(N46:N68))/(COUNT(N46:N68)-2)),0)</f>
        <v>1.00041861705974</v>
      </c>
      <c r="O81" s="13">
        <f>IFERROR(IF(COUNT(O46:O67)-2&lt;=0,0,(SUM(O46:O67)-MAX(O46:O67)-MIN(O46:O67))/(COUNT(O46:O67)-2)),0)</f>
        <v>1.00029209352009</v>
      </c>
      <c r="P81" s="13">
        <f>IFERROR(IF(COUNT(P46:P66)-2&lt;=0,0,(SUM(P46:P66)-MAX(P46:P66)-MIN(P46:P66))/(COUNT(P46:P66)-2)),0)</f>
        <v>1.00062857544752</v>
      </c>
      <c r="Q81" s="13">
        <f>IFERROR(IF(COUNT(Q46:Q65)-2&lt;=0,0,(SUM(Q46:Q65)-MAX(Q46:Q65)-MIN(Q46:Q65))/(COUNT(Q46:Q65)-2)),0)</f>
        <v>1.0005637099241</v>
      </c>
      <c r="R81" s="13">
        <f>IFERROR(IF(COUNT(R46:R64)-2&lt;=0,0,(SUM(R46:R64)-MAX(R46:R64)-MIN(R46:R64))/(COUNT(R46:R64)-2)),0)</f>
        <v>1.00057223483363</v>
      </c>
      <c r="S81" s="13">
        <f>IFERROR(IF(COUNT(S46:S63)-2&lt;=0,0,(SUM(S46:S63)-MAX(S46:S63)-MIN(S46:S63))/(COUNT(S46:S63)-2)),0)</f>
        <v>1.00009858749877</v>
      </c>
      <c r="T81" s="13">
        <f>IFERROR(IF(COUNT(T46:T62)-2&lt;=0,0,(SUM(T46:T62)-MAX(T46:T62)-MIN(T46:T62))/(COUNT(T46:T62)-2)),0)</f>
        <v>1.00006051502802</v>
      </c>
      <c r="U81" s="13">
        <f>IFERROR(IF(COUNT(U46:U61)-2&lt;=0,0,(SUM(U46:U61)-MAX(U46:U61)-MIN(U46:U61))/(COUNT(U46:U61)-2)),0)</f>
        <v>0.999870030676479</v>
      </c>
      <c r="V81" s="13">
        <f>IFERROR(IF(COUNT(V46:V60)-2&lt;=0,0,(SUM(V46:V60)-MAX(V46:V60)-MIN(V46:V60))/(COUNT(V46:V60)-2)),0)</f>
        <v>1.00001869145609</v>
      </c>
      <c r="W81" s="13">
        <f>IFERROR(IF(COUNT(W46:W59)-2&lt;=0,0,(SUM(W46:W59)-MAX(W46:W59)-MIN(W46:W59))/(COUNT(W46:W59)-2)),0)</f>
        <v>1.0000913872154</v>
      </c>
      <c r="X81" s="13">
        <f>IFERROR(IF(COUNT(X46:X58)-2&lt;=0,0,(SUM(X46:X58)-MAX(X46:X58)-MIN(X46:X58))/(COUNT(X46:X58)-2)),0)</f>
        <v>1.00000088666998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0.999998286618965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0.999986531654833</v>
      </c>
      <c r="AD81" s="13">
        <f>IFERROR(IF(COUNT(AD46:AD52)-2&lt;=0,0,(SUM(AD46:AD52)-MAX(AD46:AD52)-MIN(AD46:AD52))/(COUNT(AD46:AD52)-2)),0)</f>
        <v>0.999992660973027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5.28924793133796</v>
      </c>
      <c r="AZ81" s="13">
        <f>IFERROR(IF(COUNT(AZ46:AZ78)-2&lt;=0,0,(SUM(AZ46:AZ78)-MAX(AZ46:AZ78)-MIN(AZ46:AZ78))/(COUNT(AZ46:AZ78)-2)),0)</f>
        <v>1.46524105796853</v>
      </c>
      <c r="BA81" s="13">
        <f>IFERROR(IF(COUNT(BA46:BA77)-2&lt;=0,0,(SUM(BA46:BA77)-MAX(BA46:BA77)-MIN(BA46:BA77))/(COUNT(BA46:BA77)-2)),0)</f>
        <v>1.14624942291518</v>
      </c>
      <c r="BB81" s="13">
        <f>IFERROR(IF(COUNT(BB46:BB76)-2&lt;=0,0,(SUM(BB46:BB76)-MAX(BB46:BB76)-MIN(BB46:BB76))/(COUNT(BB46:BB76)-2)),0)</f>
        <v>1.03065259068453</v>
      </c>
      <c r="BC81" s="13">
        <f>IFERROR(IF(COUNT(BC46:BC75)-2&lt;=0,0,(SUM(BC46:BC75)-MAX(BC46:BC75)-MIN(BC46:BC75))/(COUNT(BC46:BC75)-2)),0)</f>
        <v>0.959601544575076</v>
      </c>
      <c r="BD81" s="13">
        <f>IFERROR(IF(COUNT(BD46:BD74)-2&lt;=0,0,(SUM(BD46:BD74)-MAX(BD46:BD74)-MIN(BD46:BD74))/(COUNT(BD46:BD74)-2)),0)</f>
        <v>0.976546103981191</v>
      </c>
      <c r="BE81" s="13">
        <f>IFERROR(IF(COUNT(BE46:BE73)-2&lt;=0,0,(SUM(BE46:BE73)-MAX(BE46:BE73)-MIN(BE46:BE73))/(COUNT(BE46:BE73)-2)),0)</f>
        <v>1.00696604763215</v>
      </c>
      <c r="BF81" s="13">
        <f>IFERROR(IF(COUNT(BF46:BF72)-2&lt;=0,0,(SUM(BF46:BF72)-MAX(BF46:BF72)-MIN(BF46:BF72))/(COUNT(BF46:BF72)-2)),0)</f>
        <v>1.00409699719223</v>
      </c>
      <c r="BG81" s="13">
        <f>IFERROR(IF(COUNT(BG46:BG71)-2&lt;=0,0,(SUM(BG46:BG71)-MAX(BG46:BG71)-MIN(BG46:BG71))/(COUNT(BG46:BG71)-2)),0)</f>
        <v>1.00187198579767</v>
      </c>
      <c r="BH81" s="13">
        <f>IFERROR(IF(COUNT(BH46:BH70)-2&lt;=0,0,(SUM(BH46:BH70)-MAX(BH46:BH70)-MIN(BH46:BH70))/(COUNT(BH46:BH70)-2)),0)</f>
        <v>1.00124906533189</v>
      </c>
      <c r="BI81" s="13">
        <f>IFERROR(IF(COUNT(BI46:BI69)-2&lt;=0,0,(SUM(BI46:BI69)-MAX(BI46:BI69)-MIN(BI46:BI69))/(COUNT(BI46:BI69)-2)),0)</f>
        <v>1.00125655948372</v>
      </c>
      <c r="BJ81" s="13">
        <f>IFERROR(IF(COUNT(BJ46:BJ68)-2&lt;=0,0,(SUM(BJ46:BJ68)-MAX(BJ46:BJ68)-MIN(BJ46:BJ68))/(COUNT(BJ46:BJ68)-2)),0)</f>
        <v>1.00053941452262</v>
      </c>
      <c r="BK81" s="13">
        <f>IFERROR(IF(COUNT(BK46:BK67)-2&lt;=0,0,(SUM(BK46:BK67)-MAX(BK46:BK67)-MIN(BK46:BK67))/(COUNT(BK46:BK67)-2)),0)</f>
        <v>1.00041106004027</v>
      </c>
      <c r="BL81" s="13">
        <f>IFERROR(IF(COUNT(BL46:BL66)-2&lt;=0,0,(SUM(BL46:BL66)-MAX(BL46:BL66)-MIN(BL46:BL66))/(COUNT(BL46:BL66)-2)),0)</f>
        <v>1.00087484462702</v>
      </c>
      <c r="BM81" s="13">
        <f>IFERROR(IF(COUNT(BM46:BM65)-2&lt;=0,0,(SUM(BM46:BM65)-MAX(BM46:BM65)-MIN(BM46:BM65))/(COUNT(BM46:BM65)-2)),0)</f>
        <v>1.00075962529641</v>
      </c>
      <c r="BN81" s="13">
        <f>IFERROR(IF(COUNT(BN46:BN64)-2&lt;=0,0,(SUM(BN46:BN64)-MAX(BN46:BN64)-MIN(BN46:BN64))/(COUNT(BN46:BN64)-2)),0)</f>
        <v>1.00067238271536</v>
      </c>
      <c r="BO81" s="13">
        <f>IFERROR(IF(COUNT(BO46:BO63)-2&lt;=0,0,(SUM(BO46:BO63)-MAX(BO46:BO63)-MIN(BO46:BO63))/(COUNT(BO46:BO63)-2)),0)</f>
        <v>1.00010765502218</v>
      </c>
      <c r="BP81" s="13">
        <f>IFERROR(IF(COUNT(BP46:BP62)-2&lt;=0,0,(SUM(BP46:BP62)-MAX(BP46:BP62)-MIN(BP46:BP62))/(COUNT(BP46:BP62)-2)),0)</f>
        <v>1.0000722306303</v>
      </c>
      <c r="BQ81" s="13">
        <f>IFERROR(IF(COUNT(BQ46:BQ61)-2&lt;=0,0,(SUM(BQ46:BQ61)-MAX(BQ46:BQ61)-MIN(BQ46:BQ61))/(COUNT(BQ46:BQ61)-2)),0)</f>
        <v>0.999870581051583</v>
      </c>
      <c r="BR81" s="13">
        <f>IFERROR(IF(COUNT(BR46:BR60)-2&lt;=0,0,(SUM(BR46:BR60)-MAX(BR46:BR60)-MIN(BR46:BR60))/(COUNT(BR46:BR60)-2)),0)</f>
        <v>1.00001938433162</v>
      </c>
      <c r="BS81" s="13">
        <f>IFERROR(IF(COUNT(BS46:BS59)-2&lt;=0,0,(SUM(BS46:BS59)-MAX(BS46:BS59)-MIN(BS46:BS59))/(COUNT(BS46:BS59)-2)),0)</f>
        <v>1.00009355007314</v>
      </c>
      <c r="BT81" s="13">
        <f>IFERROR(IF(COUNT(BT46:BT58)-2&lt;=0,0,(SUM(BT46:BT58)-MAX(BT46:BT58)-MIN(BT46:BT58))/(COUNT(BT46:BT58)-2)),0)</f>
        <v>1.00000141010659</v>
      </c>
      <c r="BU81" s="13">
        <f>IFERROR(IF(COUNT(BU46:BU57)-2&lt;=0,0,(SUM(BU46:BU57)-MAX(BU46:BU57)-MIN(BU46:BU57))/(COUNT(BU46:BU57)-2)),0)</f>
        <v>1</v>
      </c>
      <c r="BV81" s="13">
        <f>IFERROR(IF(COUNT(BV46:BV56)-2&lt;=0,0,(SUM(BV46:BV56)-MAX(BV46:BV56)-MIN(BV46:BV56))/(COUNT(BV46:BV56)-2)),0)</f>
        <v>1</v>
      </c>
      <c r="BW81" s="13">
        <f>IFERROR(IF(COUNT(BW46:BW55)-2&lt;=0,0,(SUM(BW46:BW55)-MAX(BW46:BW55)-MIN(BW46:BW55))/(COUNT(BW46:BW55)-2)),0)</f>
        <v>0.99999823223952</v>
      </c>
      <c r="BX81" s="13">
        <f>IFERROR(IF(COUNT(BX46:BX54)-2&lt;=0,0,(SUM(BX46:BX54)-MAX(BX46:BX54)-MIN(BX46:BX54))/(COUNT(BX46:BX54)-2)),0)</f>
        <v>1</v>
      </c>
      <c r="BY81" s="13">
        <f>IFERROR(IF(COUNT(BY46:BY53)-2&lt;=0,0,(SUM(BY46:BY53)-MAX(BY46:BY53)-MIN(BY46:BY53))/(COUNT(BY46:BY53)-2)),0)</f>
        <v>0.99998629570976</v>
      </c>
      <c r="BZ81" s="13">
        <f>IFERROR(IF(COUNT(BZ46:BZ52)-2&lt;=0,0,(SUM(BZ46:BZ52)-MAX(BZ46:BZ52)-MIN(BZ46:BZ52))/(COUNT(BZ46:BZ52)-2)),0)</f>
        <v>0.999992660973027</v>
      </c>
      <c r="CA81" s="13">
        <f>IFERROR(IF(COUNT(CA46:CA51)-2&lt;=0,0,(SUM(CA46:CA51)-MAX(CA46:CA51)-MIN(CA46:CA51))/(COUNT(CA46:CA51)-2)),0)</f>
        <v>1</v>
      </c>
      <c r="CB81" s="13">
        <f>IFERROR(IF(COUNT(CB46:CB50)-2&lt;=0,0,(SUM(CB46:CB50)-MAX(CB46:CB50)-MIN(CB46:CB50))/(COUNT(CB46:CB50)-2)),0)</f>
        <v>1</v>
      </c>
      <c r="CC81" s="13">
        <f>IFERROR(IF(COUNT(CC46:CC49)-2&lt;=0,0,(SUM(CC46:CC49)-MAX(CC46:CC49)-MIN(CC46:CC49))/(COUNT(CC46:CC49)-2)),0)</f>
        <v>1</v>
      </c>
      <c r="CD81" s="13">
        <f>IFERROR(IF(COUNT(CD46:CD48)-2&lt;=0,0,(SUM(CD46:CD48)-MAX(CD46:CD48)-MIN(CD46:CD48))/(COUNT(CD46:CD48)-2)),0)</f>
        <v>1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</row>
    <row r="82" ht="15" customHeight="1" outlineLevel="1" spans="2:85">
      <c r="B82" s="6" t="s">
        <v>28</v>
      </c>
      <c r="C82" s="13">
        <f>IFERROR(SUM(D7:D40)/SUM(C7:C40),0)</f>
        <v>3.71801421515188</v>
      </c>
      <c r="D82" s="13">
        <f>IFERROR(SUM(E7:E39)/SUM(D7:D39),0)</f>
        <v>1.415766104618</v>
      </c>
      <c r="E82" s="13">
        <f>IFERROR(SUM(F7:F38)/SUM(E7:E38),0)</f>
        <v>1.19047874192068</v>
      </c>
      <c r="F82" s="13">
        <f>IFERROR(SUM(G7:G37)/SUM(F7:F37),0)</f>
        <v>1.08495807894885</v>
      </c>
      <c r="G82" s="13">
        <f>IFERROR(SUM(H7:H36)/SUM(G7:G36),0)</f>
        <v>1.03585134399667</v>
      </c>
      <c r="H82" s="13">
        <f>IFERROR(SUM(I7:I35)/SUM(H7:H35),0)</f>
        <v>1.01333599760565</v>
      </c>
      <c r="I82" s="13">
        <f>IFERROR(SUM(J7:J34)/SUM(I7:I34),0)</f>
        <v>1.00729896842481</v>
      </c>
      <c r="J82" s="13">
        <f>IFERROR(SUM(K7:K33)/SUM(J7:J33),0)</f>
        <v>1.00455602886987</v>
      </c>
      <c r="K82" s="13">
        <f>IFERROR(SUM(L7:L32)/SUM(K7:K32),0)</f>
        <v>1.00242957045331</v>
      </c>
      <c r="L82" s="13">
        <f>IFERROR(SUM(M7:M31)/SUM(L7:L31),0)</f>
        <v>1.00156728150712</v>
      </c>
      <c r="M82" s="13">
        <f>IFERROR(SUM(N7:N30)/SUM(M7:M30),0)</f>
        <v>1.00167521735172</v>
      </c>
      <c r="N82" s="13">
        <f>IFERROR(SUM(O7:O29)/SUM(N7:N29),0)</f>
        <v>1.00075482936513</v>
      </c>
      <c r="O82" s="13">
        <f>IFERROR(SUM(P7:P28)/SUM(O7:O28),0)</f>
        <v>1.00061075989249</v>
      </c>
      <c r="P82" s="13">
        <f>IFERROR(SUM(Q7:Q27)/SUM(P7:P27),0)</f>
        <v>1.00136569271707</v>
      </c>
      <c r="Q82" s="13">
        <f>IFERROR(SUM(R7:R26)/SUM(Q7:Q26),0)</f>
        <v>1.00118307416109</v>
      </c>
      <c r="R82" s="13">
        <f>IFERROR(SUM(S7:S25)/SUM(R7:R25),0)</f>
        <v>1.00106186753896</v>
      </c>
      <c r="S82" s="13">
        <f>IFERROR(SUM(T7:T24)/SUM(S7:S24),0)</f>
        <v>1.00038759397034</v>
      </c>
      <c r="T82" s="13">
        <f>IFERROR(SUM(U7:U23)/SUM(T7:T23),0)</f>
        <v>1.00017456054487</v>
      </c>
      <c r="U82" s="13">
        <f>IFERROR(SUM(V7:V22)/SUM(U7:U22),0)</f>
        <v>0.999983497991161</v>
      </c>
      <c r="V82" s="13">
        <f>IFERROR(SUM(W7:W21)/SUM(V7:V21),0)</f>
        <v>1.00005796782351</v>
      </c>
      <c r="W82" s="13">
        <f>IFERROR(SUM(X7:X20)/SUM(W7:W20),0)</f>
        <v>1.00021776916574</v>
      </c>
      <c r="X82" s="13">
        <f>IFERROR(SUM(Y7:Y19)/SUM(X7:X19),0)</f>
        <v>1.00023890142739</v>
      </c>
      <c r="Y82" s="13">
        <f>IFERROR(SUM(Z7:Z18)/SUM(Y7:Y18),0)</f>
        <v>1.00003464064508</v>
      </c>
      <c r="Z82" s="13">
        <f>IFERROR(SUM(AA7:AA17)/SUM(Z7:Z17),0)</f>
        <v>1.00000273263444</v>
      </c>
      <c r="AA82" s="13">
        <f>IFERROR(SUM(AB7:AB16)/SUM(AA7:AA16),0)</f>
        <v>0.99999741763103</v>
      </c>
      <c r="AB82" s="13">
        <f>IFERROR(SUM(AC7:AC15)/SUM(AB7:AB15),0)</f>
        <v>1</v>
      </c>
      <c r="AC82" s="13">
        <f>IFERROR(SUM(AD7:AD14)/SUM(AC7:AC14),0)</f>
        <v>0.999971495241423</v>
      </c>
      <c r="AD82" s="13">
        <f>IFERROR(SUM(AE7:AE13)/SUM(AD7:AD13),0)</f>
        <v>0.999987476279435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0</v>
      </c>
      <c r="AK82" s="13" t="s">
        <v>25</v>
      </c>
      <c r="AX82" s="6" t="s">
        <v>28</v>
      </c>
      <c r="AY82" s="13">
        <f>IFERROR(SUM(AZ7:AZ40)/SUM(AY7:AY40),0)</f>
        <v>3.69298111705416</v>
      </c>
      <c r="AZ82" s="13">
        <f>IFERROR(SUM(BA7:BA39)/SUM(AZ7:AZ39),0)</f>
        <v>1.42075431554585</v>
      </c>
      <c r="BA82" s="13">
        <f>IFERROR(SUM(BB7:BB38)/SUM(BA7:BA38),0)</f>
        <v>1.19271390901461</v>
      </c>
      <c r="BB82" s="13">
        <f>IFERROR(SUM(BC7:BC37)/SUM(BB7:BB37),0)</f>
        <v>1.0892229644602</v>
      </c>
      <c r="BC82" s="13">
        <f>IFERROR(SUM(BD7:BD36)/SUM(BC7:BC36),0)</f>
        <v>1.03798083733214</v>
      </c>
      <c r="BD82" s="13">
        <f>IFERROR(SUM(BE7:BE35)/SUM(BD7:BD35),0)</f>
        <v>1.01470069013776</v>
      </c>
      <c r="BE82" s="13">
        <f>IFERROR(SUM(BF7:BF34)/SUM(BE7:BE34),0)</f>
        <v>1.008242967265</v>
      </c>
      <c r="BF82" s="13">
        <f>IFERROR(SUM(BG7:BG33)/SUM(BF7:BF33),0)</f>
        <v>1.00529341904572</v>
      </c>
      <c r="BG82" s="13">
        <f>IFERROR(SUM(BH7:BH32)/SUM(BG7:BG32),0)</f>
        <v>1.0028439000977</v>
      </c>
      <c r="BH82" s="13">
        <f>IFERROR(SUM(BI7:BI31)/SUM(BH7:BH31),0)</f>
        <v>1.00184927315024</v>
      </c>
      <c r="BI82" s="13">
        <f>IFERROR(SUM(BJ7:BJ30)/SUM(BI7:BI30),0)</f>
        <v>1.00199067599175</v>
      </c>
      <c r="BJ82" s="13">
        <f>IFERROR(SUM(BK7:BK29)/SUM(BJ7:BJ29),0)</f>
        <v>1.00090386848675</v>
      </c>
      <c r="BK82" s="13">
        <f>IFERROR(SUM(BL7:BL28)/SUM(BK7:BK28),0)</f>
        <v>1.0007270652617</v>
      </c>
      <c r="BL82" s="13">
        <f>IFERROR(SUM(BM7:BM27)/SUM(BL7:BL27),0)</f>
        <v>1.00161027099781</v>
      </c>
      <c r="BM82" s="13">
        <f>IFERROR(SUM(BN7:BN26)/SUM(BM7:BM26),0)</f>
        <v>1.00137630647339</v>
      </c>
      <c r="BN82" s="13">
        <f>IFERROR(SUM(BO7:BO25)/SUM(BN7:BN25),0)</f>
        <v>1.00121709910206</v>
      </c>
      <c r="BO82" s="13">
        <f>IFERROR(SUM(BP7:BP24)/SUM(BO7:BO24),0)</f>
        <v>1.00045649631998</v>
      </c>
      <c r="BP82" s="13">
        <f>IFERROR(SUM(BQ7:BQ23)/SUM(BP7:BP23),0)</f>
        <v>1.00020873385617</v>
      </c>
      <c r="BQ82" s="13">
        <f>IFERROR(SUM(BR7:BR22)/SUM(BQ7:BQ22),0)</f>
        <v>0.999979953630724</v>
      </c>
      <c r="BR82" s="13">
        <f>IFERROR(SUM(BS7:BS21)/SUM(BR7:BR21),0)</f>
        <v>1.0000714245592</v>
      </c>
      <c r="BS82" s="13">
        <f>IFERROR(SUM(BT7:BT20)/SUM(BS7:BS20),0)</f>
        <v>1.0002605961793</v>
      </c>
      <c r="BT82" s="13">
        <f>IFERROR(SUM(BU7:BU19)/SUM(BT7:BT19),0)</f>
        <v>1.0002766785694</v>
      </c>
      <c r="BU82" s="13">
        <f>IFERROR(SUM(BV7:BV18)/SUM(BU7:BU18),0)</f>
        <v>1.00003829788476</v>
      </c>
      <c r="BV82" s="13">
        <f>IFERROR(SUM(BW7:BW17)/SUM(BV7:BV17),0)</f>
        <v>1.000002798413</v>
      </c>
      <c r="BW82" s="13">
        <f>IFERROR(SUM(BX7:BX16)/SUM(BW7:BW16),0)</f>
        <v>0.999997377656326</v>
      </c>
      <c r="BX82" s="13">
        <f>IFERROR(SUM(BY7:BY15)/SUM(BX7:BX15),0)</f>
        <v>1</v>
      </c>
      <c r="BY82" s="13">
        <f>IFERROR(SUM(BZ7:BZ14)/SUM(BY7:BY14),0)</f>
        <v>0.999971268470209</v>
      </c>
      <c r="BZ82" s="13">
        <f>IFERROR(SUM(CA7:CA13)/SUM(BZ7:BZ13),0)</f>
        <v>0.999987476279435</v>
      </c>
      <c r="CA82" s="13">
        <f>IFERROR(SUM(CB7:CB12)/SUM(CA7:CA12),0)</f>
        <v>1</v>
      </c>
      <c r="CB82" s="13">
        <f>IFERROR(SUM(CC7:CC11)/SUM(CB7:CB11),0)</f>
        <v>1</v>
      </c>
      <c r="CC82" s="13">
        <f>IFERROR(SUM(CD7:CD10)/SUM(CC7:CC10),0)</f>
        <v>1</v>
      </c>
      <c r="CD82" s="13">
        <f>IFERROR(SUM(CE7:CE9)/SUM(CD7:CD9),0)</f>
        <v>1</v>
      </c>
      <c r="CE82" s="13">
        <f>IFERROR(SUM(CF7:CF8)/SUM(CE7:CE8),0)</f>
        <v>1</v>
      </c>
      <c r="CF82" s="13">
        <f>IFERROR(SUM(CG7:CG7)/SUM(CF7:CF7),0)</f>
        <v>0</v>
      </c>
      <c r="CG82" s="13" t="s">
        <v>25</v>
      </c>
    </row>
    <row r="83" ht="15" customHeight="1" outlineLevel="1" spans="2:85">
      <c r="B83" s="6" t="s">
        <v>29</v>
      </c>
      <c r="C83" s="13">
        <f>IFERROR(SUM(D39:D40)/SUM(C39:C40),0)</f>
        <v>5.08960499179776</v>
      </c>
      <c r="D83" s="13">
        <f>IFERROR(SUM(E38:E39)/SUM(D38:D39),0)</f>
        <v>1.44146388951765</v>
      </c>
      <c r="E83" s="13">
        <f>IFERROR(SUM(F37:F38)/SUM(E37:E38),0)</f>
        <v>1.19110152904237</v>
      </c>
      <c r="F83" s="13">
        <f>IFERROR(SUM(G36:G37)/SUM(F36:F37),0)</f>
        <v>1.01566987110444</v>
      </c>
      <c r="G83" s="13">
        <f>IFERROR(SUM(H35:H36)/SUM(G35:G36),0)</f>
        <v>1.00780503809385</v>
      </c>
      <c r="H83" s="13">
        <f>IFERROR(SUM(I34:I35)/SUM(H34:H35),0)</f>
        <v>1.00481960360482</v>
      </c>
      <c r="I83" s="13">
        <f>IFERROR(SUM(J33:J34)/SUM(I33:I34),0)</f>
        <v>0.999995690984615</v>
      </c>
      <c r="J83" s="13">
        <f>IFERROR(SUM(K32:K33)/SUM(J32:J33),0)</f>
        <v>1.00215937829529</v>
      </c>
      <c r="K83" s="13">
        <f>IFERROR(SUM(L31:L32)/SUM(K31:K32),0)</f>
        <v>1.00035267285748</v>
      </c>
      <c r="L83" s="13">
        <f>IFERROR(SUM(M30:M31)/SUM(L30:L31),0)</f>
        <v>1.00008692967044</v>
      </c>
      <c r="M83" s="13">
        <f>IFERROR(SUM(N29:N30)/SUM(M29:M30),0)</f>
        <v>1.00145937889587</v>
      </c>
      <c r="N83" s="13">
        <f>IFERROR(SUM(O28:O29)/SUM(N28:N29),0)</f>
        <v>1.00011272028683</v>
      </c>
      <c r="O83" s="13">
        <f>IFERROR(SUM(P27:P28)/SUM(O27:O28),0)</f>
        <v>1.00031589766326</v>
      </c>
      <c r="P83" s="13">
        <f>IFERROR(SUM(Q26:Q27)/SUM(P26:P27),0)</f>
        <v>1.0004815173149</v>
      </c>
      <c r="Q83" s="13">
        <f>IFERROR(SUM(R25:R26)/SUM(Q25:Q26),0)</f>
        <v>1.00014590912246</v>
      </c>
      <c r="R83" s="13">
        <f>IFERROR(SUM(S24:S25)/SUM(R24:R25),0)</f>
        <v>1.0000454369355</v>
      </c>
      <c r="S83" s="13">
        <f>IFERROR(SUM(T23:T24)/SUM(S23:S24),0)</f>
        <v>1.00002474554902</v>
      </c>
      <c r="T83" s="13">
        <f>IFERROR(SUM(U22:U23)/SUM(T22:T23),0)</f>
        <v>1.00001031118123</v>
      </c>
      <c r="U83" s="13">
        <f>IFERROR(SUM(V21:V22)/SUM(U21:U22),0)</f>
        <v>1</v>
      </c>
      <c r="V83" s="13">
        <f>IFERROR(SUM(W20:W21)/SUM(V20:V21),0)</f>
        <v>1.00000304744358</v>
      </c>
      <c r="W83" s="13">
        <f>IFERROR(SUM(X19:X20)/SUM(W19:W20),0)</f>
        <v>1</v>
      </c>
      <c r="X83" s="13">
        <f>IFERROR(SUM(Y18:Y19)/SUM(X18:X19),0)</f>
        <v>1.00000469531612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0.999993163855573</v>
      </c>
      <c r="AB83" s="13">
        <f>IFERROR(SUM(AC14:AC15)/SUM(AB14:AB15),0)</f>
        <v>1</v>
      </c>
      <c r="AC83" s="13">
        <f>IFERROR(SUM(AD13:AD14)/SUM(AC13:AC14),0)</f>
        <v>0.999951913660108</v>
      </c>
      <c r="AD83" s="13">
        <f>IFERROR(SUM(AE12:AE13)/SUM(AD12:AD13),0)</f>
        <v>0.999980031049275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0</v>
      </c>
      <c r="AK83" s="13" t="s">
        <v>25</v>
      </c>
      <c r="AX83" s="6" t="s">
        <v>29</v>
      </c>
      <c r="AY83" s="13">
        <f>IFERROR(SUM(AZ39:AZ40)/SUM(AY39:AY40),0)</f>
        <v>5.08960499179776</v>
      </c>
      <c r="AZ83" s="13">
        <f>IFERROR(SUM(BA38:BA39)/SUM(AZ38:AZ39),0)</f>
        <v>1.44146388951765</v>
      </c>
      <c r="BA83" s="13">
        <f>IFERROR(SUM(BB37:BB38)/SUM(BA37:BA38),0)</f>
        <v>1.19110152904237</v>
      </c>
      <c r="BB83" s="13">
        <f>IFERROR(SUM(BC36:BC37)/SUM(BB36:BB37),0)</f>
        <v>1.01566987110444</v>
      </c>
      <c r="BC83" s="13">
        <f>IFERROR(SUM(BD35:BD36)/SUM(BC35:BC36),0)</f>
        <v>1.00780503809385</v>
      </c>
      <c r="BD83" s="13">
        <f>IFERROR(SUM(BE34:BE35)/SUM(BD34:BD35),0)</f>
        <v>1.00481960360482</v>
      </c>
      <c r="BE83" s="13">
        <f>IFERROR(SUM(BF33:BF34)/SUM(BE33:BE34),0)</f>
        <v>0.999995690984615</v>
      </c>
      <c r="BF83" s="13">
        <f>IFERROR(SUM(BG32:BG33)/SUM(BF32:BF33),0)</f>
        <v>1.00215937829529</v>
      </c>
      <c r="BG83" s="13">
        <f>IFERROR(SUM(BH31:BH32)/SUM(BG31:BG32),0)</f>
        <v>1.00035267285748</v>
      </c>
      <c r="BH83" s="13">
        <f>IFERROR(SUM(BI30:BI31)/SUM(BH30:BH31),0)</f>
        <v>1.00008700446448</v>
      </c>
      <c r="BI83" s="13">
        <f>IFERROR(SUM(BJ29:BJ30)/SUM(BI29:BI30),0)</f>
        <v>1.00168661787524</v>
      </c>
      <c r="BJ83" s="13">
        <f>IFERROR(SUM(BK28:BK29)/SUM(BJ28:BJ29),0)</f>
        <v>1.00016772072422</v>
      </c>
      <c r="BK83" s="13">
        <f>IFERROR(SUM(BL27:BL28)/SUM(BK27:BK28),0)</f>
        <v>1.00049350629572</v>
      </c>
      <c r="BL83" s="13">
        <f>IFERROR(SUM(BM26:BM27)/SUM(BL26:BL27),0)</f>
        <v>1.0007412959396</v>
      </c>
      <c r="BM83" s="13">
        <f>IFERROR(SUM(BN25:BN26)/SUM(BM25:BM26),0)</f>
        <v>1.00015669539171</v>
      </c>
      <c r="BN83" s="13">
        <f>IFERROR(SUM(BO24:BO25)/SUM(BN24:BN25),0)</f>
        <v>1.00004202899007</v>
      </c>
      <c r="BO83" s="13">
        <f>IFERROR(SUM(BP23:BP24)/SUM(BO23:BO24),0)</f>
        <v>1.00002516895742</v>
      </c>
      <c r="BP83" s="13">
        <f>IFERROR(SUM(BQ22:BQ23)/SUM(BP22:BP23),0)</f>
        <v>1.00001068965495</v>
      </c>
      <c r="BQ83" s="13">
        <f>IFERROR(SUM(BR21:BR22)/SUM(BQ21:BQ22),0)</f>
        <v>1</v>
      </c>
      <c r="BR83" s="13">
        <f>IFERROR(SUM(BS20:BS21)/SUM(BR20:BR21),0)</f>
        <v>1.0000050477859</v>
      </c>
      <c r="BS83" s="13">
        <f>IFERROR(SUM(BT19:BT20)/SUM(BS19:BS20),0)</f>
        <v>1</v>
      </c>
      <c r="BT83" s="13">
        <f>IFERROR(SUM(BU18:BU19)/SUM(BT18:BT19),0)</f>
        <v>1.00000744158575</v>
      </c>
      <c r="BU83" s="13">
        <f>IFERROR(SUM(BV17:BV18)/SUM(BU17:BU18),0)</f>
        <v>1</v>
      </c>
      <c r="BV83" s="13">
        <f>IFERROR(SUM(BW16:BW17)/SUM(BV16:BV17),0)</f>
        <v>1</v>
      </c>
      <c r="BW83" s="13">
        <f>IFERROR(SUM(BX15:BX16)/SUM(BW15:BW16),0)</f>
        <v>0.999992971608501</v>
      </c>
      <c r="BX83" s="13">
        <f>IFERROR(SUM(BY14:BY15)/SUM(BX14:BX15),0)</f>
        <v>1</v>
      </c>
      <c r="BY83" s="13">
        <f>IFERROR(SUM(BZ13:BZ14)/SUM(BY13:BY14),0)</f>
        <v>0.999951264761829</v>
      </c>
      <c r="BZ83" s="13">
        <f>IFERROR(SUM(CA12:CA13)/SUM(BZ12:BZ13),0)</f>
        <v>0.999980031049275</v>
      </c>
      <c r="CA83" s="13">
        <f>IFERROR(SUM(CB11:CB12)/SUM(CA11:CA12),0)</f>
        <v>1</v>
      </c>
      <c r="CB83" s="13">
        <f>IFERROR(SUM(CC10:CC11)/SUM(CB10:CB11),0)</f>
        <v>1</v>
      </c>
      <c r="CC83" s="13">
        <f>IFERROR(SUM(CD9:CD10)/SUM(CC9:CC10),0)</f>
        <v>1</v>
      </c>
      <c r="CD83" s="13">
        <f>IFERROR(SUM(CE8:CE9)/SUM(CD8:CD9),0)</f>
        <v>1</v>
      </c>
      <c r="CE83" s="13">
        <f>IFERROR(SUM(CF7:CF8)/SUM(CE7:CE8),0)</f>
        <v>1</v>
      </c>
      <c r="CF83" s="13">
        <f>IFERROR(SUM(CG7:CG7)/SUM(CF7:CF7),0)</f>
        <v>0</v>
      </c>
      <c r="CG83" s="13" t="s">
        <v>25</v>
      </c>
    </row>
    <row r="84" ht="15" customHeight="1" outlineLevel="1" spans="2:85">
      <c r="B84" s="6" t="s">
        <v>30</v>
      </c>
      <c r="C84" s="13">
        <f>IFERROR(AVERAGE(C77:C79),0)</f>
        <v>7.25188302396158</v>
      </c>
      <c r="D84" s="13">
        <f>IFERROR(AVERAGE(D76:D78),0)</f>
        <v>1.34865065789713</v>
      </c>
      <c r="E84" s="13">
        <f>IFERROR(AVERAGE(E75:E77),0)</f>
        <v>1.16755517947735</v>
      </c>
      <c r="F84" s="13">
        <f>IFERROR(AVERAGE(F74:F76),0)</f>
        <v>1.0249468770553</v>
      </c>
      <c r="G84" s="13">
        <f>IFERROR(AVERAGE(G73:G75),0)</f>
        <v>1.01393883898565</v>
      </c>
      <c r="H84" s="13">
        <f>IFERROR(AVERAGE(H72:H74),0)</f>
        <v>1.00403130521933</v>
      </c>
      <c r="I84" s="13">
        <f>IFERROR(AVERAGE(I71:I73),0)</f>
        <v>1.00037386217492</v>
      </c>
      <c r="J84" s="13">
        <f>IFERROR(AVERAGE(J70:J72),0)</f>
        <v>1.00222482438459</v>
      </c>
      <c r="K84" s="13">
        <f>IFERROR(AVERAGE(K69:K71),0)</f>
        <v>1.00026874167874</v>
      </c>
      <c r="L84" s="13">
        <f>IFERROR(AVERAGE(L68:L70),0)</f>
        <v>1.00031568562076</v>
      </c>
      <c r="M84" s="13">
        <f>IFERROR(AVERAGE(M67:M69),0)</f>
        <v>1.00117199847797</v>
      </c>
      <c r="N84" s="13">
        <f>IFERROR(AVERAGE(N66:N68),0)</f>
        <v>1.00011483507184</v>
      </c>
      <c r="O84" s="13">
        <f>IFERROR(AVERAGE(O65:O67),0)</f>
        <v>1.00021901913072</v>
      </c>
      <c r="P84" s="13">
        <f>IFERROR(AVERAGE(P64:P66),0)</f>
        <v>1.0004084897884</v>
      </c>
      <c r="Q84" s="13">
        <f>IFERROR(AVERAGE(Q63:Q65),0)</f>
        <v>1.00010595549347</v>
      </c>
      <c r="R84" s="13">
        <f>IFERROR(AVERAGE(R62:R64),0)</f>
        <v>1.00002958901568</v>
      </c>
      <c r="S84" s="13">
        <f>IFERROR(AVERAGE(S61:S63),0)</f>
        <v>1.00001597177646</v>
      </c>
      <c r="T84" s="13">
        <f>IFERROR(AVERAGE(T60:T62),0)</f>
        <v>1.00000786225309</v>
      </c>
      <c r="U84" s="13">
        <f>IFERROR(AVERAGE(U59:U61),0)</f>
        <v>1</v>
      </c>
      <c r="V84" s="13">
        <f>IFERROR(AVERAGE(V58:V60),0)</f>
        <v>1.00000207328952</v>
      </c>
      <c r="W84" s="13">
        <f>IFERROR(AVERAGE(W57:W59),0)</f>
        <v>1</v>
      </c>
      <c r="X84" s="13">
        <f>IFERROR(AVERAGE(X56:X58),0)</f>
        <v>1.00000325112325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0.999995430983908</v>
      </c>
      <c r="AB84" s="13">
        <f>IFERROR(AVERAGE(AB52:AB54),0)</f>
        <v>1</v>
      </c>
      <c r="AC84" s="13">
        <f>IFERROR(AVERAGE(AC51:AC53),0)</f>
        <v>0.999973063309667</v>
      </c>
      <c r="AD84" s="13">
        <f>IFERROR(AVERAGE(AD50:AD52),0)</f>
        <v>0.999987768288379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0.666666666666667</v>
      </c>
      <c r="AI84" s="13">
        <f>IFERROR(AVERAGE(AI46:AI47),0)</f>
        <v>0.5</v>
      </c>
      <c r="AJ84" s="13">
        <f>IFERROR(AVERAGE(AJ46:AJ46),0)</f>
        <v>0</v>
      </c>
      <c r="AK84" s="13" t="s">
        <v>25</v>
      </c>
      <c r="AX84" s="6" t="s">
        <v>30</v>
      </c>
      <c r="AY84" s="13">
        <f>IFERROR(AVERAGE(AY77:AY79),0)</f>
        <v>7.25188302396158</v>
      </c>
      <c r="AZ84" s="13">
        <f>IFERROR(AVERAGE(AZ76:AZ78),0)</f>
        <v>1.34865065789713</v>
      </c>
      <c r="BA84" s="13">
        <f>IFERROR(AVERAGE(BA75:BA77),0)</f>
        <v>1.16755517947735</v>
      </c>
      <c r="BB84" s="13">
        <f>IFERROR(AVERAGE(BB74:BB76),0)</f>
        <v>1.0249468770553</v>
      </c>
      <c r="BC84" s="13">
        <f>IFERROR(AVERAGE(BC73:BC75),0)</f>
        <v>1.01393883898565</v>
      </c>
      <c r="BD84" s="13">
        <f>IFERROR(AVERAGE(BD72:BD74),0)</f>
        <v>1.00403130521933</v>
      </c>
      <c r="BE84" s="13">
        <f>IFERROR(AVERAGE(BE71:BE73),0)</f>
        <v>1.00037386217492</v>
      </c>
      <c r="BF84" s="13">
        <f>IFERROR(AVERAGE(BF70:BF72),0)</f>
        <v>1.00222482438459</v>
      </c>
      <c r="BG84" s="13">
        <f>IFERROR(AVERAGE(BG69:BG71),0)</f>
        <v>1.0002687838193</v>
      </c>
      <c r="BH84" s="13">
        <f>IFERROR(AVERAGE(BH68:BH70),0)</f>
        <v>1.00042693943486</v>
      </c>
      <c r="BI84" s="13">
        <f>IFERROR(AVERAGE(BI67:BI69),0)</f>
        <v>1.00166056540912</v>
      </c>
      <c r="BJ84" s="13">
        <f>IFERROR(AVERAGE(BJ66:BJ68),0)</f>
        <v>1.00017231203887</v>
      </c>
      <c r="BK84" s="13">
        <f>IFERROR(AVERAGE(BK65:BK67),0)</f>
        <v>1.0003404315031</v>
      </c>
      <c r="BL84" s="13">
        <f>IFERROR(AVERAGE(BL64:BL66),0)</f>
        <v>1.00056550400652</v>
      </c>
      <c r="BM84" s="13">
        <f>IFERROR(AVERAGE(BM63:BM65),0)</f>
        <v>1.00015971617962</v>
      </c>
      <c r="BN84" s="13">
        <f>IFERROR(AVERAGE(BN62:BN64),0)</f>
        <v>1.00002554110108</v>
      </c>
      <c r="BO84" s="13">
        <f>IFERROR(AVERAGE(BO61:BO63),0)</f>
        <v>1.00001650830453</v>
      </c>
      <c r="BP84" s="13">
        <f>IFERROR(AVERAGE(BP60:BP62),0)</f>
        <v>1.00000818258427</v>
      </c>
      <c r="BQ84" s="13">
        <f>IFERROR(AVERAGE(BQ59:BQ61),0)</f>
        <v>1</v>
      </c>
      <c r="BR84" s="13">
        <f>IFERROR(AVERAGE(BR58:BR60),0)</f>
        <v>1.00000340844573</v>
      </c>
      <c r="BS84" s="13">
        <f>IFERROR(AVERAGE(BS57:BS59),0)</f>
        <v>1</v>
      </c>
      <c r="BT84" s="13">
        <f>IFERROR(AVERAGE(BT56:BT58),0)</f>
        <v>1.00000517039085</v>
      </c>
      <c r="BU84" s="13">
        <f>IFERROR(AVERAGE(BU55:BU57),0)</f>
        <v>1</v>
      </c>
      <c r="BV84" s="13">
        <f>IFERROR(AVERAGE(BV54:BV56),0)</f>
        <v>1</v>
      </c>
      <c r="BW84" s="13">
        <f>IFERROR(AVERAGE(BW53:BW55),0)</f>
        <v>0.999995285972052</v>
      </c>
      <c r="BX84" s="13">
        <f>IFERROR(AVERAGE(BX52:BX54),0)</f>
        <v>1</v>
      </c>
      <c r="BY84" s="13">
        <f>IFERROR(AVERAGE(BY51:BY53),0)</f>
        <v>0.99997259141952</v>
      </c>
      <c r="BZ84" s="13">
        <f>IFERROR(AVERAGE(BZ50:BZ52),0)</f>
        <v>0.999987768288379</v>
      </c>
      <c r="CA84" s="13">
        <f>IFERROR(AVERAGE(CA49:CA51),0)</f>
        <v>1</v>
      </c>
      <c r="CB84" s="13">
        <f>IFERROR(AVERAGE(CB48:CB50),0)</f>
        <v>1</v>
      </c>
      <c r="CC84" s="13">
        <f>IFERROR(AVERAGE(CC47:CC49),0)</f>
        <v>1</v>
      </c>
      <c r="CD84" s="13">
        <f>IFERROR(AVERAGE(CD46:CD48),0)</f>
        <v>0.666666666666667</v>
      </c>
      <c r="CE84" s="13">
        <f>IFERROR(AVERAGE(CE46:CE47),0)</f>
        <v>0.5</v>
      </c>
      <c r="CF84" s="13">
        <f>IFERROR(AVERAGE(CF46:CF46),0)</f>
        <v>0</v>
      </c>
      <c r="CG84" s="13" t="s">
        <v>25</v>
      </c>
    </row>
    <row r="85" ht="15" customHeight="1" outlineLevel="1" spans="2:85">
      <c r="B85" s="6" t="s">
        <v>31</v>
      </c>
      <c r="C85" s="13">
        <f>IFERROR(SUM(D38:D40)/SUM(C38:C40),0)</f>
        <v>5.52613431690312</v>
      </c>
      <c r="D85" s="13">
        <f>IFERROR(SUM(E37:E39)/SUM(D37:D39),0)</f>
        <v>1.3329908304873</v>
      </c>
      <c r="E85" s="13">
        <f>IFERROR(SUM(F36:F38)/SUM(E36:E38),0)</f>
        <v>1.13753103017965</v>
      </c>
      <c r="F85" s="13">
        <f>IFERROR(SUM(G35:G37)/SUM(F35:F37),0)</f>
        <v>1.02330416077188</v>
      </c>
      <c r="G85" s="13">
        <f>IFERROR(SUM(H34:H36)/SUM(G34:G36),0)</f>
        <v>1.01239998804053</v>
      </c>
      <c r="H85" s="13">
        <f>IFERROR(SUM(I33:I35)/SUM(H33:H35),0)</f>
        <v>1.00388817793494</v>
      </c>
      <c r="I85" s="13">
        <f>IFERROR(SUM(J32:J34)/SUM(I32:I34),0)</f>
        <v>1.000364684572</v>
      </c>
      <c r="J85" s="13">
        <f>IFERROR(SUM(K31:K33)/SUM(J31:J33),0)</f>
        <v>1.00223966508874</v>
      </c>
      <c r="K85" s="13">
        <f>IFERROR(SUM(L30:L32)/SUM(K30:K32),0)</f>
        <v>1.00026654235288</v>
      </c>
      <c r="L85" s="13">
        <f>IFERROR(SUM(M29:M31)/SUM(L29:L31),0)</f>
        <v>1.00028307100079</v>
      </c>
      <c r="M85" s="13">
        <f>IFERROR(SUM(N28:N30)/SUM(M28:M30),0)</f>
        <v>1.00106524990732</v>
      </c>
      <c r="N85" s="13">
        <f>IFERROR(SUM(O27:O29)/SUM(N27:N29),0)</f>
        <v>1.00011300299208</v>
      </c>
      <c r="O85" s="13">
        <f>IFERROR(SUM(P26:P28)/SUM(O26:O28),0)</f>
        <v>1.00019411093734</v>
      </c>
      <c r="P85" s="13">
        <f>IFERROR(SUM(Q25:Q27)/SUM(P25:P27),0)</f>
        <v>1.00040194001016</v>
      </c>
      <c r="Q85" s="13">
        <f>IFERROR(SUM(R24:R26)/SUM(Q24:Q26),0)</f>
        <v>1.00009624957756</v>
      </c>
      <c r="R85" s="13">
        <f>IFERROR(SUM(S23:S25)/SUM(R23:R25),0)</f>
        <v>1.00002986657581</v>
      </c>
      <c r="S85" s="13">
        <f>IFERROR(SUM(T22:T24)/SUM(S22:S24),0)</f>
        <v>1.0000176609827</v>
      </c>
      <c r="T85" s="13">
        <f>IFERROR(SUM(U21:U23)/SUM(T21:T23),0)</f>
        <v>1.00000674667619</v>
      </c>
      <c r="U85" s="13">
        <f>IFERROR(SUM(V20:V22)/SUM(U20:U22),0)</f>
        <v>1</v>
      </c>
      <c r="V85" s="13">
        <f>IFERROR(SUM(W19:W21)/SUM(V19:V21),0)</f>
        <v>1.0000019154196</v>
      </c>
      <c r="W85" s="13">
        <f>IFERROR(SUM(X18:X20)/SUM(W18:W20),0)</f>
        <v>1</v>
      </c>
      <c r="X85" s="13">
        <f>IFERROR(SUM(Y17:Y19)/SUM(X17:X19),0)</f>
        <v>1.00000347664475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0.999995803220476</v>
      </c>
      <c r="AB85" s="13">
        <f>IFERROR(SUM(AC13:AC15)/SUM(AB13:AB15),0)</f>
        <v>1</v>
      </c>
      <c r="AC85" s="13">
        <f>IFERROR(SUM(AD12:AD14)/SUM(AC12:AC14),0)</f>
        <v>0.999962957177098</v>
      </c>
      <c r="AD85" s="13">
        <f>IFERROR(SUM(AE11:AE13)/SUM(AD11:AD13),0)</f>
        <v>0.999984044752551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0</v>
      </c>
      <c r="AK85" s="13" t="s">
        <v>25</v>
      </c>
      <c r="AX85" s="6" t="s">
        <v>31</v>
      </c>
      <c r="AY85" s="13">
        <f>IFERROR(SUM(AZ38:AZ40)/SUM(AY38:AY40),0)</f>
        <v>5.52613431690312</v>
      </c>
      <c r="AZ85" s="13">
        <f>IFERROR(SUM(BA37:BA39)/SUM(AZ37:AZ39),0)</f>
        <v>1.3329908304873</v>
      </c>
      <c r="BA85" s="13">
        <f>IFERROR(SUM(BB36:BB38)/SUM(BA36:BA38),0)</f>
        <v>1.13753103017965</v>
      </c>
      <c r="BB85" s="13">
        <f>IFERROR(SUM(BC35:BC37)/SUM(BB35:BB37),0)</f>
        <v>1.02330416077188</v>
      </c>
      <c r="BC85" s="13">
        <f>IFERROR(SUM(BD34:BD36)/SUM(BC34:BC36),0)</f>
        <v>1.01239998804053</v>
      </c>
      <c r="BD85" s="13">
        <f>IFERROR(SUM(BE33:BE35)/SUM(BD33:BD35),0)</f>
        <v>1.00388817793494</v>
      </c>
      <c r="BE85" s="13">
        <f>IFERROR(SUM(BF32:BF34)/SUM(BE32:BE34),0)</f>
        <v>1.000364684572</v>
      </c>
      <c r="BF85" s="13">
        <f>IFERROR(SUM(BG31:BG33)/SUM(BF31:BF33),0)</f>
        <v>1.00223966508874</v>
      </c>
      <c r="BG85" s="13">
        <f>IFERROR(SUM(BH30:BH32)/SUM(BG30:BG32),0)</f>
        <v>1.00026668352351</v>
      </c>
      <c r="BH85" s="13">
        <f>IFERROR(SUM(BI29:BI31)/SUM(BH29:BH31),0)</f>
        <v>1.00030996632294</v>
      </c>
      <c r="BI85" s="13">
        <f>IFERROR(SUM(BJ28:BJ30)/SUM(BI28:BI30),0)</f>
        <v>1.00134402299519</v>
      </c>
      <c r="BJ85" s="13">
        <f>IFERROR(SUM(BK27:BK29)/SUM(BJ27:BJ29),0)</f>
        <v>1.00017194493513</v>
      </c>
      <c r="BK85" s="13">
        <f>IFERROR(SUM(BL26:BL28)/SUM(BK26:BK28),0)</f>
        <v>1.00029910875133</v>
      </c>
      <c r="BL85" s="13">
        <f>IFERROR(SUM(BM25:BM27)/SUM(BL25:BL27),0)</f>
        <v>1.00047480416576</v>
      </c>
      <c r="BM85" s="13">
        <f>IFERROR(SUM(BN24:BN26)/SUM(BM24:BM26),0)</f>
        <v>1.0001008307874</v>
      </c>
      <c r="BN85" s="13">
        <f>IFERROR(SUM(BO23:BO25)/SUM(BN23:BN25),0)</f>
        <v>1.00002865828977</v>
      </c>
      <c r="BO85" s="13">
        <f>IFERROR(SUM(BP22:BP24)/SUM(BO22:BO24),0)</f>
        <v>1.00001808071372</v>
      </c>
      <c r="BP85" s="13">
        <f>IFERROR(SUM(BQ21:BQ23)/SUM(BP21:BP23),0)</f>
        <v>1.00000804778075</v>
      </c>
      <c r="BQ85" s="13">
        <f>IFERROR(SUM(BR20:BR22)/SUM(BQ20:BQ22),0)</f>
        <v>1</v>
      </c>
      <c r="BR85" s="13">
        <f>IFERROR(SUM(BS19:BS21)/SUM(BR19:BR21),0)</f>
        <v>1.000003129783</v>
      </c>
      <c r="BS85" s="13">
        <f>IFERROR(SUM(BT18:BT20)/SUM(BS18:BS20),0)</f>
        <v>1</v>
      </c>
      <c r="BT85" s="13">
        <f>IFERROR(SUM(BU17:BU19)/SUM(BT17:BT19),0)</f>
        <v>1.00000489533239</v>
      </c>
      <c r="BU85" s="13">
        <f>IFERROR(SUM(BV16:BV18)/SUM(BU16:BU18),0)</f>
        <v>1</v>
      </c>
      <c r="BV85" s="13">
        <f>IFERROR(SUM(BW15:BW17)/SUM(BV15:BV17),0)</f>
        <v>1</v>
      </c>
      <c r="BW85" s="13">
        <f>IFERROR(SUM(BX14:BX16)/SUM(BW14:BW16),0)</f>
        <v>0.999995696608908</v>
      </c>
      <c r="BX85" s="13">
        <f>IFERROR(SUM(BY13:BY15)/SUM(BX13:BX15),0)</f>
        <v>1</v>
      </c>
      <c r="BY85" s="13">
        <f>IFERROR(SUM(BZ12:BZ14)/SUM(BY12:BY14),0)</f>
        <v>0.999962573295342</v>
      </c>
      <c r="BZ85" s="13">
        <f>IFERROR(SUM(CA11:CA13)/SUM(BZ11:BZ13),0)</f>
        <v>0.999984044752551</v>
      </c>
      <c r="CA85" s="13">
        <f>IFERROR(SUM(CB10:CB12)/SUM(CA10:CA12),0)</f>
        <v>1</v>
      </c>
      <c r="CB85" s="13">
        <f>IFERROR(SUM(CC9:CC11)/SUM(CB9:CB11),0)</f>
        <v>1</v>
      </c>
      <c r="CC85" s="13">
        <f>IFERROR(SUM(CD8:CD10)/SUM(CC8:CC10),0)</f>
        <v>1</v>
      </c>
      <c r="CD85" s="13">
        <f>IFERROR(SUM(CE7:CE9)/SUM(CD7:CD9),0)</f>
        <v>1</v>
      </c>
      <c r="CE85" s="13">
        <f>IFERROR(SUM(CF7:CF8)/SUM(CE7:CE8),0)</f>
        <v>1</v>
      </c>
      <c r="CF85" s="13">
        <f>IFERROR(SUM(CG7:CG7)/SUM(CF7:CF7),0)</f>
        <v>0</v>
      </c>
      <c r="CG85" s="13" t="s">
        <v>25</v>
      </c>
    </row>
    <row r="86" ht="15" customHeight="1" outlineLevel="1" spans="2:85">
      <c r="B86" s="6" t="s">
        <v>32</v>
      </c>
      <c r="C86" s="13">
        <f>IFERROR(SUM(D37:D40)/SUM(C37:C40),0)</f>
        <v>4.34048614174906</v>
      </c>
      <c r="D86" s="13">
        <f>IFERROR(SUM(E36:E39)/SUM(D36:D39),0)</f>
        <v>1.29556051501036</v>
      </c>
      <c r="E86" s="13">
        <f>IFERROR(SUM(F35:F38)/SUM(E35:E38),0)</f>
        <v>1.13399200738453</v>
      </c>
      <c r="F86" s="13">
        <f>IFERROR(SUM(G34:G37)/SUM(F34:F37),0)</f>
        <v>1.02749092517415</v>
      </c>
      <c r="G86" s="13">
        <f>IFERROR(SUM(H33:H36)/SUM(G33:G36),0)</f>
        <v>1.01097114070724</v>
      </c>
      <c r="H86" s="13">
        <f>IFERROR(SUM(I32:I35)/SUM(H32:H35),0)</f>
        <v>1.00449183834672</v>
      </c>
      <c r="I86" s="13">
        <f>IFERROR(SUM(J31:J34)/SUM(I31:I34),0)</f>
        <v>1.00276082660709</v>
      </c>
      <c r="J86" s="13">
        <f>IFERROR(SUM(K30:K33)/SUM(J30:J33),0)</f>
        <v>1.00744267135741</v>
      </c>
      <c r="K86" s="13">
        <f>IFERROR(SUM(L29:L32)/SUM(K29:K32),0)</f>
        <v>1.00464627137755</v>
      </c>
      <c r="L86" s="13">
        <f>IFERROR(SUM(M28:M31)/SUM(L28:L31),0)</f>
        <v>1.00080152695716</v>
      </c>
      <c r="M86" s="13">
        <f>IFERROR(SUM(N27:N30)/SUM(M27:M30),0)</f>
        <v>1.00098204219407</v>
      </c>
      <c r="N86" s="13">
        <f>IFERROR(SUM(O26:O29)/SUM(N26:N29),0)</f>
        <v>1.00016424924462</v>
      </c>
      <c r="O86" s="13">
        <f>IFERROR(SUM(P25:P28)/SUM(O25:O28),0)</f>
        <v>1.00014408655818</v>
      </c>
      <c r="P86" s="13">
        <f>IFERROR(SUM(Q24:Q27)/SUM(P24:P27),0)</f>
        <v>1.00030072539987</v>
      </c>
      <c r="Q86" s="13">
        <f>IFERROR(SUM(R23:R26)/SUM(Q23:Q26),0)</f>
        <v>1.00007059047029</v>
      </c>
      <c r="R86" s="13">
        <f>IFERROR(SUM(S22:S25)/SUM(R22:R25),0)</f>
        <v>1.00002358805277</v>
      </c>
      <c r="S86" s="13">
        <f>IFERROR(SUM(T21:T24)/SUM(S21:S24),0)</f>
        <v>1.00001382272187</v>
      </c>
      <c r="T86" s="13">
        <f>IFERROR(SUM(U20:U23)/SUM(T20:T23),0)</f>
        <v>1.0000050647901</v>
      </c>
      <c r="U86" s="13">
        <f>IFERROR(SUM(V19:V22)/SUM(U19:U22),0)</f>
        <v>1.00000197660945</v>
      </c>
      <c r="V86" s="13">
        <f>IFERROR(SUM(W18:W21)/SUM(V18:V21),0)</f>
        <v>1.00000131781838</v>
      </c>
      <c r="W86" s="13">
        <f>IFERROR(SUM(X17:X20)/SUM(W17:W20),0)</f>
        <v>1</v>
      </c>
      <c r="X86" s="13">
        <f>IFERROR(SUM(Y16:Y19)/SUM(X16:X19),0)</f>
        <v>1.00000280785355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0.999996541207906</v>
      </c>
      <c r="AB86" s="13">
        <f>IFERROR(SUM(AC12:AC15)/SUM(AB12:AB15),0)</f>
        <v>1</v>
      </c>
      <c r="AC86" s="13">
        <f>IFERROR(SUM(AD11:AD14)/SUM(AC11:AC14),0)</f>
        <v>0.999967124110226</v>
      </c>
      <c r="AD86" s="13">
        <f>IFERROR(SUM(AE10:AE13)/SUM(AD10:AD13),0)</f>
        <v>0.999987476042297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0</v>
      </c>
      <c r="AK86" s="13" t="s">
        <v>25</v>
      </c>
      <c r="AX86" s="6" t="s">
        <v>32</v>
      </c>
      <c r="AY86" s="13">
        <f>IFERROR(SUM(AZ37:AZ40)/SUM(AY37:AY40),0)</f>
        <v>4.34048614174906</v>
      </c>
      <c r="AZ86" s="13">
        <f>IFERROR(SUM(BA36:BA39)/SUM(AZ36:AZ39),0)</f>
        <v>1.29556051501036</v>
      </c>
      <c r="BA86" s="13">
        <f>IFERROR(SUM(BB35:BB38)/SUM(BA35:BA38),0)</f>
        <v>1.13399200738453</v>
      </c>
      <c r="BB86" s="13">
        <f>IFERROR(SUM(BC34:BC37)/SUM(BB34:BB37),0)</f>
        <v>1.02749092517415</v>
      </c>
      <c r="BC86" s="13">
        <f>IFERROR(SUM(BD33:BD36)/SUM(BC33:BC36),0)</f>
        <v>1.01097114070724</v>
      </c>
      <c r="BD86" s="13">
        <f>IFERROR(SUM(BE32:BE35)/SUM(BD32:BD35),0)</f>
        <v>1.00449183834672</v>
      </c>
      <c r="BE86" s="13">
        <f>IFERROR(SUM(BF31:BF34)/SUM(BE31:BE34),0)</f>
        <v>1.00276082660709</v>
      </c>
      <c r="BF86" s="13">
        <f>IFERROR(SUM(BG30:BG33)/SUM(BF30:BF33),0)</f>
        <v>1.00744560737608</v>
      </c>
      <c r="BG86" s="13">
        <f>IFERROR(SUM(BH29:BH32)/SUM(BG29:BG32),0)</f>
        <v>1.00494435374183</v>
      </c>
      <c r="BH86" s="13">
        <f>IFERROR(SUM(BI28:BI31)/SUM(BH28:BH31),0)</f>
        <v>1.00094482800128</v>
      </c>
      <c r="BI86" s="13">
        <f>IFERROR(SUM(BJ27:BJ30)/SUM(BI27:BI30),0)</f>
        <v>1.00131474218334</v>
      </c>
      <c r="BJ86" s="13">
        <f>IFERROR(SUM(BK26:BK29)/SUM(BJ26:BJ29),0)</f>
        <v>1.00024924996073</v>
      </c>
      <c r="BK86" s="13">
        <f>IFERROR(SUM(BL25:BL28)/SUM(BK25:BK28),0)</f>
        <v>1.00017819875289</v>
      </c>
      <c r="BL86" s="13">
        <f>IFERROR(SUM(BM24:BM27)/SUM(BL24:BL27),0)</f>
        <v>1.00033869502756</v>
      </c>
      <c r="BM86" s="13">
        <f>IFERROR(SUM(BN23:BN26)/SUM(BM23:BM26),0)</f>
        <v>1.00007368421482</v>
      </c>
      <c r="BN86" s="13">
        <f>IFERROR(SUM(BO22:BO25)/SUM(BN22:BN25),0)</f>
        <v>1.00002301118594</v>
      </c>
      <c r="BO86" s="13">
        <f>IFERROR(SUM(BP21:BP24)/SUM(BO21:BO24),0)</f>
        <v>1.00001571195955</v>
      </c>
      <c r="BP86" s="13">
        <f>IFERROR(SUM(BQ20:BQ23)/SUM(BP20:BP23),0)</f>
        <v>1.00000648518298</v>
      </c>
      <c r="BQ86" s="13">
        <f>IFERROR(SUM(BR19:BR22)/SUM(BQ19:BQ22),0)</f>
        <v>1.00000288499255</v>
      </c>
      <c r="BR86" s="13">
        <f>IFERROR(SUM(BS18:BS21)/SUM(BR18:BR21),0)</f>
        <v>1.00000212833541</v>
      </c>
      <c r="BS86" s="13">
        <f>IFERROR(SUM(BT17:BT20)/SUM(BS17:BS20),0)</f>
        <v>1</v>
      </c>
      <c r="BT86" s="13">
        <f>IFERROR(SUM(BU16:BU19)/SUM(BT16:BT19),0)</f>
        <v>1.00000369441282</v>
      </c>
      <c r="BU86" s="13">
        <f>IFERROR(SUM(BV15:BV18)/SUM(BU15:BU18),0)</f>
        <v>1</v>
      </c>
      <c r="BV86" s="13">
        <f>IFERROR(SUM(BW14:BW17)/SUM(BV14:BV17),0)</f>
        <v>1</v>
      </c>
      <c r="BW86" s="13">
        <f>IFERROR(SUM(BX13:BX16)/SUM(BW13:BW16),0)</f>
        <v>0.99999646911621</v>
      </c>
      <c r="BX86" s="13">
        <f>IFERROR(SUM(BY12:BY15)/SUM(BX12:BX15),0)</f>
        <v>1</v>
      </c>
      <c r="BY86" s="13">
        <f>IFERROR(SUM(BZ11:BZ14)/SUM(BY11:BY14),0)</f>
        <v>0.999966822088372</v>
      </c>
      <c r="BZ86" s="13">
        <f>IFERROR(SUM(CA10:CA13)/SUM(BZ10:BZ13),0)</f>
        <v>0.999987476042297</v>
      </c>
      <c r="CA86" s="13">
        <f>IFERROR(SUM(CB9:CB12)/SUM(CA9:CA12),0)</f>
        <v>1</v>
      </c>
      <c r="CB86" s="13">
        <f>IFERROR(SUM(CC8:CC11)/SUM(CB8:CB11),0)</f>
        <v>1</v>
      </c>
      <c r="CC86" s="13">
        <f>IFERROR(SUM(CD7:CD10)/SUM(CC7:CC10),0)</f>
        <v>1</v>
      </c>
      <c r="CD86" s="13">
        <f>IFERROR(SUM(CE7:CE9)/SUM(CD7:CD9),0)</f>
        <v>1</v>
      </c>
      <c r="CE86" s="13">
        <f>IFERROR(SUM(CF7:CF8)/SUM(CE7:CE8),0)</f>
        <v>1</v>
      </c>
      <c r="CF86" s="13">
        <f>IFERROR(SUM(CG7:CG7)/SUM(CF7:CF7),0)</f>
        <v>0</v>
      </c>
      <c r="CG86" s="13" t="s">
        <v>25</v>
      </c>
    </row>
    <row r="87" ht="15" customHeight="1" outlineLevel="1" spans="2:85">
      <c r="B87" s="6" t="s">
        <v>33</v>
      </c>
      <c r="C87" s="13">
        <f>IFERROR(SUM(D36:D40)/SUM(C36:C40),0)</f>
        <v>4.97319829146857</v>
      </c>
      <c r="D87" s="13">
        <f>IFERROR(SUM(E35:E39)/SUM(D35:D39),0)</f>
        <v>1.42062709779045</v>
      </c>
      <c r="E87" s="13">
        <f>IFERROR(SUM(F34:F38)/SUM(E34:E38),0)</f>
        <v>1.18710682597433</v>
      </c>
      <c r="F87" s="13">
        <f>IFERROR(SUM(G33:G37)/SUM(F33:F37),0)</f>
        <v>1.03096763309138</v>
      </c>
      <c r="G87" s="13">
        <f>IFERROR(SUM(H32:H36)/SUM(G32:G36),0)</f>
        <v>1.01302362905997</v>
      </c>
      <c r="H87" s="13">
        <f>IFERROR(SUM(I31:I35)/SUM(H31:H35),0)</f>
        <v>1.00817900829727</v>
      </c>
      <c r="I87" s="13">
        <f>IFERROR(SUM(J30:J34)/SUM(I30:I34),0)</f>
        <v>1.00587257108716</v>
      </c>
      <c r="J87" s="13">
        <f>IFERROR(SUM(K29:K33)/SUM(J29:J33),0)</f>
        <v>1.00677638948678</v>
      </c>
      <c r="K87" s="13">
        <f>IFERROR(SUM(L28:L32)/SUM(K28:K32),0)</f>
        <v>1.00397568626695</v>
      </c>
      <c r="L87" s="13">
        <f>IFERROR(SUM(M27:M31)/SUM(L27:L31),0)</f>
        <v>1.0007631294867</v>
      </c>
      <c r="M87" s="13">
        <f>IFERROR(SUM(N26:N30)/SUM(M26:M30),0)</f>
        <v>1.00089996660454</v>
      </c>
      <c r="N87" s="13">
        <f>IFERROR(SUM(O25:O29)/SUM(N25:N29),0)</f>
        <v>1.00013292446018</v>
      </c>
      <c r="O87" s="13">
        <f>IFERROR(SUM(P24:P28)/SUM(O24:O28),0)</f>
        <v>1.00011093981849</v>
      </c>
      <c r="P87" s="13">
        <f>IFERROR(SUM(Q23:Q27)/SUM(P23:P27),0)</f>
        <v>1.0002334879862</v>
      </c>
      <c r="Q87" s="13">
        <f>IFERROR(SUM(R22:R26)/SUM(Q22:Q26),0)</f>
        <v>1.00006334445399</v>
      </c>
      <c r="R87" s="13">
        <f>IFERROR(SUM(S21:S25)/SUM(R21:R25),0)</f>
        <v>1.00002652257141</v>
      </c>
      <c r="S87" s="13">
        <f>IFERROR(SUM(T20:T24)/SUM(S20:S24),0)</f>
        <v>1.00001108535923</v>
      </c>
      <c r="T87" s="13">
        <f>IFERROR(SUM(U19:U23)/SUM(T19:T23),0)</f>
        <v>1.00000389387994</v>
      </c>
      <c r="U87" s="13">
        <f>IFERROR(SUM(V18:V22)/SUM(U18:U22),0)</f>
        <v>1.00000145509465</v>
      </c>
      <c r="V87" s="13">
        <f>IFERROR(SUM(W17:W21)/SUM(V17:V21),0)</f>
        <v>1.00000109914428</v>
      </c>
      <c r="W87" s="13">
        <f>IFERROR(SUM(X16:X20)/SUM(W16:W20),0)</f>
        <v>1.00018016689738</v>
      </c>
      <c r="X87" s="13">
        <f>IFERROR(SUM(Y15:Y19)/SUM(X15:X19),0)</f>
        <v>1.00036613176661</v>
      </c>
      <c r="Y87" s="13">
        <f>IFERROR(SUM(Z14:Z18)/SUM(Y14:Y18),0)</f>
        <v>1.0000463038791</v>
      </c>
      <c r="Z87" s="13">
        <f>IFERROR(SUM(AA13:AA17)/SUM(Z13:Z17),0)</f>
        <v>1.00000346004302</v>
      </c>
      <c r="AA87" s="13">
        <f>IFERROR(SUM(AB12:AB16)/SUM(AA12:AA16),0)</f>
        <v>0.999996985246105</v>
      </c>
      <c r="AB87" s="13">
        <f>IFERROR(SUM(AC11:AC15)/SUM(AB11:AB15),0)</f>
        <v>1</v>
      </c>
      <c r="AC87" s="13">
        <f>IFERROR(SUM(AD10:AD14)/SUM(AC10:AC14),0)</f>
        <v>0.999971494907756</v>
      </c>
      <c r="AD87" s="13">
        <f>IFERROR(SUM(AE9:AE13)/SUM(AD9:AD13),0)</f>
        <v>0.999987476216935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0</v>
      </c>
      <c r="AK87" s="13" t="s">
        <v>25</v>
      </c>
      <c r="AX87" s="6" t="s">
        <v>33</v>
      </c>
      <c r="AY87" s="13">
        <f>IFERROR(SUM(AZ36:AZ40)/SUM(AY36:AY40),0)</f>
        <v>4.97319829146857</v>
      </c>
      <c r="AZ87" s="13">
        <f>IFERROR(SUM(BA35:BA39)/SUM(AZ35:AZ39),0)</f>
        <v>1.42062709779045</v>
      </c>
      <c r="BA87" s="13">
        <f>IFERROR(SUM(BB34:BB38)/SUM(BA34:BA38),0)</f>
        <v>1.18710682597433</v>
      </c>
      <c r="BB87" s="13">
        <f>IFERROR(SUM(BC33:BC37)/SUM(BB33:BB37),0)</f>
        <v>1.03096763309138</v>
      </c>
      <c r="BC87" s="13">
        <f>IFERROR(SUM(BD32:BD36)/SUM(BC32:BC36),0)</f>
        <v>1.01302362905997</v>
      </c>
      <c r="BD87" s="13">
        <f>IFERROR(SUM(BE31:BE35)/SUM(BD31:BD35),0)</f>
        <v>1.00817900829727</v>
      </c>
      <c r="BE87" s="13">
        <f>IFERROR(SUM(BF30:BF34)/SUM(BE30:BE34),0)</f>
        <v>1.00587443741325</v>
      </c>
      <c r="BF87" s="13">
        <f>IFERROR(SUM(BG29:BG33)/SUM(BF29:BF33),0)</f>
        <v>1.00711261224476</v>
      </c>
      <c r="BG87" s="13">
        <f>IFERROR(SUM(BH28:BH32)/SUM(BG28:BG32),0)</f>
        <v>1.00448649548263</v>
      </c>
      <c r="BH87" s="13">
        <f>IFERROR(SUM(BI27:BI31)/SUM(BH27:BH31),0)</f>
        <v>1.00095456269257</v>
      </c>
      <c r="BI87" s="13">
        <f>IFERROR(SUM(BJ26:BJ30)/SUM(BI26:BI30),0)</f>
        <v>1.00123963771686</v>
      </c>
      <c r="BJ87" s="13">
        <f>IFERROR(SUM(BK25:BK29)/SUM(BJ25:BJ29),0)</f>
        <v>1.00016767307814</v>
      </c>
      <c r="BK87" s="13">
        <f>IFERROR(SUM(BL24:BL28)/SUM(BK24:BK28),0)</f>
        <v>1.00013012070283</v>
      </c>
      <c r="BL87" s="13">
        <f>IFERROR(SUM(BM23:BM27)/SUM(BL23:BL27),0)</f>
        <v>1.00025780042433</v>
      </c>
      <c r="BM87" s="13">
        <f>IFERROR(SUM(BN22:BN26)/SUM(BM22:BM26),0)</f>
        <v>1.00006608705174</v>
      </c>
      <c r="BN87" s="13">
        <f>IFERROR(SUM(BO21:BO25)/SUM(BN21:BN25),0)</f>
        <v>1.000028251004</v>
      </c>
      <c r="BO87" s="13">
        <f>IFERROR(SUM(BP20:BP24)/SUM(BO20:BO24),0)</f>
        <v>1.00001342059276</v>
      </c>
      <c r="BP87" s="13">
        <f>IFERROR(SUM(BQ19:BQ23)/SUM(BP19:BP23),0)</f>
        <v>1.00000522562918</v>
      </c>
      <c r="BQ87" s="13">
        <f>IFERROR(SUM(BR18:BR22)/SUM(BQ18:BQ22),0)</f>
        <v>1.00000216560812</v>
      </c>
      <c r="BR87" s="13">
        <f>IFERROR(SUM(BS17:BS21)/SUM(BR17:BR21),0)</f>
        <v>1.0000016361378</v>
      </c>
      <c r="BS87" s="13">
        <f>IFERROR(SUM(BT16:BT20)/SUM(BS16:BS20),0)</f>
        <v>1.00024603362659</v>
      </c>
      <c r="BT87" s="13">
        <f>IFERROR(SUM(BU15:BU19)/SUM(BT15:BT19),0)</f>
        <v>1.00046057176926</v>
      </c>
      <c r="BU87" s="13">
        <f>IFERROR(SUM(BV14:BV18)/SUM(BU14:BU18),0)</f>
        <v>1.00005307928118</v>
      </c>
      <c r="BV87" s="13">
        <f>IFERROR(SUM(BW13:BW17)/SUM(BV13:BV17),0)</f>
        <v>1.00000356618228</v>
      </c>
      <c r="BW87" s="13">
        <f>IFERROR(SUM(BX12:BX16)/SUM(BW12:BW16),0)</f>
        <v>0.999996930622607</v>
      </c>
      <c r="BX87" s="13">
        <f>IFERROR(SUM(BY11:BY15)/SUM(BX11:BX15),0)</f>
        <v>1</v>
      </c>
      <c r="BY87" s="13">
        <f>IFERROR(SUM(BZ10:BZ14)/SUM(BY10:BY14),0)</f>
        <v>0.999971268131211</v>
      </c>
      <c r="BZ87" s="13">
        <f>IFERROR(SUM(CA9:CA13)/SUM(BZ9:BZ13),0)</f>
        <v>0.999987476216935</v>
      </c>
      <c r="CA87" s="13">
        <f>IFERROR(SUM(CB8:CB12)/SUM(CA8:CA12),0)</f>
        <v>1</v>
      </c>
      <c r="CB87" s="13">
        <f>IFERROR(SUM(CC7:CC11)/SUM(CB7:CB11),0)</f>
        <v>1</v>
      </c>
      <c r="CC87" s="13">
        <f>IFERROR(SUM(CD7:CD10)/SUM(CC7:CC10),0)</f>
        <v>1</v>
      </c>
      <c r="CD87" s="13">
        <f>IFERROR(SUM(CE7:CE9)/SUM(CD7:CD9),0)</f>
        <v>1</v>
      </c>
      <c r="CE87" s="13">
        <f>IFERROR(SUM(CF7:CF8)/SUM(CE7:CE8),0)</f>
        <v>1</v>
      </c>
      <c r="CF87" s="13">
        <f>IFERROR(SUM(CG7:CG7)/SUM(CF7:CF7),0)</f>
        <v>0</v>
      </c>
      <c r="CG87" s="13" t="s">
        <v>25</v>
      </c>
    </row>
    <row r="88" ht="15" customHeight="1" outlineLevel="1" spans="2:85">
      <c r="B88" s="6" t="s">
        <v>34</v>
      </c>
      <c r="C88" s="13">
        <f>IFERROR(SUM(D35:D40)/SUM(C35:C40),0)</f>
        <v>5.13076490786897</v>
      </c>
      <c r="D88" s="13">
        <f>IFERROR(SUM(E34:E39)/SUM(D34:D39),0)</f>
        <v>1.43266817841812</v>
      </c>
      <c r="E88" s="13">
        <f>IFERROR(SUM(F33:F38)/SUM(E33:E38),0)</f>
        <v>1.22312722826001</v>
      </c>
      <c r="F88" s="13">
        <f>IFERROR(SUM(G32:G37)/SUM(F32:F37),0)</f>
        <v>1.06510712702283</v>
      </c>
      <c r="G88" s="13">
        <f>IFERROR(SUM(H31:H36)/SUM(G31:G36),0)</f>
        <v>1.01586297032212</v>
      </c>
      <c r="H88" s="13">
        <f>IFERROR(SUM(I30:I35)/SUM(H30:H35),0)</f>
        <v>1.00934344697842</v>
      </c>
      <c r="I88" s="13">
        <f>IFERROR(SUM(J29:J34)/SUM(I29:I34),0)</f>
        <v>1.00524999027195</v>
      </c>
      <c r="J88" s="13">
        <f>IFERROR(SUM(K28:K33)/SUM(J28:J33),0)</f>
        <v>1.00583336079118</v>
      </c>
      <c r="K88" s="13">
        <f>IFERROR(SUM(L27:L32)/SUM(K27:K32),0)</f>
        <v>1.00339993683322</v>
      </c>
      <c r="L88" s="13">
        <f>IFERROR(SUM(M26:M31)/SUM(L26:L31),0)</f>
        <v>1.00069694975737</v>
      </c>
      <c r="M88" s="13">
        <f>IFERROR(SUM(N25:N30)/SUM(M25:M30),0)</f>
        <v>1.0007607681321</v>
      </c>
      <c r="N88" s="13">
        <f>IFERROR(SUM(O24:O29)/SUM(N24:N29),0)</f>
        <v>1.00011635318897</v>
      </c>
      <c r="O88" s="13">
        <f>IFERROR(SUM(P23:P28)/SUM(O23:O28),0)</f>
        <v>1.00009226589773</v>
      </c>
      <c r="P88" s="13">
        <f>IFERROR(SUM(Q22:Q27)/SUM(P22:P27),0)</f>
        <v>1.00020141570982</v>
      </c>
      <c r="Q88" s="13">
        <f>IFERROR(SUM(R21:R26)/SUM(Q21:Q26),0)</f>
        <v>1.0000603277643</v>
      </c>
      <c r="R88" s="13">
        <f>IFERROR(SUM(S20:S25)/SUM(R20:R25),0)</f>
        <v>1.00005064672267</v>
      </c>
      <c r="S88" s="13">
        <f>IFERROR(SUM(T19:T24)/SUM(S19:S24),0)</f>
        <v>1.00004204301451</v>
      </c>
      <c r="T88" s="13">
        <f>IFERROR(SUM(U18:U23)/SUM(T18:T23),0)</f>
        <v>1.00006331352722</v>
      </c>
      <c r="U88" s="13">
        <f>IFERROR(SUM(V17:V22)/SUM(U17:U22),0)</f>
        <v>1.00006686956679</v>
      </c>
      <c r="V88" s="13">
        <f>IFERROR(SUM(W16:W21)/SUM(V16:V21),0)</f>
        <v>1.00005151060102</v>
      </c>
      <c r="W88" s="13">
        <f>IFERROR(SUM(X15:X20)/SUM(W15:W20),0)</f>
        <v>1.00026408916293</v>
      </c>
      <c r="X88" s="13">
        <f>IFERROR(SUM(Y14:Y19)/SUM(X14:X19),0)</f>
        <v>1.00030427257154</v>
      </c>
      <c r="Y88" s="13">
        <f>IFERROR(SUM(Z13:Z18)/SUM(Y13:Y18),0)</f>
        <v>1.00004153152625</v>
      </c>
      <c r="Z88" s="13">
        <f>IFERROR(SUM(AA12:AA17)/SUM(Z12:Z17),0)</f>
        <v>1.00000310172171</v>
      </c>
      <c r="AA88" s="13">
        <f>IFERROR(SUM(AB11:AB16)/SUM(AA11:AA16),0)</f>
        <v>0.999997184713454</v>
      </c>
      <c r="AB88" s="13">
        <f>IFERROR(SUM(AC10:AC15)/SUM(AB10:AB15),0)</f>
        <v>1</v>
      </c>
      <c r="AC88" s="13">
        <f>IFERROR(SUM(AD9:AD14)/SUM(AC9:AC14),0)</f>
        <v>0.999971495153481</v>
      </c>
      <c r="AD88" s="13">
        <f>IFERROR(SUM(AE8:AE13)/SUM(AD8:AD13),0)</f>
        <v>0.999987476279435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0</v>
      </c>
      <c r="AK88" s="13" t="s">
        <v>25</v>
      </c>
      <c r="AX88" s="6" t="s">
        <v>34</v>
      </c>
      <c r="AY88" s="13">
        <f>IFERROR(SUM(AZ35:AZ40)/SUM(AY35:AY40),0)</f>
        <v>5.13076490786897</v>
      </c>
      <c r="AZ88" s="13">
        <f>IFERROR(SUM(BA34:BA39)/SUM(AZ34:AZ39),0)</f>
        <v>1.43266817841812</v>
      </c>
      <c r="BA88" s="13">
        <f>IFERROR(SUM(BB33:BB38)/SUM(BA33:BA38),0)</f>
        <v>1.22312722826001</v>
      </c>
      <c r="BB88" s="13">
        <f>IFERROR(SUM(BC32:BC37)/SUM(BB32:BB37),0)</f>
        <v>1.06510712702283</v>
      </c>
      <c r="BC88" s="13">
        <f>IFERROR(SUM(BD31:BD36)/SUM(BC31:BC36),0)</f>
        <v>1.01586297032212</v>
      </c>
      <c r="BD88" s="13">
        <f>IFERROR(SUM(BE30:BE35)/SUM(BD30:BD35),0)</f>
        <v>1.00934577229757</v>
      </c>
      <c r="BE88" s="13">
        <f>IFERROR(SUM(BF29:BF34)/SUM(BE29:BE34),0)</f>
        <v>1.00546445683903</v>
      </c>
      <c r="BF88" s="13">
        <f>IFERROR(SUM(BG28:BG33)/SUM(BF28:BF33),0)</f>
        <v>1.0064310732608</v>
      </c>
      <c r="BG88" s="13">
        <f>IFERROR(SUM(BH27:BH32)/SUM(BG27:BG32),0)</f>
        <v>1.00404570646342</v>
      </c>
      <c r="BH88" s="13">
        <f>IFERROR(SUM(BI26:BI31)/SUM(BH26:BH31),0)</f>
        <v>1.00090394333818</v>
      </c>
      <c r="BI88" s="13">
        <f>IFERROR(SUM(BJ25:BJ30)/SUM(BI25:BI30),0)</f>
        <v>1.0009231163648</v>
      </c>
      <c r="BJ88" s="13">
        <f>IFERROR(SUM(BK24:BK29)/SUM(BJ24:BJ29),0)</f>
        <v>1.00013935977093</v>
      </c>
      <c r="BK88" s="13">
        <f>IFERROR(SUM(BL23:BL28)/SUM(BK23:BK28),0)</f>
        <v>1.00010541596864</v>
      </c>
      <c r="BL88" s="13">
        <f>IFERROR(SUM(BM22:BM27)/SUM(BL22:BL27),0)</f>
        <v>1.00022040247899</v>
      </c>
      <c r="BM88" s="13">
        <f>IFERROR(SUM(BN21:BN26)/SUM(BM21:BM26),0)</f>
        <v>1.00006726840643</v>
      </c>
      <c r="BN88" s="13">
        <f>IFERROR(SUM(BO20:BO25)/SUM(BN20:BN25),0)</f>
        <v>1.00005723000535</v>
      </c>
      <c r="BO88" s="13">
        <f>IFERROR(SUM(BP19:BP24)/SUM(BO19:BO24),0)</f>
        <v>1.00005339289705</v>
      </c>
      <c r="BP88" s="13">
        <f>IFERROR(SUM(BQ18:BQ23)/SUM(BP18:BP23),0)</f>
        <v>1.00008782673336</v>
      </c>
      <c r="BQ88" s="13">
        <f>IFERROR(SUM(BR17:BR22)/SUM(BQ17:BQ22),0)</f>
        <v>1.00009418774258</v>
      </c>
      <c r="BR88" s="13">
        <f>IFERROR(SUM(BS16:BS21)/SUM(BR16:BR21),0)</f>
        <v>1.00007244379894</v>
      </c>
      <c r="BS88" s="13">
        <f>IFERROR(SUM(BT15:BT20)/SUM(BS15:BS20),0)</f>
        <v>1.00034500595951</v>
      </c>
      <c r="BT88" s="13">
        <f>IFERROR(SUM(BU14:BU19)/SUM(BT14:BT19),0)</f>
        <v>1.00036832379224</v>
      </c>
      <c r="BU88" s="13">
        <f>IFERROR(SUM(BV13:BV18)/SUM(BU13:BU18),0)</f>
        <v>1.0000469012923</v>
      </c>
      <c r="BV88" s="13">
        <f>IFERROR(SUM(BW12:BW17)/SUM(BV12:BV17),0)</f>
        <v>1.00000318674565</v>
      </c>
      <c r="BW88" s="13">
        <f>IFERROR(SUM(BX11:BX16)/SUM(BW11:BW16),0)</f>
        <v>0.999997137136057</v>
      </c>
      <c r="BX88" s="13">
        <f>IFERROR(SUM(BY10:BY15)/SUM(BX10:BX15),0)</f>
        <v>1</v>
      </c>
      <c r="BY88" s="13">
        <f>IFERROR(SUM(BZ9:BZ14)/SUM(BY9:BY14),0)</f>
        <v>0.999971268380862</v>
      </c>
      <c r="BZ88" s="13">
        <f>IFERROR(SUM(CA8:CA13)/SUM(BZ8:BZ13),0)</f>
        <v>0.999987476279435</v>
      </c>
      <c r="CA88" s="13">
        <f>IFERROR(SUM(CB7:CB12)/SUM(CA7:CA12),0)</f>
        <v>1</v>
      </c>
      <c r="CB88" s="13">
        <f>IFERROR(SUM(CC7:CC11)/SUM(CB7:CB11),0)</f>
        <v>1</v>
      </c>
      <c r="CC88" s="13">
        <f>IFERROR(SUM(CD7:CD10)/SUM(CC7:CC10),0)</f>
        <v>1</v>
      </c>
      <c r="CD88" s="13">
        <f>IFERROR(SUM(CE7:CE9)/SUM(CD7:CD9),0)</f>
        <v>1</v>
      </c>
      <c r="CE88" s="13">
        <f>IFERROR(SUM(CF7:CF8)/SUM(CE7:CE8),0)</f>
        <v>1</v>
      </c>
      <c r="CF88" s="13">
        <f>IFERROR(SUM(CG7:CG7)/SUM(CF7:CF7),0)</f>
        <v>0</v>
      </c>
      <c r="CG88" s="13" t="s">
        <v>25</v>
      </c>
    </row>
    <row r="89" ht="15" customHeight="1" outlineLevel="1" spans="2:85">
      <c r="B89" s="15" t="s">
        <v>35</v>
      </c>
      <c r="C89" s="16">
        <v>1.28</v>
      </c>
      <c r="D89" s="16">
        <v>1.2</v>
      </c>
      <c r="E89" s="16">
        <f t="shared" ref="E89:J89" si="8">IFERROR(E88,0)</f>
        <v>1.22312722826001</v>
      </c>
      <c r="F89" s="16">
        <f t="shared" si="8"/>
        <v>1.06510712702283</v>
      </c>
      <c r="G89" s="16">
        <f t="shared" si="8"/>
        <v>1.01586297032212</v>
      </c>
      <c r="H89" s="16">
        <f t="shared" si="8"/>
        <v>1.00934344697842</v>
      </c>
      <c r="I89" s="16">
        <f t="shared" si="8"/>
        <v>1.00524999027195</v>
      </c>
      <c r="J89" s="16">
        <f t="shared" si="8"/>
        <v>1.00583336079118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v>1.34</v>
      </c>
      <c r="AZ89" s="16">
        <v>1.2</v>
      </c>
      <c r="BA89" s="16">
        <f>BA82</f>
        <v>1.19271390901461</v>
      </c>
      <c r="BB89" s="16">
        <f t="shared" ref="BB89:BF89" si="9">IFERROR(BB88,0)</f>
        <v>1.06510712702283</v>
      </c>
      <c r="BC89" s="16">
        <f t="shared" si="9"/>
        <v>1.01586297032212</v>
      </c>
      <c r="BD89" s="16">
        <f t="shared" si="9"/>
        <v>1.00934577229757</v>
      </c>
      <c r="BE89" s="16">
        <f t="shared" si="9"/>
        <v>1.00546445683903</v>
      </c>
      <c r="BF89" s="16">
        <f t="shared" si="9"/>
        <v>1.0064310732608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</row>
    <row r="90" ht="15" customHeight="1" outlineLevel="1" spans="2:85">
      <c r="B90" s="6" t="s">
        <v>36</v>
      </c>
      <c r="C90" s="13">
        <f t="shared" ref="C90:AJ90" si="10">IFERROR(C89*D90,0)</f>
        <v>2.07458078837617</v>
      </c>
      <c r="D90" s="13">
        <f t="shared" si="10"/>
        <v>1.62076624091888</v>
      </c>
      <c r="E90" s="13">
        <f t="shared" si="10"/>
        <v>1.35063853409907</v>
      </c>
      <c r="F90" s="13">
        <f t="shared" si="10"/>
        <v>1.10425023897183</v>
      </c>
      <c r="G90" s="13">
        <f t="shared" si="10"/>
        <v>1.03675039904992</v>
      </c>
      <c r="H90" s="13">
        <f t="shared" si="10"/>
        <v>1.02056126597584</v>
      </c>
      <c r="I90" s="13">
        <f t="shared" si="10"/>
        <v>1.01111397615054</v>
      </c>
      <c r="J90" s="13">
        <f t="shared" si="10"/>
        <v>1.00583336079118</v>
      </c>
      <c r="K90" s="13">
        <f t="shared" si="10"/>
        <v>1</v>
      </c>
      <c r="L90" s="13">
        <f t="shared" si="10"/>
        <v>1</v>
      </c>
      <c r="M90" s="13">
        <f t="shared" si="10"/>
        <v>1</v>
      </c>
      <c r="N90" s="13">
        <f t="shared" si="10"/>
        <v>1</v>
      </c>
      <c r="O90" s="13">
        <f t="shared" si="10"/>
        <v>1</v>
      </c>
      <c r="P90" s="13">
        <f t="shared" si="10"/>
        <v>1</v>
      </c>
      <c r="Q90" s="13">
        <f t="shared" si="10"/>
        <v>1</v>
      </c>
      <c r="R90" s="13">
        <f t="shared" si="10"/>
        <v>1</v>
      </c>
      <c r="S90" s="13">
        <f t="shared" si="10"/>
        <v>1</v>
      </c>
      <c r="T90" s="13">
        <f t="shared" si="10"/>
        <v>1</v>
      </c>
      <c r="U90" s="13">
        <f t="shared" si="10"/>
        <v>1</v>
      </c>
      <c r="V90" s="13">
        <f t="shared" si="10"/>
        <v>1</v>
      </c>
      <c r="W90" s="13">
        <f t="shared" si="10"/>
        <v>1</v>
      </c>
      <c r="X90" s="13">
        <f t="shared" si="10"/>
        <v>1</v>
      </c>
      <c r="Y90" s="13">
        <f t="shared" si="10"/>
        <v>1</v>
      </c>
      <c r="Z90" s="13">
        <f t="shared" si="10"/>
        <v>1</v>
      </c>
      <c r="AA90" s="13">
        <f t="shared" si="10"/>
        <v>1</v>
      </c>
      <c r="AB90" s="13">
        <f t="shared" si="10"/>
        <v>1</v>
      </c>
      <c r="AC90" s="13">
        <f t="shared" si="10"/>
        <v>1</v>
      </c>
      <c r="AD90" s="13">
        <f t="shared" si="10"/>
        <v>1</v>
      </c>
      <c r="AE90" s="13">
        <f t="shared" si="10"/>
        <v>1</v>
      </c>
      <c r="AF90" s="13">
        <f t="shared" si="10"/>
        <v>1</v>
      </c>
      <c r="AG90" s="13">
        <f t="shared" si="10"/>
        <v>1</v>
      </c>
      <c r="AH90" s="13">
        <f t="shared" si="10"/>
        <v>1</v>
      </c>
      <c r="AI90" s="13">
        <f t="shared" si="10"/>
        <v>1</v>
      </c>
      <c r="AJ90" s="13">
        <f t="shared" si="10"/>
        <v>1</v>
      </c>
      <c r="AK90" s="13">
        <f>AK89</f>
        <v>1</v>
      </c>
      <c r="AX90" s="6" t="s">
        <v>36</v>
      </c>
      <c r="AY90" s="13">
        <f t="shared" ref="AY90:CF90" si="11">IFERROR(AY89*AZ90,0)</f>
        <v>2.11953931758602</v>
      </c>
      <c r="AZ90" s="13">
        <f t="shared" si="11"/>
        <v>1.58174575939256</v>
      </c>
      <c r="BA90" s="13">
        <f t="shared" si="11"/>
        <v>1.31812146616046</v>
      </c>
      <c r="BB90" s="13">
        <f t="shared" si="11"/>
        <v>1.10514470921989</v>
      </c>
      <c r="BC90" s="13">
        <f t="shared" si="11"/>
        <v>1.03759019274331</v>
      </c>
      <c r="BD90" s="13">
        <f t="shared" si="11"/>
        <v>1.02138794606747</v>
      </c>
      <c r="BE90" s="13">
        <f t="shared" si="11"/>
        <v>1.01193067242208</v>
      </c>
      <c r="BF90" s="13">
        <f t="shared" si="11"/>
        <v>1.0064310732608</v>
      </c>
      <c r="BG90" s="13">
        <f t="shared" si="11"/>
        <v>1</v>
      </c>
      <c r="BH90" s="13">
        <f t="shared" si="11"/>
        <v>1</v>
      </c>
      <c r="BI90" s="13">
        <f t="shared" si="11"/>
        <v>1</v>
      </c>
      <c r="BJ90" s="13">
        <f t="shared" si="11"/>
        <v>1</v>
      </c>
      <c r="BK90" s="13">
        <f t="shared" si="11"/>
        <v>1</v>
      </c>
      <c r="BL90" s="13">
        <f t="shared" si="11"/>
        <v>1</v>
      </c>
      <c r="BM90" s="13">
        <f t="shared" si="11"/>
        <v>1</v>
      </c>
      <c r="BN90" s="13">
        <f t="shared" si="11"/>
        <v>1</v>
      </c>
      <c r="BO90" s="13">
        <f t="shared" si="11"/>
        <v>1</v>
      </c>
      <c r="BP90" s="13">
        <f t="shared" si="11"/>
        <v>1</v>
      </c>
      <c r="BQ90" s="13">
        <f t="shared" si="11"/>
        <v>1</v>
      </c>
      <c r="BR90" s="13">
        <f t="shared" si="11"/>
        <v>1</v>
      </c>
      <c r="BS90" s="13">
        <f t="shared" si="11"/>
        <v>1</v>
      </c>
      <c r="BT90" s="13">
        <f t="shared" si="11"/>
        <v>1</v>
      </c>
      <c r="BU90" s="13">
        <f t="shared" si="11"/>
        <v>1</v>
      </c>
      <c r="BV90" s="13">
        <f t="shared" si="11"/>
        <v>1</v>
      </c>
      <c r="BW90" s="13">
        <f t="shared" si="11"/>
        <v>1</v>
      </c>
      <c r="BX90" s="13">
        <f t="shared" si="11"/>
        <v>1</v>
      </c>
      <c r="BY90" s="13">
        <f t="shared" si="11"/>
        <v>1</v>
      </c>
      <c r="BZ90" s="13">
        <f t="shared" si="11"/>
        <v>1</v>
      </c>
      <c r="CA90" s="13">
        <f t="shared" si="11"/>
        <v>1</v>
      </c>
      <c r="CB90" s="13">
        <f t="shared" si="11"/>
        <v>1</v>
      </c>
      <c r="CC90" s="13">
        <f t="shared" si="11"/>
        <v>1</v>
      </c>
      <c r="CD90" s="13">
        <f t="shared" si="11"/>
        <v>1</v>
      </c>
      <c r="CE90" s="13">
        <f t="shared" si="11"/>
        <v>1</v>
      </c>
      <c r="CF90" s="13">
        <f t="shared" si="11"/>
        <v>1</v>
      </c>
      <c r="CG90" s="13">
        <f>CG89</f>
        <v>1</v>
      </c>
    </row>
    <row r="91" ht="15" customHeight="1" outlineLevel="1" spans="2:85">
      <c r="B91" s="6" t="s">
        <v>37</v>
      </c>
      <c r="C91" s="13">
        <f t="shared" ref="C91:AK91" si="12">IFERROR(ROUND(1-1/C90,4),0)</f>
        <v>0.518</v>
      </c>
      <c r="D91" s="13">
        <f t="shared" si="12"/>
        <v>0.383</v>
      </c>
      <c r="E91" s="13">
        <f t="shared" si="12"/>
        <v>0.2596</v>
      </c>
      <c r="F91" s="13">
        <f t="shared" si="12"/>
        <v>0.0944</v>
      </c>
      <c r="G91" s="13">
        <f t="shared" si="12"/>
        <v>0.0354</v>
      </c>
      <c r="H91" s="13">
        <f t="shared" si="12"/>
        <v>0.0201</v>
      </c>
      <c r="I91" s="13">
        <f t="shared" si="12"/>
        <v>0.011</v>
      </c>
      <c r="J91" s="13">
        <f t="shared" si="12"/>
        <v>0.0058</v>
      </c>
      <c r="K91" s="13">
        <f t="shared" si="12"/>
        <v>0</v>
      </c>
      <c r="L91" s="13">
        <f t="shared" si="12"/>
        <v>0</v>
      </c>
      <c r="M91" s="13">
        <f t="shared" si="12"/>
        <v>0</v>
      </c>
      <c r="N91" s="13">
        <f t="shared" si="12"/>
        <v>0</v>
      </c>
      <c r="O91" s="13">
        <f t="shared" si="12"/>
        <v>0</v>
      </c>
      <c r="P91" s="13">
        <f t="shared" si="12"/>
        <v>0</v>
      </c>
      <c r="Q91" s="13">
        <f t="shared" si="12"/>
        <v>0</v>
      </c>
      <c r="R91" s="13">
        <f t="shared" si="12"/>
        <v>0</v>
      </c>
      <c r="S91" s="13">
        <f t="shared" si="12"/>
        <v>0</v>
      </c>
      <c r="T91" s="13">
        <f t="shared" si="12"/>
        <v>0</v>
      </c>
      <c r="U91" s="13">
        <f t="shared" si="12"/>
        <v>0</v>
      </c>
      <c r="V91" s="13">
        <f t="shared" si="12"/>
        <v>0</v>
      </c>
      <c r="W91" s="13">
        <f t="shared" si="12"/>
        <v>0</v>
      </c>
      <c r="X91" s="13">
        <f t="shared" si="12"/>
        <v>0</v>
      </c>
      <c r="Y91" s="13">
        <f t="shared" si="12"/>
        <v>0</v>
      </c>
      <c r="Z91" s="13">
        <f t="shared" si="12"/>
        <v>0</v>
      </c>
      <c r="AA91" s="13">
        <f t="shared" si="12"/>
        <v>0</v>
      </c>
      <c r="AB91" s="13">
        <f t="shared" si="12"/>
        <v>0</v>
      </c>
      <c r="AC91" s="13">
        <f t="shared" si="12"/>
        <v>0</v>
      </c>
      <c r="AD91" s="13">
        <f t="shared" si="12"/>
        <v>0</v>
      </c>
      <c r="AE91" s="13">
        <f t="shared" si="12"/>
        <v>0</v>
      </c>
      <c r="AF91" s="13">
        <f t="shared" si="12"/>
        <v>0</v>
      </c>
      <c r="AG91" s="13">
        <f t="shared" si="12"/>
        <v>0</v>
      </c>
      <c r="AH91" s="13">
        <f t="shared" si="12"/>
        <v>0</v>
      </c>
      <c r="AI91" s="13">
        <f t="shared" si="12"/>
        <v>0</v>
      </c>
      <c r="AJ91" s="13">
        <f t="shared" si="12"/>
        <v>0</v>
      </c>
      <c r="AK91" s="13">
        <f t="shared" si="12"/>
        <v>0</v>
      </c>
      <c r="AX91" s="6" t="s">
        <v>37</v>
      </c>
      <c r="AY91" s="13">
        <f t="shared" ref="AY91:CG91" si="13">IFERROR(ROUND(1-1/AY90,4),0)</f>
        <v>0.5282</v>
      </c>
      <c r="AZ91" s="13">
        <f t="shared" si="13"/>
        <v>0.3678</v>
      </c>
      <c r="BA91" s="13">
        <f t="shared" si="13"/>
        <v>0.2413</v>
      </c>
      <c r="BB91" s="13">
        <f t="shared" si="13"/>
        <v>0.0951</v>
      </c>
      <c r="BC91" s="13">
        <f t="shared" si="13"/>
        <v>0.0362</v>
      </c>
      <c r="BD91" s="13">
        <f t="shared" si="13"/>
        <v>0.0209</v>
      </c>
      <c r="BE91" s="13">
        <f t="shared" si="13"/>
        <v>0.0118</v>
      </c>
      <c r="BF91" s="13">
        <f t="shared" si="13"/>
        <v>0.0064</v>
      </c>
      <c r="BG91" s="13">
        <f t="shared" si="13"/>
        <v>0</v>
      </c>
      <c r="BH91" s="13">
        <f t="shared" si="13"/>
        <v>0</v>
      </c>
      <c r="BI91" s="13">
        <f t="shared" si="13"/>
        <v>0</v>
      </c>
      <c r="BJ91" s="13">
        <f t="shared" si="13"/>
        <v>0</v>
      </c>
      <c r="BK91" s="13">
        <f t="shared" si="13"/>
        <v>0</v>
      </c>
      <c r="BL91" s="13">
        <f t="shared" si="13"/>
        <v>0</v>
      </c>
      <c r="BM91" s="13">
        <f t="shared" si="13"/>
        <v>0</v>
      </c>
      <c r="BN91" s="13">
        <f t="shared" si="13"/>
        <v>0</v>
      </c>
      <c r="BO91" s="13">
        <f t="shared" si="13"/>
        <v>0</v>
      </c>
      <c r="BP91" s="13">
        <f t="shared" si="13"/>
        <v>0</v>
      </c>
      <c r="BQ91" s="13">
        <f t="shared" si="13"/>
        <v>0</v>
      </c>
      <c r="BR91" s="13">
        <f t="shared" si="13"/>
        <v>0</v>
      </c>
      <c r="BS91" s="13">
        <f t="shared" si="13"/>
        <v>0</v>
      </c>
      <c r="BT91" s="13">
        <f t="shared" si="13"/>
        <v>0</v>
      </c>
      <c r="BU91" s="13">
        <f t="shared" si="13"/>
        <v>0</v>
      </c>
      <c r="BV91" s="13">
        <f t="shared" si="13"/>
        <v>0</v>
      </c>
      <c r="BW91" s="13">
        <f t="shared" si="13"/>
        <v>0</v>
      </c>
      <c r="BX91" s="13">
        <f t="shared" si="13"/>
        <v>0</v>
      </c>
      <c r="BY91" s="13">
        <f t="shared" si="13"/>
        <v>0</v>
      </c>
      <c r="BZ91" s="13">
        <f t="shared" si="13"/>
        <v>0</v>
      </c>
      <c r="CA91" s="13">
        <f t="shared" si="13"/>
        <v>0</v>
      </c>
      <c r="CB91" s="13">
        <f t="shared" si="13"/>
        <v>0</v>
      </c>
      <c r="CC91" s="13">
        <f t="shared" si="13"/>
        <v>0</v>
      </c>
      <c r="CD91" s="13">
        <f t="shared" si="13"/>
        <v>0</v>
      </c>
      <c r="CE91" s="13">
        <f t="shared" si="13"/>
        <v>0</v>
      </c>
      <c r="CF91" s="13">
        <f t="shared" si="13"/>
        <v>0</v>
      </c>
      <c r="CG91" s="13">
        <f t="shared" si="13"/>
        <v>0</v>
      </c>
    </row>
    <row r="92" ht="15" customHeight="1" outlineLevel="1" spans="2:109">
      <c r="B92" s="17" t="s">
        <v>60</v>
      </c>
      <c r="C92" s="13">
        <f>IFERROR(1/C90,0)</f>
        <v>0.482025094227701</v>
      </c>
      <c r="D92" s="13">
        <f t="shared" ref="D92:AK92" si="14">IFERROR(1/D90,0)</f>
        <v>0.616992120611458</v>
      </c>
      <c r="E92" s="13">
        <f t="shared" si="14"/>
        <v>0.740390544733749</v>
      </c>
      <c r="F92" s="13">
        <f t="shared" si="14"/>
        <v>0.905591834810109</v>
      </c>
      <c r="G92" s="13">
        <f t="shared" si="14"/>
        <v>0.964552317429926</v>
      </c>
      <c r="H92" s="13">
        <f t="shared" si="14"/>
        <v>0.979852982215449</v>
      </c>
      <c r="I92" s="13">
        <f t="shared" si="14"/>
        <v>0.989008186601426</v>
      </c>
      <c r="J92" s="13">
        <f t="shared" si="14"/>
        <v>0.994200469959958</v>
      </c>
      <c r="K92" s="13">
        <f t="shared" si="14"/>
        <v>1</v>
      </c>
      <c r="L92" s="13">
        <f t="shared" si="14"/>
        <v>1</v>
      </c>
      <c r="M92" s="13">
        <f t="shared" si="14"/>
        <v>1</v>
      </c>
      <c r="N92" s="13">
        <f t="shared" si="14"/>
        <v>1</v>
      </c>
      <c r="O92" s="13">
        <f t="shared" si="14"/>
        <v>1</v>
      </c>
      <c r="P92" s="13">
        <f t="shared" si="14"/>
        <v>1</v>
      </c>
      <c r="Q92" s="13">
        <f t="shared" si="14"/>
        <v>1</v>
      </c>
      <c r="R92" s="13">
        <f t="shared" si="14"/>
        <v>1</v>
      </c>
      <c r="S92" s="22">
        <f t="shared" si="14"/>
        <v>1</v>
      </c>
      <c r="T92" s="13">
        <f t="shared" si="14"/>
        <v>1</v>
      </c>
      <c r="U92" s="13">
        <f t="shared" si="14"/>
        <v>1</v>
      </c>
      <c r="V92" s="13">
        <f t="shared" si="14"/>
        <v>1</v>
      </c>
      <c r="W92" s="13">
        <f t="shared" si="14"/>
        <v>1</v>
      </c>
      <c r="X92" s="13">
        <f t="shared" si="14"/>
        <v>1</v>
      </c>
      <c r="Y92" s="13">
        <f t="shared" si="14"/>
        <v>1</v>
      </c>
      <c r="Z92" s="13">
        <f t="shared" si="14"/>
        <v>1</v>
      </c>
      <c r="AA92" s="13">
        <f t="shared" si="14"/>
        <v>1</v>
      </c>
      <c r="AB92" s="13">
        <f t="shared" si="14"/>
        <v>1</v>
      </c>
      <c r="AC92" s="13">
        <f t="shared" si="14"/>
        <v>1</v>
      </c>
      <c r="AD92" s="13">
        <f t="shared" si="14"/>
        <v>1</v>
      </c>
      <c r="AE92" s="13">
        <f t="shared" si="14"/>
        <v>1</v>
      </c>
      <c r="AF92" s="13">
        <f t="shared" si="14"/>
        <v>1</v>
      </c>
      <c r="AG92" s="13">
        <f t="shared" si="14"/>
        <v>1</v>
      </c>
      <c r="AH92" s="13">
        <f t="shared" si="14"/>
        <v>1</v>
      </c>
      <c r="AI92" s="13">
        <f t="shared" si="14"/>
        <v>1</v>
      </c>
      <c r="AJ92" s="13">
        <f t="shared" si="14"/>
        <v>1</v>
      </c>
      <c r="AK92" s="13">
        <f t="shared" si="14"/>
        <v>1</v>
      </c>
      <c r="AX92" s="17" t="s">
        <v>60</v>
      </c>
      <c r="AY92" s="13">
        <f>IFERROR(1/AY90,0)</f>
        <v>0.471800636913362</v>
      </c>
      <c r="AZ92" s="13">
        <f t="shared" ref="AZ92:CG92" si="15">IFERROR(1/AZ90,0)</f>
        <v>0.632212853463906</v>
      </c>
      <c r="BA92" s="13">
        <f t="shared" si="15"/>
        <v>0.758655424156687</v>
      </c>
      <c r="BB92" s="13">
        <f t="shared" si="15"/>
        <v>0.904858876541058</v>
      </c>
      <c r="BC92" s="13">
        <f t="shared" si="15"/>
        <v>0.963771638353749</v>
      </c>
      <c r="BD92" s="13">
        <f t="shared" si="15"/>
        <v>0.979059919250256</v>
      </c>
      <c r="BE92" s="13">
        <f t="shared" si="15"/>
        <v>0.988209990321247</v>
      </c>
      <c r="BF92" s="13">
        <f t="shared" si="15"/>
        <v>0.993610021161251</v>
      </c>
      <c r="BG92" s="13">
        <f t="shared" si="15"/>
        <v>1</v>
      </c>
      <c r="BH92" s="13">
        <f t="shared" si="15"/>
        <v>1</v>
      </c>
      <c r="BI92" s="13">
        <f t="shared" si="15"/>
        <v>1</v>
      </c>
      <c r="BJ92" s="13">
        <f t="shared" si="15"/>
        <v>1</v>
      </c>
      <c r="BK92" s="13">
        <f t="shared" si="15"/>
        <v>1</v>
      </c>
      <c r="BL92" s="13">
        <f t="shared" si="15"/>
        <v>1</v>
      </c>
      <c r="BM92" s="13">
        <f t="shared" si="15"/>
        <v>1</v>
      </c>
      <c r="BN92" s="13">
        <f t="shared" si="15"/>
        <v>1</v>
      </c>
      <c r="BO92" s="22">
        <f t="shared" si="15"/>
        <v>1</v>
      </c>
      <c r="BP92" s="13">
        <f t="shared" si="15"/>
        <v>1</v>
      </c>
      <c r="BQ92" s="13">
        <f t="shared" si="15"/>
        <v>1</v>
      </c>
      <c r="BR92" s="13">
        <f t="shared" si="15"/>
        <v>1</v>
      </c>
      <c r="BS92" s="13">
        <f t="shared" si="15"/>
        <v>1</v>
      </c>
      <c r="BT92" s="13">
        <f t="shared" si="15"/>
        <v>1</v>
      </c>
      <c r="BU92" s="13">
        <f t="shared" si="15"/>
        <v>1</v>
      </c>
      <c r="BV92" s="13">
        <f t="shared" si="15"/>
        <v>1</v>
      </c>
      <c r="BW92" s="13">
        <f t="shared" si="15"/>
        <v>1</v>
      </c>
      <c r="BX92" s="13">
        <f t="shared" si="15"/>
        <v>1</v>
      </c>
      <c r="BY92" s="13">
        <f t="shared" si="15"/>
        <v>1</v>
      </c>
      <c r="BZ92" s="13">
        <f t="shared" si="15"/>
        <v>1</v>
      </c>
      <c r="CA92" s="13">
        <f t="shared" si="15"/>
        <v>1</v>
      </c>
      <c r="CB92" s="13">
        <f t="shared" si="15"/>
        <v>1</v>
      </c>
      <c r="CC92" s="13">
        <f t="shared" si="15"/>
        <v>1</v>
      </c>
      <c r="CD92" s="13">
        <f t="shared" si="15"/>
        <v>1</v>
      </c>
      <c r="CE92" s="13">
        <f t="shared" si="15"/>
        <v>1</v>
      </c>
      <c r="CF92" s="13">
        <f t="shared" si="15"/>
        <v>1</v>
      </c>
      <c r="CG92" s="13">
        <f t="shared" si="15"/>
        <v>1</v>
      </c>
      <c r="CH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0.482025094227701</v>
      </c>
      <c r="D93" s="13">
        <f>D92-C92</f>
        <v>0.134967026383756</v>
      </c>
      <c r="E93" s="13">
        <f t="shared" ref="E93:AK93" si="16">E92-D92</f>
        <v>0.123398424122292</v>
      </c>
      <c r="F93" s="13">
        <f t="shared" si="16"/>
        <v>0.165201290076359</v>
      </c>
      <c r="G93" s="13">
        <f t="shared" si="16"/>
        <v>0.058960482619817</v>
      </c>
      <c r="H93" s="13">
        <f t="shared" si="16"/>
        <v>0.0153006647855238</v>
      </c>
      <c r="I93" s="13">
        <f t="shared" si="16"/>
        <v>0.0091552043859765</v>
      </c>
      <c r="J93" s="13">
        <f t="shared" si="16"/>
        <v>0.00519228335853206</v>
      </c>
      <c r="K93" s="13">
        <f t="shared" si="16"/>
        <v>0.00579953004004208</v>
      </c>
      <c r="L93" s="13">
        <f t="shared" si="16"/>
        <v>0</v>
      </c>
      <c r="M93" s="13">
        <f t="shared" si="16"/>
        <v>0</v>
      </c>
      <c r="N93" s="13">
        <f t="shared" si="16"/>
        <v>0</v>
      </c>
      <c r="O93" s="13">
        <f t="shared" si="16"/>
        <v>0</v>
      </c>
      <c r="P93" s="13">
        <f t="shared" si="16"/>
        <v>0</v>
      </c>
      <c r="Q93" s="13">
        <f t="shared" si="16"/>
        <v>0</v>
      </c>
      <c r="R93" s="13">
        <f t="shared" si="16"/>
        <v>0</v>
      </c>
      <c r="S93" s="22">
        <f t="shared" si="16"/>
        <v>0</v>
      </c>
      <c r="T93" s="13">
        <f t="shared" si="16"/>
        <v>0</v>
      </c>
      <c r="U93" s="13">
        <f t="shared" si="16"/>
        <v>0</v>
      </c>
      <c r="V93" s="13">
        <f t="shared" si="16"/>
        <v>0</v>
      </c>
      <c r="W93" s="13">
        <f t="shared" si="16"/>
        <v>0</v>
      </c>
      <c r="X93" s="13">
        <f t="shared" si="16"/>
        <v>0</v>
      </c>
      <c r="Y93" s="13">
        <f t="shared" si="16"/>
        <v>0</v>
      </c>
      <c r="Z93" s="13">
        <f t="shared" si="16"/>
        <v>0</v>
      </c>
      <c r="AA93" s="13">
        <f t="shared" si="16"/>
        <v>0</v>
      </c>
      <c r="AB93" s="13">
        <f t="shared" si="16"/>
        <v>0</v>
      </c>
      <c r="AC93" s="13">
        <f t="shared" si="16"/>
        <v>0</v>
      </c>
      <c r="AD93" s="13">
        <f t="shared" si="16"/>
        <v>0</v>
      </c>
      <c r="AE93" s="13">
        <f t="shared" si="16"/>
        <v>0</v>
      </c>
      <c r="AF93" s="13">
        <f t="shared" si="16"/>
        <v>0</v>
      </c>
      <c r="AG93" s="13">
        <f t="shared" si="16"/>
        <v>0</v>
      </c>
      <c r="AH93" s="13">
        <f t="shared" si="16"/>
        <v>0</v>
      </c>
      <c r="AI93" s="13">
        <f t="shared" si="16"/>
        <v>0</v>
      </c>
      <c r="AJ93" s="13">
        <f t="shared" si="16"/>
        <v>0</v>
      </c>
      <c r="AK93" s="13">
        <f t="shared" si="16"/>
        <v>0</v>
      </c>
      <c r="AX93" s="18" t="s">
        <v>61</v>
      </c>
      <c r="AY93" s="19">
        <f>AY92</f>
        <v>0.471800636913362</v>
      </c>
      <c r="AZ93" s="13">
        <f>AZ92-AY92</f>
        <v>0.160412216550543</v>
      </c>
      <c r="BA93" s="13">
        <f t="shared" ref="BA93:CG93" si="17">BA92-AZ92</f>
        <v>0.126442570692781</v>
      </c>
      <c r="BB93" s="13">
        <f t="shared" si="17"/>
        <v>0.146203452384371</v>
      </c>
      <c r="BC93" s="13">
        <f t="shared" si="17"/>
        <v>0.0589127618126914</v>
      </c>
      <c r="BD93" s="13">
        <f t="shared" si="17"/>
        <v>0.0152882808965074</v>
      </c>
      <c r="BE93" s="13">
        <f t="shared" si="17"/>
        <v>0.0091500710709902</v>
      </c>
      <c r="BF93" s="13">
        <f t="shared" si="17"/>
        <v>0.00540003084000418</v>
      </c>
      <c r="BG93" s="13">
        <f t="shared" si="17"/>
        <v>0.00638997883874926</v>
      </c>
      <c r="BH93" s="13">
        <f t="shared" si="17"/>
        <v>0</v>
      </c>
      <c r="BI93" s="13">
        <f t="shared" si="17"/>
        <v>0</v>
      </c>
      <c r="BJ93" s="13">
        <f t="shared" si="17"/>
        <v>0</v>
      </c>
      <c r="BK93" s="13">
        <f t="shared" si="17"/>
        <v>0</v>
      </c>
      <c r="BL93" s="13">
        <f t="shared" si="17"/>
        <v>0</v>
      </c>
      <c r="BM93" s="13">
        <f t="shared" si="17"/>
        <v>0</v>
      </c>
      <c r="BN93" s="13">
        <f t="shared" si="17"/>
        <v>0</v>
      </c>
      <c r="BO93" s="22">
        <f t="shared" si="17"/>
        <v>0</v>
      </c>
      <c r="BP93" s="13">
        <f t="shared" si="17"/>
        <v>0</v>
      </c>
      <c r="BQ93" s="13">
        <f t="shared" si="17"/>
        <v>0</v>
      </c>
      <c r="BR93" s="13">
        <f t="shared" si="17"/>
        <v>0</v>
      </c>
      <c r="BS93" s="13">
        <f t="shared" si="17"/>
        <v>0</v>
      </c>
      <c r="BT93" s="13">
        <f t="shared" si="17"/>
        <v>0</v>
      </c>
      <c r="BU93" s="13">
        <f t="shared" si="17"/>
        <v>0</v>
      </c>
      <c r="BV93" s="13">
        <f t="shared" si="17"/>
        <v>0</v>
      </c>
      <c r="BW93" s="13">
        <f t="shared" si="17"/>
        <v>0</v>
      </c>
      <c r="BX93" s="13">
        <f t="shared" si="17"/>
        <v>0</v>
      </c>
      <c r="BY93" s="13">
        <f t="shared" si="17"/>
        <v>0</v>
      </c>
      <c r="BZ93" s="13">
        <f t="shared" si="17"/>
        <v>0</v>
      </c>
      <c r="CA93" s="13">
        <f t="shared" si="17"/>
        <v>0</v>
      </c>
      <c r="CB93" s="13">
        <f t="shared" si="17"/>
        <v>0</v>
      </c>
      <c r="CC93" s="13">
        <f t="shared" si="17"/>
        <v>0</v>
      </c>
      <c r="CD93" s="13">
        <f t="shared" si="17"/>
        <v>0</v>
      </c>
      <c r="CE93" s="13">
        <f t="shared" si="17"/>
        <v>0</v>
      </c>
      <c r="CF93" s="13">
        <f t="shared" si="17"/>
        <v>0</v>
      </c>
      <c r="CG93" s="13">
        <f t="shared" si="17"/>
        <v>0</v>
      </c>
      <c r="CH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/>
    <row r="96" ht="15" customHeight="1" spans="2:8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</row>
    <row r="97" ht="15" customHeight="1" outlineLevel="1" spans="2:8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ht="15" customHeight="1" outlineLevel="1" spans="2:8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</row>
    <row r="99" ht="15" customHeight="1" outlineLevel="1" spans="2:117">
      <c r="B99" s="10">
        <v>201606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0</v>
      </c>
      <c r="D103" s="11">
        <v>11591.23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23182.46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0</v>
      </c>
      <c r="AZ103" s="11">
        <v>11591.23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23182.46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2600</v>
      </c>
      <c r="D104" s="11">
        <v>450</v>
      </c>
      <c r="E104" s="11">
        <v>450</v>
      </c>
      <c r="F104" s="11">
        <v>2987.78</v>
      </c>
      <c r="G104" s="11">
        <v>1800</v>
      </c>
      <c r="H104" s="11">
        <v>1800</v>
      </c>
      <c r="I104" s="11">
        <v>2129.54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2600</v>
      </c>
      <c r="AZ104" s="11">
        <v>450</v>
      </c>
      <c r="BA104" s="11">
        <v>450</v>
      </c>
      <c r="BB104" s="11">
        <v>2987.78</v>
      </c>
      <c r="BC104" s="11">
        <v>1800</v>
      </c>
      <c r="BD104" s="11">
        <v>1800</v>
      </c>
      <c r="BE104" s="11">
        <v>2129.54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300</v>
      </c>
      <c r="D105" s="11">
        <v>300</v>
      </c>
      <c r="E105" s="11">
        <v>61619.61</v>
      </c>
      <c r="F105" s="11">
        <v>1143.14</v>
      </c>
      <c r="G105" s="11">
        <v>2138.92</v>
      </c>
      <c r="H105" s="11">
        <v>892.56</v>
      </c>
      <c r="I105" s="11">
        <v>592.56</v>
      </c>
      <c r="J105" s="11">
        <v>592.56</v>
      </c>
      <c r="K105" s="11">
        <v>592.56</v>
      </c>
      <c r="L105" s="11">
        <v>592.56</v>
      </c>
      <c r="M105" s="11">
        <v>592.56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300</v>
      </c>
      <c r="AZ105" s="11">
        <v>300</v>
      </c>
      <c r="BA105" s="11">
        <v>61619.61</v>
      </c>
      <c r="BB105" s="11">
        <v>1143.14</v>
      </c>
      <c r="BC105" s="11">
        <v>2138.92</v>
      </c>
      <c r="BD105" s="11">
        <v>892.56</v>
      </c>
      <c r="BE105" s="11">
        <v>592.56</v>
      </c>
      <c r="BF105" s="11">
        <v>592.56</v>
      </c>
      <c r="BG105" s="11">
        <v>592.56</v>
      </c>
      <c r="BH105" s="11">
        <v>592.56</v>
      </c>
      <c r="BI105" s="11">
        <v>592.56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0</v>
      </c>
      <c r="D106" s="11">
        <v>243354.08</v>
      </c>
      <c r="E106" s="11">
        <v>2001.54</v>
      </c>
      <c r="F106" s="11">
        <v>56582.69</v>
      </c>
      <c r="G106" s="11">
        <v>20536.43</v>
      </c>
      <c r="H106" s="11">
        <v>0</v>
      </c>
      <c r="I106" s="11">
        <v>0</v>
      </c>
      <c r="J106" s="11">
        <v>1342.83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0</v>
      </c>
      <c r="AZ106" s="11">
        <v>243354.08</v>
      </c>
      <c r="BA106" s="11">
        <v>2001.54</v>
      </c>
      <c r="BB106" s="11">
        <v>55683.79</v>
      </c>
      <c r="BC106" s="11">
        <v>20536.43</v>
      </c>
      <c r="BD106" s="11">
        <v>0</v>
      </c>
      <c r="BE106" s="11">
        <v>0</v>
      </c>
      <c r="BF106" s="11">
        <v>1342.83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232797.7</v>
      </c>
      <c r="D107" s="11">
        <v>2255.21</v>
      </c>
      <c r="E107" s="11">
        <v>39869.51</v>
      </c>
      <c r="F107" s="11">
        <v>5808.1</v>
      </c>
      <c r="G107" s="11">
        <v>981.57</v>
      </c>
      <c r="H107" s="11">
        <v>981.57</v>
      </c>
      <c r="I107" s="11">
        <v>981.57</v>
      </c>
      <c r="J107" s="11">
        <v>981.57</v>
      </c>
      <c r="K107" s="11">
        <v>981.57</v>
      </c>
      <c r="L107" s="11">
        <v>981.57</v>
      </c>
      <c r="M107" s="11">
        <v>981.57</v>
      </c>
      <c r="N107" s="11">
        <v>3101.49</v>
      </c>
      <c r="O107" s="11">
        <v>981.57</v>
      </c>
      <c r="P107" s="11">
        <v>981.57</v>
      </c>
      <c r="Q107" s="11">
        <v>981.57</v>
      </c>
      <c r="R107" s="11">
        <v>981.57</v>
      </c>
      <c r="S107" s="11">
        <v>981.57</v>
      </c>
      <c r="T107" s="11">
        <v>981.57</v>
      </c>
      <c r="U107" s="11">
        <v>981.57</v>
      </c>
      <c r="V107" s="11">
        <v>981.57</v>
      </c>
      <c r="W107" s="11">
        <v>981.57</v>
      </c>
      <c r="X107" s="11">
        <v>981.57</v>
      </c>
      <c r="Y107" s="11">
        <v>981.57</v>
      </c>
      <c r="Z107" s="11">
        <v>981.57</v>
      </c>
      <c r="AA107" s="11">
        <v>981.57</v>
      </c>
      <c r="AB107" s="11">
        <v>981.57</v>
      </c>
      <c r="AC107" s="11">
        <v>981.57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232797.7</v>
      </c>
      <c r="AZ107" s="11">
        <v>2255.21</v>
      </c>
      <c r="BA107" s="11">
        <v>39070.51</v>
      </c>
      <c r="BB107" s="11">
        <v>5808.1</v>
      </c>
      <c r="BC107" s="11">
        <v>981.57</v>
      </c>
      <c r="BD107" s="11">
        <v>981.57</v>
      </c>
      <c r="BE107" s="11">
        <v>981.57</v>
      </c>
      <c r="BF107" s="11">
        <v>981.57</v>
      </c>
      <c r="BG107" s="11">
        <v>981.57</v>
      </c>
      <c r="BH107" s="11">
        <v>981.57</v>
      </c>
      <c r="BI107" s="11">
        <v>981.57</v>
      </c>
      <c r="BJ107" s="11">
        <v>3101.49</v>
      </c>
      <c r="BK107" s="11">
        <v>981.57</v>
      </c>
      <c r="BL107" s="11">
        <v>981.57</v>
      </c>
      <c r="BM107" s="11">
        <v>981.57</v>
      </c>
      <c r="BN107" s="11">
        <v>981.57</v>
      </c>
      <c r="BO107" s="11">
        <v>981.57</v>
      </c>
      <c r="BP107" s="11">
        <v>981.57</v>
      </c>
      <c r="BQ107" s="11">
        <v>981.57</v>
      </c>
      <c r="BR107" s="11">
        <v>981.57</v>
      </c>
      <c r="BS107" s="11">
        <v>981.57</v>
      </c>
      <c r="BT107" s="11">
        <v>981.57</v>
      </c>
      <c r="BU107" s="11">
        <v>981.57</v>
      </c>
      <c r="BV107" s="11">
        <v>981.57</v>
      </c>
      <c r="BW107" s="11">
        <v>981.57</v>
      </c>
      <c r="BX107" s="11">
        <v>981.57</v>
      </c>
      <c r="BY107" s="11">
        <v>981.57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10158.59</v>
      </c>
      <c r="D108" s="11">
        <v>39626.13</v>
      </c>
      <c r="E108" s="11">
        <v>11408.19</v>
      </c>
      <c r="F108" s="11">
        <v>765.28</v>
      </c>
      <c r="G108" s="11">
        <v>765.28</v>
      </c>
      <c r="H108" s="11">
        <v>585.28</v>
      </c>
      <c r="I108" s="11">
        <v>585.28</v>
      </c>
      <c r="J108" s="11">
        <v>585.28</v>
      </c>
      <c r="K108" s="11">
        <v>585.28</v>
      </c>
      <c r="L108" s="11">
        <v>235.28</v>
      </c>
      <c r="M108" s="11">
        <v>235.28</v>
      </c>
      <c r="N108" s="11">
        <v>235.28</v>
      </c>
      <c r="O108" s="11">
        <v>235.28</v>
      </c>
      <c r="P108" s="11">
        <v>235.28</v>
      </c>
      <c r="Q108" s="11">
        <v>235.28</v>
      </c>
      <c r="R108" s="11">
        <v>235.28</v>
      </c>
      <c r="S108" s="11">
        <v>235.28</v>
      </c>
      <c r="T108" s="11">
        <v>235.28</v>
      </c>
      <c r="U108" s="11">
        <v>235.28</v>
      </c>
      <c r="V108" s="11">
        <v>235.28</v>
      </c>
      <c r="W108" s="11">
        <v>235.28</v>
      </c>
      <c r="X108" s="11">
        <v>235.28</v>
      </c>
      <c r="Y108" s="11">
        <v>235.28</v>
      </c>
      <c r="Z108" s="11">
        <v>235.28</v>
      </c>
      <c r="AA108" s="11">
        <v>235.28</v>
      </c>
      <c r="AB108" s="11">
        <v>235.28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10158.59</v>
      </c>
      <c r="AZ108" s="11">
        <v>37379.98</v>
      </c>
      <c r="BA108" s="11">
        <v>11408.19</v>
      </c>
      <c r="BB108" s="11">
        <v>765.28</v>
      </c>
      <c r="BC108" s="11">
        <v>765.28</v>
      </c>
      <c r="BD108" s="11">
        <v>585.28</v>
      </c>
      <c r="BE108" s="11">
        <v>585.28</v>
      </c>
      <c r="BF108" s="11">
        <v>585.28</v>
      </c>
      <c r="BG108" s="11">
        <v>585.28</v>
      </c>
      <c r="BH108" s="11">
        <v>235.28</v>
      </c>
      <c r="BI108" s="11">
        <v>235.28</v>
      </c>
      <c r="BJ108" s="11">
        <v>235.28</v>
      </c>
      <c r="BK108" s="11">
        <v>235.28</v>
      </c>
      <c r="BL108" s="11">
        <v>235.28</v>
      </c>
      <c r="BM108" s="11">
        <v>235.28</v>
      </c>
      <c r="BN108" s="11">
        <v>235.28</v>
      </c>
      <c r="BO108" s="11">
        <v>235.28</v>
      </c>
      <c r="BP108" s="11">
        <v>235.28</v>
      </c>
      <c r="BQ108" s="11">
        <v>235.28</v>
      </c>
      <c r="BR108" s="11">
        <v>235.28</v>
      </c>
      <c r="BS108" s="11">
        <v>235.28</v>
      </c>
      <c r="BT108" s="11">
        <v>235.28</v>
      </c>
      <c r="BU108" s="11">
        <v>235.28</v>
      </c>
      <c r="BV108" s="11">
        <v>235.28</v>
      </c>
      <c r="BW108" s="11">
        <v>235.28</v>
      </c>
      <c r="BX108" s="11">
        <v>235.28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65476.52</v>
      </c>
      <c r="D109" s="11">
        <v>11359.89</v>
      </c>
      <c r="E109" s="11">
        <v>24.55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65350.05</v>
      </c>
      <c r="AZ109" s="11">
        <v>11359.89</v>
      </c>
      <c r="BA109" s="11">
        <v>24.55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5738.94</v>
      </c>
      <c r="D110" s="11">
        <v>16416.21</v>
      </c>
      <c r="E110" s="11">
        <v>1000</v>
      </c>
      <c r="F110" s="11">
        <v>223636.17</v>
      </c>
      <c r="G110" s="11">
        <v>24075.46</v>
      </c>
      <c r="H110" s="11">
        <v>1875.51</v>
      </c>
      <c r="I110" s="11">
        <v>0</v>
      </c>
      <c r="J110" s="11">
        <v>0</v>
      </c>
      <c r="K110" s="11">
        <v>7080.42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5738.94</v>
      </c>
      <c r="AZ110" s="11">
        <v>11628.41</v>
      </c>
      <c r="BA110" s="11">
        <v>1000</v>
      </c>
      <c r="BB110" s="11">
        <v>223636.17</v>
      </c>
      <c r="BC110" s="11">
        <v>19241.82</v>
      </c>
      <c r="BD110" s="11">
        <v>937.75</v>
      </c>
      <c r="BE110" s="11">
        <v>0</v>
      </c>
      <c r="BF110" s="11">
        <v>0</v>
      </c>
      <c r="BG110" s="11">
        <v>3540.21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6815.03</v>
      </c>
      <c r="D111" s="11">
        <v>100000</v>
      </c>
      <c r="E111" s="11">
        <v>226375.92</v>
      </c>
      <c r="F111" s="11">
        <v>126416.77</v>
      </c>
      <c r="G111" s="11">
        <v>100284.74</v>
      </c>
      <c r="H111" s="11">
        <v>0</v>
      </c>
      <c r="I111" s="11">
        <v>0</v>
      </c>
      <c r="J111" s="11">
        <v>10137.42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6215.82</v>
      </c>
      <c r="AZ111" s="11">
        <v>40000</v>
      </c>
      <c r="BA111" s="11">
        <v>164551.63</v>
      </c>
      <c r="BB111" s="11">
        <v>66416.77</v>
      </c>
      <c r="BC111" s="11">
        <v>40142.37</v>
      </c>
      <c r="BD111" s="11">
        <v>0</v>
      </c>
      <c r="BE111" s="11">
        <v>0</v>
      </c>
      <c r="BF111" s="11">
        <v>5068.71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6629.66</v>
      </c>
      <c r="D112" s="11">
        <v>338067.36</v>
      </c>
      <c r="E112" s="11">
        <v>100456.61</v>
      </c>
      <c r="F112" s="11">
        <v>13568.12</v>
      </c>
      <c r="G112" s="11">
        <v>5000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5814.84</v>
      </c>
      <c r="AZ112" s="11">
        <v>336023.14</v>
      </c>
      <c r="BA112" s="11">
        <v>88593.77</v>
      </c>
      <c r="BB112" s="11">
        <v>13284.03</v>
      </c>
      <c r="BC112" s="11">
        <v>5000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586874.69</v>
      </c>
      <c r="D113" s="11">
        <v>540268.15</v>
      </c>
      <c r="E113" s="11">
        <v>384850.23</v>
      </c>
      <c r="F113" s="11">
        <v>372330.02</v>
      </c>
      <c r="G113" s="11">
        <v>363230.56</v>
      </c>
      <c r="H113" s="11">
        <v>351032.04</v>
      </c>
      <c r="I113" s="11">
        <v>936695.39</v>
      </c>
      <c r="J113" s="11">
        <v>336540</v>
      </c>
      <c r="K113" s="11">
        <v>336540</v>
      </c>
      <c r="L113" s="11">
        <v>336540</v>
      </c>
      <c r="M113" s="11">
        <v>336540</v>
      </c>
      <c r="N113" s="11">
        <v>336540</v>
      </c>
      <c r="O113" s="11">
        <v>336540</v>
      </c>
      <c r="P113" s="11">
        <v>336540</v>
      </c>
      <c r="Q113" s="11">
        <v>336540</v>
      </c>
      <c r="R113" s="11">
        <v>336540</v>
      </c>
      <c r="S113" s="11">
        <v>336540</v>
      </c>
      <c r="T113" s="11">
        <v>336540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577692.2</v>
      </c>
      <c r="AZ113" s="11">
        <v>528556.64</v>
      </c>
      <c r="BA113" s="11">
        <v>380990.24</v>
      </c>
      <c r="BB113" s="11">
        <v>372330.02</v>
      </c>
      <c r="BC113" s="11">
        <v>363230.56</v>
      </c>
      <c r="BD113" s="11">
        <v>348856.63</v>
      </c>
      <c r="BE113" s="11">
        <v>936695.39</v>
      </c>
      <c r="BF113" s="11">
        <v>336540</v>
      </c>
      <c r="BG113" s="11">
        <v>336540</v>
      </c>
      <c r="BH113" s="11">
        <v>336540</v>
      </c>
      <c r="BI113" s="11">
        <v>336540</v>
      </c>
      <c r="BJ113" s="11">
        <v>336540</v>
      </c>
      <c r="BK113" s="11">
        <v>336540</v>
      </c>
      <c r="BL113" s="11">
        <v>336540</v>
      </c>
      <c r="BM113" s="11">
        <v>336540</v>
      </c>
      <c r="BN113" s="11">
        <v>336540</v>
      </c>
      <c r="BO113" s="11">
        <v>336540</v>
      </c>
      <c r="BP113" s="11">
        <v>336540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83457.45</v>
      </c>
      <c r="D114" s="11">
        <v>398691.17</v>
      </c>
      <c r="E114" s="11">
        <v>402294.77</v>
      </c>
      <c r="F114" s="11">
        <v>329393.07</v>
      </c>
      <c r="G114" s="11">
        <v>314402.63</v>
      </c>
      <c r="H114" s="11">
        <v>277000</v>
      </c>
      <c r="I114" s="11">
        <v>267000</v>
      </c>
      <c r="J114" s="11">
        <v>267000</v>
      </c>
      <c r="K114" s="11">
        <v>67000</v>
      </c>
      <c r="L114" s="11">
        <v>67000</v>
      </c>
      <c r="M114" s="11">
        <v>37000</v>
      </c>
      <c r="N114" s="11">
        <v>37000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83457.45</v>
      </c>
      <c r="AZ114" s="11">
        <v>397211.98</v>
      </c>
      <c r="BA114" s="11">
        <v>402294.77</v>
      </c>
      <c r="BB114" s="11">
        <v>329393.07</v>
      </c>
      <c r="BC114" s="11">
        <v>314402.63</v>
      </c>
      <c r="BD114" s="11">
        <v>277000</v>
      </c>
      <c r="BE114" s="11">
        <v>267000</v>
      </c>
      <c r="BF114" s="11">
        <v>267000</v>
      </c>
      <c r="BG114" s="11">
        <v>67000</v>
      </c>
      <c r="BH114" s="11">
        <v>67000</v>
      </c>
      <c r="BI114" s="11">
        <v>37000</v>
      </c>
      <c r="BJ114" s="11">
        <v>37000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626512.73</v>
      </c>
      <c r="D115" s="11">
        <v>844297.73</v>
      </c>
      <c r="E115" s="11">
        <v>864281.42</v>
      </c>
      <c r="F115" s="11">
        <v>735729.38</v>
      </c>
      <c r="G115" s="11">
        <v>723020.8</v>
      </c>
      <c r="H115" s="11">
        <v>640000</v>
      </c>
      <c r="I115" s="11">
        <v>600000</v>
      </c>
      <c r="J115" s="11">
        <v>600000</v>
      </c>
      <c r="K115" s="11">
        <v>600000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625898.48</v>
      </c>
      <c r="AZ115" s="11">
        <v>844297.73</v>
      </c>
      <c r="BA115" s="11">
        <v>864281.42</v>
      </c>
      <c r="BB115" s="11">
        <v>735729.38</v>
      </c>
      <c r="BC115" s="11">
        <v>723020.8</v>
      </c>
      <c r="BD115" s="11">
        <v>640000</v>
      </c>
      <c r="BE115" s="11">
        <v>600000</v>
      </c>
      <c r="BF115" s="11">
        <v>600000</v>
      </c>
      <c r="BG115" s="11">
        <v>600000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579724.06</v>
      </c>
      <c r="D116" s="11">
        <v>947690.67</v>
      </c>
      <c r="E116" s="11">
        <v>421731.9</v>
      </c>
      <c r="F116" s="11">
        <v>391513.5</v>
      </c>
      <c r="G116" s="11">
        <v>75431.5</v>
      </c>
      <c r="H116" s="11">
        <v>90431.5</v>
      </c>
      <c r="I116" s="11">
        <v>90431.5</v>
      </c>
      <c r="J116" s="11">
        <v>75431.5</v>
      </c>
      <c r="K116" s="11">
        <v>63845.25</v>
      </c>
      <c r="L116" s="11">
        <v>12845.25</v>
      </c>
      <c r="M116" s="11">
        <v>5000</v>
      </c>
      <c r="N116" s="11">
        <v>5000</v>
      </c>
      <c r="O116" s="11">
        <v>5000</v>
      </c>
      <c r="P116" s="11">
        <v>5000</v>
      </c>
      <c r="Q116" s="11">
        <v>5000</v>
      </c>
      <c r="R116" s="11">
        <v>5000</v>
      </c>
      <c r="S116" s="11">
        <v>0</v>
      </c>
      <c r="T116" s="11">
        <v>150000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579724.06</v>
      </c>
      <c r="AZ116" s="11">
        <v>947690.67</v>
      </c>
      <c r="BA116" s="11">
        <v>421731.9</v>
      </c>
      <c r="BB116" s="11">
        <v>391513.5</v>
      </c>
      <c r="BC116" s="11">
        <v>75431.5</v>
      </c>
      <c r="BD116" s="11">
        <v>90431.5</v>
      </c>
      <c r="BE116" s="11">
        <v>90431.5</v>
      </c>
      <c r="BF116" s="11">
        <v>75431.5</v>
      </c>
      <c r="BG116" s="11">
        <v>63845.25</v>
      </c>
      <c r="BH116" s="11">
        <v>12845.25</v>
      </c>
      <c r="BI116" s="11">
        <v>5000</v>
      </c>
      <c r="BJ116" s="11">
        <v>5000</v>
      </c>
      <c r="BK116" s="11">
        <v>5000</v>
      </c>
      <c r="BL116" s="11">
        <v>5000</v>
      </c>
      <c r="BM116" s="11">
        <v>5000</v>
      </c>
      <c r="BN116" s="11">
        <v>5000</v>
      </c>
      <c r="BO116" s="11">
        <v>0</v>
      </c>
      <c r="BP116" s="11">
        <v>150000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1497025.7</v>
      </c>
      <c r="D117" s="11">
        <v>448059.93</v>
      </c>
      <c r="E117" s="11">
        <v>79130.45</v>
      </c>
      <c r="F117" s="11">
        <v>171116.67</v>
      </c>
      <c r="G117" s="11">
        <v>188650.96</v>
      </c>
      <c r="H117" s="11">
        <v>155433.38</v>
      </c>
      <c r="I117" s="11">
        <v>32016.67</v>
      </c>
      <c r="J117" s="11">
        <v>21359.02</v>
      </c>
      <c r="K117" s="11">
        <v>30469.17</v>
      </c>
      <c r="L117" s="11">
        <v>25469.17</v>
      </c>
      <c r="M117" s="11">
        <v>25469.17</v>
      </c>
      <c r="N117" s="11">
        <v>25469.17</v>
      </c>
      <c r="O117" s="11">
        <v>25469.17</v>
      </c>
      <c r="P117" s="11">
        <v>25469.17</v>
      </c>
      <c r="Q117" s="11">
        <v>7140.15</v>
      </c>
      <c r="R117" s="11">
        <v>7140.15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1497025.7</v>
      </c>
      <c r="AZ117" s="11">
        <v>448059.93</v>
      </c>
      <c r="BA117" s="11">
        <v>79130.45</v>
      </c>
      <c r="BB117" s="11">
        <v>171116.67</v>
      </c>
      <c r="BC117" s="11">
        <v>188650.96</v>
      </c>
      <c r="BD117" s="11">
        <v>155433.38</v>
      </c>
      <c r="BE117" s="11">
        <v>32016.67</v>
      </c>
      <c r="BF117" s="11">
        <v>21359.02</v>
      </c>
      <c r="BG117" s="11">
        <v>30469.17</v>
      </c>
      <c r="BH117" s="11">
        <v>25469.17</v>
      </c>
      <c r="BI117" s="11">
        <v>25469.17</v>
      </c>
      <c r="BJ117" s="11">
        <v>25469.17</v>
      </c>
      <c r="BK117" s="11">
        <v>25469.17</v>
      </c>
      <c r="BL117" s="11">
        <v>25469.17</v>
      </c>
      <c r="BM117" s="11">
        <v>7140.15</v>
      </c>
      <c r="BN117" s="11">
        <v>7140.15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961459.8</v>
      </c>
      <c r="D118" s="11">
        <v>355824.46</v>
      </c>
      <c r="E118" s="11">
        <v>58001</v>
      </c>
      <c r="F118" s="11">
        <v>580438.37</v>
      </c>
      <c r="G118" s="11">
        <v>510014.28</v>
      </c>
      <c r="H118" s="11">
        <v>455889.6</v>
      </c>
      <c r="I118" s="11">
        <v>205477.07</v>
      </c>
      <c r="J118" s="11">
        <v>338963.38</v>
      </c>
      <c r="K118" s="11">
        <v>95034.88</v>
      </c>
      <c r="L118" s="11">
        <v>95034.88</v>
      </c>
      <c r="M118" s="11">
        <v>95034.88</v>
      </c>
      <c r="N118" s="11">
        <v>95034.88</v>
      </c>
      <c r="O118" s="11">
        <v>75034.88</v>
      </c>
      <c r="P118" s="11">
        <v>74033.88</v>
      </c>
      <c r="Q118" s="11">
        <v>24224.75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961459.8</v>
      </c>
      <c r="AZ118" s="11">
        <v>322600.39</v>
      </c>
      <c r="BA118" s="11">
        <v>58001</v>
      </c>
      <c r="BB118" s="11">
        <v>508116.99</v>
      </c>
      <c r="BC118" s="11">
        <v>510014.28</v>
      </c>
      <c r="BD118" s="11">
        <v>448956.27</v>
      </c>
      <c r="BE118" s="11">
        <v>198543.74</v>
      </c>
      <c r="BF118" s="11">
        <v>332030.05</v>
      </c>
      <c r="BG118" s="11">
        <v>95034.88</v>
      </c>
      <c r="BH118" s="11">
        <v>95034.88</v>
      </c>
      <c r="BI118" s="11">
        <v>95034.88</v>
      </c>
      <c r="BJ118" s="11">
        <v>95034.88</v>
      </c>
      <c r="BK118" s="11">
        <v>75034.88</v>
      </c>
      <c r="BL118" s="11">
        <v>74033.88</v>
      </c>
      <c r="BM118" s="11">
        <v>24224.75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771818.43</v>
      </c>
      <c r="D119" s="11">
        <v>752538.24</v>
      </c>
      <c r="E119" s="11">
        <v>836581.67</v>
      </c>
      <c r="F119" s="11">
        <v>1029211.85</v>
      </c>
      <c r="G119" s="11">
        <v>819983.8</v>
      </c>
      <c r="H119" s="11">
        <v>149836.29</v>
      </c>
      <c r="I119" s="11">
        <v>253604.09</v>
      </c>
      <c r="J119" s="11">
        <v>41439.95</v>
      </c>
      <c r="K119" s="11">
        <v>41439.95</v>
      </c>
      <c r="L119" s="11">
        <v>41439.95</v>
      </c>
      <c r="M119" s="11">
        <v>41439.95</v>
      </c>
      <c r="N119" s="11">
        <v>37301.71</v>
      </c>
      <c r="O119" s="11">
        <v>33458.52</v>
      </c>
      <c r="P119" s="11">
        <v>5293.85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756503.95</v>
      </c>
      <c r="AZ119" s="11">
        <v>714055.3</v>
      </c>
      <c r="BA119" s="11">
        <v>795094.48</v>
      </c>
      <c r="BB119" s="11">
        <v>1015079.74</v>
      </c>
      <c r="BC119" s="11">
        <v>814324.54</v>
      </c>
      <c r="BD119" s="11">
        <v>144177.03</v>
      </c>
      <c r="BE119" s="11">
        <v>247944.83</v>
      </c>
      <c r="BF119" s="11">
        <v>41439.95</v>
      </c>
      <c r="BG119" s="11">
        <v>41439.95</v>
      </c>
      <c r="BH119" s="11">
        <v>41439.95</v>
      </c>
      <c r="BI119" s="11">
        <v>41439.95</v>
      </c>
      <c r="BJ119" s="11">
        <v>37301.71</v>
      </c>
      <c r="BK119" s="11">
        <v>33458.52</v>
      </c>
      <c r="BL119" s="11">
        <v>5293.85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83054.66</v>
      </c>
      <c r="D120" s="11">
        <v>600170.61</v>
      </c>
      <c r="E120" s="11">
        <v>789846.46</v>
      </c>
      <c r="F120" s="11">
        <v>825870.01</v>
      </c>
      <c r="G120" s="11">
        <v>254383.33</v>
      </c>
      <c r="H120" s="11">
        <v>261164.54</v>
      </c>
      <c r="I120" s="11">
        <v>81500.15</v>
      </c>
      <c r="J120" s="11">
        <v>71500.15</v>
      </c>
      <c r="K120" s="11">
        <v>80500.15</v>
      </c>
      <c r="L120" s="11">
        <v>80500.15</v>
      </c>
      <c r="M120" s="11">
        <v>80500.15</v>
      </c>
      <c r="N120" s="11">
        <v>32473.61</v>
      </c>
      <c r="O120" s="11">
        <v>19281.79</v>
      </c>
      <c r="P120" s="11">
        <v>468465.67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80600.43</v>
      </c>
      <c r="AZ120" s="11">
        <v>534170.61</v>
      </c>
      <c r="BA120" s="11">
        <v>784839.35</v>
      </c>
      <c r="BB120" s="11">
        <v>824953.76</v>
      </c>
      <c r="BC120" s="11">
        <v>253467.08</v>
      </c>
      <c r="BD120" s="11">
        <v>260248.29</v>
      </c>
      <c r="BE120" s="11">
        <v>81500.15</v>
      </c>
      <c r="BF120" s="11">
        <v>71500.15</v>
      </c>
      <c r="BG120" s="11">
        <v>80500.15</v>
      </c>
      <c r="BH120" s="11">
        <v>80500.15</v>
      </c>
      <c r="BI120" s="11">
        <v>80500.15</v>
      </c>
      <c r="BJ120" s="11">
        <v>32473.61</v>
      </c>
      <c r="BK120" s="11">
        <v>19281.79</v>
      </c>
      <c r="BL120" s="11">
        <v>468465.67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545165.18</v>
      </c>
      <c r="D121" s="11">
        <v>299371.37</v>
      </c>
      <c r="E121" s="11">
        <v>325339.7</v>
      </c>
      <c r="F121" s="11">
        <v>116494.68</v>
      </c>
      <c r="G121" s="11">
        <v>121465.25</v>
      </c>
      <c r="H121" s="11">
        <v>56902.13</v>
      </c>
      <c r="I121" s="11">
        <v>56902.13</v>
      </c>
      <c r="J121" s="11">
        <v>49902.13</v>
      </c>
      <c r="K121" s="11">
        <v>49902.13</v>
      </c>
      <c r="L121" s="11">
        <v>49902.13</v>
      </c>
      <c r="M121" s="11">
        <v>10421.59</v>
      </c>
      <c r="N121" s="11">
        <v>3600</v>
      </c>
      <c r="O121" s="11">
        <v>1620000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512851.03</v>
      </c>
      <c r="AZ121" s="11">
        <v>292975.03</v>
      </c>
      <c r="BA121" s="11">
        <v>325339.7</v>
      </c>
      <c r="BB121" s="11">
        <v>116494.68</v>
      </c>
      <c r="BC121" s="11">
        <v>121465.25</v>
      </c>
      <c r="BD121" s="11">
        <v>56902.13</v>
      </c>
      <c r="BE121" s="11">
        <v>56902.13</v>
      </c>
      <c r="BF121" s="11">
        <v>49902.13</v>
      </c>
      <c r="BG121" s="11">
        <v>49902.13</v>
      </c>
      <c r="BH121" s="11">
        <v>49902.13</v>
      </c>
      <c r="BI121" s="11">
        <v>10421.59</v>
      </c>
      <c r="BJ121" s="11">
        <v>3600</v>
      </c>
      <c r="BK121" s="11">
        <v>1620000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286596.73</v>
      </c>
      <c r="D122" s="11">
        <v>423505.02</v>
      </c>
      <c r="E122" s="11">
        <v>395559.23</v>
      </c>
      <c r="F122" s="11">
        <v>3690421.02</v>
      </c>
      <c r="G122" s="11">
        <v>1182573.17</v>
      </c>
      <c r="H122" s="11">
        <v>1097559.86</v>
      </c>
      <c r="I122" s="11">
        <v>1050115.42</v>
      </c>
      <c r="J122" s="11">
        <v>1050115.42</v>
      </c>
      <c r="K122" s="11">
        <v>793045.81</v>
      </c>
      <c r="L122" s="11">
        <v>20000</v>
      </c>
      <c r="M122" s="11">
        <v>20000</v>
      </c>
      <c r="N122" s="11">
        <v>1058632.52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286596.73</v>
      </c>
      <c r="AZ122" s="11">
        <v>423505.02</v>
      </c>
      <c r="BA122" s="11">
        <v>395559.23</v>
      </c>
      <c r="BB122" s="11">
        <v>3690421.02</v>
      </c>
      <c r="BC122" s="11">
        <v>1182573.17</v>
      </c>
      <c r="BD122" s="11">
        <v>1097559.86</v>
      </c>
      <c r="BE122" s="11">
        <v>1050115.42</v>
      </c>
      <c r="BF122" s="11">
        <v>1050115.42</v>
      </c>
      <c r="BG122" s="11">
        <v>793045.81</v>
      </c>
      <c r="BH122" s="11">
        <v>20000</v>
      </c>
      <c r="BI122" s="11">
        <v>20000</v>
      </c>
      <c r="BJ122" s="11">
        <v>1058632.52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416872.01</v>
      </c>
      <c r="D123" s="11">
        <v>367593.12</v>
      </c>
      <c r="E123" s="11">
        <v>4921942.69</v>
      </c>
      <c r="F123" s="11">
        <v>244926.62</v>
      </c>
      <c r="G123" s="11">
        <v>316799.56</v>
      </c>
      <c r="H123" s="11">
        <v>6700</v>
      </c>
      <c r="I123" s="11">
        <v>6700</v>
      </c>
      <c r="J123" s="11">
        <v>6700</v>
      </c>
      <c r="K123" s="11">
        <v>700</v>
      </c>
      <c r="L123" s="11">
        <v>700</v>
      </c>
      <c r="M123" s="11">
        <v>2438897.51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416872.01</v>
      </c>
      <c r="AZ123" s="11">
        <v>367593.12</v>
      </c>
      <c r="BA123" s="11">
        <v>4921942.69</v>
      </c>
      <c r="BB123" s="11">
        <v>244926.62</v>
      </c>
      <c r="BC123" s="11">
        <v>316799.56</v>
      </c>
      <c r="BD123" s="11">
        <v>6700</v>
      </c>
      <c r="BE123" s="11">
        <v>6700</v>
      </c>
      <c r="BF123" s="11">
        <v>6700</v>
      </c>
      <c r="BG123" s="11">
        <v>700</v>
      </c>
      <c r="BH123" s="11">
        <v>700</v>
      </c>
      <c r="BI123" s="11">
        <v>2438897.51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341343.33</v>
      </c>
      <c r="D124" s="11">
        <v>25600039.11</v>
      </c>
      <c r="E124" s="11">
        <v>12705880.87</v>
      </c>
      <c r="F124" s="11">
        <v>6080864.85</v>
      </c>
      <c r="G124" s="11">
        <v>205922.5</v>
      </c>
      <c r="H124" s="11">
        <v>67922.5</v>
      </c>
      <c r="I124" s="11">
        <v>67921.5</v>
      </c>
      <c r="J124" s="11">
        <v>24700</v>
      </c>
      <c r="K124" s="11">
        <v>11200</v>
      </c>
      <c r="L124" s="11">
        <v>2125217.49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341343.33</v>
      </c>
      <c r="AZ124" s="11">
        <v>25600039.11</v>
      </c>
      <c r="BA124" s="11">
        <v>12705880.87</v>
      </c>
      <c r="BB124" s="11">
        <v>6080864.85</v>
      </c>
      <c r="BC124" s="11">
        <v>205922.5</v>
      </c>
      <c r="BD124" s="11">
        <v>67922.5</v>
      </c>
      <c r="BE124" s="11">
        <v>67921.5</v>
      </c>
      <c r="BF124" s="11">
        <v>24700</v>
      </c>
      <c r="BG124" s="11">
        <v>11200</v>
      </c>
      <c r="BH124" s="11">
        <v>2125217.49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21496984.09</v>
      </c>
      <c r="D125" s="11">
        <v>4409903.29</v>
      </c>
      <c r="E125" s="11">
        <v>2787254.04</v>
      </c>
      <c r="F125" s="11">
        <v>102501</v>
      </c>
      <c r="G125" s="11">
        <v>112501</v>
      </c>
      <c r="H125" s="11">
        <v>2501</v>
      </c>
      <c r="I125" s="11">
        <v>2501</v>
      </c>
      <c r="J125" s="11">
        <v>2501</v>
      </c>
      <c r="K125" s="11">
        <v>7220408.34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21496984.09</v>
      </c>
      <c r="AZ125" s="11">
        <v>4409903.29</v>
      </c>
      <c r="BA125" s="11">
        <v>2787254.04</v>
      </c>
      <c r="BB125" s="11">
        <v>102501</v>
      </c>
      <c r="BC125" s="11">
        <v>112501</v>
      </c>
      <c r="BD125" s="11">
        <v>2501</v>
      </c>
      <c r="BE125" s="11">
        <v>2501</v>
      </c>
      <c r="BF125" s="11">
        <v>2501</v>
      </c>
      <c r="BG125" s="11">
        <v>7220408.34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603700</v>
      </c>
      <c r="D126" s="11">
        <v>413378.65</v>
      </c>
      <c r="E126" s="11">
        <v>93078.66</v>
      </c>
      <c r="F126" s="11">
        <v>799092.5</v>
      </c>
      <c r="G126" s="11">
        <v>48547.96</v>
      </c>
      <c r="H126" s="11">
        <v>8547.96</v>
      </c>
      <c r="I126" s="11">
        <v>2747.96</v>
      </c>
      <c r="J126" s="11">
        <v>13874.28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603700</v>
      </c>
      <c r="AZ126" s="11">
        <v>413378.65</v>
      </c>
      <c r="BA126" s="11">
        <v>93078.66</v>
      </c>
      <c r="BB126" s="11">
        <v>799092.5</v>
      </c>
      <c r="BC126" s="11">
        <v>48547.96</v>
      </c>
      <c r="BD126" s="11">
        <v>8547.96</v>
      </c>
      <c r="BE126" s="11">
        <v>2747.96</v>
      </c>
      <c r="BF126" s="11">
        <v>13874.28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388701.73</v>
      </c>
      <c r="D127" s="11">
        <v>238251</v>
      </c>
      <c r="E127" s="11">
        <v>3022259.41</v>
      </c>
      <c r="F127" s="11">
        <v>237754.75</v>
      </c>
      <c r="G127" s="11">
        <v>72239.8</v>
      </c>
      <c r="H127" s="11">
        <v>56384</v>
      </c>
      <c r="I127" s="11">
        <v>173946.95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388701.73</v>
      </c>
      <c r="AZ127" s="11">
        <v>238251</v>
      </c>
      <c r="BA127" s="11">
        <v>3022259.41</v>
      </c>
      <c r="BB127" s="11">
        <v>237754.75</v>
      </c>
      <c r="BC127" s="11">
        <v>72239.8</v>
      </c>
      <c r="BD127" s="11">
        <v>56384</v>
      </c>
      <c r="BE127" s="11">
        <v>173946.95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153000</v>
      </c>
      <c r="D128" s="11">
        <v>2599622.31</v>
      </c>
      <c r="E128" s="11">
        <v>23478.96</v>
      </c>
      <c r="F128" s="11">
        <v>124576.61</v>
      </c>
      <c r="G128" s="11">
        <v>122576.61</v>
      </c>
      <c r="H128" s="11">
        <v>5672360.09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153000</v>
      </c>
      <c r="AZ128" s="11">
        <v>2599622.31</v>
      </c>
      <c r="BA128" s="11">
        <v>23478.96</v>
      </c>
      <c r="BB128" s="11">
        <v>124576.61</v>
      </c>
      <c r="BC128" s="11">
        <v>122576.61</v>
      </c>
      <c r="BD128" s="11">
        <v>5672360.09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3058487.99</v>
      </c>
      <c r="D129" s="11">
        <v>1024807.35</v>
      </c>
      <c r="E129" s="11">
        <v>164593.62</v>
      </c>
      <c r="F129" s="11">
        <v>90893.62</v>
      </c>
      <c r="G129" s="11">
        <v>414308.4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3058487.99</v>
      </c>
      <c r="AZ129" s="11">
        <v>1024807.35</v>
      </c>
      <c r="BA129" s="11">
        <v>164593.62</v>
      </c>
      <c r="BB129" s="11">
        <v>90893.62</v>
      </c>
      <c r="BC129" s="11">
        <v>414308.4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125880.01</v>
      </c>
      <c r="D130" s="11">
        <v>74196.77</v>
      </c>
      <c r="E130" s="11">
        <v>32686.98</v>
      </c>
      <c r="F130" s="11">
        <v>7149544.43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125880.01</v>
      </c>
      <c r="AZ130" s="11">
        <v>74196.77</v>
      </c>
      <c r="BA130" s="11">
        <v>32686.98</v>
      </c>
      <c r="BB130" s="11">
        <v>7149544.43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44189.8</v>
      </c>
      <c r="D131" s="11">
        <v>105345.49</v>
      </c>
      <c r="E131" s="11">
        <v>7134994.28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44189.8</v>
      </c>
      <c r="AZ131" s="11">
        <v>105345.49</v>
      </c>
      <c r="BA131" s="11">
        <v>7134994.28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65024.64</v>
      </c>
      <c r="D132" s="11">
        <v>10646225.71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65024.64</v>
      </c>
      <c r="AZ132" s="11">
        <v>10646225.71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36813146.65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36813146.65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</row>
    <row r="136" ht="15" customHeight="1" outlineLevel="1" spans="2:8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X136" s="8" t="s">
        <v>23</v>
      </c>
      <c r="AY136" s="9" t="s">
        <v>24</v>
      </c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</row>
    <row r="137" ht="15" customHeight="1" outlineLevel="1" spans="2:8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9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</row>
    <row r="138" ht="15" customHeight="1" outlineLevel="1" spans="2:85">
      <c r="B138" s="10">
        <v>201506</v>
      </c>
      <c r="C138" s="11">
        <f t="shared" ref="C138:AK138" si="18">IF(C7="","",C7+C99)</f>
        <v>0</v>
      </c>
      <c r="D138" s="11">
        <f t="shared" si="18"/>
        <v>0</v>
      </c>
      <c r="E138" s="11">
        <f t="shared" si="18"/>
        <v>0</v>
      </c>
      <c r="F138" s="11">
        <f t="shared" si="18"/>
        <v>0</v>
      </c>
      <c r="G138" s="11">
        <f t="shared" si="18"/>
        <v>0</v>
      </c>
      <c r="H138" s="11">
        <f t="shared" si="18"/>
        <v>0</v>
      </c>
      <c r="I138" s="11">
        <f t="shared" si="18"/>
        <v>0</v>
      </c>
      <c r="J138" s="11">
        <f t="shared" si="18"/>
        <v>0</v>
      </c>
      <c r="K138" s="11">
        <f t="shared" si="18"/>
        <v>0</v>
      </c>
      <c r="L138" s="11">
        <f t="shared" si="18"/>
        <v>0</v>
      </c>
      <c r="M138" s="11">
        <f t="shared" si="18"/>
        <v>0</v>
      </c>
      <c r="N138" s="11">
        <f t="shared" si="18"/>
        <v>0</v>
      </c>
      <c r="O138" s="11">
        <f t="shared" si="18"/>
        <v>0</v>
      </c>
      <c r="P138" s="11">
        <f t="shared" si="18"/>
        <v>0</v>
      </c>
      <c r="Q138" s="11">
        <f t="shared" si="18"/>
        <v>0</v>
      </c>
      <c r="R138" s="11">
        <f t="shared" si="18"/>
        <v>0</v>
      </c>
      <c r="S138" s="11">
        <f t="shared" si="18"/>
        <v>0</v>
      </c>
      <c r="T138" s="11">
        <f t="shared" si="18"/>
        <v>0</v>
      </c>
      <c r="U138" s="11">
        <f t="shared" si="18"/>
        <v>0</v>
      </c>
      <c r="V138" s="11">
        <f t="shared" si="18"/>
        <v>0</v>
      </c>
      <c r="W138" s="11">
        <f t="shared" si="18"/>
        <v>0</v>
      </c>
      <c r="X138" s="11">
        <f t="shared" si="18"/>
        <v>0</v>
      </c>
      <c r="Y138" s="11">
        <f t="shared" si="18"/>
        <v>0</v>
      </c>
      <c r="Z138" s="11">
        <f t="shared" si="18"/>
        <v>0</v>
      </c>
      <c r="AA138" s="11">
        <f t="shared" si="18"/>
        <v>0</v>
      </c>
      <c r="AB138" s="11">
        <f t="shared" si="18"/>
        <v>0</v>
      </c>
      <c r="AC138" s="11">
        <f t="shared" si="18"/>
        <v>0</v>
      </c>
      <c r="AD138" s="11">
        <f t="shared" si="18"/>
        <v>0</v>
      </c>
      <c r="AE138" s="11">
        <f t="shared" si="18"/>
        <v>0</v>
      </c>
      <c r="AF138" s="11">
        <f t="shared" si="18"/>
        <v>0</v>
      </c>
      <c r="AG138" s="11">
        <f t="shared" si="18"/>
        <v>0</v>
      </c>
      <c r="AH138" s="11">
        <f t="shared" si="18"/>
        <v>0</v>
      </c>
      <c r="AI138" s="11">
        <f t="shared" si="18"/>
        <v>0</v>
      </c>
      <c r="AJ138" s="11">
        <f t="shared" si="18"/>
        <v>0</v>
      </c>
      <c r="AK138" s="11">
        <f t="shared" si="18"/>
        <v>0</v>
      </c>
      <c r="AX138" s="10">
        <v>201506</v>
      </c>
      <c r="AY138" s="11">
        <f t="shared" ref="AY138:CG138" si="19">IF(AY7="","",AY7+AY99)</f>
        <v>0</v>
      </c>
      <c r="AZ138" s="11">
        <f t="shared" si="19"/>
        <v>0</v>
      </c>
      <c r="BA138" s="11">
        <f t="shared" si="19"/>
        <v>0</v>
      </c>
      <c r="BB138" s="11">
        <f t="shared" si="19"/>
        <v>0</v>
      </c>
      <c r="BC138" s="11">
        <f t="shared" si="19"/>
        <v>0</v>
      </c>
      <c r="BD138" s="11">
        <f t="shared" si="19"/>
        <v>0</v>
      </c>
      <c r="BE138" s="11">
        <f t="shared" si="19"/>
        <v>0</v>
      </c>
      <c r="BF138" s="11">
        <f t="shared" si="19"/>
        <v>0</v>
      </c>
      <c r="BG138" s="11">
        <f t="shared" si="19"/>
        <v>0</v>
      </c>
      <c r="BH138" s="11">
        <f t="shared" si="19"/>
        <v>0</v>
      </c>
      <c r="BI138" s="11">
        <f t="shared" si="19"/>
        <v>0</v>
      </c>
      <c r="BJ138" s="11">
        <f t="shared" si="19"/>
        <v>0</v>
      </c>
      <c r="BK138" s="11">
        <f t="shared" si="19"/>
        <v>0</v>
      </c>
      <c r="BL138" s="11">
        <f t="shared" si="19"/>
        <v>0</v>
      </c>
      <c r="BM138" s="11">
        <f t="shared" si="19"/>
        <v>0</v>
      </c>
      <c r="BN138" s="11">
        <f t="shared" si="19"/>
        <v>0</v>
      </c>
      <c r="BO138" s="11">
        <f t="shared" si="19"/>
        <v>0</v>
      </c>
      <c r="BP138" s="11">
        <f t="shared" si="19"/>
        <v>0</v>
      </c>
      <c r="BQ138" s="11">
        <f t="shared" si="19"/>
        <v>0</v>
      </c>
      <c r="BR138" s="11">
        <f t="shared" si="19"/>
        <v>0</v>
      </c>
      <c r="BS138" s="11">
        <f t="shared" si="19"/>
        <v>0</v>
      </c>
      <c r="BT138" s="11">
        <f t="shared" si="19"/>
        <v>0</v>
      </c>
      <c r="BU138" s="11">
        <f t="shared" si="19"/>
        <v>0</v>
      </c>
      <c r="BV138" s="11">
        <f t="shared" si="19"/>
        <v>0</v>
      </c>
      <c r="BW138" s="11">
        <f t="shared" si="19"/>
        <v>0</v>
      </c>
      <c r="BX138" s="11">
        <f t="shared" si="19"/>
        <v>0</v>
      </c>
      <c r="BY138" s="11">
        <f t="shared" si="19"/>
        <v>0</v>
      </c>
      <c r="BZ138" s="11">
        <f t="shared" si="19"/>
        <v>0</v>
      </c>
      <c r="CA138" s="11">
        <f t="shared" si="19"/>
        <v>0</v>
      </c>
      <c r="CB138" s="11">
        <f t="shared" si="19"/>
        <v>0</v>
      </c>
      <c r="CC138" s="11">
        <f t="shared" si="19"/>
        <v>0</v>
      </c>
      <c r="CD138" s="11">
        <f t="shared" si="19"/>
        <v>0</v>
      </c>
      <c r="CE138" s="11">
        <f t="shared" si="19"/>
        <v>0</v>
      </c>
      <c r="CF138" s="11">
        <f t="shared" si="19"/>
        <v>0</v>
      </c>
      <c r="CG138" s="11">
        <f t="shared" si="19"/>
        <v>0</v>
      </c>
    </row>
    <row r="139" ht="15" customHeight="1" outlineLevel="1" spans="2:85">
      <c r="B139" s="10">
        <v>201509</v>
      </c>
      <c r="C139" s="11">
        <f t="shared" ref="C139:AJ139" si="20">IF(C8="","",C8+C100)</f>
        <v>0</v>
      </c>
      <c r="D139" s="11">
        <f t="shared" si="20"/>
        <v>0</v>
      </c>
      <c r="E139" s="11">
        <f t="shared" si="20"/>
        <v>0</v>
      </c>
      <c r="F139" s="11">
        <f t="shared" si="20"/>
        <v>0</v>
      </c>
      <c r="G139" s="11">
        <f t="shared" si="20"/>
        <v>0</v>
      </c>
      <c r="H139" s="11">
        <f t="shared" si="20"/>
        <v>0</v>
      </c>
      <c r="I139" s="11">
        <f t="shared" si="20"/>
        <v>535.9</v>
      </c>
      <c r="J139" s="11">
        <f t="shared" si="20"/>
        <v>535.9</v>
      </c>
      <c r="K139" s="11">
        <f t="shared" si="20"/>
        <v>535.9</v>
      </c>
      <c r="L139" s="11">
        <f t="shared" si="20"/>
        <v>535.9</v>
      </c>
      <c r="M139" s="11">
        <f t="shared" si="20"/>
        <v>535.9</v>
      </c>
      <c r="N139" s="11">
        <f t="shared" si="20"/>
        <v>535.9</v>
      </c>
      <c r="O139" s="11">
        <f t="shared" si="20"/>
        <v>535.9</v>
      </c>
      <c r="P139" s="11">
        <f t="shared" si="20"/>
        <v>535.9</v>
      </c>
      <c r="Q139" s="11">
        <f t="shared" si="20"/>
        <v>535.9</v>
      </c>
      <c r="R139" s="11">
        <f t="shared" si="20"/>
        <v>535.9</v>
      </c>
      <c r="S139" s="11">
        <f t="shared" si="20"/>
        <v>535.9</v>
      </c>
      <c r="T139" s="11">
        <f t="shared" si="20"/>
        <v>535.9</v>
      </c>
      <c r="U139" s="11">
        <f t="shared" si="20"/>
        <v>535.9</v>
      </c>
      <c r="V139" s="11">
        <f t="shared" si="20"/>
        <v>535.9</v>
      </c>
      <c r="W139" s="11">
        <f t="shared" si="20"/>
        <v>535.9</v>
      </c>
      <c r="X139" s="11">
        <f t="shared" si="20"/>
        <v>535.9</v>
      </c>
      <c r="Y139" s="11">
        <f t="shared" si="20"/>
        <v>535.9</v>
      </c>
      <c r="Z139" s="11">
        <f t="shared" si="20"/>
        <v>535.9</v>
      </c>
      <c r="AA139" s="11">
        <f t="shared" si="20"/>
        <v>535.9</v>
      </c>
      <c r="AB139" s="11">
        <f t="shared" si="20"/>
        <v>535.9</v>
      </c>
      <c r="AC139" s="11">
        <f t="shared" si="20"/>
        <v>535.9</v>
      </c>
      <c r="AD139" s="11">
        <f t="shared" si="20"/>
        <v>535.9</v>
      </c>
      <c r="AE139" s="11">
        <f t="shared" si="20"/>
        <v>535.9</v>
      </c>
      <c r="AF139" s="11">
        <f t="shared" si="20"/>
        <v>535.9</v>
      </c>
      <c r="AG139" s="11">
        <f t="shared" si="20"/>
        <v>535.9</v>
      </c>
      <c r="AH139" s="11">
        <f t="shared" si="20"/>
        <v>535.9</v>
      </c>
      <c r="AI139" s="11">
        <f t="shared" si="20"/>
        <v>535.9</v>
      </c>
      <c r="AJ139" s="11">
        <f t="shared" si="20"/>
        <v>535.9</v>
      </c>
      <c r="AK139" s="11" t="s">
        <v>25</v>
      </c>
      <c r="AX139" s="10">
        <v>201509</v>
      </c>
      <c r="AY139" s="11">
        <f t="shared" ref="AY139:CF139" si="21">IF(AY8="","",AY8+AY100)</f>
        <v>0</v>
      </c>
      <c r="AZ139" s="11">
        <f t="shared" si="21"/>
        <v>0</v>
      </c>
      <c r="BA139" s="11">
        <f t="shared" si="21"/>
        <v>0</v>
      </c>
      <c r="BB139" s="11">
        <f t="shared" si="21"/>
        <v>0</v>
      </c>
      <c r="BC139" s="11">
        <f t="shared" si="21"/>
        <v>0</v>
      </c>
      <c r="BD139" s="11">
        <f t="shared" si="21"/>
        <v>0</v>
      </c>
      <c r="BE139" s="11">
        <f t="shared" si="21"/>
        <v>535.9</v>
      </c>
      <c r="BF139" s="11">
        <f t="shared" si="21"/>
        <v>535.9</v>
      </c>
      <c r="BG139" s="11">
        <f t="shared" si="21"/>
        <v>535.9</v>
      </c>
      <c r="BH139" s="11">
        <f t="shared" si="21"/>
        <v>535.9</v>
      </c>
      <c r="BI139" s="11">
        <f t="shared" si="21"/>
        <v>535.9</v>
      </c>
      <c r="BJ139" s="11">
        <f t="shared" si="21"/>
        <v>535.9</v>
      </c>
      <c r="BK139" s="11">
        <f t="shared" si="21"/>
        <v>535.9</v>
      </c>
      <c r="BL139" s="11">
        <f t="shared" si="21"/>
        <v>535.9</v>
      </c>
      <c r="BM139" s="11">
        <f t="shared" si="21"/>
        <v>535.9</v>
      </c>
      <c r="BN139" s="11">
        <f t="shared" si="21"/>
        <v>535.9</v>
      </c>
      <c r="BO139" s="11">
        <f t="shared" si="21"/>
        <v>535.9</v>
      </c>
      <c r="BP139" s="11">
        <f t="shared" si="21"/>
        <v>535.9</v>
      </c>
      <c r="BQ139" s="11">
        <f t="shared" si="21"/>
        <v>535.9</v>
      </c>
      <c r="BR139" s="11">
        <f t="shared" si="21"/>
        <v>535.9</v>
      </c>
      <c r="BS139" s="11">
        <f t="shared" si="21"/>
        <v>535.9</v>
      </c>
      <c r="BT139" s="11">
        <f t="shared" si="21"/>
        <v>535.9</v>
      </c>
      <c r="BU139" s="11">
        <f t="shared" si="21"/>
        <v>535.9</v>
      </c>
      <c r="BV139" s="11">
        <f t="shared" si="21"/>
        <v>535.9</v>
      </c>
      <c r="BW139" s="11">
        <f t="shared" si="21"/>
        <v>535.9</v>
      </c>
      <c r="BX139" s="11">
        <f t="shared" si="21"/>
        <v>535.9</v>
      </c>
      <c r="BY139" s="11">
        <f t="shared" si="21"/>
        <v>535.9</v>
      </c>
      <c r="BZ139" s="11">
        <f t="shared" si="21"/>
        <v>535.9</v>
      </c>
      <c r="CA139" s="11">
        <f t="shared" si="21"/>
        <v>535.9</v>
      </c>
      <c r="CB139" s="11">
        <f t="shared" si="21"/>
        <v>535.9</v>
      </c>
      <c r="CC139" s="11">
        <f t="shared" si="21"/>
        <v>535.9</v>
      </c>
      <c r="CD139" s="11">
        <f t="shared" si="21"/>
        <v>535.9</v>
      </c>
      <c r="CE139" s="11">
        <f t="shared" si="21"/>
        <v>535.9</v>
      </c>
      <c r="CF139" s="11">
        <f t="shared" si="21"/>
        <v>535.9</v>
      </c>
      <c r="CG139" s="11" t="s">
        <v>25</v>
      </c>
    </row>
    <row r="140" ht="15" customHeight="1" outlineLevel="1" spans="2:85">
      <c r="B140" s="10">
        <v>201512</v>
      </c>
      <c r="C140" s="11">
        <f t="shared" ref="C140:AI140" si="22">IF(C9="","",C9+C101)</f>
        <v>0</v>
      </c>
      <c r="D140" s="11">
        <f t="shared" si="22"/>
        <v>0</v>
      </c>
      <c r="E140" s="11">
        <f t="shared" si="22"/>
        <v>0</v>
      </c>
      <c r="F140" s="11">
        <f t="shared" si="22"/>
        <v>0</v>
      </c>
      <c r="G140" s="11">
        <f t="shared" si="22"/>
        <v>0</v>
      </c>
      <c r="H140" s="11">
        <f t="shared" si="22"/>
        <v>1497.39</v>
      </c>
      <c r="I140" s="11">
        <f t="shared" si="22"/>
        <v>1497.39</v>
      </c>
      <c r="J140" s="11">
        <f t="shared" si="22"/>
        <v>1497.39</v>
      </c>
      <c r="K140" s="11">
        <f t="shared" si="22"/>
        <v>1497.39</v>
      </c>
      <c r="L140" s="11">
        <f t="shared" si="22"/>
        <v>1497.39</v>
      </c>
      <c r="M140" s="11">
        <f t="shared" si="22"/>
        <v>1497.39</v>
      </c>
      <c r="N140" s="11">
        <f t="shared" si="22"/>
        <v>1497.39</v>
      </c>
      <c r="O140" s="11">
        <f t="shared" si="22"/>
        <v>1497.39</v>
      </c>
      <c r="P140" s="11">
        <f t="shared" si="22"/>
        <v>1497.39</v>
      </c>
      <c r="Q140" s="11">
        <f t="shared" si="22"/>
        <v>1497.39</v>
      </c>
      <c r="R140" s="11">
        <f t="shared" si="22"/>
        <v>1497.39</v>
      </c>
      <c r="S140" s="11">
        <f t="shared" si="22"/>
        <v>1497.39</v>
      </c>
      <c r="T140" s="11">
        <f t="shared" si="22"/>
        <v>1497.39</v>
      </c>
      <c r="U140" s="11">
        <f t="shared" si="22"/>
        <v>1497.39</v>
      </c>
      <c r="V140" s="11">
        <f t="shared" si="22"/>
        <v>1497.39</v>
      </c>
      <c r="W140" s="11">
        <f t="shared" si="22"/>
        <v>1497.39</v>
      </c>
      <c r="X140" s="11">
        <f t="shared" si="22"/>
        <v>1497.39</v>
      </c>
      <c r="Y140" s="11">
        <f t="shared" si="22"/>
        <v>1497.39</v>
      </c>
      <c r="Z140" s="11">
        <f t="shared" si="22"/>
        <v>1497.39</v>
      </c>
      <c r="AA140" s="11">
        <f t="shared" si="22"/>
        <v>1497.39</v>
      </c>
      <c r="AB140" s="11">
        <f t="shared" si="22"/>
        <v>1497.39</v>
      </c>
      <c r="AC140" s="11">
        <f t="shared" si="22"/>
        <v>1497.39</v>
      </c>
      <c r="AD140" s="11">
        <f t="shared" si="22"/>
        <v>1497.39</v>
      </c>
      <c r="AE140" s="11">
        <f t="shared" si="22"/>
        <v>1497.39</v>
      </c>
      <c r="AF140" s="11">
        <f t="shared" si="22"/>
        <v>1497.39</v>
      </c>
      <c r="AG140" s="11">
        <f t="shared" si="22"/>
        <v>1497.39</v>
      </c>
      <c r="AH140" s="11">
        <f t="shared" si="22"/>
        <v>1497.39</v>
      </c>
      <c r="AI140" s="11">
        <f t="shared" si="22"/>
        <v>1497.39</v>
      </c>
      <c r="AJ140" s="11" t="s">
        <v>25</v>
      </c>
      <c r="AK140" s="11" t="s">
        <v>25</v>
      </c>
      <c r="AX140" s="10">
        <v>201512</v>
      </c>
      <c r="AY140" s="11">
        <f t="shared" ref="AY140:CE140" si="23">IF(AY9="","",AY9+AY101)</f>
        <v>0</v>
      </c>
      <c r="AZ140" s="11">
        <f t="shared" si="23"/>
        <v>0</v>
      </c>
      <c r="BA140" s="11">
        <f t="shared" si="23"/>
        <v>0</v>
      </c>
      <c r="BB140" s="11">
        <f t="shared" si="23"/>
        <v>0</v>
      </c>
      <c r="BC140" s="11">
        <f t="shared" si="23"/>
        <v>0</v>
      </c>
      <c r="BD140" s="11">
        <f t="shared" si="23"/>
        <v>1497.39</v>
      </c>
      <c r="BE140" s="11">
        <f t="shared" si="23"/>
        <v>1497.39</v>
      </c>
      <c r="BF140" s="11">
        <f t="shared" si="23"/>
        <v>1497.39</v>
      </c>
      <c r="BG140" s="11">
        <f t="shared" si="23"/>
        <v>1497.39</v>
      </c>
      <c r="BH140" s="11">
        <f t="shared" si="23"/>
        <v>1497.39</v>
      </c>
      <c r="BI140" s="11">
        <f t="shared" si="23"/>
        <v>1497.39</v>
      </c>
      <c r="BJ140" s="11">
        <f t="shared" si="23"/>
        <v>1497.39</v>
      </c>
      <c r="BK140" s="11">
        <f t="shared" si="23"/>
        <v>1497.39</v>
      </c>
      <c r="BL140" s="11">
        <f t="shared" si="23"/>
        <v>1497.39</v>
      </c>
      <c r="BM140" s="11">
        <f t="shared" si="23"/>
        <v>1497.39</v>
      </c>
      <c r="BN140" s="11">
        <f t="shared" si="23"/>
        <v>1497.39</v>
      </c>
      <c r="BO140" s="11">
        <f t="shared" si="23"/>
        <v>1497.39</v>
      </c>
      <c r="BP140" s="11">
        <f t="shared" si="23"/>
        <v>1497.39</v>
      </c>
      <c r="BQ140" s="11">
        <f t="shared" si="23"/>
        <v>1497.39</v>
      </c>
      <c r="BR140" s="11">
        <f t="shared" si="23"/>
        <v>1497.39</v>
      </c>
      <c r="BS140" s="11">
        <f t="shared" si="23"/>
        <v>1497.39</v>
      </c>
      <c r="BT140" s="11">
        <f t="shared" si="23"/>
        <v>1497.39</v>
      </c>
      <c r="BU140" s="11">
        <f t="shared" si="23"/>
        <v>1497.39</v>
      </c>
      <c r="BV140" s="11">
        <f t="shared" si="23"/>
        <v>1497.39</v>
      </c>
      <c r="BW140" s="11">
        <f t="shared" si="23"/>
        <v>1497.39</v>
      </c>
      <c r="BX140" s="11">
        <f t="shared" si="23"/>
        <v>1497.39</v>
      </c>
      <c r="BY140" s="11">
        <f t="shared" si="23"/>
        <v>1497.39</v>
      </c>
      <c r="BZ140" s="11">
        <f t="shared" si="23"/>
        <v>1497.39</v>
      </c>
      <c r="CA140" s="11">
        <f t="shared" si="23"/>
        <v>1497.39</v>
      </c>
      <c r="CB140" s="11">
        <f t="shared" si="23"/>
        <v>1497.39</v>
      </c>
      <c r="CC140" s="11">
        <f t="shared" si="23"/>
        <v>1497.39</v>
      </c>
      <c r="CD140" s="11">
        <f t="shared" si="23"/>
        <v>1497.39</v>
      </c>
      <c r="CE140" s="11">
        <f t="shared" si="23"/>
        <v>1497.39</v>
      </c>
      <c r="CF140" s="11" t="s">
        <v>25</v>
      </c>
      <c r="CG140" s="11" t="s">
        <v>25</v>
      </c>
    </row>
    <row r="141" ht="15" customHeight="1" outlineLevel="1" spans="2:85">
      <c r="B141" s="10">
        <v>201603</v>
      </c>
      <c r="C141" s="11">
        <f t="shared" ref="C141:AH141" si="24">IF(C10="","",C10+C102)</f>
        <v>9877.68</v>
      </c>
      <c r="D141" s="11">
        <f t="shared" si="24"/>
        <v>720697.21</v>
      </c>
      <c r="E141" s="11">
        <f t="shared" si="24"/>
        <v>6483829.21</v>
      </c>
      <c r="F141" s="11">
        <f t="shared" si="24"/>
        <v>15356270.91</v>
      </c>
      <c r="G141" s="11">
        <f t="shared" si="24"/>
        <v>20575184.09</v>
      </c>
      <c r="H141" s="11">
        <f t="shared" si="24"/>
        <v>22060025.63</v>
      </c>
      <c r="I141" s="11">
        <f t="shared" si="24"/>
        <v>23043884.27</v>
      </c>
      <c r="J141" s="11">
        <f t="shared" si="24"/>
        <v>23139248.22</v>
      </c>
      <c r="K141" s="11">
        <f t="shared" si="24"/>
        <v>23143291.82</v>
      </c>
      <c r="L141" s="11">
        <f t="shared" si="24"/>
        <v>23143291.82</v>
      </c>
      <c r="M141" s="11">
        <f t="shared" si="24"/>
        <v>23143291.82</v>
      </c>
      <c r="N141" s="11">
        <f t="shared" si="24"/>
        <v>23139036.17</v>
      </c>
      <c r="O141" s="11">
        <f t="shared" si="24"/>
        <v>23139036.17</v>
      </c>
      <c r="P141" s="11">
        <f t="shared" si="24"/>
        <v>23139036.17</v>
      </c>
      <c r="Q141" s="11">
        <f t="shared" si="24"/>
        <v>23139036.17</v>
      </c>
      <c r="R141" s="11">
        <f t="shared" si="24"/>
        <v>23139036.17</v>
      </c>
      <c r="S141" s="11">
        <f t="shared" si="24"/>
        <v>23139036.17</v>
      </c>
      <c r="T141" s="11">
        <f t="shared" si="24"/>
        <v>23139036.17</v>
      </c>
      <c r="U141" s="11">
        <f t="shared" si="24"/>
        <v>23139036.17</v>
      </c>
      <c r="V141" s="11">
        <f t="shared" si="24"/>
        <v>23093305.64</v>
      </c>
      <c r="W141" s="11">
        <f t="shared" si="24"/>
        <v>23093305.64</v>
      </c>
      <c r="X141" s="11">
        <f t="shared" si="24"/>
        <v>23093305.64</v>
      </c>
      <c r="Y141" s="11">
        <f t="shared" si="24"/>
        <v>23093305.64</v>
      </c>
      <c r="Z141" s="11">
        <f t="shared" si="24"/>
        <v>23093305.64</v>
      </c>
      <c r="AA141" s="11">
        <f t="shared" si="24"/>
        <v>23093305.64</v>
      </c>
      <c r="AB141" s="11">
        <f t="shared" si="24"/>
        <v>23093305.64</v>
      </c>
      <c r="AC141" s="11">
        <f t="shared" si="24"/>
        <v>23093305.64</v>
      </c>
      <c r="AD141" s="11">
        <f t="shared" si="24"/>
        <v>23093305.64</v>
      </c>
      <c r="AE141" s="11">
        <f t="shared" si="24"/>
        <v>23093305.64</v>
      </c>
      <c r="AF141" s="11">
        <f t="shared" si="24"/>
        <v>23093305.64</v>
      </c>
      <c r="AG141" s="11">
        <f t="shared" si="24"/>
        <v>23093305.64</v>
      </c>
      <c r="AH141" s="11">
        <f t="shared" si="24"/>
        <v>23093305.64</v>
      </c>
      <c r="AI141" s="11" t="s">
        <v>25</v>
      </c>
      <c r="AJ141" s="11" t="s">
        <v>25</v>
      </c>
      <c r="AK141" s="11" t="s">
        <v>25</v>
      </c>
      <c r="AX141" s="10">
        <v>201603</v>
      </c>
      <c r="AY141" s="11">
        <f t="shared" ref="AY141:CD141" si="25">IF(AY10="","",AY10+AY102)</f>
        <v>9877.68</v>
      </c>
      <c r="AZ141" s="11">
        <f t="shared" si="25"/>
        <v>720697.21</v>
      </c>
      <c r="BA141" s="11">
        <f t="shared" si="25"/>
        <v>6483829.21</v>
      </c>
      <c r="BB141" s="11">
        <f t="shared" si="25"/>
        <v>15356270.91</v>
      </c>
      <c r="BC141" s="11">
        <f t="shared" si="25"/>
        <v>20575184.09</v>
      </c>
      <c r="BD141" s="11">
        <f t="shared" si="25"/>
        <v>22060025.63</v>
      </c>
      <c r="BE141" s="11">
        <f t="shared" si="25"/>
        <v>23043884.27</v>
      </c>
      <c r="BF141" s="11">
        <f t="shared" si="25"/>
        <v>23139248.22</v>
      </c>
      <c r="BG141" s="11">
        <f t="shared" si="25"/>
        <v>23143291.82</v>
      </c>
      <c r="BH141" s="11">
        <f t="shared" si="25"/>
        <v>23143291.82</v>
      </c>
      <c r="BI141" s="11">
        <f t="shared" si="25"/>
        <v>23143291.82</v>
      </c>
      <c r="BJ141" s="11">
        <f t="shared" si="25"/>
        <v>23139036.17</v>
      </c>
      <c r="BK141" s="11">
        <f t="shared" si="25"/>
        <v>23139036.17</v>
      </c>
      <c r="BL141" s="11">
        <f t="shared" si="25"/>
        <v>23139036.17</v>
      </c>
      <c r="BM141" s="11">
        <f t="shared" si="25"/>
        <v>23139036.17</v>
      </c>
      <c r="BN141" s="11">
        <f t="shared" si="25"/>
        <v>23139036.17</v>
      </c>
      <c r="BO141" s="11">
        <f t="shared" si="25"/>
        <v>23139036.17</v>
      </c>
      <c r="BP141" s="11">
        <f t="shared" si="25"/>
        <v>23139036.17</v>
      </c>
      <c r="BQ141" s="11">
        <f t="shared" si="25"/>
        <v>23139036.17</v>
      </c>
      <c r="BR141" s="11">
        <f t="shared" si="25"/>
        <v>23093305.64</v>
      </c>
      <c r="BS141" s="11">
        <f t="shared" si="25"/>
        <v>23093305.64</v>
      </c>
      <c r="BT141" s="11">
        <f t="shared" si="25"/>
        <v>23093305.64</v>
      </c>
      <c r="BU141" s="11">
        <f t="shared" si="25"/>
        <v>23093305.64</v>
      </c>
      <c r="BV141" s="11">
        <f t="shared" si="25"/>
        <v>23093305.64</v>
      </c>
      <c r="BW141" s="11">
        <f t="shared" si="25"/>
        <v>23093305.64</v>
      </c>
      <c r="BX141" s="11">
        <f t="shared" si="25"/>
        <v>23093305.64</v>
      </c>
      <c r="BY141" s="11">
        <f t="shared" si="25"/>
        <v>23093305.64</v>
      </c>
      <c r="BZ141" s="11">
        <f t="shared" si="25"/>
        <v>23093305.64</v>
      </c>
      <c r="CA141" s="11">
        <f t="shared" si="25"/>
        <v>23093305.64</v>
      </c>
      <c r="CB141" s="11">
        <f t="shared" si="25"/>
        <v>23093305.64</v>
      </c>
      <c r="CC141" s="11">
        <f t="shared" si="25"/>
        <v>23093305.64</v>
      </c>
      <c r="CD141" s="11">
        <f t="shared" si="25"/>
        <v>23093305.64</v>
      </c>
      <c r="CE141" s="11" t="s">
        <v>25</v>
      </c>
      <c r="CF141" s="11" t="s">
        <v>25</v>
      </c>
      <c r="CG141" s="11" t="s">
        <v>25</v>
      </c>
    </row>
    <row r="142" ht="15" customHeight="1" outlineLevel="1" spans="2:85">
      <c r="B142" s="10">
        <v>201606</v>
      </c>
      <c r="C142" s="11">
        <f t="shared" ref="C142:AG142" si="26">IF(C11="","",C11+C103)</f>
        <v>321333.78</v>
      </c>
      <c r="D142" s="11">
        <f t="shared" si="26"/>
        <v>3647742.87</v>
      </c>
      <c r="E142" s="11">
        <f t="shared" si="26"/>
        <v>11083021.41</v>
      </c>
      <c r="F142" s="11">
        <f t="shared" si="26"/>
        <v>14665866.42</v>
      </c>
      <c r="G142" s="11">
        <f t="shared" si="26"/>
        <v>16138639.6</v>
      </c>
      <c r="H142" s="11">
        <f t="shared" si="26"/>
        <v>16825153.58</v>
      </c>
      <c r="I142" s="11">
        <f t="shared" si="26"/>
        <v>16931863.94</v>
      </c>
      <c r="J142" s="11">
        <f t="shared" si="26"/>
        <v>16965012.51</v>
      </c>
      <c r="K142" s="11">
        <f t="shared" si="26"/>
        <v>16941830.05</v>
      </c>
      <c r="L142" s="11">
        <f t="shared" si="26"/>
        <v>16941830.05</v>
      </c>
      <c r="M142" s="11">
        <f t="shared" si="26"/>
        <v>16941830.05</v>
      </c>
      <c r="N142" s="11">
        <f t="shared" si="26"/>
        <v>16941830.05</v>
      </c>
      <c r="O142" s="11">
        <f t="shared" si="26"/>
        <v>16941830.05</v>
      </c>
      <c r="P142" s="11">
        <f t="shared" si="26"/>
        <v>16941830.05</v>
      </c>
      <c r="Q142" s="11">
        <f t="shared" si="26"/>
        <v>16941830.05</v>
      </c>
      <c r="R142" s="11">
        <f t="shared" si="26"/>
        <v>16941830.05</v>
      </c>
      <c r="S142" s="11">
        <f t="shared" si="26"/>
        <v>16941830.05</v>
      </c>
      <c r="T142" s="11">
        <f t="shared" si="26"/>
        <v>16941830.05</v>
      </c>
      <c r="U142" s="11">
        <f t="shared" si="26"/>
        <v>16941830.05</v>
      </c>
      <c r="V142" s="11">
        <f t="shared" si="26"/>
        <v>16941830.05</v>
      </c>
      <c r="W142" s="11">
        <f t="shared" si="26"/>
        <v>16941830.05</v>
      </c>
      <c r="X142" s="11">
        <f t="shared" si="26"/>
        <v>16941830.05</v>
      </c>
      <c r="Y142" s="11">
        <f t="shared" si="26"/>
        <v>16941830.05</v>
      </c>
      <c r="Z142" s="11">
        <f t="shared" si="26"/>
        <v>16941830.05</v>
      </c>
      <c r="AA142" s="11">
        <f t="shared" si="26"/>
        <v>16941830.05</v>
      </c>
      <c r="AB142" s="11">
        <f t="shared" si="26"/>
        <v>16941830.05</v>
      </c>
      <c r="AC142" s="11">
        <f t="shared" si="26"/>
        <v>16941830.05</v>
      </c>
      <c r="AD142" s="11">
        <f t="shared" si="26"/>
        <v>16941830.05</v>
      </c>
      <c r="AE142" s="11">
        <f t="shared" si="26"/>
        <v>16941830.05</v>
      </c>
      <c r="AF142" s="11">
        <f t="shared" si="26"/>
        <v>16941830.05</v>
      </c>
      <c r="AG142" s="11">
        <f t="shared" si="26"/>
        <v>16941830.05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201606</v>
      </c>
      <c r="AY142" s="11">
        <f t="shared" ref="AY142:CC142" si="27">IF(AY11="","",AY11+AY103)</f>
        <v>321333.78</v>
      </c>
      <c r="AZ142" s="11">
        <f t="shared" si="27"/>
        <v>3647742.87</v>
      </c>
      <c r="BA142" s="11">
        <f t="shared" si="27"/>
        <v>11083021.41</v>
      </c>
      <c r="BB142" s="11">
        <f t="shared" si="27"/>
        <v>14665866.42</v>
      </c>
      <c r="BC142" s="11">
        <f t="shared" si="27"/>
        <v>16138639.6</v>
      </c>
      <c r="BD142" s="11">
        <f t="shared" si="27"/>
        <v>16825153.58</v>
      </c>
      <c r="BE142" s="11">
        <f t="shared" si="27"/>
        <v>16931863.94</v>
      </c>
      <c r="BF142" s="11">
        <f t="shared" si="27"/>
        <v>16965012.51</v>
      </c>
      <c r="BG142" s="11">
        <f t="shared" si="27"/>
        <v>16941830.05</v>
      </c>
      <c r="BH142" s="11">
        <f t="shared" si="27"/>
        <v>16941830.05</v>
      </c>
      <c r="BI142" s="11">
        <f t="shared" si="27"/>
        <v>16941830.05</v>
      </c>
      <c r="BJ142" s="11">
        <f t="shared" si="27"/>
        <v>16941830.05</v>
      </c>
      <c r="BK142" s="11">
        <f t="shared" si="27"/>
        <v>16941830.05</v>
      </c>
      <c r="BL142" s="11">
        <f t="shared" si="27"/>
        <v>16941830.05</v>
      </c>
      <c r="BM142" s="11">
        <f t="shared" si="27"/>
        <v>16941830.05</v>
      </c>
      <c r="BN142" s="11">
        <f t="shared" si="27"/>
        <v>16941830.05</v>
      </c>
      <c r="BO142" s="11">
        <f t="shared" si="27"/>
        <v>16941830.05</v>
      </c>
      <c r="BP142" s="11">
        <f t="shared" si="27"/>
        <v>16941830.05</v>
      </c>
      <c r="BQ142" s="11">
        <f t="shared" si="27"/>
        <v>16941830.05</v>
      </c>
      <c r="BR142" s="11">
        <f t="shared" si="27"/>
        <v>16941830.05</v>
      </c>
      <c r="BS142" s="11">
        <f t="shared" si="27"/>
        <v>16941830.05</v>
      </c>
      <c r="BT142" s="11">
        <f t="shared" si="27"/>
        <v>16941830.05</v>
      </c>
      <c r="BU142" s="11">
        <f t="shared" si="27"/>
        <v>16941830.05</v>
      </c>
      <c r="BV142" s="11">
        <f t="shared" si="27"/>
        <v>16941830.05</v>
      </c>
      <c r="BW142" s="11">
        <f t="shared" si="27"/>
        <v>16941830.05</v>
      </c>
      <c r="BX142" s="11">
        <f t="shared" si="27"/>
        <v>16941830.05</v>
      </c>
      <c r="BY142" s="11">
        <f t="shared" si="27"/>
        <v>16941830.05</v>
      </c>
      <c r="BZ142" s="11">
        <f t="shared" si="27"/>
        <v>16941830.05</v>
      </c>
      <c r="CA142" s="11">
        <f t="shared" si="27"/>
        <v>16941830.05</v>
      </c>
      <c r="CB142" s="11">
        <f t="shared" si="27"/>
        <v>16941830.05</v>
      </c>
      <c r="CC142" s="11">
        <f t="shared" si="27"/>
        <v>16941830.05</v>
      </c>
      <c r="CD142" s="11" t="s">
        <v>25</v>
      </c>
      <c r="CE142" s="11" t="s">
        <v>25</v>
      </c>
      <c r="CF142" s="11" t="s">
        <v>25</v>
      </c>
      <c r="CG142" s="11" t="s">
        <v>25</v>
      </c>
    </row>
    <row r="143" ht="15" customHeight="1" outlineLevel="1" spans="2:85">
      <c r="B143" s="10">
        <v>201609</v>
      </c>
      <c r="C143" s="11">
        <f t="shared" ref="C143:AF143" si="28">IF(C12="","",C12+C104)</f>
        <v>1670878.16</v>
      </c>
      <c r="D143" s="11">
        <f t="shared" si="28"/>
        <v>16139424.68</v>
      </c>
      <c r="E143" s="11">
        <f t="shared" si="28"/>
        <v>25342056.78</v>
      </c>
      <c r="F143" s="11">
        <f t="shared" si="28"/>
        <v>28448115.9</v>
      </c>
      <c r="G143" s="11">
        <f t="shared" si="28"/>
        <v>30025096.59</v>
      </c>
      <c r="H143" s="11">
        <f t="shared" si="28"/>
        <v>30524503.7</v>
      </c>
      <c r="I143" s="11">
        <f t="shared" si="28"/>
        <v>30600636.69</v>
      </c>
      <c r="J143" s="11">
        <f t="shared" si="28"/>
        <v>30679989.33</v>
      </c>
      <c r="K143" s="11">
        <f t="shared" si="28"/>
        <v>30689384.21</v>
      </c>
      <c r="L143" s="11">
        <f t="shared" si="28"/>
        <v>30689796.18</v>
      </c>
      <c r="M143" s="11">
        <f t="shared" si="28"/>
        <v>30694919.17</v>
      </c>
      <c r="N143" s="11">
        <f t="shared" si="28"/>
        <v>30694919.17</v>
      </c>
      <c r="O143" s="11">
        <f t="shared" si="28"/>
        <v>30697412.84</v>
      </c>
      <c r="P143" s="11">
        <f t="shared" si="28"/>
        <v>30698004.27</v>
      </c>
      <c r="Q143" s="11">
        <f t="shared" si="28"/>
        <v>30698004.27</v>
      </c>
      <c r="R143" s="11">
        <f t="shared" si="28"/>
        <v>30698004.27</v>
      </c>
      <c r="S143" s="11">
        <f t="shared" si="28"/>
        <v>30698004.27</v>
      </c>
      <c r="T143" s="11">
        <f t="shared" si="28"/>
        <v>30697781.28</v>
      </c>
      <c r="U143" s="11">
        <f t="shared" si="28"/>
        <v>30697781.28</v>
      </c>
      <c r="V143" s="11">
        <f t="shared" si="28"/>
        <v>30697781.28</v>
      </c>
      <c r="W143" s="11">
        <f t="shared" si="28"/>
        <v>30697781.28</v>
      </c>
      <c r="X143" s="11">
        <f t="shared" si="28"/>
        <v>30697781.28</v>
      </c>
      <c r="Y143" s="11">
        <f t="shared" si="28"/>
        <v>30697781.28</v>
      </c>
      <c r="Z143" s="11">
        <f t="shared" si="28"/>
        <v>30697781.28</v>
      </c>
      <c r="AA143" s="11">
        <f t="shared" si="28"/>
        <v>30697781.28</v>
      </c>
      <c r="AB143" s="11">
        <f t="shared" si="28"/>
        <v>30697781.28</v>
      </c>
      <c r="AC143" s="11">
        <f t="shared" si="28"/>
        <v>30697781.28</v>
      </c>
      <c r="AD143" s="11">
        <f t="shared" si="28"/>
        <v>30697781.28</v>
      </c>
      <c r="AE143" s="11">
        <f t="shared" si="28"/>
        <v>30697781.28</v>
      </c>
      <c r="AF143" s="11">
        <f t="shared" si="28"/>
        <v>30697781.28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201609</v>
      </c>
      <c r="AY143" s="11">
        <f t="shared" ref="AY143:CB143" si="29">IF(AY12="","",AY12+AY104)</f>
        <v>1670878.16</v>
      </c>
      <c r="AZ143" s="11">
        <f t="shared" si="29"/>
        <v>16139424.68</v>
      </c>
      <c r="BA143" s="11">
        <f t="shared" si="29"/>
        <v>25342056.78</v>
      </c>
      <c r="BB143" s="11">
        <f t="shared" si="29"/>
        <v>28448115.9</v>
      </c>
      <c r="BC143" s="11">
        <f t="shared" si="29"/>
        <v>30025096.59</v>
      </c>
      <c r="BD143" s="11">
        <f t="shared" si="29"/>
        <v>30524503.7</v>
      </c>
      <c r="BE143" s="11">
        <f t="shared" si="29"/>
        <v>30600636.69</v>
      </c>
      <c r="BF143" s="11">
        <f t="shared" si="29"/>
        <v>30679989.33</v>
      </c>
      <c r="BG143" s="11">
        <f t="shared" si="29"/>
        <v>30689384.21</v>
      </c>
      <c r="BH143" s="11">
        <f t="shared" si="29"/>
        <v>30689796.18</v>
      </c>
      <c r="BI143" s="11">
        <f t="shared" si="29"/>
        <v>30694919.17</v>
      </c>
      <c r="BJ143" s="11">
        <f t="shared" si="29"/>
        <v>30694919.17</v>
      </c>
      <c r="BK143" s="11">
        <f t="shared" si="29"/>
        <v>30697412.84</v>
      </c>
      <c r="BL143" s="11">
        <f t="shared" si="29"/>
        <v>30698004.27</v>
      </c>
      <c r="BM143" s="11">
        <f t="shared" si="29"/>
        <v>30698004.27</v>
      </c>
      <c r="BN143" s="11">
        <f t="shared" si="29"/>
        <v>30698004.27</v>
      </c>
      <c r="BO143" s="11">
        <f t="shared" si="29"/>
        <v>30698004.27</v>
      </c>
      <c r="BP143" s="11">
        <f t="shared" si="29"/>
        <v>30697781.28</v>
      </c>
      <c r="BQ143" s="11">
        <f t="shared" si="29"/>
        <v>30697781.28</v>
      </c>
      <c r="BR143" s="11">
        <f t="shared" si="29"/>
        <v>30697781.28</v>
      </c>
      <c r="BS143" s="11">
        <f t="shared" si="29"/>
        <v>30697781.28</v>
      </c>
      <c r="BT143" s="11">
        <f t="shared" si="29"/>
        <v>30697781.28</v>
      </c>
      <c r="BU143" s="11">
        <f t="shared" si="29"/>
        <v>30697781.28</v>
      </c>
      <c r="BV143" s="11">
        <f t="shared" si="29"/>
        <v>30697781.28</v>
      </c>
      <c r="BW143" s="11">
        <f t="shared" si="29"/>
        <v>30697781.28</v>
      </c>
      <c r="BX143" s="11">
        <f t="shared" si="29"/>
        <v>30697781.28</v>
      </c>
      <c r="BY143" s="11">
        <f t="shared" si="29"/>
        <v>30697781.28</v>
      </c>
      <c r="BZ143" s="11">
        <f t="shared" si="29"/>
        <v>30697781.28</v>
      </c>
      <c r="CA143" s="11">
        <f t="shared" si="29"/>
        <v>30697781.28</v>
      </c>
      <c r="CB143" s="11">
        <f t="shared" si="29"/>
        <v>30697781.28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</row>
    <row r="144" ht="15" customHeight="1" outlineLevel="1" spans="2:85">
      <c r="B144" s="10">
        <v>201612</v>
      </c>
      <c r="C144" s="11">
        <f t="shared" ref="C144:AE144" si="30">IF(C13="","",C13+C105)</f>
        <v>9298591.95</v>
      </c>
      <c r="D144" s="11">
        <f t="shared" si="30"/>
        <v>23826468.86</v>
      </c>
      <c r="E144" s="11">
        <f t="shared" si="30"/>
        <v>29411217.11</v>
      </c>
      <c r="F144" s="11">
        <f t="shared" si="30"/>
        <v>32210584.41</v>
      </c>
      <c r="G144" s="11">
        <f t="shared" si="30"/>
        <v>33131601.4</v>
      </c>
      <c r="H144" s="11">
        <f t="shared" si="30"/>
        <v>33519548.56</v>
      </c>
      <c r="I144" s="11">
        <f t="shared" si="30"/>
        <v>36126060.41</v>
      </c>
      <c r="J144" s="11">
        <f t="shared" si="30"/>
        <v>36552730.77</v>
      </c>
      <c r="K144" s="11">
        <f t="shared" si="30"/>
        <v>36551765.21</v>
      </c>
      <c r="L144" s="11">
        <f t="shared" si="30"/>
        <v>36554690.45</v>
      </c>
      <c r="M144" s="11">
        <f t="shared" si="30"/>
        <v>36551870.72</v>
      </c>
      <c r="N144" s="11">
        <f t="shared" si="30"/>
        <v>36551278.16</v>
      </c>
      <c r="O144" s="11">
        <f t="shared" si="30"/>
        <v>36589596.23</v>
      </c>
      <c r="P144" s="11">
        <f t="shared" si="30"/>
        <v>36604349.48</v>
      </c>
      <c r="Q144" s="11">
        <f t="shared" si="30"/>
        <v>36604349.48</v>
      </c>
      <c r="R144" s="11">
        <f t="shared" si="30"/>
        <v>36604349.48</v>
      </c>
      <c r="S144" s="11">
        <f t="shared" si="30"/>
        <v>36648856.95</v>
      </c>
      <c r="T144" s="11">
        <f t="shared" si="30"/>
        <v>36648856.95</v>
      </c>
      <c r="U144" s="11">
        <f t="shared" si="30"/>
        <v>36648856.95</v>
      </c>
      <c r="V144" s="11">
        <f t="shared" si="30"/>
        <v>36648856.95</v>
      </c>
      <c r="W144" s="11">
        <f t="shared" si="30"/>
        <v>36648856.95</v>
      </c>
      <c r="X144" s="11">
        <f t="shared" si="30"/>
        <v>36648856.95</v>
      </c>
      <c r="Y144" s="11">
        <f t="shared" si="30"/>
        <v>36648856.95</v>
      </c>
      <c r="Z144" s="11">
        <f t="shared" si="30"/>
        <v>36648856.95</v>
      </c>
      <c r="AA144" s="11">
        <f t="shared" si="30"/>
        <v>36649776.38</v>
      </c>
      <c r="AB144" s="11">
        <f t="shared" si="30"/>
        <v>36649776.38</v>
      </c>
      <c r="AC144" s="11">
        <f t="shared" si="30"/>
        <v>36649776.38</v>
      </c>
      <c r="AD144" s="11">
        <f t="shared" si="30"/>
        <v>36649272.58</v>
      </c>
      <c r="AE144" s="11">
        <f t="shared" si="30"/>
        <v>36647927.73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201612</v>
      </c>
      <c r="AY144" s="11">
        <f t="shared" ref="AY144:CA144" si="31">IF(AY13="","",AY13+AY105)</f>
        <v>9298591.95</v>
      </c>
      <c r="AZ144" s="11">
        <f t="shared" si="31"/>
        <v>23826468.86</v>
      </c>
      <c r="BA144" s="11">
        <f t="shared" si="31"/>
        <v>29411217.11</v>
      </c>
      <c r="BB144" s="11">
        <f t="shared" si="31"/>
        <v>32210584.41</v>
      </c>
      <c r="BC144" s="11">
        <f t="shared" si="31"/>
        <v>33131601.4</v>
      </c>
      <c r="BD144" s="11">
        <f t="shared" si="31"/>
        <v>33519548.56</v>
      </c>
      <c r="BE144" s="11">
        <f t="shared" si="31"/>
        <v>36126060.41</v>
      </c>
      <c r="BF144" s="11">
        <f t="shared" si="31"/>
        <v>36552730.77</v>
      </c>
      <c r="BG144" s="11">
        <f t="shared" si="31"/>
        <v>36551765.21</v>
      </c>
      <c r="BH144" s="11">
        <f t="shared" si="31"/>
        <v>36554690.45</v>
      </c>
      <c r="BI144" s="11">
        <f t="shared" si="31"/>
        <v>36551870.72</v>
      </c>
      <c r="BJ144" s="11">
        <f t="shared" si="31"/>
        <v>36551278.16</v>
      </c>
      <c r="BK144" s="11">
        <f t="shared" si="31"/>
        <v>36589596.23</v>
      </c>
      <c r="BL144" s="11">
        <f t="shared" si="31"/>
        <v>36604349.48</v>
      </c>
      <c r="BM144" s="11">
        <f t="shared" si="31"/>
        <v>36604349.48</v>
      </c>
      <c r="BN144" s="11">
        <f t="shared" si="31"/>
        <v>36604349.48</v>
      </c>
      <c r="BO144" s="11">
        <f t="shared" si="31"/>
        <v>36648856.95</v>
      </c>
      <c r="BP144" s="11">
        <f t="shared" si="31"/>
        <v>36648856.95</v>
      </c>
      <c r="BQ144" s="11">
        <f t="shared" si="31"/>
        <v>36648856.95</v>
      </c>
      <c r="BR144" s="11">
        <f t="shared" si="31"/>
        <v>36648856.95</v>
      </c>
      <c r="BS144" s="11">
        <f t="shared" si="31"/>
        <v>36648856.95</v>
      </c>
      <c r="BT144" s="11">
        <f t="shared" si="31"/>
        <v>36648856.95</v>
      </c>
      <c r="BU144" s="11">
        <f t="shared" si="31"/>
        <v>36648856.95</v>
      </c>
      <c r="BV144" s="11">
        <f t="shared" si="31"/>
        <v>36648856.95</v>
      </c>
      <c r="BW144" s="11">
        <f t="shared" si="31"/>
        <v>36649776.38</v>
      </c>
      <c r="BX144" s="11">
        <f t="shared" si="31"/>
        <v>36649776.38</v>
      </c>
      <c r="BY144" s="11">
        <f t="shared" si="31"/>
        <v>36649776.38</v>
      </c>
      <c r="BZ144" s="11">
        <f t="shared" si="31"/>
        <v>36649272.58</v>
      </c>
      <c r="CA144" s="11">
        <f t="shared" si="31"/>
        <v>36647927.73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</row>
    <row r="145" ht="15" customHeight="1" outlineLevel="1" spans="2:85">
      <c r="B145" s="10">
        <v>201703</v>
      </c>
      <c r="C145" s="11">
        <f t="shared" ref="C145:AD145" si="32">IF(C14="","",C14+C106)</f>
        <v>3473280.66</v>
      </c>
      <c r="D145" s="11">
        <f t="shared" si="32"/>
        <v>19786712.89</v>
      </c>
      <c r="E145" s="11">
        <f t="shared" si="32"/>
        <v>36952048.48</v>
      </c>
      <c r="F145" s="11">
        <f t="shared" si="32"/>
        <v>54002714.7</v>
      </c>
      <c r="G145" s="11">
        <f t="shared" si="32"/>
        <v>59574938.97</v>
      </c>
      <c r="H145" s="11">
        <f t="shared" si="32"/>
        <v>64195628.1</v>
      </c>
      <c r="I145" s="11">
        <f t="shared" si="32"/>
        <v>64933979.08</v>
      </c>
      <c r="J145" s="11">
        <f t="shared" si="32"/>
        <v>65377234.75</v>
      </c>
      <c r="K145" s="11">
        <f t="shared" si="32"/>
        <v>65474482.11</v>
      </c>
      <c r="L145" s="11">
        <f t="shared" si="32"/>
        <v>65501486.87</v>
      </c>
      <c r="M145" s="11">
        <f t="shared" si="32"/>
        <v>65595798.87</v>
      </c>
      <c r="N145" s="11">
        <f t="shared" si="32"/>
        <v>65937641.53</v>
      </c>
      <c r="O145" s="11">
        <f t="shared" si="32"/>
        <v>65981742.98</v>
      </c>
      <c r="P145" s="11">
        <f t="shared" si="32"/>
        <v>65985665.48</v>
      </c>
      <c r="Q145" s="11">
        <f t="shared" si="32"/>
        <v>65989976.82</v>
      </c>
      <c r="R145" s="11">
        <f t="shared" si="32"/>
        <v>66178292.86</v>
      </c>
      <c r="S145" s="11">
        <f t="shared" si="32"/>
        <v>66178292.86</v>
      </c>
      <c r="T145" s="11">
        <f t="shared" si="32"/>
        <v>66195968.8</v>
      </c>
      <c r="U145" s="11">
        <f t="shared" si="32"/>
        <v>66267968.08</v>
      </c>
      <c r="V145" s="11">
        <f t="shared" si="32"/>
        <v>66268202.29</v>
      </c>
      <c r="W145" s="11">
        <f t="shared" si="32"/>
        <v>66283892.55</v>
      </c>
      <c r="X145" s="11">
        <f t="shared" si="32"/>
        <v>66303783.19</v>
      </c>
      <c r="Y145" s="11">
        <f t="shared" si="32"/>
        <v>66303783.19</v>
      </c>
      <c r="Z145" s="11">
        <f t="shared" si="32"/>
        <v>66318551.24</v>
      </c>
      <c r="AA145" s="11">
        <f t="shared" si="32"/>
        <v>66318551.24</v>
      </c>
      <c r="AB145" s="11">
        <f t="shared" si="32"/>
        <v>66318551.24</v>
      </c>
      <c r="AC145" s="11">
        <f t="shared" si="32"/>
        <v>66318551.24</v>
      </c>
      <c r="AD145" s="11">
        <f t="shared" si="32"/>
        <v>66314103.67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201703</v>
      </c>
      <c r="AY145" s="11">
        <f t="shared" ref="AY145:BZ145" si="33">IF(AY14="","",AY14+AY106)</f>
        <v>3473280.66</v>
      </c>
      <c r="AZ145" s="11">
        <f t="shared" si="33"/>
        <v>19786712.89</v>
      </c>
      <c r="BA145" s="11">
        <f t="shared" si="33"/>
        <v>36952048.48</v>
      </c>
      <c r="BB145" s="11">
        <f t="shared" si="33"/>
        <v>54001815.8</v>
      </c>
      <c r="BC145" s="11">
        <f t="shared" si="33"/>
        <v>58459791.61</v>
      </c>
      <c r="BD145" s="11">
        <f t="shared" si="33"/>
        <v>63026319.77</v>
      </c>
      <c r="BE145" s="11">
        <f t="shared" si="33"/>
        <v>63763849.48</v>
      </c>
      <c r="BF145" s="11">
        <f t="shared" si="33"/>
        <v>64012781.67</v>
      </c>
      <c r="BG145" s="11">
        <f t="shared" si="33"/>
        <v>64103482.95</v>
      </c>
      <c r="BH145" s="11">
        <f t="shared" si="33"/>
        <v>64130487.71</v>
      </c>
      <c r="BI145" s="11">
        <f t="shared" si="33"/>
        <v>64224799.71</v>
      </c>
      <c r="BJ145" s="11">
        <f t="shared" si="33"/>
        <v>64566642.37</v>
      </c>
      <c r="BK145" s="11">
        <f t="shared" si="33"/>
        <v>64610743.82</v>
      </c>
      <c r="BL145" s="11">
        <f t="shared" si="33"/>
        <v>64614666.32</v>
      </c>
      <c r="BM145" s="11">
        <f t="shared" si="33"/>
        <v>64618977.66</v>
      </c>
      <c r="BN145" s="11">
        <f t="shared" si="33"/>
        <v>64807293.7</v>
      </c>
      <c r="BO145" s="11">
        <f t="shared" si="33"/>
        <v>64807293.7</v>
      </c>
      <c r="BP145" s="11">
        <f t="shared" si="33"/>
        <v>64824969.64</v>
      </c>
      <c r="BQ145" s="11">
        <f t="shared" si="33"/>
        <v>64896968.92</v>
      </c>
      <c r="BR145" s="11">
        <f t="shared" si="33"/>
        <v>64897203.13</v>
      </c>
      <c r="BS145" s="11">
        <f t="shared" si="33"/>
        <v>64912893.39</v>
      </c>
      <c r="BT145" s="11">
        <f t="shared" si="33"/>
        <v>64932784.03</v>
      </c>
      <c r="BU145" s="11">
        <f t="shared" si="33"/>
        <v>64932784.03</v>
      </c>
      <c r="BV145" s="11">
        <f t="shared" si="33"/>
        <v>64947552.08</v>
      </c>
      <c r="BW145" s="11">
        <f t="shared" si="33"/>
        <v>64947552.08</v>
      </c>
      <c r="BX145" s="11">
        <f t="shared" si="33"/>
        <v>64947552.08</v>
      </c>
      <c r="BY145" s="11">
        <f t="shared" si="33"/>
        <v>64947552.08</v>
      </c>
      <c r="BZ145" s="11">
        <f t="shared" si="33"/>
        <v>64943104.51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</row>
    <row r="146" ht="15" customHeight="1" outlineLevel="1" spans="2:85">
      <c r="B146" s="10">
        <v>201706</v>
      </c>
      <c r="C146" s="11">
        <f t="shared" ref="C146:AC146" si="34">IF(C15="","",C15+C107)</f>
        <v>8513454.74</v>
      </c>
      <c r="D146" s="11">
        <f t="shared" si="34"/>
        <v>27451233.9</v>
      </c>
      <c r="E146" s="11">
        <f t="shared" si="34"/>
        <v>43712485.77</v>
      </c>
      <c r="F146" s="11">
        <f t="shared" si="34"/>
        <v>48837375.81</v>
      </c>
      <c r="G146" s="11">
        <f t="shared" si="34"/>
        <v>50256982.71</v>
      </c>
      <c r="H146" s="11">
        <f t="shared" si="34"/>
        <v>50712275.42</v>
      </c>
      <c r="I146" s="11">
        <f t="shared" si="34"/>
        <v>51089340.46</v>
      </c>
      <c r="J146" s="11">
        <f t="shared" si="34"/>
        <v>51103223.59</v>
      </c>
      <c r="K146" s="11">
        <f t="shared" si="34"/>
        <v>51127846.44</v>
      </c>
      <c r="L146" s="11">
        <f t="shared" si="34"/>
        <v>51181990.05</v>
      </c>
      <c r="M146" s="11">
        <f t="shared" si="34"/>
        <v>51360587.99</v>
      </c>
      <c r="N146" s="11">
        <f t="shared" si="34"/>
        <v>51967224.6</v>
      </c>
      <c r="O146" s="11">
        <f t="shared" si="34"/>
        <v>51969546.43</v>
      </c>
      <c r="P146" s="11">
        <f t="shared" si="34"/>
        <v>51969546.43</v>
      </c>
      <c r="Q146" s="11">
        <f t="shared" si="34"/>
        <v>52500445.55</v>
      </c>
      <c r="R146" s="11">
        <f t="shared" si="34"/>
        <v>52500445.55</v>
      </c>
      <c r="S146" s="11">
        <f t="shared" si="34"/>
        <v>52665649.85</v>
      </c>
      <c r="T146" s="11">
        <f t="shared" si="34"/>
        <v>52676275.03</v>
      </c>
      <c r="U146" s="11">
        <f t="shared" si="34"/>
        <v>52691976.55</v>
      </c>
      <c r="V146" s="11">
        <f t="shared" si="34"/>
        <v>52699695.75</v>
      </c>
      <c r="W146" s="11">
        <f t="shared" si="34"/>
        <v>52699695.75</v>
      </c>
      <c r="X146" s="11">
        <f t="shared" si="34"/>
        <v>52741673.65</v>
      </c>
      <c r="Y146" s="11">
        <f t="shared" si="34"/>
        <v>52860314.23</v>
      </c>
      <c r="Z146" s="11">
        <f t="shared" si="34"/>
        <v>52860314.23</v>
      </c>
      <c r="AA146" s="11">
        <f t="shared" si="34"/>
        <v>52860314.23</v>
      </c>
      <c r="AB146" s="11">
        <f t="shared" si="34"/>
        <v>52860314.23</v>
      </c>
      <c r="AC146" s="11">
        <f t="shared" si="34"/>
        <v>52860314.23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201706</v>
      </c>
      <c r="AY146" s="11">
        <f t="shared" ref="AY146:BY146" si="35">IF(AY15="","",AY15+AY107)</f>
        <v>8513454.74</v>
      </c>
      <c r="AZ146" s="11">
        <f t="shared" si="35"/>
        <v>27451233.9</v>
      </c>
      <c r="BA146" s="11">
        <f t="shared" si="35"/>
        <v>43711686.77</v>
      </c>
      <c r="BB146" s="11">
        <f t="shared" si="35"/>
        <v>47756976.81</v>
      </c>
      <c r="BC146" s="11">
        <f t="shared" si="35"/>
        <v>49140575.57</v>
      </c>
      <c r="BD146" s="11">
        <f t="shared" si="35"/>
        <v>49589703.93</v>
      </c>
      <c r="BE146" s="11">
        <f t="shared" si="35"/>
        <v>49829011.42</v>
      </c>
      <c r="BF146" s="11">
        <f t="shared" si="35"/>
        <v>49836643.97</v>
      </c>
      <c r="BG146" s="11">
        <f t="shared" si="35"/>
        <v>49861266.82</v>
      </c>
      <c r="BH146" s="11">
        <f t="shared" si="35"/>
        <v>49915410.43</v>
      </c>
      <c r="BI146" s="11">
        <f t="shared" si="35"/>
        <v>50094008.37</v>
      </c>
      <c r="BJ146" s="11">
        <f t="shared" si="35"/>
        <v>50700644.98</v>
      </c>
      <c r="BK146" s="11">
        <f t="shared" si="35"/>
        <v>50702966.81</v>
      </c>
      <c r="BL146" s="11">
        <f t="shared" si="35"/>
        <v>50702966.81</v>
      </c>
      <c r="BM146" s="11">
        <f t="shared" si="35"/>
        <v>51233865.93</v>
      </c>
      <c r="BN146" s="11">
        <f t="shared" si="35"/>
        <v>51233865.93</v>
      </c>
      <c r="BO146" s="11">
        <f t="shared" si="35"/>
        <v>51399070.23</v>
      </c>
      <c r="BP146" s="11">
        <f t="shared" si="35"/>
        <v>51409695.41</v>
      </c>
      <c r="BQ146" s="11">
        <f t="shared" si="35"/>
        <v>51425396.93</v>
      </c>
      <c r="BR146" s="11">
        <f t="shared" si="35"/>
        <v>51433116.13</v>
      </c>
      <c r="BS146" s="11">
        <f t="shared" si="35"/>
        <v>51433116.13</v>
      </c>
      <c r="BT146" s="11">
        <f t="shared" si="35"/>
        <v>51475094.03</v>
      </c>
      <c r="BU146" s="11">
        <f t="shared" si="35"/>
        <v>51593734.61</v>
      </c>
      <c r="BV146" s="11">
        <f t="shared" si="35"/>
        <v>51593734.61</v>
      </c>
      <c r="BW146" s="11">
        <f t="shared" si="35"/>
        <v>51593734.61</v>
      </c>
      <c r="BX146" s="11">
        <f t="shared" si="35"/>
        <v>51593734.61</v>
      </c>
      <c r="BY146" s="11">
        <f t="shared" si="35"/>
        <v>51593734.61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</row>
    <row r="147" ht="15" customHeight="1" outlineLevel="1" spans="2:85">
      <c r="B147" s="10">
        <v>201709</v>
      </c>
      <c r="C147" s="11">
        <f t="shared" ref="C147:AB147" si="36">IF(C16="","",C16+C108)</f>
        <v>10426331.23</v>
      </c>
      <c r="D147" s="11">
        <f t="shared" si="36"/>
        <v>40392042.86</v>
      </c>
      <c r="E147" s="11">
        <f t="shared" si="36"/>
        <v>48207731.62</v>
      </c>
      <c r="F147" s="11">
        <f t="shared" si="36"/>
        <v>49934550.03</v>
      </c>
      <c r="G147" s="11">
        <f t="shared" si="36"/>
        <v>50689409.13</v>
      </c>
      <c r="H147" s="11">
        <f t="shared" si="36"/>
        <v>51449611.55</v>
      </c>
      <c r="I147" s="11">
        <f t="shared" si="36"/>
        <v>51483547.87</v>
      </c>
      <c r="J147" s="11">
        <f t="shared" si="36"/>
        <v>51563898.24</v>
      </c>
      <c r="K147" s="11">
        <f t="shared" si="36"/>
        <v>51588349.99</v>
      </c>
      <c r="L147" s="11">
        <f t="shared" si="36"/>
        <v>51624675.35</v>
      </c>
      <c r="M147" s="11">
        <f t="shared" si="36"/>
        <v>51877428.62</v>
      </c>
      <c r="N147" s="11">
        <f t="shared" si="36"/>
        <v>51888474.22</v>
      </c>
      <c r="O147" s="11">
        <f t="shared" si="36"/>
        <v>51888474.22</v>
      </c>
      <c r="P147" s="11">
        <f t="shared" si="36"/>
        <v>51967637.97</v>
      </c>
      <c r="Q147" s="11">
        <f t="shared" si="36"/>
        <v>51967637.97</v>
      </c>
      <c r="R147" s="11">
        <f t="shared" si="36"/>
        <v>52311935.63</v>
      </c>
      <c r="S147" s="11">
        <f t="shared" si="36"/>
        <v>52448549.8</v>
      </c>
      <c r="T147" s="11">
        <f t="shared" si="36"/>
        <v>52495412.86</v>
      </c>
      <c r="U147" s="11">
        <f t="shared" si="36"/>
        <v>52511799.17</v>
      </c>
      <c r="V147" s="11">
        <f t="shared" si="36"/>
        <v>52511799.17</v>
      </c>
      <c r="W147" s="11">
        <f t="shared" si="36"/>
        <v>52531914.61</v>
      </c>
      <c r="X147" s="11">
        <f t="shared" si="36"/>
        <v>52592156.27</v>
      </c>
      <c r="Y147" s="11">
        <f t="shared" si="36"/>
        <v>52592156.27</v>
      </c>
      <c r="Z147" s="11">
        <f t="shared" si="36"/>
        <v>52592156.27</v>
      </c>
      <c r="AA147" s="11">
        <f t="shared" si="36"/>
        <v>52592156.27</v>
      </c>
      <c r="AB147" s="11">
        <f t="shared" si="36"/>
        <v>52591435.39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201709</v>
      </c>
      <c r="AY147" s="11">
        <f t="shared" ref="AY147:BX147" si="37">IF(AY16="","",AY16+AY108)</f>
        <v>10426331.23</v>
      </c>
      <c r="AZ147" s="11">
        <f t="shared" si="37"/>
        <v>40389796.71</v>
      </c>
      <c r="BA147" s="11">
        <f t="shared" si="37"/>
        <v>47010344.79</v>
      </c>
      <c r="BB147" s="11">
        <f t="shared" si="37"/>
        <v>48586678.99</v>
      </c>
      <c r="BC147" s="11">
        <f t="shared" si="37"/>
        <v>49270824.45</v>
      </c>
      <c r="BD147" s="11">
        <f t="shared" si="37"/>
        <v>49841867.68</v>
      </c>
      <c r="BE147" s="11">
        <f t="shared" si="37"/>
        <v>49865727.16</v>
      </c>
      <c r="BF147" s="11">
        <f t="shared" si="37"/>
        <v>49946077.53</v>
      </c>
      <c r="BG147" s="11">
        <f t="shared" si="37"/>
        <v>49970529.28</v>
      </c>
      <c r="BH147" s="11">
        <f t="shared" si="37"/>
        <v>50006854.64</v>
      </c>
      <c r="BI147" s="11">
        <f t="shared" si="37"/>
        <v>50259607.91</v>
      </c>
      <c r="BJ147" s="11">
        <f t="shared" si="37"/>
        <v>50270653.51</v>
      </c>
      <c r="BK147" s="11">
        <f t="shared" si="37"/>
        <v>50270653.51</v>
      </c>
      <c r="BL147" s="11">
        <f t="shared" si="37"/>
        <v>50349817.26</v>
      </c>
      <c r="BM147" s="11">
        <f t="shared" si="37"/>
        <v>50349817.26</v>
      </c>
      <c r="BN147" s="11">
        <f t="shared" si="37"/>
        <v>50694114.92</v>
      </c>
      <c r="BO147" s="11">
        <f t="shared" si="37"/>
        <v>50830729.09</v>
      </c>
      <c r="BP147" s="11">
        <f t="shared" si="37"/>
        <v>50877592.15</v>
      </c>
      <c r="BQ147" s="11">
        <f t="shared" si="37"/>
        <v>50893978.46</v>
      </c>
      <c r="BR147" s="11">
        <f t="shared" si="37"/>
        <v>50893978.46</v>
      </c>
      <c r="BS147" s="11">
        <f t="shared" si="37"/>
        <v>50914093.9</v>
      </c>
      <c r="BT147" s="11">
        <f t="shared" si="37"/>
        <v>50974335.56</v>
      </c>
      <c r="BU147" s="11">
        <f t="shared" si="37"/>
        <v>50974335.56</v>
      </c>
      <c r="BV147" s="11">
        <f t="shared" si="37"/>
        <v>50974335.56</v>
      </c>
      <c r="BW147" s="11">
        <f t="shared" si="37"/>
        <v>50974335.56</v>
      </c>
      <c r="BX147" s="11">
        <f t="shared" si="37"/>
        <v>50973614.68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</row>
    <row r="148" ht="15" customHeight="1" outlineLevel="1" spans="2:85">
      <c r="B148" s="10">
        <v>201712</v>
      </c>
      <c r="C148" s="11">
        <f t="shared" ref="C148:AA148" si="38">IF(C17="","",C17+C109)</f>
        <v>22084637.09</v>
      </c>
      <c r="D148" s="11">
        <f t="shared" si="38"/>
        <v>45895620.68</v>
      </c>
      <c r="E148" s="11">
        <f t="shared" si="38"/>
        <v>51610906.45</v>
      </c>
      <c r="F148" s="11">
        <f t="shared" si="38"/>
        <v>53505458.01</v>
      </c>
      <c r="G148" s="11">
        <f t="shared" si="38"/>
        <v>54907295.23</v>
      </c>
      <c r="H148" s="11">
        <f t="shared" si="38"/>
        <v>55382611.67</v>
      </c>
      <c r="I148" s="11">
        <f t="shared" si="38"/>
        <v>55785274.67</v>
      </c>
      <c r="J148" s="11">
        <f t="shared" si="38"/>
        <v>56054782.88</v>
      </c>
      <c r="K148" s="11">
        <f t="shared" si="38"/>
        <v>56111895.02</v>
      </c>
      <c r="L148" s="11">
        <f t="shared" si="38"/>
        <v>56136845.75</v>
      </c>
      <c r="M148" s="11">
        <f t="shared" si="38"/>
        <v>56156013.45</v>
      </c>
      <c r="N148" s="11">
        <f t="shared" si="38"/>
        <v>56157822.73</v>
      </c>
      <c r="O148" s="11">
        <f t="shared" si="38"/>
        <v>56403054.46</v>
      </c>
      <c r="P148" s="11">
        <f t="shared" si="38"/>
        <v>56403054.46</v>
      </c>
      <c r="Q148" s="11">
        <f t="shared" si="38"/>
        <v>56634857.33</v>
      </c>
      <c r="R148" s="11">
        <f t="shared" si="38"/>
        <v>56719304.5</v>
      </c>
      <c r="S148" s="11">
        <f t="shared" si="38"/>
        <v>57061174.67</v>
      </c>
      <c r="T148" s="11">
        <f t="shared" si="38"/>
        <v>57283135.3</v>
      </c>
      <c r="U148" s="11">
        <f t="shared" si="38"/>
        <v>57283135.3</v>
      </c>
      <c r="V148" s="11">
        <f t="shared" si="38"/>
        <v>57309247.98</v>
      </c>
      <c r="W148" s="11">
        <f t="shared" si="38"/>
        <v>57309247.98</v>
      </c>
      <c r="X148" s="11">
        <f t="shared" si="38"/>
        <v>57309247.98</v>
      </c>
      <c r="Y148" s="11">
        <f t="shared" si="38"/>
        <v>57309247.98</v>
      </c>
      <c r="Z148" s="11">
        <f t="shared" si="38"/>
        <v>57309247.98</v>
      </c>
      <c r="AA148" s="11">
        <f t="shared" si="38"/>
        <v>57309247.98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201712</v>
      </c>
      <c r="AY148" s="11">
        <f t="shared" ref="AY148:BW148" si="39">IF(AY17="","",AY17+AY109)</f>
        <v>22084510.62</v>
      </c>
      <c r="AZ148" s="11">
        <f t="shared" si="39"/>
        <v>43964826.47</v>
      </c>
      <c r="BA148" s="11">
        <f t="shared" si="39"/>
        <v>48966980.64</v>
      </c>
      <c r="BB148" s="11">
        <f t="shared" si="39"/>
        <v>50424446.09</v>
      </c>
      <c r="BC148" s="11">
        <f t="shared" si="39"/>
        <v>51551902.28</v>
      </c>
      <c r="BD148" s="11">
        <f t="shared" si="39"/>
        <v>51795711.51</v>
      </c>
      <c r="BE148" s="11">
        <f t="shared" si="39"/>
        <v>52131890.64</v>
      </c>
      <c r="BF148" s="11">
        <f t="shared" si="39"/>
        <v>52401398.85</v>
      </c>
      <c r="BG148" s="11">
        <f t="shared" si="39"/>
        <v>52458510.99</v>
      </c>
      <c r="BH148" s="11">
        <f t="shared" si="39"/>
        <v>52483461.72</v>
      </c>
      <c r="BI148" s="11">
        <f t="shared" si="39"/>
        <v>52502629.42</v>
      </c>
      <c r="BJ148" s="11">
        <f t="shared" si="39"/>
        <v>52504438.7</v>
      </c>
      <c r="BK148" s="11">
        <f t="shared" si="39"/>
        <v>52749670.43</v>
      </c>
      <c r="BL148" s="11">
        <f t="shared" si="39"/>
        <v>52749670.43</v>
      </c>
      <c r="BM148" s="11">
        <f t="shared" si="39"/>
        <v>52981473.3</v>
      </c>
      <c r="BN148" s="11">
        <f t="shared" si="39"/>
        <v>53065920.47</v>
      </c>
      <c r="BO148" s="11">
        <f t="shared" si="39"/>
        <v>53407790.64</v>
      </c>
      <c r="BP148" s="11">
        <f t="shared" si="39"/>
        <v>53629751.27</v>
      </c>
      <c r="BQ148" s="11">
        <f t="shared" si="39"/>
        <v>53629751.27</v>
      </c>
      <c r="BR148" s="11">
        <f t="shared" si="39"/>
        <v>53655863.95</v>
      </c>
      <c r="BS148" s="11">
        <f t="shared" si="39"/>
        <v>53655863.95</v>
      </c>
      <c r="BT148" s="11">
        <f t="shared" si="39"/>
        <v>53655863.95</v>
      </c>
      <c r="BU148" s="11">
        <f t="shared" si="39"/>
        <v>53655863.95</v>
      </c>
      <c r="BV148" s="11">
        <f t="shared" si="39"/>
        <v>53655863.95</v>
      </c>
      <c r="BW148" s="11">
        <f t="shared" si="39"/>
        <v>53655863.95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</row>
    <row r="149" ht="15" customHeight="1" outlineLevel="1" spans="2:85">
      <c r="B149" s="10">
        <v>201803</v>
      </c>
      <c r="C149" s="11">
        <f t="shared" ref="C149:Z149" si="40">IF(C18="","",C18+C110)</f>
        <v>12182726.67</v>
      </c>
      <c r="D149" s="11">
        <f t="shared" si="40"/>
        <v>46276137.68</v>
      </c>
      <c r="E149" s="11">
        <f t="shared" si="40"/>
        <v>66435430.7</v>
      </c>
      <c r="F149" s="11">
        <f t="shared" si="40"/>
        <v>78557158.73</v>
      </c>
      <c r="G149" s="11">
        <f t="shared" si="40"/>
        <v>83403454.4</v>
      </c>
      <c r="H149" s="11">
        <f t="shared" si="40"/>
        <v>85773829.71</v>
      </c>
      <c r="I149" s="11">
        <f t="shared" si="40"/>
        <v>87027397.82</v>
      </c>
      <c r="J149" s="11">
        <f t="shared" si="40"/>
        <v>87663825.05</v>
      </c>
      <c r="K149" s="11">
        <f t="shared" si="40"/>
        <v>88324616.56</v>
      </c>
      <c r="L149" s="11">
        <f t="shared" si="40"/>
        <v>88558316.58</v>
      </c>
      <c r="M149" s="11">
        <f t="shared" si="40"/>
        <v>88570492.62</v>
      </c>
      <c r="N149" s="11">
        <f t="shared" si="40"/>
        <v>88806817.46</v>
      </c>
      <c r="O149" s="11">
        <f t="shared" si="40"/>
        <v>88822633.92</v>
      </c>
      <c r="P149" s="11">
        <f t="shared" si="40"/>
        <v>89108551.72</v>
      </c>
      <c r="Q149" s="11">
        <f t="shared" si="40"/>
        <v>89282560.3</v>
      </c>
      <c r="R149" s="11">
        <f t="shared" si="40"/>
        <v>89628676.35</v>
      </c>
      <c r="S149" s="11">
        <f t="shared" si="40"/>
        <v>89848472.26</v>
      </c>
      <c r="T149" s="11">
        <f t="shared" si="40"/>
        <v>89848472.26</v>
      </c>
      <c r="U149" s="11">
        <f t="shared" si="40"/>
        <v>89873082.52</v>
      </c>
      <c r="V149" s="11">
        <f t="shared" si="40"/>
        <v>89873082.52</v>
      </c>
      <c r="W149" s="11">
        <f t="shared" si="40"/>
        <v>89873082.52</v>
      </c>
      <c r="X149" s="11">
        <f t="shared" si="40"/>
        <v>89873082.52</v>
      </c>
      <c r="Y149" s="11">
        <f t="shared" si="40"/>
        <v>89873356.84</v>
      </c>
      <c r="Z149" s="11">
        <f t="shared" si="40"/>
        <v>89873356.84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201803</v>
      </c>
      <c r="AY149" s="11">
        <f t="shared" ref="AY149:BV149" si="41">IF(AY18="","",AY18+AY110)</f>
        <v>7715883.94</v>
      </c>
      <c r="AZ149" s="11">
        <f t="shared" si="41"/>
        <v>27610754.81</v>
      </c>
      <c r="BA149" s="11">
        <f t="shared" si="41"/>
        <v>39931052.07</v>
      </c>
      <c r="BB149" s="11">
        <f t="shared" si="41"/>
        <v>48867208.99</v>
      </c>
      <c r="BC149" s="11">
        <f t="shared" si="41"/>
        <v>51825765.79</v>
      </c>
      <c r="BD149" s="11">
        <f t="shared" si="41"/>
        <v>53417285.92</v>
      </c>
      <c r="BE149" s="11">
        <f t="shared" si="41"/>
        <v>54247938.04</v>
      </c>
      <c r="BF149" s="11">
        <f t="shared" si="41"/>
        <v>54861229.08</v>
      </c>
      <c r="BG149" s="11">
        <f t="shared" si="41"/>
        <v>55518480.38</v>
      </c>
      <c r="BH149" s="11">
        <f t="shared" si="41"/>
        <v>55755720.61</v>
      </c>
      <c r="BI149" s="11">
        <f t="shared" si="41"/>
        <v>55767896.65</v>
      </c>
      <c r="BJ149" s="11">
        <f t="shared" si="41"/>
        <v>56004221.49</v>
      </c>
      <c r="BK149" s="11">
        <f t="shared" si="41"/>
        <v>56020037.95</v>
      </c>
      <c r="BL149" s="11">
        <f t="shared" si="41"/>
        <v>56305955.75</v>
      </c>
      <c r="BM149" s="11">
        <f t="shared" si="41"/>
        <v>56479964.33</v>
      </c>
      <c r="BN149" s="11">
        <f t="shared" si="41"/>
        <v>56826080.38</v>
      </c>
      <c r="BO149" s="11">
        <f t="shared" si="41"/>
        <v>57045876.29</v>
      </c>
      <c r="BP149" s="11">
        <f t="shared" si="41"/>
        <v>57045876.29</v>
      </c>
      <c r="BQ149" s="11">
        <f t="shared" si="41"/>
        <v>57070486.55</v>
      </c>
      <c r="BR149" s="11">
        <f t="shared" si="41"/>
        <v>57070486.55</v>
      </c>
      <c r="BS149" s="11">
        <f t="shared" si="41"/>
        <v>57070486.55</v>
      </c>
      <c r="BT149" s="11">
        <f t="shared" si="41"/>
        <v>57070486.55</v>
      </c>
      <c r="BU149" s="11">
        <f t="shared" si="41"/>
        <v>57070760.87</v>
      </c>
      <c r="BV149" s="11">
        <f t="shared" si="41"/>
        <v>57070760.87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</row>
    <row r="150" ht="15" customHeight="1" outlineLevel="1" spans="2:85">
      <c r="B150" s="10">
        <v>201806</v>
      </c>
      <c r="C150" s="11">
        <f t="shared" ref="C150:Y150" si="42">IF(C19="","",C19+C111)</f>
        <v>17107873.16</v>
      </c>
      <c r="D150" s="11">
        <f t="shared" si="42"/>
        <v>44834269.81</v>
      </c>
      <c r="E150" s="11">
        <f t="shared" si="42"/>
        <v>59948125.96</v>
      </c>
      <c r="F150" s="11">
        <f t="shared" si="42"/>
        <v>65865218.41</v>
      </c>
      <c r="G150" s="11">
        <f t="shared" si="42"/>
        <v>68464007.49</v>
      </c>
      <c r="H150" s="11">
        <f t="shared" si="42"/>
        <v>70877159.14</v>
      </c>
      <c r="I150" s="11">
        <f t="shared" si="42"/>
        <v>71700059.68</v>
      </c>
      <c r="J150" s="11">
        <f t="shared" si="42"/>
        <v>72383817.05</v>
      </c>
      <c r="K150" s="11">
        <f t="shared" si="42"/>
        <v>72444916.51</v>
      </c>
      <c r="L150" s="11">
        <f t="shared" si="42"/>
        <v>72500474.4</v>
      </c>
      <c r="M150" s="11">
        <f t="shared" si="42"/>
        <v>72957273.82</v>
      </c>
      <c r="N150" s="11">
        <f t="shared" si="42"/>
        <v>73039726.68</v>
      </c>
      <c r="O150" s="11">
        <f t="shared" si="42"/>
        <v>73163250.65</v>
      </c>
      <c r="P150" s="11">
        <f t="shared" si="42"/>
        <v>73237611.04</v>
      </c>
      <c r="Q150" s="11">
        <f t="shared" si="42"/>
        <v>73493812.98</v>
      </c>
      <c r="R150" s="11">
        <f t="shared" si="42"/>
        <v>73606505.52</v>
      </c>
      <c r="S150" s="11">
        <f t="shared" si="42"/>
        <v>73606505.52</v>
      </c>
      <c r="T150" s="11">
        <f t="shared" si="42"/>
        <v>73619140.98</v>
      </c>
      <c r="U150" s="11">
        <f t="shared" si="42"/>
        <v>73619140.98</v>
      </c>
      <c r="V150" s="11">
        <f t="shared" si="42"/>
        <v>73619636.63</v>
      </c>
      <c r="W150" s="11">
        <f t="shared" si="42"/>
        <v>73619636.63</v>
      </c>
      <c r="X150" s="11">
        <f t="shared" si="42"/>
        <v>73619636.63</v>
      </c>
      <c r="Y150" s="11">
        <f t="shared" si="42"/>
        <v>73620129.96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201806</v>
      </c>
      <c r="AY150" s="11">
        <f t="shared" ref="AY150:BU150" si="43">IF(AY19="","",AY19+AY111)</f>
        <v>10474793.78</v>
      </c>
      <c r="AZ150" s="11">
        <f t="shared" si="43"/>
        <v>26458278.46</v>
      </c>
      <c r="BA150" s="11">
        <f t="shared" si="43"/>
        <v>36733153.14</v>
      </c>
      <c r="BB150" s="11">
        <f t="shared" si="43"/>
        <v>40188584.68</v>
      </c>
      <c r="BC150" s="11">
        <f t="shared" si="43"/>
        <v>41966488.84</v>
      </c>
      <c r="BD150" s="11">
        <f t="shared" si="43"/>
        <v>43428228.96</v>
      </c>
      <c r="BE150" s="11">
        <f t="shared" si="43"/>
        <v>44166713.32</v>
      </c>
      <c r="BF150" s="11">
        <f t="shared" si="43"/>
        <v>44845401.98</v>
      </c>
      <c r="BG150" s="11">
        <f t="shared" si="43"/>
        <v>44911570.15</v>
      </c>
      <c r="BH150" s="11">
        <f t="shared" si="43"/>
        <v>44967128.04</v>
      </c>
      <c r="BI150" s="11">
        <f t="shared" si="43"/>
        <v>45423927.46</v>
      </c>
      <c r="BJ150" s="11">
        <f t="shared" si="43"/>
        <v>45506380.32</v>
      </c>
      <c r="BK150" s="11">
        <f t="shared" si="43"/>
        <v>45629904.29</v>
      </c>
      <c r="BL150" s="11">
        <f t="shared" si="43"/>
        <v>45704264.68</v>
      </c>
      <c r="BM150" s="11">
        <f t="shared" si="43"/>
        <v>45960466.62</v>
      </c>
      <c r="BN150" s="11">
        <f t="shared" si="43"/>
        <v>46073159.16</v>
      </c>
      <c r="BO150" s="11">
        <f t="shared" si="43"/>
        <v>46073159.16</v>
      </c>
      <c r="BP150" s="11">
        <f t="shared" si="43"/>
        <v>46085794.62</v>
      </c>
      <c r="BQ150" s="11">
        <f t="shared" si="43"/>
        <v>46085794.62</v>
      </c>
      <c r="BR150" s="11">
        <f t="shared" si="43"/>
        <v>46086290.27</v>
      </c>
      <c r="BS150" s="11">
        <f t="shared" si="43"/>
        <v>46086290.27</v>
      </c>
      <c r="BT150" s="11">
        <f t="shared" si="43"/>
        <v>46086290.27</v>
      </c>
      <c r="BU150" s="11">
        <f t="shared" si="43"/>
        <v>46086783.6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</row>
    <row r="151" ht="15" customHeight="1" outlineLevel="1" spans="2:85">
      <c r="B151" s="10">
        <v>201809</v>
      </c>
      <c r="C151" s="11">
        <f t="shared" ref="C151:X151" si="44">IF(C20="","",C20+C112)</f>
        <v>11863943.51</v>
      </c>
      <c r="D151" s="11">
        <f t="shared" si="44"/>
        <v>36269705.05</v>
      </c>
      <c r="E151" s="11">
        <f t="shared" si="44"/>
        <v>45252883.14</v>
      </c>
      <c r="F151" s="11">
        <f t="shared" si="44"/>
        <v>51295484.38</v>
      </c>
      <c r="G151" s="11">
        <f t="shared" si="44"/>
        <v>55686849.55</v>
      </c>
      <c r="H151" s="11">
        <f t="shared" si="44"/>
        <v>58450518.04</v>
      </c>
      <c r="I151" s="11">
        <f t="shared" si="44"/>
        <v>59158775.82</v>
      </c>
      <c r="J151" s="11">
        <f t="shared" si="44"/>
        <v>60067151.9</v>
      </c>
      <c r="K151" s="11">
        <f t="shared" si="44"/>
        <v>60193117.61</v>
      </c>
      <c r="L151" s="11">
        <f t="shared" si="44"/>
        <v>60681343.33</v>
      </c>
      <c r="M151" s="11">
        <f t="shared" si="44"/>
        <v>60705600.26</v>
      </c>
      <c r="N151" s="11">
        <f t="shared" si="44"/>
        <v>60826875.75</v>
      </c>
      <c r="O151" s="11">
        <f t="shared" si="44"/>
        <v>60874390.92</v>
      </c>
      <c r="P151" s="11">
        <f t="shared" si="44"/>
        <v>60957291.47</v>
      </c>
      <c r="Q151" s="11">
        <f t="shared" si="44"/>
        <v>61021180.18</v>
      </c>
      <c r="R151" s="11">
        <f t="shared" si="44"/>
        <v>61021180.18</v>
      </c>
      <c r="S151" s="11">
        <f t="shared" si="44"/>
        <v>61031836.22</v>
      </c>
      <c r="T151" s="11">
        <f t="shared" si="44"/>
        <v>61031836.22</v>
      </c>
      <c r="U151" s="11">
        <f t="shared" si="44"/>
        <v>61031836.22</v>
      </c>
      <c r="V151" s="11">
        <f t="shared" si="44"/>
        <v>61031836.22</v>
      </c>
      <c r="W151" s="11">
        <f t="shared" si="44"/>
        <v>61032215.83</v>
      </c>
      <c r="X151" s="11">
        <f t="shared" si="44"/>
        <v>61032215.83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201809</v>
      </c>
      <c r="AY151" s="11">
        <f t="shared" ref="AY151:BT151" si="45">IF(AY20="","",AY20+AY112)</f>
        <v>6593062.58</v>
      </c>
      <c r="AZ151" s="11">
        <f t="shared" si="45"/>
        <v>21146916.21</v>
      </c>
      <c r="BA151" s="11">
        <f t="shared" si="45"/>
        <v>26198892.76</v>
      </c>
      <c r="BB151" s="11">
        <f t="shared" si="45"/>
        <v>29854723.91</v>
      </c>
      <c r="BC151" s="11">
        <f t="shared" si="45"/>
        <v>32116745.49</v>
      </c>
      <c r="BD151" s="11">
        <f t="shared" si="45"/>
        <v>34543129.99</v>
      </c>
      <c r="BE151" s="11">
        <f t="shared" si="45"/>
        <v>35251387.77</v>
      </c>
      <c r="BF151" s="11">
        <f t="shared" si="45"/>
        <v>36159763.85</v>
      </c>
      <c r="BG151" s="11">
        <f t="shared" si="45"/>
        <v>36285729.56</v>
      </c>
      <c r="BH151" s="11">
        <f t="shared" si="45"/>
        <v>36773955.28</v>
      </c>
      <c r="BI151" s="11">
        <f t="shared" si="45"/>
        <v>36798212.21</v>
      </c>
      <c r="BJ151" s="11">
        <f t="shared" si="45"/>
        <v>36919487.7</v>
      </c>
      <c r="BK151" s="11">
        <f t="shared" si="45"/>
        <v>36967002.87</v>
      </c>
      <c r="BL151" s="11">
        <f t="shared" si="45"/>
        <v>37049903.42</v>
      </c>
      <c r="BM151" s="11">
        <f t="shared" si="45"/>
        <v>37113792.13</v>
      </c>
      <c r="BN151" s="11">
        <f t="shared" si="45"/>
        <v>37113792.13</v>
      </c>
      <c r="BO151" s="11">
        <f t="shared" si="45"/>
        <v>37124448.17</v>
      </c>
      <c r="BP151" s="11">
        <f t="shared" si="45"/>
        <v>37124448.17</v>
      </c>
      <c r="BQ151" s="11">
        <f t="shared" si="45"/>
        <v>37124448.17</v>
      </c>
      <c r="BR151" s="11">
        <f t="shared" si="45"/>
        <v>37124448.17</v>
      </c>
      <c r="BS151" s="11">
        <f t="shared" si="45"/>
        <v>37124827.78</v>
      </c>
      <c r="BT151" s="11">
        <f t="shared" si="45"/>
        <v>37124827.78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</row>
    <row r="152" ht="15" customHeight="1" outlineLevel="1" spans="2:85">
      <c r="B152" s="10">
        <v>201812</v>
      </c>
      <c r="C152" s="11">
        <f t="shared" ref="C152:W152" si="46">IF(C21="","",C21+C113)</f>
        <v>16053014.48</v>
      </c>
      <c r="D152" s="11">
        <f t="shared" si="46"/>
        <v>34115599.21</v>
      </c>
      <c r="E152" s="11">
        <f t="shared" si="46"/>
        <v>45649826.6</v>
      </c>
      <c r="F152" s="11">
        <f t="shared" si="46"/>
        <v>55535056.8</v>
      </c>
      <c r="G152" s="11">
        <f t="shared" si="46"/>
        <v>60143794.11</v>
      </c>
      <c r="H152" s="11">
        <f t="shared" si="46"/>
        <v>61533863.24</v>
      </c>
      <c r="I152" s="11">
        <f t="shared" si="46"/>
        <v>63441589.03</v>
      </c>
      <c r="J152" s="11">
        <f t="shared" si="46"/>
        <v>63038056.62</v>
      </c>
      <c r="K152" s="11">
        <f t="shared" si="46"/>
        <v>63343506.19</v>
      </c>
      <c r="L152" s="11">
        <f t="shared" si="46"/>
        <v>63421733.35</v>
      </c>
      <c r="M152" s="11">
        <f t="shared" si="46"/>
        <v>63585731.85</v>
      </c>
      <c r="N152" s="11">
        <f t="shared" si="46"/>
        <v>63775142.34</v>
      </c>
      <c r="O152" s="11">
        <f t="shared" si="46"/>
        <v>63821028.98</v>
      </c>
      <c r="P152" s="11">
        <f t="shared" si="46"/>
        <v>63865906.54</v>
      </c>
      <c r="Q152" s="11">
        <f t="shared" si="46"/>
        <v>63865906.54</v>
      </c>
      <c r="R152" s="11">
        <f t="shared" si="46"/>
        <v>63868814.67</v>
      </c>
      <c r="S152" s="11">
        <f t="shared" si="46"/>
        <v>63871233.56</v>
      </c>
      <c r="T152" s="11">
        <f t="shared" si="46"/>
        <v>63871406.99</v>
      </c>
      <c r="U152" s="11">
        <f t="shared" si="46"/>
        <v>63534866.99</v>
      </c>
      <c r="V152" s="11">
        <f t="shared" si="46"/>
        <v>63534866.99</v>
      </c>
      <c r="W152" s="11">
        <f t="shared" si="46"/>
        <v>63534866.99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201812</v>
      </c>
      <c r="AY152" s="11">
        <f t="shared" ref="AY152:BS152" si="47">IF(AY21="","",AY21+AY113)</f>
        <v>9173406.44</v>
      </c>
      <c r="AZ152" s="11">
        <f t="shared" si="47"/>
        <v>18812165.55</v>
      </c>
      <c r="BA152" s="11">
        <f t="shared" si="47"/>
        <v>25262281.86</v>
      </c>
      <c r="BB152" s="11">
        <f t="shared" si="47"/>
        <v>30482596.32</v>
      </c>
      <c r="BC152" s="11">
        <f t="shared" si="47"/>
        <v>34687747.72</v>
      </c>
      <c r="BD152" s="11">
        <f t="shared" si="47"/>
        <v>36075641.44</v>
      </c>
      <c r="BE152" s="11">
        <f t="shared" si="47"/>
        <v>37985542.64</v>
      </c>
      <c r="BF152" s="11">
        <f t="shared" si="47"/>
        <v>37582010.23</v>
      </c>
      <c r="BG152" s="11">
        <f t="shared" si="47"/>
        <v>37887459.8</v>
      </c>
      <c r="BH152" s="11">
        <f t="shared" si="47"/>
        <v>37965686.96</v>
      </c>
      <c r="BI152" s="11">
        <f t="shared" si="47"/>
        <v>38129685.46</v>
      </c>
      <c r="BJ152" s="11">
        <f t="shared" si="47"/>
        <v>38319095.95</v>
      </c>
      <c r="BK152" s="11">
        <f t="shared" si="47"/>
        <v>38364982.59</v>
      </c>
      <c r="BL152" s="11">
        <f t="shared" si="47"/>
        <v>38409860.15</v>
      </c>
      <c r="BM152" s="11">
        <f t="shared" si="47"/>
        <v>38409860.15</v>
      </c>
      <c r="BN152" s="11">
        <f t="shared" si="47"/>
        <v>38412768.28</v>
      </c>
      <c r="BO152" s="11">
        <f t="shared" si="47"/>
        <v>38415187.17</v>
      </c>
      <c r="BP152" s="11">
        <f t="shared" si="47"/>
        <v>38415360.6</v>
      </c>
      <c r="BQ152" s="11">
        <f t="shared" si="47"/>
        <v>38078820.6</v>
      </c>
      <c r="BR152" s="11">
        <f t="shared" si="47"/>
        <v>38078820.6</v>
      </c>
      <c r="BS152" s="11">
        <f t="shared" si="47"/>
        <v>38078820.6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</row>
    <row r="153" ht="15" customHeight="1" outlineLevel="1" spans="2:85">
      <c r="B153" s="10">
        <v>201903</v>
      </c>
      <c r="C153" s="11">
        <f t="shared" ref="C153:V153" si="48">IF(C22="","",C22+C114)</f>
        <v>2905938.06</v>
      </c>
      <c r="D153" s="11">
        <f t="shared" si="48"/>
        <v>22055291.52</v>
      </c>
      <c r="E153" s="11">
        <f t="shared" si="48"/>
        <v>37625192.22</v>
      </c>
      <c r="F153" s="11">
        <f t="shared" si="48"/>
        <v>46389246.24</v>
      </c>
      <c r="G153" s="11">
        <f t="shared" si="48"/>
        <v>50439404</v>
      </c>
      <c r="H153" s="11">
        <f t="shared" si="48"/>
        <v>51665850.29</v>
      </c>
      <c r="I153" s="11">
        <f t="shared" si="48"/>
        <v>52005670.36</v>
      </c>
      <c r="J153" s="11">
        <f t="shared" si="48"/>
        <v>52145247.95</v>
      </c>
      <c r="K153" s="11">
        <f t="shared" si="48"/>
        <v>52061047.78</v>
      </c>
      <c r="L153" s="11">
        <f t="shared" si="48"/>
        <v>52478422.22</v>
      </c>
      <c r="M153" s="11">
        <f t="shared" si="48"/>
        <v>52589382.72</v>
      </c>
      <c r="N153" s="11">
        <f t="shared" si="48"/>
        <v>52602657.75</v>
      </c>
      <c r="O153" s="11">
        <f t="shared" si="48"/>
        <v>52566046.57</v>
      </c>
      <c r="P153" s="11">
        <f t="shared" si="48"/>
        <v>52568226.49</v>
      </c>
      <c r="Q153" s="11">
        <f t="shared" si="48"/>
        <v>52569105.97</v>
      </c>
      <c r="R153" s="11">
        <f t="shared" si="48"/>
        <v>52570596.33</v>
      </c>
      <c r="S153" s="11">
        <f t="shared" si="48"/>
        <v>52570596.33</v>
      </c>
      <c r="T153" s="11">
        <f t="shared" si="48"/>
        <v>52570596.33</v>
      </c>
      <c r="U153" s="11">
        <f t="shared" si="48"/>
        <v>52571836.3</v>
      </c>
      <c r="V153" s="11">
        <f t="shared" si="48"/>
        <v>52571836.3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201903</v>
      </c>
      <c r="AY153" s="11">
        <f t="shared" ref="AY153:BR153" si="49">IF(AY22="","",AY22+AY114)</f>
        <v>2366029.89</v>
      </c>
      <c r="AZ153" s="11">
        <f t="shared" si="49"/>
        <v>20247484.2</v>
      </c>
      <c r="BA153" s="11">
        <f t="shared" si="49"/>
        <v>35606547.39</v>
      </c>
      <c r="BB153" s="11">
        <f t="shared" si="49"/>
        <v>44331216.59</v>
      </c>
      <c r="BC153" s="11">
        <f t="shared" si="49"/>
        <v>48381374.35</v>
      </c>
      <c r="BD153" s="11">
        <f t="shared" si="49"/>
        <v>49607820.64</v>
      </c>
      <c r="BE153" s="11">
        <f t="shared" si="49"/>
        <v>49947640.71</v>
      </c>
      <c r="BF153" s="11">
        <f t="shared" si="49"/>
        <v>50087218.3</v>
      </c>
      <c r="BG153" s="11">
        <f t="shared" si="49"/>
        <v>50003018.13</v>
      </c>
      <c r="BH153" s="11">
        <f t="shared" si="49"/>
        <v>50420392.57</v>
      </c>
      <c r="BI153" s="11">
        <f t="shared" si="49"/>
        <v>50531353.07</v>
      </c>
      <c r="BJ153" s="11">
        <f t="shared" si="49"/>
        <v>50544628.1</v>
      </c>
      <c r="BK153" s="11">
        <f t="shared" si="49"/>
        <v>50508016.92</v>
      </c>
      <c r="BL153" s="11">
        <f t="shared" si="49"/>
        <v>50510196.84</v>
      </c>
      <c r="BM153" s="11">
        <f t="shared" si="49"/>
        <v>50511076.32</v>
      </c>
      <c r="BN153" s="11">
        <f t="shared" si="49"/>
        <v>50512566.68</v>
      </c>
      <c r="BO153" s="11">
        <f t="shared" si="49"/>
        <v>50512566.68</v>
      </c>
      <c r="BP153" s="11">
        <f t="shared" si="49"/>
        <v>50512566.68</v>
      </c>
      <c r="BQ153" s="11">
        <f t="shared" si="49"/>
        <v>50513806.65</v>
      </c>
      <c r="BR153" s="11">
        <f t="shared" si="49"/>
        <v>50513806.65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</row>
    <row r="154" ht="15" customHeight="1" outlineLevel="1" spans="2:85">
      <c r="B154" s="10">
        <v>201906</v>
      </c>
      <c r="C154" s="11">
        <f t="shared" ref="C154:U154" si="50">IF(C23="","",C23+C115)</f>
        <v>10956134.8</v>
      </c>
      <c r="D154" s="11">
        <f t="shared" si="50"/>
        <v>41103309.97</v>
      </c>
      <c r="E154" s="11">
        <f t="shared" si="50"/>
        <v>58008357.52</v>
      </c>
      <c r="F154" s="11">
        <f t="shared" si="50"/>
        <v>63784093.04</v>
      </c>
      <c r="G154" s="11">
        <f t="shared" si="50"/>
        <v>64833986.59</v>
      </c>
      <c r="H154" s="11">
        <f t="shared" si="50"/>
        <v>66231869.66</v>
      </c>
      <c r="I154" s="11">
        <f t="shared" si="50"/>
        <v>67055718.7</v>
      </c>
      <c r="J154" s="11">
        <f t="shared" si="50"/>
        <v>67214710.57</v>
      </c>
      <c r="K154" s="11">
        <f t="shared" si="50"/>
        <v>67666581.16</v>
      </c>
      <c r="L154" s="11">
        <f t="shared" si="50"/>
        <v>67399349.17</v>
      </c>
      <c r="M154" s="11">
        <f t="shared" si="50"/>
        <v>67489113.59</v>
      </c>
      <c r="N154" s="11">
        <f t="shared" si="50"/>
        <v>67490683.54</v>
      </c>
      <c r="O154" s="11">
        <f t="shared" si="50"/>
        <v>67679953.54</v>
      </c>
      <c r="P154" s="11">
        <f t="shared" si="50"/>
        <v>67681054.12</v>
      </c>
      <c r="Q154" s="11">
        <f t="shared" si="50"/>
        <v>67681054.12</v>
      </c>
      <c r="R154" s="11">
        <f t="shared" si="50"/>
        <v>67681054.12</v>
      </c>
      <c r="S154" s="11">
        <f t="shared" si="50"/>
        <v>67681054.12</v>
      </c>
      <c r="T154" s="11">
        <f t="shared" si="50"/>
        <v>67684297.08</v>
      </c>
      <c r="U154" s="11">
        <f t="shared" si="50"/>
        <v>67684297.08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201906</v>
      </c>
      <c r="AY154" s="11">
        <f t="shared" ref="AY154:BQ154" si="51">IF(AY23="","",AY23+AY115)</f>
        <v>10271273.71</v>
      </c>
      <c r="AZ154" s="11">
        <f t="shared" si="51"/>
        <v>39094281.76</v>
      </c>
      <c r="BA154" s="11">
        <f t="shared" si="51"/>
        <v>55808689.75</v>
      </c>
      <c r="BB154" s="11">
        <f t="shared" si="51"/>
        <v>61584425.27</v>
      </c>
      <c r="BC154" s="11">
        <f t="shared" si="51"/>
        <v>62634318.82</v>
      </c>
      <c r="BD154" s="11">
        <f t="shared" si="51"/>
        <v>64032201.89</v>
      </c>
      <c r="BE154" s="11">
        <f t="shared" si="51"/>
        <v>64856050.93</v>
      </c>
      <c r="BF154" s="11">
        <f t="shared" si="51"/>
        <v>65015042.8</v>
      </c>
      <c r="BG154" s="11">
        <f t="shared" si="51"/>
        <v>65466913.39</v>
      </c>
      <c r="BH154" s="11">
        <f t="shared" si="51"/>
        <v>65199681.4</v>
      </c>
      <c r="BI154" s="11">
        <f t="shared" si="51"/>
        <v>65289445.82</v>
      </c>
      <c r="BJ154" s="11">
        <f t="shared" si="51"/>
        <v>65291015.77</v>
      </c>
      <c r="BK154" s="11">
        <f t="shared" si="51"/>
        <v>65480285.77</v>
      </c>
      <c r="BL154" s="11">
        <f t="shared" si="51"/>
        <v>65481386.35</v>
      </c>
      <c r="BM154" s="11">
        <f t="shared" si="51"/>
        <v>65481386.35</v>
      </c>
      <c r="BN154" s="11">
        <f t="shared" si="51"/>
        <v>65481386.35</v>
      </c>
      <c r="BO154" s="11">
        <f t="shared" si="51"/>
        <v>65481386.35</v>
      </c>
      <c r="BP154" s="11">
        <f t="shared" si="51"/>
        <v>65484629.31</v>
      </c>
      <c r="BQ154" s="11">
        <f t="shared" si="51"/>
        <v>65484629.31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</row>
    <row r="155" ht="15" customHeight="1" outlineLevel="1" spans="2:85">
      <c r="B155" s="10">
        <v>201909</v>
      </c>
      <c r="C155" s="11">
        <f t="shared" ref="C155:T155" si="52">IF(C24="","",C24+C116)</f>
        <v>14305745.88</v>
      </c>
      <c r="D155" s="11">
        <f t="shared" si="52"/>
        <v>46555700.44</v>
      </c>
      <c r="E155" s="11">
        <f t="shared" si="52"/>
        <v>55882749.29</v>
      </c>
      <c r="F155" s="11">
        <f t="shared" si="52"/>
        <v>59139991.4</v>
      </c>
      <c r="G155" s="11">
        <f t="shared" si="52"/>
        <v>60918407.94</v>
      </c>
      <c r="H155" s="11">
        <f t="shared" si="52"/>
        <v>62449599.82</v>
      </c>
      <c r="I155" s="11">
        <f t="shared" si="52"/>
        <v>62627070.4</v>
      </c>
      <c r="J155" s="11">
        <f t="shared" si="52"/>
        <v>63018220.65</v>
      </c>
      <c r="K155" s="11">
        <f t="shared" si="52"/>
        <v>63334420.54</v>
      </c>
      <c r="L155" s="11">
        <f t="shared" si="52"/>
        <v>63362133.04</v>
      </c>
      <c r="M155" s="11">
        <f t="shared" si="52"/>
        <v>63360645.08</v>
      </c>
      <c r="N155" s="11">
        <f t="shared" si="52"/>
        <v>63371256.1</v>
      </c>
      <c r="O155" s="11">
        <f t="shared" si="52"/>
        <v>63374518.44</v>
      </c>
      <c r="P155" s="11">
        <f t="shared" si="52"/>
        <v>63374518.44</v>
      </c>
      <c r="Q155" s="11">
        <f t="shared" si="52"/>
        <v>63376200.86</v>
      </c>
      <c r="R155" s="11">
        <f t="shared" si="52"/>
        <v>63376200.86</v>
      </c>
      <c r="S155" s="11">
        <f t="shared" si="52"/>
        <v>63371200.86</v>
      </c>
      <c r="T155" s="11">
        <f t="shared" si="52"/>
        <v>63521200.86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201909</v>
      </c>
      <c r="AY155" s="11">
        <f t="shared" ref="AY155:BP155" si="53">IF(AY24="","",AY24+AY116)</f>
        <v>14300937</v>
      </c>
      <c r="AZ155" s="11">
        <f t="shared" si="53"/>
        <v>46550722.85</v>
      </c>
      <c r="BA155" s="11">
        <f t="shared" si="53"/>
        <v>55877771.7</v>
      </c>
      <c r="BB155" s="11">
        <f t="shared" si="53"/>
        <v>59135013.81</v>
      </c>
      <c r="BC155" s="11">
        <f t="shared" si="53"/>
        <v>60913430.35</v>
      </c>
      <c r="BD155" s="11">
        <f t="shared" si="53"/>
        <v>62444622.23</v>
      </c>
      <c r="BE155" s="11">
        <f t="shared" si="53"/>
        <v>62622092.81</v>
      </c>
      <c r="BF155" s="11">
        <f t="shared" si="53"/>
        <v>63013243.06</v>
      </c>
      <c r="BG155" s="11">
        <f t="shared" si="53"/>
        <v>63329442.95</v>
      </c>
      <c r="BH155" s="11">
        <f t="shared" si="53"/>
        <v>63357155.45</v>
      </c>
      <c r="BI155" s="11">
        <f t="shared" si="53"/>
        <v>63355667.49</v>
      </c>
      <c r="BJ155" s="11">
        <f t="shared" si="53"/>
        <v>63366278.51</v>
      </c>
      <c r="BK155" s="11">
        <f t="shared" si="53"/>
        <v>63369540.85</v>
      </c>
      <c r="BL155" s="11">
        <f t="shared" si="53"/>
        <v>63369540.85</v>
      </c>
      <c r="BM155" s="11">
        <f t="shared" si="53"/>
        <v>63371223.27</v>
      </c>
      <c r="BN155" s="11">
        <f t="shared" si="53"/>
        <v>63371223.27</v>
      </c>
      <c r="BO155" s="11">
        <f t="shared" si="53"/>
        <v>63366223.27</v>
      </c>
      <c r="BP155" s="11">
        <f t="shared" si="53"/>
        <v>63516223.27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</row>
    <row r="156" ht="15" customHeight="1" outlineLevel="1" spans="2:85">
      <c r="B156" s="10">
        <v>201912</v>
      </c>
      <c r="C156" s="11">
        <f t="shared" ref="C156:S156" si="54">IF(C25="","",C25+C117)</f>
        <v>18261583.6</v>
      </c>
      <c r="D156" s="11">
        <f t="shared" si="54"/>
        <v>45310748.3</v>
      </c>
      <c r="E156" s="11">
        <f t="shared" si="54"/>
        <v>52715199.89</v>
      </c>
      <c r="F156" s="11">
        <f t="shared" si="54"/>
        <v>58579598.54</v>
      </c>
      <c r="G156" s="11">
        <f t="shared" si="54"/>
        <v>62435062.54</v>
      </c>
      <c r="H156" s="11">
        <f t="shared" si="54"/>
        <v>63305679.83</v>
      </c>
      <c r="I156" s="11">
        <f t="shared" si="54"/>
        <v>64414090.03</v>
      </c>
      <c r="J156" s="11">
        <f t="shared" si="54"/>
        <v>65983326.02</v>
      </c>
      <c r="K156" s="11">
        <f t="shared" si="54"/>
        <v>66219172.96</v>
      </c>
      <c r="L156" s="11">
        <f t="shared" si="54"/>
        <v>66283605.25</v>
      </c>
      <c r="M156" s="11">
        <f t="shared" si="54"/>
        <v>66435156.12</v>
      </c>
      <c r="N156" s="11">
        <f t="shared" si="54"/>
        <v>66454174.35</v>
      </c>
      <c r="O156" s="11">
        <f t="shared" si="54"/>
        <v>66457315.06</v>
      </c>
      <c r="P156" s="11">
        <f t="shared" si="54"/>
        <v>66459600.37</v>
      </c>
      <c r="Q156" s="11">
        <f t="shared" si="54"/>
        <v>66459600.37</v>
      </c>
      <c r="R156" s="11">
        <f t="shared" si="54"/>
        <v>66459615.44</v>
      </c>
      <c r="S156" s="11">
        <f t="shared" si="54"/>
        <v>66458374.08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201912</v>
      </c>
      <c r="AY156" s="11">
        <f t="shared" ref="AY156:BO156" si="55">IF(AY25="","",AY25+AY117)</f>
        <v>28795473.37</v>
      </c>
      <c r="AZ156" s="11">
        <f t="shared" si="55"/>
        <v>55844638.07</v>
      </c>
      <c r="BA156" s="11">
        <f t="shared" si="55"/>
        <v>63247006.79</v>
      </c>
      <c r="BB156" s="11">
        <f t="shared" si="55"/>
        <v>69111405.44</v>
      </c>
      <c r="BC156" s="11">
        <f t="shared" si="55"/>
        <v>72966869.44</v>
      </c>
      <c r="BD156" s="11">
        <f t="shared" si="55"/>
        <v>73837486.73</v>
      </c>
      <c r="BE156" s="11">
        <f t="shared" si="55"/>
        <v>74945896.93</v>
      </c>
      <c r="BF156" s="11">
        <f t="shared" si="55"/>
        <v>76515132.92</v>
      </c>
      <c r="BG156" s="11">
        <f t="shared" si="55"/>
        <v>76750979.86</v>
      </c>
      <c r="BH156" s="11">
        <f t="shared" si="55"/>
        <v>76815412.15</v>
      </c>
      <c r="BI156" s="11">
        <f t="shared" si="55"/>
        <v>76966963.02</v>
      </c>
      <c r="BJ156" s="11">
        <f t="shared" si="55"/>
        <v>76985981.25</v>
      </c>
      <c r="BK156" s="11">
        <f t="shared" si="55"/>
        <v>76989121.96</v>
      </c>
      <c r="BL156" s="11">
        <f t="shared" si="55"/>
        <v>76991407.27</v>
      </c>
      <c r="BM156" s="11">
        <f t="shared" si="55"/>
        <v>76991407.27</v>
      </c>
      <c r="BN156" s="11">
        <f t="shared" si="55"/>
        <v>76991422.34</v>
      </c>
      <c r="BO156" s="11">
        <f t="shared" si="55"/>
        <v>76990180.98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</row>
    <row r="157" ht="15" customHeight="1" outlineLevel="1" spans="2:85">
      <c r="B157" s="10">
        <v>202003</v>
      </c>
      <c r="C157" s="11">
        <f t="shared" ref="C157:R157" si="56">IF(C26="","",C26+C118)</f>
        <v>7537020.15</v>
      </c>
      <c r="D157" s="11">
        <f t="shared" si="56"/>
        <v>19638735.9</v>
      </c>
      <c r="E157" s="11">
        <f t="shared" si="56"/>
        <v>27041653.93</v>
      </c>
      <c r="F157" s="11">
        <f t="shared" si="56"/>
        <v>39013656.15</v>
      </c>
      <c r="G157" s="11">
        <f t="shared" si="56"/>
        <v>51470961.63</v>
      </c>
      <c r="H157" s="11">
        <f t="shared" si="56"/>
        <v>54179495.73</v>
      </c>
      <c r="I157" s="11">
        <f t="shared" si="56"/>
        <v>54421795.47</v>
      </c>
      <c r="J157" s="11">
        <f t="shared" si="56"/>
        <v>55540124.52</v>
      </c>
      <c r="K157" s="11">
        <f t="shared" si="56"/>
        <v>56291204.55</v>
      </c>
      <c r="L157" s="11">
        <f t="shared" si="56"/>
        <v>56358383.79</v>
      </c>
      <c r="M157" s="11">
        <f t="shared" si="56"/>
        <v>56383397.19</v>
      </c>
      <c r="N157" s="11">
        <f t="shared" si="56"/>
        <v>56420098.95</v>
      </c>
      <c r="O157" s="11">
        <f t="shared" si="56"/>
        <v>56415771.33</v>
      </c>
      <c r="P157" s="11">
        <f t="shared" si="56"/>
        <v>56414828.6</v>
      </c>
      <c r="Q157" s="11">
        <f t="shared" si="56"/>
        <v>56397121.15</v>
      </c>
      <c r="R157" s="11">
        <f t="shared" si="56"/>
        <v>56390802.67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202003</v>
      </c>
      <c r="AY157" s="11">
        <f t="shared" ref="AY157:BN157" si="57">IF(AY26="","",AY26+AY118)</f>
        <v>7537020.15</v>
      </c>
      <c r="AZ157" s="11">
        <f t="shared" si="57"/>
        <v>12321338.31</v>
      </c>
      <c r="BA157" s="11">
        <f t="shared" si="57"/>
        <v>16274627.9</v>
      </c>
      <c r="BB157" s="11">
        <f t="shared" si="57"/>
        <v>22202570.54</v>
      </c>
      <c r="BC157" s="11">
        <f t="shared" si="57"/>
        <v>33411627.95</v>
      </c>
      <c r="BD157" s="11">
        <f t="shared" si="57"/>
        <v>35185960.8</v>
      </c>
      <c r="BE157" s="11">
        <f t="shared" si="57"/>
        <v>35428260.54</v>
      </c>
      <c r="BF157" s="11">
        <f t="shared" si="57"/>
        <v>36546589.59</v>
      </c>
      <c r="BG157" s="11">
        <f t="shared" si="57"/>
        <v>37304602.95</v>
      </c>
      <c r="BH157" s="11">
        <f t="shared" si="57"/>
        <v>37371782.19</v>
      </c>
      <c r="BI157" s="11">
        <f t="shared" si="57"/>
        <v>37396795.59</v>
      </c>
      <c r="BJ157" s="11">
        <f t="shared" si="57"/>
        <v>37433497.35</v>
      </c>
      <c r="BK157" s="11">
        <f t="shared" si="57"/>
        <v>37429169.73</v>
      </c>
      <c r="BL157" s="11">
        <f t="shared" si="57"/>
        <v>37428227</v>
      </c>
      <c r="BM157" s="11">
        <f t="shared" si="57"/>
        <v>37410519.55</v>
      </c>
      <c r="BN157" s="11">
        <f t="shared" si="57"/>
        <v>37404201.07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</row>
    <row r="158" ht="15" customHeight="1" outlineLevel="1" spans="2:85">
      <c r="B158" s="10">
        <v>202006</v>
      </c>
      <c r="C158" s="11">
        <f t="shared" ref="C158:Q158" si="58">IF(C27="","",C27+C119)</f>
        <v>9055616.3</v>
      </c>
      <c r="D158" s="11">
        <f t="shared" si="58"/>
        <v>19729575.64</v>
      </c>
      <c r="E158" s="11">
        <f t="shared" si="58"/>
        <v>31038013.39</v>
      </c>
      <c r="F158" s="11">
        <f t="shared" si="58"/>
        <v>42844501.18</v>
      </c>
      <c r="G158" s="11">
        <f t="shared" si="58"/>
        <v>45814302.2</v>
      </c>
      <c r="H158" s="11">
        <f t="shared" si="58"/>
        <v>46154031.47</v>
      </c>
      <c r="I158" s="11">
        <f t="shared" si="58"/>
        <v>48007265.9</v>
      </c>
      <c r="J158" s="11">
        <f t="shared" si="58"/>
        <v>48242541.73</v>
      </c>
      <c r="K158" s="11">
        <f t="shared" si="58"/>
        <v>48802862.75</v>
      </c>
      <c r="L158" s="11">
        <f t="shared" si="58"/>
        <v>48841517.81</v>
      </c>
      <c r="M158" s="11">
        <f t="shared" si="58"/>
        <v>48872393.94</v>
      </c>
      <c r="N158" s="11">
        <f t="shared" si="58"/>
        <v>48906124.48</v>
      </c>
      <c r="O158" s="11">
        <f t="shared" si="58"/>
        <v>48907825.22</v>
      </c>
      <c r="P158" s="11">
        <f t="shared" si="58"/>
        <v>48889417.18</v>
      </c>
      <c r="Q158" s="11">
        <f t="shared" si="58"/>
        <v>48902689.27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202006</v>
      </c>
      <c r="AY158" s="11">
        <f t="shared" ref="AY158:BM158" si="59">IF(AY27="","",AY27+AY119)</f>
        <v>5014257.64</v>
      </c>
      <c r="AZ158" s="11">
        <f t="shared" si="59"/>
        <v>10091379.44</v>
      </c>
      <c r="BA158" s="11">
        <f t="shared" si="59"/>
        <v>16555861.14</v>
      </c>
      <c r="BB158" s="11">
        <f t="shared" si="59"/>
        <v>25527055.44</v>
      </c>
      <c r="BC158" s="11">
        <f t="shared" si="59"/>
        <v>27920383.86</v>
      </c>
      <c r="BD158" s="11">
        <f t="shared" si="59"/>
        <v>28260113.13</v>
      </c>
      <c r="BE158" s="11">
        <f t="shared" si="59"/>
        <v>30113347.56</v>
      </c>
      <c r="BF158" s="11">
        <f t="shared" si="59"/>
        <v>30354282.65</v>
      </c>
      <c r="BG158" s="11">
        <f t="shared" si="59"/>
        <v>30914603.67</v>
      </c>
      <c r="BH158" s="11">
        <f t="shared" si="59"/>
        <v>30953258.73</v>
      </c>
      <c r="BI158" s="11">
        <f t="shared" si="59"/>
        <v>30984134.86</v>
      </c>
      <c r="BJ158" s="11">
        <f t="shared" si="59"/>
        <v>31017865.4</v>
      </c>
      <c r="BK158" s="11">
        <f t="shared" si="59"/>
        <v>31019566.14</v>
      </c>
      <c r="BL158" s="11">
        <f t="shared" si="59"/>
        <v>31001158.1</v>
      </c>
      <c r="BM158" s="11">
        <f t="shared" si="59"/>
        <v>31014430.19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</row>
    <row r="159" ht="15" customHeight="1" outlineLevel="1" spans="2:85">
      <c r="B159" s="10">
        <v>202009</v>
      </c>
      <c r="C159" s="11">
        <f t="shared" ref="C159:P159" si="60">IF(C28="","",C28+C120)</f>
        <v>6518174.58</v>
      </c>
      <c r="D159" s="11">
        <f t="shared" si="60"/>
        <v>19597656.16</v>
      </c>
      <c r="E159" s="11">
        <f t="shared" si="60"/>
        <v>31786449.17</v>
      </c>
      <c r="F159" s="11">
        <f t="shared" si="60"/>
        <v>34909493.94</v>
      </c>
      <c r="G159" s="11">
        <f t="shared" si="60"/>
        <v>37139216.65</v>
      </c>
      <c r="H159" s="11">
        <f t="shared" si="60"/>
        <v>39928714.77</v>
      </c>
      <c r="I159" s="11">
        <f t="shared" si="60"/>
        <v>40062167.75</v>
      </c>
      <c r="J159" s="11">
        <f t="shared" si="60"/>
        <v>40349570.44</v>
      </c>
      <c r="K159" s="11">
        <f t="shared" si="60"/>
        <v>40376425.61</v>
      </c>
      <c r="L159" s="11">
        <f t="shared" si="60"/>
        <v>40415580.14</v>
      </c>
      <c r="M159" s="11">
        <f t="shared" si="60"/>
        <v>40512935.52</v>
      </c>
      <c r="N159" s="11">
        <f t="shared" si="60"/>
        <v>40476144.41</v>
      </c>
      <c r="O159" s="11">
        <f t="shared" si="60"/>
        <v>40465677.1</v>
      </c>
      <c r="P159" s="11">
        <f t="shared" si="60"/>
        <v>40933320.57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202009</v>
      </c>
      <c r="AY159" s="11">
        <f t="shared" ref="AY159:BL159" si="61">IF(AY28="","",AY28+AY120)</f>
        <v>3237198.23</v>
      </c>
      <c r="AZ159" s="11">
        <f t="shared" si="61"/>
        <v>10334135.57</v>
      </c>
      <c r="BA159" s="11">
        <f t="shared" si="61"/>
        <v>18008724.74</v>
      </c>
      <c r="BB159" s="11">
        <f t="shared" si="61"/>
        <v>20651069.78</v>
      </c>
      <c r="BC159" s="11">
        <f t="shared" si="61"/>
        <v>22880792.49</v>
      </c>
      <c r="BD159" s="11">
        <f t="shared" si="61"/>
        <v>25670290.61</v>
      </c>
      <c r="BE159" s="11">
        <f t="shared" si="61"/>
        <v>25804659.84</v>
      </c>
      <c r="BF159" s="11">
        <f t="shared" si="61"/>
        <v>26092062.53</v>
      </c>
      <c r="BG159" s="11">
        <f t="shared" si="61"/>
        <v>26118917.7</v>
      </c>
      <c r="BH159" s="11">
        <f t="shared" si="61"/>
        <v>26158072.23</v>
      </c>
      <c r="BI159" s="11">
        <f t="shared" si="61"/>
        <v>26255427.61</v>
      </c>
      <c r="BJ159" s="11">
        <f t="shared" si="61"/>
        <v>26218636.5</v>
      </c>
      <c r="BK159" s="11">
        <f t="shared" si="61"/>
        <v>26208169.19</v>
      </c>
      <c r="BL159" s="11">
        <f t="shared" si="61"/>
        <v>26675812.66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</row>
    <row r="160" ht="15" customHeight="1" outlineLevel="1" spans="2:85">
      <c r="B160" s="10">
        <v>202012</v>
      </c>
      <c r="C160" s="11">
        <f t="shared" ref="C160:O160" si="62">IF(C29="","",C29+C121)</f>
        <v>8110104.29</v>
      </c>
      <c r="D160" s="11">
        <f t="shared" si="62"/>
        <v>22150231.61</v>
      </c>
      <c r="E160" s="11">
        <f t="shared" si="62"/>
        <v>26328969.04</v>
      </c>
      <c r="F160" s="11">
        <f t="shared" si="62"/>
        <v>29913517.3</v>
      </c>
      <c r="G160" s="11">
        <f t="shared" si="62"/>
        <v>34156033.1</v>
      </c>
      <c r="H160" s="11">
        <f t="shared" si="62"/>
        <v>34772882.02</v>
      </c>
      <c r="I160" s="11">
        <f t="shared" si="62"/>
        <v>34965905.1</v>
      </c>
      <c r="J160" s="11">
        <f t="shared" si="62"/>
        <v>34991279.73</v>
      </c>
      <c r="K160" s="11">
        <f t="shared" si="62"/>
        <v>35097947.43</v>
      </c>
      <c r="L160" s="11">
        <f t="shared" si="62"/>
        <v>35897887.88</v>
      </c>
      <c r="M160" s="11">
        <f t="shared" si="62"/>
        <v>35886124.01</v>
      </c>
      <c r="N160" s="11">
        <f t="shared" si="62"/>
        <v>35988673.68</v>
      </c>
      <c r="O160" s="11">
        <f t="shared" si="62"/>
        <v>37610964.24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202012</v>
      </c>
      <c r="AY160" s="11">
        <f t="shared" ref="AY160:BK160" si="63">IF(AY29="","",AY29+AY121)</f>
        <v>4266562.22</v>
      </c>
      <c r="AZ160" s="11">
        <f t="shared" si="63"/>
        <v>11841186.84</v>
      </c>
      <c r="BA160" s="11">
        <f t="shared" si="63"/>
        <v>15523298.89</v>
      </c>
      <c r="BB160" s="11">
        <f t="shared" si="63"/>
        <v>19107847.15</v>
      </c>
      <c r="BC160" s="11">
        <f t="shared" si="63"/>
        <v>23350362.95</v>
      </c>
      <c r="BD160" s="11">
        <f t="shared" si="63"/>
        <v>23967211.87</v>
      </c>
      <c r="BE160" s="11">
        <f t="shared" si="63"/>
        <v>24160234.95</v>
      </c>
      <c r="BF160" s="11">
        <f t="shared" si="63"/>
        <v>24185609.58</v>
      </c>
      <c r="BG160" s="11">
        <f t="shared" si="63"/>
        <v>24292277.28</v>
      </c>
      <c r="BH160" s="11">
        <f t="shared" si="63"/>
        <v>25092217.73</v>
      </c>
      <c r="BI160" s="11">
        <f t="shared" si="63"/>
        <v>25080453.86</v>
      </c>
      <c r="BJ160" s="11">
        <f t="shared" si="63"/>
        <v>25183003.53</v>
      </c>
      <c r="BK160" s="11">
        <f t="shared" si="63"/>
        <v>26805294.09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</row>
    <row r="161" ht="15" customHeight="1" outlineLevel="1" spans="2:85">
      <c r="B161" s="10">
        <v>202103</v>
      </c>
      <c r="C161" s="11">
        <f t="shared" ref="C161:N161" si="64">IF(C30="","",C30+C122)</f>
        <v>871603.86</v>
      </c>
      <c r="D161" s="11">
        <f t="shared" si="64"/>
        <v>6660722.41</v>
      </c>
      <c r="E161" s="11">
        <f t="shared" si="64"/>
        <v>17082131.06</v>
      </c>
      <c r="F161" s="11">
        <f t="shared" si="64"/>
        <v>28741060.83</v>
      </c>
      <c r="G161" s="11">
        <f t="shared" si="64"/>
        <v>31153201.12</v>
      </c>
      <c r="H161" s="11">
        <f t="shared" si="64"/>
        <v>43296246.97</v>
      </c>
      <c r="I161" s="11">
        <f t="shared" si="64"/>
        <v>43954322.24</v>
      </c>
      <c r="J161" s="11">
        <f t="shared" si="64"/>
        <v>44826978.74</v>
      </c>
      <c r="K161" s="11">
        <f t="shared" si="64"/>
        <v>45683975.53</v>
      </c>
      <c r="L161" s="11">
        <f t="shared" si="64"/>
        <v>44914232.55</v>
      </c>
      <c r="M161" s="11">
        <f t="shared" si="64"/>
        <v>44917899.51</v>
      </c>
      <c r="N161" s="11">
        <f t="shared" si="64"/>
        <v>45965040.06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202103</v>
      </c>
      <c r="AY161" s="11">
        <f t="shared" ref="AY161:BJ161" si="65">IF(AY30="","",AY30+AY122)</f>
        <v>801483.37</v>
      </c>
      <c r="AZ161" s="11">
        <f t="shared" si="65"/>
        <v>6583719.53</v>
      </c>
      <c r="BA161" s="11">
        <f t="shared" si="65"/>
        <v>17005128.18</v>
      </c>
      <c r="BB161" s="11">
        <f t="shared" si="65"/>
        <v>28664057.95</v>
      </c>
      <c r="BC161" s="11">
        <f t="shared" si="65"/>
        <v>31076198.24</v>
      </c>
      <c r="BD161" s="11">
        <f t="shared" si="65"/>
        <v>43219244.09</v>
      </c>
      <c r="BE161" s="11">
        <f t="shared" si="65"/>
        <v>43877319.36</v>
      </c>
      <c r="BF161" s="11">
        <f t="shared" si="65"/>
        <v>44749975.86</v>
      </c>
      <c r="BG161" s="11">
        <f t="shared" si="65"/>
        <v>45606972.65</v>
      </c>
      <c r="BH161" s="11">
        <f t="shared" si="65"/>
        <v>44837229.67</v>
      </c>
      <c r="BI161" s="11">
        <f t="shared" si="65"/>
        <v>44840896.63</v>
      </c>
      <c r="BJ161" s="11">
        <f t="shared" si="65"/>
        <v>45888037.18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</row>
    <row r="162" ht="15" customHeight="1" outlineLevel="1" spans="2:85">
      <c r="B162" s="10">
        <v>202106</v>
      </c>
      <c r="C162" s="11">
        <f t="shared" ref="C162:M162" si="66">IF(C31="","",C31+C123)</f>
        <v>1806787.09</v>
      </c>
      <c r="D162" s="11">
        <f t="shared" si="66"/>
        <v>12362185.34</v>
      </c>
      <c r="E162" s="11">
        <f t="shared" si="66"/>
        <v>26510432.58</v>
      </c>
      <c r="F162" s="11">
        <f t="shared" si="66"/>
        <v>26036123.11</v>
      </c>
      <c r="G162" s="11">
        <f t="shared" si="66"/>
        <v>41710161.39</v>
      </c>
      <c r="H162" s="11">
        <f t="shared" si="66"/>
        <v>42884051.54</v>
      </c>
      <c r="I162" s="11">
        <f t="shared" si="66"/>
        <v>44062179.71</v>
      </c>
      <c r="J162" s="11">
        <f t="shared" si="66"/>
        <v>44556203.61</v>
      </c>
      <c r="K162" s="11">
        <f t="shared" si="66"/>
        <v>44658566.2</v>
      </c>
      <c r="L162" s="11">
        <f t="shared" si="66"/>
        <v>44680371.97</v>
      </c>
      <c r="M162" s="11">
        <f t="shared" si="66"/>
        <v>47122689.15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202106</v>
      </c>
      <c r="AY162" s="11">
        <f t="shared" ref="AY162:BI162" si="67">IF(AY31="","",AY31+AY123)</f>
        <v>1806787.09</v>
      </c>
      <c r="AZ162" s="11">
        <f t="shared" si="67"/>
        <v>12362185.34</v>
      </c>
      <c r="BA162" s="11">
        <f t="shared" si="67"/>
        <v>26510432.58</v>
      </c>
      <c r="BB162" s="11">
        <f t="shared" si="67"/>
        <v>26036123.11</v>
      </c>
      <c r="BC162" s="11">
        <f t="shared" si="67"/>
        <v>41710161.39</v>
      </c>
      <c r="BD162" s="11">
        <f t="shared" si="67"/>
        <v>42884051.54</v>
      </c>
      <c r="BE162" s="11">
        <f t="shared" si="67"/>
        <v>44062179.71</v>
      </c>
      <c r="BF162" s="11">
        <f t="shared" si="67"/>
        <v>44556203.61</v>
      </c>
      <c r="BG162" s="11">
        <f t="shared" si="67"/>
        <v>44658566.2</v>
      </c>
      <c r="BH162" s="11">
        <f t="shared" si="67"/>
        <v>44680371.97</v>
      </c>
      <c r="BI162" s="11">
        <f t="shared" si="67"/>
        <v>47122689.15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</row>
    <row r="163" ht="15" customHeight="1" outlineLevel="1" spans="2:85">
      <c r="B163" s="10">
        <v>202109</v>
      </c>
      <c r="C163" s="11">
        <f t="shared" ref="C163:L163" si="68">IF(C32="","",C32+C124)</f>
        <v>4325278.56</v>
      </c>
      <c r="D163" s="11">
        <f t="shared" si="68"/>
        <v>45549418.95</v>
      </c>
      <c r="E163" s="11">
        <f t="shared" si="68"/>
        <v>44274723.23</v>
      </c>
      <c r="F163" s="11">
        <f t="shared" si="68"/>
        <v>46756366.61</v>
      </c>
      <c r="G163" s="11">
        <f t="shared" si="68"/>
        <v>54353800.9</v>
      </c>
      <c r="H163" s="11">
        <f t="shared" si="68"/>
        <v>55407948.43</v>
      </c>
      <c r="I163" s="11">
        <f t="shared" si="68"/>
        <v>55758586.1</v>
      </c>
      <c r="J163" s="11">
        <f t="shared" si="68"/>
        <v>55772471.45</v>
      </c>
      <c r="K163" s="11">
        <f t="shared" si="68"/>
        <v>55927504.02</v>
      </c>
      <c r="L163" s="11">
        <f t="shared" si="68"/>
        <v>58055185.52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202109</v>
      </c>
      <c r="AY163" s="11">
        <f t="shared" ref="AY163:BH163" si="69">IF(AY32="","",AY32+AY124)</f>
        <v>4325278.56</v>
      </c>
      <c r="AZ163" s="11">
        <f t="shared" si="69"/>
        <v>45549418.95</v>
      </c>
      <c r="BA163" s="11">
        <f t="shared" si="69"/>
        <v>44274723.23</v>
      </c>
      <c r="BB163" s="11">
        <f t="shared" si="69"/>
        <v>46756366.61</v>
      </c>
      <c r="BC163" s="11">
        <f t="shared" si="69"/>
        <v>54353800.9</v>
      </c>
      <c r="BD163" s="11">
        <f t="shared" si="69"/>
        <v>55407948.43</v>
      </c>
      <c r="BE163" s="11">
        <f t="shared" si="69"/>
        <v>55758586.1</v>
      </c>
      <c r="BF163" s="11">
        <f t="shared" si="69"/>
        <v>55772471.45</v>
      </c>
      <c r="BG163" s="11">
        <f t="shared" si="69"/>
        <v>55927504.02</v>
      </c>
      <c r="BH163" s="11">
        <f t="shared" si="69"/>
        <v>58055185.52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</row>
    <row r="164" ht="15" customHeight="1" outlineLevel="1" spans="2:85">
      <c r="B164" s="10">
        <v>202112</v>
      </c>
      <c r="C164" s="11">
        <f t="shared" ref="C164:K164" si="70">IF(C33="","",C33+C125)</f>
        <v>25269558.47</v>
      </c>
      <c r="D164" s="11">
        <f t="shared" si="70"/>
        <v>26481450.41</v>
      </c>
      <c r="E164" s="11">
        <f t="shared" si="70"/>
        <v>34853518.31</v>
      </c>
      <c r="F164" s="11">
        <f t="shared" si="70"/>
        <v>48578684.08</v>
      </c>
      <c r="G164" s="11">
        <f t="shared" si="70"/>
        <v>51023648.29</v>
      </c>
      <c r="H164" s="11">
        <f t="shared" si="70"/>
        <v>51205956.9</v>
      </c>
      <c r="I164" s="11">
        <f t="shared" si="70"/>
        <v>51295262.12</v>
      </c>
      <c r="J164" s="11">
        <f t="shared" si="70"/>
        <v>51204100.35</v>
      </c>
      <c r="K164" s="11">
        <f t="shared" si="70"/>
        <v>58484419.27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202112</v>
      </c>
      <c r="AY164" s="11">
        <f t="shared" ref="AY164:BG164" si="71">IF(AY33="","",AY33+AY125)</f>
        <v>25269558.47</v>
      </c>
      <c r="AZ164" s="11">
        <f t="shared" si="71"/>
        <v>26481450.41</v>
      </c>
      <c r="BA164" s="11">
        <f t="shared" si="71"/>
        <v>34853518.31</v>
      </c>
      <c r="BB164" s="11">
        <f t="shared" si="71"/>
        <v>48578684.08</v>
      </c>
      <c r="BC164" s="11">
        <f t="shared" si="71"/>
        <v>51023648.29</v>
      </c>
      <c r="BD164" s="11">
        <f t="shared" si="71"/>
        <v>51205956.9</v>
      </c>
      <c r="BE164" s="11">
        <f t="shared" si="71"/>
        <v>51295262.12</v>
      </c>
      <c r="BF164" s="11">
        <f t="shared" si="71"/>
        <v>51204100.35</v>
      </c>
      <c r="BG164" s="11">
        <f t="shared" si="71"/>
        <v>58484419.27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</row>
    <row r="165" ht="15" customHeight="1" outlineLevel="1" spans="2:85">
      <c r="B165" s="10">
        <v>202203</v>
      </c>
      <c r="C165" s="11">
        <f t="shared" ref="C165:J165" si="72">IF(C34="","",C34+C126)</f>
        <v>1673967.15</v>
      </c>
      <c r="D165" s="11">
        <f t="shared" si="72"/>
        <v>17770189.32</v>
      </c>
      <c r="E165" s="11">
        <f t="shared" si="72"/>
        <v>27477328.25</v>
      </c>
      <c r="F165" s="11">
        <f t="shared" si="72"/>
        <v>45499904.63</v>
      </c>
      <c r="G165" s="11">
        <f t="shared" si="72"/>
        <v>46915552.99</v>
      </c>
      <c r="H165" s="11">
        <f t="shared" si="72"/>
        <v>48097553.3</v>
      </c>
      <c r="I165" s="11">
        <f t="shared" si="72"/>
        <v>48433464.63</v>
      </c>
      <c r="J165" s="11">
        <f t="shared" si="72"/>
        <v>48535323.01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202203</v>
      </c>
      <c r="AY165" s="11">
        <f t="shared" ref="AY165:BF165" si="73">IF(AY34="","",AY34+AY126)</f>
        <v>1673967.15</v>
      </c>
      <c r="AZ165" s="11">
        <f t="shared" si="73"/>
        <v>17770189.32</v>
      </c>
      <c r="BA165" s="11">
        <f t="shared" si="73"/>
        <v>27477328.25</v>
      </c>
      <c r="BB165" s="11">
        <f t="shared" si="73"/>
        <v>45499904.63</v>
      </c>
      <c r="BC165" s="11">
        <f t="shared" si="73"/>
        <v>46915552.99</v>
      </c>
      <c r="BD165" s="11">
        <f t="shared" si="73"/>
        <v>48097553.3</v>
      </c>
      <c r="BE165" s="11">
        <f t="shared" si="73"/>
        <v>48433464.63</v>
      </c>
      <c r="BF165" s="11">
        <f t="shared" si="73"/>
        <v>48535323.01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</row>
    <row r="166" ht="15" customHeight="1" outlineLevel="1" spans="2:85">
      <c r="B166" s="10">
        <v>202206</v>
      </c>
      <c r="C166" s="11">
        <f t="shared" ref="C166:I166" si="74">IF(C35="","",C35+C127)</f>
        <v>3683767.91</v>
      </c>
      <c r="D166" s="11">
        <f t="shared" si="74"/>
        <v>25471459.09</v>
      </c>
      <c r="E166" s="11">
        <f t="shared" si="74"/>
        <v>61863887.92</v>
      </c>
      <c r="F166" s="11">
        <f t="shared" si="74"/>
        <v>66359531.98</v>
      </c>
      <c r="G166" s="11">
        <f t="shared" si="74"/>
        <v>68939289.5</v>
      </c>
      <c r="H166" s="11">
        <f t="shared" si="74"/>
        <v>69832851.96</v>
      </c>
      <c r="I166" s="11">
        <f t="shared" si="74"/>
        <v>70176768.44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202206</v>
      </c>
      <c r="AY166" s="11">
        <f t="shared" ref="AY166:BE166" si="75">IF(AY35="","",AY35+AY127)</f>
        <v>3683767.91</v>
      </c>
      <c r="AZ166" s="11">
        <f t="shared" si="75"/>
        <v>25471459.09</v>
      </c>
      <c r="BA166" s="11">
        <f t="shared" si="75"/>
        <v>61863887.92</v>
      </c>
      <c r="BB166" s="11">
        <f t="shared" si="75"/>
        <v>66359531.98</v>
      </c>
      <c r="BC166" s="11">
        <f t="shared" si="75"/>
        <v>68939289.5</v>
      </c>
      <c r="BD166" s="11">
        <f t="shared" si="75"/>
        <v>69832851.96</v>
      </c>
      <c r="BE166" s="11">
        <f t="shared" si="75"/>
        <v>70176768.44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</row>
    <row r="167" ht="15" customHeight="1" outlineLevel="1" spans="2:85">
      <c r="B167" s="10">
        <v>202209</v>
      </c>
      <c r="C167" s="11">
        <f t="shared" ref="C167:H167" si="76">IF(C36="","",C36+C128)</f>
        <v>4965518.97</v>
      </c>
      <c r="D167" s="11">
        <f t="shared" si="76"/>
        <v>56925535.1</v>
      </c>
      <c r="E167" s="11">
        <f t="shared" si="76"/>
        <v>65557512.47</v>
      </c>
      <c r="F167" s="11">
        <f t="shared" si="76"/>
        <v>69037053.23</v>
      </c>
      <c r="G167" s="11">
        <f t="shared" si="76"/>
        <v>70723859.66</v>
      </c>
      <c r="H167" s="11">
        <f t="shared" si="76"/>
        <v>76452780.53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202209</v>
      </c>
      <c r="AY167" s="11">
        <f t="shared" ref="AY167:BD167" si="77">IF(AY36="","",AY36+AY128)</f>
        <v>4965518.97</v>
      </c>
      <c r="AZ167" s="11">
        <f t="shared" si="77"/>
        <v>56925535.1</v>
      </c>
      <c r="BA167" s="11">
        <f t="shared" si="77"/>
        <v>65557512.47</v>
      </c>
      <c r="BB167" s="11">
        <f t="shared" si="77"/>
        <v>69037053.23</v>
      </c>
      <c r="BC167" s="11">
        <f t="shared" si="77"/>
        <v>70723859.66</v>
      </c>
      <c r="BD167" s="11">
        <f t="shared" si="77"/>
        <v>76452780.53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</row>
    <row r="168" ht="15" customHeight="1" outlineLevel="1" spans="2:85">
      <c r="B168" s="10">
        <v>202212</v>
      </c>
      <c r="C168" s="11">
        <f>IF(C37="","",C37+C129)</f>
        <v>24812275.64</v>
      </c>
      <c r="D168" s="11">
        <f>IF(D37="","",D37+D129)</f>
        <v>64286599.26</v>
      </c>
      <c r="E168" s="11">
        <f>IF(E37="","",E37+E129)</f>
        <v>77303303.85</v>
      </c>
      <c r="F168" s="11">
        <f>IF(F37="","",F37+F129)</f>
        <v>88935064.36</v>
      </c>
      <c r="G168" s="11">
        <f>IF(G37="","",G37+G129)</f>
        <v>90041699.04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202212</v>
      </c>
      <c r="AY168" s="11">
        <f>IF(AY37="","",AY37+AY129)</f>
        <v>24812275.64</v>
      </c>
      <c r="AZ168" s="11">
        <f>IF(AZ37="","",AZ37+AZ129)</f>
        <v>64286599.26</v>
      </c>
      <c r="BA168" s="11">
        <f>IF(BA37="","",BA37+BA129)</f>
        <v>77303303.85</v>
      </c>
      <c r="BB168" s="11">
        <f>IF(BB37="","",BB37+BB129)</f>
        <v>88935064.36</v>
      </c>
      <c r="BC168" s="11">
        <f>IF(BC37="","",BC37+BC129)</f>
        <v>90041699.04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</row>
    <row r="169" ht="15" customHeight="1" outlineLevel="1" spans="2:85">
      <c r="B169" s="10">
        <v>202303</v>
      </c>
      <c r="C169" s="11">
        <f>IF(C38="","",C38+C130)</f>
        <v>1994013.46</v>
      </c>
      <c r="D169" s="11">
        <f>IF(D38="","",D38+D130)</f>
        <v>21054759.75</v>
      </c>
      <c r="E169" s="11">
        <f>IF(E38="","",E38+E130)</f>
        <v>28073509.33</v>
      </c>
      <c r="F169" s="11">
        <f>IF(F38="","",F38+F130)</f>
        <v>43584875.77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202303</v>
      </c>
      <c r="AY169" s="11">
        <f>IF(AY38="","",AY38+AY130)</f>
        <v>1994013.46</v>
      </c>
      <c r="AZ169" s="11">
        <f>IF(AZ38="","",AZ38+AZ130)</f>
        <v>21054759.75</v>
      </c>
      <c r="BA169" s="11">
        <f>IF(BA38="","",BA38+BA130)</f>
        <v>28073509.33</v>
      </c>
      <c r="BB169" s="11">
        <f>IF(BB38="","",BB38+BB130)</f>
        <v>43584875.77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</row>
    <row r="170" ht="15" customHeight="1" outlineLevel="1" spans="2:85">
      <c r="B170" s="10">
        <v>202306</v>
      </c>
      <c r="C170" s="11">
        <f>IF(C39="","",C39+C131)</f>
        <v>7921235.11</v>
      </c>
      <c r="D170" s="11">
        <f>IF(D39="","",D39+D131)</f>
        <v>45396337.59</v>
      </c>
      <c r="E170" s="11">
        <f>IF(E39="","",E39+E131)</f>
        <v>74622225.48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202306</v>
      </c>
      <c r="AY170" s="11">
        <f>IF(AY39="","",AY39+AY131)</f>
        <v>7921235.11</v>
      </c>
      <c r="AZ170" s="11">
        <f>IF(AZ39="","",AZ39+AZ131)</f>
        <v>45396337.59</v>
      </c>
      <c r="BA170" s="11">
        <f>IF(BA39="","",BA39+BA131)</f>
        <v>74622225.48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</row>
    <row r="171" ht="15" customHeight="1" outlineLevel="1" spans="2:85">
      <c r="B171" s="10">
        <v>202309</v>
      </c>
      <c r="C171" s="11">
        <f>IF(C40="","",C40+C132)</f>
        <v>16601016.44</v>
      </c>
      <c r="D171" s="11">
        <f>IF(D40="","",D40+D132)</f>
        <v>89607949.15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202309</v>
      </c>
      <c r="AY171" s="11">
        <f>IF(AY40="","",AY40+AY132)</f>
        <v>16601016.44</v>
      </c>
      <c r="AZ171" s="11">
        <f>IF(AZ40="","",AZ40+AZ132)</f>
        <v>89607949.15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</row>
    <row r="172" ht="15" customHeight="1" outlineLevel="1" spans="2:85">
      <c r="B172" s="10">
        <v>202312</v>
      </c>
      <c r="C172" s="11">
        <f>IF(C41="","",C41+C133)</f>
        <v>82319721.69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202312</v>
      </c>
      <c r="AY172" s="11">
        <f>IF(AY41="","",AY41+AY133)</f>
        <v>82319721.69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</row>
    <row r="173" ht="15" customHeight="1"/>
    <row r="174" ht="15" customHeight="1" spans="2:8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</row>
    <row r="175" ht="15" customHeight="1" outlineLevel="1" spans="2:8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ht="15" customHeight="1" outlineLevel="1" spans="2:8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</row>
    <row r="177" ht="15" customHeight="1" outlineLevel="1" spans="2:85">
      <c r="B177" s="10">
        <v>201506</v>
      </c>
      <c r="C177" s="13">
        <f t="shared" ref="C177:AJ185" si="78">IFERROR(IF(D138="","",D138/C138),0)</f>
        <v>0</v>
      </c>
      <c r="D177" s="13">
        <f t="shared" si="78"/>
        <v>0</v>
      </c>
      <c r="E177" s="13">
        <f t="shared" si="78"/>
        <v>0</v>
      </c>
      <c r="F177" s="13">
        <f t="shared" si="78"/>
        <v>0</v>
      </c>
      <c r="G177" s="13">
        <f t="shared" si="78"/>
        <v>0</v>
      </c>
      <c r="H177" s="13">
        <f t="shared" si="78"/>
        <v>0</v>
      </c>
      <c r="I177" s="13">
        <f t="shared" si="78"/>
        <v>0</v>
      </c>
      <c r="J177" s="13">
        <f t="shared" si="78"/>
        <v>0</v>
      </c>
      <c r="K177" s="13">
        <f t="shared" si="78"/>
        <v>0</v>
      </c>
      <c r="L177" s="13">
        <f t="shared" si="78"/>
        <v>0</v>
      </c>
      <c r="M177" s="13">
        <f t="shared" si="78"/>
        <v>0</v>
      </c>
      <c r="N177" s="13">
        <f t="shared" si="78"/>
        <v>0</v>
      </c>
      <c r="O177" s="13">
        <f t="shared" si="78"/>
        <v>0</v>
      </c>
      <c r="P177" s="13">
        <f t="shared" si="78"/>
        <v>0</v>
      </c>
      <c r="Q177" s="13">
        <f t="shared" si="78"/>
        <v>0</v>
      </c>
      <c r="R177" s="13">
        <f t="shared" si="78"/>
        <v>0</v>
      </c>
      <c r="S177" s="13">
        <f t="shared" si="78"/>
        <v>0</v>
      </c>
      <c r="T177" s="13">
        <f t="shared" si="78"/>
        <v>0</v>
      </c>
      <c r="U177" s="13">
        <f t="shared" si="78"/>
        <v>0</v>
      </c>
      <c r="V177" s="13">
        <f t="shared" si="78"/>
        <v>0</v>
      </c>
      <c r="W177" s="13">
        <f t="shared" si="78"/>
        <v>0</v>
      </c>
      <c r="X177" s="13">
        <f t="shared" si="78"/>
        <v>0</v>
      </c>
      <c r="Y177" s="13">
        <f t="shared" si="78"/>
        <v>0</v>
      </c>
      <c r="Z177" s="13">
        <f t="shared" si="78"/>
        <v>0</v>
      </c>
      <c r="AA177" s="13">
        <f t="shared" si="78"/>
        <v>0</v>
      </c>
      <c r="AB177" s="13">
        <f t="shared" si="78"/>
        <v>0</v>
      </c>
      <c r="AC177" s="13">
        <f t="shared" si="78"/>
        <v>0</v>
      </c>
      <c r="AD177" s="13">
        <f t="shared" si="78"/>
        <v>0</v>
      </c>
      <c r="AE177" s="13">
        <f t="shared" si="78"/>
        <v>0</v>
      </c>
      <c r="AF177" s="13">
        <f t="shared" si="78"/>
        <v>0</v>
      </c>
      <c r="AG177" s="13">
        <f t="shared" si="78"/>
        <v>0</v>
      </c>
      <c r="AH177" s="13">
        <f t="shared" si="78"/>
        <v>0</v>
      </c>
      <c r="AI177" s="13">
        <f t="shared" si="78"/>
        <v>0</v>
      </c>
      <c r="AJ177" s="13">
        <f t="shared" si="78"/>
        <v>0</v>
      </c>
      <c r="AK177" s="13" t="str">
        <f>IFERROR(IF(AL138="","",AL138/AK138),0)</f>
        <v/>
      </c>
      <c r="AX177" s="10">
        <v>201506</v>
      </c>
      <c r="AY177" s="13">
        <f t="shared" ref="AY177:CF185" si="79">IFERROR(IF(AZ138="","",AZ138/AY138),0)</f>
        <v>0</v>
      </c>
      <c r="AZ177" s="13">
        <f t="shared" si="79"/>
        <v>0</v>
      </c>
      <c r="BA177" s="13">
        <f t="shared" si="79"/>
        <v>0</v>
      </c>
      <c r="BB177" s="13">
        <f t="shared" si="79"/>
        <v>0</v>
      </c>
      <c r="BC177" s="13">
        <f t="shared" si="79"/>
        <v>0</v>
      </c>
      <c r="BD177" s="13">
        <f t="shared" si="79"/>
        <v>0</v>
      </c>
      <c r="BE177" s="13">
        <f t="shared" si="79"/>
        <v>0</v>
      </c>
      <c r="BF177" s="13">
        <f t="shared" si="79"/>
        <v>0</v>
      </c>
      <c r="BG177" s="13">
        <f t="shared" si="79"/>
        <v>0</v>
      </c>
      <c r="BH177" s="13">
        <f t="shared" si="79"/>
        <v>0</v>
      </c>
      <c r="BI177" s="13">
        <f t="shared" si="79"/>
        <v>0</v>
      </c>
      <c r="BJ177" s="13">
        <f t="shared" si="79"/>
        <v>0</v>
      </c>
      <c r="BK177" s="13">
        <f t="shared" si="79"/>
        <v>0</v>
      </c>
      <c r="BL177" s="13">
        <f t="shared" si="79"/>
        <v>0</v>
      </c>
      <c r="BM177" s="13">
        <f t="shared" si="79"/>
        <v>0</v>
      </c>
      <c r="BN177" s="13">
        <f t="shared" si="79"/>
        <v>0</v>
      </c>
      <c r="BO177" s="13">
        <f t="shared" si="79"/>
        <v>0</v>
      </c>
      <c r="BP177" s="13">
        <f t="shared" si="79"/>
        <v>0</v>
      </c>
      <c r="BQ177" s="13">
        <f t="shared" si="79"/>
        <v>0</v>
      </c>
      <c r="BR177" s="13">
        <f t="shared" si="79"/>
        <v>0</v>
      </c>
      <c r="BS177" s="13">
        <f t="shared" si="79"/>
        <v>0</v>
      </c>
      <c r="BT177" s="13">
        <f t="shared" si="79"/>
        <v>0</v>
      </c>
      <c r="BU177" s="13">
        <f t="shared" si="79"/>
        <v>0</v>
      </c>
      <c r="BV177" s="13">
        <f t="shared" si="79"/>
        <v>0</v>
      </c>
      <c r="BW177" s="13">
        <f t="shared" si="79"/>
        <v>0</v>
      </c>
      <c r="BX177" s="13">
        <f t="shared" si="79"/>
        <v>0</v>
      </c>
      <c r="BY177" s="13">
        <f t="shared" si="79"/>
        <v>0</v>
      </c>
      <c r="BZ177" s="13">
        <f t="shared" si="79"/>
        <v>0</v>
      </c>
      <c r="CA177" s="13">
        <f t="shared" si="79"/>
        <v>0</v>
      </c>
      <c r="CB177" s="13">
        <f t="shared" si="79"/>
        <v>0</v>
      </c>
      <c r="CC177" s="13">
        <f t="shared" si="79"/>
        <v>0</v>
      </c>
      <c r="CD177" s="13">
        <f t="shared" si="79"/>
        <v>0</v>
      </c>
      <c r="CE177" s="13">
        <f t="shared" si="79"/>
        <v>0</v>
      </c>
      <c r="CF177" s="13">
        <f t="shared" si="79"/>
        <v>0</v>
      </c>
      <c r="CG177" s="13" t="str">
        <f>IFERROR(IF(CH138="","",CH138/CG138),0)</f>
        <v/>
      </c>
    </row>
    <row r="178" ht="15" customHeight="1" outlineLevel="1" spans="2:85">
      <c r="B178" s="10">
        <v>201509</v>
      </c>
      <c r="C178" s="13">
        <f t="shared" si="78"/>
        <v>0</v>
      </c>
      <c r="D178" s="13">
        <f t="shared" si="78"/>
        <v>0</v>
      </c>
      <c r="E178" s="13">
        <f t="shared" si="78"/>
        <v>0</v>
      </c>
      <c r="F178" s="13">
        <f t="shared" si="78"/>
        <v>0</v>
      </c>
      <c r="G178" s="13">
        <f t="shared" si="78"/>
        <v>0</v>
      </c>
      <c r="H178" s="13">
        <f t="shared" si="78"/>
        <v>0</v>
      </c>
      <c r="I178" s="13">
        <f t="shared" si="78"/>
        <v>1</v>
      </c>
      <c r="J178" s="13">
        <f t="shared" si="78"/>
        <v>1</v>
      </c>
      <c r="K178" s="13">
        <f t="shared" si="78"/>
        <v>1</v>
      </c>
      <c r="L178" s="13">
        <f t="shared" si="78"/>
        <v>1</v>
      </c>
      <c r="M178" s="13">
        <f t="shared" si="78"/>
        <v>1</v>
      </c>
      <c r="N178" s="13">
        <f t="shared" si="78"/>
        <v>1</v>
      </c>
      <c r="O178" s="13">
        <f t="shared" si="78"/>
        <v>1</v>
      </c>
      <c r="P178" s="13">
        <f t="shared" si="78"/>
        <v>1</v>
      </c>
      <c r="Q178" s="13">
        <f t="shared" si="78"/>
        <v>1</v>
      </c>
      <c r="R178" s="13">
        <f t="shared" si="78"/>
        <v>1</v>
      </c>
      <c r="S178" s="13">
        <f t="shared" si="78"/>
        <v>1</v>
      </c>
      <c r="T178" s="13">
        <f t="shared" si="78"/>
        <v>1</v>
      </c>
      <c r="U178" s="13">
        <f t="shared" si="78"/>
        <v>1</v>
      </c>
      <c r="V178" s="13">
        <f t="shared" si="78"/>
        <v>1</v>
      </c>
      <c r="W178" s="13">
        <f t="shared" si="78"/>
        <v>1</v>
      </c>
      <c r="X178" s="13">
        <f t="shared" si="78"/>
        <v>1</v>
      </c>
      <c r="Y178" s="13">
        <f t="shared" si="78"/>
        <v>1</v>
      </c>
      <c r="Z178" s="13">
        <f t="shared" si="78"/>
        <v>1</v>
      </c>
      <c r="AA178" s="13">
        <f t="shared" si="78"/>
        <v>1</v>
      </c>
      <c r="AB178" s="13">
        <f t="shared" si="78"/>
        <v>1</v>
      </c>
      <c r="AC178" s="13">
        <f t="shared" si="78"/>
        <v>1</v>
      </c>
      <c r="AD178" s="13">
        <f t="shared" si="78"/>
        <v>1</v>
      </c>
      <c r="AE178" s="13">
        <f t="shared" si="78"/>
        <v>1</v>
      </c>
      <c r="AF178" s="13">
        <f t="shared" si="78"/>
        <v>1</v>
      </c>
      <c r="AG178" s="13">
        <f t="shared" si="78"/>
        <v>1</v>
      </c>
      <c r="AH178" s="13">
        <f t="shared" si="78"/>
        <v>1</v>
      </c>
      <c r="AI178" s="13">
        <f t="shared" si="78"/>
        <v>1</v>
      </c>
      <c r="AJ178" s="13" t="str">
        <f t="shared" si="78"/>
        <v/>
      </c>
      <c r="AK178" s="13" t="s">
        <v>25</v>
      </c>
      <c r="AX178" s="10">
        <v>201509</v>
      </c>
      <c r="AY178" s="13">
        <f t="shared" si="79"/>
        <v>0</v>
      </c>
      <c r="AZ178" s="13">
        <f t="shared" si="79"/>
        <v>0</v>
      </c>
      <c r="BA178" s="13">
        <f t="shared" si="79"/>
        <v>0</v>
      </c>
      <c r="BB178" s="13">
        <f t="shared" si="79"/>
        <v>0</v>
      </c>
      <c r="BC178" s="13">
        <f t="shared" si="79"/>
        <v>0</v>
      </c>
      <c r="BD178" s="13">
        <f t="shared" si="79"/>
        <v>0</v>
      </c>
      <c r="BE178" s="13">
        <f t="shared" si="79"/>
        <v>1</v>
      </c>
      <c r="BF178" s="13">
        <f t="shared" si="79"/>
        <v>1</v>
      </c>
      <c r="BG178" s="13">
        <f t="shared" si="79"/>
        <v>1</v>
      </c>
      <c r="BH178" s="13">
        <f t="shared" si="79"/>
        <v>1</v>
      </c>
      <c r="BI178" s="13">
        <f t="shared" si="79"/>
        <v>1</v>
      </c>
      <c r="BJ178" s="13">
        <f t="shared" si="79"/>
        <v>1</v>
      </c>
      <c r="BK178" s="13">
        <f t="shared" si="79"/>
        <v>1</v>
      </c>
      <c r="BL178" s="13">
        <f t="shared" si="79"/>
        <v>1</v>
      </c>
      <c r="BM178" s="13">
        <f t="shared" si="79"/>
        <v>1</v>
      </c>
      <c r="BN178" s="13">
        <f t="shared" si="79"/>
        <v>1</v>
      </c>
      <c r="BO178" s="13">
        <f t="shared" si="79"/>
        <v>1</v>
      </c>
      <c r="BP178" s="13">
        <f t="shared" si="79"/>
        <v>1</v>
      </c>
      <c r="BQ178" s="13">
        <f t="shared" si="79"/>
        <v>1</v>
      </c>
      <c r="BR178" s="13">
        <f t="shared" si="79"/>
        <v>1</v>
      </c>
      <c r="BS178" s="13">
        <f t="shared" si="79"/>
        <v>1</v>
      </c>
      <c r="BT178" s="13">
        <f t="shared" si="79"/>
        <v>1</v>
      </c>
      <c r="BU178" s="13">
        <f t="shared" si="79"/>
        <v>1</v>
      </c>
      <c r="BV178" s="13">
        <f t="shared" si="79"/>
        <v>1</v>
      </c>
      <c r="BW178" s="13">
        <f t="shared" si="79"/>
        <v>1</v>
      </c>
      <c r="BX178" s="13">
        <f t="shared" si="79"/>
        <v>1</v>
      </c>
      <c r="BY178" s="13">
        <f t="shared" si="79"/>
        <v>1</v>
      </c>
      <c r="BZ178" s="13">
        <f t="shared" si="79"/>
        <v>1</v>
      </c>
      <c r="CA178" s="13">
        <f t="shared" si="79"/>
        <v>1</v>
      </c>
      <c r="CB178" s="13">
        <f t="shared" si="79"/>
        <v>1</v>
      </c>
      <c r="CC178" s="13">
        <f t="shared" si="79"/>
        <v>1</v>
      </c>
      <c r="CD178" s="13">
        <f t="shared" si="79"/>
        <v>1</v>
      </c>
      <c r="CE178" s="13">
        <f t="shared" si="79"/>
        <v>1</v>
      </c>
      <c r="CF178" s="13" t="str">
        <f t="shared" si="79"/>
        <v/>
      </c>
      <c r="CG178" s="13" t="s">
        <v>25</v>
      </c>
    </row>
    <row r="179" ht="15" customHeight="1" outlineLevel="1" spans="2:85">
      <c r="B179" s="10">
        <v>201512</v>
      </c>
      <c r="C179" s="13">
        <f t="shared" si="78"/>
        <v>0</v>
      </c>
      <c r="D179" s="13">
        <f t="shared" si="78"/>
        <v>0</v>
      </c>
      <c r="E179" s="13">
        <f t="shared" si="78"/>
        <v>0</v>
      </c>
      <c r="F179" s="13">
        <f t="shared" si="78"/>
        <v>0</v>
      </c>
      <c r="G179" s="13">
        <f t="shared" si="78"/>
        <v>0</v>
      </c>
      <c r="H179" s="13">
        <f t="shared" si="78"/>
        <v>1</v>
      </c>
      <c r="I179" s="13">
        <f t="shared" si="78"/>
        <v>1</v>
      </c>
      <c r="J179" s="13">
        <f t="shared" si="78"/>
        <v>1</v>
      </c>
      <c r="K179" s="13">
        <f t="shared" si="78"/>
        <v>1</v>
      </c>
      <c r="L179" s="13">
        <f t="shared" si="78"/>
        <v>1</v>
      </c>
      <c r="M179" s="13">
        <f t="shared" si="78"/>
        <v>1</v>
      </c>
      <c r="N179" s="13">
        <f t="shared" si="78"/>
        <v>1</v>
      </c>
      <c r="O179" s="13">
        <f t="shared" si="78"/>
        <v>1</v>
      </c>
      <c r="P179" s="13">
        <f t="shared" si="78"/>
        <v>1</v>
      </c>
      <c r="Q179" s="13">
        <f t="shared" si="78"/>
        <v>1</v>
      </c>
      <c r="R179" s="13">
        <f t="shared" si="78"/>
        <v>1</v>
      </c>
      <c r="S179" s="13">
        <f t="shared" si="78"/>
        <v>1</v>
      </c>
      <c r="T179" s="13">
        <f t="shared" si="78"/>
        <v>1</v>
      </c>
      <c r="U179" s="13">
        <f t="shared" si="78"/>
        <v>1</v>
      </c>
      <c r="V179" s="13">
        <f t="shared" si="78"/>
        <v>1</v>
      </c>
      <c r="W179" s="13">
        <f t="shared" si="78"/>
        <v>1</v>
      </c>
      <c r="X179" s="13">
        <f t="shared" si="78"/>
        <v>1</v>
      </c>
      <c r="Y179" s="13">
        <f t="shared" si="78"/>
        <v>1</v>
      </c>
      <c r="Z179" s="13">
        <f t="shared" si="78"/>
        <v>1</v>
      </c>
      <c r="AA179" s="13">
        <f t="shared" si="78"/>
        <v>1</v>
      </c>
      <c r="AB179" s="13">
        <f t="shared" si="78"/>
        <v>1</v>
      </c>
      <c r="AC179" s="13">
        <f t="shared" si="78"/>
        <v>1</v>
      </c>
      <c r="AD179" s="13">
        <f t="shared" si="78"/>
        <v>1</v>
      </c>
      <c r="AE179" s="13">
        <f t="shared" si="78"/>
        <v>1</v>
      </c>
      <c r="AF179" s="13">
        <f t="shared" si="78"/>
        <v>1</v>
      </c>
      <c r="AG179" s="13">
        <f t="shared" si="78"/>
        <v>1</v>
      </c>
      <c r="AH179" s="13">
        <f t="shared" si="78"/>
        <v>1</v>
      </c>
      <c r="AI179" s="13" t="str">
        <f t="shared" si="78"/>
        <v/>
      </c>
      <c r="AJ179" s="13" t="s">
        <v>25</v>
      </c>
      <c r="AK179" s="13" t="s">
        <v>25</v>
      </c>
      <c r="AX179" s="10">
        <v>201512</v>
      </c>
      <c r="AY179" s="13">
        <f t="shared" si="79"/>
        <v>0</v>
      </c>
      <c r="AZ179" s="13">
        <f t="shared" si="79"/>
        <v>0</v>
      </c>
      <c r="BA179" s="13">
        <f t="shared" si="79"/>
        <v>0</v>
      </c>
      <c r="BB179" s="13">
        <f t="shared" si="79"/>
        <v>0</v>
      </c>
      <c r="BC179" s="13">
        <f t="shared" si="79"/>
        <v>0</v>
      </c>
      <c r="BD179" s="13">
        <f t="shared" si="79"/>
        <v>1</v>
      </c>
      <c r="BE179" s="13">
        <f t="shared" si="79"/>
        <v>1</v>
      </c>
      <c r="BF179" s="13">
        <f t="shared" si="79"/>
        <v>1</v>
      </c>
      <c r="BG179" s="13">
        <f t="shared" si="79"/>
        <v>1</v>
      </c>
      <c r="BH179" s="13">
        <f t="shared" si="79"/>
        <v>1</v>
      </c>
      <c r="BI179" s="13">
        <f t="shared" si="79"/>
        <v>1</v>
      </c>
      <c r="BJ179" s="13">
        <f t="shared" si="79"/>
        <v>1</v>
      </c>
      <c r="BK179" s="13">
        <f t="shared" si="79"/>
        <v>1</v>
      </c>
      <c r="BL179" s="13">
        <f t="shared" si="79"/>
        <v>1</v>
      </c>
      <c r="BM179" s="13">
        <f t="shared" si="79"/>
        <v>1</v>
      </c>
      <c r="BN179" s="13">
        <f t="shared" si="79"/>
        <v>1</v>
      </c>
      <c r="BO179" s="13">
        <f t="shared" si="79"/>
        <v>1</v>
      </c>
      <c r="BP179" s="13">
        <f t="shared" si="79"/>
        <v>1</v>
      </c>
      <c r="BQ179" s="13">
        <f t="shared" si="79"/>
        <v>1</v>
      </c>
      <c r="BR179" s="13">
        <f t="shared" si="79"/>
        <v>1</v>
      </c>
      <c r="BS179" s="13">
        <f t="shared" si="79"/>
        <v>1</v>
      </c>
      <c r="BT179" s="13">
        <f t="shared" si="79"/>
        <v>1</v>
      </c>
      <c r="BU179" s="13">
        <f t="shared" si="79"/>
        <v>1</v>
      </c>
      <c r="BV179" s="13">
        <f t="shared" si="79"/>
        <v>1</v>
      </c>
      <c r="BW179" s="13">
        <f t="shared" si="79"/>
        <v>1</v>
      </c>
      <c r="BX179" s="13">
        <f t="shared" si="79"/>
        <v>1</v>
      </c>
      <c r="BY179" s="13">
        <f t="shared" si="79"/>
        <v>1</v>
      </c>
      <c r="BZ179" s="13">
        <f t="shared" si="79"/>
        <v>1</v>
      </c>
      <c r="CA179" s="13">
        <f t="shared" si="79"/>
        <v>1</v>
      </c>
      <c r="CB179" s="13">
        <f t="shared" si="79"/>
        <v>1</v>
      </c>
      <c r="CC179" s="13">
        <f t="shared" si="79"/>
        <v>1</v>
      </c>
      <c r="CD179" s="13">
        <f t="shared" si="79"/>
        <v>1</v>
      </c>
      <c r="CE179" s="13" t="str">
        <f t="shared" si="79"/>
        <v/>
      </c>
      <c r="CF179" s="13" t="s">
        <v>25</v>
      </c>
      <c r="CG179" s="13" t="s">
        <v>25</v>
      </c>
    </row>
    <row r="180" ht="15" customHeight="1" outlineLevel="1" spans="2:85">
      <c r="B180" s="10">
        <v>201603</v>
      </c>
      <c r="C180" s="13">
        <f t="shared" si="78"/>
        <v>72.9621945639057</v>
      </c>
      <c r="D180" s="13">
        <f t="shared" si="78"/>
        <v>8.99660650830048</v>
      </c>
      <c r="E180" s="13">
        <f t="shared" si="78"/>
        <v>2.36839534365218</v>
      </c>
      <c r="F180" s="13">
        <f t="shared" si="78"/>
        <v>1.33985550336973</v>
      </c>
      <c r="G180" s="13">
        <f t="shared" si="78"/>
        <v>1.07216662234977</v>
      </c>
      <c r="H180" s="13">
        <f t="shared" si="78"/>
        <v>1.0445991612386</v>
      </c>
      <c r="I180" s="13">
        <f t="shared" si="78"/>
        <v>1.00413836265113</v>
      </c>
      <c r="J180" s="13">
        <f t="shared" si="78"/>
        <v>1.00017475070761</v>
      </c>
      <c r="K180" s="13">
        <f t="shared" si="78"/>
        <v>1</v>
      </c>
      <c r="L180" s="13">
        <f t="shared" si="78"/>
        <v>1</v>
      </c>
      <c r="M180" s="13">
        <f t="shared" si="78"/>
        <v>0.999816117342637</v>
      </c>
      <c r="N180" s="13">
        <f t="shared" si="78"/>
        <v>1</v>
      </c>
      <c r="O180" s="13">
        <f t="shared" si="78"/>
        <v>1</v>
      </c>
      <c r="P180" s="13">
        <f t="shared" si="78"/>
        <v>1</v>
      </c>
      <c r="Q180" s="13">
        <f t="shared" si="78"/>
        <v>1</v>
      </c>
      <c r="R180" s="13">
        <f t="shared" si="78"/>
        <v>1</v>
      </c>
      <c r="S180" s="13">
        <f t="shared" si="78"/>
        <v>1</v>
      </c>
      <c r="T180" s="13">
        <f t="shared" si="78"/>
        <v>1</v>
      </c>
      <c r="U180" s="13">
        <f t="shared" si="78"/>
        <v>0.998023663143788</v>
      </c>
      <c r="V180" s="13">
        <f t="shared" si="78"/>
        <v>1</v>
      </c>
      <c r="W180" s="13">
        <f t="shared" si="78"/>
        <v>1</v>
      </c>
      <c r="X180" s="13">
        <f t="shared" si="78"/>
        <v>1</v>
      </c>
      <c r="Y180" s="13">
        <f t="shared" si="78"/>
        <v>1</v>
      </c>
      <c r="Z180" s="13">
        <f t="shared" si="78"/>
        <v>1</v>
      </c>
      <c r="AA180" s="13">
        <f t="shared" si="78"/>
        <v>1</v>
      </c>
      <c r="AB180" s="13">
        <f t="shared" si="78"/>
        <v>1</v>
      </c>
      <c r="AC180" s="13">
        <f t="shared" si="78"/>
        <v>1</v>
      </c>
      <c r="AD180" s="13">
        <f t="shared" si="78"/>
        <v>1</v>
      </c>
      <c r="AE180" s="13">
        <f t="shared" si="78"/>
        <v>1</v>
      </c>
      <c r="AF180" s="13">
        <f t="shared" si="78"/>
        <v>1</v>
      </c>
      <c r="AG180" s="13">
        <f t="shared" si="78"/>
        <v>1</v>
      </c>
      <c r="AH180" s="13" t="str">
        <f t="shared" si="78"/>
        <v/>
      </c>
      <c r="AI180" s="13" t="s">
        <v>25</v>
      </c>
      <c r="AJ180" s="13" t="s">
        <v>25</v>
      </c>
      <c r="AK180" s="13" t="s">
        <v>25</v>
      </c>
      <c r="AX180" s="10">
        <v>201603</v>
      </c>
      <c r="AY180" s="13">
        <f t="shared" si="79"/>
        <v>72.9621945639057</v>
      </c>
      <c r="AZ180" s="13">
        <f t="shared" si="79"/>
        <v>8.99660650830048</v>
      </c>
      <c r="BA180" s="13">
        <f t="shared" si="79"/>
        <v>2.36839534365218</v>
      </c>
      <c r="BB180" s="13">
        <f t="shared" si="79"/>
        <v>1.33985550336973</v>
      </c>
      <c r="BC180" s="13">
        <f t="shared" si="79"/>
        <v>1.07216662234977</v>
      </c>
      <c r="BD180" s="13">
        <f t="shared" si="79"/>
        <v>1.0445991612386</v>
      </c>
      <c r="BE180" s="13">
        <f t="shared" si="79"/>
        <v>1.00413836265113</v>
      </c>
      <c r="BF180" s="13">
        <f t="shared" si="79"/>
        <v>1.00017475070761</v>
      </c>
      <c r="BG180" s="13">
        <f t="shared" si="79"/>
        <v>1</v>
      </c>
      <c r="BH180" s="13">
        <f t="shared" si="79"/>
        <v>1</v>
      </c>
      <c r="BI180" s="13">
        <f t="shared" si="79"/>
        <v>0.999816117342637</v>
      </c>
      <c r="BJ180" s="13">
        <f t="shared" si="79"/>
        <v>1</v>
      </c>
      <c r="BK180" s="13">
        <f t="shared" si="79"/>
        <v>1</v>
      </c>
      <c r="BL180" s="13">
        <f t="shared" si="79"/>
        <v>1</v>
      </c>
      <c r="BM180" s="13">
        <f t="shared" si="79"/>
        <v>1</v>
      </c>
      <c r="BN180" s="13">
        <f t="shared" si="79"/>
        <v>1</v>
      </c>
      <c r="BO180" s="13">
        <f t="shared" si="79"/>
        <v>1</v>
      </c>
      <c r="BP180" s="13">
        <f t="shared" si="79"/>
        <v>1</v>
      </c>
      <c r="BQ180" s="13">
        <f t="shared" si="79"/>
        <v>0.998023663143788</v>
      </c>
      <c r="BR180" s="13">
        <f t="shared" si="79"/>
        <v>1</v>
      </c>
      <c r="BS180" s="13">
        <f t="shared" si="79"/>
        <v>1</v>
      </c>
      <c r="BT180" s="13">
        <f t="shared" si="79"/>
        <v>1</v>
      </c>
      <c r="BU180" s="13">
        <f t="shared" si="79"/>
        <v>1</v>
      </c>
      <c r="BV180" s="13">
        <f t="shared" si="79"/>
        <v>1</v>
      </c>
      <c r="BW180" s="13">
        <f t="shared" si="79"/>
        <v>1</v>
      </c>
      <c r="BX180" s="13">
        <f t="shared" si="79"/>
        <v>1</v>
      </c>
      <c r="BY180" s="13">
        <f t="shared" si="79"/>
        <v>1</v>
      </c>
      <c r="BZ180" s="13">
        <f t="shared" si="79"/>
        <v>1</v>
      </c>
      <c r="CA180" s="13">
        <f t="shared" si="79"/>
        <v>1</v>
      </c>
      <c r="CB180" s="13">
        <f t="shared" si="79"/>
        <v>1</v>
      </c>
      <c r="CC180" s="13">
        <f t="shared" si="79"/>
        <v>1</v>
      </c>
      <c r="CD180" s="13" t="str">
        <f t="shared" si="79"/>
        <v/>
      </c>
      <c r="CE180" s="13" t="s">
        <v>25</v>
      </c>
      <c r="CF180" s="13" t="s">
        <v>25</v>
      </c>
      <c r="CG180" s="13" t="s">
        <v>25</v>
      </c>
    </row>
    <row r="181" ht="15" customHeight="1" outlineLevel="1" spans="2:85">
      <c r="B181" s="10">
        <v>201606</v>
      </c>
      <c r="C181" s="13">
        <f t="shared" si="78"/>
        <v>11.3518811187545</v>
      </c>
      <c r="D181" s="13">
        <f t="shared" si="78"/>
        <v>3.03832309594782</v>
      </c>
      <c r="E181" s="13">
        <f t="shared" si="78"/>
        <v>1.32327330945759</v>
      </c>
      <c r="F181" s="13">
        <f t="shared" si="78"/>
        <v>1.10042183242523</v>
      </c>
      <c r="G181" s="13">
        <f t="shared" si="78"/>
        <v>1.04253852846432</v>
      </c>
      <c r="H181" s="13">
        <f t="shared" si="78"/>
        <v>1.00634231120047</v>
      </c>
      <c r="I181" s="13">
        <f t="shared" si="78"/>
        <v>1.00195776260177</v>
      </c>
      <c r="J181" s="13">
        <f t="shared" si="78"/>
        <v>0.998633513533436</v>
      </c>
      <c r="K181" s="13">
        <f t="shared" si="78"/>
        <v>1</v>
      </c>
      <c r="L181" s="13">
        <f t="shared" si="78"/>
        <v>1</v>
      </c>
      <c r="M181" s="13">
        <f t="shared" si="78"/>
        <v>1</v>
      </c>
      <c r="N181" s="13">
        <f t="shared" si="78"/>
        <v>1</v>
      </c>
      <c r="O181" s="13">
        <f t="shared" si="78"/>
        <v>1</v>
      </c>
      <c r="P181" s="13">
        <f t="shared" si="78"/>
        <v>1</v>
      </c>
      <c r="Q181" s="13">
        <f t="shared" si="78"/>
        <v>1</v>
      </c>
      <c r="R181" s="13">
        <f t="shared" si="78"/>
        <v>1</v>
      </c>
      <c r="S181" s="13">
        <f t="shared" si="78"/>
        <v>1</v>
      </c>
      <c r="T181" s="13">
        <f t="shared" si="78"/>
        <v>1</v>
      </c>
      <c r="U181" s="13">
        <f t="shared" si="78"/>
        <v>1</v>
      </c>
      <c r="V181" s="13">
        <f t="shared" si="78"/>
        <v>1</v>
      </c>
      <c r="W181" s="13">
        <f t="shared" si="78"/>
        <v>1</v>
      </c>
      <c r="X181" s="13">
        <f t="shared" si="78"/>
        <v>1</v>
      </c>
      <c r="Y181" s="13">
        <f t="shared" si="78"/>
        <v>1</v>
      </c>
      <c r="Z181" s="13">
        <f t="shared" si="78"/>
        <v>1</v>
      </c>
      <c r="AA181" s="13">
        <f t="shared" si="78"/>
        <v>1</v>
      </c>
      <c r="AB181" s="13">
        <f t="shared" si="78"/>
        <v>1</v>
      </c>
      <c r="AC181" s="13">
        <f t="shared" si="78"/>
        <v>1</v>
      </c>
      <c r="AD181" s="13">
        <f t="shared" si="78"/>
        <v>1</v>
      </c>
      <c r="AE181" s="13">
        <f t="shared" si="78"/>
        <v>1</v>
      </c>
      <c r="AF181" s="13">
        <f t="shared" si="78"/>
        <v>1</v>
      </c>
      <c r="AG181" s="13" t="str">
        <f t="shared" si="78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201606</v>
      </c>
      <c r="AY181" s="13">
        <f t="shared" si="79"/>
        <v>11.3518811187545</v>
      </c>
      <c r="AZ181" s="13">
        <f t="shared" si="79"/>
        <v>3.03832309594782</v>
      </c>
      <c r="BA181" s="13">
        <f t="shared" si="79"/>
        <v>1.32327330945759</v>
      </c>
      <c r="BB181" s="13">
        <f t="shared" si="79"/>
        <v>1.10042183242523</v>
      </c>
      <c r="BC181" s="13">
        <f t="shared" si="79"/>
        <v>1.04253852846432</v>
      </c>
      <c r="BD181" s="13">
        <f t="shared" si="79"/>
        <v>1.00634231120047</v>
      </c>
      <c r="BE181" s="13">
        <f t="shared" si="79"/>
        <v>1.00195776260177</v>
      </c>
      <c r="BF181" s="13">
        <f t="shared" si="79"/>
        <v>0.998633513533436</v>
      </c>
      <c r="BG181" s="13">
        <f t="shared" si="79"/>
        <v>1</v>
      </c>
      <c r="BH181" s="13">
        <f t="shared" si="79"/>
        <v>1</v>
      </c>
      <c r="BI181" s="13">
        <f t="shared" si="79"/>
        <v>1</v>
      </c>
      <c r="BJ181" s="13">
        <f t="shared" si="79"/>
        <v>1</v>
      </c>
      <c r="BK181" s="13">
        <f t="shared" si="79"/>
        <v>1</v>
      </c>
      <c r="BL181" s="13">
        <f t="shared" si="79"/>
        <v>1</v>
      </c>
      <c r="BM181" s="13">
        <f t="shared" si="79"/>
        <v>1</v>
      </c>
      <c r="BN181" s="13">
        <f t="shared" si="79"/>
        <v>1</v>
      </c>
      <c r="BO181" s="13">
        <f t="shared" si="79"/>
        <v>1</v>
      </c>
      <c r="BP181" s="13">
        <f t="shared" si="79"/>
        <v>1</v>
      </c>
      <c r="BQ181" s="13">
        <f t="shared" si="79"/>
        <v>1</v>
      </c>
      <c r="BR181" s="13">
        <f t="shared" si="79"/>
        <v>1</v>
      </c>
      <c r="BS181" s="13">
        <f t="shared" si="79"/>
        <v>1</v>
      </c>
      <c r="BT181" s="13">
        <f t="shared" si="79"/>
        <v>1</v>
      </c>
      <c r="BU181" s="13">
        <f t="shared" si="79"/>
        <v>1</v>
      </c>
      <c r="BV181" s="13">
        <f t="shared" si="79"/>
        <v>1</v>
      </c>
      <c r="BW181" s="13">
        <f t="shared" si="79"/>
        <v>1</v>
      </c>
      <c r="BX181" s="13">
        <f t="shared" si="79"/>
        <v>1</v>
      </c>
      <c r="BY181" s="13">
        <f t="shared" si="79"/>
        <v>1</v>
      </c>
      <c r="BZ181" s="13">
        <f t="shared" si="79"/>
        <v>1</v>
      </c>
      <c r="CA181" s="13">
        <f t="shared" si="79"/>
        <v>1</v>
      </c>
      <c r="CB181" s="13">
        <f t="shared" si="79"/>
        <v>1</v>
      </c>
      <c r="CC181" s="13" t="str">
        <f t="shared" si="79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</row>
    <row r="182" ht="15" customHeight="1" outlineLevel="1" spans="2:85">
      <c r="B182" s="10">
        <v>201609</v>
      </c>
      <c r="C182" s="13">
        <f t="shared" si="78"/>
        <v>9.65924689565635</v>
      </c>
      <c r="D182" s="13">
        <f t="shared" si="78"/>
        <v>1.57019579585163</v>
      </c>
      <c r="E182" s="13">
        <f t="shared" si="78"/>
        <v>1.12256539186872</v>
      </c>
      <c r="F182" s="13">
        <f t="shared" si="78"/>
        <v>1.05543357231612</v>
      </c>
      <c r="G182" s="13">
        <f t="shared" si="78"/>
        <v>1.01663298928958</v>
      </c>
      <c r="H182" s="13">
        <f t="shared" si="78"/>
        <v>1.00249415979858</v>
      </c>
      <c r="I182" s="13">
        <f t="shared" si="78"/>
        <v>1.00259316957369</v>
      </c>
      <c r="J182" s="13">
        <f t="shared" si="78"/>
        <v>1.00030622174926</v>
      </c>
      <c r="K182" s="13">
        <f t="shared" si="78"/>
        <v>1.00001342386009</v>
      </c>
      <c r="L182" s="13">
        <f t="shared" si="78"/>
        <v>1.00016692812067</v>
      </c>
      <c r="M182" s="13">
        <f t="shared" si="78"/>
        <v>1</v>
      </c>
      <c r="N182" s="13">
        <f t="shared" si="78"/>
        <v>1.00008124048108</v>
      </c>
      <c r="O182" s="13">
        <f t="shared" si="78"/>
        <v>1.00001926644447</v>
      </c>
      <c r="P182" s="13">
        <f t="shared" si="78"/>
        <v>1</v>
      </c>
      <c r="Q182" s="13">
        <f t="shared" si="78"/>
        <v>1</v>
      </c>
      <c r="R182" s="13">
        <f t="shared" si="78"/>
        <v>1</v>
      </c>
      <c r="S182" s="13">
        <f t="shared" si="78"/>
        <v>0.999992736009871</v>
      </c>
      <c r="T182" s="13">
        <f t="shared" si="78"/>
        <v>1</v>
      </c>
      <c r="U182" s="13">
        <f t="shared" si="78"/>
        <v>1</v>
      </c>
      <c r="V182" s="13">
        <f t="shared" si="78"/>
        <v>1</v>
      </c>
      <c r="W182" s="13">
        <f t="shared" si="78"/>
        <v>1</v>
      </c>
      <c r="X182" s="13">
        <f t="shared" si="78"/>
        <v>1</v>
      </c>
      <c r="Y182" s="13">
        <f t="shared" si="78"/>
        <v>1</v>
      </c>
      <c r="Z182" s="13">
        <f t="shared" si="78"/>
        <v>1</v>
      </c>
      <c r="AA182" s="13">
        <f t="shared" si="78"/>
        <v>1</v>
      </c>
      <c r="AB182" s="13">
        <f t="shared" si="78"/>
        <v>1</v>
      </c>
      <c r="AC182" s="13">
        <f t="shared" si="78"/>
        <v>1</v>
      </c>
      <c r="AD182" s="13">
        <f t="shared" si="78"/>
        <v>1</v>
      </c>
      <c r="AE182" s="13">
        <f t="shared" si="78"/>
        <v>1</v>
      </c>
      <c r="AF182" s="13" t="str">
        <f t="shared" si="78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  <f t="shared" si="79"/>
        <v>9.65924689565635</v>
      </c>
      <c r="AZ182" s="13">
        <f t="shared" si="79"/>
        <v>1.57019579585163</v>
      </c>
      <c r="BA182" s="13">
        <f t="shared" si="79"/>
        <v>1.12256539186872</v>
      </c>
      <c r="BB182" s="13">
        <f t="shared" si="79"/>
        <v>1.05543357231612</v>
      </c>
      <c r="BC182" s="13">
        <f t="shared" si="79"/>
        <v>1.01663298928958</v>
      </c>
      <c r="BD182" s="13">
        <f t="shared" si="79"/>
        <v>1.00249415979858</v>
      </c>
      <c r="BE182" s="13">
        <f t="shared" si="79"/>
        <v>1.00259316957369</v>
      </c>
      <c r="BF182" s="13">
        <f t="shared" si="79"/>
        <v>1.00030622174926</v>
      </c>
      <c r="BG182" s="13">
        <f t="shared" si="79"/>
        <v>1.00001342386009</v>
      </c>
      <c r="BH182" s="13">
        <f t="shared" si="79"/>
        <v>1.00016692812067</v>
      </c>
      <c r="BI182" s="13">
        <f t="shared" si="79"/>
        <v>1</v>
      </c>
      <c r="BJ182" s="13">
        <f t="shared" si="79"/>
        <v>1.00008124048108</v>
      </c>
      <c r="BK182" s="13">
        <f t="shared" si="79"/>
        <v>1.00001926644447</v>
      </c>
      <c r="BL182" s="13">
        <f t="shared" si="79"/>
        <v>1</v>
      </c>
      <c r="BM182" s="13">
        <f t="shared" si="79"/>
        <v>1</v>
      </c>
      <c r="BN182" s="13">
        <f t="shared" si="79"/>
        <v>1</v>
      </c>
      <c r="BO182" s="13">
        <f t="shared" si="79"/>
        <v>0.999992736009871</v>
      </c>
      <c r="BP182" s="13">
        <f t="shared" si="79"/>
        <v>1</v>
      </c>
      <c r="BQ182" s="13">
        <f t="shared" si="79"/>
        <v>1</v>
      </c>
      <c r="BR182" s="13">
        <f t="shared" si="79"/>
        <v>1</v>
      </c>
      <c r="BS182" s="13">
        <f t="shared" si="79"/>
        <v>1</v>
      </c>
      <c r="BT182" s="13">
        <f t="shared" si="79"/>
        <v>1</v>
      </c>
      <c r="BU182" s="13">
        <f t="shared" si="79"/>
        <v>1</v>
      </c>
      <c r="BV182" s="13">
        <f t="shared" si="79"/>
        <v>1</v>
      </c>
      <c r="BW182" s="13">
        <f t="shared" si="79"/>
        <v>1</v>
      </c>
      <c r="BX182" s="13">
        <f t="shared" si="79"/>
        <v>1</v>
      </c>
      <c r="BY182" s="13">
        <f t="shared" si="79"/>
        <v>1</v>
      </c>
      <c r="BZ182" s="13">
        <f t="shared" si="79"/>
        <v>1</v>
      </c>
      <c r="CA182" s="13">
        <f t="shared" si="79"/>
        <v>1</v>
      </c>
      <c r="CB182" s="13" t="str">
        <f t="shared" si="79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</row>
    <row r="183" ht="15" customHeight="1" outlineLevel="1" spans="2:85">
      <c r="B183" s="10">
        <v>201612</v>
      </c>
      <c r="C183" s="13">
        <f t="shared" si="78"/>
        <v>2.56237385059143</v>
      </c>
      <c r="D183" s="13">
        <f t="shared" si="78"/>
        <v>1.23439261112568</v>
      </c>
      <c r="E183" s="13">
        <f t="shared" si="78"/>
        <v>1.09518026029083</v>
      </c>
      <c r="F183" s="13">
        <f t="shared" si="78"/>
        <v>1.0285936131514</v>
      </c>
      <c r="G183" s="13">
        <f t="shared" si="78"/>
        <v>1.01170927886389</v>
      </c>
      <c r="H183" s="13">
        <f t="shared" si="78"/>
        <v>1.07776094732703</v>
      </c>
      <c r="I183" s="13">
        <f t="shared" si="78"/>
        <v>1.01181059753424</v>
      </c>
      <c r="J183" s="13">
        <f t="shared" si="78"/>
        <v>0.999973584463331</v>
      </c>
      <c r="K183" s="13">
        <f t="shared" si="78"/>
        <v>1.00008003006102</v>
      </c>
      <c r="L183" s="13">
        <f t="shared" si="78"/>
        <v>0.999922862703382</v>
      </c>
      <c r="M183" s="13">
        <f t="shared" si="78"/>
        <v>0.999983788517842</v>
      </c>
      <c r="N183" s="13">
        <f t="shared" si="78"/>
        <v>1.00104833734766</v>
      </c>
      <c r="O183" s="13">
        <f t="shared" si="78"/>
        <v>1.00040320887684</v>
      </c>
      <c r="P183" s="13">
        <f t="shared" si="78"/>
        <v>1</v>
      </c>
      <c r="Q183" s="13">
        <f t="shared" si="78"/>
        <v>1</v>
      </c>
      <c r="R183" s="13">
        <f t="shared" si="78"/>
        <v>1.00121590659668</v>
      </c>
      <c r="S183" s="13">
        <f t="shared" si="78"/>
        <v>1</v>
      </c>
      <c r="T183" s="13">
        <f t="shared" si="78"/>
        <v>1</v>
      </c>
      <c r="U183" s="13">
        <f t="shared" si="78"/>
        <v>1</v>
      </c>
      <c r="V183" s="13">
        <f t="shared" si="78"/>
        <v>1</v>
      </c>
      <c r="W183" s="13">
        <f t="shared" si="78"/>
        <v>1</v>
      </c>
      <c r="X183" s="13">
        <f t="shared" si="78"/>
        <v>1</v>
      </c>
      <c r="Y183" s="13">
        <f t="shared" si="78"/>
        <v>1</v>
      </c>
      <c r="Z183" s="13">
        <f t="shared" si="78"/>
        <v>1.00002508754915</v>
      </c>
      <c r="AA183" s="13">
        <f t="shared" si="78"/>
        <v>1</v>
      </c>
      <c r="AB183" s="13">
        <f t="shared" si="78"/>
        <v>1</v>
      </c>
      <c r="AC183" s="13">
        <f t="shared" si="78"/>
        <v>0.999986253667832</v>
      </c>
      <c r="AD183" s="13">
        <f t="shared" si="78"/>
        <v>0.999963304865136</v>
      </c>
      <c r="AE183" s="13" t="str">
        <f t="shared" si="78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201612</v>
      </c>
      <c r="AY183" s="13">
        <f t="shared" si="79"/>
        <v>2.56237385059143</v>
      </c>
      <c r="AZ183" s="13">
        <f t="shared" si="79"/>
        <v>1.23439261112568</v>
      </c>
      <c r="BA183" s="13">
        <f t="shared" si="79"/>
        <v>1.09518026029083</v>
      </c>
      <c r="BB183" s="13">
        <f t="shared" si="79"/>
        <v>1.0285936131514</v>
      </c>
      <c r="BC183" s="13">
        <f t="shared" si="79"/>
        <v>1.01170927886389</v>
      </c>
      <c r="BD183" s="13">
        <f t="shared" si="79"/>
        <v>1.07776094732703</v>
      </c>
      <c r="BE183" s="13">
        <f t="shared" si="79"/>
        <v>1.01181059753424</v>
      </c>
      <c r="BF183" s="13">
        <f t="shared" si="79"/>
        <v>0.999973584463331</v>
      </c>
      <c r="BG183" s="13">
        <f t="shared" si="79"/>
        <v>1.00008003006102</v>
      </c>
      <c r="BH183" s="13">
        <f t="shared" si="79"/>
        <v>0.999922862703382</v>
      </c>
      <c r="BI183" s="13">
        <f t="shared" si="79"/>
        <v>0.999983788517842</v>
      </c>
      <c r="BJ183" s="13">
        <f t="shared" si="79"/>
        <v>1.00104833734766</v>
      </c>
      <c r="BK183" s="13">
        <f t="shared" si="79"/>
        <v>1.00040320887684</v>
      </c>
      <c r="BL183" s="13">
        <f t="shared" si="79"/>
        <v>1</v>
      </c>
      <c r="BM183" s="13">
        <f t="shared" si="79"/>
        <v>1</v>
      </c>
      <c r="BN183" s="13">
        <f t="shared" si="79"/>
        <v>1.00121590659668</v>
      </c>
      <c r="BO183" s="13">
        <f t="shared" si="79"/>
        <v>1</v>
      </c>
      <c r="BP183" s="13">
        <f t="shared" si="79"/>
        <v>1</v>
      </c>
      <c r="BQ183" s="13">
        <f t="shared" si="79"/>
        <v>1</v>
      </c>
      <c r="BR183" s="13">
        <f t="shared" si="79"/>
        <v>1</v>
      </c>
      <c r="BS183" s="13">
        <f t="shared" si="79"/>
        <v>1</v>
      </c>
      <c r="BT183" s="13">
        <f t="shared" si="79"/>
        <v>1</v>
      </c>
      <c r="BU183" s="13">
        <f t="shared" si="79"/>
        <v>1</v>
      </c>
      <c r="BV183" s="13">
        <f t="shared" si="79"/>
        <v>1.00002508754915</v>
      </c>
      <c r="BW183" s="13">
        <f t="shared" si="79"/>
        <v>1</v>
      </c>
      <c r="BX183" s="13">
        <f t="shared" si="79"/>
        <v>1</v>
      </c>
      <c r="BY183" s="13">
        <f t="shared" si="79"/>
        <v>0.999986253667832</v>
      </c>
      <c r="BZ183" s="13">
        <f t="shared" si="79"/>
        <v>0.999963304865136</v>
      </c>
      <c r="CA183" s="13" t="str">
        <f t="shared" si="79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</row>
    <row r="184" ht="15" customHeight="1" outlineLevel="1" spans="2:85">
      <c r="B184" s="10">
        <v>201703</v>
      </c>
      <c r="C184" s="13">
        <f t="shared" si="78"/>
        <v>5.69683674511924</v>
      </c>
      <c r="D184" s="13">
        <f t="shared" si="78"/>
        <v>1.86751830308688</v>
      </c>
      <c r="E184" s="13">
        <f t="shared" si="78"/>
        <v>1.46142681992931</v>
      </c>
      <c r="F184" s="13">
        <f t="shared" si="78"/>
        <v>1.10318415103676</v>
      </c>
      <c r="G184" s="13">
        <f t="shared" si="78"/>
        <v>1.0775609544867</v>
      </c>
      <c r="H184" s="13">
        <f t="shared" si="78"/>
        <v>1.01150157731691</v>
      </c>
      <c r="I184" s="13">
        <f t="shared" si="78"/>
        <v>1.00682625146772</v>
      </c>
      <c r="J184" s="13">
        <f t="shared" si="78"/>
        <v>1.00148748047194</v>
      </c>
      <c r="K184" s="13">
        <f t="shared" si="78"/>
        <v>1.00041244709587</v>
      </c>
      <c r="L184" s="13">
        <f t="shared" si="78"/>
        <v>1.00143984517767</v>
      </c>
      <c r="M184" s="13">
        <f t="shared" si="78"/>
        <v>1.00521134990181</v>
      </c>
      <c r="N184" s="13">
        <f t="shared" si="78"/>
        <v>1.00066883572079</v>
      </c>
      <c r="O184" s="13">
        <f t="shared" si="78"/>
        <v>1.00005944826285</v>
      </c>
      <c r="P184" s="13">
        <f t="shared" si="78"/>
        <v>1.00006533752397</v>
      </c>
      <c r="Q184" s="13">
        <f t="shared" si="78"/>
        <v>1.0028537067154</v>
      </c>
      <c r="R184" s="13">
        <f t="shared" si="78"/>
        <v>1</v>
      </c>
      <c r="S184" s="13">
        <f t="shared" si="78"/>
        <v>1.00026709573844</v>
      </c>
      <c r="T184" s="13">
        <f t="shared" si="78"/>
        <v>1.0010876686497</v>
      </c>
      <c r="U184" s="13">
        <f t="shared" si="78"/>
        <v>1.00000353428673</v>
      </c>
      <c r="V184" s="13">
        <f t="shared" si="78"/>
        <v>1.00023676906054</v>
      </c>
      <c r="W184" s="13">
        <f t="shared" si="78"/>
        <v>1.00030008255754</v>
      </c>
      <c r="X184" s="13">
        <f t="shared" si="78"/>
        <v>1</v>
      </c>
      <c r="Y184" s="13">
        <f t="shared" si="78"/>
        <v>1.00022273314266</v>
      </c>
      <c r="Z184" s="13">
        <f t="shared" si="78"/>
        <v>1</v>
      </c>
      <c r="AA184" s="13">
        <f t="shared" si="78"/>
        <v>1</v>
      </c>
      <c r="AB184" s="13">
        <f t="shared" si="78"/>
        <v>1</v>
      </c>
      <c r="AC184" s="13">
        <f t="shared" si="78"/>
        <v>0.999932936261169</v>
      </c>
      <c r="AD184" s="13" t="str">
        <f t="shared" si="78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201703</v>
      </c>
      <c r="AY184" s="13">
        <f t="shared" si="79"/>
        <v>5.69683674511924</v>
      </c>
      <c r="AZ184" s="13">
        <f t="shared" si="79"/>
        <v>1.86751830308688</v>
      </c>
      <c r="BA184" s="13">
        <f t="shared" si="79"/>
        <v>1.46140249380838</v>
      </c>
      <c r="BB184" s="13">
        <f t="shared" si="79"/>
        <v>1.082552331694</v>
      </c>
      <c r="BC184" s="13">
        <f t="shared" si="79"/>
        <v>1.07811399996881</v>
      </c>
      <c r="BD184" s="13">
        <f t="shared" si="79"/>
        <v>1.01170193202921</v>
      </c>
      <c r="BE184" s="13">
        <f t="shared" si="79"/>
        <v>1.00390397054177</v>
      </c>
      <c r="BF184" s="13">
        <f t="shared" si="79"/>
        <v>1.00141692452091</v>
      </c>
      <c r="BG184" s="13">
        <f t="shared" si="79"/>
        <v>1.00042126821753</v>
      </c>
      <c r="BH184" s="13">
        <f t="shared" si="79"/>
        <v>1.00147062658289</v>
      </c>
      <c r="BI184" s="13">
        <f t="shared" si="79"/>
        <v>1.00532259596828</v>
      </c>
      <c r="BJ184" s="13">
        <f t="shared" si="79"/>
        <v>1.00068303768604</v>
      </c>
      <c r="BK184" s="13">
        <f t="shared" si="79"/>
        <v>1.00006070971743</v>
      </c>
      <c r="BL184" s="13">
        <f t="shared" si="79"/>
        <v>1.00006672386078</v>
      </c>
      <c r="BM184" s="13">
        <f t="shared" si="79"/>
        <v>1.00291425285294</v>
      </c>
      <c r="BN184" s="13">
        <f t="shared" si="79"/>
        <v>1</v>
      </c>
      <c r="BO184" s="13">
        <f t="shared" si="79"/>
        <v>1.00027274615234</v>
      </c>
      <c r="BP184" s="13">
        <f t="shared" si="79"/>
        <v>1.00111067202036</v>
      </c>
      <c r="BQ184" s="13">
        <f t="shared" si="79"/>
        <v>1.00000360895129</v>
      </c>
      <c r="BR184" s="13">
        <f t="shared" si="79"/>
        <v>1.00024177097384</v>
      </c>
      <c r="BS184" s="13">
        <f t="shared" si="79"/>
        <v>1.00030642048076</v>
      </c>
      <c r="BT184" s="13">
        <f t="shared" si="79"/>
        <v>1</v>
      </c>
      <c r="BU184" s="13">
        <f t="shared" si="79"/>
        <v>1.0002274359589</v>
      </c>
      <c r="BV184" s="13">
        <f t="shared" si="79"/>
        <v>1</v>
      </c>
      <c r="BW184" s="13">
        <f t="shared" si="79"/>
        <v>1</v>
      </c>
      <c r="BX184" s="13">
        <f t="shared" si="79"/>
        <v>1</v>
      </c>
      <c r="BY184" s="13">
        <f t="shared" si="79"/>
        <v>0.99993152059073</v>
      </c>
      <c r="BZ184" s="13" t="str">
        <f t="shared" si="79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</row>
    <row r="185" ht="15" customHeight="1" outlineLevel="1" spans="2:85">
      <c r="B185" s="10">
        <v>201706</v>
      </c>
      <c r="C185" s="13">
        <f t="shared" si="78"/>
        <v>3.22445290876122</v>
      </c>
      <c r="D185" s="13">
        <f t="shared" si="78"/>
        <v>1.59236870478161</v>
      </c>
      <c r="E185" s="13">
        <f t="shared" si="78"/>
        <v>1.11724087408265</v>
      </c>
      <c r="F185" s="13">
        <f t="shared" si="78"/>
        <v>1.02906804217989</v>
      </c>
      <c r="G185" s="13">
        <f t="shared" ref="G185:AC200" si="80">IFERROR(IF(H146="","",H146/G146),0)</f>
        <v>1.0090592925689</v>
      </c>
      <c r="H185" s="13">
        <f t="shared" si="80"/>
        <v>1.00743538003131</v>
      </c>
      <c r="I185" s="13">
        <f t="shared" si="80"/>
        <v>1.00027174220444</v>
      </c>
      <c r="J185" s="13">
        <f t="shared" si="80"/>
        <v>1.00048182576891</v>
      </c>
      <c r="K185" s="13">
        <f t="shared" si="80"/>
        <v>1.00105898475625</v>
      </c>
      <c r="L185" s="13">
        <f t="shared" si="80"/>
        <v>1.00348946846001</v>
      </c>
      <c r="M185" s="13">
        <f t="shared" si="80"/>
        <v>1.01181132525426</v>
      </c>
      <c r="N185" s="13">
        <f t="shared" si="80"/>
        <v>1.00004467873776</v>
      </c>
      <c r="O185" s="13">
        <f t="shared" si="80"/>
        <v>1</v>
      </c>
      <c r="P185" s="13">
        <f t="shared" si="80"/>
        <v>1.01021558117147</v>
      </c>
      <c r="Q185" s="13">
        <f t="shared" si="80"/>
        <v>1</v>
      </c>
      <c r="R185" s="13">
        <f t="shared" si="80"/>
        <v>1.00314672186625</v>
      </c>
      <c r="S185" s="13">
        <f t="shared" si="80"/>
        <v>1.00020174781912</v>
      </c>
      <c r="T185" s="13">
        <f t="shared" si="80"/>
        <v>1.00029807574645</v>
      </c>
      <c r="U185" s="13">
        <f t="shared" si="80"/>
        <v>1.00014649668708</v>
      </c>
      <c r="V185" s="13">
        <f t="shared" si="80"/>
        <v>1</v>
      </c>
      <c r="W185" s="13">
        <f t="shared" si="80"/>
        <v>1.0007965491907</v>
      </c>
      <c r="X185" s="13">
        <f t="shared" si="80"/>
        <v>1.00224946558934</v>
      </c>
      <c r="Y185" s="13">
        <f t="shared" si="80"/>
        <v>1</v>
      </c>
      <c r="Z185" s="13">
        <f t="shared" si="80"/>
        <v>1</v>
      </c>
      <c r="AA185" s="13">
        <f t="shared" si="80"/>
        <v>1</v>
      </c>
      <c r="AB185" s="13">
        <f t="shared" si="80"/>
        <v>1</v>
      </c>
      <c r="AC185" s="13" t="str">
        <f t="shared" si="80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201706</v>
      </c>
      <c r="AY185" s="13">
        <f t="shared" si="79"/>
        <v>3.22445290876122</v>
      </c>
      <c r="AZ185" s="13">
        <f t="shared" si="79"/>
        <v>1.59233959862183</v>
      </c>
      <c r="BA185" s="13">
        <f t="shared" si="79"/>
        <v>1.09254481670509</v>
      </c>
      <c r="BB185" s="13">
        <f t="shared" si="79"/>
        <v>1.02897165717806</v>
      </c>
      <c r="BC185" s="13">
        <f t="shared" ref="BC185:BY200" si="81">IFERROR(IF(BD146="","",BD146/BC146),0)</f>
        <v>1.00913966421415</v>
      </c>
      <c r="BD185" s="13">
        <f t="shared" si="81"/>
        <v>1.00482574952127</v>
      </c>
      <c r="BE185" s="13">
        <f t="shared" si="81"/>
        <v>1.00015317482291</v>
      </c>
      <c r="BF185" s="13">
        <f t="shared" si="81"/>
        <v>1.00049407119016</v>
      </c>
      <c r="BG185" s="13">
        <f t="shared" si="81"/>
        <v>1.00108588516604</v>
      </c>
      <c r="BH185" s="13">
        <f t="shared" si="81"/>
        <v>1.00357801205002</v>
      </c>
      <c r="BI185" s="13">
        <f t="shared" si="81"/>
        <v>1.01210996344152</v>
      </c>
      <c r="BJ185" s="13">
        <f t="shared" si="81"/>
        <v>1.00004579488093</v>
      </c>
      <c r="BK185" s="13">
        <f t="shared" si="81"/>
        <v>1</v>
      </c>
      <c r="BL185" s="13">
        <f t="shared" si="81"/>
        <v>1.0104707703198</v>
      </c>
      <c r="BM185" s="13">
        <f t="shared" si="81"/>
        <v>1</v>
      </c>
      <c r="BN185" s="13">
        <f t="shared" si="81"/>
        <v>1.00322451364934</v>
      </c>
      <c r="BO185" s="13">
        <f t="shared" si="81"/>
        <v>1.00020671930353</v>
      </c>
      <c r="BP185" s="13">
        <f t="shared" si="81"/>
        <v>1.00030541943256</v>
      </c>
      <c r="BQ185" s="13">
        <f t="shared" si="81"/>
        <v>1.00015010482098</v>
      </c>
      <c r="BR185" s="13">
        <f t="shared" si="81"/>
        <v>1</v>
      </c>
      <c r="BS185" s="13">
        <f t="shared" si="81"/>
        <v>1.00081616482062</v>
      </c>
      <c r="BT185" s="13">
        <f t="shared" si="81"/>
        <v>1.00230481521667</v>
      </c>
      <c r="BU185" s="13">
        <f t="shared" si="81"/>
        <v>1</v>
      </c>
      <c r="BV185" s="13">
        <f t="shared" si="81"/>
        <v>1</v>
      </c>
      <c r="BW185" s="13">
        <f t="shared" si="81"/>
        <v>1</v>
      </c>
      <c r="BX185" s="13">
        <f t="shared" si="81"/>
        <v>1</v>
      </c>
      <c r="BY185" s="13" t="str">
        <f t="shared" si="81"/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</row>
    <row r="186" ht="15" customHeight="1" outlineLevel="1" spans="2:85">
      <c r="B186" s="10">
        <v>201709</v>
      </c>
      <c r="C186" s="13">
        <f t="shared" ref="C186:M201" si="82">IFERROR(IF(D147="","",D147/C147),0)</f>
        <v>3.87404178602908</v>
      </c>
      <c r="D186" s="13">
        <f t="shared" si="82"/>
        <v>1.19349575328709</v>
      </c>
      <c r="E186" s="13">
        <f t="shared" si="82"/>
        <v>1.03582036225251</v>
      </c>
      <c r="F186" s="13">
        <f t="shared" si="82"/>
        <v>1.0151169701048</v>
      </c>
      <c r="G186" s="13">
        <f t="shared" si="80"/>
        <v>1.01499726339383</v>
      </c>
      <c r="H186" s="13">
        <f t="shared" si="80"/>
        <v>1.0006596030364</v>
      </c>
      <c r="I186" s="13">
        <f t="shared" si="80"/>
        <v>1.00156069993861</v>
      </c>
      <c r="J186" s="13">
        <f t="shared" si="80"/>
        <v>1.00047420289843</v>
      </c>
      <c r="K186" s="13">
        <f t="shared" si="80"/>
        <v>1.00070413882218</v>
      </c>
      <c r="L186" s="13">
        <f t="shared" si="80"/>
        <v>1.00489597790759</v>
      </c>
      <c r="M186" s="13">
        <f t="shared" si="80"/>
        <v>1.00021291726082</v>
      </c>
      <c r="N186" s="13">
        <f t="shared" si="80"/>
        <v>1</v>
      </c>
      <c r="O186" s="13">
        <f t="shared" si="80"/>
        <v>1.00152565191384</v>
      </c>
      <c r="P186" s="13">
        <f t="shared" si="80"/>
        <v>1</v>
      </c>
      <c r="Q186" s="13">
        <f t="shared" si="80"/>
        <v>1.00662523203765</v>
      </c>
      <c r="R186" s="13">
        <f t="shared" si="80"/>
        <v>1.0026115296319</v>
      </c>
      <c r="S186" s="13">
        <f t="shared" si="80"/>
        <v>1.00089350535294</v>
      </c>
      <c r="T186" s="13">
        <f t="shared" si="80"/>
        <v>1.00031214746408</v>
      </c>
      <c r="U186" s="13">
        <f t="shared" si="80"/>
        <v>1</v>
      </c>
      <c r="V186" s="13">
        <f t="shared" si="80"/>
        <v>1.0003830651457</v>
      </c>
      <c r="W186" s="13">
        <f t="shared" si="80"/>
        <v>1.00114676307626</v>
      </c>
      <c r="X186" s="13">
        <f t="shared" si="80"/>
        <v>1</v>
      </c>
      <c r="Y186" s="13">
        <f t="shared" si="80"/>
        <v>1</v>
      </c>
      <c r="Z186" s="13">
        <f t="shared" si="80"/>
        <v>1</v>
      </c>
      <c r="AA186" s="13">
        <f t="shared" si="80"/>
        <v>0.999986293013044</v>
      </c>
      <c r="AB186" s="13" t="str">
        <f t="shared" si="80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201709</v>
      </c>
      <c r="AY186" s="13">
        <f t="shared" ref="AY186:BI201" si="83">IFERROR(IF(AZ147="","",AZ147/AY147),0)</f>
        <v>3.87382635550511</v>
      </c>
      <c r="AZ186" s="13">
        <f t="shared" si="83"/>
        <v>1.16391635064508</v>
      </c>
      <c r="BA186" s="13">
        <f t="shared" si="83"/>
        <v>1.03353164515261</v>
      </c>
      <c r="BB186" s="13">
        <f t="shared" si="83"/>
        <v>1.01408092658773</v>
      </c>
      <c r="BC186" s="13">
        <f t="shared" si="81"/>
        <v>1.01158988582745</v>
      </c>
      <c r="BD186" s="13">
        <f t="shared" si="81"/>
        <v>1.00047870357012</v>
      </c>
      <c r="BE186" s="13">
        <f t="shared" si="81"/>
        <v>1.00161133456938</v>
      </c>
      <c r="BF186" s="13">
        <f t="shared" si="81"/>
        <v>1.00048956296889</v>
      </c>
      <c r="BG186" s="13">
        <f t="shared" si="81"/>
        <v>1.00072693566635</v>
      </c>
      <c r="BH186" s="13">
        <f t="shared" si="81"/>
        <v>1.00505437248192</v>
      </c>
      <c r="BI186" s="13">
        <f t="shared" si="81"/>
        <v>1.00021977091464</v>
      </c>
      <c r="BJ186" s="13">
        <f t="shared" si="81"/>
        <v>1</v>
      </c>
      <c r="BK186" s="13">
        <f t="shared" si="81"/>
        <v>1.00157475076357</v>
      </c>
      <c r="BL186" s="13">
        <f t="shared" si="81"/>
        <v>1</v>
      </c>
      <c r="BM186" s="13">
        <f t="shared" si="81"/>
        <v>1.00683811141205</v>
      </c>
      <c r="BN186" s="13">
        <f t="shared" si="81"/>
        <v>1.00269487237751</v>
      </c>
      <c r="BO186" s="13">
        <f t="shared" si="81"/>
        <v>1.0009219434944</v>
      </c>
      <c r="BP186" s="13">
        <f t="shared" si="81"/>
        <v>1.00032207322138</v>
      </c>
      <c r="BQ186" s="13">
        <f t="shared" si="81"/>
        <v>1</v>
      </c>
      <c r="BR186" s="13">
        <f t="shared" si="81"/>
        <v>1.00039524204255</v>
      </c>
      <c r="BS186" s="13">
        <f t="shared" si="81"/>
        <v>1.00118320204457</v>
      </c>
      <c r="BT186" s="13">
        <f t="shared" si="81"/>
        <v>1</v>
      </c>
      <c r="BU186" s="13">
        <f t="shared" si="81"/>
        <v>1</v>
      </c>
      <c r="BV186" s="13">
        <f t="shared" si="81"/>
        <v>1</v>
      </c>
      <c r="BW186" s="13">
        <f t="shared" si="81"/>
        <v>0.999985857981432</v>
      </c>
      <c r="BX186" s="13" t="str">
        <f t="shared" si="81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</row>
    <row r="187" ht="15" customHeight="1" outlineLevel="1" spans="2:85">
      <c r="B187" s="10">
        <v>201712</v>
      </c>
      <c r="C187" s="13">
        <f t="shared" si="82"/>
        <v>2.07816956615428</v>
      </c>
      <c r="D187" s="13">
        <f t="shared" si="82"/>
        <v>1.1245279110582</v>
      </c>
      <c r="E187" s="13">
        <f t="shared" si="82"/>
        <v>1.03670835663069</v>
      </c>
      <c r="F187" s="13">
        <f t="shared" si="82"/>
        <v>1.02619989197622</v>
      </c>
      <c r="G187" s="13">
        <f t="shared" si="80"/>
        <v>1.00865670833009</v>
      </c>
      <c r="H187" s="13">
        <f t="shared" si="80"/>
        <v>1.00727056720256</v>
      </c>
      <c r="I187" s="13">
        <f t="shared" si="80"/>
        <v>1.00483117115752</v>
      </c>
      <c r="J187" s="13">
        <f t="shared" si="80"/>
        <v>1.00101886292419</v>
      </c>
      <c r="K187" s="13">
        <f t="shared" si="80"/>
        <v>1.00044466026305</v>
      </c>
      <c r="L187" s="13">
        <f t="shared" si="80"/>
        <v>1.00034144597446</v>
      </c>
      <c r="M187" s="13">
        <f t="shared" si="80"/>
        <v>1.00003221881129</v>
      </c>
      <c r="N187" s="13">
        <f t="shared" si="80"/>
        <v>1.00436683115688</v>
      </c>
      <c r="O187" s="13">
        <f t="shared" si="80"/>
        <v>1</v>
      </c>
      <c r="P187" s="13">
        <f t="shared" si="80"/>
        <v>1.00410975739203</v>
      </c>
      <c r="Q187" s="13">
        <f t="shared" si="80"/>
        <v>1.00149108118182</v>
      </c>
      <c r="R187" s="13">
        <f t="shared" si="80"/>
        <v>1.00602740412658</v>
      </c>
      <c r="S187" s="13">
        <f t="shared" si="80"/>
        <v>1.00388987137548</v>
      </c>
      <c r="T187" s="13">
        <f t="shared" si="80"/>
        <v>1</v>
      </c>
      <c r="U187" s="13">
        <f t="shared" si="80"/>
        <v>1.00045585284156</v>
      </c>
      <c r="V187" s="13">
        <f t="shared" si="80"/>
        <v>1</v>
      </c>
      <c r="W187" s="13">
        <f t="shared" si="80"/>
        <v>1</v>
      </c>
      <c r="X187" s="13">
        <f t="shared" si="80"/>
        <v>1</v>
      </c>
      <c r="Y187" s="13">
        <f t="shared" si="80"/>
        <v>1</v>
      </c>
      <c r="Z187" s="13">
        <f t="shared" si="80"/>
        <v>1</v>
      </c>
      <c r="AA187" s="13" t="str">
        <f t="shared" si="80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201712</v>
      </c>
      <c r="AY187" s="13">
        <f t="shared" si="83"/>
        <v>1.99075393729508</v>
      </c>
      <c r="AZ187" s="13">
        <f t="shared" si="83"/>
        <v>1.11377627461838</v>
      </c>
      <c r="BA187" s="13">
        <f t="shared" si="83"/>
        <v>1.02976424992823</v>
      </c>
      <c r="BB187" s="13">
        <f t="shared" si="83"/>
        <v>1.02235931730391</v>
      </c>
      <c r="BC187" s="13">
        <f t="shared" si="81"/>
        <v>1.00472939346982</v>
      </c>
      <c r="BD187" s="13">
        <f t="shared" si="81"/>
        <v>1.00649048193758</v>
      </c>
      <c r="BE187" s="13">
        <f t="shared" si="81"/>
        <v>1.00516973788388</v>
      </c>
      <c r="BF187" s="13">
        <f t="shared" si="81"/>
        <v>1.00108989724041</v>
      </c>
      <c r="BG187" s="13">
        <f t="shared" si="81"/>
        <v>1.00047562787294</v>
      </c>
      <c r="BH187" s="13">
        <f t="shared" si="81"/>
        <v>1.00036521409549</v>
      </c>
      <c r="BI187" s="13">
        <f t="shared" si="81"/>
        <v>1.00003446075025</v>
      </c>
      <c r="BJ187" s="13">
        <f t="shared" si="81"/>
        <v>1.00467068568052</v>
      </c>
      <c r="BK187" s="13">
        <f t="shared" si="81"/>
        <v>1</v>
      </c>
      <c r="BL187" s="13">
        <f t="shared" si="81"/>
        <v>1.00439439465897</v>
      </c>
      <c r="BM187" s="13">
        <f t="shared" si="81"/>
        <v>1.00159389999447</v>
      </c>
      <c r="BN187" s="13">
        <f t="shared" si="81"/>
        <v>1.00644236766218</v>
      </c>
      <c r="BO187" s="13">
        <f t="shared" si="81"/>
        <v>1.00415595978302</v>
      </c>
      <c r="BP187" s="13">
        <f t="shared" si="81"/>
        <v>1</v>
      </c>
      <c r="BQ187" s="13">
        <f t="shared" si="81"/>
        <v>1.0004869066028</v>
      </c>
      <c r="BR187" s="13">
        <f t="shared" si="81"/>
        <v>1</v>
      </c>
      <c r="BS187" s="13">
        <f t="shared" si="81"/>
        <v>1</v>
      </c>
      <c r="BT187" s="13">
        <f t="shared" si="81"/>
        <v>1</v>
      </c>
      <c r="BU187" s="13">
        <f t="shared" si="81"/>
        <v>1</v>
      </c>
      <c r="BV187" s="13">
        <f t="shared" si="81"/>
        <v>1</v>
      </c>
      <c r="BW187" s="13" t="str">
        <f t="shared" si="81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</row>
    <row r="188" ht="15" customHeight="1" outlineLevel="1" spans="2:85">
      <c r="B188" s="10">
        <v>201803</v>
      </c>
      <c r="C188" s="13">
        <f t="shared" si="82"/>
        <v>3.79850413897532</v>
      </c>
      <c r="D188" s="13">
        <f t="shared" si="82"/>
        <v>1.43563041408948</v>
      </c>
      <c r="E188" s="13">
        <f t="shared" si="82"/>
        <v>1.18245878595621</v>
      </c>
      <c r="F188" s="13">
        <f t="shared" si="82"/>
        <v>1.06169133085193</v>
      </c>
      <c r="G188" s="13">
        <f t="shared" si="80"/>
        <v>1.02842058913569</v>
      </c>
      <c r="H188" s="13">
        <f t="shared" si="80"/>
        <v>1.01461480866878</v>
      </c>
      <c r="I188" s="13">
        <f t="shared" si="80"/>
        <v>1.00731295254072</v>
      </c>
      <c r="J188" s="13">
        <f t="shared" si="80"/>
        <v>1.00753779007046</v>
      </c>
      <c r="K188" s="13">
        <f t="shared" si="80"/>
        <v>1.00264592170453</v>
      </c>
      <c r="L188" s="13">
        <f t="shared" si="80"/>
        <v>1.00013749177345</v>
      </c>
      <c r="M188" s="13">
        <f t="shared" si="80"/>
        <v>1.00266821187293</v>
      </c>
      <c r="N188" s="13">
        <f t="shared" si="80"/>
        <v>1.00017809961501</v>
      </c>
      <c r="O188" s="13">
        <f t="shared" si="80"/>
        <v>1.00321897457193</v>
      </c>
      <c r="P188" s="13">
        <f t="shared" si="80"/>
        <v>1.00195277082436</v>
      </c>
      <c r="Q188" s="13">
        <f t="shared" si="80"/>
        <v>1.0038766367008</v>
      </c>
      <c r="R188" s="13">
        <f t="shared" si="80"/>
        <v>1.00245229449938</v>
      </c>
      <c r="S188" s="13">
        <f t="shared" si="80"/>
        <v>1</v>
      </c>
      <c r="T188" s="13">
        <f t="shared" si="80"/>
        <v>1.00027390849706</v>
      </c>
      <c r="U188" s="13">
        <f t="shared" si="80"/>
        <v>1</v>
      </c>
      <c r="V188" s="13">
        <f t="shared" si="80"/>
        <v>1</v>
      </c>
      <c r="W188" s="13">
        <f t="shared" si="80"/>
        <v>1</v>
      </c>
      <c r="X188" s="13">
        <f t="shared" si="80"/>
        <v>1.00000305230434</v>
      </c>
      <c r="Y188" s="13">
        <f t="shared" si="80"/>
        <v>1</v>
      </c>
      <c r="Z188" s="13" t="str">
        <f t="shared" si="80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201803</v>
      </c>
      <c r="AY188" s="13">
        <f t="shared" si="83"/>
        <v>3.57843054985091</v>
      </c>
      <c r="AZ188" s="13">
        <f t="shared" si="83"/>
        <v>1.44621370711451</v>
      </c>
      <c r="BA188" s="13">
        <f t="shared" si="83"/>
        <v>1.22378966886058</v>
      </c>
      <c r="BB188" s="13">
        <f t="shared" si="83"/>
        <v>1.06054278239229</v>
      </c>
      <c r="BC188" s="13">
        <f t="shared" si="81"/>
        <v>1.03070905187294</v>
      </c>
      <c r="BD188" s="13">
        <f t="shared" si="81"/>
        <v>1.01555024943132</v>
      </c>
      <c r="BE188" s="13">
        <f t="shared" si="81"/>
        <v>1.01130533366167</v>
      </c>
      <c r="BF188" s="13">
        <f t="shared" si="81"/>
        <v>1.0119802510994</v>
      </c>
      <c r="BG188" s="13">
        <f t="shared" si="81"/>
        <v>1.00427317585741</v>
      </c>
      <c r="BH188" s="13">
        <f t="shared" si="81"/>
        <v>1.00021838189636</v>
      </c>
      <c r="BI188" s="13">
        <f t="shared" si="81"/>
        <v>1.00423765022883</v>
      </c>
      <c r="BJ188" s="13">
        <f t="shared" si="81"/>
        <v>1.00028241549618</v>
      </c>
      <c r="BK188" s="13">
        <f t="shared" si="81"/>
        <v>1.00510384873811</v>
      </c>
      <c r="BL188" s="13">
        <f t="shared" si="81"/>
        <v>1.00309041162133</v>
      </c>
      <c r="BM188" s="13">
        <f t="shared" si="81"/>
        <v>1.0061281209028</v>
      </c>
      <c r="BN188" s="13">
        <f t="shared" si="81"/>
        <v>1.00386787032521</v>
      </c>
      <c r="BO188" s="13">
        <f t="shared" si="81"/>
        <v>1</v>
      </c>
      <c r="BP188" s="13">
        <f t="shared" si="81"/>
        <v>1.00043141172685</v>
      </c>
      <c r="BQ188" s="13">
        <f t="shared" si="81"/>
        <v>1</v>
      </c>
      <c r="BR188" s="13">
        <f t="shared" si="81"/>
        <v>1</v>
      </c>
      <c r="BS188" s="13">
        <f t="shared" si="81"/>
        <v>1</v>
      </c>
      <c r="BT188" s="13">
        <f t="shared" si="81"/>
        <v>1.0000048066876</v>
      </c>
      <c r="BU188" s="13">
        <f t="shared" si="81"/>
        <v>1</v>
      </c>
      <c r="BV188" s="13" t="str">
        <f t="shared" si="81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</row>
    <row r="189" ht="15" customHeight="1" outlineLevel="1" spans="2:85">
      <c r="B189" s="10">
        <v>201806</v>
      </c>
      <c r="C189" s="13">
        <f t="shared" si="82"/>
        <v>2.62068051304163</v>
      </c>
      <c r="D189" s="13">
        <f t="shared" si="82"/>
        <v>1.33710499165147</v>
      </c>
      <c r="E189" s="13">
        <f t="shared" si="82"/>
        <v>1.09870354335927</v>
      </c>
      <c r="F189" s="13">
        <f t="shared" si="82"/>
        <v>1.03945616734804</v>
      </c>
      <c r="G189" s="13">
        <f t="shared" si="80"/>
        <v>1.03524701136363</v>
      </c>
      <c r="H189" s="13">
        <f t="shared" si="80"/>
        <v>1.01161023593475</v>
      </c>
      <c r="I189" s="13">
        <f t="shared" si="80"/>
        <v>1.00953635705537</v>
      </c>
      <c r="J189" s="13">
        <f t="shared" si="80"/>
        <v>1.00084410386866</v>
      </c>
      <c r="K189" s="13">
        <f t="shared" si="80"/>
        <v>1.00076689839227</v>
      </c>
      <c r="L189" s="13">
        <f t="shared" si="80"/>
        <v>1.00630064042726</v>
      </c>
      <c r="M189" s="13">
        <f t="shared" si="80"/>
        <v>1.00113015270011</v>
      </c>
      <c r="N189" s="13">
        <f t="shared" si="80"/>
        <v>1.00169118883127</v>
      </c>
      <c r="O189" s="13">
        <f t="shared" si="80"/>
        <v>1.00101636257738</v>
      </c>
      <c r="P189" s="13">
        <f t="shared" si="80"/>
        <v>1.00349822907058</v>
      </c>
      <c r="Q189" s="13">
        <f t="shared" si="80"/>
        <v>1.00153336091067</v>
      </c>
      <c r="R189" s="13">
        <f t="shared" si="80"/>
        <v>1</v>
      </c>
      <c r="S189" s="13">
        <f t="shared" si="80"/>
        <v>1.00017166227239</v>
      </c>
      <c r="T189" s="13">
        <f t="shared" si="80"/>
        <v>1</v>
      </c>
      <c r="U189" s="13">
        <f t="shared" si="80"/>
        <v>1.00000673262406</v>
      </c>
      <c r="V189" s="13">
        <f t="shared" si="80"/>
        <v>1</v>
      </c>
      <c r="W189" s="13">
        <f t="shared" si="80"/>
        <v>1</v>
      </c>
      <c r="X189" s="13">
        <f t="shared" si="80"/>
        <v>1.0000067010654</v>
      </c>
      <c r="Y189" s="13" t="str">
        <f t="shared" si="80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201806</v>
      </c>
      <c r="AY189" s="13">
        <f t="shared" si="83"/>
        <v>2.52589969938291</v>
      </c>
      <c r="AZ189" s="13">
        <f t="shared" si="83"/>
        <v>1.38834252559303</v>
      </c>
      <c r="BA189" s="13">
        <f t="shared" si="83"/>
        <v>1.09406847070357</v>
      </c>
      <c r="BB189" s="13">
        <f t="shared" si="83"/>
        <v>1.04423903389872</v>
      </c>
      <c r="BC189" s="13">
        <f t="shared" si="81"/>
        <v>1.03483112741628</v>
      </c>
      <c r="BD189" s="13">
        <f t="shared" si="81"/>
        <v>1.0170047081745</v>
      </c>
      <c r="BE189" s="13">
        <f t="shared" si="81"/>
        <v>1.01536651946643</v>
      </c>
      <c r="BF189" s="13">
        <f t="shared" si="81"/>
        <v>1.00147547278157</v>
      </c>
      <c r="BG189" s="13">
        <f t="shared" si="81"/>
        <v>1.00123705071576</v>
      </c>
      <c r="BH189" s="13">
        <f t="shared" si="81"/>
        <v>1.01015851889838</v>
      </c>
      <c r="BI189" s="13">
        <f t="shared" si="81"/>
        <v>1.00181518562156</v>
      </c>
      <c r="BJ189" s="13">
        <f t="shared" si="81"/>
        <v>1.00271443189134</v>
      </c>
      <c r="BK189" s="13">
        <f t="shared" si="81"/>
        <v>1.00162964159485</v>
      </c>
      <c r="BL189" s="13">
        <f t="shared" si="81"/>
        <v>1.00560564625192</v>
      </c>
      <c r="BM189" s="13">
        <f t="shared" si="81"/>
        <v>1.00245194507993</v>
      </c>
      <c r="BN189" s="13">
        <f t="shared" si="81"/>
        <v>1</v>
      </c>
      <c r="BO189" s="13">
        <f t="shared" si="81"/>
        <v>1.0002742477449</v>
      </c>
      <c r="BP189" s="13">
        <f t="shared" si="81"/>
        <v>1</v>
      </c>
      <c r="BQ189" s="13">
        <f t="shared" si="81"/>
        <v>1.00001075494096</v>
      </c>
      <c r="BR189" s="13">
        <f t="shared" si="81"/>
        <v>1</v>
      </c>
      <c r="BS189" s="13">
        <f t="shared" si="81"/>
        <v>1</v>
      </c>
      <c r="BT189" s="13">
        <f t="shared" si="81"/>
        <v>1.00001070448494</v>
      </c>
      <c r="BU189" s="13" t="str">
        <f t="shared" si="81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</row>
    <row r="190" ht="15" customHeight="1" outlineLevel="1" spans="2:85">
      <c r="B190" s="10">
        <v>201809</v>
      </c>
      <c r="C190" s="13">
        <f t="shared" si="82"/>
        <v>3.05713736915796</v>
      </c>
      <c r="D190" s="13">
        <f t="shared" si="82"/>
        <v>1.24767717514152</v>
      </c>
      <c r="E190" s="13">
        <f t="shared" si="82"/>
        <v>1.13352964100223</v>
      </c>
      <c r="F190" s="13">
        <f t="shared" si="82"/>
        <v>1.08560919587909</v>
      </c>
      <c r="G190" s="13">
        <f t="shared" si="80"/>
        <v>1.0496287456075</v>
      </c>
      <c r="H190" s="13">
        <f t="shared" si="80"/>
        <v>1.01211721989385</v>
      </c>
      <c r="I190" s="13">
        <f t="shared" si="80"/>
        <v>1.01535488298074</v>
      </c>
      <c r="J190" s="13">
        <f t="shared" si="80"/>
        <v>1.00209708144994</v>
      </c>
      <c r="K190" s="13">
        <f t="shared" si="80"/>
        <v>1.00811098908622</v>
      </c>
      <c r="L190" s="13">
        <f t="shared" si="80"/>
        <v>1.00039974279851</v>
      </c>
      <c r="M190" s="13">
        <f t="shared" si="80"/>
        <v>1.0019977644481</v>
      </c>
      <c r="N190" s="13">
        <f t="shared" si="80"/>
        <v>1.0007811542088</v>
      </c>
      <c r="O190" s="13">
        <f t="shared" si="80"/>
        <v>1.00136182964211</v>
      </c>
      <c r="P190" s="13">
        <f t="shared" si="80"/>
        <v>1.001048089711</v>
      </c>
      <c r="Q190" s="13">
        <f t="shared" si="80"/>
        <v>1</v>
      </c>
      <c r="R190" s="13">
        <f t="shared" si="80"/>
        <v>1.00017462854649</v>
      </c>
      <c r="S190" s="13">
        <f t="shared" si="80"/>
        <v>1</v>
      </c>
      <c r="T190" s="13">
        <f t="shared" si="80"/>
        <v>1</v>
      </c>
      <c r="U190" s="13">
        <f t="shared" si="80"/>
        <v>1</v>
      </c>
      <c r="V190" s="13">
        <f t="shared" si="80"/>
        <v>1.00000621986857</v>
      </c>
      <c r="W190" s="13">
        <f t="shared" si="80"/>
        <v>1</v>
      </c>
      <c r="X190" s="13" t="str">
        <f t="shared" si="80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201809</v>
      </c>
      <c r="AY190" s="13">
        <f t="shared" si="83"/>
        <v>3.20744964171112</v>
      </c>
      <c r="AZ190" s="13">
        <f t="shared" si="83"/>
        <v>1.23889897230552</v>
      </c>
      <c r="BA190" s="13">
        <f t="shared" si="83"/>
        <v>1.1395414372466</v>
      </c>
      <c r="BB190" s="13">
        <f t="shared" si="83"/>
        <v>1.0757676268191</v>
      </c>
      <c r="BC190" s="13">
        <f t="shared" si="81"/>
        <v>1.07554889086615</v>
      </c>
      <c r="BD190" s="13">
        <f t="shared" si="81"/>
        <v>1.02050357857568</v>
      </c>
      <c r="BE190" s="13">
        <f t="shared" si="81"/>
        <v>1.02576851969422</v>
      </c>
      <c r="BF190" s="13">
        <f t="shared" si="81"/>
        <v>1.00348358773919</v>
      </c>
      <c r="BG190" s="13">
        <f t="shared" si="81"/>
        <v>1.01345503386373</v>
      </c>
      <c r="BH190" s="13">
        <f t="shared" si="81"/>
        <v>1.00065962254577</v>
      </c>
      <c r="BI190" s="13">
        <f t="shared" si="81"/>
        <v>1.00329568972829</v>
      </c>
      <c r="BJ190" s="13">
        <f t="shared" si="81"/>
        <v>1.0012869942938</v>
      </c>
      <c r="BK190" s="13">
        <f t="shared" si="81"/>
        <v>1.00224255534839</v>
      </c>
      <c r="BL190" s="13">
        <f t="shared" si="81"/>
        <v>1.00172439612799</v>
      </c>
      <c r="BM190" s="13">
        <f t="shared" si="81"/>
        <v>1</v>
      </c>
      <c r="BN190" s="13">
        <f t="shared" si="81"/>
        <v>1.00028711806012</v>
      </c>
      <c r="BO190" s="13">
        <f t="shared" si="81"/>
        <v>1</v>
      </c>
      <c r="BP190" s="13">
        <f t="shared" si="81"/>
        <v>1</v>
      </c>
      <c r="BQ190" s="13">
        <f t="shared" si="81"/>
        <v>1</v>
      </c>
      <c r="BR190" s="13">
        <f t="shared" si="81"/>
        <v>1.00001022533718</v>
      </c>
      <c r="BS190" s="13">
        <f t="shared" si="81"/>
        <v>1</v>
      </c>
      <c r="BT190" s="13" t="str">
        <f t="shared" si="81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</row>
    <row r="191" ht="15" customHeight="1" outlineLevel="1" spans="2:85">
      <c r="B191" s="10">
        <v>201812</v>
      </c>
      <c r="C191" s="13">
        <f t="shared" si="82"/>
        <v>2.12518335746247</v>
      </c>
      <c r="D191" s="13">
        <f t="shared" si="82"/>
        <v>1.33809247549781</v>
      </c>
      <c r="E191" s="13">
        <f t="shared" si="82"/>
        <v>1.21654474805825</v>
      </c>
      <c r="F191" s="13">
        <f t="shared" si="82"/>
        <v>1.08298789225331</v>
      </c>
      <c r="G191" s="13">
        <f t="shared" si="80"/>
        <v>1.02311242831567</v>
      </c>
      <c r="H191" s="13">
        <f t="shared" si="80"/>
        <v>1.03100286069411</v>
      </c>
      <c r="I191" s="13">
        <f t="shared" si="80"/>
        <v>0.993639307965486</v>
      </c>
      <c r="J191" s="13">
        <f t="shared" si="80"/>
        <v>1.00484547884846</v>
      </c>
      <c r="K191" s="13">
        <f t="shared" si="80"/>
        <v>1.00123496731876</v>
      </c>
      <c r="L191" s="13">
        <f t="shared" si="80"/>
        <v>1.00258584071008</v>
      </c>
      <c r="M191" s="13">
        <f t="shared" si="80"/>
        <v>1.00297882063301</v>
      </c>
      <c r="N191" s="13">
        <f t="shared" si="80"/>
        <v>1.00071950666539</v>
      </c>
      <c r="O191" s="13">
        <f t="shared" si="80"/>
        <v>1.00070317825828</v>
      </c>
      <c r="P191" s="13">
        <f t="shared" si="80"/>
        <v>1</v>
      </c>
      <c r="Q191" s="13">
        <f t="shared" si="80"/>
        <v>1.00004553493652</v>
      </c>
      <c r="R191" s="13">
        <f t="shared" si="80"/>
        <v>1.00003787278678</v>
      </c>
      <c r="S191" s="13">
        <f t="shared" si="80"/>
        <v>1.00000271530688</v>
      </c>
      <c r="T191" s="13">
        <f t="shared" si="80"/>
        <v>0.994730975629632</v>
      </c>
      <c r="U191" s="13">
        <f t="shared" si="80"/>
        <v>1</v>
      </c>
      <c r="V191" s="13">
        <f t="shared" si="80"/>
        <v>1</v>
      </c>
      <c r="W191" s="13" t="str">
        <f t="shared" si="80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201812</v>
      </c>
      <c r="AY191" s="13">
        <f t="shared" si="83"/>
        <v>2.05072844782837</v>
      </c>
      <c r="AZ191" s="13">
        <f t="shared" si="83"/>
        <v>1.34286942100613</v>
      </c>
      <c r="BA191" s="13">
        <f t="shared" si="83"/>
        <v>1.20664461306109</v>
      </c>
      <c r="BB191" s="13">
        <f t="shared" si="83"/>
        <v>1.137952533828</v>
      </c>
      <c r="BC191" s="13">
        <f t="shared" si="81"/>
        <v>1.04001106474837</v>
      </c>
      <c r="BD191" s="13">
        <f t="shared" si="81"/>
        <v>1.05294157286646</v>
      </c>
      <c r="BE191" s="13">
        <f t="shared" si="81"/>
        <v>0.989376684339503</v>
      </c>
      <c r="BF191" s="13">
        <f t="shared" si="81"/>
        <v>1.00812754741246</v>
      </c>
      <c r="BG191" s="13">
        <f t="shared" si="81"/>
        <v>1.00206472432866</v>
      </c>
      <c r="BH191" s="13">
        <f t="shared" si="81"/>
        <v>1.00431965053531</v>
      </c>
      <c r="BI191" s="13">
        <f t="shared" si="81"/>
        <v>1.00496753350349</v>
      </c>
      <c r="BJ191" s="13">
        <f t="shared" si="81"/>
        <v>1.00119748754146</v>
      </c>
      <c r="BK191" s="13">
        <f t="shared" si="81"/>
        <v>1.00116975316996</v>
      </c>
      <c r="BL191" s="13">
        <f t="shared" si="81"/>
        <v>1</v>
      </c>
      <c r="BM191" s="13">
        <f t="shared" si="81"/>
        <v>1.00007571311087</v>
      </c>
      <c r="BN191" s="13">
        <f t="shared" si="81"/>
        <v>1.00006297098877</v>
      </c>
      <c r="BO191" s="13">
        <f t="shared" si="81"/>
        <v>1.00000451462072</v>
      </c>
      <c r="BP191" s="13">
        <f t="shared" si="81"/>
        <v>0.99123944186014</v>
      </c>
      <c r="BQ191" s="13">
        <f t="shared" si="81"/>
        <v>1</v>
      </c>
      <c r="BR191" s="13">
        <f t="shared" si="81"/>
        <v>1</v>
      </c>
      <c r="BS191" s="13" t="str">
        <f t="shared" si="81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</row>
    <row r="192" ht="15" customHeight="1" outlineLevel="1" spans="2:85">
      <c r="B192" s="10">
        <v>201903</v>
      </c>
      <c r="C192" s="13">
        <f t="shared" si="82"/>
        <v>7.58973215003764</v>
      </c>
      <c r="D192" s="13">
        <f t="shared" si="82"/>
        <v>1.70594853329783</v>
      </c>
      <c r="E192" s="13">
        <f t="shared" si="82"/>
        <v>1.23293047830175</v>
      </c>
      <c r="F192" s="13">
        <f t="shared" si="82"/>
        <v>1.08730811746856</v>
      </c>
      <c r="G192" s="13">
        <f t="shared" si="80"/>
        <v>1.02431524151237</v>
      </c>
      <c r="H192" s="13">
        <f t="shared" si="80"/>
        <v>1.00657726657149</v>
      </c>
      <c r="I192" s="13">
        <f t="shared" si="80"/>
        <v>1.00268389175707</v>
      </c>
      <c r="J192" s="13">
        <f t="shared" si="80"/>
        <v>0.998385276256031</v>
      </c>
      <c r="K192" s="13">
        <f t="shared" si="80"/>
        <v>1.00801701959138</v>
      </c>
      <c r="L192" s="13">
        <f t="shared" si="80"/>
        <v>1.00211440236398</v>
      </c>
      <c r="M192" s="13">
        <f t="shared" si="80"/>
        <v>1.00025242794864</v>
      </c>
      <c r="N192" s="13">
        <f t="shared" si="80"/>
        <v>0.999304005128904</v>
      </c>
      <c r="O192" s="13">
        <f t="shared" si="80"/>
        <v>1.00004147011507</v>
      </c>
      <c r="P192" s="13">
        <f t="shared" si="80"/>
        <v>1.00001673025816</v>
      </c>
      <c r="Q192" s="13">
        <f t="shared" si="80"/>
        <v>1.00002835049165</v>
      </c>
      <c r="R192" s="13">
        <f t="shared" si="80"/>
        <v>1</v>
      </c>
      <c r="S192" s="13">
        <f t="shared" si="80"/>
        <v>1</v>
      </c>
      <c r="T192" s="13">
        <f t="shared" si="80"/>
        <v>1.00002358675926</v>
      </c>
      <c r="U192" s="13">
        <f t="shared" si="80"/>
        <v>1</v>
      </c>
      <c r="V192" s="13" t="str">
        <f t="shared" si="80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201903</v>
      </c>
      <c r="AY192" s="13">
        <f t="shared" si="83"/>
        <v>8.5575775207134</v>
      </c>
      <c r="AZ192" s="13">
        <f t="shared" si="83"/>
        <v>1.75856649835045</v>
      </c>
      <c r="BA192" s="13">
        <f t="shared" si="83"/>
        <v>1.24502991274156</v>
      </c>
      <c r="BB192" s="13">
        <f t="shared" si="83"/>
        <v>1.09136130409996</v>
      </c>
      <c r="BC192" s="13">
        <f t="shared" si="81"/>
        <v>1.02534955458536</v>
      </c>
      <c r="BD192" s="13">
        <f t="shared" si="81"/>
        <v>1.00685013099983</v>
      </c>
      <c r="BE192" s="13">
        <f t="shared" si="81"/>
        <v>1.00279447813782</v>
      </c>
      <c r="BF192" s="13">
        <f t="shared" si="81"/>
        <v>0.998318929003091</v>
      </c>
      <c r="BG192" s="13">
        <f t="shared" si="81"/>
        <v>1.00834698495429</v>
      </c>
      <c r="BH192" s="13">
        <f t="shared" si="81"/>
        <v>1.00220070678438</v>
      </c>
      <c r="BI192" s="13">
        <f t="shared" si="81"/>
        <v>1.00026270877769</v>
      </c>
      <c r="BJ192" s="13">
        <f t="shared" si="81"/>
        <v>0.999275666250278</v>
      </c>
      <c r="BK192" s="13">
        <f t="shared" si="81"/>
        <v>1.000043159881</v>
      </c>
      <c r="BL192" s="13">
        <f t="shared" si="81"/>
        <v>1.00001741192977</v>
      </c>
      <c r="BM192" s="13">
        <f t="shared" si="81"/>
        <v>1.00002950560765</v>
      </c>
      <c r="BN192" s="13">
        <f t="shared" si="81"/>
        <v>1</v>
      </c>
      <c r="BO192" s="13">
        <f t="shared" si="81"/>
        <v>1</v>
      </c>
      <c r="BP192" s="13">
        <f t="shared" si="81"/>
        <v>1.0000245477528</v>
      </c>
      <c r="BQ192" s="13">
        <f t="shared" si="81"/>
        <v>1</v>
      </c>
      <c r="BR192" s="13" t="str">
        <f t="shared" si="81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</row>
    <row r="193" ht="15" customHeight="1" outlineLevel="1" spans="2:85">
      <c r="B193" s="10">
        <v>201906</v>
      </c>
      <c r="C193" s="13">
        <f t="shared" si="82"/>
        <v>3.75162506854151</v>
      </c>
      <c r="D193" s="13">
        <f t="shared" si="82"/>
        <v>1.4112819031445</v>
      </c>
      <c r="E193" s="13">
        <f t="shared" si="82"/>
        <v>1.09956729972933</v>
      </c>
      <c r="F193" s="13">
        <f t="shared" si="82"/>
        <v>1.01646011568028</v>
      </c>
      <c r="G193" s="13">
        <f t="shared" si="80"/>
        <v>1.02156096121067</v>
      </c>
      <c r="H193" s="13">
        <f t="shared" si="80"/>
        <v>1.01243886129486</v>
      </c>
      <c r="I193" s="13">
        <f t="shared" si="80"/>
        <v>1.00237104117415</v>
      </c>
      <c r="J193" s="13">
        <f t="shared" si="80"/>
        <v>1.00672279306372</v>
      </c>
      <c r="K193" s="13">
        <f t="shared" si="80"/>
        <v>0.996050753778026</v>
      </c>
      <c r="L193" s="13">
        <f t="shared" si="80"/>
        <v>1.00133182918093</v>
      </c>
      <c r="M193" s="13">
        <f t="shared" si="80"/>
        <v>1.00002326227026</v>
      </c>
      <c r="N193" s="13">
        <f t="shared" si="80"/>
        <v>1.00280438706607</v>
      </c>
      <c r="O193" s="13">
        <f t="shared" si="80"/>
        <v>1.00001626153599</v>
      </c>
      <c r="P193" s="13">
        <f t="shared" si="80"/>
        <v>1</v>
      </c>
      <c r="Q193" s="13">
        <f t="shared" si="80"/>
        <v>1</v>
      </c>
      <c r="R193" s="13">
        <f t="shared" si="80"/>
        <v>1</v>
      </c>
      <c r="S193" s="13">
        <f t="shared" si="80"/>
        <v>1.00004791532937</v>
      </c>
      <c r="T193" s="13">
        <f t="shared" si="80"/>
        <v>1</v>
      </c>
      <c r="U193" s="13" t="str">
        <f t="shared" si="80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201906</v>
      </c>
      <c r="AY193" s="13">
        <f t="shared" si="83"/>
        <v>3.80617661098236</v>
      </c>
      <c r="AZ193" s="13">
        <f t="shared" si="83"/>
        <v>1.42754099161125</v>
      </c>
      <c r="BA193" s="13">
        <f t="shared" si="83"/>
        <v>1.10349168822764</v>
      </c>
      <c r="BB193" s="13">
        <f t="shared" si="83"/>
        <v>1.01704803682745</v>
      </c>
      <c r="BC193" s="13">
        <f t="shared" si="81"/>
        <v>1.02231816512633</v>
      </c>
      <c r="BD193" s="13">
        <f t="shared" si="81"/>
        <v>1.01286616757948</v>
      </c>
      <c r="BE193" s="13">
        <f t="shared" si="81"/>
        <v>1.00245145777025</v>
      </c>
      <c r="BF193" s="13">
        <f t="shared" si="81"/>
        <v>1.0069502467512</v>
      </c>
      <c r="BG193" s="13">
        <f t="shared" si="81"/>
        <v>0.995918060342817</v>
      </c>
      <c r="BH193" s="13">
        <f t="shared" si="81"/>
        <v>1.00137676163553</v>
      </c>
      <c r="BI193" s="13">
        <f t="shared" si="81"/>
        <v>1.00002404599978</v>
      </c>
      <c r="BJ193" s="13">
        <f t="shared" si="81"/>
        <v>1.00289886744398</v>
      </c>
      <c r="BK193" s="13">
        <f t="shared" si="81"/>
        <v>1.00001680780692</v>
      </c>
      <c r="BL193" s="13">
        <f t="shared" si="81"/>
        <v>1</v>
      </c>
      <c r="BM193" s="13">
        <f t="shared" si="81"/>
        <v>1</v>
      </c>
      <c r="BN193" s="13">
        <f t="shared" si="81"/>
        <v>1</v>
      </c>
      <c r="BO193" s="13">
        <f t="shared" si="81"/>
        <v>1.00004952491358</v>
      </c>
      <c r="BP193" s="13">
        <f t="shared" si="81"/>
        <v>1</v>
      </c>
      <c r="BQ193" s="13" t="str">
        <f t="shared" si="81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</row>
    <row r="194" ht="15" customHeight="1" outlineLevel="1" spans="2:85">
      <c r="B194" s="10">
        <v>201909</v>
      </c>
      <c r="C194" s="13">
        <f t="shared" si="82"/>
        <v>3.25433576344221</v>
      </c>
      <c r="D194" s="13">
        <f t="shared" si="82"/>
        <v>1.20034171458811</v>
      </c>
      <c r="E194" s="13">
        <f t="shared" si="82"/>
        <v>1.05828707698501</v>
      </c>
      <c r="F194" s="13">
        <f t="shared" si="82"/>
        <v>1.03007130197182</v>
      </c>
      <c r="G194" s="13">
        <f t="shared" si="80"/>
        <v>1.02513512633994</v>
      </c>
      <c r="H194" s="13">
        <f t="shared" si="80"/>
        <v>1.00284182093258</v>
      </c>
      <c r="I194" s="13">
        <f t="shared" si="80"/>
        <v>1.00624570569087</v>
      </c>
      <c r="J194" s="13">
        <f t="shared" si="80"/>
        <v>1.005017594701</v>
      </c>
      <c r="K194" s="13">
        <f t="shared" si="80"/>
        <v>1.00043755827816</v>
      </c>
      <c r="L194" s="13">
        <f t="shared" si="80"/>
        <v>0.999976516573407</v>
      </c>
      <c r="M194" s="13">
        <f t="shared" si="80"/>
        <v>1.00016747020152</v>
      </c>
      <c r="N194" s="13">
        <f t="shared" si="80"/>
        <v>1.00005147980647</v>
      </c>
      <c r="O194" s="13">
        <f t="shared" si="80"/>
        <v>1</v>
      </c>
      <c r="P194" s="13">
        <f t="shared" si="80"/>
        <v>1.00002654726287</v>
      </c>
      <c r="Q194" s="13">
        <f t="shared" si="80"/>
        <v>1</v>
      </c>
      <c r="R194" s="13">
        <f t="shared" si="80"/>
        <v>0.99992110603141</v>
      </c>
      <c r="S194" s="13">
        <f t="shared" si="80"/>
        <v>1.00236700580018</v>
      </c>
      <c r="T194" s="13" t="str">
        <f t="shared" si="80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201909</v>
      </c>
      <c r="AY194" s="13">
        <f t="shared" si="83"/>
        <v>3.25508201665387</v>
      </c>
      <c r="AZ194" s="13">
        <f t="shared" si="83"/>
        <v>1.20036313678854</v>
      </c>
      <c r="BA194" s="13">
        <f t="shared" si="83"/>
        <v>1.05829226919584</v>
      </c>
      <c r="BB194" s="13">
        <f t="shared" si="83"/>
        <v>1.03007383317292</v>
      </c>
      <c r="BC194" s="13">
        <f t="shared" si="81"/>
        <v>1.02513718027703</v>
      </c>
      <c r="BD194" s="13">
        <f t="shared" si="81"/>
        <v>1.00284204746001</v>
      </c>
      <c r="BE194" s="13">
        <f t="shared" si="81"/>
        <v>1.00624620213807</v>
      </c>
      <c r="BF194" s="13">
        <f t="shared" si="81"/>
        <v>1.00501799105466</v>
      </c>
      <c r="BG194" s="13">
        <f t="shared" si="81"/>
        <v>1.00043759266952</v>
      </c>
      <c r="BH194" s="13">
        <f t="shared" si="81"/>
        <v>0.999976514728456</v>
      </c>
      <c r="BI194" s="13">
        <f t="shared" si="81"/>
        <v>1.00016748335895</v>
      </c>
      <c r="BJ194" s="13">
        <f t="shared" si="81"/>
        <v>1.00005148385035</v>
      </c>
      <c r="BK194" s="13">
        <f t="shared" si="81"/>
        <v>1</v>
      </c>
      <c r="BL194" s="13">
        <f t="shared" si="81"/>
        <v>1.00002654934812</v>
      </c>
      <c r="BM194" s="13">
        <f t="shared" si="81"/>
        <v>1</v>
      </c>
      <c r="BN194" s="13">
        <f t="shared" si="81"/>
        <v>0.999921099834562</v>
      </c>
      <c r="BO194" s="13">
        <f t="shared" si="81"/>
        <v>1.00236719173495</v>
      </c>
      <c r="BP194" s="13" t="str">
        <f t="shared" si="81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</row>
    <row r="195" ht="15" customHeight="1" outlineLevel="1" spans="2:85">
      <c r="B195" s="10">
        <v>201912</v>
      </c>
      <c r="C195" s="13">
        <f t="shared" si="82"/>
        <v>2.48120586321988</v>
      </c>
      <c r="D195" s="13">
        <f t="shared" si="82"/>
        <v>1.16341490414097</v>
      </c>
      <c r="E195" s="13">
        <f t="shared" si="82"/>
        <v>1.11124682562595</v>
      </c>
      <c r="F195" s="13">
        <f t="shared" si="82"/>
        <v>1.06581581465375</v>
      </c>
      <c r="G195" s="13">
        <f t="shared" si="80"/>
        <v>1.01394436482613</v>
      </c>
      <c r="H195" s="13">
        <f t="shared" si="80"/>
        <v>1.01750885865181</v>
      </c>
      <c r="I195" s="13">
        <f t="shared" si="80"/>
        <v>1.02436168840186</v>
      </c>
      <c r="J195" s="13">
        <f t="shared" si="80"/>
        <v>1.0035743414924</v>
      </c>
      <c r="K195" s="13">
        <f t="shared" si="80"/>
        <v>1.00097301562553</v>
      </c>
      <c r="L195" s="13">
        <f t="shared" si="80"/>
        <v>1.00228640052738</v>
      </c>
      <c r="M195" s="13">
        <f t="shared" si="80"/>
        <v>1.00028626755939</v>
      </c>
      <c r="N195" s="13">
        <f t="shared" si="80"/>
        <v>1.00004726128991</v>
      </c>
      <c r="O195" s="13">
        <f t="shared" si="80"/>
        <v>1.0000343876366</v>
      </c>
      <c r="P195" s="13">
        <f t="shared" si="80"/>
        <v>1</v>
      </c>
      <c r="Q195" s="13">
        <f t="shared" si="80"/>
        <v>1.0000002267543</v>
      </c>
      <c r="R195" s="13">
        <f t="shared" si="80"/>
        <v>0.999981321589182</v>
      </c>
      <c r="S195" s="13" t="str">
        <f t="shared" si="80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201912</v>
      </c>
      <c r="AY195" s="13">
        <f t="shared" si="83"/>
        <v>1.93935475039562</v>
      </c>
      <c r="AZ195" s="13">
        <f t="shared" si="83"/>
        <v>1.1325528998992</v>
      </c>
      <c r="BA195" s="13">
        <f t="shared" si="83"/>
        <v>1.09272215315219</v>
      </c>
      <c r="BB195" s="13">
        <f t="shared" si="83"/>
        <v>1.05578621901051</v>
      </c>
      <c r="BC195" s="13">
        <f t="shared" si="81"/>
        <v>1.01193167935916</v>
      </c>
      <c r="BD195" s="13">
        <f t="shared" si="81"/>
        <v>1.01501148331407</v>
      </c>
      <c r="BE195" s="13">
        <f t="shared" si="81"/>
        <v>1.02093825084868</v>
      </c>
      <c r="BF195" s="13">
        <f t="shared" si="81"/>
        <v>1.00308235679662</v>
      </c>
      <c r="BG195" s="13">
        <f t="shared" si="81"/>
        <v>1.0008394979467</v>
      </c>
      <c r="BH195" s="13">
        <f t="shared" si="81"/>
        <v>1.00197292269557</v>
      </c>
      <c r="BI195" s="13">
        <f t="shared" si="81"/>
        <v>1.00024709601696</v>
      </c>
      <c r="BJ195" s="13">
        <f t="shared" si="81"/>
        <v>1.00004079586892</v>
      </c>
      <c r="BK195" s="13">
        <f t="shared" si="81"/>
        <v>1.00002968354414</v>
      </c>
      <c r="BL195" s="13">
        <f t="shared" si="81"/>
        <v>1</v>
      </c>
      <c r="BM195" s="13">
        <f t="shared" si="81"/>
        <v>1.00000019573613</v>
      </c>
      <c r="BN195" s="13">
        <f t="shared" si="81"/>
        <v>0.999983876645446</v>
      </c>
      <c r="BO195" s="13" t="str">
        <f t="shared" si="81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</row>
    <row r="196" ht="15" customHeight="1" outlineLevel="1" spans="2:85">
      <c r="B196" s="10">
        <v>202003</v>
      </c>
      <c r="C196" s="13">
        <f t="shared" si="82"/>
        <v>2.60563664540555</v>
      </c>
      <c r="D196" s="13">
        <f t="shared" si="82"/>
        <v>1.37695491541286</v>
      </c>
      <c r="E196" s="13">
        <f t="shared" si="82"/>
        <v>1.44272448168262</v>
      </c>
      <c r="F196" s="13">
        <f t="shared" si="82"/>
        <v>1.31930628168004</v>
      </c>
      <c r="G196" s="13">
        <f t="shared" si="80"/>
        <v>1.05262256647681</v>
      </c>
      <c r="H196" s="13">
        <f t="shared" si="80"/>
        <v>1.00447216676227</v>
      </c>
      <c r="I196" s="13">
        <f t="shared" si="80"/>
        <v>1.02054928618841</v>
      </c>
      <c r="J196" s="13">
        <f t="shared" si="80"/>
        <v>1.01352319672473</v>
      </c>
      <c r="K196" s="13">
        <f t="shared" si="80"/>
        <v>1.00119342338714</v>
      </c>
      <c r="L196" s="13">
        <f t="shared" si="80"/>
        <v>1.00044382748968</v>
      </c>
      <c r="M196" s="13">
        <f t="shared" si="80"/>
        <v>1.00065093204434</v>
      </c>
      <c r="N196" s="13">
        <f t="shared" si="80"/>
        <v>0.999923296483336</v>
      </c>
      <c r="O196" s="13">
        <f t="shared" si="80"/>
        <v>0.999983289601865</v>
      </c>
      <c r="P196" s="13">
        <f t="shared" si="80"/>
        <v>0.999686120645238</v>
      </c>
      <c r="Q196" s="13">
        <f t="shared" si="80"/>
        <v>0.999887964494088</v>
      </c>
      <c r="R196" s="13" t="str">
        <f t="shared" si="80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202003</v>
      </c>
      <c r="AY196" s="13">
        <f t="shared" si="83"/>
        <v>1.63477582184784</v>
      </c>
      <c r="AZ196" s="13">
        <f t="shared" si="83"/>
        <v>1.3208490417629</v>
      </c>
      <c r="BA196" s="13">
        <f t="shared" si="83"/>
        <v>1.36424443473758</v>
      </c>
      <c r="BB196" s="13">
        <f t="shared" si="83"/>
        <v>1.50485403885131</v>
      </c>
      <c r="BC196" s="13">
        <f t="shared" si="81"/>
        <v>1.05310524984461</v>
      </c>
      <c r="BD196" s="13">
        <f t="shared" si="81"/>
        <v>1.00688626186385</v>
      </c>
      <c r="BE196" s="13">
        <f t="shared" si="81"/>
        <v>1.03156601630885</v>
      </c>
      <c r="BF196" s="13">
        <f t="shared" si="81"/>
        <v>1.02074101492106</v>
      </c>
      <c r="BG196" s="13">
        <f t="shared" si="81"/>
        <v>1.00180082978205</v>
      </c>
      <c r="BH196" s="13">
        <f t="shared" si="81"/>
        <v>1.00066931247412</v>
      </c>
      <c r="BI196" s="13">
        <f t="shared" si="81"/>
        <v>1.00098141456831</v>
      </c>
      <c r="BJ196" s="13">
        <f t="shared" si="81"/>
        <v>0.99988439177992</v>
      </c>
      <c r="BK196" s="13">
        <f t="shared" si="81"/>
        <v>0.99997481295987</v>
      </c>
      <c r="BL196" s="13">
        <f t="shared" si="81"/>
        <v>0.999526895837198</v>
      </c>
      <c r="BM196" s="13">
        <f t="shared" si="81"/>
        <v>0.999831104190051</v>
      </c>
      <c r="BN196" s="13" t="str">
        <f t="shared" si="81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</row>
    <row r="197" ht="15" customHeight="1" outlineLevel="1" spans="2:85">
      <c r="B197" s="10">
        <v>202006</v>
      </c>
      <c r="C197" s="13">
        <f t="shared" si="82"/>
        <v>2.178711529551</v>
      </c>
      <c r="D197" s="13">
        <f t="shared" si="82"/>
        <v>1.57317186929622</v>
      </c>
      <c r="E197" s="13">
        <f t="shared" si="82"/>
        <v>1.38038799847299</v>
      </c>
      <c r="F197" s="13">
        <f t="shared" si="82"/>
        <v>1.06931580338684</v>
      </c>
      <c r="G197" s="13">
        <f t="shared" si="80"/>
        <v>1.00741535402017</v>
      </c>
      <c r="H197" s="13">
        <f t="shared" si="80"/>
        <v>1.04015325142733</v>
      </c>
      <c r="I197" s="13">
        <f t="shared" si="80"/>
        <v>1.00490083793753</v>
      </c>
      <c r="J197" s="13">
        <f t="shared" si="80"/>
        <v>1.01161466622418</v>
      </c>
      <c r="K197" s="13">
        <f t="shared" si="80"/>
        <v>1.00079206542038</v>
      </c>
      <c r="L197" s="13">
        <f t="shared" si="80"/>
        <v>1.00063216974788</v>
      </c>
      <c r="M197" s="13">
        <f t="shared" si="80"/>
        <v>1.00069017572664</v>
      </c>
      <c r="N197" s="13">
        <f t="shared" si="80"/>
        <v>1.00003477560363</v>
      </c>
      <c r="O197" s="13">
        <f t="shared" si="80"/>
        <v>0.999623617694772</v>
      </c>
      <c r="P197" s="13">
        <f t="shared" si="80"/>
        <v>1.00027147163467</v>
      </c>
      <c r="Q197" s="13" t="str">
        <f t="shared" si="80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202006</v>
      </c>
      <c r="AY197" s="13">
        <f t="shared" si="83"/>
        <v>2.01253708215918</v>
      </c>
      <c r="AZ197" s="13">
        <f t="shared" si="83"/>
        <v>1.64059445375488</v>
      </c>
      <c r="BA197" s="13">
        <f t="shared" si="83"/>
        <v>1.54187421748332</v>
      </c>
      <c r="BB197" s="13">
        <f t="shared" si="83"/>
        <v>1.09375654100119</v>
      </c>
      <c r="BC197" s="13">
        <f t="shared" si="81"/>
        <v>1.01216778650693</v>
      </c>
      <c r="BD197" s="13">
        <f t="shared" si="81"/>
        <v>1.06557774278804</v>
      </c>
      <c r="BE197" s="13">
        <f t="shared" si="81"/>
        <v>1.00800094009874</v>
      </c>
      <c r="BF197" s="13">
        <f t="shared" si="81"/>
        <v>1.01845937281605</v>
      </c>
      <c r="BG197" s="13">
        <f t="shared" si="81"/>
        <v>1.00125038187171</v>
      </c>
      <c r="BH197" s="13">
        <f t="shared" si="81"/>
        <v>1.00099750821939</v>
      </c>
      <c r="BI197" s="13">
        <f t="shared" si="81"/>
        <v>1.00108863907779</v>
      </c>
      <c r="BJ197" s="13">
        <f t="shared" si="81"/>
        <v>1.00005483098137</v>
      </c>
      <c r="BK197" s="13">
        <f t="shared" si="81"/>
        <v>0.999406566812801</v>
      </c>
      <c r="BL197" s="13">
        <f t="shared" si="81"/>
        <v>1.0004281159419</v>
      </c>
      <c r="BM197" s="13" t="str">
        <f t="shared" si="81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</row>
    <row r="198" ht="15" customHeight="1" outlineLevel="1" spans="2:85">
      <c r="B198" s="10">
        <v>202009</v>
      </c>
      <c r="C198" s="13">
        <f t="shared" si="82"/>
        <v>3.00661725448906</v>
      </c>
      <c r="D198" s="13">
        <f t="shared" si="82"/>
        <v>1.62195156964117</v>
      </c>
      <c r="E198" s="13">
        <f t="shared" si="82"/>
        <v>1.09825082233304</v>
      </c>
      <c r="F198" s="13">
        <f t="shared" si="82"/>
        <v>1.06387152772344</v>
      </c>
      <c r="G198" s="13">
        <f t="shared" si="80"/>
        <v>1.07510923416313</v>
      </c>
      <c r="H198" s="13">
        <f t="shared" si="80"/>
        <v>1.00334228088153</v>
      </c>
      <c r="I198" s="13">
        <f t="shared" si="80"/>
        <v>1.00717391759212</v>
      </c>
      <c r="J198" s="13">
        <f t="shared" si="80"/>
        <v>1.00066556272365</v>
      </c>
      <c r="K198" s="13">
        <f t="shared" si="80"/>
        <v>1.00096973740019</v>
      </c>
      <c r="L198" s="13">
        <f t="shared" si="80"/>
        <v>1.00240885766486</v>
      </c>
      <c r="M198" s="13">
        <f t="shared" si="80"/>
        <v>0.999091867584322</v>
      </c>
      <c r="N198" s="13">
        <f t="shared" si="80"/>
        <v>0.999741395576269</v>
      </c>
      <c r="O198" s="13">
        <f t="shared" si="80"/>
        <v>1.0115565462761</v>
      </c>
      <c r="P198" s="13" t="str">
        <f t="shared" si="80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202009</v>
      </c>
      <c r="AY198" s="13">
        <f t="shared" si="83"/>
        <v>3.19230854454038</v>
      </c>
      <c r="AZ198" s="13">
        <f t="shared" si="83"/>
        <v>1.74264452193557</v>
      </c>
      <c r="BA198" s="13">
        <f t="shared" si="83"/>
        <v>1.14672582751687</v>
      </c>
      <c r="BB198" s="13">
        <f t="shared" si="83"/>
        <v>1.10797129319467</v>
      </c>
      <c r="BC198" s="13">
        <f t="shared" si="81"/>
        <v>1.12191440140105</v>
      </c>
      <c r="BD198" s="13">
        <f t="shared" si="81"/>
        <v>1.00523442574303</v>
      </c>
      <c r="BE198" s="13">
        <f t="shared" si="81"/>
        <v>1.01113762753634</v>
      </c>
      <c r="BF198" s="13">
        <f t="shared" si="81"/>
        <v>1.00102924672855</v>
      </c>
      <c r="BG198" s="13">
        <f t="shared" si="81"/>
        <v>1.00149908700084</v>
      </c>
      <c r="BH198" s="13">
        <f t="shared" si="81"/>
        <v>1.00372181019855</v>
      </c>
      <c r="BI198" s="13">
        <f t="shared" si="81"/>
        <v>0.998598723641203</v>
      </c>
      <c r="BJ198" s="13">
        <f t="shared" si="81"/>
        <v>0.999600768331335</v>
      </c>
      <c r="BK198" s="13">
        <f t="shared" si="81"/>
        <v>1.01784342380461</v>
      </c>
      <c r="BL198" s="13" t="str">
        <f t="shared" si="81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</row>
    <row r="199" ht="15" customHeight="1" outlineLevel="1" spans="2:85">
      <c r="B199" s="10">
        <v>202012</v>
      </c>
      <c r="C199" s="13">
        <f t="shared" si="82"/>
        <v>2.73118949127595</v>
      </c>
      <c r="D199" s="13">
        <f t="shared" si="82"/>
        <v>1.1886543447299</v>
      </c>
      <c r="E199" s="13">
        <f t="shared" si="82"/>
        <v>1.13614464943744</v>
      </c>
      <c r="F199" s="13">
        <f t="shared" si="82"/>
        <v>1.14182604330518</v>
      </c>
      <c r="G199" s="13">
        <f t="shared" si="80"/>
        <v>1.01805973539708</v>
      </c>
      <c r="H199" s="13">
        <f t="shared" si="80"/>
        <v>1.00555096583277</v>
      </c>
      <c r="I199" s="13">
        <f t="shared" si="80"/>
        <v>1.00072569635842</v>
      </c>
      <c r="J199" s="13">
        <f t="shared" si="80"/>
        <v>1.00304840808404</v>
      </c>
      <c r="K199" s="13">
        <f t="shared" si="80"/>
        <v>1.0227916590164</v>
      </c>
      <c r="L199" s="13">
        <f t="shared" si="80"/>
        <v>0.999672296318955</v>
      </c>
      <c r="M199" s="13">
        <f t="shared" si="80"/>
        <v>1.00285764129811</v>
      </c>
      <c r="N199" s="13">
        <f t="shared" si="80"/>
        <v>1.04507780904695</v>
      </c>
      <c r="O199" s="13" t="str">
        <f t="shared" si="80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202012</v>
      </c>
      <c r="AY199" s="13">
        <f t="shared" si="83"/>
        <v>2.77534610523036</v>
      </c>
      <c r="AZ199" s="13">
        <f t="shared" si="83"/>
        <v>1.31095802302196</v>
      </c>
      <c r="BA199" s="13">
        <f t="shared" si="83"/>
        <v>1.23091407859892</v>
      </c>
      <c r="BB199" s="13">
        <f t="shared" si="83"/>
        <v>1.2220300260252</v>
      </c>
      <c r="BC199" s="13">
        <f t="shared" si="81"/>
        <v>1.02641710200911</v>
      </c>
      <c r="BD199" s="13">
        <f t="shared" si="81"/>
        <v>1.00805363097915</v>
      </c>
      <c r="BE199" s="13">
        <f t="shared" si="81"/>
        <v>1.00105026420697</v>
      </c>
      <c r="BF199" s="13">
        <f t="shared" si="81"/>
        <v>1.00441037881006</v>
      </c>
      <c r="BG199" s="13">
        <f t="shared" si="81"/>
        <v>1.03292982542475</v>
      </c>
      <c r="BH199" s="13">
        <f t="shared" si="81"/>
        <v>0.999531174560711</v>
      </c>
      <c r="BI199" s="13">
        <f t="shared" si="81"/>
        <v>1.00408882831915</v>
      </c>
      <c r="BJ199" s="13">
        <f t="shared" si="81"/>
        <v>1.06442005847584</v>
      </c>
      <c r="BK199" s="13" t="str">
        <f t="shared" si="81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</row>
    <row r="200" ht="15" customHeight="1" outlineLevel="1" spans="2:85">
      <c r="B200" s="10">
        <v>202103</v>
      </c>
      <c r="C200" s="13">
        <f t="shared" si="82"/>
        <v>7.64191476848209</v>
      </c>
      <c r="D200" s="13">
        <f t="shared" si="82"/>
        <v>2.56460636076861</v>
      </c>
      <c r="E200" s="13">
        <f t="shared" si="82"/>
        <v>1.68252197158825</v>
      </c>
      <c r="F200" s="13">
        <f t="shared" si="82"/>
        <v>1.08392662693515</v>
      </c>
      <c r="G200" s="13">
        <f t="shared" si="80"/>
        <v>1.3897848507839</v>
      </c>
      <c r="H200" s="13">
        <f t="shared" si="80"/>
        <v>1.01519936059252</v>
      </c>
      <c r="I200" s="13">
        <f t="shared" si="80"/>
        <v>1.01985371302588</v>
      </c>
      <c r="J200" s="13">
        <f t="shared" si="80"/>
        <v>1.01911787976992</v>
      </c>
      <c r="K200" s="13">
        <f t="shared" si="80"/>
        <v>0.983150700632555</v>
      </c>
      <c r="L200" s="13">
        <f t="shared" si="80"/>
        <v>1.00008164360809</v>
      </c>
      <c r="M200" s="13">
        <f t="shared" si="80"/>
        <v>1.02331232229074</v>
      </c>
      <c r="N200" s="13" t="str">
        <f t="shared" si="80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202103</v>
      </c>
      <c r="AY200" s="13">
        <f t="shared" si="83"/>
        <v>8.21441813571253</v>
      </c>
      <c r="AZ200" s="13">
        <f t="shared" si="83"/>
        <v>2.58290592460885</v>
      </c>
      <c r="BA200" s="13">
        <f t="shared" si="83"/>
        <v>1.68561257795823</v>
      </c>
      <c r="BB200" s="13">
        <f t="shared" si="83"/>
        <v>1.0841520867076</v>
      </c>
      <c r="BC200" s="13">
        <f t="shared" si="81"/>
        <v>1.39075068823477</v>
      </c>
      <c r="BD200" s="13">
        <f t="shared" si="81"/>
        <v>1.01522644099535</v>
      </c>
      <c r="BE200" s="13">
        <f t="shared" si="81"/>
        <v>1.01988855547077</v>
      </c>
      <c r="BF200" s="13">
        <f t="shared" si="81"/>
        <v>1.0191507765877</v>
      </c>
      <c r="BG200" s="13">
        <f t="shared" si="81"/>
        <v>0.983122252250611</v>
      </c>
      <c r="BH200" s="13">
        <f t="shared" si="81"/>
        <v>1.00008178382177</v>
      </c>
      <c r="BI200" s="13">
        <f t="shared" si="81"/>
        <v>1.02335235529834</v>
      </c>
      <c r="BJ200" s="13" t="str">
        <f t="shared" si="81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</row>
    <row r="201" ht="15" customHeight="1" outlineLevel="1" spans="2:85">
      <c r="B201" s="10">
        <v>202106</v>
      </c>
      <c r="C201" s="13">
        <f t="shared" si="82"/>
        <v>6.84208195222382</v>
      </c>
      <c r="D201" s="13">
        <f t="shared" si="82"/>
        <v>2.1444778452092</v>
      </c>
      <c r="E201" s="13">
        <f t="shared" si="82"/>
        <v>0.982108572971464</v>
      </c>
      <c r="F201" s="13">
        <f t="shared" si="82"/>
        <v>1.60201122163153</v>
      </c>
      <c r="G201" s="13">
        <f t="shared" si="82"/>
        <v>1.02814398484398</v>
      </c>
      <c r="H201" s="13">
        <f t="shared" si="82"/>
        <v>1.0274724082192</v>
      </c>
      <c r="I201" s="13">
        <f t="shared" si="82"/>
        <v>1.01121197142882</v>
      </c>
      <c r="J201" s="13">
        <f t="shared" si="82"/>
        <v>1.00229738132306</v>
      </c>
      <c r="K201" s="13">
        <f t="shared" si="82"/>
        <v>1.00048827743153</v>
      </c>
      <c r="L201" s="13">
        <f t="shared" si="82"/>
        <v>1.05466197062191</v>
      </c>
      <c r="M201" s="13" t="str">
        <f t="shared" si="82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202106</v>
      </c>
      <c r="AY201" s="13">
        <f t="shared" si="83"/>
        <v>6.84208195222382</v>
      </c>
      <c r="AZ201" s="13">
        <f t="shared" si="83"/>
        <v>2.1444778452092</v>
      </c>
      <c r="BA201" s="13">
        <f t="shared" si="83"/>
        <v>0.982108572971464</v>
      </c>
      <c r="BB201" s="13">
        <f t="shared" si="83"/>
        <v>1.60201122163153</v>
      </c>
      <c r="BC201" s="13">
        <f t="shared" si="83"/>
        <v>1.02814398484398</v>
      </c>
      <c r="BD201" s="13">
        <f t="shared" si="83"/>
        <v>1.0274724082192</v>
      </c>
      <c r="BE201" s="13">
        <f t="shared" si="83"/>
        <v>1.01121197142882</v>
      </c>
      <c r="BF201" s="13">
        <f t="shared" si="83"/>
        <v>1.00229738132306</v>
      </c>
      <c r="BG201" s="13">
        <f t="shared" si="83"/>
        <v>1.00048827743153</v>
      </c>
      <c r="BH201" s="13">
        <f t="shared" si="83"/>
        <v>1.05466197062191</v>
      </c>
      <c r="BI201" s="13" t="str">
        <f t="shared" si="83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</row>
    <row r="202" ht="15" customHeight="1" outlineLevel="1" spans="2:85">
      <c r="B202" s="10">
        <v>202109</v>
      </c>
      <c r="C202" s="13">
        <f t="shared" ref="C202:L211" si="84">IFERROR(IF(D163="","",D163/C163),0)</f>
        <v>10.5309792925799</v>
      </c>
      <c r="D202" s="13">
        <f t="shared" si="84"/>
        <v>0.972015104706401</v>
      </c>
      <c r="E202" s="13">
        <f t="shared" si="84"/>
        <v>1.05605101961018</v>
      </c>
      <c r="F202" s="13">
        <f t="shared" si="84"/>
        <v>1.16248983487898</v>
      </c>
      <c r="G202" s="13">
        <f t="shared" si="84"/>
        <v>1.0193941824223</v>
      </c>
      <c r="H202" s="13">
        <f t="shared" si="84"/>
        <v>1.00632829187753</v>
      </c>
      <c r="I202" s="13">
        <f t="shared" si="84"/>
        <v>1.00024902622127</v>
      </c>
      <c r="J202" s="13">
        <f t="shared" si="84"/>
        <v>1.0027797328318</v>
      </c>
      <c r="K202" s="13">
        <f t="shared" si="84"/>
        <v>1.03804356259559</v>
      </c>
      <c r="L202" s="13" t="str">
        <f t="shared" si="84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202109</v>
      </c>
      <c r="AY202" s="13">
        <f t="shared" ref="AY202:BH211" si="85">IFERROR(IF(AZ163="","",AZ163/AY163),0)</f>
        <v>10.5309792925799</v>
      </c>
      <c r="AZ202" s="13">
        <f t="shared" si="85"/>
        <v>0.972015104706401</v>
      </c>
      <c r="BA202" s="13">
        <f t="shared" si="85"/>
        <v>1.05605101961018</v>
      </c>
      <c r="BB202" s="13">
        <f t="shared" si="85"/>
        <v>1.16248983487898</v>
      </c>
      <c r="BC202" s="13">
        <f t="shared" si="85"/>
        <v>1.0193941824223</v>
      </c>
      <c r="BD202" s="13">
        <f t="shared" si="85"/>
        <v>1.00632829187753</v>
      </c>
      <c r="BE202" s="13">
        <f t="shared" si="85"/>
        <v>1.00024902622127</v>
      </c>
      <c r="BF202" s="13">
        <f t="shared" si="85"/>
        <v>1.0027797328318</v>
      </c>
      <c r="BG202" s="13">
        <f t="shared" si="85"/>
        <v>1.03804356259559</v>
      </c>
      <c r="BH202" s="13" t="str">
        <f t="shared" si="85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</row>
    <row r="203" ht="15" customHeight="1" outlineLevel="1" spans="2:85">
      <c r="B203" s="10">
        <v>202112</v>
      </c>
      <c r="C203" s="13">
        <f t="shared" si="84"/>
        <v>1.04795857202803</v>
      </c>
      <c r="D203" s="13">
        <f t="shared" si="84"/>
        <v>1.31614838954737</v>
      </c>
      <c r="E203" s="13">
        <f t="shared" si="84"/>
        <v>1.39379570371987</v>
      </c>
      <c r="F203" s="13">
        <f t="shared" si="84"/>
        <v>1.05032998024347</v>
      </c>
      <c r="G203" s="13">
        <f t="shared" si="84"/>
        <v>1.00357302184595</v>
      </c>
      <c r="H203" s="13">
        <f t="shared" si="84"/>
        <v>1.0017440396666</v>
      </c>
      <c r="I203" s="13">
        <f t="shared" si="84"/>
        <v>0.998222803311021</v>
      </c>
      <c r="J203" s="13">
        <f t="shared" si="84"/>
        <v>1.14218234223893</v>
      </c>
      <c r="K203" s="13" t="str">
        <f t="shared" si="84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202112</v>
      </c>
      <c r="AY203" s="13">
        <f t="shared" si="85"/>
        <v>1.04795857202803</v>
      </c>
      <c r="AZ203" s="13">
        <f t="shared" si="85"/>
        <v>1.31614838954737</v>
      </c>
      <c r="BA203" s="13">
        <f t="shared" si="85"/>
        <v>1.39379570371987</v>
      </c>
      <c r="BB203" s="13">
        <f t="shared" si="85"/>
        <v>1.05032998024347</v>
      </c>
      <c r="BC203" s="13">
        <f t="shared" si="85"/>
        <v>1.00357302184595</v>
      </c>
      <c r="BD203" s="13">
        <f t="shared" si="85"/>
        <v>1.0017440396666</v>
      </c>
      <c r="BE203" s="13">
        <f t="shared" si="85"/>
        <v>0.998222803311021</v>
      </c>
      <c r="BF203" s="13">
        <f t="shared" si="85"/>
        <v>1.14218234223893</v>
      </c>
      <c r="BG203" s="13" t="str">
        <f t="shared" si="85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</row>
    <row r="204" ht="15" customHeight="1" outlineLevel="1" spans="2:85">
      <c r="B204" s="10">
        <v>202203</v>
      </c>
      <c r="C204" s="13">
        <f t="shared" si="84"/>
        <v>10.6156141236105</v>
      </c>
      <c r="D204" s="13">
        <f t="shared" si="84"/>
        <v>1.54625973619059</v>
      </c>
      <c r="E204" s="13">
        <f t="shared" si="84"/>
        <v>1.65590716157056</v>
      </c>
      <c r="F204" s="13">
        <f t="shared" si="84"/>
        <v>1.0311132159839</v>
      </c>
      <c r="G204" s="13">
        <f t="shared" si="84"/>
        <v>1.02519421033473</v>
      </c>
      <c r="H204" s="13">
        <f t="shared" si="84"/>
        <v>1.00698395878694</v>
      </c>
      <c r="I204" s="13">
        <f t="shared" si="84"/>
        <v>1.00210305789144</v>
      </c>
      <c r="J204" s="13" t="str">
        <f t="shared" si="84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202203</v>
      </c>
      <c r="AY204" s="13">
        <f t="shared" si="85"/>
        <v>10.6156141236105</v>
      </c>
      <c r="AZ204" s="13">
        <f t="shared" si="85"/>
        <v>1.54625973619059</v>
      </c>
      <c r="BA204" s="13">
        <f t="shared" si="85"/>
        <v>1.65590716157056</v>
      </c>
      <c r="BB204" s="13">
        <f t="shared" si="85"/>
        <v>1.0311132159839</v>
      </c>
      <c r="BC204" s="13">
        <f t="shared" si="85"/>
        <v>1.02519421033473</v>
      </c>
      <c r="BD204" s="13">
        <f t="shared" si="85"/>
        <v>1.00698395878694</v>
      </c>
      <c r="BE204" s="13">
        <f t="shared" si="85"/>
        <v>1.00210305789144</v>
      </c>
      <c r="BF204" s="13" t="str">
        <f t="shared" si="85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</row>
    <row r="205" ht="15" customHeight="1" outlineLevel="1" spans="2:85">
      <c r="B205" s="10">
        <v>202206</v>
      </c>
      <c r="C205" s="13">
        <f t="shared" si="84"/>
        <v>6.91451245363609</v>
      </c>
      <c r="D205" s="13">
        <f t="shared" si="84"/>
        <v>2.42875320575128</v>
      </c>
      <c r="E205" s="13">
        <f t="shared" si="84"/>
        <v>1.07266992442851</v>
      </c>
      <c r="F205" s="13">
        <f t="shared" si="84"/>
        <v>1.03887546284651</v>
      </c>
      <c r="G205" s="13">
        <f t="shared" si="84"/>
        <v>1.01296158498994</v>
      </c>
      <c r="H205" s="13">
        <f t="shared" si="84"/>
        <v>1.00492485227722</v>
      </c>
      <c r="I205" s="13" t="str">
        <f t="shared" si="84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202206</v>
      </c>
      <c r="AY205" s="13">
        <f t="shared" si="85"/>
        <v>6.91451245363609</v>
      </c>
      <c r="AZ205" s="13">
        <f t="shared" si="85"/>
        <v>2.42875320575128</v>
      </c>
      <c r="BA205" s="13">
        <f t="shared" si="85"/>
        <v>1.07266992442851</v>
      </c>
      <c r="BB205" s="13">
        <f t="shared" si="85"/>
        <v>1.03887546284651</v>
      </c>
      <c r="BC205" s="13">
        <f t="shared" si="85"/>
        <v>1.01296158498994</v>
      </c>
      <c r="BD205" s="13">
        <f t="shared" si="85"/>
        <v>1.00492485227722</v>
      </c>
      <c r="BE205" s="13" t="str">
        <f t="shared" si="85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</row>
    <row r="206" ht="15" customHeight="1" outlineLevel="1" spans="2:85">
      <c r="B206" s="10">
        <v>202209</v>
      </c>
      <c r="C206" s="13">
        <f t="shared" si="84"/>
        <v>11.4641662722316</v>
      </c>
      <c r="D206" s="13">
        <f t="shared" si="84"/>
        <v>1.15163629739863</v>
      </c>
      <c r="E206" s="13">
        <f t="shared" si="84"/>
        <v>1.05307615601785</v>
      </c>
      <c r="F206" s="13">
        <f t="shared" si="84"/>
        <v>1.02443334921003</v>
      </c>
      <c r="G206" s="13">
        <f t="shared" si="84"/>
        <v>1.08100407553464</v>
      </c>
      <c r="H206" s="13" t="str">
        <f t="shared" si="84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202209</v>
      </c>
      <c r="AY206" s="13">
        <f t="shared" si="85"/>
        <v>11.4641662722316</v>
      </c>
      <c r="AZ206" s="13">
        <f t="shared" si="85"/>
        <v>1.15163629739863</v>
      </c>
      <c r="BA206" s="13">
        <f t="shared" si="85"/>
        <v>1.05307615601785</v>
      </c>
      <c r="BB206" s="13">
        <f t="shared" si="85"/>
        <v>1.02443334921003</v>
      </c>
      <c r="BC206" s="13">
        <f t="shared" si="85"/>
        <v>1.08100407553464</v>
      </c>
      <c r="BD206" s="13" t="str">
        <f t="shared" si="85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</row>
    <row r="207" ht="15" customHeight="1" outlineLevel="1" spans="2:85">
      <c r="B207" s="10">
        <v>202212</v>
      </c>
      <c r="C207" s="13">
        <f t="shared" si="84"/>
        <v>2.59091911571235</v>
      </c>
      <c r="D207" s="13">
        <f t="shared" si="84"/>
        <v>1.20247928401618</v>
      </c>
      <c r="E207" s="13">
        <f t="shared" si="84"/>
        <v>1.15046912525977</v>
      </c>
      <c r="F207" s="13">
        <f t="shared" si="84"/>
        <v>1.01244317624284</v>
      </c>
      <c r="G207" s="13" t="str">
        <f t="shared" si="84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202212</v>
      </c>
      <c r="AY207" s="13">
        <f t="shared" si="85"/>
        <v>2.59091911571235</v>
      </c>
      <c r="AZ207" s="13">
        <f t="shared" si="85"/>
        <v>1.20247928401618</v>
      </c>
      <c r="BA207" s="13">
        <f t="shared" si="85"/>
        <v>1.15046912525977</v>
      </c>
      <c r="BB207" s="13">
        <f t="shared" si="85"/>
        <v>1.01244317624284</v>
      </c>
      <c r="BC207" s="13" t="str">
        <f t="shared" si="85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</row>
    <row r="208" ht="15" customHeight="1" outlineLevel="1" spans="2:85">
      <c r="B208" s="10">
        <v>202303</v>
      </c>
      <c r="C208" s="13">
        <f t="shared" si="84"/>
        <v>10.5589857703368</v>
      </c>
      <c r="D208" s="13">
        <f t="shared" si="84"/>
        <v>1.33335690662535</v>
      </c>
      <c r="E208" s="13">
        <f t="shared" si="84"/>
        <v>1.55252680588188</v>
      </c>
      <c r="F208" s="13" t="str">
        <f t="shared" si="84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202303</v>
      </c>
      <c r="AY208" s="13">
        <f t="shared" si="85"/>
        <v>10.5589857703368</v>
      </c>
      <c r="AZ208" s="13">
        <f t="shared" si="85"/>
        <v>1.33335690662535</v>
      </c>
      <c r="BA208" s="13">
        <f t="shared" si="85"/>
        <v>1.55252680588188</v>
      </c>
      <c r="BB208" s="13" t="str">
        <f t="shared" si="85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</row>
    <row r="209" ht="15" customHeight="1" outlineLevel="1" spans="2:85">
      <c r="B209" s="10">
        <v>202306</v>
      </c>
      <c r="C209" s="13">
        <f t="shared" si="84"/>
        <v>5.7309670726337</v>
      </c>
      <c r="D209" s="13">
        <f t="shared" si="84"/>
        <v>1.64379395875402</v>
      </c>
      <c r="E209" s="13" t="str">
        <f t="shared" si="84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202306</v>
      </c>
      <c r="AY209" s="13">
        <f t="shared" si="85"/>
        <v>5.7309670726337</v>
      </c>
      <c r="AZ209" s="13">
        <f t="shared" si="85"/>
        <v>1.64379395875402</v>
      </c>
      <c r="BA209" s="13" t="str">
        <f t="shared" si="85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</row>
    <row r="210" ht="15" customHeight="1" outlineLevel="1" spans="2:85">
      <c r="B210" s="10">
        <v>202309</v>
      </c>
      <c r="C210" s="13">
        <f t="shared" si="84"/>
        <v>5.39773871520845</v>
      </c>
      <c r="D210" s="13" t="str">
        <f t="shared" si="84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202309</v>
      </c>
      <c r="AY210" s="13">
        <f t="shared" si="85"/>
        <v>5.39773871520845</v>
      </c>
      <c r="AZ210" s="13" t="str">
        <f t="shared" si="85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</row>
    <row r="211" ht="15" customHeight="1" outlineLevel="1" spans="2:85">
      <c r="B211" s="10">
        <v>202312</v>
      </c>
      <c r="C211" s="13" t="str">
        <f t="shared" si="84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202312</v>
      </c>
      <c r="AY211" s="13" t="str">
        <f t="shared" si="85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</row>
    <row r="212" ht="15" customHeight="1" outlineLevel="1" spans="2:85">
      <c r="B212" s="6" t="s">
        <v>27</v>
      </c>
      <c r="C212" s="13">
        <f>IFERROR(IF(COUNT(C177:C210)-2&lt;=0,0,(SUM(C177:C210)-MAX(C177:C210)-MIN(C177:C210))/(COUNT(C177:C210)-2)),0)</f>
        <v>4.90573125388592</v>
      </c>
      <c r="D212" s="13">
        <f>IFERROR(IF(COUNT(D177:D209)-2&lt;=0,0,(SUM(D177:D209)-MAX(D177:D209)-MIN(D177:D209))/(COUNT(D177:D209)-2)),0)</f>
        <v>1.43627658305608</v>
      </c>
      <c r="E212" s="13">
        <f>IFERROR(IF(COUNT(E177:E208)-2&lt;=0,0,(SUM(E177:E208)-MAX(E177:E208)-MIN(E177:E208))/(COUNT(E177:E208)-2)),0)</f>
        <v>1.13273727221682</v>
      </c>
      <c r="F212" s="13">
        <f>IFERROR(IF(COUNT(F177:F207)-2&lt;=0,0,(SUM(F177:F207)-MAX(F177:F207)-MIN(F177:F207))/(COUNT(F177:F207)-2)),0)</f>
        <v>1.00569671776218</v>
      </c>
      <c r="G212" s="13">
        <f>IFERROR(IF(COUNT(G177:G206)-2&lt;=0,0,(SUM(G177:G206)-MAX(G177:G206)-MIN(G177:G206))/(COUNT(G177:G206)-2)),0)</f>
        <v>0.957077287717407</v>
      </c>
      <c r="H212" s="13">
        <f>IFERROR(IF(COUNT(H177:H205)-2&lt;=0,0,(SUM(H177:H205)-MAX(H177:H205)-MIN(H177:H205))/(COUNT(H177:H205)-2)),0)</f>
        <v>0.974266158103369</v>
      </c>
      <c r="I212" s="13">
        <f>IFERROR(IF(COUNT(I177:I204)-2&lt;=0,0,(SUM(I177:I204)-MAX(I177:I204)-MIN(I177:I204))/(COUNT(I177:I204)-2)),0)</f>
        <v>1.00523554639417</v>
      </c>
      <c r="J212" s="13">
        <f>IFERROR(IF(COUNT(J177:J203)-2&lt;=0,0,(SUM(J177:J203)-MAX(J177:J203)-MIN(J177:J203))/(COUNT(J177:J203)-2)),0)</f>
        <v>1.00338486919797</v>
      </c>
      <c r="K212" s="13">
        <f>IFERROR(IF(COUNT(K177:K202)-2&lt;=0,0,(SUM(K177:K202)-MAX(K177:K202)-MIN(K177:K202))/(COUNT(K177:K202)-2)),0)</f>
        <v>1.00126402799673</v>
      </c>
      <c r="L212" s="13">
        <f>IFERROR(IF(COUNT(L177:L201)-2&lt;=0,0,(SUM(L177:L201)-MAX(L177:L201)-MIN(L177:L201))/(COUNT(L177:L201)-2)),0)</f>
        <v>1.00124470380558</v>
      </c>
      <c r="M212" s="13">
        <f>IFERROR(IF(COUNT(M177:M200)-2&lt;=0,0,(SUM(M177:M200)-MAX(M177:M200)-MIN(M177:M200))/(COUNT(M177:M200)-2)),0)</f>
        <v>1.00135739597164</v>
      </c>
      <c r="N212" s="13">
        <f>IFERROR(IF(COUNT(N177:N199)-2&lt;=0,0,(SUM(N177:N199)-MAX(N177:N199)-MIN(N177:N199))/(COUNT(N177:N199)-2)),0)</f>
        <v>1.00054697493901</v>
      </c>
      <c r="O212" s="13">
        <f>IFERROR(IF(COUNT(O177:O198)-2&lt;=0,0,(SUM(O177:O198)-MAX(O177:O198)-MIN(O177:O198))/(COUNT(O177:O198)-2)),0)</f>
        <v>1.0004003473566</v>
      </c>
      <c r="P212" s="13">
        <f>IFERROR(IF(COUNT(P177:P197)-2&lt;=0,0,(SUM(P177:P197)-MAX(P177:P197)-MIN(P177:P197))/(COUNT(P177:P197)-2)),0)</f>
        <v>1.00056184496436</v>
      </c>
      <c r="Q212" s="13">
        <f>IFERROR(IF(COUNT(Q177:Q196)-2&lt;=0,0,(SUM(Q177:Q196)-MAX(Q177:Q196)-MIN(Q177:Q196))/(COUNT(Q177:Q196)-2)),0)</f>
        <v>1.00053982567696</v>
      </c>
      <c r="R212" s="13">
        <f>IFERROR(IF(COUNT(R177:R195)-2&lt;=0,0,(SUM(R177:R195)-MAX(R177:R195)-MIN(R177:R195))/(COUNT(R177:R195)-2)),0)</f>
        <v>1.00056125773812</v>
      </c>
      <c r="S212" s="13">
        <f>IFERROR(IF(COUNT(S177:S194)-2&lt;=0,0,(SUM(S177:S194)-MAX(S177:S194)-MIN(S177:S194))/(COUNT(S177:S194)-2)),0)</f>
        <v>1.00024652397682</v>
      </c>
      <c r="T212" s="13">
        <f>IFERROR(IF(COUNT(T177:T193)-2&lt;=0,0,(SUM(T177:T193)-MAX(T177:T193)-MIN(T177:T193))/(COUNT(T177:T193)-2)),0)</f>
        <v>0.999709246273099</v>
      </c>
      <c r="U212" s="13">
        <f>IFERROR(IF(COUNT(U177:U192)-2&lt;=0,0,(SUM(U177:U192)-MAX(U177:U192)-MIN(U177:U192))/(COUNT(U177:U192)-2)),0)</f>
        <v>0.999870030481547</v>
      </c>
      <c r="V212" s="13">
        <f>IFERROR(IF(COUNT(V177:V191)-2&lt;=0,0,(SUM(V177:V191)-MAX(V177:V191)-MIN(V177:V191))/(COUNT(V177:V191)-2)),0)</f>
        <v>1.00001869145609</v>
      </c>
      <c r="W212" s="13">
        <f>IFERROR(IF(COUNT(W177:W190)-2&lt;=0,0,(SUM(W177:W190)-MAX(W177:W190)-MIN(W177:W190))/(COUNT(W177:W190)-2)),0)</f>
        <v>1.00009138597902</v>
      </c>
      <c r="X212" s="13">
        <f>IFERROR(IF(COUNT(X177:X189)-2&lt;=0,0,(SUM(X177:X189)-MAX(X177:X189)-MIN(X177:X189))/(COUNT(X177:X189)-2)),0)</f>
        <v>1.00000088666998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0.99999828662663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0.999986531654833</v>
      </c>
      <c r="AD212" s="13">
        <f>IFERROR(IF(COUNT(AD177:AD183)-2&lt;=0,0,(SUM(AD177:AD183)-MAX(AD177:AD183)-MIN(AD177:AD183))/(COUNT(AD177:AD183)-2)),0)</f>
        <v>0.999992660973027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4.90010562746541</v>
      </c>
      <c r="AZ212" s="13">
        <f>IFERROR(IF(COUNT(AZ177:AZ209)-2&lt;=0,0,(SUM(AZ177:AZ209)-MAX(AZ177:AZ209)-MIN(AZ177:AZ209))/(COUNT(AZ177:AZ209)-2)),0)</f>
        <v>1.44686073793062</v>
      </c>
      <c r="BA212" s="13">
        <f>IFERROR(IF(COUNT(BA177:BA208)-2&lt;=0,0,(SUM(BA177:BA208)-MAX(BA177:BA208)-MIN(BA177:BA208))/(COUNT(BA177:BA208)-2)),0)</f>
        <v>1.14026059953852</v>
      </c>
      <c r="BB212" s="13">
        <f>IFERROR(IF(COUNT(BB177:BB207)-2&lt;=0,0,(SUM(BB177:BB207)-MAX(BB177:BB207)-MIN(BB177:BB207))/(COUNT(BB177:BB207)-2)),0)</f>
        <v>1.01784445273313</v>
      </c>
      <c r="BC212" s="13">
        <f>IFERROR(IF(COUNT(BC177:BC206)-2&lt;=0,0,(SUM(BC177:BC206)-MAX(BC177:BC206)-MIN(BC177:BC206))/(COUNT(BC177:BC206)-2)),0)</f>
        <v>0.960583309872595</v>
      </c>
      <c r="BD212" s="13">
        <f>IFERROR(IF(COUNT(BD177:BD205)-2&lt;=0,0,(SUM(BD177:BD205)-MAX(BD177:BD205)-MIN(BD177:BD205))/(COUNT(BD177:BD205)-2)),0)</f>
        <v>0.976627203366447</v>
      </c>
      <c r="BE212" s="13">
        <f>IFERROR(IF(COUNT(BE177:BE204)-2&lt;=0,0,(SUM(BE177:BE204)-MAX(BE177:BE204)-MIN(BE177:BE204))/(COUNT(BE177:BE204)-2)),0)</f>
        <v>1.0060557616308</v>
      </c>
      <c r="BF212" s="13">
        <f>IFERROR(IF(COUNT(BF177:BF203)-2&lt;=0,0,(SUM(BF177:BF203)-MAX(BF177:BF203)-MIN(BF177:BF203))/(COUNT(BF177:BF203)-2)),0)</f>
        <v>1.00439531252122</v>
      </c>
      <c r="BG212" s="13">
        <f>IFERROR(IF(COUNT(BG177:BG202)-2&lt;=0,0,(SUM(BG177:BG202)-MAX(BG177:BG202)-MIN(BG177:BG202))/(COUNT(BG177:BG202)-2)),0)</f>
        <v>1.00210274772018</v>
      </c>
      <c r="BH212" s="13">
        <f>IFERROR(IF(COUNT(BH177:BH201)-2&lt;=0,0,(SUM(BH177:BH201)-MAX(BH177:BH201)-MIN(BH177:BH201))/(COUNT(BH177:BH201)-2)),0)</f>
        <v>1.00158446456646</v>
      </c>
      <c r="BI212" s="13">
        <f>IFERROR(IF(COUNT(BI177:BI200)-2&lt;=0,0,(SUM(BI177:BI200)-MAX(BI177:BI200)-MIN(BI177:BI200))/(COUNT(BI177:BI200)-2)),0)</f>
        <v>1.00169371344442</v>
      </c>
      <c r="BJ212" s="13">
        <f>IFERROR(IF(COUNT(BJ177:BJ199)-2&lt;=0,0,(SUM(BJ177:BJ199)-MAX(BJ177:BJ199)-MIN(BJ177:BJ199))/(COUNT(BJ177:BJ199)-2)),0)</f>
        <v>1.00065796332406</v>
      </c>
      <c r="BK212" s="13">
        <f>IFERROR(IF(COUNT(BK177:BK198)-2&lt;=0,0,(SUM(BK177:BK198)-MAX(BK177:BK198)-MIN(BK177:BK198))/(COUNT(BK177:BK198)-2)),0)</f>
        <v>1.00058373828292</v>
      </c>
      <c r="BL212" s="13">
        <f>IFERROR(IF(COUNT(BL177:BL197)-2&lt;=0,0,(SUM(BL177:BL197)-MAX(BL177:BL197)-MIN(BL177:BL197))/(COUNT(BL177:BL197)-2)),0)</f>
        <v>1.00078318660937</v>
      </c>
      <c r="BM212" s="13">
        <f>IFERROR(IF(COUNT(BM177:BM196)-2&lt;=0,0,(SUM(BM177:BM196)-MAX(BM177:BM196)-MIN(BM177:BM196))/(COUNT(BM177:BM196)-2)),0)</f>
        <v>1.00072359652638</v>
      </c>
      <c r="BN212" s="13">
        <f>IFERROR(IF(COUNT(BN177:BN195)-2&lt;=0,0,(SUM(BN177:BN195)-MAX(BN177:BN195)-MIN(BN177:BN195))/(COUNT(BN177:BN195)-2)),0)</f>
        <v>1.00066224873398</v>
      </c>
      <c r="BO212" s="13">
        <f>IFERROR(IF(COUNT(BO177:BO194)-2&lt;=0,0,(SUM(BO177:BO194)-MAX(BO177:BO194)-MIN(BO177:BO194))/(COUNT(BO177:BO194)-2)),0)</f>
        <v>1.00025560149839</v>
      </c>
      <c r="BP212" s="13">
        <f>IFERROR(IF(COUNT(BP177:BP193)-2&lt;=0,0,(SUM(BP177:BP193)-MAX(BP177:BP193)-MIN(BP177:BP193))/(COUNT(BP177:BP193)-2)),0)</f>
        <v>0.999488192932915</v>
      </c>
      <c r="BQ212" s="13">
        <f>IFERROR(IF(COUNT(BQ177:BQ192)-2&lt;=0,0,(SUM(BQ177:BQ192)-MAX(BQ177:BQ192)-MIN(BQ177:BQ192))/(COUNT(BQ177:BQ192)-2)),0)</f>
        <v>0.99987058084693</v>
      </c>
      <c r="BR212" s="13">
        <f>IFERROR(IF(COUNT(BR177:BR191)-2&lt;=0,0,(SUM(BR177:BR191)-MAX(BR177:BR191)-MIN(BR177:BR191))/(COUNT(BR177:BR191)-2)),0)</f>
        <v>1.00001938433162</v>
      </c>
      <c r="BS212" s="13">
        <f>IFERROR(IF(COUNT(BS177:BS190)-2&lt;=0,0,(SUM(BS177:BS190)-MAX(BS177:BS190)-MIN(BS177:BS190))/(COUNT(BS177:BS190)-2)),0)</f>
        <v>1.00009354877511</v>
      </c>
      <c r="BT212" s="13">
        <f>IFERROR(IF(COUNT(BT177:BT189)-2&lt;=0,0,(SUM(BT177:BT189)-MAX(BT177:BT189)-MIN(BT177:BT189))/(COUNT(BT177:BT189)-2)),0)</f>
        <v>1.00000141010659</v>
      </c>
      <c r="BU212" s="13">
        <f>IFERROR(IF(COUNT(BU177:BU188)-2&lt;=0,0,(SUM(BU177:BU188)-MAX(BU177:BU188)-MIN(BU177:BU188))/(COUNT(BU177:BU188)-2)),0)</f>
        <v>1</v>
      </c>
      <c r="BV212" s="13">
        <f>IFERROR(IF(COUNT(BV177:BV187)-2&lt;=0,0,(SUM(BV177:BV187)-MAX(BV177:BV187)-MIN(BV177:BV187))/(COUNT(BV177:BV187)-2)),0)</f>
        <v>1</v>
      </c>
      <c r="BW212" s="13">
        <f>IFERROR(IF(COUNT(BW177:BW186)-2&lt;=0,0,(SUM(BW177:BW186)-MAX(BW177:BW186)-MIN(BW177:BW186))/(COUNT(BW177:BW186)-2)),0)</f>
        <v>0.999998232247679</v>
      </c>
      <c r="BX212" s="13">
        <f>IFERROR(IF(COUNT(BX177:BX185)-2&lt;=0,0,(SUM(BX177:BX185)-MAX(BX177:BX185)-MIN(BX177:BX185))/(COUNT(BX177:BX185)-2)),0)</f>
        <v>1</v>
      </c>
      <c r="BY212" s="13">
        <f>IFERROR(IF(COUNT(BY177:BY184)-2&lt;=0,0,(SUM(BY177:BY184)-MAX(BY177:BY184)-MIN(BY177:BY184))/(COUNT(BY177:BY184)-2)),0)</f>
        <v>0.99998629570976</v>
      </c>
      <c r="BZ212" s="13">
        <f>IFERROR(IF(COUNT(BZ177:BZ183)-2&lt;=0,0,(SUM(BZ177:BZ183)-MAX(BZ177:BZ183)-MIN(BZ177:BZ183))/(COUNT(BZ177:BZ183)-2)),0)</f>
        <v>0.999992660973027</v>
      </c>
      <c r="CA212" s="13">
        <f>IFERROR(IF(COUNT(CA177:CA182)-2&lt;=0,0,(SUM(CA177:CA182)-MAX(CA177:CA182)-MIN(CA177:CA182))/(COUNT(CA177:CA182)-2)),0)</f>
        <v>1</v>
      </c>
      <c r="CB212" s="13">
        <f>IFERROR(IF(COUNT(CB177:CB181)-2&lt;=0,0,(SUM(CB177:CB181)-MAX(CB177:CB181)-MIN(CB177:CB181))/(COUNT(CB177:CB181)-2)),0)</f>
        <v>1</v>
      </c>
      <c r="CC212" s="13">
        <f>IFERROR(IF(COUNT(CC177:CC180)-2&lt;=0,0,(SUM(CC177:CC180)-MAX(CC177:CC180)-MIN(CC177:CC180))/(COUNT(CC177:CC180)-2)),0)</f>
        <v>1</v>
      </c>
      <c r="CD212" s="13">
        <f>IFERROR(IF(COUNT(CD177:CD179)-2&lt;=0,0,(SUM(CD177:CD179)-MAX(CD177:CD179)-MIN(CD177:CD179))/(COUNT(CD177:CD179)-2)),0)</f>
        <v>1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</row>
    <row r="213" ht="15" customHeight="1" outlineLevel="1" spans="2:85">
      <c r="B213" s="6" t="s">
        <v>28</v>
      </c>
      <c r="C213" s="13">
        <f>IFERROR(SUM(D138:D171)/SUM(C138:C171),0)</f>
        <v>3.46847656217277</v>
      </c>
      <c r="D213" s="13">
        <f>IFERROR(SUM(E138:E170)/SUM(D138:D170),0)</f>
        <v>1.39074821347005</v>
      </c>
      <c r="E213" s="13">
        <f>IFERROR(SUM(F138:F169)/SUM(E138:E169),0)</f>
        <v>1.18133946011204</v>
      </c>
      <c r="F213" s="13">
        <f>IFERROR(SUM(G138:G168)/SUM(F138:F168),0)</f>
        <v>1.0762133615713</v>
      </c>
      <c r="G213" s="13">
        <f>IFERROR(SUM(H138:H167)/SUM(G138:G167),0)</f>
        <v>1.0384846258989</v>
      </c>
      <c r="H213" s="13">
        <f>IFERROR(SUM(I138:I166)/SUM(H138:H166),0)</f>
        <v>1.01341060893969</v>
      </c>
      <c r="I213" s="13">
        <f>IFERROR(SUM(J138:J165)/SUM(I138:I165),0)</f>
        <v>1.00671405068141</v>
      </c>
      <c r="J213" s="13">
        <f>IFERROR(SUM(K138:K164)/SUM(J138:J164),0)</f>
        <v>1.00977473603871</v>
      </c>
      <c r="K213" s="13">
        <f>IFERROR(SUM(L138:L163)/SUM(K138:K163),0)</f>
        <v>1.00299350957019</v>
      </c>
      <c r="L213" s="13">
        <f>IFERROR(SUM(M138:M162)/SUM(L138:L162),0)</f>
        <v>1.00364163796665</v>
      </c>
      <c r="M213" s="13">
        <f>IFERROR(SUM(N138:N161)/SUM(M138:M161),0)</f>
        <v>1.00257060220275</v>
      </c>
      <c r="N213" s="13">
        <f>IFERROR(SUM(O138:O160)/SUM(N138:N160),0)</f>
        <v>1.00221930900332</v>
      </c>
      <c r="O213" s="13">
        <f>IFERROR(SUM(P138:P159)/SUM(O138:O159),0)</f>
        <v>1.00102379996704</v>
      </c>
      <c r="P213" s="13">
        <f>IFERROR(SUM(Q138:Q158)/SUM(P138:P158),0)</f>
        <v>1.00128984959972</v>
      </c>
      <c r="Q213" s="13">
        <f>IFERROR(SUM(R138:R157)/SUM(Q138:Q157),0)</f>
        <v>1.0011565108321</v>
      </c>
      <c r="R213" s="13">
        <f>IFERROR(SUM(S138:S156)/SUM(R138:R156),0)</f>
        <v>1.00104754075385</v>
      </c>
      <c r="S213" s="13">
        <f>IFERROR(SUM(T138:T155)/SUM(S138:S155),0)</f>
        <v>1.00057312963033</v>
      </c>
      <c r="T213" s="13">
        <f>IFERROR(SUM(U138:U154)/SUM(T138:T154),0)</f>
        <v>0.999722571541092</v>
      </c>
      <c r="U213" s="13">
        <f>IFERROR(SUM(V138:V153)/SUM(U138:U153),0)</f>
        <v>0.99998349802083</v>
      </c>
      <c r="V213" s="13">
        <f>IFERROR(SUM(W138:W152)/SUM(V138:V152),0)</f>
        <v>1.00005796771051</v>
      </c>
      <c r="W213" s="13">
        <f>IFERROR(SUM(X138:X151)/SUM(W138:W151),0)</f>
        <v>1.00021776869316</v>
      </c>
      <c r="X213" s="13">
        <f>IFERROR(SUM(Y138:Y150)/SUM(X138:X150),0)</f>
        <v>1.00023890084578</v>
      </c>
      <c r="Y213" s="13">
        <f>IFERROR(SUM(Z138:Z149)/SUM(Y138:Y149),0)</f>
        <v>1.0000346405462</v>
      </c>
      <c r="Z213" s="13">
        <f>IFERROR(SUM(AA138:AA148)/SUM(Z138:Z148),0)</f>
        <v>1.00000273262456</v>
      </c>
      <c r="AA213" s="13">
        <f>IFERROR(SUM(AB138:AB147)/SUM(AA138:AA147),0)</f>
        <v>0.999997417642287</v>
      </c>
      <c r="AB213" s="13">
        <f>IFERROR(SUM(AC138:AC146)/SUM(AB138:AB146),0)</f>
        <v>1</v>
      </c>
      <c r="AC213" s="13">
        <f>IFERROR(SUM(AD138:AD145)/SUM(AC138:AC145),0)</f>
        <v>0.999971495241423</v>
      </c>
      <c r="AD213" s="13">
        <f>IFERROR(SUM(AE138:AE144)/SUM(AD138:AD144),0)</f>
        <v>0.999987476279435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0</v>
      </c>
      <c r="AK213" s="13" t="s">
        <v>25</v>
      </c>
      <c r="AX213" s="6" t="s">
        <v>28</v>
      </c>
      <c r="AY213" s="13">
        <f>IFERROR(SUM(AZ138:AZ171)/SUM(AY138:AY171),0)</f>
        <v>3.42240943107251</v>
      </c>
      <c r="AZ213" s="13">
        <f>IFERROR(SUM(BA138:BA170)/SUM(AZ138:AZ170),0)</f>
        <v>1.39261313585225</v>
      </c>
      <c r="BA213" s="13">
        <f>IFERROR(SUM(BB138:BB169)/SUM(BA138:BA169),0)</f>
        <v>1.18230895873189</v>
      </c>
      <c r="BB213" s="13">
        <f>IFERROR(SUM(BC138:BC168)/SUM(BB138:BB168),0)</f>
        <v>1.07930949506367</v>
      </c>
      <c r="BC213" s="13">
        <f>IFERROR(SUM(BD138:BD167)/SUM(BC138:BC167),0)</f>
        <v>1.0410277420976</v>
      </c>
      <c r="BD213" s="13">
        <f>IFERROR(SUM(BE138:BE166)/SUM(BD138:BD166),0)</f>
        <v>1.01478575753367</v>
      </c>
      <c r="BE213" s="13">
        <f>IFERROR(SUM(BF138:BF165)/SUM(BE138:BE165),0)</f>
        <v>1.00756392681964</v>
      </c>
      <c r="BF213" s="13">
        <f>IFERROR(SUM(BG138:BG164)/SUM(BF138:BF164),0)</f>
        <v>1.01136754157719</v>
      </c>
      <c r="BG213" s="13">
        <f>IFERROR(SUM(BH138:BH163)/SUM(BG138:BG163),0)</f>
        <v>1.00350640671343</v>
      </c>
      <c r="BH213" s="13">
        <f>IFERROR(SUM(BI138:BI162)/SUM(BH138:BH162),0)</f>
        <v>1.00429635933054</v>
      </c>
      <c r="BI213" s="13">
        <f>IFERROR(SUM(BJ138:BJ161)/SUM(BI138:BI161),0)</f>
        <v>1.00305432670626</v>
      </c>
      <c r="BJ213" s="13">
        <f>IFERROR(SUM(BK138:BK160)/SUM(BJ138:BJ160),0)</f>
        <v>1.0026572185738</v>
      </c>
      <c r="BK213" s="13">
        <f>IFERROR(SUM(BL138:BL159)/SUM(BK138:BK159),0)</f>
        <v>1.00121864617734</v>
      </c>
      <c r="BL213" s="13">
        <f>IFERROR(SUM(BM138:BM158)/SUM(BL138:BL158),0)</f>
        <v>1.00152072048753</v>
      </c>
      <c r="BM213" s="13">
        <f>IFERROR(SUM(BN138:BN157)/SUM(BM138:BM157),0)</f>
        <v>1.00134531601292</v>
      </c>
      <c r="BN213" s="13">
        <f>IFERROR(SUM(BO138:BO156)/SUM(BN138:BN156),0)</f>
        <v>1.00120060760195</v>
      </c>
      <c r="BO213" s="13">
        <f>IFERROR(SUM(BP138:BP155)/SUM(BO138:BO155),0)</f>
        <v>1.00067496437239</v>
      </c>
      <c r="BP213" s="13">
        <f>IFERROR(SUM(BQ138:BQ154)/SUM(BP138:BP154),0)</f>
        <v>0.999668289470169</v>
      </c>
      <c r="BQ213" s="13">
        <f>IFERROR(SUM(BR138:BR153)/SUM(BQ138:BQ153),0)</f>
        <v>0.999979953674507</v>
      </c>
      <c r="BR213" s="13">
        <f>IFERROR(SUM(BS138:BS152)/SUM(BR138:BR152),0)</f>
        <v>1.00007142438765</v>
      </c>
      <c r="BS213" s="13">
        <f>IFERROR(SUM(BT138:BT151)/SUM(BS138:BS151),0)</f>
        <v>1.00026059550256</v>
      </c>
      <c r="BT213" s="13">
        <f>IFERROR(SUM(BU138:BU150)/SUM(BT138:BT150),0)</f>
        <v>1.0002766777893</v>
      </c>
      <c r="BU213" s="13">
        <f>IFERROR(SUM(BV138:BV149)/SUM(BU138:BU149),0)</f>
        <v>1.00003829776391</v>
      </c>
      <c r="BV213" s="13">
        <f>IFERROR(SUM(BW138:BW148)/SUM(BV138:BV148),0)</f>
        <v>1.00000279840264</v>
      </c>
      <c r="BW213" s="13">
        <f>IFERROR(SUM(BX138:BX147)/SUM(BW138:BW147),0)</f>
        <v>0.999997377667934</v>
      </c>
      <c r="BX213" s="13">
        <f>IFERROR(SUM(BY138:BY146)/SUM(BX138:BX146),0)</f>
        <v>1</v>
      </c>
      <c r="BY213" s="13">
        <f>IFERROR(SUM(BZ138:BZ145)/SUM(BY138:BY145),0)</f>
        <v>0.999971268470209</v>
      </c>
      <c r="BZ213" s="13">
        <f>IFERROR(SUM(CA138:CA144)/SUM(BZ138:BZ144),0)</f>
        <v>0.999987476279435</v>
      </c>
      <c r="CA213" s="13">
        <f>IFERROR(SUM(CB138:CB143)/SUM(CA138:CA143),0)</f>
        <v>1</v>
      </c>
      <c r="CB213" s="13">
        <f>IFERROR(SUM(CC138:CC142)/SUM(CB138:CB142),0)</f>
        <v>1</v>
      </c>
      <c r="CC213" s="13">
        <f>IFERROR(SUM(CD138:CD141)/SUM(CC138:CC141),0)</f>
        <v>1</v>
      </c>
      <c r="CD213" s="13">
        <f>IFERROR(SUM(CE138:CE140)/SUM(CD138:CD140),0)</f>
        <v>1</v>
      </c>
      <c r="CE213" s="13">
        <f>IFERROR(SUM(CF138:CF139)/SUM(CE138:CE139),0)</f>
        <v>1</v>
      </c>
      <c r="CF213" s="13">
        <f>IFERROR(SUM(CG138:CG138)/SUM(CF138:CF138),0)</f>
        <v>0</v>
      </c>
      <c r="CG213" s="13" t="s">
        <v>25</v>
      </c>
    </row>
    <row r="214" ht="15" customHeight="1" outlineLevel="1" spans="2:85">
      <c r="B214" s="6" t="s">
        <v>29</v>
      </c>
      <c r="C214" s="13">
        <f>IFERROR(SUM(D170:D171)/SUM(C170:C171),0)</f>
        <v>5.50537891941656</v>
      </c>
      <c r="D214" s="13">
        <f>IFERROR(SUM(E169:E170)/SUM(D169:D170),0)</f>
        <v>1.54543324220144</v>
      </c>
      <c r="E214" s="13">
        <f>IFERROR(SUM(F168:F169)/SUM(E168:E169),0)</f>
        <v>1.25758158869006</v>
      </c>
      <c r="F214" s="13">
        <f>IFERROR(SUM(G167:G168)/SUM(F167:F168),0)</f>
        <v>1.01768312758363</v>
      </c>
      <c r="G214" s="13">
        <f>IFERROR(SUM(H166:H167)/SUM(G166:G167),0)</f>
        <v>1.0474175426362</v>
      </c>
      <c r="H214" s="13">
        <f>IFERROR(SUM(I165:I166)/SUM(H165:H166),0)</f>
        <v>1.00576465253809</v>
      </c>
      <c r="I214" s="13">
        <f>IFERROR(SUM(J164:J165)/SUM(I164:I165),0)</f>
        <v>1.00010725705971</v>
      </c>
      <c r="J214" s="13">
        <f>IFERROR(SUM(K163:K164)/SUM(J163:J164),0)</f>
        <v>1.06950448462586</v>
      </c>
      <c r="K214" s="13">
        <f>IFERROR(SUM(L162:L163)/SUM(K162:K163),0)</f>
        <v>1.02136963165276</v>
      </c>
      <c r="L214" s="13">
        <f>IFERROR(SUM(M161:M162)/SUM(L161:L162),0)</f>
        <v>1.02730057410381</v>
      </c>
      <c r="M214" s="13">
        <f>IFERROR(SUM(N160:N161)/SUM(M160:M161),0)</f>
        <v>1.01422813085187</v>
      </c>
      <c r="N214" s="13">
        <f>IFERROR(SUM(O159:O160)/SUM(N159:N160),0)</f>
        <v>1.02107927920659</v>
      </c>
      <c r="O214" s="13">
        <f>IFERROR(SUM(P158:P159)/SUM(O158:O159),0)</f>
        <v>1.00502649463587</v>
      </c>
      <c r="P214" s="13">
        <f>IFERROR(SUM(Q157:Q158)/SUM(P157:P158),0)</f>
        <v>0.999957880520703</v>
      </c>
      <c r="Q214" s="13">
        <f>IFERROR(SUM(R156:R157)/SUM(Q156:Q157),0)</f>
        <v>0.999948692998462</v>
      </c>
      <c r="R214" s="13">
        <f>IFERROR(SUM(S155:S156)/SUM(R155:R156),0)</f>
        <v>0.9999519288269</v>
      </c>
      <c r="S214" s="13">
        <f>IFERROR(SUM(T154:T155)/SUM(S154:S155),0)</f>
        <v>1.0011693271514</v>
      </c>
      <c r="T214" s="13">
        <f>IFERROR(SUM(U153:U154)/SUM(T153:T154),0)</f>
        <v>1.00001031118123</v>
      </c>
      <c r="U214" s="13">
        <f>IFERROR(SUM(V152:V153)/SUM(U152:U153),0)</f>
        <v>1</v>
      </c>
      <c r="V214" s="13">
        <f>IFERROR(SUM(W151:W152)/SUM(V151:V152),0)</f>
        <v>1.00000304744358</v>
      </c>
      <c r="W214" s="13">
        <f>IFERROR(SUM(X150:X151)/SUM(W150:W151),0)</f>
        <v>1</v>
      </c>
      <c r="X214" s="13">
        <f>IFERROR(SUM(Y149:Y150)/SUM(X149:X150),0)</f>
        <v>1.00000469531612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0.999993163934457</v>
      </c>
      <c r="AB214" s="13">
        <f>IFERROR(SUM(AC145:AC146)/SUM(AB145:AB146),0)</f>
        <v>1</v>
      </c>
      <c r="AC214" s="13">
        <f>IFERROR(SUM(AD144:AD145)/SUM(AC144:AC145),0)</f>
        <v>0.999951913660108</v>
      </c>
      <c r="AD214" s="13">
        <f>IFERROR(SUM(AE143:AE144)/SUM(AD143:AD144),0)</f>
        <v>0.999980031049275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0</v>
      </c>
      <c r="AK214" s="13" t="s">
        <v>25</v>
      </c>
      <c r="AX214" s="6" t="s">
        <v>29</v>
      </c>
      <c r="AY214" s="13">
        <f>IFERROR(SUM(AZ170:AZ171)/SUM(AY170:AY171),0)</f>
        <v>5.50537891941656</v>
      </c>
      <c r="AZ214" s="13">
        <f>IFERROR(SUM(BA169:BA170)/SUM(AZ169:AZ170),0)</f>
        <v>1.54543324220144</v>
      </c>
      <c r="BA214" s="13">
        <f>IFERROR(SUM(BB168:BB169)/SUM(BA168:BA169),0)</f>
        <v>1.25758158869006</v>
      </c>
      <c r="BB214" s="13">
        <f>IFERROR(SUM(BC167:BC168)/SUM(BB167:BB168),0)</f>
        <v>1.01768312758363</v>
      </c>
      <c r="BC214" s="13">
        <f>IFERROR(SUM(BD166:BD167)/SUM(BC166:BC167),0)</f>
        <v>1.0474175426362</v>
      </c>
      <c r="BD214" s="13">
        <f>IFERROR(SUM(BE165:BE166)/SUM(BD165:BD166),0)</f>
        <v>1.00576465253809</v>
      </c>
      <c r="BE214" s="13">
        <f>IFERROR(SUM(BF164:BF165)/SUM(BE164:BE165),0)</f>
        <v>1.00010725705971</v>
      </c>
      <c r="BF214" s="13">
        <f>IFERROR(SUM(BG163:BG164)/SUM(BF163:BF164),0)</f>
        <v>1.06950448462586</v>
      </c>
      <c r="BG214" s="13">
        <f>IFERROR(SUM(BH162:BH163)/SUM(BG162:BG163),0)</f>
        <v>1.02136963165276</v>
      </c>
      <c r="BH214" s="13">
        <f>IFERROR(SUM(BI161:BI162)/SUM(BH161:BH162),0)</f>
        <v>1.02732405800858</v>
      </c>
      <c r="BI214" s="13">
        <f>IFERROR(SUM(BJ160:BJ161)/SUM(BI160:BI161),0)</f>
        <v>1.01644262034333</v>
      </c>
      <c r="BJ214" s="13">
        <f>IFERROR(SUM(BK159:BK160)/SUM(BJ159:BJ160),0)</f>
        <v>1.03135742846063</v>
      </c>
      <c r="BK214" s="13">
        <f>IFERROR(SUM(BL158:BL159)/SUM(BK158:BK159),0)</f>
        <v>1.00784995994354</v>
      </c>
      <c r="BL214" s="13">
        <f>IFERROR(SUM(BM157:BM158)/SUM(BL157:BL158),0)</f>
        <v>0.999935183401202</v>
      </c>
      <c r="BM214" s="13">
        <f>IFERROR(SUM(BN156:BN157)/SUM(BM156:BM157),0)</f>
        <v>0.999944901190258</v>
      </c>
      <c r="BN214" s="13">
        <f>IFERROR(SUM(BO155:BO156)/SUM(BN155:BN156),0)</f>
        <v>0.999955534038469</v>
      </c>
      <c r="BO214" s="13">
        <f>IFERROR(SUM(BP154:BP155)/SUM(BO154:BO155),0)</f>
        <v>1.00118933490852</v>
      </c>
      <c r="BP214" s="13">
        <f>IFERROR(SUM(BQ153:BQ154)/SUM(BP153:BP154),0)</f>
        <v>1.00001068965495</v>
      </c>
      <c r="BQ214" s="13">
        <f>IFERROR(SUM(BR152:BR153)/SUM(BQ152:BQ153),0)</f>
        <v>1</v>
      </c>
      <c r="BR214" s="13">
        <f>IFERROR(SUM(BS151:BS152)/SUM(BR151:BR152),0)</f>
        <v>1.0000050477859</v>
      </c>
      <c r="BS214" s="13">
        <f>IFERROR(SUM(BT150:BT151)/SUM(BS150:BS151),0)</f>
        <v>1</v>
      </c>
      <c r="BT214" s="13">
        <f>IFERROR(SUM(BU149:BU150)/SUM(BT149:BT150),0)</f>
        <v>1.00000744158575</v>
      </c>
      <c r="BU214" s="13">
        <f>IFERROR(SUM(BV148:BV149)/SUM(BU148:BU149),0)</f>
        <v>1</v>
      </c>
      <c r="BV214" s="13">
        <f>IFERROR(SUM(BW147:BW148)/SUM(BV147:BV148),0)</f>
        <v>1</v>
      </c>
      <c r="BW214" s="13">
        <f>IFERROR(SUM(BX146:BX147)/SUM(BW146:BW147),0)</f>
        <v>0.999992971691884</v>
      </c>
      <c r="BX214" s="13">
        <f>IFERROR(SUM(BY145:BY146)/SUM(BX145:BX146),0)</f>
        <v>1</v>
      </c>
      <c r="BY214" s="13">
        <f>IFERROR(SUM(BZ144:BZ145)/SUM(BY144:BY145),0)</f>
        <v>0.999951264761829</v>
      </c>
      <c r="BZ214" s="13">
        <f>IFERROR(SUM(CA143:CA144)/SUM(BZ143:BZ144),0)</f>
        <v>0.999980031049275</v>
      </c>
      <c r="CA214" s="13">
        <f>IFERROR(SUM(CB142:CB143)/SUM(CA142:CA143),0)</f>
        <v>1</v>
      </c>
      <c r="CB214" s="13">
        <f>IFERROR(SUM(CC141:CC142)/SUM(CB141:CB142),0)</f>
        <v>1</v>
      </c>
      <c r="CC214" s="13">
        <f>IFERROR(SUM(CD140:CD141)/SUM(CC140:CC141),0)</f>
        <v>1</v>
      </c>
      <c r="CD214" s="13">
        <f>IFERROR(SUM(CE139:CE140)/SUM(CD139:CD140),0)</f>
        <v>1</v>
      </c>
      <c r="CE214" s="13">
        <f>IFERROR(SUM(CF138:CF139)/SUM(CE138:CE139),0)</f>
        <v>1</v>
      </c>
      <c r="CF214" s="13">
        <f>IFERROR(SUM(CG138:CG138)/SUM(CF138:CF138),0)</f>
        <v>0</v>
      </c>
      <c r="CG214" s="13" t="s">
        <v>25</v>
      </c>
    </row>
    <row r="215" ht="15" customHeight="1" outlineLevel="1" spans="2:85">
      <c r="B215" s="6" t="s">
        <v>30</v>
      </c>
      <c r="C215" s="13">
        <f>IFERROR(AVERAGE(C208:C210),0)</f>
        <v>7.22923051939298</v>
      </c>
      <c r="D215" s="13">
        <f>IFERROR(AVERAGE(D207:D209),0)</f>
        <v>1.39321004979852</v>
      </c>
      <c r="E215" s="13">
        <f>IFERROR(AVERAGE(E206:E208),0)</f>
        <v>1.25202402905317</v>
      </c>
      <c r="F215" s="13">
        <f>IFERROR(AVERAGE(F205:F207),0)</f>
        <v>1.02525066276646</v>
      </c>
      <c r="G215" s="13">
        <f>IFERROR(AVERAGE(G204:G206),0)</f>
        <v>1.0397199569531</v>
      </c>
      <c r="H215" s="13">
        <f>IFERROR(AVERAGE(H203:H205),0)</f>
        <v>1.00455095024359</v>
      </c>
      <c r="I215" s="13">
        <f>IFERROR(AVERAGE(I202:I204),0)</f>
        <v>1.00019162914125</v>
      </c>
      <c r="J215" s="13">
        <f>IFERROR(AVERAGE(J201:J203),0)</f>
        <v>1.04908648546459</v>
      </c>
      <c r="K215" s="13">
        <f>IFERROR(AVERAGE(K200:K202),0)</f>
        <v>1.00722751355323</v>
      </c>
      <c r="L215" s="13">
        <f>IFERROR(AVERAGE(L199:L201),0)</f>
        <v>1.01813863684965</v>
      </c>
      <c r="M215" s="13">
        <f>IFERROR(AVERAGE(M198:M200),0)</f>
        <v>1.00842061039106</v>
      </c>
      <c r="N215" s="13">
        <f>IFERROR(AVERAGE(N197:N199),0)</f>
        <v>1.01495132674228</v>
      </c>
      <c r="O215" s="13">
        <f>IFERROR(AVERAGE(O196:O198),0)</f>
        <v>1.00372115119091</v>
      </c>
      <c r="P215" s="13">
        <f>IFERROR(AVERAGE(P195:P197),0)</f>
        <v>0.999985864093303</v>
      </c>
      <c r="Q215" s="13">
        <f>IFERROR(AVERAGE(Q194:Q196),0)</f>
        <v>0.999962730416129</v>
      </c>
      <c r="R215" s="13">
        <f>IFERROR(AVERAGE(R193:R195),0)</f>
        <v>0.999967475873531</v>
      </c>
      <c r="S215" s="13">
        <f>IFERROR(AVERAGE(S192:S194),0)</f>
        <v>1.00080497370985</v>
      </c>
      <c r="T215" s="13">
        <f>IFERROR(AVERAGE(T191:T193),0)</f>
        <v>0.998251520796299</v>
      </c>
      <c r="U215" s="13">
        <f>IFERROR(AVERAGE(U190:U192),0)</f>
        <v>1</v>
      </c>
      <c r="V215" s="13">
        <f>IFERROR(AVERAGE(V189:V191),0)</f>
        <v>1.00000207328952</v>
      </c>
      <c r="W215" s="13">
        <f>IFERROR(AVERAGE(W188:W190),0)</f>
        <v>1</v>
      </c>
      <c r="X215" s="13">
        <f>IFERROR(AVERAGE(X187:X189),0)</f>
        <v>1.00000325112325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0.999995431004348</v>
      </c>
      <c r="AB215" s="13">
        <f>IFERROR(AVERAGE(AB183:AB185),0)</f>
        <v>1</v>
      </c>
      <c r="AC215" s="13">
        <f>IFERROR(AVERAGE(AC182:AC184),0)</f>
        <v>0.999973063309667</v>
      </c>
      <c r="AD215" s="13">
        <f>IFERROR(AVERAGE(AD181:AD183),0)</f>
        <v>0.999987768288379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0.666666666666667</v>
      </c>
      <c r="AI215" s="13">
        <f>IFERROR(AVERAGE(AI177:AI178),0)</f>
        <v>0.5</v>
      </c>
      <c r="AJ215" s="13">
        <f>IFERROR(AVERAGE(AJ177:AJ177),0)</f>
        <v>0</v>
      </c>
      <c r="AK215" s="13" t="s">
        <v>25</v>
      </c>
      <c r="AX215" s="6" t="s">
        <v>30</v>
      </c>
      <c r="AY215" s="13">
        <f>IFERROR(AVERAGE(AY208:AY210),0)</f>
        <v>7.22923051939298</v>
      </c>
      <c r="AZ215" s="13">
        <f>IFERROR(AVERAGE(AZ207:AZ209),0)</f>
        <v>1.39321004979852</v>
      </c>
      <c r="BA215" s="13">
        <f>IFERROR(AVERAGE(BA206:BA208),0)</f>
        <v>1.25202402905317</v>
      </c>
      <c r="BB215" s="13">
        <f>IFERROR(AVERAGE(BB205:BB207),0)</f>
        <v>1.02525066276646</v>
      </c>
      <c r="BC215" s="13">
        <f>IFERROR(AVERAGE(BC204:BC206),0)</f>
        <v>1.0397199569531</v>
      </c>
      <c r="BD215" s="13">
        <f>IFERROR(AVERAGE(BD203:BD205),0)</f>
        <v>1.00455095024359</v>
      </c>
      <c r="BE215" s="13">
        <f>IFERROR(AVERAGE(BE202:BE204),0)</f>
        <v>1.00019162914125</v>
      </c>
      <c r="BF215" s="13">
        <f>IFERROR(AVERAGE(BF201:BF203),0)</f>
        <v>1.04908648546459</v>
      </c>
      <c r="BG215" s="13">
        <f>IFERROR(AVERAGE(BG200:BG202),0)</f>
        <v>1.00721803075924</v>
      </c>
      <c r="BH215" s="13">
        <f>IFERROR(AVERAGE(BH199:BH201),0)</f>
        <v>1.01809164300146</v>
      </c>
      <c r="BI215" s="13">
        <f>IFERROR(AVERAGE(BI198:BI200),0)</f>
        <v>1.00867996908623</v>
      </c>
      <c r="BJ215" s="13">
        <f>IFERROR(AVERAGE(BJ197:BJ199),0)</f>
        <v>1.02135855259618</v>
      </c>
      <c r="BK215" s="13">
        <f>IFERROR(AVERAGE(BK196:BK198),0)</f>
        <v>1.00574160119243</v>
      </c>
      <c r="BL215" s="13">
        <f>IFERROR(AVERAGE(BL195:BL197),0)</f>
        <v>0.999985003926366</v>
      </c>
      <c r="BM215" s="13">
        <f>IFERROR(AVERAGE(BM194:BM196),0)</f>
        <v>0.99994376664206</v>
      </c>
      <c r="BN215" s="13">
        <f>IFERROR(AVERAGE(BN193:BN195),0)</f>
        <v>0.999968325493336</v>
      </c>
      <c r="BO215" s="13">
        <f>IFERROR(AVERAGE(BO192:BO194),0)</f>
        <v>1.00080557221618</v>
      </c>
      <c r="BP215" s="13">
        <f>IFERROR(AVERAGE(BP191:BP193),0)</f>
        <v>0.997087996537645</v>
      </c>
      <c r="BQ215" s="13">
        <f>IFERROR(AVERAGE(BQ190:BQ192),0)</f>
        <v>1</v>
      </c>
      <c r="BR215" s="13">
        <f>IFERROR(AVERAGE(BR189:BR191),0)</f>
        <v>1.00000340844573</v>
      </c>
      <c r="BS215" s="13">
        <f>IFERROR(AVERAGE(BS188:BS190),0)</f>
        <v>1</v>
      </c>
      <c r="BT215" s="13">
        <f>IFERROR(AVERAGE(BT187:BT189),0)</f>
        <v>1.00000517039085</v>
      </c>
      <c r="BU215" s="13">
        <f>IFERROR(AVERAGE(BU186:BU188),0)</f>
        <v>1</v>
      </c>
      <c r="BV215" s="13">
        <f>IFERROR(AVERAGE(BV185:BV187),0)</f>
        <v>1</v>
      </c>
      <c r="BW215" s="13">
        <f>IFERROR(AVERAGE(BW184:BW186),0)</f>
        <v>0.99999528599381</v>
      </c>
      <c r="BX215" s="13">
        <f>IFERROR(AVERAGE(BX183:BX185),0)</f>
        <v>1</v>
      </c>
      <c r="BY215" s="13">
        <f>IFERROR(AVERAGE(BY182:BY184),0)</f>
        <v>0.99997259141952</v>
      </c>
      <c r="BZ215" s="13">
        <f>IFERROR(AVERAGE(BZ181:BZ183),0)</f>
        <v>0.999987768288379</v>
      </c>
      <c r="CA215" s="13">
        <f>IFERROR(AVERAGE(CA180:CA182),0)</f>
        <v>1</v>
      </c>
      <c r="CB215" s="13">
        <f>IFERROR(AVERAGE(CB179:CB181),0)</f>
        <v>1</v>
      </c>
      <c r="CC215" s="13">
        <f>IFERROR(AVERAGE(CC178:CC180),0)</f>
        <v>1</v>
      </c>
      <c r="CD215" s="13">
        <f>IFERROR(AVERAGE(CD177:CD179),0)</f>
        <v>0.666666666666667</v>
      </c>
      <c r="CE215" s="13">
        <f>IFERROR(AVERAGE(CE177:CE178),0)</f>
        <v>0.5</v>
      </c>
      <c r="CF215" s="13">
        <f>IFERROR(AVERAGE(CF177:CF177),0)</f>
        <v>0</v>
      </c>
      <c r="CG215" s="13" t="s">
        <v>25</v>
      </c>
    </row>
    <row r="216" ht="15" customHeight="1" outlineLevel="1" spans="2:85">
      <c r="B216" s="6" t="s">
        <v>31</v>
      </c>
      <c r="C216" s="13">
        <f>IFERROR(SUM(D169:D171)/SUM(C169:C171),0)</f>
        <v>5.88540831188502</v>
      </c>
      <c r="D216" s="13">
        <f>IFERROR(SUM(E168:E170)/SUM(D168:D170),0)</f>
        <v>1.37679524223773</v>
      </c>
      <c r="E216" s="13">
        <f>IFERROR(SUM(F167:F169)/SUM(E167:E169),0)</f>
        <v>1.17914873208499</v>
      </c>
      <c r="F216" s="13">
        <f>IFERROR(SUM(G166:G168)/SUM(F166:F168),0)</f>
        <v>1.02395203102326</v>
      </c>
      <c r="G216" s="13">
        <f>IFERROR(SUM(H165:H167)/SUM(G165:G167),0)</f>
        <v>1.04182944543009</v>
      </c>
      <c r="H216" s="13">
        <f>IFERROR(SUM(I164:I166)/SUM(H164:H166),0)</f>
        <v>1.00454741381556</v>
      </c>
      <c r="I216" s="13">
        <f>IFERROR(SUM(J163:J165)/SUM(I163:I165),0)</f>
        <v>1.00015809624303</v>
      </c>
      <c r="J216" s="13">
        <f>IFERROR(SUM(K162:K164)/SUM(J162:J164),0)</f>
        <v>1.04974312692159</v>
      </c>
      <c r="K216" s="13">
        <f>IFERROR(SUM(L161:L163)/SUM(K161:K163),0)</f>
        <v>1.00943285607744</v>
      </c>
      <c r="L216" s="13">
        <f>IFERROR(SUM(M160:M162)/SUM(L160:L162),0)</f>
        <v>1.01939733782831</v>
      </c>
      <c r="M216" s="13">
        <f>IFERROR(SUM(N159:N161)/SUM(M159:M161),0)</f>
        <v>1.00917348340089</v>
      </c>
      <c r="N216" s="13">
        <f>IFERROR(SUM(O158:O160)/SUM(N158:N160),0)</f>
        <v>1.01286999967396</v>
      </c>
      <c r="O216" s="13">
        <f>IFERROR(SUM(P157:P159)/SUM(O157:O159),0)</f>
        <v>1.0030749360963</v>
      </c>
      <c r="P216" s="13">
        <f>IFERROR(SUM(Q156:Q158)/SUM(P156:P158),0)</f>
        <v>0.999974177569381</v>
      </c>
      <c r="Q216" s="13">
        <f>IFERROR(SUM(R155:R157)/SUM(Q155:Q157),0)</f>
        <v>0.999966153084431</v>
      </c>
      <c r="R216" s="13">
        <f>IFERROR(SUM(S154:S156)/SUM(R154:R156),0)</f>
        <v>0.999968400876407</v>
      </c>
      <c r="S216" s="13">
        <f>IFERROR(SUM(T153:T155)/SUM(S153:S155),0)</f>
        <v>1.00083455277438</v>
      </c>
      <c r="T216" s="13">
        <f>IFERROR(SUM(U152:U154)/SUM(T152:T154),0)</f>
        <v>0.998178967212877</v>
      </c>
      <c r="U216" s="13">
        <f>IFERROR(SUM(V151:V153)/SUM(U151:U153),0)</f>
        <v>1</v>
      </c>
      <c r="V216" s="13">
        <f>IFERROR(SUM(W150:W152)/SUM(V150:V152),0)</f>
        <v>1.0000019154196</v>
      </c>
      <c r="W216" s="13">
        <f>IFERROR(SUM(X149:X151)/SUM(W149:W151),0)</f>
        <v>1</v>
      </c>
      <c r="X216" s="13">
        <f>IFERROR(SUM(Y148:Y150)/SUM(X148:X150),0)</f>
        <v>1.00000347664475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0.999995803250207</v>
      </c>
      <c r="AB216" s="13">
        <f>IFERROR(SUM(AC144:AC146)/SUM(AB144:AB146),0)</f>
        <v>1</v>
      </c>
      <c r="AC216" s="13">
        <f>IFERROR(SUM(AD143:AD145)/SUM(AC143:AC145),0)</f>
        <v>0.999962957177098</v>
      </c>
      <c r="AD216" s="13">
        <f>IFERROR(SUM(AE142:AE144)/SUM(AD142:AD144),0)</f>
        <v>0.999984044752551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0</v>
      </c>
      <c r="AK216" s="13" t="s">
        <v>25</v>
      </c>
      <c r="AX216" s="6" t="s">
        <v>31</v>
      </c>
      <c r="AY216" s="13">
        <f>IFERROR(SUM(AZ169:AZ171)/SUM(AY169:AY171),0)</f>
        <v>5.88540831188502</v>
      </c>
      <c r="AZ216" s="13">
        <f>IFERROR(SUM(BA168:BA170)/SUM(AZ168:AZ170),0)</f>
        <v>1.37679524223773</v>
      </c>
      <c r="BA216" s="13">
        <f>IFERROR(SUM(BB167:BB169)/SUM(BA167:BA169),0)</f>
        <v>1.17914873208499</v>
      </c>
      <c r="BB216" s="13">
        <f>IFERROR(SUM(BC166:BC168)/SUM(BB166:BB168),0)</f>
        <v>1.02395203102326</v>
      </c>
      <c r="BC216" s="13">
        <f>IFERROR(SUM(BD165:BD167)/SUM(BC165:BC167),0)</f>
        <v>1.04182944543009</v>
      </c>
      <c r="BD216" s="13">
        <f>IFERROR(SUM(BE164:BE166)/SUM(BD164:BD166),0)</f>
        <v>1.00454741381556</v>
      </c>
      <c r="BE216" s="13">
        <f>IFERROR(SUM(BF163:BF165)/SUM(BE163:BE165),0)</f>
        <v>1.00015809624303</v>
      </c>
      <c r="BF216" s="13">
        <f>IFERROR(SUM(BG162:BG164)/SUM(BF162:BF164),0)</f>
        <v>1.04974312692159</v>
      </c>
      <c r="BG216" s="13">
        <f>IFERROR(SUM(BH161:BH163)/SUM(BG161:BG163),0)</f>
        <v>1.00943782455658</v>
      </c>
      <c r="BH216" s="13">
        <f>IFERROR(SUM(BI160:BI162)/SUM(BH160:BH162),0)</f>
        <v>1.02123919471631</v>
      </c>
      <c r="BI216" s="13">
        <f>IFERROR(SUM(BJ159:BJ161)/SUM(BI159:BI161),0)</f>
        <v>1.01157139105703</v>
      </c>
      <c r="BJ216" s="13">
        <f>IFERROR(SUM(BK158:BK160)/SUM(BJ158:BJ160),0)</f>
        <v>1.01957696763141</v>
      </c>
      <c r="BK216" s="13">
        <f>IFERROR(SUM(BL157:BL159)/SUM(BK157:BK159),0)</f>
        <v>1.0047359746203</v>
      </c>
      <c r="BL216" s="13">
        <f>IFERROR(SUM(BM156:BM158)/SUM(BL156:BL158),0)</f>
        <v>0.999969499822359</v>
      </c>
      <c r="BM216" s="13">
        <f>IFERROR(SUM(BN155:BN157)/SUM(BM155:BM157),0)</f>
        <v>0.999964542395762</v>
      </c>
      <c r="BN216" s="13">
        <f>IFERROR(SUM(BO154:BO156)/SUM(BN154:BN156),0)</f>
        <v>0.999969679179228</v>
      </c>
      <c r="BO216" s="13">
        <f>IFERROR(SUM(BP153:BP155)/SUM(BO153:BO155),0)</f>
        <v>1.00085438676055</v>
      </c>
      <c r="BP216" s="13">
        <f>IFERROR(SUM(BQ152:BQ154)/SUM(BP152:BP154),0)</f>
        <v>0.997828544275125</v>
      </c>
      <c r="BQ216" s="13">
        <f>IFERROR(SUM(BR151:BR153)/SUM(BQ151:BQ153),0)</f>
        <v>1</v>
      </c>
      <c r="BR216" s="13">
        <f>IFERROR(SUM(BS150:BS152)/SUM(BR150:BR152),0)</f>
        <v>1.000003129783</v>
      </c>
      <c r="BS216" s="13">
        <f>IFERROR(SUM(BT149:BT151)/SUM(BS149:BS151),0)</f>
        <v>1</v>
      </c>
      <c r="BT216" s="13">
        <f>IFERROR(SUM(BU148:BU150)/SUM(BT148:BT150),0)</f>
        <v>1.00000489533239</v>
      </c>
      <c r="BU216" s="13">
        <f>IFERROR(SUM(BV147:BV149)/SUM(BU147:BU149),0)</f>
        <v>1</v>
      </c>
      <c r="BV216" s="13">
        <f>IFERROR(SUM(BW146:BW148)/SUM(BV146:BV148),0)</f>
        <v>1</v>
      </c>
      <c r="BW216" s="13">
        <f>IFERROR(SUM(BX145:BX147)/SUM(BW145:BW147),0)</f>
        <v>0.999995696640168</v>
      </c>
      <c r="BX216" s="13">
        <f>IFERROR(SUM(BY144:BY146)/SUM(BX144:BX146),0)</f>
        <v>1</v>
      </c>
      <c r="BY216" s="13">
        <f>IFERROR(SUM(BZ143:BZ145)/SUM(BY143:BY145),0)</f>
        <v>0.999962573295342</v>
      </c>
      <c r="BZ216" s="13">
        <f>IFERROR(SUM(CA142:CA144)/SUM(BZ142:BZ144),0)</f>
        <v>0.999984044752551</v>
      </c>
      <c r="CA216" s="13">
        <f>IFERROR(SUM(CB141:CB143)/SUM(CA141:CA143),0)</f>
        <v>1</v>
      </c>
      <c r="CB216" s="13">
        <f>IFERROR(SUM(CC140:CC142)/SUM(CB140:CB142),0)</f>
        <v>1</v>
      </c>
      <c r="CC216" s="13">
        <f>IFERROR(SUM(CD139:CD141)/SUM(CC139:CC141),0)</f>
        <v>1</v>
      </c>
      <c r="CD216" s="13">
        <f>IFERROR(SUM(CE138:CE140)/SUM(CD138:CD140),0)</f>
        <v>1</v>
      </c>
      <c r="CE216" s="13">
        <f>IFERROR(SUM(CF138:CF139)/SUM(CE138:CE139),0)</f>
        <v>1</v>
      </c>
      <c r="CF216" s="13">
        <f>IFERROR(SUM(CG138:CG138)/SUM(CF138:CF138),0)</f>
        <v>0</v>
      </c>
      <c r="CG216" s="13" t="s">
        <v>25</v>
      </c>
    </row>
    <row r="217" ht="15" customHeight="1" outlineLevel="1" spans="2:85">
      <c r="B217" s="6" t="s">
        <v>32</v>
      </c>
      <c r="C217" s="13">
        <f>IFERROR(SUM(D168:D171)/SUM(C168:C171),0)</f>
        <v>4.29284844181519</v>
      </c>
      <c r="D217" s="13">
        <f>IFERROR(SUM(E167:E170)/SUM(D167:D170),0)</f>
        <v>1.30849580338971</v>
      </c>
      <c r="E217" s="13">
        <f>IFERROR(SUM(F166:F169)/SUM(E166:E169),0)</f>
        <v>1.15085301227812</v>
      </c>
      <c r="F217" s="13">
        <f>IFERROR(SUM(G165:G168)/SUM(F165:F168),0)</f>
        <v>1.02515957412812</v>
      </c>
      <c r="G217" s="13">
        <f>IFERROR(SUM(H164:H167)/SUM(G164:G167),0)</f>
        <v>1.03361411297157</v>
      </c>
      <c r="H217" s="13">
        <f>IFERROR(SUM(I163:I166)/SUM(H163:H166),0)</f>
        <v>1.00498685848267</v>
      </c>
      <c r="I217" s="13">
        <f>IFERROR(SUM(J162:J165)/SUM(I162:I165),0)</f>
        <v>1.0025988833815</v>
      </c>
      <c r="J217" s="13">
        <f>IFERROR(SUM(K161:K164)/SUM(J161:J164),0)</f>
        <v>1.04275168761714</v>
      </c>
      <c r="K217" s="13">
        <f>IFERROR(SUM(L160:L163)/SUM(K160:K163),0)</f>
        <v>1.01201802314611</v>
      </c>
      <c r="L217" s="13">
        <f>IFERROR(SUM(M159:M162)/SUM(L159:L162),0)</f>
        <v>1.01525890579791</v>
      </c>
      <c r="M217" s="13">
        <f>IFERROR(SUM(N158:N161)/SUM(M158:M161),0)</f>
        <v>1.00673737592818</v>
      </c>
      <c r="N217" s="13">
        <f>IFERROR(SUM(O157:O160)/SUM(N157:N160),0)</f>
        <v>1.00885190137283</v>
      </c>
      <c r="O217" s="13">
        <f>IFERROR(SUM(P156:P159)/SUM(O156:O159),0)</f>
        <v>1.00212289871295</v>
      </c>
      <c r="P217" s="13">
        <f>IFERROR(SUM(Q155:Q158)/SUM(P155:P158),0)</f>
        <v>0.999988292255052</v>
      </c>
      <c r="Q217" s="13">
        <f>IFERROR(SUM(R154:R157)/SUM(Q154:Q157),0)</f>
        <v>0.999975175017591</v>
      </c>
      <c r="R217" s="13">
        <f>IFERROR(SUM(S153:S156)/SUM(R153:R156),0)</f>
        <v>0.999975043291529</v>
      </c>
      <c r="S217" s="13">
        <f>IFERROR(SUM(T152:T155)/SUM(S152:S155),0)</f>
        <v>1.00061987901683</v>
      </c>
      <c r="T217" s="13">
        <f>IFERROR(SUM(U151:U154)/SUM(T151:T154),0)</f>
        <v>0.998632311231343</v>
      </c>
      <c r="U217" s="13">
        <f>IFERROR(SUM(V150:V153)/SUM(U150:U153),0)</f>
        <v>1.00000197660945</v>
      </c>
      <c r="V217" s="13">
        <f>IFERROR(SUM(W149:W152)/SUM(V149:V152),0)</f>
        <v>1.00000131781838</v>
      </c>
      <c r="W217" s="13">
        <f>IFERROR(SUM(X148:X151)/SUM(W148:W151),0)</f>
        <v>1</v>
      </c>
      <c r="X217" s="13">
        <f>IFERROR(SUM(Y147:Y150)/SUM(X147:X150),0)</f>
        <v>1.00000280785114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0.9999965412281</v>
      </c>
      <c r="AB217" s="13">
        <f>IFERROR(SUM(AC143:AC146)/SUM(AB143:AB146),0)</f>
        <v>1</v>
      </c>
      <c r="AC217" s="13">
        <f>IFERROR(SUM(AD142:AD145)/SUM(AC142:AC145),0)</f>
        <v>0.999967124110226</v>
      </c>
      <c r="AD217" s="13">
        <f>IFERROR(SUM(AE141:AE144)/SUM(AD141:AD144),0)</f>
        <v>0.999987476042297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0</v>
      </c>
      <c r="AK217" s="13" t="s">
        <v>25</v>
      </c>
      <c r="AX217" s="6" t="s">
        <v>32</v>
      </c>
      <c r="AY217" s="13">
        <f>IFERROR(SUM(AZ168:AZ171)/SUM(AY168:AY171),0)</f>
        <v>4.29284844181519</v>
      </c>
      <c r="AZ217" s="13">
        <f>IFERROR(SUM(BA167:BA170)/SUM(AZ167:AZ170),0)</f>
        <v>1.30849580338971</v>
      </c>
      <c r="BA217" s="13">
        <f>IFERROR(SUM(BB166:BB169)/SUM(BA166:BA169),0)</f>
        <v>1.15085301227812</v>
      </c>
      <c r="BB217" s="13">
        <f>IFERROR(SUM(BC165:BC168)/SUM(BB165:BB168),0)</f>
        <v>1.02515957412812</v>
      </c>
      <c r="BC217" s="13">
        <f>IFERROR(SUM(BD164:BD167)/SUM(BC164:BC167),0)</f>
        <v>1.03361411297157</v>
      </c>
      <c r="BD217" s="13">
        <f>IFERROR(SUM(BE163:BE166)/SUM(BD163:BD166),0)</f>
        <v>1.00498685848267</v>
      </c>
      <c r="BE217" s="13">
        <f>IFERROR(SUM(BF162:BF165)/SUM(BE162:BE165),0)</f>
        <v>1.0025988833815</v>
      </c>
      <c r="BF217" s="13">
        <f>IFERROR(SUM(BG161:BG164)/SUM(BF161:BF164),0)</f>
        <v>1.04276845935613</v>
      </c>
      <c r="BG217" s="13">
        <f>IFERROR(SUM(BH160:BH163)/SUM(BG160:BG163),0)</f>
        <v>1.01278517551002</v>
      </c>
      <c r="BH217" s="13">
        <f>IFERROR(SUM(BI159:BI162)/SUM(BH159:BH162),0)</f>
        <v>1.01798404182392</v>
      </c>
      <c r="BI217" s="13">
        <f>IFERROR(SUM(BJ158:BJ161)/SUM(BI158:BI161),0)</f>
        <v>1.00901715490483</v>
      </c>
      <c r="BJ217" s="13">
        <f>IFERROR(SUM(BK157:BK160)/SUM(BJ157:BJ160),0)</f>
        <v>1.01342641679953</v>
      </c>
      <c r="BK217" s="13">
        <f>IFERROR(SUM(BL156:BL159)/SUM(BK156:BK159),0)</f>
        <v>1.00262504188313</v>
      </c>
      <c r="BL217" s="13">
        <f>IFERROR(SUM(BM155:BM158)/SUM(BL155:BL158),0)</f>
        <v>0.999986814811023</v>
      </c>
      <c r="BM217" s="13">
        <f>IFERROR(SUM(BN154:BN157)/SUM(BM154:BM157),0)</f>
        <v>0.999974087184181</v>
      </c>
      <c r="BN217" s="13">
        <f>IFERROR(SUM(BO153:BO156)/SUM(BN153:BN156),0)</f>
        <v>0.999975653601143</v>
      </c>
      <c r="BO217" s="13">
        <f>IFERROR(SUM(BP152:BP155)/SUM(BO152:BO155),0)</f>
        <v>1.00070447082515</v>
      </c>
      <c r="BP217" s="13">
        <f>IFERROR(SUM(BQ151:BQ154)/SUM(BP151:BP154),0)</f>
        <v>0.998249424280075</v>
      </c>
      <c r="BQ217" s="13">
        <f>IFERROR(SUM(BR150:BR153)/SUM(BQ150:BQ153),0)</f>
        <v>1.00000288499255</v>
      </c>
      <c r="BR217" s="13">
        <f>IFERROR(SUM(BS149:BS152)/SUM(BR149:BR152),0)</f>
        <v>1.00000212833541</v>
      </c>
      <c r="BS217" s="13">
        <f>IFERROR(SUM(BT148:BT151)/SUM(BS148:BS151),0)</f>
        <v>1</v>
      </c>
      <c r="BT217" s="13">
        <f>IFERROR(SUM(BU147:BU150)/SUM(BT147:BT150),0)</f>
        <v>1.00000369440864</v>
      </c>
      <c r="BU217" s="13">
        <f>IFERROR(SUM(BV146:BV149)/SUM(BU146:BU149),0)</f>
        <v>1</v>
      </c>
      <c r="BV217" s="13">
        <f>IFERROR(SUM(BW145:BW148)/SUM(BV145:BV148),0)</f>
        <v>1</v>
      </c>
      <c r="BW217" s="13">
        <f>IFERROR(SUM(BX144:BX147)/SUM(BW144:BW147),0)</f>
        <v>0.999996469137254</v>
      </c>
      <c r="BX217" s="13">
        <f>IFERROR(SUM(BY143:BY146)/SUM(BX143:BX146),0)</f>
        <v>1</v>
      </c>
      <c r="BY217" s="13">
        <f>IFERROR(SUM(BZ142:BZ145)/SUM(BY142:BY145),0)</f>
        <v>0.999966822088372</v>
      </c>
      <c r="BZ217" s="13">
        <f>IFERROR(SUM(CA141:CA144)/SUM(BZ141:BZ144),0)</f>
        <v>0.999987476042297</v>
      </c>
      <c r="CA217" s="13">
        <f>IFERROR(SUM(CB140:CB143)/SUM(CA140:CA143),0)</f>
        <v>1</v>
      </c>
      <c r="CB217" s="13">
        <f>IFERROR(SUM(CC139:CC142)/SUM(CB139:CB142),0)</f>
        <v>1</v>
      </c>
      <c r="CC217" s="13">
        <f>IFERROR(SUM(CD138:CD141)/SUM(CC138:CC141),0)</f>
        <v>1</v>
      </c>
      <c r="CD217" s="13">
        <f>IFERROR(SUM(CE138:CE140)/SUM(CD138:CD140),0)</f>
        <v>1</v>
      </c>
      <c r="CE217" s="13">
        <f>IFERROR(SUM(CF138:CF139)/SUM(CE138:CE139),0)</f>
        <v>1</v>
      </c>
      <c r="CF217" s="13">
        <f>IFERROR(SUM(CG138:CG138)/SUM(CF138:CF138),0)</f>
        <v>0</v>
      </c>
      <c r="CG217" s="13" t="s">
        <v>25</v>
      </c>
    </row>
    <row r="218" ht="15" customHeight="1" outlineLevel="1" spans="2:85">
      <c r="B218" s="6" t="s">
        <v>33</v>
      </c>
      <c r="C218" s="13">
        <f>IFERROR(SUM(D167:D171)/SUM(C167:C171),0)</f>
        <v>4.92540745367548</v>
      </c>
      <c r="D218" s="13">
        <f>IFERROR(SUM(E166:E170)/SUM(D166:D170),0)</f>
        <v>1.44237635792898</v>
      </c>
      <c r="E218" s="13">
        <f>IFERROR(SUM(F165:F169)/SUM(E165:E169),0)</f>
        <v>1.2041716550791</v>
      </c>
      <c r="F218" s="13">
        <f>IFERROR(SUM(G164:G168)/SUM(F164:F168),0)</f>
        <v>1.02899973081858</v>
      </c>
      <c r="G218" s="13">
        <f>IFERROR(SUM(H163:H167)/SUM(G163:G167),0)</f>
        <v>1.03096677271057</v>
      </c>
      <c r="H218" s="13">
        <f>IFERROR(SUM(I162:I166)/SUM(H162:H166),0)</f>
        <v>1.00859257728574</v>
      </c>
      <c r="I218" s="13">
        <f>IFERROR(SUM(J161:J165)/SUM(I161:I165),0)</f>
        <v>1.00571351361022</v>
      </c>
      <c r="J218" s="13">
        <f>IFERROR(SUM(K160:K164)/SUM(J160:J164),0)</f>
        <v>1.03674666340333</v>
      </c>
      <c r="K218" s="13">
        <f>IFERROR(SUM(L159:L163)/SUM(K159:K163),0)</f>
        <v>1.01000629139668</v>
      </c>
      <c r="L218" s="13">
        <f>IFERROR(SUM(M158:M162)/SUM(L158:L162),0)</f>
        <v>1.01193227784893</v>
      </c>
      <c r="M218" s="13">
        <f>IFERROR(SUM(N157:N161)/SUM(M157:M161),0)</f>
        <v>1.0052227437285</v>
      </c>
      <c r="N218" s="13">
        <f>IFERROR(SUM(O156:O160)/SUM(N156:N160),0)</f>
        <v>1.00649493717069</v>
      </c>
      <c r="O218" s="13">
        <f>IFERROR(SUM(P155:P159)/SUM(O155:O159),0)</f>
        <v>1.00163477323874</v>
      </c>
      <c r="P218" s="13">
        <f>IFERROR(SUM(Q154:Q158)/SUM(P154:P158),0)</f>
        <v>0.999990908971387</v>
      </c>
      <c r="Q218" s="13">
        <f>IFERROR(SUM(R153:R157)/SUM(Q153:Q157),0)</f>
        <v>0.999984295870555</v>
      </c>
      <c r="R218" s="13">
        <f>IFERROR(SUM(S152:S156)/SUM(R152:R156),0)</f>
        <v>0.9999878248335</v>
      </c>
      <c r="S218" s="13">
        <f>IFERROR(SUM(T151:T155)/SUM(S151:S155),0)</f>
        <v>1.00049725607968</v>
      </c>
      <c r="T218" s="13">
        <f>IFERROR(SUM(U150:U154)/SUM(T150:T154),0)</f>
        <v>0.998948168349625</v>
      </c>
      <c r="U218" s="13">
        <f>IFERROR(SUM(V149:V153)/SUM(U149:U153),0)</f>
        <v>1.00000145509465</v>
      </c>
      <c r="V218" s="13">
        <f>IFERROR(SUM(W148:W152)/SUM(V148:V152),0)</f>
        <v>1.00000109914428</v>
      </c>
      <c r="W218" s="13">
        <f>IFERROR(SUM(X147:X151)/SUM(W147:W151),0)</f>
        <v>1.00018016677061</v>
      </c>
      <c r="X218" s="13">
        <f>IFERROR(SUM(Y146:Y150)/SUM(X146:X150),0)</f>
        <v>1.00036613040053</v>
      </c>
      <c r="Y218" s="13">
        <f>IFERROR(SUM(Z145:Z149)/SUM(Y145:Y149),0)</f>
        <v>1.00004630370244</v>
      </c>
      <c r="Z218" s="13">
        <f>IFERROR(SUM(AA144:AA148)/SUM(Z144:Z148),0)</f>
        <v>1.00000346002718</v>
      </c>
      <c r="AA218" s="13">
        <f>IFERROR(SUM(AB143:AB147)/SUM(AA143:AA147),0)</f>
        <v>0.999996985261447</v>
      </c>
      <c r="AB218" s="13">
        <f>IFERROR(SUM(AC142:AC146)/SUM(AB142:AB146),0)</f>
        <v>1</v>
      </c>
      <c r="AC218" s="13">
        <f>IFERROR(SUM(AD141:AD145)/SUM(AC141:AC145),0)</f>
        <v>0.999971494907756</v>
      </c>
      <c r="AD218" s="13">
        <f>IFERROR(SUM(AE140:AE144)/SUM(AD140:AD144),0)</f>
        <v>0.999987476216935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0</v>
      </c>
      <c r="AK218" s="13" t="s">
        <v>25</v>
      </c>
      <c r="AX218" s="6" t="s">
        <v>33</v>
      </c>
      <c r="AY218" s="13">
        <f>IFERROR(SUM(AZ167:AZ171)/SUM(AY167:AY171),0)</f>
        <v>4.92540745367548</v>
      </c>
      <c r="AZ218" s="13">
        <f>IFERROR(SUM(BA166:BA170)/SUM(AZ166:AZ170),0)</f>
        <v>1.44237635792898</v>
      </c>
      <c r="BA218" s="13">
        <f>IFERROR(SUM(BB165:BB169)/SUM(BA165:BA169),0)</f>
        <v>1.2041716550791</v>
      </c>
      <c r="BB218" s="13">
        <f>IFERROR(SUM(BC164:BC168)/SUM(BB164:BB168),0)</f>
        <v>1.02899973081858</v>
      </c>
      <c r="BC218" s="13">
        <f>IFERROR(SUM(BD163:BD167)/SUM(BC163:BC167),0)</f>
        <v>1.03096677271057</v>
      </c>
      <c r="BD218" s="13">
        <f>IFERROR(SUM(BE162:BE166)/SUM(BD162:BD166),0)</f>
        <v>1.00859257728574</v>
      </c>
      <c r="BE218" s="13">
        <f>IFERROR(SUM(BF161:BF165)/SUM(BE161:BE165),0)</f>
        <v>1.00571532095839</v>
      </c>
      <c r="BF218" s="13">
        <f>IFERROR(SUM(BG160:BG164)/SUM(BF160:BF164),0)</f>
        <v>1.03856053783511</v>
      </c>
      <c r="BG218" s="13">
        <f>IFERROR(SUM(BH159:BH163)/SUM(BG159:BG163),0)</f>
        <v>1.01128581608547</v>
      </c>
      <c r="BH218" s="13">
        <f>IFERROR(SUM(BI158:BI162)/SUM(BH158:BH162),0)</f>
        <v>1.01492216756687</v>
      </c>
      <c r="BI218" s="13">
        <f>IFERROR(SUM(BJ157:BJ161)/SUM(BI157:BI161),0)</f>
        <v>1.00719098133066</v>
      </c>
      <c r="BJ218" s="13">
        <f>IFERROR(SUM(BK156:BK160)/SUM(BJ156:BJ160),0)</f>
        <v>1.00819114713452</v>
      </c>
      <c r="BK218" s="13">
        <f>IFERROR(SUM(BL155:BL159)/SUM(BK155:BK159),0)</f>
        <v>1.00191722622498</v>
      </c>
      <c r="BL218" s="13">
        <f>IFERROR(SUM(BM154:BM158)/SUM(BL154:BL158),0)</f>
        <v>0.999989962727458</v>
      </c>
      <c r="BM218" s="13">
        <f>IFERROR(SUM(BN153:BN157)/SUM(BM153:BM157),0)</f>
        <v>0.999983616019742</v>
      </c>
      <c r="BN218" s="13">
        <f>IFERROR(SUM(BO152:BO156)/SUM(BN152:BN156),0)</f>
        <v>0.999987032336365</v>
      </c>
      <c r="BO218" s="13">
        <f>IFERROR(SUM(BP151:BP155)/SUM(BO151:BO155),0)</f>
        <v>1.00060186937375</v>
      </c>
      <c r="BP218" s="13">
        <f>IFERROR(SUM(BQ150:BQ154)/SUM(BP150:BP154),0)</f>
        <v>0.998588939988609</v>
      </c>
      <c r="BQ218" s="13">
        <f>IFERROR(SUM(BR149:BR153)/SUM(BQ149:BQ153),0)</f>
        <v>1.00000216560812</v>
      </c>
      <c r="BR218" s="13">
        <f>IFERROR(SUM(BS148:BS152)/SUM(BR148:BR152),0)</f>
        <v>1.0000016361378</v>
      </c>
      <c r="BS218" s="13">
        <f>IFERROR(SUM(BT147:BT151)/SUM(BS147:BS151),0)</f>
        <v>1.00024603339018</v>
      </c>
      <c r="BT218" s="13">
        <f>IFERROR(SUM(BU146:BU150)/SUM(BT146:BT150),0)</f>
        <v>1.00046056960756</v>
      </c>
      <c r="BU218" s="13">
        <f>IFERROR(SUM(BV145:BV149)/SUM(BU145:BU149),0)</f>
        <v>1.00005307904903</v>
      </c>
      <c r="BV218" s="13">
        <f>IFERROR(SUM(BW144:BW148)/SUM(BV144:BV148),0)</f>
        <v>1.00000356616545</v>
      </c>
      <c r="BW218" s="13">
        <f>IFERROR(SUM(BX143:BX147)/SUM(BW143:BW147),0)</f>
        <v>0.999996930638509</v>
      </c>
      <c r="BX218" s="13">
        <f>IFERROR(SUM(BY142:BY146)/SUM(BX142:BX146),0)</f>
        <v>1</v>
      </c>
      <c r="BY218" s="13">
        <f>IFERROR(SUM(BZ141:BZ145)/SUM(BY141:BY145),0)</f>
        <v>0.999971268131211</v>
      </c>
      <c r="BZ218" s="13">
        <f>IFERROR(SUM(CA140:CA144)/SUM(BZ140:BZ144),0)</f>
        <v>0.999987476216935</v>
      </c>
      <c r="CA218" s="13">
        <f>IFERROR(SUM(CB139:CB143)/SUM(CA139:CA143),0)</f>
        <v>1</v>
      </c>
      <c r="CB218" s="13">
        <f>IFERROR(SUM(CC138:CC142)/SUM(CB138:CB142),0)</f>
        <v>1</v>
      </c>
      <c r="CC218" s="13">
        <f>IFERROR(SUM(CD138:CD141)/SUM(CC138:CC141),0)</f>
        <v>1</v>
      </c>
      <c r="CD218" s="13">
        <f>IFERROR(SUM(CE138:CE140)/SUM(CD138:CD140),0)</f>
        <v>1</v>
      </c>
      <c r="CE218" s="13">
        <f>IFERROR(SUM(CF138:CF139)/SUM(CE138:CE139),0)</f>
        <v>1</v>
      </c>
      <c r="CF218" s="13">
        <f>IFERROR(SUM(CG138:CG138)/SUM(CF138:CF138),0)</f>
        <v>0</v>
      </c>
      <c r="CG218" s="13" t="s">
        <v>25</v>
      </c>
    </row>
    <row r="219" ht="15" customHeight="1" outlineLevel="1" spans="2:85">
      <c r="B219" s="6" t="s">
        <v>34</v>
      </c>
      <c r="C219" s="13">
        <f>IFERROR(SUM(D166:D171)/SUM(C166:C171),0)</f>
        <v>5.04757595277309</v>
      </c>
      <c r="D219" s="13">
        <f>IFERROR(SUM(E165:E170)/SUM(D165:D170),0)</f>
        <v>1.45037111013184</v>
      </c>
      <c r="E219" s="13">
        <f>IFERROR(SUM(F164:F169)/SUM(E164:E169),0)</f>
        <v>1.22656546898684</v>
      </c>
      <c r="F219" s="13">
        <f>IFERROR(SUM(G163:G168)/SUM(F163:F168),0)</f>
        <v>1.04609196258533</v>
      </c>
      <c r="G219" s="13">
        <f>IFERROR(SUM(H162:H167)/SUM(G162:G167),0)</f>
        <v>1.03061390838777</v>
      </c>
      <c r="H219" s="13">
        <f>IFERROR(SUM(I161:I166)/SUM(H161:H166),0)</f>
        <v>1.00951316391889</v>
      </c>
      <c r="I219" s="13">
        <f>IFERROR(SUM(J160:J165)/SUM(I160:I165),0)</f>
        <v>1.00508722093917</v>
      </c>
      <c r="J219" s="13">
        <f>IFERROR(SUM(K159:K164)/SUM(J159:J164),0)</f>
        <v>1.03138835028116</v>
      </c>
      <c r="K219" s="13">
        <f>IFERROR(SUM(L158:L163)/SUM(K158:K163),0)</f>
        <v>1.00834417672634</v>
      </c>
      <c r="L219" s="13">
        <f>IFERROR(SUM(M157:M162)/SUM(L157:L162),0)</f>
        <v>1.00954403937475</v>
      </c>
      <c r="M219" s="13">
        <f>IFERROR(SUM(N156:N161)/SUM(M156:M161),0)</f>
        <v>1.00410347166131</v>
      </c>
      <c r="N219" s="13">
        <f>IFERROR(SUM(O155:O160)/SUM(N155:N160),0)</f>
        <v>1.00518457644356</v>
      </c>
      <c r="O219" s="13">
        <f>IFERROR(SUM(P154:P159)/SUM(O154:O159),0)</f>
        <v>1.00131569238118</v>
      </c>
      <c r="P219" s="13">
        <f>IFERROR(SUM(Q153:Q158)/SUM(P153:P158),0)</f>
        <v>0.99999472840425</v>
      </c>
      <c r="Q219" s="13">
        <f>IFERROR(SUM(R152:R157)/SUM(Q152:Q157),0)</f>
        <v>0.999994856419063</v>
      </c>
      <c r="R219" s="13">
        <f>IFERROR(SUM(S151:S156)/SUM(R151:R156),0)</f>
        <v>1.00001822394864</v>
      </c>
      <c r="S219" s="13">
        <f>IFERROR(SUM(T150:T155)/SUM(S150:S155),0)</f>
        <v>1.00043454006631</v>
      </c>
      <c r="T219" s="13">
        <f>IFERROR(SUM(U149:U154)/SUM(T149:T154),0)</f>
        <v>0.999239671581866</v>
      </c>
      <c r="U219" s="13">
        <f>IFERROR(SUM(V148:V153)/SUM(U148:U153),0)</f>
        <v>1.00006686956679</v>
      </c>
      <c r="V219" s="13">
        <f>IFERROR(SUM(W147:W152)/SUM(V147:V152),0)</f>
        <v>1.00005151057056</v>
      </c>
      <c r="W219" s="13">
        <f>IFERROR(SUM(X146:X151)/SUM(W146:W151),0)</f>
        <v>1.00026408833269</v>
      </c>
      <c r="X219" s="13">
        <f>IFERROR(SUM(Y145:Y150)/SUM(X145:X150),0)</f>
        <v>1.00030427162807</v>
      </c>
      <c r="Y219" s="13">
        <f>IFERROR(SUM(Z144:Z149)/SUM(Y144:Y149),0)</f>
        <v>1.00004153138412</v>
      </c>
      <c r="Z219" s="13">
        <f>IFERROR(SUM(AA143:AA148)/SUM(Z143:Z148),0)</f>
        <v>1.00000310170897</v>
      </c>
      <c r="AA219" s="13">
        <f>IFERROR(SUM(AB142:AB147)/SUM(AA142:AA147),0)</f>
        <v>0.999997184726832</v>
      </c>
      <c r="AB219" s="13">
        <f>IFERROR(SUM(AC141:AC146)/SUM(AB141:AB146),0)</f>
        <v>1</v>
      </c>
      <c r="AC219" s="13">
        <f>IFERROR(SUM(AD140:AD145)/SUM(AC140:AC145),0)</f>
        <v>0.999971495153481</v>
      </c>
      <c r="AD219" s="13">
        <f>IFERROR(SUM(AE139:AE144)/SUM(AD139:AD144),0)</f>
        <v>0.999987476279435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0</v>
      </c>
      <c r="AK219" s="13" t="s">
        <v>25</v>
      </c>
      <c r="AX219" s="6" t="s">
        <v>34</v>
      </c>
      <c r="AY219" s="13">
        <f>IFERROR(SUM(AZ166:AZ171)/SUM(AY166:AY171),0)</f>
        <v>5.04757595277309</v>
      </c>
      <c r="AZ219" s="13">
        <f>IFERROR(SUM(BA165:BA170)/SUM(AZ165:AZ170),0)</f>
        <v>1.45037111013184</v>
      </c>
      <c r="BA219" s="13">
        <f>IFERROR(SUM(BB164:BB169)/SUM(BA164:BA169),0)</f>
        <v>1.22656546898684</v>
      </c>
      <c r="BB219" s="13">
        <f>IFERROR(SUM(BC163:BC168)/SUM(BB163:BB168),0)</f>
        <v>1.04609196258533</v>
      </c>
      <c r="BC219" s="13">
        <f>IFERROR(SUM(BD162:BD167)/SUM(BC162:BC167),0)</f>
        <v>1.03061390838777</v>
      </c>
      <c r="BD219" s="13">
        <f>IFERROR(SUM(BE161:BE166)/SUM(BD161:BD166),0)</f>
        <v>1.00951552202822</v>
      </c>
      <c r="BE219" s="13">
        <f>IFERROR(SUM(BF160:BF165)/SUM(BE160:BE165),0)</f>
        <v>1.00529411646255</v>
      </c>
      <c r="BF219" s="13">
        <f>IFERROR(SUM(BG159:BG164)/SUM(BF159:BF164),0)</f>
        <v>1.03458881852606</v>
      </c>
      <c r="BG219" s="13">
        <f>IFERROR(SUM(BH158:BH163)/SUM(BG158:BG163),0)</f>
        <v>1.0099222302422</v>
      </c>
      <c r="BH219" s="13">
        <f>IFERROR(SUM(BI157:BI162)/SUM(BH157:BH162),0)</f>
        <v>1.01237471371612</v>
      </c>
      <c r="BI219" s="13">
        <f>IFERROR(SUM(BJ156:BJ161)/SUM(BI156:BI161),0)</f>
        <v>1.00497816488967</v>
      </c>
      <c r="BJ219" s="13">
        <f>IFERROR(SUM(BK155:BK160)/SUM(BJ155:BJ160),0)</f>
        <v>1.00620894214141</v>
      </c>
      <c r="BK219" s="13">
        <f>IFERROR(SUM(BL154:BL159)/SUM(BK154:BK159),0)</f>
        <v>1.00150311088998</v>
      </c>
      <c r="BL219" s="13">
        <f>IFERROR(SUM(BM153:BM158)/SUM(BL153:BL158),0)</f>
        <v>0.999994231636968</v>
      </c>
      <c r="BM219" s="13">
        <f>IFERROR(SUM(BN152:BN157)/SUM(BM152:BM157),0)</f>
        <v>0.999994265320123</v>
      </c>
      <c r="BN219" s="13">
        <f>IFERROR(SUM(BO151:BO156)/SUM(BN151:BN156),0)</f>
        <v>1.00002059028852</v>
      </c>
      <c r="BO219" s="13">
        <f>IFERROR(SUM(BP150:BP155)/SUM(BO150:BO155),0)</f>
        <v>1.00055171681882</v>
      </c>
      <c r="BP219" s="13">
        <f>IFERROR(SUM(BQ149:BQ154)/SUM(BP149:BP154),0)</f>
        <v>0.998945630141061</v>
      </c>
      <c r="BQ219" s="13">
        <f>IFERROR(SUM(BR148:BR153)/SUM(BQ148:BQ153),0)</f>
        <v>1.00009418774258</v>
      </c>
      <c r="BR219" s="13">
        <f>IFERROR(SUM(BS147:BS152)/SUM(BR147:BR152),0)</f>
        <v>1.00007244373869</v>
      </c>
      <c r="BS219" s="13">
        <f>IFERROR(SUM(BT146:BT151)/SUM(BS146:BS151),0)</f>
        <v>1.00034500454256</v>
      </c>
      <c r="BT219" s="13">
        <f>IFERROR(SUM(BU145:BU150)/SUM(BT145:BT150),0)</f>
        <v>1.00036832240976</v>
      </c>
      <c r="BU219" s="13">
        <f>IFERROR(SUM(BV144:BV149)/SUM(BU144:BU149),0)</f>
        <v>1.00004690111105</v>
      </c>
      <c r="BV219" s="13">
        <f>IFERROR(SUM(BW143:BW148)/SUM(BV143:BV148),0)</f>
        <v>1.00000318673221</v>
      </c>
      <c r="BW219" s="13">
        <f>IFERROR(SUM(BX142:BX147)/SUM(BW142:BW147),0)</f>
        <v>0.999997137149892</v>
      </c>
      <c r="BX219" s="13">
        <f>IFERROR(SUM(BY141:BY146)/SUM(BX141:BX146),0)</f>
        <v>1</v>
      </c>
      <c r="BY219" s="13">
        <f>IFERROR(SUM(BZ140:BZ145)/SUM(BY140:BY145),0)</f>
        <v>0.999971268380862</v>
      </c>
      <c r="BZ219" s="13">
        <f>IFERROR(SUM(CA139:CA144)/SUM(BZ139:BZ144),0)</f>
        <v>0.999987476279435</v>
      </c>
      <c r="CA219" s="13">
        <f>IFERROR(SUM(CB138:CB143)/SUM(CA138:CA143),0)</f>
        <v>1</v>
      </c>
      <c r="CB219" s="13">
        <f>IFERROR(SUM(CC138:CC142)/SUM(CB138:CB142),0)</f>
        <v>1</v>
      </c>
      <c r="CC219" s="13">
        <f>IFERROR(SUM(CD138:CD141)/SUM(CC138:CC141),0)</f>
        <v>1</v>
      </c>
      <c r="CD219" s="13">
        <f>IFERROR(SUM(CE138:CE140)/SUM(CD138:CD140),0)</f>
        <v>1</v>
      </c>
      <c r="CE219" s="13">
        <f>IFERROR(SUM(CF138:CF139)/SUM(CE138:CE139),0)</f>
        <v>1</v>
      </c>
      <c r="CF219" s="13">
        <f>IFERROR(SUM(CG138:CG138)/SUM(CF138:CF138),0)</f>
        <v>0</v>
      </c>
      <c r="CG219" s="13" t="s">
        <v>25</v>
      </c>
    </row>
    <row r="220" ht="15" customHeight="1" outlineLevel="1" spans="2:85">
      <c r="B220" s="15" t="s">
        <v>35</v>
      </c>
      <c r="C220" s="16">
        <v>1.1</v>
      </c>
      <c r="D220" s="16">
        <v>1.05</v>
      </c>
      <c r="E220" s="16">
        <f t="shared" ref="E220:J220" si="86">IFERROR(E219,0)</f>
        <v>1.22656546898684</v>
      </c>
      <c r="F220" s="16">
        <f>F217</f>
        <v>1.02515957412812</v>
      </c>
      <c r="G220" s="16">
        <f t="shared" si="86"/>
        <v>1.03061390838777</v>
      </c>
      <c r="H220" s="16">
        <f t="shared" si="86"/>
        <v>1.00951316391889</v>
      </c>
      <c r="I220" s="16">
        <f t="shared" si="86"/>
        <v>1.00508722093917</v>
      </c>
      <c r="J220" s="16">
        <f t="shared" si="86"/>
        <v>1.03138835028116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X220" s="15" t="s">
        <v>35</v>
      </c>
      <c r="AY220" s="16">
        <v>1.1</v>
      </c>
      <c r="AZ220" s="16">
        <v>1.05</v>
      </c>
      <c r="BA220" s="16">
        <f t="shared" ref="BA220:BF220" si="87">IFERROR(BA219,0)</f>
        <v>1.22656546898684</v>
      </c>
      <c r="BB220" s="16">
        <f>BB217</f>
        <v>1.02515957412812</v>
      </c>
      <c r="BC220" s="16">
        <f t="shared" si="87"/>
        <v>1.03061390838777</v>
      </c>
      <c r="BD220" s="16">
        <f t="shared" si="87"/>
        <v>1.00951552202822</v>
      </c>
      <c r="BE220" s="16">
        <f t="shared" si="87"/>
        <v>1.00529411646255</v>
      </c>
      <c r="BF220" s="16">
        <f t="shared" si="87"/>
        <v>1.03458881852606</v>
      </c>
      <c r="BG220" s="16">
        <v>1</v>
      </c>
      <c r="BH220" s="16">
        <v>1</v>
      </c>
      <c r="BI220" s="16">
        <v>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</row>
    <row r="221" ht="15" customHeight="1" outlineLevel="1" spans="2:85">
      <c r="B221" s="6" t="s">
        <v>36</v>
      </c>
      <c r="C221" s="13">
        <f t="shared" ref="C221:AJ221" si="88">IFERROR(C220*D221,0)</f>
        <v>1.56638367658229</v>
      </c>
      <c r="D221" s="13">
        <f t="shared" si="88"/>
        <v>1.42398516052935</v>
      </c>
      <c r="E221" s="13">
        <f t="shared" si="88"/>
        <v>1.35617634336129</v>
      </c>
      <c r="F221" s="13">
        <f t="shared" si="88"/>
        <v>1.10566975644725</v>
      </c>
      <c r="G221" s="13">
        <f t="shared" si="88"/>
        <v>1.07853429295396</v>
      </c>
      <c r="H221" s="13">
        <f t="shared" si="88"/>
        <v>1.04649693175707</v>
      </c>
      <c r="I221" s="13">
        <f t="shared" si="88"/>
        <v>1.03663525069313</v>
      </c>
      <c r="J221" s="13">
        <f t="shared" si="88"/>
        <v>1.03138835028116</v>
      </c>
      <c r="K221" s="13">
        <f t="shared" si="88"/>
        <v>1</v>
      </c>
      <c r="L221" s="13">
        <f t="shared" si="88"/>
        <v>1</v>
      </c>
      <c r="M221" s="13">
        <f t="shared" si="88"/>
        <v>1</v>
      </c>
      <c r="N221" s="13">
        <f t="shared" si="88"/>
        <v>1</v>
      </c>
      <c r="O221" s="13">
        <f t="shared" si="88"/>
        <v>1</v>
      </c>
      <c r="P221" s="13">
        <f t="shared" si="88"/>
        <v>1</v>
      </c>
      <c r="Q221" s="13">
        <f t="shared" si="88"/>
        <v>1</v>
      </c>
      <c r="R221" s="13">
        <f t="shared" si="88"/>
        <v>1</v>
      </c>
      <c r="S221" s="13">
        <f t="shared" si="88"/>
        <v>1</v>
      </c>
      <c r="T221" s="13">
        <f t="shared" si="88"/>
        <v>1</v>
      </c>
      <c r="U221" s="13">
        <f t="shared" si="88"/>
        <v>1</v>
      </c>
      <c r="V221" s="13">
        <f t="shared" si="88"/>
        <v>1</v>
      </c>
      <c r="W221" s="13">
        <f t="shared" si="88"/>
        <v>1</v>
      </c>
      <c r="X221" s="13">
        <f t="shared" si="88"/>
        <v>1</v>
      </c>
      <c r="Y221" s="13">
        <f t="shared" si="88"/>
        <v>1</v>
      </c>
      <c r="Z221" s="13">
        <f t="shared" si="88"/>
        <v>1</v>
      </c>
      <c r="AA221" s="13">
        <f t="shared" si="88"/>
        <v>1</v>
      </c>
      <c r="AB221" s="13">
        <f t="shared" si="88"/>
        <v>1</v>
      </c>
      <c r="AC221" s="13">
        <f t="shared" si="88"/>
        <v>1</v>
      </c>
      <c r="AD221" s="13">
        <f t="shared" si="88"/>
        <v>1</v>
      </c>
      <c r="AE221" s="13">
        <f t="shared" si="88"/>
        <v>1</v>
      </c>
      <c r="AF221" s="13">
        <f t="shared" si="88"/>
        <v>1</v>
      </c>
      <c r="AG221" s="13">
        <f t="shared" si="88"/>
        <v>1</v>
      </c>
      <c r="AH221" s="13">
        <f t="shared" si="88"/>
        <v>1</v>
      </c>
      <c r="AI221" s="13">
        <f t="shared" si="88"/>
        <v>1</v>
      </c>
      <c r="AJ221" s="13">
        <f t="shared" si="88"/>
        <v>1</v>
      </c>
      <c r="AK221" s="13">
        <f>AK220</f>
        <v>1</v>
      </c>
      <c r="AX221" s="6" t="s">
        <v>36</v>
      </c>
      <c r="AY221" s="13">
        <f t="shared" ref="AY221:CF221" si="89">IFERROR(AY220*AZ221,0)</f>
        <v>1.57157138074626</v>
      </c>
      <c r="AZ221" s="13">
        <f t="shared" si="89"/>
        <v>1.42870125522387</v>
      </c>
      <c r="BA221" s="13">
        <f t="shared" si="89"/>
        <v>1.36066786211797</v>
      </c>
      <c r="BB221" s="13">
        <f t="shared" si="89"/>
        <v>1.10933162274811</v>
      </c>
      <c r="BC221" s="13">
        <f t="shared" si="89"/>
        <v>1.08210628934679</v>
      </c>
      <c r="BD221" s="13">
        <f t="shared" si="89"/>
        <v>1.04996282365292</v>
      </c>
      <c r="BE221" s="13">
        <f t="shared" si="89"/>
        <v>1.04006605222219</v>
      </c>
      <c r="BF221" s="13">
        <f t="shared" si="89"/>
        <v>1.03458881852606</v>
      </c>
      <c r="BG221" s="13">
        <f t="shared" si="89"/>
        <v>1</v>
      </c>
      <c r="BH221" s="13">
        <f t="shared" si="89"/>
        <v>1</v>
      </c>
      <c r="BI221" s="13">
        <f t="shared" si="89"/>
        <v>1</v>
      </c>
      <c r="BJ221" s="13">
        <f t="shared" si="89"/>
        <v>1</v>
      </c>
      <c r="BK221" s="13">
        <f t="shared" si="89"/>
        <v>1</v>
      </c>
      <c r="BL221" s="13">
        <f t="shared" si="89"/>
        <v>1</v>
      </c>
      <c r="BM221" s="13">
        <f t="shared" si="89"/>
        <v>1</v>
      </c>
      <c r="BN221" s="13">
        <f t="shared" si="89"/>
        <v>1</v>
      </c>
      <c r="BO221" s="13">
        <f t="shared" si="89"/>
        <v>1</v>
      </c>
      <c r="BP221" s="13">
        <f t="shared" si="89"/>
        <v>1</v>
      </c>
      <c r="BQ221" s="13">
        <f t="shared" si="89"/>
        <v>1</v>
      </c>
      <c r="BR221" s="13">
        <f t="shared" si="89"/>
        <v>1</v>
      </c>
      <c r="BS221" s="13">
        <f t="shared" si="89"/>
        <v>1</v>
      </c>
      <c r="BT221" s="13">
        <f t="shared" si="89"/>
        <v>1</v>
      </c>
      <c r="BU221" s="13">
        <f t="shared" si="89"/>
        <v>1</v>
      </c>
      <c r="BV221" s="13">
        <f t="shared" si="89"/>
        <v>1</v>
      </c>
      <c r="BW221" s="13">
        <f t="shared" si="89"/>
        <v>1</v>
      </c>
      <c r="BX221" s="13">
        <f t="shared" si="89"/>
        <v>1</v>
      </c>
      <c r="BY221" s="13">
        <f t="shared" si="89"/>
        <v>1</v>
      </c>
      <c r="BZ221" s="13">
        <f t="shared" si="89"/>
        <v>1</v>
      </c>
      <c r="CA221" s="13">
        <f t="shared" si="89"/>
        <v>1</v>
      </c>
      <c r="CB221" s="13">
        <f t="shared" si="89"/>
        <v>1</v>
      </c>
      <c r="CC221" s="13">
        <f t="shared" si="89"/>
        <v>1</v>
      </c>
      <c r="CD221" s="13">
        <f t="shared" si="89"/>
        <v>1</v>
      </c>
      <c r="CE221" s="13">
        <f t="shared" si="89"/>
        <v>1</v>
      </c>
      <c r="CF221" s="13">
        <f t="shared" si="89"/>
        <v>1</v>
      </c>
      <c r="CG221" s="13">
        <f>CG220</f>
        <v>1</v>
      </c>
    </row>
    <row r="222" ht="15" customHeight="1" outlineLevel="1" spans="2:85">
      <c r="B222" s="6" t="s">
        <v>37</v>
      </c>
      <c r="C222" s="13">
        <f t="shared" ref="C222:AK222" si="90">IFERROR(ROUND(1-1/C221,4),0)</f>
        <v>0.3616</v>
      </c>
      <c r="D222" s="13">
        <f t="shared" si="90"/>
        <v>0.2977</v>
      </c>
      <c r="E222" s="13">
        <f t="shared" si="90"/>
        <v>0.2626</v>
      </c>
      <c r="F222" s="13">
        <f t="shared" si="90"/>
        <v>0.0956</v>
      </c>
      <c r="G222" s="13">
        <f t="shared" si="90"/>
        <v>0.0728</v>
      </c>
      <c r="H222" s="13">
        <f t="shared" si="90"/>
        <v>0.0444</v>
      </c>
      <c r="I222" s="13">
        <f t="shared" si="90"/>
        <v>0.0353</v>
      </c>
      <c r="J222" s="13">
        <f t="shared" si="90"/>
        <v>0.0304</v>
      </c>
      <c r="K222" s="13">
        <f t="shared" si="90"/>
        <v>0</v>
      </c>
      <c r="L222" s="13">
        <f t="shared" si="90"/>
        <v>0</v>
      </c>
      <c r="M222" s="13">
        <f t="shared" si="90"/>
        <v>0</v>
      </c>
      <c r="N222" s="13">
        <f t="shared" si="90"/>
        <v>0</v>
      </c>
      <c r="O222" s="13">
        <f t="shared" si="90"/>
        <v>0</v>
      </c>
      <c r="P222" s="13">
        <f t="shared" si="90"/>
        <v>0</v>
      </c>
      <c r="Q222" s="13">
        <f t="shared" si="90"/>
        <v>0</v>
      </c>
      <c r="R222" s="13">
        <f t="shared" si="90"/>
        <v>0</v>
      </c>
      <c r="S222" s="13">
        <f t="shared" si="90"/>
        <v>0</v>
      </c>
      <c r="T222" s="13">
        <f t="shared" si="90"/>
        <v>0</v>
      </c>
      <c r="U222" s="13">
        <f t="shared" si="90"/>
        <v>0</v>
      </c>
      <c r="V222" s="13">
        <f t="shared" si="90"/>
        <v>0</v>
      </c>
      <c r="W222" s="13">
        <f t="shared" si="90"/>
        <v>0</v>
      </c>
      <c r="X222" s="13">
        <f t="shared" si="90"/>
        <v>0</v>
      </c>
      <c r="Y222" s="13">
        <f t="shared" si="90"/>
        <v>0</v>
      </c>
      <c r="Z222" s="13">
        <f t="shared" si="90"/>
        <v>0</v>
      </c>
      <c r="AA222" s="13">
        <f t="shared" si="90"/>
        <v>0</v>
      </c>
      <c r="AB222" s="13">
        <f t="shared" si="90"/>
        <v>0</v>
      </c>
      <c r="AC222" s="13">
        <f t="shared" si="90"/>
        <v>0</v>
      </c>
      <c r="AD222" s="13">
        <f t="shared" si="90"/>
        <v>0</v>
      </c>
      <c r="AE222" s="13">
        <f t="shared" si="90"/>
        <v>0</v>
      </c>
      <c r="AF222" s="13">
        <f t="shared" si="90"/>
        <v>0</v>
      </c>
      <c r="AG222" s="13">
        <f t="shared" si="90"/>
        <v>0</v>
      </c>
      <c r="AH222" s="13">
        <f t="shared" si="90"/>
        <v>0</v>
      </c>
      <c r="AI222" s="13">
        <f t="shared" si="90"/>
        <v>0</v>
      </c>
      <c r="AJ222" s="13">
        <f t="shared" si="90"/>
        <v>0</v>
      </c>
      <c r="AK222" s="13">
        <f t="shared" si="90"/>
        <v>0</v>
      </c>
      <c r="AX222" s="6" t="s">
        <v>37</v>
      </c>
      <c r="AY222" s="13">
        <f t="shared" ref="AY222:CG222" si="91">IFERROR(ROUND(1-1/AY221,4),0)</f>
        <v>0.3637</v>
      </c>
      <c r="AZ222" s="13">
        <f t="shared" si="91"/>
        <v>0.3001</v>
      </c>
      <c r="BA222" s="13">
        <f t="shared" si="91"/>
        <v>0.2651</v>
      </c>
      <c r="BB222" s="13">
        <f t="shared" si="91"/>
        <v>0.0986</v>
      </c>
      <c r="BC222" s="13">
        <f t="shared" si="91"/>
        <v>0.0759</v>
      </c>
      <c r="BD222" s="13">
        <f t="shared" si="91"/>
        <v>0.0476</v>
      </c>
      <c r="BE222" s="13">
        <f t="shared" si="91"/>
        <v>0.0385</v>
      </c>
      <c r="BF222" s="13">
        <f t="shared" si="91"/>
        <v>0.0334</v>
      </c>
      <c r="BG222" s="13">
        <f t="shared" si="91"/>
        <v>0</v>
      </c>
      <c r="BH222" s="13">
        <f t="shared" si="91"/>
        <v>0</v>
      </c>
      <c r="BI222" s="13">
        <f t="shared" si="91"/>
        <v>0</v>
      </c>
      <c r="BJ222" s="13">
        <f t="shared" si="91"/>
        <v>0</v>
      </c>
      <c r="BK222" s="13">
        <f t="shared" si="91"/>
        <v>0</v>
      </c>
      <c r="BL222" s="13">
        <f t="shared" si="91"/>
        <v>0</v>
      </c>
      <c r="BM222" s="13">
        <f t="shared" si="91"/>
        <v>0</v>
      </c>
      <c r="BN222" s="13">
        <f t="shared" si="91"/>
        <v>0</v>
      </c>
      <c r="BO222" s="13">
        <f t="shared" si="91"/>
        <v>0</v>
      </c>
      <c r="BP222" s="13">
        <f t="shared" si="91"/>
        <v>0</v>
      </c>
      <c r="BQ222" s="13">
        <f t="shared" si="91"/>
        <v>0</v>
      </c>
      <c r="BR222" s="13">
        <f t="shared" si="91"/>
        <v>0</v>
      </c>
      <c r="BS222" s="13">
        <f t="shared" si="91"/>
        <v>0</v>
      </c>
      <c r="BT222" s="13">
        <f t="shared" si="91"/>
        <v>0</v>
      </c>
      <c r="BU222" s="13">
        <f t="shared" si="91"/>
        <v>0</v>
      </c>
      <c r="BV222" s="13">
        <f t="shared" si="91"/>
        <v>0</v>
      </c>
      <c r="BW222" s="13">
        <f t="shared" si="91"/>
        <v>0</v>
      </c>
      <c r="BX222" s="13">
        <f t="shared" si="91"/>
        <v>0</v>
      </c>
      <c r="BY222" s="13">
        <f t="shared" si="91"/>
        <v>0</v>
      </c>
      <c r="BZ222" s="13">
        <f t="shared" si="91"/>
        <v>0</v>
      </c>
      <c r="CA222" s="13">
        <f t="shared" si="91"/>
        <v>0</v>
      </c>
      <c r="CB222" s="13">
        <f t="shared" si="91"/>
        <v>0</v>
      </c>
      <c r="CC222" s="13">
        <f t="shared" si="91"/>
        <v>0</v>
      </c>
      <c r="CD222" s="13">
        <f t="shared" si="91"/>
        <v>0</v>
      </c>
      <c r="CE222" s="13">
        <f t="shared" si="91"/>
        <v>0</v>
      </c>
      <c r="CF222" s="13">
        <f t="shared" si="91"/>
        <v>0</v>
      </c>
      <c r="CG222" s="13">
        <f t="shared" si="91"/>
        <v>0</v>
      </c>
    </row>
    <row r="223" ht="15" customHeight="1"/>
    <row r="224" ht="15" customHeight="1"/>
    <row r="225" ht="15" customHeight="1" spans="2:65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42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" customHeight="1" outlineLevel="1" spans="2:6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</row>
    <row r="227" ht="15" customHeight="1" outlineLevel="1" spans="2:65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</row>
    <row r="228" ht="15" customHeight="1" outlineLevel="1" spans="2:65">
      <c r="B228" s="28">
        <v>201606</v>
      </c>
      <c r="C228" s="29">
        <v>0</v>
      </c>
      <c r="D228" s="30">
        <v>0</v>
      </c>
      <c r="E228" s="30">
        <f>IFERROR(AK99,0)</f>
        <v>0</v>
      </c>
      <c r="F228" s="30">
        <f>IFERROR([6]健康险005大赔案!AK8,0)</f>
        <v>0</v>
      </c>
      <c r="G228" s="30">
        <f>IFERROR([6]健康险005大赔案!AK47,0)</f>
        <v>0</v>
      </c>
      <c r="H228" s="29">
        <f>ROUND(IFERROR(AK90*D228,0),2)</f>
        <v>0</v>
      </c>
      <c r="I228" s="30">
        <f>ROUND(IFERROR(AK221*(SUM(D228:E228)),0),2)</f>
        <v>0</v>
      </c>
      <c r="J228" s="34">
        <f>I228</f>
        <v>0</v>
      </c>
      <c r="K228" s="30">
        <f t="shared" ref="K228:K262" si="92">ROUND(IFERROR(J228-(SUM(D228:E228)),0),2)</f>
        <v>0</v>
      </c>
      <c r="L228" s="35">
        <f t="shared" ref="L228:L262" si="93">0</f>
        <v>0</v>
      </c>
      <c r="M228" s="30">
        <f t="shared" ref="M228:M262" si="94">ROUND(IFERROR(C251*L228,0),2)</f>
        <v>0</v>
      </c>
      <c r="N228" s="36">
        <f t="shared" ref="N228:N262" si="95">ROUND(IFERROR(M228-F228-G228,0),2)</f>
        <v>0</v>
      </c>
      <c r="O228" s="29">
        <f t="shared" ref="O228:P262" si="96">ROUND(IFERROR(J228+M228,0),2)</f>
        <v>0</v>
      </c>
      <c r="P228" s="30">
        <f t="shared" si="96"/>
        <v>0</v>
      </c>
      <c r="Q228" s="42">
        <f t="shared" ref="Q228:Q262" si="97">IFERROR(O228/C228,0)</f>
        <v>0</v>
      </c>
      <c r="AX228" s="28">
        <v>201606</v>
      </c>
      <c r="AY228" s="29">
        <v>0</v>
      </c>
      <c r="AZ228" s="30">
        <v>0</v>
      </c>
      <c r="BA228" s="30">
        <f>IFERROR(CG99,0)</f>
        <v>0</v>
      </c>
      <c r="BB228" s="30">
        <f>IFERROR([6]健康险005大赔案!BY8,0)</f>
        <v>0</v>
      </c>
      <c r="BC228" s="30">
        <f>IFERROR([6]健康险005大赔案!BY47,0)</f>
        <v>0</v>
      </c>
      <c r="BD228" s="29">
        <f>ROUND(IFERROR(CG90*AZ228,0),2)</f>
        <v>0</v>
      </c>
      <c r="BE228" s="30">
        <f>ROUND(IFERROR(CG221*(SUM(AZ228:BA228)),0),2)</f>
        <v>0</v>
      </c>
      <c r="BF228" s="34">
        <f>BE228</f>
        <v>0</v>
      </c>
      <c r="BG228" s="30">
        <f t="shared" ref="BG228:BG262" si="98">ROUND(IFERROR(BF228-(SUM(AZ228:BA228)),0),2)</f>
        <v>0</v>
      </c>
      <c r="BH228" s="35">
        <f t="shared" ref="BH228:BH262" si="99">0</f>
        <v>0</v>
      </c>
      <c r="BI228" s="30">
        <f t="shared" ref="BI228:BI262" si="100">ROUND(IFERROR(AY251*BH228,0),2)</f>
        <v>0</v>
      </c>
      <c r="BJ228" s="30">
        <f t="shared" ref="BJ228:BJ262" si="101">ROUND(IFERROR(BI228-BB228-BC228,0),2)</f>
        <v>0</v>
      </c>
      <c r="BK228" s="29">
        <f t="shared" ref="BK228:BL262" si="102">ROUND(IFERROR(BF228+BI228,0),2)</f>
        <v>0</v>
      </c>
      <c r="BL228" s="30">
        <f t="shared" si="102"/>
        <v>0</v>
      </c>
      <c r="BM228" s="42">
        <f t="shared" ref="BM228:BM262" si="103">IFERROR(BK228/AY228,0)</f>
        <v>0</v>
      </c>
    </row>
    <row r="229" ht="15" customHeight="1" outlineLevel="1" spans="2:65">
      <c r="B229" s="31">
        <v>201609</v>
      </c>
      <c r="C229" s="32">
        <v>0</v>
      </c>
      <c r="D229" s="33">
        <v>535.9</v>
      </c>
      <c r="E229" s="33">
        <f>IFERROR(AJ100,0)</f>
        <v>0</v>
      </c>
      <c r="F229" s="33">
        <f>IFERROR([6]健康险005大赔案!AJ9,0)</f>
        <v>0</v>
      </c>
      <c r="G229" s="33">
        <f>IFERROR([6]健康险005大赔案!AJ48,0)</f>
        <v>0</v>
      </c>
      <c r="H229" s="32">
        <f>ROUND(IFERROR(AJ90*D229,0),2)</f>
        <v>535.9</v>
      </c>
      <c r="I229" s="33">
        <f>ROUND(IFERROR(AJ221*(SUM(D229:E229)),0),2)</f>
        <v>535.9</v>
      </c>
      <c r="J229" s="34">
        <f t="shared" ref="J229:J262" si="104">I229</f>
        <v>535.9</v>
      </c>
      <c r="K229" s="33">
        <f t="shared" si="92"/>
        <v>0</v>
      </c>
      <c r="L229" s="38">
        <f t="shared" si="93"/>
        <v>0</v>
      </c>
      <c r="M229" s="33">
        <f t="shared" si="94"/>
        <v>0</v>
      </c>
      <c r="N229" s="39">
        <f t="shared" si="95"/>
        <v>0</v>
      </c>
      <c r="O229" s="32">
        <f t="shared" si="96"/>
        <v>535.9</v>
      </c>
      <c r="P229" s="33">
        <f t="shared" si="96"/>
        <v>0</v>
      </c>
      <c r="Q229" s="43">
        <f t="shared" si="97"/>
        <v>0</v>
      </c>
      <c r="AX229" s="31">
        <v>201609</v>
      </c>
      <c r="AY229" s="32">
        <v>0</v>
      </c>
      <c r="AZ229" s="33">
        <v>535.9</v>
      </c>
      <c r="BA229" s="33">
        <f>IFERROR(CF100,0)</f>
        <v>0</v>
      </c>
      <c r="BB229" s="33">
        <f>IFERROR([6]健康险005大赔案!BX9,0)</f>
        <v>0</v>
      </c>
      <c r="BC229" s="33">
        <f>IFERROR([6]健康险005大赔案!BX48,0)</f>
        <v>0</v>
      </c>
      <c r="BD229" s="32">
        <f>ROUND(IFERROR(CF90*AZ229,0),2)</f>
        <v>535.9</v>
      </c>
      <c r="BE229" s="33">
        <f>ROUND(IFERROR(CF221*(SUM(AZ229:BA229)),0),2)</f>
        <v>535.9</v>
      </c>
      <c r="BF229" s="34">
        <f t="shared" ref="BF229:BF262" si="105">BE229</f>
        <v>535.9</v>
      </c>
      <c r="BG229" s="33">
        <f t="shared" si="98"/>
        <v>0</v>
      </c>
      <c r="BH229" s="38">
        <f t="shared" si="99"/>
        <v>0</v>
      </c>
      <c r="BI229" s="33">
        <f t="shared" si="100"/>
        <v>0</v>
      </c>
      <c r="BJ229" s="33">
        <f t="shared" si="101"/>
        <v>0</v>
      </c>
      <c r="BK229" s="32">
        <f t="shared" si="102"/>
        <v>535.9</v>
      </c>
      <c r="BL229" s="33">
        <f t="shared" si="102"/>
        <v>0</v>
      </c>
      <c r="BM229" s="43">
        <f t="shared" si="103"/>
        <v>0</v>
      </c>
    </row>
    <row r="230" ht="15" customHeight="1" outlineLevel="1" spans="2:65">
      <c r="B230" s="31">
        <v>201612</v>
      </c>
      <c r="C230" s="32">
        <v>0</v>
      </c>
      <c r="D230" s="33">
        <v>1497.39</v>
      </c>
      <c r="E230" s="33">
        <f>IFERROR(AI101,0)</f>
        <v>0</v>
      </c>
      <c r="F230" s="33">
        <f>IFERROR([6]健康险005大赔案!AI10,0)</f>
        <v>0</v>
      </c>
      <c r="G230" s="33">
        <f>IFERROR([6]健康险005大赔案!AI49,0)</f>
        <v>0</v>
      </c>
      <c r="H230" s="32">
        <f>ROUND(IFERROR(AI90*D230,0),2)</f>
        <v>1497.39</v>
      </c>
      <c r="I230" s="33">
        <f>ROUND(IFERROR(AI221*(SUM(D230:E230)),0),2)</f>
        <v>1497.39</v>
      </c>
      <c r="J230" s="34">
        <f t="shared" si="104"/>
        <v>1497.39</v>
      </c>
      <c r="K230" s="33">
        <f t="shared" si="92"/>
        <v>0</v>
      </c>
      <c r="L230" s="38">
        <f t="shared" si="93"/>
        <v>0</v>
      </c>
      <c r="M230" s="33">
        <f t="shared" si="94"/>
        <v>0</v>
      </c>
      <c r="N230" s="39">
        <f t="shared" si="95"/>
        <v>0</v>
      </c>
      <c r="O230" s="32">
        <f t="shared" si="96"/>
        <v>1497.39</v>
      </c>
      <c r="P230" s="33">
        <f t="shared" si="96"/>
        <v>0</v>
      </c>
      <c r="Q230" s="43">
        <f t="shared" si="97"/>
        <v>0</v>
      </c>
      <c r="AX230" s="31">
        <v>201612</v>
      </c>
      <c r="AY230" s="32">
        <v>0</v>
      </c>
      <c r="AZ230" s="33">
        <v>1497.39</v>
      </c>
      <c r="BA230" s="33">
        <f>IFERROR(CE101,0)</f>
        <v>0</v>
      </c>
      <c r="BB230" s="33">
        <f>IFERROR([6]健康险005大赔案!BW10,0)</f>
        <v>0</v>
      </c>
      <c r="BC230" s="33">
        <f>IFERROR([6]健康险005大赔案!BW49,0)</f>
        <v>0</v>
      </c>
      <c r="BD230" s="32">
        <f>ROUND(IFERROR(CE90*AZ230,0),2)</f>
        <v>1497.39</v>
      </c>
      <c r="BE230" s="33">
        <f>ROUND(IFERROR(CE221*(SUM(AZ230:BA230)),0),2)</f>
        <v>1497.39</v>
      </c>
      <c r="BF230" s="34">
        <f t="shared" si="105"/>
        <v>1497.39</v>
      </c>
      <c r="BG230" s="33">
        <f t="shared" si="98"/>
        <v>0</v>
      </c>
      <c r="BH230" s="38">
        <f t="shared" si="99"/>
        <v>0</v>
      </c>
      <c r="BI230" s="33">
        <f t="shared" si="100"/>
        <v>0</v>
      </c>
      <c r="BJ230" s="33">
        <f t="shared" si="101"/>
        <v>0</v>
      </c>
      <c r="BK230" s="32">
        <f t="shared" si="102"/>
        <v>1497.39</v>
      </c>
      <c r="BL230" s="33">
        <f t="shared" si="102"/>
        <v>0</v>
      </c>
      <c r="BM230" s="43">
        <f t="shared" si="103"/>
        <v>0</v>
      </c>
    </row>
    <row r="231" ht="15" customHeight="1" outlineLevel="1" spans="2:65">
      <c r="B231" s="31">
        <v>201703</v>
      </c>
      <c r="C231" s="32">
        <v>8563501.47</v>
      </c>
      <c r="D231" s="33">
        <v>23093305.64</v>
      </c>
      <c r="E231" s="33">
        <f>IFERROR(AH102,0)</f>
        <v>0</v>
      </c>
      <c r="F231" s="33">
        <f>IFERROR([6]健康险005大赔案!AH11,0)</f>
        <v>0</v>
      </c>
      <c r="G231" s="33">
        <f>IFERROR([6]健康险005大赔案!AH50,0)</f>
        <v>0</v>
      </c>
      <c r="H231" s="32">
        <f>ROUND(IFERROR(AH90*D231,0),2)</f>
        <v>23093305.64</v>
      </c>
      <c r="I231" s="33">
        <f>ROUND(IFERROR(AH221*(SUM(D231:E231)),0),2)</f>
        <v>23093305.64</v>
      </c>
      <c r="J231" s="34">
        <f t="shared" si="104"/>
        <v>23093305.64</v>
      </c>
      <c r="K231" s="33">
        <f t="shared" si="92"/>
        <v>0</v>
      </c>
      <c r="L231" s="38">
        <f t="shared" si="93"/>
        <v>0</v>
      </c>
      <c r="M231" s="33">
        <f t="shared" si="94"/>
        <v>0</v>
      </c>
      <c r="N231" s="39">
        <f t="shared" si="95"/>
        <v>0</v>
      </c>
      <c r="O231" s="32">
        <f t="shared" si="96"/>
        <v>23093305.64</v>
      </c>
      <c r="P231" s="33">
        <f t="shared" si="96"/>
        <v>0</v>
      </c>
      <c r="Q231" s="43">
        <f t="shared" si="97"/>
        <v>2.69671298836129</v>
      </c>
      <c r="AX231" s="31">
        <v>201703</v>
      </c>
      <c r="AY231" s="32">
        <v>8563501.47</v>
      </c>
      <c r="AZ231" s="33">
        <v>23093305.64</v>
      </c>
      <c r="BA231" s="33">
        <f>IFERROR(CD102,0)</f>
        <v>0</v>
      </c>
      <c r="BB231" s="33">
        <f>IFERROR([6]健康险005大赔案!BV11,0)</f>
        <v>0</v>
      </c>
      <c r="BC231" s="33">
        <f>IFERROR([6]健康险005大赔案!BV50,0)</f>
        <v>0</v>
      </c>
      <c r="BD231" s="32">
        <f>ROUND(IFERROR(CD90*AZ231,0),2)</f>
        <v>23093305.64</v>
      </c>
      <c r="BE231" s="33">
        <f>ROUND(IFERROR(CD221*(SUM(AZ231:BA231)),0),2)</f>
        <v>23093305.64</v>
      </c>
      <c r="BF231" s="34">
        <f t="shared" si="105"/>
        <v>23093305.64</v>
      </c>
      <c r="BG231" s="33">
        <f t="shared" si="98"/>
        <v>0</v>
      </c>
      <c r="BH231" s="38">
        <f t="shared" si="99"/>
        <v>0</v>
      </c>
      <c r="BI231" s="33">
        <f t="shared" si="100"/>
        <v>0</v>
      </c>
      <c r="BJ231" s="33">
        <f t="shared" si="101"/>
        <v>0</v>
      </c>
      <c r="BK231" s="32">
        <f t="shared" si="102"/>
        <v>23093305.64</v>
      </c>
      <c r="BL231" s="33">
        <f t="shared" si="102"/>
        <v>0</v>
      </c>
      <c r="BM231" s="43">
        <f t="shared" si="103"/>
        <v>2.69671298836129</v>
      </c>
    </row>
    <row r="232" ht="15" customHeight="1" outlineLevel="1" spans="2:65">
      <c r="B232" s="31">
        <v>201706</v>
      </c>
      <c r="C232" s="32">
        <v>14003510.05</v>
      </c>
      <c r="D232" s="33">
        <v>16941830.05</v>
      </c>
      <c r="E232" s="33">
        <f>IFERROR(AG103,0)</f>
        <v>0</v>
      </c>
      <c r="F232" s="33">
        <f>IFERROR([6]健康险005大赔案!AG12,0)</f>
        <v>0</v>
      </c>
      <c r="G232" s="33">
        <f>IFERROR([6]健康险005大赔案!AG51,0)</f>
        <v>0</v>
      </c>
      <c r="H232" s="32">
        <f>ROUND(IFERROR(AG90*D232,0),2)</f>
        <v>16941830.05</v>
      </c>
      <c r="I232" s="33">
        <f>ROUND(IFERROR(AG221*(SUM(D232:E232)),0),2)</f>
        <v>16941830.05</v>
      </c>
      <c r="J232" s="34">
        <f t="shared" si="104"/>
        <v>16941830.05</v>
      </c>
      <c r="K232" s="33">
        <f t="shared" si="92"/>
        <v>0</v>
      </c>
      <c r="L232" s="38">
        <f t="shared" si="93"/>
        <v>0</v>
      </c>
      <c r="M232" s="33">
        <f t="shared" si="94"/>
        <v>0</v>
      </c>
      <c r="N232" s="39">
        <f t="shared" si="95"/>
        <v>0</v>
      </c>
      <c r="O232" s="32">
        <f t="shared" si="96"/>
        <v>16941830.05</v>
      </c>
      <c r="P232" s="33">
        <f t="shared" si="96"/>
        <v>0</v>
      </c>
      <c r="Q232" s="43">
        <f t="shared" si="97"/>
        <v>1.20982739252578</v>
      </c>
      <c r="AX232" s="31">
        <v>201706</v>
      </c>
      <c r="AY232" s="32">
        <v>14003510.05</v>
      </c>
      <c r="AZ232" s="33">
        <v>16941830.05</v>
      </c>
      <c r="BA232" s="33">
        <f>IFERROR(CC103,0)</f>
        <v>0</v>
      </c>
      <c r="BB232" s="33">
        <f>IFERROR([6]健康险005大赔案!BU12,0)</f>
        <v>0</v>
      </c>
      <c r="BC232" s="33">
        <f>IFERROR([6]健康险005大赔案!BU51,0)</f>
        <v>0</v>
      </c>
      <c r="BD232" s="32">
        <f>ROUND(IFERROR(CC90*AZ232,0),2)</f>
        <v>16941830.05</v>
      </c>
      <c r="BE232" s="33">
        <f>ROUND(IFERROR(CC221*(SUM(AZ232:BA232)),0),2)</f>
        <v>16941830.05</v>
      </c>
      <c r="BF232" s="34">
        <f t="shared" si="105"/>
        <v>16941830.05</v>
      </c>
      <c r="BG232" s="33">
        <f t="shared" si="98"/>
        <v>0</v>
      </c>
      <c r="BH232" s="38">
        <f t="shared" si="99"/>
        <v>0</v>
      </c>
      <c r="BI232" s="33">
        <f t="shared" si="100"/>
        <v>0</v>
      </c>
      <c r="BJ232" s="33">
        <f t="shared" si="101"/>
        <v>0</v>
      </c>
      <c r="BK232" s="32">
        <f t="shared" si="102"/>
        <v>16941830.05</v>
      </c>
      <c r="BL232" s="33">
        <f t="shared" si="102"/>
        <v>0</v>
      </c>
      <c r="BM232" s="43">
        <f t="shared" si="103"/>
        <v>1.20982739252578</v>
      </c>
    </row>
    <row r="233" ht="15" customHeight="1" outlineLevel="1" spans="2:65">
      <c r="B233" s="31">
        <v>201709</v>
      </c>
      <c r="C233" s="32">
        <v>39691218.34</v>
      </c>
      <c r="D233" s="33">
        <v>30697781.28</v>
      </c>
      <c r="E233" s="33">
        <f>IFERROR(AF104,0)</f>
        <v>0</v>
      </c>
      <c r="F233" s="33">
        <f>IFERROR([6]健康险005大赔案!AF13,0)</f>
        <v>0</v>
      </c>
      <c r="G233" s="33">
        <f>IFERROR([6]健康险005大赔案!AF52,0)</f>
        <v>0</v>
      </c>
      <c r="H233" s="32">
        <f>ROUND(IFERROR(AF90*D233,0),2)</f>
        <v>30697781.28</v>
      </c>
      <c r="I233" s="33">
        <f>ROUND(IFERROR(AF221*(SUM(D233:E233)),0),2)</f>
        <v>30697781.28</v>
      </c>
      <c r="J233" s="34">
        <f t="shared" si="104"/>
        <v>30697781.28</v>
      </c>
      <c r="K233" s="33">
        <f t="shared" si="92"/>
        <v>0</v>
      </c>
      <c r="L233" s="38">
        <f t="shared" si="93"/>
        <v>0</v>
      </c>
      <c r="M233" s="33">
        <f t="shared" si="94"/>
        <v>0</v>
      </c>
      <c r="N233" s="39">
        <f t="shared" si="95"/>
        <v>0</v>
      </c>
      <c r="O233" s="32">
        <f t="shared" si="96"/>
        <v>30697781.28</v>
      </c>
      <c r="P233" s="33">
        <f t="shared" si="96"/>
        <v>0</v>
      </c>
      <c r="Q233" s="43">
        <f t="shared" si="97"/>
        <v>0.773414940731698</v>
      </c>
      <c r="AX233" s="31">
        <v>201709</v>
      </c>
      <c r="AY233" s="32">
        <v>39691218.34</v>
      </c>
      <c r="AZ233" s="33">
        <v>30697781.28</v>
      </c>
      <c r="BA233" s="33">
        <f>IFERROR(CB104,0)</f>
        <v>0</v>
      </c>
      <c r="BB233" s="33">
        <f>IFERROR([6]健康险005大赔案!BT13,0)</f>
        <v>0</v>
      </c>
      <c r="BC233" s="33">
        <f>IFERROR([6]健康险005大赔案!BT52,0)</f>
        <v>0</v>
      </c>
      <c r="BD233" s="32">
        <f>ROUND(IFERROR(CB90*AZ233,0),2)</f>
        <v>30697781.28</v>
      </c>
      <c r="BE233" s="33">
        <f>ROUND(IFERROR(CB221*(SUM(AZ233:BA233)),0),2)</f>
        <v>30697781.28</v>
      </c>
      <c r="BF233" s="34">
        <f t="shared" si="105"/>
        <v>30697781.28</v>
      </c>
      <c r="BG233" s="33">
        <f t="shared" si="98"/>
        <v>0</v>
      </c>
      <c r="BH233" s="38">
        <f t="shared" si="99"/>
        <v>0</v>
      </c>
      <c r="BI233" s="33">
        <f t="shared" si="100"/>
        <v>0</v>
      </c>
      <c r="BJ233" s="33">
        <f t="shared" si="101"/>
        <v>0</v>
      </c>
      <c r="BK233" s="32">
        <f t="shared" si="102"/>
        <v>30697781.28</v>
      </c>
      <c r="BL233" s="33">
        <f t="shared" si="102"/>
        <v>0</v>
      </c>
      <c r="BM233" s="43">
        <f t="shared" si="103"/>
        <v>0.773414940731698</v>
      </c>
    </row>
    <row r="234" ht="15" customHeight="1" outlineLevel="1" spans="2:65">
      <c r="B234" s="31">
        <v>201712</v>
      </c>
      <c r="C234" s="32">
        <v>45345226.36</v>
      </c>
      <c r="D234" s="33">
        <v>36647927.73</v>
      </c>
      <c r="E234" s="33">
        <f>IFERROR(AE105,0)</f>
        <v>0</v>
      </c>
      <c r="F234" s="33">
        <f>IFERROR([6]健康险005大赔案!AE14,0)</f>
        <v>0</v>
      </c>
      <c r="G234" s="33">
        <f>IFERROR([6]健康险005大赔案!AE53,0)</f>
        <v>0</v>
      </c>
      <c r="H234" s="32">
        <f>ROUND(IFERROR(AE90*D234,0),2)</f>
        <v>36647927.73</v>
      </c>
      <c r="I234" s="33">
        <f>ROUND(IFERROR(AE221*(SUM(D234:E234)),0),2)</f>
        <v>36647927.73</v>
      </c>
      <c r="J234" s="34">
        <f t="shared" si="104"/>
        <v>36647927.73</v>
      </c>
      <c r="K234" s="33">
        <f t="shared" si="92"/>
        <v>0</v>
      </c>
      <c r="L234" s="38">
        <f t="shared" si="93"/>
        <v>0</v>
      </c>
      <c r="M234" s="33">
        <f t="shared" si="94"/>
        <v>0</v>
      </c>
      <c r="N234" s="39">
        <f t="shared" si="95"/>
        <v>0</v>
      </c>
      <c r="O234" s="32">
        <f t="shared" si="96"/>
        <v>36647927.73</v>
      </c>
      <c r="P234" s="33">
        <f t="shared" si="96"/>
        <v>0</v>
      </c>
      <c r="Q234" s="43">
        <f t="shared" si="97"/>
        <v>0.808198142822106</v>
      </c>
      <c r="AX234" s="31">
        <v>201712</v>
      </c>
      <c r="AY234" s="32">
        <v>45345226.36</v>
      </c>
      <c r="AZ234" s="33">
        <v>36647927.73</v>
      </c>
      <c r="BA234" s="33">
        <f>IFERROR(CA105,0)</f>
        <v>0</v>
      </c>
      <c r="BB234" s="33">
        <f>IFERROR([6]健康险005大赔案!BS14,0)</f>
        <v>0</v>
      </c>
      <c r="BC234" s="33">
        <f>IFERROR([6]健康险005大赔案!BS53,0)</f>
        <v>0</v>
      </c>
      <c r="BD234" s="32">
        <f>ROUND(IFERROR(CA90*AZ234,0),2)</f>
        <v>36647927.73</v>
      </c>
      <c r="BE234" s="33">
        <f>ROUND(IFERROR(CA221*(SUM(AZ234:BA234)),0),2)</f>
        <v>36647927.73</v>
      </c>
      <c r="BF234" s="34">
        <f t="shared" si="105"/>
        <v>36647927.73</v>
      </c>
      <c r="BG234" s="33">
        <f t="shared" si="98"/>
        <v>0</v>
      </c>
      <c r="BH234" s="38">
        <f t="shared" si="99"/>
        <v>0</v>
      </c>
      <c r="BI234" s="33">
        <f t="shared" si="100"/>
        <v>0</v>
      </c>
      <c r="BJ234" s="33">
        <f t="shared" si="101"/>
        <v>0</v>
      </c>
      <c r="BK234" s="32">
        <f t="shared" si="102"/>
        <v>36647927.73</v>
      </c>
      <c r="BL234" s="33">
        <f t="shared" si="102"/>
        <v>0</v>
      </c>
      <c r="BM234" s="43">
        <f t="shared" si="103"/>
        <v>0.808198142822106</v>
      </c>
    </row>
    <row r="235" ht="15" customHeight="1" outlineLevel="1" spans="2:65">
      <c r="B235" s="31">
        <v>201803</v>
      </c>
      <c r="C235" s="32">
        <v>21487697.22</v>
      </c>
      <c r="D235" s="33">
        <v>66314103.67</v>
      </c>
      <c r="E235" s="33">
        <f>IFERROR(AD106,0)</f>
        <v>0</v>
      </c>
      <c r="F235" s="33">
        <f>IFERROR([6]健康险005大赔案!AD15,0)</f>
        <v>0</v>
      </c>
      <c r="G235" s="33">
        <f>IFERROR([6]健康险005大赔案!AD54,0)</f>
        <v>0</v>
      </c>
      <c r="H235" s="32">
        <f>ROUND(IFERROR(AD90*D235,0),2)</f>
        <v>66314103.67</v>
      </c>
      <c r="I235" s="33">
        <f>ROUND(IFERROR(AD221*(SUM(D235:E235)),0),2)</f>
        <v>66314103.67</v>
      </c>
      <c r="J235" s="34">
        <f t="shared" si="104"/>
        <v>66314103.67</v>
      </c>
      <c r="K235" s="33">
        <f t="shared" si="92"/>
        <v>0</v>
      </c>
      <c r="L235" s="38">
        <f t="shared" si="93"/>
        <v>0</v>
      </c>
      <c r="M235" s="33">
        <f t="shared" si="94"/>
        <v>0</v>
      </c>
      <c r="N235" s="39">
        <f t="shared" si="95"/>
        <v>0</v>
      </c>
      <c r="O235" s="32">
        <f t="shared" si="96"/>
        <v>66314103.67</v>
      </c>
      <c r="P235" s="33">
        <f t="shared" si="96"/>
        <v>0</v>
      </c>
      <c r="Q235" s="43">
        <f t="shared" si="97"/>
        <v>3.08614287473658</v>
      </c>
      <c r="AX235" s="31">
        <v>201803</v>
      </c>
      <c r="AY235" s="32">
        <v>21487697.22</v>
      </c>
      <c r="AZ235" s="33">
        <v>64943104.51</v>
      </c>
      <c r="BA235" s="33">
        <f>IFERROR(BZ106,0)</f>
        <v>0</v>
      </c>
      <c r="BB235" s="33">
        <f>IFERROR([6]健康险005大赔案!BR15,0)</f>
        <v>0</v>
      </c>
      <c r="BC235" s="33">
        <f>IFERROR([6]健康险005大赔案!BR54,0)</f>
        <v>0</v>
      </c>
      <c r="BD235" s="32">
        <f>ROUND(IFERROR(BZ90*AZ235,0),2)</f>
        <v>64943104.51</v>
      </c>
      <c r="BE235" s="33">
        <f>ROUND(IFERROR(BZ221*(SUM(AZ235:BA235)),0),2)</f>
        <v>64943104.51</v>
      </c>
      <c r="BF235" s="34">
        <f t="shared" si="105"/>
        <v>64943104.51</v>
      </c>
      <c r="BG235" s="33">
        <f t="shared" si="98"/>
        <v>0</v>
      </c>
      <c r="BH235" s="38">
        <f t="shared" si="99"/>
        <v>0</v>
      </c>
      <c r="BI235" s="33">
        <f t="shared" si="100"/>
        <v>0</v>
      </c>
      <c r="BJ235" s="33">
        <f t="shared" si="101"/>
        <v>0</v>
      </c>
      <c r="BK235" s="32">
        <f t="shared" si="102"/>
        <v>64943104.51</v>
      </c>
      <c r="BL235" s="33">
        <f t="shared" si="102"/>
        <v>0</v>
      </c>
      <c r="BM235" s="43">
        <f t="shared" si="103"/>
        <v>3.02233896192251</v>
      </c>
    </row>
    <row r="236" ht="15" customHeight="1" outlineLevel="1" spans="2:65">
      <c r="B236" s="31">
        <v>201806</v>
      </c>
      <c r="C236" s="32">
        <v>51488826.07</v>
      </c>
      <c r="D236" s="33">
        <v>52859332.66</v>
      </c>
      <c r="E236" s="33">
        <f>IFERROR(AC107,0)</f>
        <v>981.57</v>
      </c>
      <c r="F236" s="33">
        <f>IFERROR([6]健康险005大赔案!AC16,0)</f>
        <v>0</v>
      </c>
      <c r="G236" s="33">
        <f>IFERROR([6]健康险005大赔案!AC55,0)</f>
        <v>0</v>
      </c>
      <c r="H236" s="32">
        <f>ROUND(IFERROR(AC90*D236,0),2)</f>
        <v>52859332.66</v>
      </c>
      <c r="I236" s="33">
        <f>ROUND(IFERROR(AC221*(SUM(D236:E236)),0),2)</f>
        <v>52860314.23</v>
      </c>
      <c r="J236" s="34">
        <f t="shared" si="104"/>
        <v>52860314.23</v>
      </c>
      <c r="K236" s="33">
        <f t="shared" si="92"/>
        <v>0</v>
      </c>
      <c r="L236" s="38">
        <f t="shared" si="93"/>
        <v>0</v>
      </c>
      <c r="M236" s="33">
        <f t="shared" si="94"/>
        <v>0</v>
      </c>
      <c r="N236" s="39">
        <f t="shared" si="95"/>
        <v>0</v>
      </c>
      <c r="O236" s="32">
        <f t="shared" si="96"/>
        <v>52860314.23</v>
      </c>
      <c r="P236" s="33">
        <f t="shared" si="96"/>
        <v>0</v>
      </c>
      <c r="Q236" s="43">
        <f t="shared" si="97"/>
        <v>1.0266366173922</v>
      </c>
      <c r="AX236" s="31">
        <v>201806</v>
      </c>
      <c r="AY236" s="32">
        <v>51488826.07</v>
      </c>
      <c r="AZ236" s="33">
        <v>51592753.04</v>
      </c>
      <c r="BA236" s="33">
        <f>IFERROR(BY107,0)</f>
        <v>981.57</v>
      </c>
      <c r="BB236" s="33">
        <f>IFERROR([6]健康险005大赔案!BQ16,0)</f>
        <v>0</v>
      </c>
      <c r="BC236" s="33">
        <f>IFERROR([6]健康险005大赔案!BQ55,0)</f>
        <v>0</v>
      </c>
      <c r="BD236" s="32">
        <f>ROUND(IFERROR(BY90*AZ236,0),2)</f>
        <v>51592753.04</v>
      </c>
      <c r="BE236" s="33">
        <f>ROUND(IFERROR(BY221*(SUM(AZ236:BA236)),0),2)</f>
        <v>51593734.61</v>
      </c>
      <c r="BF236" s="34">
        <f t="shared" si="105"/>
        <v>51593734.61</v>
      </c>
      <c r="BG236" s="33">
        <f t="shared" si="98"/>
        <v>0</v>
      </c>
      <c r="BH236" s="38">
        <f t="shared" si="99"/>
        <v>0</v>
      </c>
      <c r="BI236" s="33">
        <f t="shared" si="100"/>
        <v>0</v>
      </c>
      <c r="BJ236" s="33">
        <f t="shared" si="101"/>
        <v>0</v>
      </c>
      <c r="BK236" s="32">
        <f t="shared" si="102"/>
        <v>51593734.61</v>
      </c>
      <c r="BL236" s="33">
        <f t="shared" si="102"/>
        <v>0</v>
      </c>
      <c r="BM236" s="43">
        <f t="shared" si="103"/>
        <v>1.00203750110475</v>
      </c>
    </row>
    <row r="237" ht="15" customHeight="1" outlineLevel="1" spans="2:65">
      <c r="B237" s="31">
        <v>201809</v>
      </c>
      <c r="C237" s="32">
        <v>69552137</v>
      </c>
      <c r="D237" s="33">
        <v>52591200.11</v>
      </c>
      <c r="E237" s="33">
        <f>IFERROR(AB108,0)</f>
        <v>235.28</v>
      </c>
      <c r="F237" s="33">
        <f>IFERROR([6]健康险005大赔案!AB17,0)</f>
        <v>0</v>
      </c>
      <c r="G237" s="33">
        <f>IFERROR([6]健康险005大赔案!AB56,0)</f>
        <v>0</v>
      </c>
      <c r="H237" s="32">
        <f>ROUND(IFERROR(AB90*D237,0),2)</f>
        <v>52591200.11</v>
      </c>
      <c r="I237" s="33">
        <f>ROUND(IFERROR(AB221*(SUM(D237:E237)),0),2)</f>
        <v>52591435.39</v>
      </c>
      <c r="J237" s="34">
        <f t="shared" si="104"/>
        <v>52591435.39</v>
      </c>
      <c r="K237" s="33">
        <f t="shared" si="92"/>
        <v>0</v>
      </c>
      <c r="L237" s="38">
        <f t="shared" si="93"/>
        <v>0</v>
      </c>
      <c r="M237" s="33">
        <f t="shared" si="94"/>
        <v>0</v>
      </c>
      <c r="N237" s="39">
        <f t="shared" si="95"/>
        <v>0</v>
      </c>
      <c r="O237" s="32">
        <f t="shared" si="96"/>
        <v>52591435.39</v>
      </c>
      <c r="P237" s="33">
        <f t="shared" si="96"/>
        <v>0</v>
      </c>
      <c r="Q237" s="43">
        <f t="shared" si="97"/>
        <v>0.756144061971813</v>
      </c>
      <c r="AX237" s="31">
        <v>201809</v>
      </c>
      <c r="AY237" s="32">
        <v>69552137</v>
      </c>
      <c r="AZ237" s="33">
        <v>50973379.4</v>
      </c>
      <c r="BA237" s="33">
        <f>IFERROR(BX108,0)</f>
        <v>235.28</v>
      </c>
      <c r="BB237" s="33">
        <f>IFERROR([6]健康险005大赔案!BP17,0)</f>
        <v>0</v>
      </c>
      <c r="BC237" s="33">
        <f>IFERROR([6]健康险005大赔案!BP56,0)</f>
        <v>0</v>
      </c>
      <c r="BD237" s="32">
        <f>ROUND(IFERROR(BX90*AZ237,0),2)</f>
        <v>50973379.4</v>
      </c>
      <c r="BE237" s="33">
        <f>ROUND(IFERROR(BX221*(SUM(AZ237:BA237)),0),2)</f>
        <v>50973614.68</v>
      </c>
      <c r="BF237" s="34">
        <f t="shared" si="105"/>
        <v>50973614.68</v>
      </c>
      <c r="BG237" s="33">
        <f t="shared" si="98"/>
        <v>0</v>
      </c>
      <c r="BH237" s="38">
        <f t="shared" si="99"/>
        <v>0</v>
      </c>
      <c r="BI237" s="33">
        <f t="shared" si="100"/>
        <v>0</v>
      </c>
      <c r="BJ237" s="33">
        <f t="shared" si="101"/>
        <v>0</v>
      </c>
      <c r="BK237" s="32">
        <f t="shared" si="102"/>
        <v>50973614.68</v>
      </c>
      <c r="BL237" s="33">
        <f t="shared" si="102"/>
        <v>0</v>
      </c>
      <c r="BM237" s="43">
        <f t="shared" si="103"/>
        <v>0.732883515570485</v>
      </c>
    </row>
    <row r="238" ht="15" customHeight="1" outlineLevel="1" spans="2:65">
      <c r="B238" s="31">
        <v>201812</v>
      </c>
      <c r="C238" s="32">
        <v>60758568.05</v>
      </c>
      <c r="D238" s="33">
        <v>57309247.98</v>
      </c>
      <c r="E238" s="33">
        <f>IFERROR(AA109,0)</f>
        <v>0</v>
      </c>
      <c r="F238" s="33">
        <f>IFERROR([6]健康险005大赔案!AA18,0)</f>
        <v>0</v>
      </c>
      <c r="G238" s="33">
        <f>IFERROR([6]健康险005大赔案!AA57,0)</f>
        <v>0</v>
      </c>
      <c r="H238" s="32">
        <f>ROUND(IFERROR(AA90*D238,0),2)</f>
        <v>57309247.98</v>
      </c>
      <c r="I238" s="33">
        <f>ROUND(IFERROR(AA221*(SUM(D238:E238)),0),2)</f>
        <v>57309247.98</v>
      </c>
      <c r="J238" s="34">
        <f t="shared" si="104"/>
        <v>57309247.98</v>
      </c>
      <c r="K238" s="33">
        <f t="shared" si="92"/>
        <v>0</v>
      </c>
      <c r="L238" s="38">
        <f t="shared" si="93"/>
        <v>0</v>
      </c>
      <c r="M238" s="33">
        <f t="shared" si="94"/>
        <v>0</v>
      </c>
      <c r="N238" s="39">
        <f t="shared" si="95"/>
        <v>0</v>
      </c>
      <c r="O238" s="32">
        <f t="shared" si="96"/>
        <v>57309247.98</v>
      </c>
      <c r="P238" s="33">
        <f t="shared" si="96"/>
        <v>0</v>
      </c>
      <c r="Q238" s="43">
        <f t="shared" si="97"/>
        <v>0.943229075656269</v>
      </c>
      <c r="AX238" s="31">
        <v>201812</v>
      </c>
      <c r="AY238" s="32">
        <v>54313096.18</v>
      </c>
      <c r="AZ238" s="33">
        <v>53655863.95</v>
      </c>
      <c r="BA238" s="33">
        <f>IFERROR(BW109,0)</f>
        <v>0</v>
      </c>
      <c r="BB238" s="33">
        <f>IFERROR([6]健康险005大赔案!BO18,0)</f>
        <v>0</v>
      </c>
      <c r="BC238" s="33">
        <f>IFERROR([6]健康险005大赔案!BO57,0)</f>
        <v>0</v>
      </c>
      <c r="BD238" s="32">
        <f>ROUND(IFERROR(BW90*AZ238,0),2)</f>
        <v>53655863.95</v>
      </c>
      <c r="BE238" s="33">
        <f>ROUND(IFERROR(BW221*(SUM(AZ238:BA238)),0),2)</f>
        <v>53655863.95</v>
      </c>
      <c r="BF238" s="34">
        <f t="shared" si="105"/>
        <v>53655863.95</v>
      </c>
      <c r="BG238" s="33">
        <f t="shared" si="98"/>
        <v>0</v>
      </c>
      <c r="BH238" s="38">
        <f t="shared" si="99"/>
        <v>0</v>
      </c>
      <c r="BI238" s="33">
        <f t="shared" si="100"/>
        <v>0</v>
      </c>
      <c r="BJ238" s="33">
        <f t="shared" si="101"/>
        <v>0</v>
      </c>
      <c r="BK238" s="32">
        <f t="shared" si="102"/>
        <v>53655863.95</v>
      </c>
      <c r="BL238" s="33">
        <f t="shared" si="102"/>
        <v>0</v>
      </c>
      <c r="BM238" s="43">
        <f t="shared" si="103"/>
        <v>0.987899194186576</v>
      </c>
    </row>
    <row r="239" ht="15" customHeight="1" outlineLevel="1" spans="2:65">
      <c r="B239" s="31">
        <v>201903</v>
      </c>
      <c r="C239" s="32">
        <v>36655265.67</v>
      </c>
      <c r="D239" s="33">
        <v>89873356.84</v>
      </c>
      <c r="E239" s="33">
        <f>IFERROR(Z110,0)</f>
        <v>0</v>
      </c>
      <c r="F239" s="33">
        <f>IFERROR([6]健康险005大赔案!Z19,0)</f>
        <v>0</v>
      </c>
      <c r="G239" s="33">
        <f>IFERROR([6]健康险005大赔案!Z58,0)</f>
        <v>0</v>
      </c>
      <c r="H239" s="32">
        <f>ROUND(IFERROR(Z90*D239,0),2)</f>
        <v>89873356.84</v>
      </c>
      <c r="I239" s="33">
        <f>ROUND(IFERROR(Z221*(SUM(D239:E239)),0),2)</f>
        <v>89873356.84</v>
      </c>
      <c r="J239" s="34">
        <f t="shared" si="104"/>
        <v>89873356.84</v>
      </c>
      <c r="K239" s="33">
        <f t="shared" si="92"/>
        <v>0</v>
      </c>
      <c r="L239" s="38">
        <f t="shared" si="93"/>
        <v>0</v>
      </c>
      <c r="M239" s="33">
        <f t="shared" si="94"/>
        <v>0</v>
      </c>
      <c r="N239" s="39">
        <f t="shared" si="95"/>
        <v>0</v>
      </c>
      <c r="O239" s="32">
        <f t="shared" si="96"/>
        <v>89873356.84</v>
      </c>
      <c r="P239" s="33">
        <f t="shared" si="96"/>
        <v>0</v>
      </c>
      <c r="Q239" s="43">
        <f t="shared" si="97"/>
        <v>2.45185392050113</v>
      </c>
      <c r="AX239" s="31">
        <v>201903</v>
      </c>
      <c r="AY239" s="32">
        <v>21713518.29</v>
      </c>
      <c r="AZ239" s="33">
        <v>57070760.87</v>
      </c>
      <c r="BA239" s="33">
        <f>IFERROR(BV110,0)</f>
        <v>0</v>
      </c>
      <c r="BB239" s="33">
        <f>IFERROR([6]健康险005大赔案!BN19,0)</f>
        <v>0</v>
      </c>
      <c r="BC239" s="33">
        <f>IFERROR([6]健康险005大赔案!BN58,0)</f>
        <v>0</v>
      </c>
      <c r="BD239" s="32">
        <f>ROUND(IFERROR(BV90*AZ239,0),2)</f>
        <v>57070760.87</v>
      </c>
      <c r="BE239" s="33">
        <f>ROUND(IFERROR(BV221*(SUM(AZ239:BA239)),0),2)</f>
        <v>57070760.87</v>
      </c>
      <c r="BF239" s="34">
        <f t="shared" si="105"/>
        <v>57070760.87</v>
      </c>
      <c r="BG239" s="33">
        <f t="shared" si="98"/>
        <v>0</v>
      </c>
      <c r="BH239" s="38">
        <f t="shared" si="99"/>
        <v>0</v>
      </c>
      <c r="BI239" s="33">
        <f t="shared" si="100"/>
        <v>0</v>
      </c>
      <c r="BJ239" s="33">
        <f t="shared" si="101"/>
        <v>0</v>
      </c>
      <c r="BK239" s="32">
        <f t="shared" si="102"/>
        <v>57070760.87</v>
      </c>
      <c r="BL239" s="33">
        <f t="shared" si="102"/>
        <v>0</v>
      </c>
      <c r="BM239" s="43">
        <f t="shared" si="103"/>
        <v>2.62835161523702</v>
      </c>
    </row>
    <row r="240" ht="15" customHeight="1" outlineLevel="1" spans="2:65">
      <c r="B240" s="31">
        <v>201906</v>
      </c>
      <c r="C240" s="32">
        <v>41901825.26</v>
      </c>
      <c r="D240" s="33">
        <v>73620129.96</v>
      </c>
      <c r="E240" s="33">
        <f>IFERROR(Y111,0)</f>
        <v>0</v>
      </c>
      <c r="F240" s="33">
        <f>IFERROR([6]健康险005大赔案!Y20,0)</f>
        <v>0</v>
      </c>
      <c r="G240" s="33">
        <f>IFERROR([6]健康险005大赔案!Y59,0)</f>
        <v>0</v>
      </c>
      <c r="H240" s="32">
        <f>ROUND(IFERROR(Y90*D240,0),2)</f>
        <v>73620129.96</v>
      </c>
      <c r="I240" s="33">
        <f>ROUND(IFERROR(Y221*(SUM(D240:E240)),0),2)</f>
        <v>73620129.96</v>
      </c>
      <c r="J240" s="34">
        <f t="shared" si="104"/>
        <v>73620129.96</v>
      </c>
      <c r="K240" s="33">
        <f t="shared" si="92"/>
        <v>0</v>
      </c>
      <c r="L240" s="38">
        <f t="shared" si="93"/>
        <v>0</v>
      </c>
      <c r="M240" s="33">
        <f t="shared" si="94"/>
        <v>0</v>
      </c>
      <c r="N240" s="39">
        <f t="shared" si="95"/>
        <v>0</v>
      </c>
      <c r="O240" s="32">
        <f t="shared" si="96"/>
        <v>73620129.96</v>
      </c>
      <c r="P240" s="33">
        <f t="shared" si="96"/>
        <v>0</v>
      </c>
      <c r="Q240" s="43">
        <f t="shared" si="97"/>
        <v>1.75696713694901</v>
      </c>
      <c r="AX240" s="31">
        <v>201906</v>
      </c>
      <c r="AY240" s="32">
        <v>27942644.94</v>
      </c>
      <c r="AZ240" s="33">
        <v>46086783.6</v>
      </c>
      <c r="BA240" s="33">
        <f>IFERROR(BU111,0)</f>
        <v>0</v>
      </c>
      <c r="BB240" s="33">
        <f>IFERROR([6]健康险005大赔案!BM20,0)</f>
        <v>0</v>
      </c>
      <c r="BC240" s="33">
        <f>IFERROR([6]健康险005大赔案!BM59,0)</f>
        <v>0</v>
      </c>
      <c r="BD240" s="32">
        <f>ROUND(IFERROR(BU90*AZ240,0),2)</f>
        <v>46086783.6</v>
      </c>
      <c r="BE240" s="33">
        <f>ROUND(IFERROR(BU221*(SUM(AZ240:BA240)),0),2)</f>
        <v>46086783.6</v>
      </c>
      <c r="BF240" s="34">
        <f t="shared" si="105"/>
        <v>46086783.6</v>
      </c>
      <c r="BG240" s="33">
        <f t="shared" si="98"/>
        <v>0</v>
      </c>
      <c r="BH240" s="38">
        <f t="shared" si="99"/>
        <v>0</v>
      </c>
      <c r="BI240" s="33">
        <f t="shared" si="100"/>
        <v>0</v>
      </c>
      <c r="BJ240" s="33">
        <f t="shared" si="101"/>
        <v>0</v>
      </c>
      <c r="BK240" s="32">
        <f t="shared" si="102"/>
        <v>46086783.6</v>
      </c>
      <c r="BL240" s="33">
        <f t="shared" si="102"/>
        <v>0</v>
      </c>
      <c r="BM240" s="43">
        <f t="shared" si="103"/>
        <v>1.64933504680606</v>
      </c>
    </row>
    <row r="241" ht="15" customHeight="1" outlineLevel="1" spans="2:65">
      <c r="B241" s="31">
        <v>201909</v>
      </c>
      <c r="C241" s="32">
        <v>73769698.08</v>
      </c>
      <c r="D241" s="33">
        <v>61032215.83</v>
      </c>
      <c r="E241" s="33">
        <f>IFERROR(X112,0)</f>
        <v>0</v>
      </c>
      <c r="F241" s="33">
        <f>IFERROR([6]健康险005大赔案!X21,0)</f>
        <v>0</v>
      </c>
      <c r="G241" s="33">
        <f>IFERROR([6]健康险005大赔案!X60,0)</f>
        <v>0</v>
      </c>
      <c r="H241" s="32">
        <f>ROUND(IFERROR(X90*D241,0),2)</f>
        <v>61032215.83</v>
      </c>
      <c r="I241" s="33">
        <f>ROUND(IFERROR(X221*(SUM(D241:E241)),0),2)</f>
        <v>61032215.83</v>
      </c>
      <c r="J241" s="34">
        <f t="shared" si="104"/>
        <v>61032215.83</v>
      </c>
      <c r="K241" s="33">
        <f t="shared" si="92"/>
        <v>0</v>
      </c>
      <c r="L241" s="38">
        <f t="shared" si="93"/>
        <v>0</v>
      </c>
      <c r="M241" s="33">
        <f t="shared" si="94"/>
        <v>0</v>
      </c>
      <c r="N241" s="39">
        <f t="shared" si="95"/>
        <v>0</v>
      </c>
      <c r="O241" s="32">
        <f t="shared" si="96"/>
        <v>61032215.83</v>
      </c>
      <c r="P241" s="33">
        <f t="shared" si="96"/>
        <v>0</v>
      </c>
      <c r="Q241" s="43">
        <f t="shared" si="97"/>
        <v>0.827334493951883</v>
      </c>
      <c r="AX241" s="31">
        <v>201909</v>
      </c>
      <c r="AY241" s="32">
        <v>44826589.05</v>
      </c>
      <c r="AZ241" s="33">
        <v>37124827.78</v>
      </c>
      <c r="BA241" s="33">
        <f>IFERROR(BT112,0)</f>
        <v>0</v>
      </c>
      <c r="BB241" s="33">
        <f>IFERROR([6]健康险005大赔案!BL21,0)</f>
        <v>0</v>
      </c>
      <c r="BC241" s="33">
        <f>IFERROR([6]健康险005大赔案!BL60,0)</f>
        <v>0</v>
      </c>
      <c r="BD241" s="32">
        <f>ROUND(IFERROR(BT90*AZ241,0),2)</f>
        <v>37124827.78</v>
      </c>
      <c r="BE241" s="33">
        <f>ROUND(IFERROR(BT221*(SUM(AZ241:BA241)),0),2)</f>
        <v>37124827.78</v>
      </c>
      <c r="BF241" s="34">
        <f t="shared" si="105"/>
        <v>37124827.78</v>
      </c>
      <c r="BG241" s="33">
        <f t="shared" si="98"/>
        <v>0</v>
      </c>
      <c r="BH241" s="38">
        <f t="shared" si="99"/>
        <v>0</v>
      </c>
      <c r="BI241" s="33">
        <f t="shared" si="100"/>
        <v>0</v>
      </c>
      <c r="BJ241" s="33">
        <f t="shared" si="101"/>
        <v>0</v>
      </c>
      <c r="BK241" s="32">
        <f t="shared" si="102"/>
        <v>37124827.78</v>
      </c>
      <c r="BL241" s="33">
        <f t="shared" si="102"/>
        <v>0</v>
      </c>
      <c r="BM241" s="43">
        <f t="shared" si="103"/>
        <v>0.828187657521535</v>
      </c>
    </row>
    <row r="242" ht="15" customHeight="1" outlineLevel="1" spans="2:65">
      <c r="B242" s="31">
        <v>201912</v>
      </c>
      <c r="C242" s="32">
        <v>79031503.01</v>
      </c>
      <c r="D242" s="33">
        <v>63534866.99</v>
      </c>
      <c r="E242" s="33">
        <f>IFERROR(W113,0)</f>
        <v>0</v>
      </c>
      <c r="F242" s="33">
        <f>IFERROR([6]健康险005大赔案!W22,0)</f>
        <v>0</v>
      </c>
      <c r="G242" s="33">
        <f>IFERROR([6]健康险005大赔案!W61,0)</f>
        <v>0</v>
      </c>
      <c r="H242" s="32">
        <f>ROUND(IFERROR(W90*D242,0),2)</f>
        <v>63534866.99</v>
      </c>
      <c r="I242" s="33">
        <f>ROUND(IFERROR(W221*(SUM(D242:E242)),0),2)</f>
        <v>63534866.99</v>
      </c>
      <c r="J242" s="34">
        <f t="shared" si="104"/>
        <v>63534866.99</v>
      </c>
      <c r="K242" s="33">
        <f t="shared" si="92"/>
        <v>0</v>
      </c>
      <c r="L242" s="38">
        <f t="shared" si="93"/>
        <v>0</v>
      </c>
      <c r="M242" s="33">
        <f t="shared" si="94"/>
        <v>0</v>
      </c>
      <c r="N242" s="39">
        <f t="shared" si="95"/>
        <v>0</v>
      </c>
      <c r="O242" s="32">
        <f t="shared" si="96"/>
        <v>63534866.99</v>
      </c>
      <c r="P242" s="33">
        <f t="shared" si="96"/>
        <v>0</v>
      </c>
      <c r="Q242" s="43">
        <f t="shared" si="97"/>
        <v>0.803918242349014</v>
      </c>
      <c r="AX242" s="31">
        <v>201912</v>
      </c>
      <c r="AY242" s="32">
        <v>47532782.5</v>
      </c>
      <c r="AZ242" s="33">
        <v>38078820.6</v>
      </c>
      <c r="BA242" s="33">
        <f>IFERROR(BS113,0)</f>
        <v>0</v>
      </c>
      <c r="BB242" s="33">
        <f>IFERROR([6]健康险005大赔案!BK22,0)</f>
        <v>0</v>
      </c>
      <c r="BC242" s="33">
        <f>IFERROR([6]健康险005大赔案!BK61,0)</f>
        <v>0</v>
      </c>
      <c r="BD242" s="32">
        <f>ROUND(IFERROR(BS90*AZ242,0),2)</f>
        <v>38078820.6</v>
      </c>
      <c r="BE242" s="33">
        <f>ROUND(IFERROR(BS221*(SUM(AZ242:BA242)),0),2)</f>
        <v>38078820.6</v>
      </c>
      <c r="BF242" s="34">
        <f t="shared" si="105"/>
        <v>38078820.6</v>
      </c>
      <c r="BG242" s="33">
        <f t="shared" si="98"/>
        <v>0</v>
      </c>
      <c r="BH242" s="38">
        <f t="shared" si="99"/>
        <v>0</v>
      </c>
      <c r="BI242" s="33">
        <f t="shared" si="100"/>
        <v>0</v>
      </c>
      <c r="BJ242" s="33">
        <f t="shared" si="101"/>
        <v>0</v>
      </c>
      <c r="BK242" s="32">
        <f t="shared" si="102"/>
        <v>38078820.6</v>
      </c>
      <c r="BL242" s="33">
        <f t="shared" si="102"/>
        <v>0</v>
      </c>
      <c r="BM242" s="43">
        <f t="shared" si="103"/>
        <v>0.801106491083286</v>
      </c>
    </row>
    <row r="243" ht="15" customHeight="1" outlineLevel="1" spans="2:65">
      <c r="B243" s="31">
        <v>202003</v>
      </c>
      <c r="C243" s="32">
        <v>29968991.71</v>
      </c>
      <c r="D243" s="33">
        <v>52571836.3</v>
      </c>
      <c r="E243" s="33">
        <f>IFERROR(V114,0)</f>
        <v>0</v>
      </c>
      <c r="F243" s="33">
        <f>IFERROR([6]健康险005大赔案!V23,0)</f>
        <v>0</v>
      </c>
      <c r="G243" s="33">
        <f>IFERROR([6]健康险005大赔案!V62,0)</f>
        <v>0</v>
      </c>
      <c r="H243" s="32">
        <f>ROUND(IFERROR(V90*D243,0),2)</f>
        <v>52571836.3</v>
      </c>
      <c r="I243" s="33">
        <f>ROUND(IFERROR(V221*(SUM(D243:E243)),0),2)</f>
        <v>52571836.3</v>
      </c>
      <c r="J243" s="34">
        <f t="shared" si="104"/>
        <v>52571836.3</v>
      </c>
      <c r="K243" s="33">
        <f t="shared" si="92"/>
        <v>0</v>
      </c>
      <c r="L243" s="38">
        <f t="shared" si="93"/>
        <v>0</v>
      </c>
      <c r="M243" s="33">
        <f t="shared" si="94"/>
        <v>0</v>
      </c>
      <c r="N243" s="39">
        <f t="shared" si="95"/>
        <v>0</v>
      </c>
      <c r="O243" s="32">
        <f t="shared" si="96"/>
        <v>52571836.3</v>
      </c>
      <c r="P243" s="33">
        <f t="shared" si="96"/>
        <v>0</v>
      </c>
      <c r="Q243" s="43">
        <f t="shared" si="97"/>
        <v>1.75420770937909</v>
      </c>
      <c r="AX243" s="31">
        <v>202003</v>
      </c>
      <c r="AY243" s="32">
        <v>26073608.31</v>
      </c>
      <c r="AZ243" s="33">
        <v>50513806.65</v>
      </c>
      <c r="BA243" s="33">
        <f>IFERROR(BR114,0)</f>
        <v>0</v>
      </c>
      <c r="BB243" s="33">
        <f>IFERROR([6]健康险005大赔案!BJ23,0)</f>
        <v>0</v>
      </c>
      <c r="BC243" s="33">
        <f>IFERROR([6]健康险005大赔案!BJ62,0)</f>
        <v>0</v>
      </c>
      <c r="BD243" s="32">
        <f>ROUND(IFERROR(BR90*AZ243,0),2)</f>
        <v>50513806.65</v>
      </c>
      <c r="BE243" s="33">
        <f>ROUND(IFERROR(BR221*(SUM(AZ243:BA243)),0),2)</f>
        <v>50513806.65</v>
      </c>
      <c r="BF243" s="34">
        <f t="shared" si="105"/>
        <v>50513806.65</v>
      </c>
      <c r="BG243" s="33">
        <f t="shared" si="98"/>
        <v>0</v>
      </c>
      <c r="BH243" s="38">
        <f t="shared" si="99"/>
        <v>0</v>
      </c>
      <c r="BI243" s="33">
        <f t="shared" si="100"/>
        <v>0</v>
      </c>
      <c r="BJ243" s="33">
        <f t="shared" si="101"/>
        <v>0</v>
      </c>
      <c r="BK243" s="32">
        <f t="shared" si="102"/>
        <v>50513806.65</v>
      </c>
      <c r="BL243" s="33">
        <f t="shared" si="102"/>
        <v>0</v>
      </c>
      <c r="BM243" s="43">
        <f t="shared" si="103"/>
        <v>1.93735389630082</v>
      </c>
    </row>
    <row r="244" ht="15" customHeight="1" outlineLevel="1" spans="2:65">
      <c r="B244" s="31">
        <v>202006</v>
      </c>
      <c r="C244" s="32">
        <v>61802997.53</v>
      </c>
      <c r="D244" s="33">
        <v>67684297.08</v>
      </c>
      <c r="E244" s="33">
        <f>IFERROR(U115,0)</f>
        <v>0</v>
      </c>
      <c r="F244" s="33">
        <f>IFERROR([6]健康险005大赔案!U24,0)</f>
        <v>0</v>
      </c>
      <c r="G244" s="33">
        <f>IFERROR([6]健康险005大赔案!U63,0)</f>
        <v>0</v>
      </c>
      <c r="H244" s="32">
        <f>ROUND(IFERROR(U90*D244,0),2)</f>
        <v>67684297.08</v>
      </c>
      <c r="I244" s="33">
        <f>ROUND(IFERROR(U221*(SUM(D244:E244)),0),2)</f>
        <v>67684297.08</v>
      </c>
      <c r="J244" s="34">
        <f t="shared" si="104"/>
        <v>67684297.08</v>
      </c>
      <c r="K244" s="33">
        <f t="shared" si="92"/>
        <v>0</v>
      </c>
      <c r="L244" s="38">
        <f t="shared" si="93"/>
        <v>0</v>
      </c>
      <c r="M244" s="33">
        <f t="shared" si="94"/>
        <v>0</v>
      </c>
      <c r="N244" s="39">
        <f t="shared" si="95"/>
        <v>0</v>
      </c>
      <c r="O244" s="32">
        <f t="shared" si="96"/>
        <v>67684297.08</v>
      </c>
      <c r="P244" s="33">
        <f t="shared" si="96"/>
        <v>0</v>
      </c>
      <c r="Q244" s="43">
        <f t="shared" si="97"/>
        <v>1.09516204367183</v>
      </c>
      <c r="AX244" s="31">
        <v>202006</v>
      </c>
      <c r="AY244" s="32">
        <v>55294589.81</v>
      </c>
      <c r="AZ244" s="33">
        <v>65484629.31</v>
      </c>
      <c r="BA244" s="33">
        <f>IFERROR(BQ115,0)</f>
        <v>0</v>
      </c>
      <c r="BB244" s="33">
        <f>IFERROR([6]健康险005大赔案!BI24,0)</f>
        <v>0</v>
      </c>
      <c r="BC244" s="33">
        <f>IFERROR([6]健康险005大赔案!BI63,0)</f>
        <v>0</v>
      </c>
      <c r="BD244" s="32">
        <f>ROUND(IFERROR(BQ90*AZ244,0),2)</f>
        <v>65484629.31</v>
      </c>
      <c r="BE244" s="33">
        <f>ROUND(IFERROR(BQ221*(SUM(AZ244:BA244)),0),2)</f>
        <v>65484629.31</v>
      </c>
      <c r="BF244" s="34">
        <f t="shared" si="105"/>
        <v>65484629.31</v>
      </c>
      <c r="BG244" s="33">
        <f t="shared" si="98"/>
        <v>0</v>
      </c>
      <c r="BH244" s="38">
        <f t="shared" si="99"/>
        <v>0</v>
      </c>
      <c r="BI244" s="33">
        <f t="shared" si="100"/>
        <v>0</v>
      </c>
      <c r="BJ244" s="33">
        <f t="shared" si="101"/>
        <v>0</v>
      </c>
      <c r="BK244" s="32">
        <f t="shared" si="102"/>
        <v>65484629.31</v>
      </c>
      <c r="BL244" s="33">
        <f t="shared" si="102"/>
        <v>0</v>
      </c>
      <c r="BM244" s="43">
        <f t="shared" si="103"/>
        <v>1.18428637476134</v>
      </c>
    </row>
    <row r="245" ht="15" customHeight="1" outlineLevel="1" spans="2:65">
      <c r="B245" s="31">
        <v>202009</v>
      </c>
      <c r="C245" s="32">
        <v>58936499.21</v>
      </c>
      <c r="D245" s="33">
        <v>63371200.86</v>
      </c>
      <c r="E245" s="33">
        <f>IFERROR(T116,0)</f>
        <v>150000</v>
      </c>
      <c r="F245" s="33">
        <f>IFERROR([6]健康险005大赔案!T25,0)</f>
        <v>0</v>
      </c>
      <c r="G245" s="33">
        <f>IFERROR([6]健康险005大赔案!T64,0)</f>
        <v>0</v>
      </c>
      <c r="H245" s="32">
        <f>ROUND(IFERROR(T90*D245,0),2)</f>
        <v>63371200.86</v>
      </c>
      <c r="I245" s="33">
        <f>ROUND(IFERROR(T221*(SUM(D245:E245)),0),2)</f>
        <v>63521200.86</v>
      </c>
      <c r="J245" s="34">
        <f t="shared" si="104"/>
        <v>63521200.86</v>
      </c>
      <c r="K245" s="33">
        <f t="shared" si="92"/>
        <v>0</v>
      </c>
      <c r="L245" s="38">
        <f t="shared" si="93"/>
        <v>0</v>
      </c>
      <c r="M245" s="33">
        <f t="shared" si="94"/>
        <v>0</v>
      </c>
      <c r="N245" s="39">
        <f t="shared" si="95"/>
        <v>0</v>
      </c>
      <c r="O245" s="32">
        <f t="shared" si="96"/>
        <v>63521200.86</v>
      </c>
      <c r="P245" s="33">
        <f t="shared" si="96"/>
        <v>0</v>
      </c>
      <c r="Q245" s="43">
        <f t="shared" si="97"/>
        <v>1.0777905323773</v>
      </c>
      <c r="AX245" s="31">
        <v>202009</v>
      </c>
      <c r="AY245" s="32">
        <v>54514666.03</v>
      </c>
      <c r="AZ245" s="33">
        <v>63366223.27</v>
      </c>
      <c r="BA245" s="33">
        <f>IFERROR(BP116,0)</f>
        <v>150000</v>
      </c>
      <c r="BB245" s="33">
        <f>IFERROR([6]健康险005大赔案!BH25,0)</f>
        <v>0</v>
      </c>
      <c r="BC245" s="33">
        <f>IFERROR([6]健康险005大赔案!BH64,0)</f>
        <v>0</v>
      </c>
      <c r="BD245" s="32">
        <f>ROUND(IFERROR(BP90*AZ245,0),2)</f>
        <v>63366223.27</v>
      </c>
      <c r="BE245" s="33">
        <f>ROUND(IFERROR(BP221*(SUM(AZ245:BA245)),0),2)</f>
        <v>63516223.27</v>
      </c>
      <c r="BF245" s="34">
        <f t="shared" si="105"/>
        <v>63516223.27</v>
      </c>
      <c r="BG245" s="33">
        <f t="shared" si="98"/>
        <v>0</v>
      </c>
      <c r="BH245" s="38">
        <f t="shared" si="99"/>
        <v>0</v>
      </c>
      <c r="BI245" s="33">
        <f t="shared" si="100"/>
        <v>0</v>
      </c>
      <c r="BJ245" s="33">
        <f t="shared" si="101"/>
        <v>0</v>
      </c>
      <c r="BK245" s="32">
        <f t="shared" si="102"/>
        <v>63516223.27</v>
      </c>
      <c r="BL245" s="33">
        <f t="shared" si="102"/>
        <v>0</v>
      </c>
      <c r="BM245" s="43">
        <f t="shared" si="103"/>
        <v>1.16512175338369</v>
      </c>
    </row>
    <row r="246" ht="15" customHeight="1" outlineLevel="1" spans="2:65">
      <c r="B246" s="31">
        <v>202012</v>
      </c>
      <c r="C246" s="32">
        <v>76345412.73</v>
      </c>
      <c r="D246" s="33">
        <v>66458374.08</v>
      </c>
      <c r="E246" s="33">
        <f>IFERROR(S117,0)</f>
        <v>0</v>
      </c>
      <c r="F246" s="33">
        <f>IFERROR([6]健康险005大赔案!S26,0)</f>
        <v>0</v>
      </c>
      <c r="G246" s="33">
        <f>IFERROR([6]健康险005大赔案!S65,0)</f>
        <v>0</v>
      </c>
      <c r="H246" s="32">
        <f>ROUND(IFERROR(S90*D246,0),2)</f>
        <v>66458374.08</v>
      </c>
      <c r="I246" s="33">
        <f>ROUND(IFERROR(S221*(SUM(D246:E246)),0),2)</f>
        <v>66458374.08</v>
      </c>
      <c r="J246" s="34">
        <f t="shared" si="104"/>
        <v>66458374.08</v>
      </c>
      <c r="K246" s="33">
        <f t="shared" si="92"/>
        <v>0</v>
      </c>
      <c r="L246" s="38">
        <f t="shared" si="93"/>
        <v>0</v>
      </c>
      <c r="M246" s="33">
        <f t="shared" si="94"/>
        <v>0</v>
      </c>
      <c r="N246" s="39">
        <f t="shared" si="95"/>
        <v>0</v>
      </c>
      <c r="O246" s="32">
        <f t="shared" si="96"/>
        <v>66458374.08</v>
      </c>
      <c r="P246" s="33">
        <f t="shared" si="96"/>
        <v>0</v>
      </c>
      <c r="Q246" s="43">
        <f t="shared" si="97"/>
        <v>0.870495969614231</v>
      </c>
      <c r="AX246" s="31">
        <v>202012</v>
      </c>
      <c r="AY246" s="32">
        <v>76163894.9</v>
      </c>
      <c r="AZ246" s="33">
        <v>76990180.98</v>
      </c>
      <c r="BA246" s="33">
        <f>IFERROR(BO117,0)</f>
        <v>0</v>
      </c>
      <c r="BB246" s="33">
        <f>IFERROR([6]健康险005大赔案!BG26,0)</f>
        <v>0</v>
      </c>
      <c r="BC246" s="33">
        <f>IFERROR([6]健康险005大赔案!BG65,0)</f>
        <v>0</v>
      </c>
      <c r="BD246" s="32">
        <f>ROUND(IFERROR(BO90*AZ246,0),2)</f>
        <v>76990180.98</v>
      </c>
      <c r="BE246" s="33">
        <f>ROUND(IFERROR(BO221*(SUM(AZ246:BA246)),0),2)</f>
        <v>76990180.98</v>
      </c>
      <c r="BF246" s="34">
        <f t="shared" si="105"/>
        <v>76990180.98</v>
      </c>
      <c r="BG246" s="33">
        <f t="shared" si="98"/>
        <v>0</v>
      </c>
      <c r="BH246" s="38">
        <f t="shared" si="99"/>
        <v>0</v>
      </c>
      <c r="BI246" s="33">
        <f t="shared" si="100"/>
        <v>0</v>
      </c>
      <c r="BJ246" s="33">
        <f t="shared" si="101"/>
        <v>0</v>
      </c>
      <c r="BK246" s="32">
        <f t="shared" si="102"/>
        <v>76990180.98</v>
      </c>
      <c r="BL246" s="33">
        <f t="shared" si="102"/>
        <v>0</v>
      </c>
      <c r="BM246" s="43">
        <f t="shared" si="103"/>
        <v>1.01084878971965</v>
      </c>
    </row>
    <row r="247" ht="15" customHeight="1" outlineLevel="1" spans="2:65">
      <c r="B247" s="31">
        <v>202103</v>
      </c>
      <c r="C247" s="32">
        <v>38384589.23</v>
      </c>
      <c r="D247" s="33">
        <v>56390802.67</v>
      </c>
      <c r="E247" s="33">
        <f>IFERROR(R118,0)</f>
        <v>0</v>
      </c>
      <c r="F247" s="33">
        <f>IFERROR([6]健康险005大赔案!R27,0)</f>
        <v>0</v>
      </c>
      <c r="G247" s="33">
        <f>IFERROR([6]健康险005大赔案!R66,0)</f>
        <v>0</v>
      </c>
      <c r="H247" s="32">
        <f>ROUND(IFERROR(R90*D247,0),2)</f>
        <v>56390802.67</v>
      </c>
      <c r="I247" s="33">
        <f>ROUND(IFERROR(R221*(SUM(D247:E247)),0),2)</f>
        <v>56390802.67</v>
      </c>
      <c r="J247" s="34">
        <f t="shared" si="104"/>
        <v>56390802.67</v>
      </c>
      <c r="K247" s="33">
        <f t="shared" si="92"/>
        <v>0</v>
      </c>
      <c r="L247" s="38">
        <f t="shared" si="93"/>
        <v>0</v>
      </c>
      <c r="M247" s="33">
        <f t="shared" si="94"/>
        <v>0</v>
      </c>
      <c r="N247" s="39">
        <f t="shared" si="95"/>
        <v>0</v>
      </c>
      <c r="O247" s="32">
        <f t="shared" si="96"/>
        <v>56390802.67</v>
      </c>
      <c r="P247" s="33">
        <f t="shared" si="96"/>
        <v>0</v>
      </c>
      <c r="Q247" s="43">
        <f t="shared" si="97"/>
        <v>1.46910006857458</v>
      </c>
      <c r="AX247" s="31">
        <v>202103</v>
      </c>
      <c r="AY247" s="32">
        <v>38384589.23</v>
      </c>
      <c r="AZ247" s="33">
        <v>37404201.07</v>
      </c>
      <c r="BA247" s="33">
        <f>IFERROR(BN118,0)</f>
        <v>0</v>
      </c>
      <c r="BB247" s="33">
        <f>IFERROR([6]健康险005大赔案!BF27,0)</f>
        <v>0</v>
      </c>
      <c r="BC247" s="33">
        <f>IFERROR([6]健康险005大赔案!BF66,0)</f>
        <v>0</v>
      </c>
      <c r="BD247" s="32">
        <f>ROUND(IFERROR(BN90*AZ247,0),2)</f>
        <v>37404201.07</v>
      </c>
      <c r="BE247" s="33">
        <f>ROUND(IFERROR(BN221*(SUM(AZ247:BA247)),0),2)</f>
        <v>37404201.07</v>
      </c>
      <c r="BF247" s="34">
        <f t="shared" si="105"/>
        <v>37404201.07</v>
      </c>
      <c r="BG247" s="33">
        <f t="shared" si="98"/>
        <v>0</v>
      </c>
      <c r="BH247" s="38">
        <f t="shared" si="99"/>
        <v>0</v>
      </c>
      <c r="BI247" s="33">
        <f t="shared" si="100"/>
        <v>0</v>
      </c>
      <c r="BJ247" s="33">
        <f t="shared" si="101"/>
        <v>0</v>
      </c>
      <c r="BK247" s="32">
        <f t="shared" si="102"/>
        <v>37404201.07</v>
      </c>
      <c r="BL247" s="33">
        <f t="shared" si="102"/>
        <v>0</v>
      </c>
      <c r="BM247" s="43">
        <f t="shared" si="103"/>
        <v>0.974458808087654</v>
      </c>
    </row>
    <row r="248" ht="15" customHeight="1" outlineLevel="1" spans="2:65">
      <c r="B248" s="31">
        <v>202106</v>
      </c>
      <c r="C248" s="32">
        <v>54570073.66</v>
      </c>
      <c r="D248" s="33">
        <v>48902689.27</v>
      </c>
      <c r="E248" s="33">
        <f>IFERROR(Q119,0)</f>
        <v>0</v>
      </c>
      <c r="F248" s="33">
        <f>IFERROR([6]健康险005大赔案!Q28,0)</f>
        <v>0</v>
      </c>
      <c r="G248" s="33">
        <f>IFERROR([6]健康险005大赔案!Q67,0)</f>
        <v>0</v>
      </c>
      <c r="H248" s="32">
        <f>ROUND(IFERROR(Q90*D248,0),2)</f>
        <v>48902689.27</v>
      </c>
      <c r="I248" s="33">
        <f>ROUND(IFERROR(Q221*(SUM(D248:E248)),0),2)</f>
        <v>48902689.27</v>
      </c>
      <c r="J248" s="34">
        <f t="shared" si="104"/>
        <v>48902689.27</v>
      </c>
      <c r="K248" s="33">
        <f t="shared" si="92"/>
        <v>0</v>
      </c>
      <c r="L248" s="38">
        <f t="shared" si="93"/>
        <v>0</v>
      </c>
      <c r="M248" s="33">
        <f t="shared" si="94"/>
        <v>0</v>
      </c>
      <c r="N248" s="39">
        <f t="shared" si="95"/>
        <v>0</v>
      </c>
      <c r="O248" s="32">
        <f t="shared" si="96"/>
        <v>48902689.27</v>
      </c>
      <c r="P248" s="33">
        <f t="shared" si="96"/>
        <v>0</v>
      </c>
      <c r="Q248" s="43">
        <f t="shared" si="97"/>
        <v>0.896144827926919</v>
      </c>
      <c r="AX248" s="31">
        <v>202106</v>
      </c>
      <c r="AY248" s="32">
        <v>21397914.92</v>
      </c>
      <c r="AZ248" s="33">
        <v>31014430.19</v>
      </c>
      <c r="BA248" s="33">
        <f>IFERROR(BM119,0)</f>
        <v>0</v>
      </c>
      <c r="BB248" s="33">
        <f>IFERROR([6]健康险005大赔案!BE28,0)</f>
        <v>0</v>
      </c>
      <c r="BC248" s="33">
        <f>IFERROR([6]健康险005大赔案!BE67,0)</f>
        <v>0</v>
      </c>
      <c r="BD248" s="32">
        <f>ROUND(IFERROR(BM90*AZ248,0),2)</f>
        <v>31014430.19</v>
      </c>
      <c r="BE248" s="33">
        <f>ROUND(IFERROR(BM221*(SUM(AZ248:BA248)),0),2)</f>
        <v>31014430.19</v>
      </c>
      <c r="BF248" s="34">
        <f t="shared" si="105"/>
        <v>31014430.19</v>
      </c>
      <c r="BG248" s="33">
        <f t="shared" si="98"/>
        <v>0</v>
      </c>
      <c r="BH248" s="38">
        <f t="shared" si="99"/>
        <v>0</v>
      </c>
      <c r="BI248" s="33">
        <f t="shared" si="100"/>
        <v>0</v>
      </c>
      <c r="BJ248" s="33">
        <f t="shared" si="101"/>
        <v>0</v>
      </c>
      <c r="BK248" s="32">
        <f t="shared" si="102"/>
        <v>31014430.19</v>
      </c>
      <c r="BL248" s="33">
        <f t="shared" si="102"/>
        <v>0</v>
      </c>
      <c r="BM248" s="43">
        <f t="shared" si="103"/>
        <v>1.44941366044089</v>
      </c>
    </row>
    <row r="249" ht="15" customHeight="1" outlineLevel="1" spans="2:65">
      <c r="B249" s="31">
        <v>202109</v>
      </c>
      <c r="C249" s="32">
        <v>49154583</v>
      </c>
      <c r="D249" s="33">
        <v>40464854.9</v>
      </c>
      <c r="E249" s="33">
        <f>IFERROR(P120,0)</f>
        <v>468465.67</v>
      </c>
      <c r="F249" s="33">
        <f>IFERROR([6]健康险005大赔案!P29,0)</f>
        <v>0</v>
      </c>
      <c r="G249" s="33">
        <f>IFERROR([6]健康险005大赔案!P68,0)</f>
        <v>0</v>
      </c>
      <c r="H249" s="32">
        <f>ROUND(IFERROR(P90*D249,0),2)</f>
        <v>40464854.9</v>
      </c>
      <c r="I249" s="33">
        <f>ROUND(IFERROR(P221*(SUM(D249:E249)),0),2)</f>
        <v>40933320.57</v>
      </c>
      <c r="J249" s="34">
        <f t="shared" si="104"/>
        <v>40933320.57</v>
      </c>
      <c r="K249" s="33">
        <f t="shared" si="92"/>
        <v>0</v>
      </c>
      <c r="L249" s="38">
        <f t="shared" si="93"/>
        <v>0</v>
      </c>
      <c r="M249" s="33">
        <f t="shared" si="94"/>
        <v>0</v>
      </c>
      <c r="N249" s="39">
        <f t="shared" si="95"/>
        <v>0</v>
      </c>
      <c r="O249" s="32">
        <f t="shared" si="96"/>
        <v>40933320.57</v>
      </c>
      <c r="P249" s="33">
        <f t="shared" si="96"/>
        <v>0</v>
      </c>
      <c r="Q249" s="43">
        <f t="shared" si="97"/>
        <v>0.832746777040098</v>
      </c>
      <c r="AX249" s="31">
        <v>202109</v>
      </c>
      <c r="AY249" s="32">
        <v>30361602.3</v>
      </c>
      <c r="AZ249" s="33">
        <v>26207346.99</v>
      </c>
      <c r="BA249" s="33">
        <f>IFERROR(BL120,0)</f>
        <v>468465.67</v>
      </c>
      <c r="BB249" s="33">
        <f>IFERROR([6]健康险005大赔案!BD29,0)</f>
        <v>0</v>
      </c>
      <c r="BC249" s="33">
        <f>IFERROR([6]健康险005大赔案!BD68,0)</f>
        <v>0</v>
      </c>
      <c r="BD249" s="32">
        <f>ROUND(IFERROR(BL90*AZ249,0),2)</f>
        <v>26207346.99</v>
      </c>
      <c r="BE249" s="33">
        <f>ROUND(IFERROR(BL221*(SUM(AZ249:BA249)),0),2)</f>
        <v>26675812.66</v>
      </c>
      <c r="BF249" s="34">
        <f t="shared" si="105"/>
        <v>26675812.66</v>
      </c>
      <c r="BG249" s="33">
        <f t="shared" si="98"/>
        <v>0</v>
      </c>
      <c r="BH249" s="38">
        <f t="shared" si="99"/>
        <v>0</v>
      </c>
      <c r="BI249" s="33">
        <f t="shared" si="100"/>
        <v>0</v>
      </c>
      <c r="BJ249" s="33">
        <f t="shared" si="101"/>
        <v>0</v>
      </c>
      <c r="BK249" s="32">
        <f t="shared" si="102"/>
        <v>26675812.66</v>
      </c>
      <c r="BL249" s="33">
        <f t="shared" si="102"/>
        <v>0</v>
      </c>
      <c r="BM249" s="43">
        <f t="shared" si="103"/>
        <v>0.878603586082807</v>
      </c>
    </row>
    <row r="250" ht="15" customHeight="1" outlineLevel="1" spans="2:65">
      <c r="B250" s="31">
        <v>202112</v>
      </c>
      <c r="C250" s="32">
        <v>60878207.64</v>
      </c>
      <c r="D250" s="33">
        <v>35990964.24</v>
      </c>
      <c r="E250" s="33">
        <f>IFERROR(O121,0)</f>
        <v>1620000</v>
      </c>
      <c r="F250" s="33">
        <f>IFERROR([6]健康险005大赔案!O30,0)</f>
        <v>0</v>
      </c>
      <c r="G250" s="33">
        <f>IFERROR([6]健康险005大赔案!O69,0)</f>
        <v>0</v>
      </c>
      <c r="H250" s="32">
        <f>ROUND(IFERROR(O90*D250,0),2)</f>
        <v>35990964.24</v>
      </c>
      <c r="I250" s="33">
        <f>ROUND(IFERROR(O221*(SUM(D250:E250)),0),2)</f>
        <v>37610964.24</v>
      </c>
      <c r="J250" s="34">
        <f t="shared" si="104"/>
        <v>37610964.24</v>
      </c>
      <c r="K250" s="33">
        <f t="shared" si="92"/>
        <v>0</v>
      </c>
      <c r="L250" s="38">
        <f t="shared" si="93"/>
        <v>0</v>
      </c>
      <c r="M250" s="33">
        <f t="shared" si="94"/>
        <v>0</v>
      </c>
      <c r="N250" s="39">
        <f t="shared" si="95"/>
        <v>0</v>
      </c>
      <c r="O250" s="32">
        <f t="shared" si="96"/>
        <v>37610964.24</v>
      </c>
      <c r="P250" s="33">
        <f t="shared" si="96"/>
        <v>0</v>
      </c>
      <c r="Q250" s="43">
        <f t="shared" si="97"/>
        <v>0.617806694678175</v>
      </c>
      <c r="AX250" s="31">
        <v>202112</v>
      </c>
      <c r="AY250" s="32">
        <v>27776528.56</v>
      </c>
      <c r="AZ250" s="33">
        <v>25185294.09</v>
      </c>
      <c r="BA250" s="33">
        <f>IFERROR(BK121,0)</f>
        <v>1620000</v>
      </c>
      <c r="BB250" s="33">
        <f>IFERROR([6]健康险005大赔案!BC30,0)</f>
        <v>0</v>
      </c>
      <c r="BC250" s="33">
        <f>IFERROR([6]健康险005大赔案!BC69,0)</f>
        <v>0</v>
      </c>
      <c r="BD250" s="32">
        <f>ROUND(IFERROR(BK90*AZ250,0),2)</f>
        <v>25185294.09</v>
      </c>
      <c r="BE250" s="33">
        <f>ROUND(IFERROR(BK221*(SUM(AZ250:BA250)),0),2)</f>
        <v>26805294.09</v>
      </c>
      <c r="BF250" s="34">
        <f t="shared" si="105"/>
        <v>26805294.09</v>
      </c>
      <c r="BG250" s="33">
        <f t="shared" si="98"/>
        <v>0</v>
      </c>
      <c r="BH250" s="38">
        <f t="shared" si="99"/>
        <v>0</v>
      </c>
      <c r="BI250" s="33">
        <f t="shared" si="100"/>
        <v>0</v>
      </c>
      <c r="BJ250" s="33">
        <f t="shared" si="101"/>
        <v>0</v>
      </c>
      <c r="BK250" s="32">
        <f t="shared" si="102"/>
        <v>26805294.09</v>
      </c>
      <c r="BL250" s="33">
        <f t="shared" si="102"/>
        <v>0</v>
      </c>
      <c r="BM250" s="43">
        <f t="shared" si="103"/>
        <v>0.96503398659404</v>
      </c>
    </row>
    <row r="251" ht="15" customHeight="1" outlineLevel="1" spans="2:65">
      <c r="B251" s="31">
        <v>202203</v>
      </c>
      <c r="C251" s="32">
        <v>42870014</v>
      </c>
      <c r="D251" s="33">
        <v>44906407.54</v>
      </c>
      <c r="E251" s="33">
        <f>IFERROR(N122,0)</f>
        <v>1058632.52</v>
      </c>
      <c r="F251" s="33">
        <f>IFERROR([6]健康险005大赔案!N31,0)</f>
        <v>0</v>
      </c>
      <c r="G251" s="33">
        <f>IFERROR([6]健康险005大赔案!N70,0)</f>
        <v>0</v>
      </c>
      <c r="H251" s="32">
        <f>ROUND(IFERROR(N90*D251,0),2)</f>
        <v>44906407.54</v>
      </c>
      <c r="I251" s="33">
        <f>ROUND(IFERROR(N221*(SUM(D251:E251)),0),2)</f>
        <v>45965040.06</v>
      </c>
      <c r="J251" s="34">
        <f t="shared" si="104"/>
        <v>45965040.06</v>
      </c>
      <c r="K251" s="33">
        <f t="shared" si="92"/>
        <v>0</v>
      </c>
      <c r="L251" s="38">
        <f t="shared" si="93"/>
        <v>0</v>
      </c>
      <c r="M251" s="33">
        <f t="shared" si="94"/>
        <v>0</v>
      </c>
      <c r="N251" s="39">
        <f t="shared" si="95"/>
        <v>0</v>
      </c>
      <c r="O251" s="32">
        <f t="shared" si="96"/>
        <v>45965040.06</v>
      </c>
      <c r="P251" s="33">
        <f t="shared" si="96"/>
        <v>0</v>
      </c>
      <c r="Q251" s="43">
        <f t="shared" si="97"/>
        <v>1.0721955924717</v>
      </c>
      <c r="AX251" s="31">
        <v>202203</v>
      </c>
      <c r="AY251" s="32">
        <v>56056171.35</v>
      </c>
      <c r="AZ251" s="33">
        <v>44829404.66</v>
      </c>
      <c r="BA251" s="33">
        <f>IFERROR(BJ122,0)</f>
        <v>1058632.52</v>
      </c>
      <c r="BB251" s="33">
        <f>IFERROR([6]健康险005大赔案!BB31,0)</f>
        <v>0</v>
      </c>
      <c r="BC251" s="33">
        <f>IFERROR([6]健康险005大赔案!BB70,0)</f>
        <v>0</v>
      </c>
      <c r="BD251" s="32">
        <f>ROUND(IFERROR(BJ90*AZ251,0),2)</f>
        <v>44829404.66</v>
      </c>
      <c r="BE251" s="33">
        <f>ROUND(IFERROR(BJ221*(SUM(AZ251:BA251)),0),2)</f>
        <v>45888037.18</v>
      </c>
      <c r="BF251" s="34">
        <f t="shared" si="105"/>
        <v>45888037.18</v>
      </c>
      <c r="BG251" s="33">
        <f t="shared" si="98"/>
        <v>0</v>
      </c>
      <c r="BH251" s="38">
        <f t="shared" si="99"/>
        <v>0</v>
      </c>
      <c r="BI251" s="33">
        <f t="shared" si="100"/>
        <v>0</v>
      </c>
      <c r="BJ251" s="33">
        <f t="shared" si="101"/>
        <v>0</v>
      </c>
      <c r="BK251" s="32">
        <f t="shared" si="102"/>
        <v>45888037.18</v>
      </c>
      <c r="BL251" s="33">
        <f t="shared" si="102"/>
        <v>0</v>
      </c>
      <c r="BM251" s="43">
        <f t="shared" si="103"/>
        <v>0.818608122440028</v>
      </c>
    </row>
    <row r="252" ht="15" customHeight="1" outlineLevel="1" spans="2:65">
      <c r="B252" s="31">
        <v>202206</v>
      </c>
      <c r="C252" s="32">
        <v>91363048.86</v>
      </c>
      <c r="D252" s="33">
        <v>44683791.64</v>
      </c>
      <c r="E252" s="33">
        <f>IFERROR(M123,0)</f>
        <v>2438897.51</v>
      </c>
      <c r="F252" s="33">
        <f>IFERROR([6]健康险005大赔案!M32,0)</f>
        <v>0</v>
      </c>
      <c r="G252" s="33">
        <f>IFERROR([6]健康险005大赔案!M71,0)</f>
        <v>0</v>
      </c>
      <c r="H252" s="32">
        <f>ROUND(IFERROR(M90*D252,0),2)</f>
        <v>44683791.64</v>
      </c>
      <c r="I252" s="33">
        <f>ROUND(IFERROR(M221*(SUM(D252:E252)),0),2)</f>
        <v>47122689.15</v>
      </c>
      <c r="J252" s="34">
        <f t="shared" si="104"/>
        <v>47122689.15</v>
      </c>
      <c r="K252" s="33">
        <f t="shared" si="92"/>
        <v>0</v>
      </c>
      <c r="L252" s="38">
        <f t="shared" si="93"/>
        <v>0</v>
      </c>
      <c r="M252" s="33">
        <f t="shared" si="94"/>
        <v>0</v>
      </c>
      <c r="N252" s="39">
        <f t="shared" si="95"/>
        <v>0</v>
      </c>
      <c r="O252" s="32">
        <f t="shared" si="96"/>
        <v>47122689.15</v>
      </c>
      <c r="P252" s="33">
        <f t="shared" si="96"/>
        <v>0</v>
      </c>
      <c r="Q252" s="43">
        <f t="shared" si="97"/>
        <v>0.515774043642177</v>
      </c>
      <c r="AX252" s="31">
        <v>202206</v>
      </c>
      <c r="AY252" s="32">
        <v>91358844.93</v>
      </c>
      <c r="AZ252" s="33">
        <v>44683791.64</v>
      </c>
      <c r="BA252" s="33">
        <f>IFERROR(BI123,0)</f>
        <v>2438897.51</v>
      </c>
      <c r="BB252" s="33">
        <f>IFERROR([6]健康险005大赔案!BA32,0)</f>
        <v>0</v>
      </c>
      <c r="BC252" s="33">
        <f>IFERROR([6]健康险005大赔案!BA71,0)</f>
        <v>0</v>
      </c>
      <c r="BD252" s="32">
        <f>ROUND(IFERROR(BI90*AZ252,0),2)</f>
        <v>44683791.64</v>
      </c>
      <c r="BE252" s="33">
        <f>ROUND(IFERROR(BI221*(SUM(AZ252:BA252)),0),2)</f>
        <v>47122689.15</v>
      </c>
      <c r="BF252" s="34">
        <f t="shared" si="105"/>
        <v>47122689.15</v>
      </c>
      <c r="BG252" s="33">
        <f t="shared" si="98"/>
        <v>0</v>
      </c>
      <c r="BH252" s="38">
        <f t="shared" si="99"/>
        <v>0</v>
      </c>
      <c r="BI252" s="33">
        <f t="shared" si="100"/>
        <v>0</v>
      </c>
      <c r="BJ252" s="33">
        <f t="shared" si="101"/>
        <v>0</v>
      </c>
      <c r="BK252" s="32">
        <f t="shared" si="102"/>
        <v>47122689.15</v>
      </c>
      <c r="BL252" s="33">
        <f t="shared" si="102"/>
        <v>0</v>
      </c>
      <c r="BM252" s="43">
        <f t="shared" si="103"/>
        <v>0.515797777282603</v>
      </c>
    </row>
    <row r="253" ht="15" customHeight="1" outlineLevel="1" spans="2:65">
      <c r="B253" s="31">
        <v>202209</v>
      </c>
      <c r="C253" s="32">
        <v>68918039.62</v>
      </c>
      <c r="D253" s="33">
        <v>55929968.03</v>
      </c>
      <c r="E253" s="33">
        <f>IFERROR(L124,0)</f>
        <v>2125217.49</v>
      </c>
      <c r="F253" s="33">
        <f>IFERROR([6]健康险005大赔案!L33,0)</f>
        <v>0</v>
      </c>
      <c r="G253" s="33">
        <f>IFERROR([6]健康险005大赔案!L72,0)</f>
        <v>0</v>
      </c>
      <c r="H253" s="32">
        <f>ROUND(IFERROR(L90*D253,0),2)</f>
        <v>55929968.03</v>
      </c>
      <c r="I253" s="33">
        <f>ROUND(IFERROR(L221*(SUM(D253:E253)),0),2)</f>
        <v>58055185.52</v>
      </c>
      <c r="J253" s="34">
        <f t="shared" si="104"/>
        <v>58055185.52</v>
      </c>
      <c r="K253" s="33">
        <f t="shared" si="92"/>
        <v>0</v>
      </c>
      <c r="L253" s="38">
        <f t="shared" si="93"/>
        <v>0</v>
      </c>
      <c r="M253" s="33">
        <f t="shared" si="94"/>
        <v>0</v>
      </c>
      <c r="N253" s="39">
        <f t="shared" si="95"/>
        <v>0</v>
      </c>
      <c r="O253" s="32">
        <f t="shared" si="96"/>
        <v>58055185.52</v>
      </c>
      <c r="P253" s="33">
        <f t="shared" si="96"/>
        <v>0</v>
      </c>
      <c r="Q253" s="43">
        <f t="shared" si="97"/>
        <v>0.842380105994083</v>
      </c>
      <c r="AX253" s="31">
        <v>202209</v>
      </c>
      <c r="AY253" s="32">
        <v>68918039.62</v>
      </c>
      <c r="AZ253" s="33">
        <v>55929968.03</v>
      </c>
      <c r="BA253" s="33">
        <f>IFERROR(BH124,0)</f>
        <v>2125217.49</v>
      </c>
      <c r="BB253" s="33">
        <f>IFERROR([6]健康险005大赔案!AZ33,0)</f>
        <v>0</v>
      </c>
      <c r="BC253" s="33">
        <f>IFERROR([6]健康险005大赔案!AZ72,0)</f>
        <v>0</v>
      </c>
      <c r="BD253" s="32">
        <f>ROUND(IFERROR(BH90*AZ253,0),2)</f>
        <v>55929968.03</v>
      </c>
      <c r="BE253" s="33">
        <f>ROUND(IFERROR(BH221*(SUM(AZ253:BA253)),0),2)</f>
        <v>58055185.52</v>
      </c>
      <c r="BF253" s="34">
        <f t="shared" si="105"/>
        <v>58055185.52</v>
      </c>
      <c r="BG253" s="33">
        <f t="shared" si="98"/>
        <v>0</v>
      </c>
      <c r="BH253" s="38">
        <f t="shared" si="99"/>
        <v>0</v>
      </c>
      <c r="BI253" s="33">
        <f t="shared" si="100"/>
        <v>0</v>
      </c>
      <c r="BJ253" s="33">
        <f t="shared" si="101"/>
        <v>0</v>
      </c>
      <c r="BK253" s="32">
        <f t="shared" si="102"/>
        <v>58055185.52</v>
      </c>
      <c r="BL253" s="33">
        <f t="shared" si="102"/>
        <v>0</v>
      </c>
      <c r="BM253" s="43">
        <f t="shared" si="103"/>
        <v>0.842380105994083</v>
      </c>
    </row>
    <row r="254" ht="15" customHeight="1" outlineLevel="1" spans="2:65">
      <c r="B254" s="31">
        <v>202212</v>
      </c>
      <c r="C254" s="32">
        <v>60732396.14</v>
      </c>
      <c r="D254" s="33">
        <v>51264010.93</v>
      </c>
      <c r="E254" s="33">
        <f>IFERROR(K125,0)</f>
        <v>7220408.34</v>
      </c>
      <c r="F254" s="33">
        <f>IFERROR([6]健康险005大赔案!K34,0)</f>
        <v>0</v>
      </c>
      <c r="G254" s="33">
        <f>IFERROR([6]健康险005大赔案!K73,0)</f>
        <v>0</v>
      </c>
      <c r="H254" s="32">
        <f>ROUND(IFERROR(K90*D254,0),2)</f>
        <v>51264010.93</v>
      </c>
      <c r="I254" s="33">
        <f>ROUND(IFERROR(K221*(SUM(D254:E254)),0),2)</f>
        <v>58484419.27</v>
      </c>
      <c r="J254" s="34">
        <f t="shared" si="104"/>
        <v>58484419.27</v>
      </c>
      <c r="K254" s="33">
        <f t="shared" si="92"/>
        <v>0</v>
      </c>
      <c r="L254" s="38">
        <f t="shared" si="93"/>
        <v>0</v>
      </c>
      <c r="M254" s="33">
        <f t="shared" si="94"/>
        <v>0</v>
      </c>
      <c r="N254" s="39">
        <f t="shared" si="95"/>
        <v>0</v>
      </c>
      <c r="O254" s="32">
        <f t="shared" si="96"/>
        <v>58484419.27</v>
      </c>
      <c r="P254" s="33">
        <f t="shared" si="96"/>
        <v>0</v>
      </c>
      <c r="Q254" s="43">
        <f t="shared" si="97"/>
        <v>0.962985539631633</v>
      </c>
      <c r="AX254" s="31">
        <v>202212</v>
      </c>
      <c r="AY254" s="32">
        <v>60732396.14</v>
      </c>
      <c r="AZ254" s="33">
        <v>51264010.93</v>
      </c>
      <c r="BA254" s="33">
        <f>IFERROR(BG125,0)</f>
        <v>7220408.34</v>
      </c>
      <c r="BB254" s="33">
        <f>IFERROR([6]健康险005大赔案!AY34,0)</f>
        <v>0</v>
      </c>
      <c r="BC254" s="33">
        <f>IFERROR([6]健康险005大赔案!AY73,0)</f>
        <v>0</v>
      </c>
      <c r="BD254" s="32">
        <f>ROUND(IFERROR(BG90*AZ254,0),2)</f>
        <v>51264010.93</v>
      </c>
      <c r="BE254" s="33">
        <f>ROUND(IFERROR(BG221*(SUM(AZ254:BA254)),0),2)</f>
        <v>58484419.27</v>
      </c>
      <c r="BF254" s="34">
        <f t="shared" si="105"/>
        <v>58484419.27</v>
      </c>
      <c r="BG254" s="33">
        <f t="shared" si="98"/>
        <v>0</v>
      </c>
      <c r="BH254" s="38">
        <f t="shared" si="99"/>
        <v>0</v>
      </c>
      <c r="BI254" s="33">
        <f t="shared" si="100"/>
        <v>0</v>
      </c>
      <c r="BJ254" s="33">
        <f t="shared" si="101"/>
        <v>0</v>
      </c>
      <c r="BK254" s="32">
        <f t="shared" si="102"/>
        <v>58484419.27</v>
      </c>
      <c r="BL254" s="33">
        <f t="shared" si="102"/>
        <v>0</v>
      </c>
      <c r="BM254" s="43">
        <f t="shared" si="103"/>
        <v>0.962985539631633</v>
      </c>
    </row>
    <row r="255" ht="15" customHeight="1" outlineLevel="1" spans="2:65">
      <c r="B255" s="31">
        <v>202303</v>
      </c>
      <c r="C255" s="32">
        <v>76758937.85</v>
      </c>
      <c r="D255" s="33">
        <v>48521448.73</v>
      </c>
      <c r="E255" s="33">
        <f>IFERROR(J126,0)</f>
        <v>13874.28</v>
      </c>
      <c r="F255" s="33">
        <f>IFERROR([6]健康险005大赔案!J35,0)</f>
        <v>0</v>
      </c>
      <c r="G255" s="33">
        <f>IFERROR([6]健康险005大赔案!J74,0)</f>
        <v>0</v>
      </c>
      <c r="H255" s="32">
        <f>ROUND(IFERROR(J90*D255,0),2)</f>
        <v>48804491.85</v>
      </c>
      <c r="I255" s="33">
        <f>ROUND(IFERROR(J221*(SUM(D255:E255)),0),2)</f>
        <v>50058766.73</v>
      </c>
      <c r="J255" s="34">
        <f t="shared" si="104"/>
        <v>50058766.73</v>
      </c>
      <c r="K255" s="33">
        <f t="shared" si="92"/>
        <v>1523443.72</v>
      </c>
      <c r="L255" s="38">
        <f t="shared" si="93"/>
        <v>0</v>
      </c>
      <c r="M255" s="33">
        <f t="shared" si="94"/>
        <v>0</v>
      </c>
      <c r="N255" s="39">
        <f t="shared" si="95"/>
        <v>0</v>
      </c>
      <c r="O255" s="32">
        <f t="shared" si="96"/>
        <v>50058766.73</v>
      </c>
      <c r="P255" s="33">
        <f t="shared" si="96"/>
        <v>1523443.72</v>
      </c>
      <c r="Q255" s="43">
        <f t="shared" si="97"/>
        <v>0.65215554217052</v>
      </c>
      <c r="AX255" s="31">
        <v>202303</v>
      </c>
      <c r="AY255" s="32">
        <v>76758937.85</v>
      </c>
      <c r="AZ255" s="33">
        <v>48521448.73</v>
      </c>
      <c r="BA255" s="33">
        <f>IFERROR(BF126,0)</f>
        <v>13874.28</v>
      </c>
      <c r="BB255" s="33">
        <f>IFERROR([6]健康险005大赔案!AX35,0)</f>
        <v>0</v>
      </c>
      <c r="BC255" s="33">
        <f>IFERROR([6]健康险005大赔案!AX74,0)</f>
        <v>0</v>
      </c>
      <c r="BD255" s="32">
        <f>ROUND(IFERROR(BF90*AZ255,0),2)</f>
        <v>48833493.72</v>
      </c>
      <c r="BE255" s="33">
        <f>ROUND(IFERROR(BF221*(SUM(AZ255:BA255)),0),2)</f>
        <v>50214102.49</v>
      </c>
      <c r="BF255" s="34">
        <f t="shared" si="105"/>
        <v>50214102.49</v>
      </c>
      <c r="BG255" s="33">
        <f t="shared" si="98"/>
        <v>1678779.48</v>
      </c>
      <c r="BH255" s="38">
        <f t="shared" si="99"/>
        <v>0</v>
      </c>
      <c r="BI255" s="33">
        <f t="shared" si="100"/>
        <v>0</v>
      </c>
      <c r="BJ255" s="33">
        <f t="shared" si="101"/>
        <v>0</v>
      </c>
      <c r="BK255" s="32">
        <f t="shared" si="102"/>
        <v>50214102.49</v>
      </c>
      <c r="BL255" s="33">
        <f t="shared" si="102"/>
        <v>1678779.48</v>
      </c>
      <c r="BM255" s="43">
        <f t="shared" si="103"/>
        <v>0.65417922520146</v>
      </c>
    </row>
    <row r="256" ht="15" customHeight="1" outlineLevel="1" spans="2:65">
      <c r="B256" s="31">
        <v>202306</v>
      </c>
      <c r="C256" s="32">
        <v>120903945.44</v>
      </c>
      <c r="D256" s="33">
        <v>70002821.49</v>
      </c>
      <c r="E256" s="33">
        <f>IFERROR(I127,0)</f>
        <v>173946.95</v>
      </c>
      <c r="F256" s="33">
        <f>IFERROR([6]健康险005大赔案!I36,0)</f>
        <v>0</v>
      </c>
      <c r="G256" s="33">
        <f>IFERROR([6]健康险005大赔案!I75,0)</f>
        <v>0</v>
      </c>
      <c r="H256" s="32">
        <f>ROUND(IFERROR(I90*D256,0),2)</f>
        <v>70780831.18</v>
      </c>
      <c r="I256" s="33">
        <f>ROUND(IFERROR(I221*(SUM(D256:E256)),0),2)</f>
        <v>72747711.94</v>
      </c>
      <c r="J256" s="34">
        <f t="shared" si="104"/>
        <v>72747711.94</v>
      </c>
      <c r="K256" s="33">
        <f t="shared" si="92"/>
        <v>2570943.5</v>
      </c>
      <c r="L256" s="38">
        <f t="shared" si="93"/>
        <v>0</v>
      </c>
      <c r="M256" s="33">
        <f t="shared" si="94"/>
        <v>0</v>
      </c>
      <c r="N256" s="39">
        <f t="shared" si="95"/>
        <v>0</v>
      </c>
      <c r="O256" s="32">
        <f t="shared" si="96"/>
        <v>72747711.94</v>
      </c>
      <c r="P256" s="33">
        <f t="shared" si="96"/>
        <v>2570943.5</v>
      </c>
      <c r="Q256" s="43">
        <f t="shared" si="97"/>
        <v>0.601698411704041</v>
      </c>
      <c r="AX256" s="31">
        <v>202306</v>
      </c>
      <c r="AY256" s="32">
        <v>120903945.44</v>
      </c>
      <c r="AZ256" s="33">
        <v>70002821.49</v>
      </c>
      <c r="BA256" s="33">
        <f>IFERROR(BE127,0)</f>
        <v>173946.95</v>
      </c>
      <c r="BB256" s="33">
        <f>IFERROR([6]健康险005大赔案!AW36,0)</f>
        <v>0</v>
      </c>
      <c r="BC256" s="33">
        <f>IFERROR([6]健康险005大赔案!AW75,0)</f>
        <v>0</v>
      </c>
      <c r="BD256" s="32">
        <f>ROUND(IFERROR(BE90*AZ256,0),2)</f>
        <v>70838002.22</v>
      </c>
      <c r="BE256" s="33">
        <f>ROUND(IFERROR(BE221*(SUM(AZ256:BA256)),0),2)</f>
        <v>72988474.51</v>
      </c>
      <c r="BF256" s="34">
        <f t="shared" si="105"/>
        <v>72988474.51</v>
      </c>
      <c r="BG256" s="33">
        <f t="shared" si="98"/>
        <v>2811706.07</v>
      </c>
      <c r="BH256" s="38">
        <f t="shared" si="99"/>
        <v>0</v>
      </c>
      <c r="BI256" s="33">
        <f t="shared" si="100"/>
        <v>0</v>
      </c>
      <c r="BJ256" s="33">
        <f t="shared" si="101"/>
        <v>0</v>
      </c>
      <c r="BK256" s="32">
        <f t="shared" si="102"/>
        <v>72988474.51</v>
      </c>
      <c r="BL256" s="33">
        <f t="shared" si="102"/>
        <v>2811706.07</v>
      </c>
      <c r="BM256" s="43">
        <f t="shared" si="103"/>
        <v>0.603689765825065</v>
      </c>
    </row>
    <row r="257" ht="15" customHeight="1" outlineLevel="1" spans="2:65">
      <c r="B257" s="31">
        <v>202309</v>
      </c>
      <c r="C257" s="32">
        <v>71840296.77</v>
      </c>
      <c r="D257" s="33">
        <v>70780420.44</v>
      </c>
      <c r="E257" s="33">
        <f>IFERROR(H128,0)</f>
        <v>5672360.09</v>
      </c>
      <c r="F257" s="33">
        <f>IFERROR([6]健康险005大赔案!H37,0)</f>
        <v>0</v>
      </c>
      <c r="G257" s="33">
        <f>IFERROR([6]健康险005大赔案!H76,0)</f>
        <v>0</v>
      </c>
      <c r="H257" s="32">
        <f>ROUND(IFERROR(H90*D257,0),2)</f>
        <v>72235755.49</v>
      </c>
      <c r="I257" s="33">
        <f>ROUND(IFERROR(H221*(SUM(D257:E257)),0),2)</f>
        <v>80007600.25</v>
      </c>
      <c r="J257" s="34">
        <f t="shared" si="104"/>
        <v>80007600.25</v>
      </c>
      <c r="K257" s="33">
        <f t="shared" si="92"/>
        <v>3554819.72</v>
      </c>
      <c r="L257" s="38">
        <f t="shared" si="93"/>
        <v>0</v>
      </c>
      <c r="M257" s="33">
        <f t="shared" si="94"/>
        <v>0</v>
      </c>
      <c r="N257" s="39">
        <f t="shared" si="95"/>
        <v>0</v>
      </c>
      <c r="O257" s="32">
        <f t="shared" si="96"/>
        <v>80007600.25</v>
      </c>
      <c r="P257" s="33">
        <f t="shared" si="96"/>
        <v>3554819.72</v>
      </c>
      <c r="Q257" s="43">
        <f t="shared" si="97"/>
        <v>1.11368693960366</v>
      </c>
      <c r="AX257" s="31">
        <v>202309</v>
      </c>
      <c r="AY257" s="32">
        <v>71840296.77</v>
      </c>
      <c r="AZ257" s="33">
        <v>70780420.44</v>
      </c>
      <c r="BA257" s="33">
        <f>IFERROR(BD128,0)</f>
        <v>5672360.09</v>
      </c>
      <c r="BB257" s="33">
        <f>IFERROR([6]健康险005大赔案!AV37,0)</f>
        <v>0</v>
      </c>
      <c r="BC257" s="33">
        <f>IFERROR([6]健康险005大赔案!AV76,0)</f>
        <v>0</v>
      </c>
      <c r="BD257" s="32">
        <f>ROUND(IFERROR(BD90*AZ257,0),2)</f>
        <v>72294268.26</v>
      </c>
      <c r="BE257" s="33">
        <f>ROUND(IFERROR(BD221*(SUM(AZ257:BA257)),0),2)</f>
        <v>80272577.32</v>
      </c>
      <c r="BF257" s="34">
        <f t="shared" si="105"/>
        <v>80272577.32</v>
      </c>
      <c r="BG257" s="33">
        <f t="shared" si="98"/>
        <v>3819796.79</v>
      </c>
      <c r="BH257" s="38">
        <f t="shared" si="99"/>
        <v>0</v>
      </c>
      <c r="BI257" s="33">
        <f t="shared" si="100"/>
        <v>0</v>
      </c>
      <c r="BJ257" s="33">
        <f t="shared" si="101"/>
        <v>0</v>
      </c>
      <c r="BK257" s="32">
        <f t="shared" si="102"/>
        <v>80272577.32</v>
      </c>
      <c r="BL257" s="33">
        <f t="shared" si="102"/>
        <v>3819796.79</v>
      </c>
      <c r="BM257" s="43">
        <f t="shared" si="103"/>
        <v>1.11737535796931</v>
      </c>
    </row>
    <row r="258" ht="15" customHeight="1" outlineLevel="1" spans="2:65">
      <c r="B258" s="31">
        <v>202312</v>
      </c>
      <c r="C258" s="32">
        <v>38091161.91</v>
      </c>
      <c r="D258" s="33">
        <v>89627390.64</v>
      </c>
      <c r="E258" s="33">
        <f>IFERROR(G129,0)</f>
        <v>414308.4</v>
      </c>
      <c r="F258" s="33">
        <f>IFERROR([6]健康险005大赔案!G38,0)</f>
        <v>0</v>
      </c>
      <c r="G258" s="33">
        <f>IFERROR([6]健康险005大赔案!G77,0)</f>
        <v>0</v>
      </c>
      <c r="H258" s="32">
        <f>ROUND(IFERROR(G90*D258,0),2)</f>
        <v>92921233.01</v>
      </c>
      <c r="I258" s="33">
        <f>ROUND(IFERROR(G221*(SUM(D258:E258)),0),2)</f>
        <v>97113060.21</v>
      </c>
      <c r="J258" s="34">
        <f t="shared" si="104"/>
        <v>97113060.21</v>
      </c>
      <c r="K258" s="33">
        <f t="shared" si="92"/>
        <v>7071361.17</v>
      </c>
      <c r="L258" s="38">
        <f t="shared" si="93"/>
        <v>0</v>
      </c>
      <c r="M258" s="33">
        <f t="shared" si="94"/>
        <v>0</v>
      </c>
      <c r="N258" s="39">
        <f t="shared" si="95"/>
        <v>0</v>
      </c>
      <c r="O258" s="32">
        <f t="shared" si="96"/>
        <v>97113060.21</v>
      </c>
      <c r="P258" s="33">
        <f t="shared" si="96"/>
        <v>7071361.17</v>
      </c>
      <c r="Q258" s="43">
        <f t="shared" si="97"/>
        <v>2.54949062565889</v>
      </c>
      <c r="AX258" s="31">
        <v>202312</v>
      </c>
      <c r="AY258" s="32">
        <v>38091161.91</v>
      </c>
      <c r="AZ258" s="33">
        <v>89627390.64</v>
      </c>
      <c r="BA258" s="33">
        <f>IFERROR(BC129,0)</f>
        <v>414308.4</v>
      </c>
      <c r="BB258" s="33">
        <f>IFERROR([6]健康险005大赔案!AU38,0)</f>
        <v>0</v>
      </c>
      <c r="BC258" s="33">
        <f>IFERROR([6]健康险005大赔案!AU77,0)</f>
        <v>0</v>
      </c>
      <c r="BD258" s="32">
        <f>ROUND(IFERROR(BC90*AZ258,0),2)</f>
        <v>92996501.53</v>
      </c>
      <c r="BE258" s="33">
        <f>ROUND(IFERROR(BC221*(SUM(AZ258:BA258)),0),2)</f>
        <v>97434688.83</v>
      </c>
      <c r="BF258" s="34">
        <f t="shared" si="105"/>
        <v>97434688.83</v>
      </c>
      <c r="BG258" s="33">
        <f t="shared" si="98"/>
        <v>7392989.79</v>
      </c>
      <c r="BH258" s="38">
        <f t="shared" si="99"/>
        <v>0</v>
      </c>
      <c r="BI258" s="33">
        <f t="shared" si="100"/>
        <v>0</v>
      </c>
      <c r="BJ258" s="33">
        <f t="shared" si="101"/>
        <v>0</v>
      </c>
      <c r="BK258" s="32">
        <f t="shared" si="102"/>
        <v>97434688.83</v>
      </c>
      <c r="BL258" s="33">
        <f t="shared" si="102"/>
        <v>7392989.79</v>
      </c>
      <c r="BM258" s="43">
        <f t="shared" si="103"/>
        <v>2.55793428040379</v>
      </c>
    </row>
    <row r="259" ht="15" customHeight="1" outlineLevel="1" spans="2:65">
      <c r="B259" s="31">
        <v>202403</v>
      </c>
      <c r="C259" s="32">
        <v>89532507.38</v>
      </c>
      <c r="D259" s="33">
        <v>36435331.34</v>
      </c>
      <c r="E259" s="33">
        <f>IFERROR(F130,0)</f>
        <v>7149544.43</v>
      </c>
      <c r="F259" s="33">
        <f>IFERROR([6]健康险005大赔案!F39,0)</f>
        <v>0</v>
      </c>
      <c r="G259" s="33">
        <f>IFERROR([6]健康险005大赔案!F78,0)</f>
        <v>0</v>
      </c>
      <c r="H259" s="32">
        <f>ROUND(IFERROR(F90*D259,0),2)</f>
        <v>40233723.34</v>
      </c>
      <c r="I259" s="33">
        <f>ROUND(IFERROR(F221*(SUM(D259:E259)),0),2)</f>
        <v>48190478.98</v>
      </c>
      <c r="J259" s="34">
        <f t="shared" si="104"/>
        <v>48190478.98</v>
      </c>
      <c r="K259" s="33">
        <f t="shared" si="92"/>
        <v>4605603.21</v>
      </c>
      <c r="L259" s="38">
        <f t="shared" si="93"/>
        <v>0</v>
      </c>
      <c r="M259" s="33">
        <f t="shared" si="94"/>
        <v>0</v>
      </c>
      <c r="N259" s="39">
        <f t="shared" si="95"/>
        <v>0</v>
      </c>
      <c r="O259" s="32">
        <f t="shared" si="96"/>
        <v>48190478.98</v>
      </c>
      <c r="P259" s="33">
        <f t="shared" si="96"/>
        <v>4605603.21</v>
      </c>
      <c r="Q259" s="43">
        <f t="shared" si="97"/>
        <v>0.538245609222879</v>
      </c>
      <c r="AX259" s="31">
        <v>202403</v>
      </c>
      <c r="AY259" s="32">
        <v>89532507.38</v>
      </c>
      <c r="AZ259" s="33">
        <v>36435331.34</v>
      </c>
      <c r="BA259" s="33">
        <f>IFERROR(BB130,0)</f>
        <v>7149544.43</v>
      </c>
      <c r="BB259" s="33">
        <f>IFERROR([6]健康险005大赔案!AT39,0)</f>
        <v>0</v>
      </c>
      <c r="BC259" s="33">
        <f>IFERROR([6]健康险005大赔案!AT78,0)</f>
        <v>0</v>
      </c>
      <c r="BD259" s="32">
        <f>ROUND(IFERROR(BB90*AZ259,0),2)</f>
        <v>40266313.66</v>
      </c>
      <c r="BE259" s="33">
        <f>ROUND(IFERROR(BB221*(SUM(AZ259:BA259)),0),2)</f>
        <v>48350080.97</v>
      </c>
      <c r="BF259" s="34">
        <f t="shared" si="105"/>
        <v>48350080.97</v>
      </c>
      <c r="BG259" s="33">
        <f t="shared" si="98"/>
        <v>4765205.2</v>
      </c>
      <c r="BH259" s="38">
        <f t="shared" si="99"/>
        <v>0</v>
      </c>
      <c r="BI259" s="33">
        <f t="shared" si="100"/>
        <v>0</v>
      </c>
      <c r="BJ259" s="33">
        <f t="shared" si="101"/>
        <v>0</v>
      </c>
      <c r="BK259" s="32">
        <f t="shared" si="102"/>
        <v>48350080.97</v>
      </c>
      <c r="BL259" s="33">
        <f t="shared" si="102"/>
        <v>4765205.2</v>
      </c>
      <c r="BM259" s="43">
        <f t="shared" si="103"/>
        <v>0.540028224215695</v>
      </c>
    </row>
    <row r="260" ht="15" customHeight="1" outlineLevel="1" spans="2:65">
      <c r="B260" s="31">
        <v>202406</v>
      </c>
      <c r="C260" s="32">
        <v>112648275.85</v>
      </c>
      <c r="D260" s="33">
        <v>67487231.2</v>
      </c>
      <c r="E260" s="33">
        <f>IFERROR(E131,0)</f>
        <v>7134994.28</v>
      </c>
      <c r="F260" s="33">
        <f>IFERROR([6]健康险005大赔案!E40,0)</f>
        <v>0</v>
      </c>
      <c r="G260" s="33">
        <f>IFERROR([6]健康险005大赔案!E79,0)</f>
        <v>0</v>
      </c>
      <c r="H260" s="32">
        <f>ROUND(IFERROR(E90*D260,0),2)</f>
        <v>91150855.02</v>
      </c>
      <c r="I260" s="33">
        <f>ROUND(IFERROR(E221*(SUM(D260:E260)),0),2)</f>
        <v>101200896.88</v>
      </c>
      <c r="J260" s="34">
        <f t="shared" si="104"/>
        <v>101200896.88</v>
      </c>
      <c r="K260" s="33">
        <f t="shared" si="92"/>
        <v>26578671.4</v>
      </c>
      <c r="L260" s="38">
        <f t="shared" si="93"/>
        <v>0</v>
      </c>
      <c r="M260" s="33">
        <f t="shared" si="94"/>
        <v>0</v>
      </c>
      <c r="N260" s="39">
        <f t="shared" si="95"/>
        <v>0</v>
      </c>
      <c r="O260" s="32">
        <f t="shared" si="96"/>
        <v>101200896.88</v>
      </c>
      <c r="P260" s="33">
        <f t="shared" si="96"/>
        <v>26578671.4</v>
      </c>
      <c r="Q260" s="43">
        <f t="shared" si="97"/>
        <v>0.898379456910259</v>
      </c>
      <c r="AX260" s="31">
        <v>202406</v>
      </c>
      <c r="AY260" s="32">
        <v>112648275.85</v>
      </c>
      <c r="AZ260" s="33">
        <v>67487231.2</v>
      </c>
      <c r="BA260" s="33">
        <f>IFERROR(BA131,0)</f>
        <v>7134994.28</v>
      </c>
      <c r="BB260" s="33">
        <f>IFERROR([6]健康险005大赔案!AS40,0)</f>
        <v>0</v>
      </c>
      <c r="BC260" s="33">
        <f>IFERROR([6]健康险005大赔案!AS79,0)</f>
        <v>0</v>
      </c>
      <c r="BD260" s="32">
        <f>ROUND(IFERROR(BA90*AZ260,0),2)</f>
        <v>88956368.14</v>
      </c>
      <c r="BE260" s="33">
        <f>ROUND(IFERROR(BA221*(SUM(AZ260:BA260)),0),2)</f>
        <v>101536064.01</v>
      </c>
      <c r="BF260" s="34">
        <f t="shared" si="105"/>
        <v>101536064.01</v>
      </c>
      <c r="BG260" s="33">
        <f t="shared" si="98"/>
        <v>26913838.53</v>
      </c>
      <c r="BH260" s="38">
        <f t="shared" si="99"/>
        <v>0</v>
      </c>
      <c r="BI260" s="33">
        <f t="shared" si="100"/>
        <v>0</v>
      </c>
      <c r="BJ260" s="33">
        <f t="shared" si="101"/>
        <v>0</v>
      </c>
      <c r="BK260" s="32">
        <f t="shared" si="102"/>
        <v>101536064.01</v>
      </c>
      <c r="BL260" s="33">
        <f t="shared" si="102"/>
        <v>26913838.53</v>
      </c>
      <c r="BM260" s="43">
        <f t="shared" si="103"/>
        <v>0.901354798764992</v>
      </c>
    </row>
    <row r="261" ht="15" customHeight="1" outlineLevel="1" spans="2:65">
      <c r="B261" s="31">
        <v>202409</v>
      </c>
      <c r="C261" s="32">
        <v>120240608.04</v>
      </c>
      <c r="D261" s="33">
        <v>78961723.44</v>
      </c>
      <c r="E261" s="33">
        <f>IFERROR(D132,0)</f>
        <v>10646225.71</v>
      </c>
      <c r="F261" s="33">
        <f>IFERROR([6]健康险005大赔案!D41,0)</f>
        <v>0</v>
      </c>
      <c r="G261" s="33">
        <f>IFERROR([6]健康险005大赔案!D80,0)</f>
        <v>0</v>
      </c>
      <c r="H261" s="32">
        <f>ROUND(IFERROR(D90*D261,0),2)</f>
        <v>127978495.68</v>
      </c>
      <c r="I261" s="33">
        <f>ROUND(IFERROR(D221*(SUM(D261:E261)),0),2)</f>
        <v>127600389.86</v>
      </c>
      <c r="J261" s="34">
        <f t="shared" si="104"/>
        <v>127600389.86</v>
      </c>
      <c r="K261" s="33">
        <f t="shared" si="92"/>
        <v>37992440.71</v>
      </c>
      <c r="L261" s="38">
        <f t="shared" si="93"/>
        <v>0</v>
      </c>
      <c r="M261" s="33">
        <f t="shared" si="94"/>
        <v>0</v>
      </c>
      <c r="N261" s="39">
        <f t="shared" si="95"/>
        <v>0</v>
      </c>
      <c r="O261" s="32">
        <f t="shared" si="96"/>
        <v>127600389.86</v>
      </c>
      <c r="P261" s="33">
        <f t="shared" si="96"/>
        <v>37992440.71</v>
      </c>
      <c r="Q261" s="43">
        <f t="shared" si="97"/>
        <v>1.06120878744685</v>
      </c>
      <c r="AX261" s="31">
        <v>202409</v>
      </c>
      <c r="AY261" s="32">
        <v>120240608.04</v>
      </c>
      <c r="AZ261" s="33">
        <v>78961723.44</v>
      </c>
      <c r="BA261" s="33">
        <f>IFERROR(AZ132,0)</f>
        <v>10646225.71</v>
      </c>
      <c r="BB261" s="33">
        <f>IFERROR([6]健康险005大赔案!AR41,0)</f>
        <v>0</v>
      </c>
      <c r="BC261" s="33">
        <f>IFERROR([6]健康险005大赔案!AR80,0)</f>
        <v>0</v>
      </c>
      <c r="BD261" s="32">
        <f>ROUND(IFERROR(AZ90*AZ261,0),2)</f>
        <v>124897371.21</v>
      </c>
      <c r="BE261" s="33">
        <f>ROUND(IFERROR(AZ221*(SUM(AZ261:BA261)),0),2)</f>
        <v>128022989.43</v>
      </c>
      <c r="BF261" s="34">
        <f t="shared" si="105"/>
        <v>128022989.43</v>
      </c>
      <c r="BG261" s="33">
        <f t="shared" si="98"/>
        <v>38415040.28</v>
      </c>
      <c r="BH261" s="38">
        <f t="shared" si="99"/>
        <v>0</v>
      </c>
      <c r="BI261" s="33">
        <f t="shared" si="100"/>
        <v>0</v>
      </c>
      <c r="BJ261" s="33">
        <f t="shared" si="101"/>
        <v>0</v>
      </c>
      <c r="BK261" s="32">
        <f t="shared" si="102"/>
        <v>128022989.43</v>
      </c>
      <c r="BL261" s="33">
        <f t="shared" si="102"/>
        <v>38415040.28</v>
      </c>
      <c r="BM261" s="43">
        <f t="shared" si="103"/>
        <v>1.06472340348954</v>
      </c>
    </row>
    <row r="262" ht="15" customHeight="1" outlineLevel="1" spans="2:65">
      <c r="B262" s="44">
        <v>202412</v>
      </c>
      <c r="C262" s="45">
        <v>104979222.23</v>
      </c>
      <c r="D262" s="46">
        <v>45506575.04</v>
      </c>
      <c r="E262" s="46">
        <f>IFERROR(C133,0)</f>
        <v>36813146.65</v>
      </c>
      <c r="F262" s="46">
        <f>IFERROR([6]健康险005大赔案!C42,0)</f>
        <v>0</v>
      </c>
      <c r="G262" s="46">
        <f>IFERROR([6]健康险005大赔案!C81,0)</f>
        <v>0</v>
      </c>
      <c r="H262" s="45">
        <f>ROUND(IFERROR(C90*D262,0),2)</f>
        <v>94407066.32</v>
      </c>
      <c r="I262" s="46">
        <f>ROUND(IFERROR(C221*(SUM(D262:E262)),0),2)</f>
        <v>128944268.32</v>
      </c>
      <c r="J262" s="34">
        <f t="shared" si="104"/>
        <v>128944268.32</v>
      </c>
      <c r="K262" s="46">
        <f t="shared" si="92"/>
        <v>46624546.63</v>
      </c>
      <c r="L262" s="63">
        <f t="shared" si="93"/>
        <v>0</v>
      </c>
      <c r="M262" s="46">
        <f t="shared" si="94"/>
        <v>0</v>
      </c>
      <c r="N262" s="64">
        <f t="shared" si="95"/>
        <v>0</v>
      </c>
      <c r="O262" s="45">
        <f t="shared" si="96"/>
        <v>128944268.32</v>
      </c>
      <c r="P262" s="46">
        <f t="shared" si="96"/>
        <v>46624546.63</v>
      </c>
      <c r="Q262" s="68">
        <f t="shared" si="97"/>
        <v>1.228283707775</v>
      </c>
      <c r="AX262" s="44">
        <v>202412</v>
      </c>
      <c r="AY262" s="45">
        <v>104979222.23</v>
      </c>
      <c r="AZ262" s="46">
        <v>45506575.04</v>
      </c>
      <c r="BA262" s="46">
        <f>IFERROR(AY133,0)</f>
        <v>36813146.65</v>
      </c>
      <c r="BB262" s="46">
        <f>IFERROR([6]健康险005大赔案!AQ42,0)</f>
        <v>0</v>
      </c>
      <c r="BC262" s="46">
        <f>IFERROR([6]健康险005大赔案!AQ81,0)</f>
        <v>0</v>
      </c>
      <c r="BD262" s="45">
        <f>ROUND(IFERROR(AY90*AZ262,0),2)</f>
        <v>96452975.01</v>
      </c>
      <c r="BE262" s="46">
        <f>ROUND(IFERROR(AY221*(SUM(AZ262:BA262)),0),2)</f>
        <v>129371318.68</v>
      </c>
      <c r="BF262" s="34">
        <f t="shared" si="105"/>
        <v>129371318.68</v>
      </c>
      <c r="BG262" s="46">
        <f t="shared" si="98"/>
        <v>47051596.99</v>
      </c>
      <c r="BH262" s="63">
        <f t="shared" si="99"/>
        <v>0</v>
      </c>
      <c r="BI262" s="46">
        <f t="shared" si="100"/>
        <v>0</v>
      </c>
      <c r="BJ262" s="46">
        <f t="shared" si="101"/>
        <v>0</v>
      </c>
      <c r="BK262" s="45">
        <f t="shared" si="102"/>
        <v>129371318.68</v>
      </c>
      <c r="BL262" s="46">
        <f t="shared" si="102"/>
        <v>47051596.99</v>
      </c>
      <c r="BM262" s="68">
        <f t="shared" si="103"/>
        <v>1.23235165904124</v>
      </c>
    </row>
    <row r="263" ht="15" customHeight="1" outlineLevel="1" spans="2:65">
      <c r="B263" s="47" t="s">
        <v>59</v>
      </c>
      <c r="C263" s="48">
        <f t="shared" ref="C263:G263" si="106">IFERROR(SUM(C228:C262),0)</f>
        <v>1971168785.38</v>
      </c>
      <c r="D263" s="48">
        <f t="shared" si="106"/>
        <v>1760459471.89</v>
      </c>
      <c r="E263" s="48">
        <f t="shared" si="106"/>
        <v>83101239.17</v>
      </c>
      <c r="F263" s="48">
        <f t="shared" si="106"/>
        <v>0</v>
      </c>
      <c r="G263" s="48">
        <f t="shared" si="106"/>
        <v>0</v>
      </c>
      <c r="H263" s="48">
        <f t="shared" ref="H263:K263" si="107">ROUND(IFERROR(SUM(H228:H262),0),2)</f>
        <v>1891648981.46</v>
      </c>
      <c r="I263" s="48">
        <f t="shared" si="107"/>
        <v>1974082541.12</v>
      </c>
      <c r="J263" s="48">
        <f t="shared" si="107"/>
        <v>1974082541.12</v>
      </c>
      <c r="K263" s="48">
        <f t="shared" si="107"/>
        <v>130521830.06</v>
      </c>
      <c r="L263" s="48"/>
      <c r="M263" s="48">
        <f t="shared" ref="M263:P263" si="108">ROUND(IFERROR(SUM(M228:M262),0),2)</f>
        <v>0</v>
      </c>
      <c r="N263" s="48">
        <f t="shared" si="108"/>
        <v>0</v>
      </c>
      <c r="O263" s="48">
        <f t="shared" si="108"/>
        <v>1974082541.12</v>
      </c>
      <c r="P263" s="48">
        <f t="shared" si="108"/>
        <v>130521830.06</v>
      </c>
      <c r="Q263" s="69"/>
      <c r="AX263" s="47" t="s">
        <v>59</v>
      </c>
      <c r="AY263" s="48">
        <f t="shared" ref="AY263:BC263" si="109">IFERROR(SUM(AY228:AY262),0)</f>
        <v>1788488549.04</v>
      </c>
      <c r="AZ263" s="48">
        <f t="shared" si="109"/>
        <v>1587105401.87</v>
      </c>
      <c r="BA263" s="48">
        <f t="shared" si="109"/>
        <v>83101239.17</v>
      </c>
      <c r="BB263" s="48">
        <f t="shared" si="109"/>
        <v>0</v>
      </c>
      <c r="BC263" s="48">
        <f t="shared" si="109"/>
        <v>0</v>
      </c>
      <c r="BD263" s="48">
        <f t="shared" ref="BD263:BG263" si="110">ROUND(IFERROR(SUM(BD228:BD262),0),2)</f>
        <v>1715317753.3</v>
      </c>
      <c r="BE263" s="48">
        <f t="shared" si="110"/>
        <v>1803055594.17</v>
      </c>
      <c r="BF263" s="48">
        <f t="shared" si="110"/>
        <v>1803055594.17</v>
      </c>
      <c r="BG263" s="48">
        <f t="shared" si="110"/>
        <v>132848953.13</v>
      </c>
      <c r="BH263" s="48"/>
      <c r="BI263" s="48">
        <f t="shared" ref="BI263:BL263" si="111">ROUND(IFERROR(SUM(BI228:BI262),0),2)</f>
        <v>0</v>
      </c>
      <c r="BJ263" s="48">
        <f t="shared" si="111"/>
        <v>0</v>
      </c>
      <c r="BK263" s="48">
        <f t="shared" si="111"/>
        <v>1803055594.17</v>
      </c>
      <c r="BL263" s="48">
        <f t="shared" si="111"/>
        <v>132848953.13</v>
      </c>
      <c r="BM263" s="69"/>
    </row>
    <row r="264" ht="15" customHeight="1"/>
    <row r="265" ht="15" customHeight="1"/>
    <row r="266" ht="15" customHeight="1" spans="2:86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2"/>
    </row>
    <row r="267" ht="15" customHeight="1" spans="2:86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  <c r="CH267" s="2"/>
    </row>
    <row r="268" ht="15" customHeight="1" spans="2:86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201506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2"/>
    </row>
    <row r="269" ht="15" customHeight="1" spans="2:86">
      <c r="B269" s="10">
        <v>201509</v>
      </c>
      <c r="C269" s="11">
        <f t="shared" ref="C269:C302" si="112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201509</v>
      </c>
      <c r="AY269" s="11">
        <f t="shared" ref="AY269:AY287" si="113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2"/>
    </row>
    <row r="270" ht="15" customHeight="1" spans="2:86">
      <c r="B270" s="10">
        <v>201512</v>
      </c>
      <c r="C270" s="11">
        <f t="shared" si="112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201512</v>
      </c>
      <c r="AY270" s="11">
        <f t="shared" si="113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2"/>
    </row>
    <row r="271" ht="15" customHeight="1" spans="2:86">
      <c r="B271" s="10">
        <v>201603</v>
      </c>
      <c r="C271" s="11">
        <f t="shared" si="112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201603</v>
      </c>
      <c r="AY271" s="11">
        <f t="shared" si="113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  <c r="CH271" s="2"/>
    </row>
    <row r="272" ht="15" customHeight="1" spans="2:86">
      <c r="B272" s="10">
        <v>201606</v>
      </c>
      <c r="C272" s="11">
        <f t="shared" si="112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4">IFERROR($C272*AF$93/SUM($AF$93:$AK$93),0)</f>
        <v>0</v>
      </c>
      <c r="AG272" s="11">
        <f t="shared" si="114"/>
        <v>0</v>
      </c>
      <c r="AH272" s="11">
        <f t="shared" si="114"/>
        <v>0</v>
      </c>
      <c r="AI272" s="11">
        <f t="shared" si="114"/>
        <v>0</v>
      </c>
      <c r="AJ272" s="11">
        <f t="shared" si="114"/>
        <v>0</v>
      </c>
      <c r="AK272" s="11">
        <f t="shared" si="114"/>
        <v>0</v>
      </c>
      <c r="AX272" s="10">
        <v>201606</v>
      </c>
      <c r="AY272" s="11">
        <f t="shared" si="113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115">IFERROR($AY272*CB$93/SUM($AF$93:$CG$93),0)</f>
        <v>0</v>
      </c>
      <c r="CC272" s="11">
        <f t="shared" si="115"/>
        <v>0</v>
      </c>
      <c r="CD272" s="11">
        <f t="shared" si="115"/>
        <v>0</v>
      </c>
      <c r="CE272" s="11">
        <f t="shared" si="115"/>
        <v>0</v>
      </c>
      <c r="CF272" s="11">
        <f t="shared" si="115"/>
        <v>0</v>
      </c>
      <c r="CG272" s="11">
        <f t="shared" si="115"/>
        <v>0</v>
      </c>
      <c r="CH272" s="2"/>
    </row>
    <row r="273" ht="15" customHeight="1" spans="2:86">
      <c r="B273" s="10">
        <v>201609</v>
      </c>
      <c r="C273" s="11">
        <f t="shared" si="112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6">IFERROR($C273*AE$93/SUM($AE$93:$AK$93),0)</f>
        <v>0</v>
      </c>
      <c r="AF273" s="11">
        <f t="shared" si="116"/>
        <v>0</v>
      </c>
      <c r="AG273" s="11">
        <f t="shared" si="116"/>
        <v>0</v>
      </c>
      <c r="AH273" s="11">
        <f t="shared" si="116"/>
        <v>0</v>
      </c>
      <c r="AI273" s="11">
        <f t="shared" si="116"/>
        <v>0</v>
      </c>
      <c r="AJ273" s="11">
        <f t="shared" si="116"/>
        <v>0</v>
      </c>
      <c r="AK273" s="11">
        <f t="shared" si="116"/>
        <v>0</v>
      </c>
      <c r="AX273" s="10">
        <v>201609</v>
      </c>
      <c r="AY273" s="11">
        <f t="shared" si="113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117">IFERROR($AY273*CA$93/SUM($AE$93:$CG$93),0)</f>
        <v>0</v>
      </c>
      <c r="CB273" s="11">
        <f t="shared" si="117"/>
        <v>0</v>
      </c>
      <c r="CC273" s="11">
        <f t="shared" si="117"/>
        <v>0</v>
      </c>
      <c r="CD273" s="11">
        <f t="shared" si="117"/>
        <v>0</v>
      </c>
      <c r="CE273" s="11">
        <f t="shared" si="117"/>
        <v>0</v>
      </c>
      <c r="CF273" s="11">
        <f t="shared" si="117"/>
        <v>0</v>
      </c>
      <c r="CG273" s="11">
        <f t="shared" si="117"/>
        <v>0</v>
      </c>
      <c r="CH273" s="2"/>
    </row>
    <row r="274" ht="15" customHeight="1" spans="2:86">
      <c r="B274" s="10">
        <v>201612</v>
      </c>
      <c r="C274" s="11">
        <f t="shared" si="112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8">IFERROR($C274*AD$93/SUM($AD$93:$AK$93),0)</f>
        <v>0</v>
      </c>
      <c r="AE274" s="11">
        <f t="shared" si="118"/>
        <v>0</v>
      </c>
      <c r="AF274" s="11">
        <f t="shared" si="118"/>
        <v>0</v>
      </c>
      <c r="AG274" s="11">
        <f t="shared" si="118"/>
        <v>0</v>
      </c>
      <c r="AH274" s="11">
        <f t="shared" si="118"/>
        <v>0</v>
      </c>
      <c r="AI274" s="11">
        <f t="shared" si="118"/>
        <v>0</v>
      </c>
      <c r="AJ274" s="11">
        <f t="shared" si="118"/>
        <v>0</v>
      </c>
      <c r="AK274" s="11">
        <f t="shared" si="118"/>
        <v>0</v>
      </c>
      <c r="AX274" s="10">
        <v>201612</v>
      </c>
      <c r="AY274" s="11">
        <f t="shared" si="113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119">IFERROR($AY274*BZ$93/SUM($AD$93:$CG$93),0)</f>
        <v>0</v>
      </c>
      <c r="CA274" s="11">
        <f t="shared" si="119"/>
        <v>0</v>
      </c>
      <c r="CB274" s="11">
        <f t="shared" si="119"/>
        <v>0</v>
      </c>
      <c r="CC274" s="11">
        <f t="shared" si="119"/>
        <v>0</v>
      </c>
      <c r="CD274" s="11">
        <f t="shared" si="119"/>
        <v>0</v>
      </c>
      <c r="CE274" s="11">
        <f t="shared" si="119"/>
        <v>0</v>
      </c>
      <c r="CF274" s="11">
        <f t="shared" si="119"/>
        <v>0</v>
      </c>
      <c r="CG274" s="11">
        <f t="shared" si="119"/>
        <v>0</v>
      </c>
      <c r="CH274" s="2"/>
    </row>
    <row r="275" ht="15" customHeight="1" spans="2:86">
      <c r="B275" s="10">
        <v>201703</v>
      </c>
      <c r="C275" s="11">
        <f t="shared" si="112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20">IFERROR($C275*AC$93/SUM($AC$93:$AK$93),0)</f>
        <v>0</v>
      </c>
      <c r="AD275" s="11">
        <f t="shared" si="120"/>
        <v>0</v>
      </c>
      <c r="AE275" s="11">
        <f t="shared" si="120"/>
        <v>0</v>
      </c>
      <c r="AF275" s="11">
        <f t="shared" si="120"/>
        <v>0</v>
      </c>
      <c r="AG275" s="11">
        <f t="shared" si="120"/>
        <v>0</v>
      </c>
      <c r="AH275" s="11">
        <f t="shared" si="120"/>
        <v>0</v>
      </c>
      <c r="AI275" s="11">
        <f t="shared" si="120"/>
        <v>0</v>
      </c>
      <c r="AJ275" s="11">
        <f t="shared" si="120"/>
        <v>0</v>
      </c>
      <c r="AK275" s="11">
        <f t="shared" si="120"/>
        <v>0</v>
      </c>
      <c r="AX275" s="10">
        <v>201703</v>
      </c>
      <c r="AY275" s="11">
        <f t="shared" si="113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121">IFERROR($AY275*BY$93/SUM($AC$93:$CG$93),0)</f>
        <v>0</v>
      </c>
      <c r="BZ275" s="11">
        <f t="shared" si="121"/>
        <v>0</v>
      </c>
      <c r="CA275" s="11">
        <f t="shared" si="121"/>
        <v>0</v>
      </c>
      <c r="CB275" s="11">
        <f t="shared" si="121"/>
        <v>0</v>
      </c>
      <c r="CC275" s="11">
        <f t="shared" si="121"/>
        <v>0</v>
      </c>
      <c r="CD275" s="11">
        <f t="shared" si="121"/>
        <v>0</v>
      </c>
      <c r="CE275" s="11">
        <f t="shared" si="121"/>
        <v>0</v>
      </c>
      <c r="CF275" s="11">
        <f t="shared" si="121"/>
        <v>0</v>
      </c>
      <c r="CG275" s="11">
        <f t="shared" si="121"/>
        <v>0</v>
      </c>
      <c r="CH275" s="2"/>
    </row>
    <row r="276" ht="15" customHeight="1" spans="2:86">
      <c r="B276" s="10">
        <v>201706</v>
      </c>
      <c r="C276" s="11">
        <f t="shared" si="112"/>
        <v>981.570000000298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22">IFERROR($C276*AB$93/SUM($AB$93:$AK$93),0)</f>
        <v>0</v>
      </c>
      <c r="AC276" s="11">
        <f t="shared" si="122"/>
        <v>0</v>
      </c>
      <c r="AD276" s="11">
        <f t="shared" si="122"/>
        <v>0</v>
      </c>
      <c r="AE276" s="11">
        <f t="shared" si="122"/>
        <v>0</v>
      </c>
      <c r="AF276" s="11">
        <f t="shared" si="122"/>
        <v>0</v>
      </c>
      <c r="AG276" s="11">
        <f t="shared" si="122"/>
        <v>0</v>
      </c>
      <c r="AH276" s="11">
        <f t="shared" si="122"/>
        <v>0</v>
      </c>
      <c r="AI276" s="11">
        <f t="shared" si="122"/>
        <v>0</v>
      </c>
      <c r="AJ276" s="11">
        <f t="shared" si="122"/>
        <v>0</v>
      </c>
      <c r="AK276" s="11">
        <f t="shared" si="122"/>
        <v>0</v>
      </c>
      <c r="AX276" s="10">
        <v>201706</v>
      </c>
      <c r="AY276" s="11">
        <f t="shared" si="113"/>
        <v>981.570000000298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123">IFERROR($AY276*BX$93/SUM($AB$93:$CG$93),0)</f>
        <v>0</v>
      </c>
      <c r="BY276" s="11">
        <f t="shared" si="123"/>
        <v>0</v>
      </c>
      <c r="BZ276" s="11">
        <f t="shared" si="123"/>
        <v>0</v>
      </c>
      <c r="CA276" s="11">
        <f t="shared" si="123"/>
        <v>0</v>
      </c>
      <c r="CB276" s="11">
        <f t="shared" si="123"/>
        <v>0</v>
      </c>
      <c r="CC276" s="11">
        <f t="shared" si="123"/>
        <v>0</v>
      </c>
      <c r="CD276" s="11">
        <f t="shared" si="123"/>
        <v>0</v>
      </c>
      <c r="CE276" s="11">
        <f t="shared" si="123"/>
        <v>0</v>
      </c>
      <c r="CF276" s="11">
        <f t="shared" si="123"/>
        <v>0</v>
      </c>
      <c r="CG276" s="11">
        <f t="shared" si="123"/>
        <v>0</v>
      </c>
      <c r="CH276" s="2"/>
    </row>
    <row r="277" ht="15" customHeight="1" spans="2:86">
      <c r="B277" s="10">
        <v>201709</v>
      </c>
      <c r="C277" s="11">
        <f t="shared" si="112"/>
        <v>235.280000001192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4">IFERROR($C277*AA$93/SUM($AA$93:$AK$93),0)</f>
        <v>0</v>
      </c>
      <c r="AB277" s="11">
        <f t="shared" si="124"/>
        <v>0</v>
      </c>
      <c r="AC277" s="11">
        <f t="shared" si="124"/>
        <v>0</v>
      </c>
      <c r="AD277" s="11">
        <f t="shared" si="124"/>
        <v>0</v>
      </c>
      <c r="AE277" s="11">
        <f t="shared" si="124"/>
        <v>0</v>
      </c>
      <c r="AF277" s="11">
        <f t="shared" si="124"/>
        <v>0</v>
      </c>
      <c r="AG277" s="11">
        <f t="shared" si="124"/>
        <v>0</v>
      </c>
      <c r="AH277" s="11">
        <f t="shared" si="124"/>
        <v>0</v>
      </c>
      <c r="AI277" s="11">
        <f t="shared" si="124"/>
        <v>0</v>
      </c>
      <c r="AJ277" s="11">
        <f t="shared" si="124"/>
        <v>0</v>
      </c>
      <c r="AK277" s="11">
        <f t="shared" si="124"/>
        <v>0</v>
      </c>
      <c r="AX277" s="10">
        <v>201709</v>
      </c>
      <c r="AY277" s="11">
        <f t="shared" si="113"/>
        <v>235.280000001192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125">IFERROR($AY277*BW$93/SUM($AA$93:$CG$93),0)</f>
        <v>0</v>
      </c>
      <c r="BX277" s="11">
        <f t="shared" si="125"/>
        <v>0</v>
      </c>
      <c r="BY277" s="11">
        <f t="shared" si="125"/>
        <v>0</v>
      </c>
      <c r="BZ277" s="11">
        <f t="shared" si="125"/>
        <v>0</v>
      </c>
      <c r="CA277" s="11">
        <f t="shared" si="125"/>
        <v>0</v>
      </c>
      <c r="CB277" s="11">
        <f t="shared" si="125"/>
        <v>0</v>
      </c>
      <c r="CC277" s="11">
        <f t="shared" si="125"/>
        <v>0</v>
      </c>
      <c r="CD277" s="11">
        <f t="shared" si="125"/>
        <v>0</v>
      </c>
      <c r="CE277" s="11">
        <f t="shared" si="125"/>
        <v>0</v>
      </c>
      <c r="CF277" s="11">
        <f t="shared" si="125"/>
        <v>0</v>
      </c>
      <c r="CG277" s="11">
        <f t="shared" si="125"/>
        <v>0</v>
      </c>
      <c r="CH277" s="2"/>
    </row>
    <row r="278" ht="15" customHeight="1" spans="2:86">
      <c r="B278" s="10">
        <v>201712</v>
      </c>
      <c r="C278" s="11">
        <f t="shared" si="112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6">IFERROR($C278*Z$93/SUM($Z$93:$AK$93),0)</f>
        <v>0</v>
      </c>
      <c r="AA278" s="11">
        <f t="shared" si="126"/>
        <v>0</v>
      </c>
      <c r="AB278" s="11">
        <f t="shared" si="126"/>
        <v>0</v>
      </c>
      <c r="AC278" s="11">
        <f t="shared" si="126"/>
        <v>0</v>
      </c>
      <c r="AD278" s="11">
        <f t="shared" si="126"/>
        <v>0</v>
      </c>
      <c r="AE278" s="11">
        <f t="shared" si="126"/>
        <v>0</v>
      </c>
      <c r="AF278" s="11">
        <f t="shared" si="126"/>
        <v>0</v>
      </c>
      <c r="AG278" s="11">
        <f t="shared" si="126"/>
        <v>0</v>
      </c>
      <c r="AH278" s="11">
        <f t="shared" si="126"/>
        <v>0</v>
      </c>
      <c r="AI278" s="11">
        <f t="shared" si="126"/>
        <v>0</v>
      </c>
      <c r="AJ278" s="11">
        <f t="shared" si="126"/>
        <v>0</v>
      </c>
      <c r="AK278" s="11">
        <f t="shared" si="126"/>
        <v>0</v>
      </c>
      <c r="AX278" s="10">
        <v>201712</v>
      </c>
      <c r="AY278" s="11">
        <f t="shared" si="113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127">IFERROR($AY278*BV$93/SUM($Z$93:$CG$93),0)</f>
        <v>0</v>
      </c>
      <c r="BW278" s="11">
        <f t="shared" si="127"/>
        <v>0</v>
      </c>
      <c r="BX278" s="11">
        <f t="shared" si="127"/>
        <v>0</v>
      </c>
      <c r="BY278" s="11">
        <f t="shared" si="127"/>
        <v>0</v>
      </c>
      <c r="BZ278" s="11">
        <f t="shared" si="127"/>
        <v>0</v>
      </c>
      <c r="CA278" s="11">
        <f t="shared" si="127"/>
        <v>0</v>
      </c>
      <c r="CB278" s="11">
        <f t="shared" si="127"/>
        <v>0</v>
      </c>
      <c r="CC278" s="11">
        <f t="shared" si="127"/>
        <v>0</v>
      </c>
      <c r="CD278" s="11">
        <f t="shared" si="127"/>
        <v>0</v>
      </c>
      <c r="CE278" s="11">
        <f t="shared" si="127"/>
        <v>0</v>
      </c>
      <c r="CF278" s="11">
        <f t="shared" si="127"/>
        <v>0</v>
      </c>
      <c r="CG278" s="11">
        <f t="shared" si="127"/>
        <v>0</v>
      </c>
      <c r="CH278" s="2"/>
    </row>
    <row r="279" ht="15" customHeight="1" spans="2:86">
      <c r="B279" s="10">
        <v>201803</v>
      </c>
      <c r="C279" s="11">
        <f t="shared" si="112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8">IFERROR($C279*Y$93/SUM($Y$93:$AK$93),0)</f>
        <v>0</v>
      </c>
      <c r="Z279" s="11">
        <f t="shared" si="128"/>
        <v>0</v>
      </c>
      <c r="AA279" s="11">
        <f t="shared" si="128"/>
        <v>0</v>
      </c>
      <c r="AB279" s="11">
        <f t="shared" si="128"/>
        <v>0</v>
      </c>
      <c r="AC279" s="11">
        <f t="shared" si="128"/>
        <v>0</v>
      </c>
      <c r="AD279" s="11">
        <f t="shared" si="128"/>
        <v>0</v>
      </c>
      <c r="AE279" s="11">
        <f t="shared" si="128"/>
        <v>0</v>
      </c>
      <c r="AF279" s="11">
        <f t="shared" si="128"/>
        <v>0</v>
      </c>
      <c r="AG279" s="11">
        <f t="shared" si="128"/>
        <v>0</v>
      </c>
      <c r="AH279" s="11">
        <f t="shared" si="128"/>
        <v>0</v>
      </c>
      <c r="AI279" s="11">
        <f t="shared" si="128"/>
        <v>0</v>
      </c>
      <c r="AJ279" s="11">
        <f t="shared" si="128"/>
        <v>0</v>
      </c>
      <c r="AK279" s="11">
        <f t="shared" si="128"/>
        <v>0</v>
      </c>
      <c r="AX279" s="10">
        <v>201803</v>
      </c>
      <c r="AY279" s="11">
        <f t="shared" si="113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129">IFERROR($AY279*BU$93/SUM($Y$93:$CG$93),0)</f>
        <v>0</v>
      </c>
      <c r="BV279" s="11">
        <f t="shared" si="129"/>
        <v>0</v>
      </c>
      <c r="BW279" s="11">
        <f t="shared" si="129"/>
        <v>0</v>
      </c>
      <c r="BX279" s="11">
        <f t="shared" si="129"/>
        <v>0</v>
      </c>
      <c r="BY279" s="11">
        <f t="shared" si="129"/>
        <v>0</v>
      </c>
      <c r="BZ279" s="11">
        <f t="shared" si="129"/>
        <v>0</v>
      </c>
      <c r="CA279" s="11">
        <f t="shared" si="129"/>
        <v>0</v>
      </c>
      <c r="CB279" s="11">
        <f t="shared" si="129"/>
        <v>0</v>
      </c>
      <c r="CC279" s="11">
        <f t="shared" si="129"/>
        <v>0</v>
      </c>
      <c r="CD279" s="11">
        <f t="shared" si="129"/>
        <v>0</v>
      </c>
      <c r="CE279" s="11">
        <f t="shared" si="129"/>
        <v>0</v>
      </c>
      <c r="CF279" s="11">
        <f t="shared" si="129"/>
        <v>0</v>
      </c>
      <c r="CG279" s="11">
        <f t="shared" si="129"/>
        <v>0</v>
      </c>
      <c r="CH279" s="2"/>
    </row>
    <row r="280" ht="15" customHeight="1" spans="2:86">
      <c r="B280" s="10">
        <v>201806</v>
      </c>
      <c r="C280" s="11">
        <f t="shared" si="112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30">IFERROR($C280*Y$93/SUM($X$93:$AK$93),0)</f>
        <v>0</v>
      </c>
      <c r="Z280" s="11">
        <f t="shared" si="130"/>
        <v>0</v>
      </c>
      <c r="AA280" s="11">
        <f t="shared" si="130"/>
        <v>0</v>
      </c>
      <c r="AB280" s="11">
        <f t="shared" si="130"/>
        <v>0</v>
      </c>
      <c r="AC280" s="11">
        <f t="shared" si="130"/>
        <v>0</v>
      </c>
      <c r="AD280" s="11">
        <f t="shared" si="130"/>
        <v>0</v>
      </c>
      <c r="AE280" s="11">
        <f t="shared" si="130"/>
        <v>0</v>
      </c>
      <c r="AF280" s="11">
        <f t="shared" si="130"/>
        <v>0</v>
      </c>
      <c r="AG280" s="11">
        <f t="shared" si="130"/>
        <v>0</v>
      </c>
      <c r="AH280" s="11">
        <f t="shared" si="130"/>
        <v>0</v>
      </c>
      <c r="AI280" s="11">
        <f t="shared" si="130"/>
        <v>0</v>
      </c>
      <c r="AJ280" s="11">
        <f t="shared" si="130"/>
        <v>0</v>
      </c>
      <c r="AK280" s="11">
        <f t="shared" si="130"/>
        <v>0</v>
      </c>
      <c r="AX280" s="10">
        <v>201806</v>
      </c>
      <c r="AY280" s="11">
        <f t="shared" si="113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131">IFERROR($AY280*BU$93/SUM($X$93:$CG$93),0)</f>
        <v>0</v>
      </c>
      <c r="BV280" s="11">
        <f t="shared" si="131"/>
        <v>0</v>
      </c>
      <c r="BW280" s="11">
        <f t="shared" si="131"/>
        <v>0</v>
      </c>
      <c r="BX280" s="11">
        <f t="shared" si="131"/>
        <v>0</v>
      </c>
      <c r="BY280" s="11">
        <f t="shared" si="131"/>
        <v>0</v>
      </c>
      <c r="BZ280" s="11">
        <f t="shared" si="131"/>
        <v>0</v>
      </c>
      <c r="CA280" s="11">
        <f t="shared" si="131"/>
        <v>0</v>
      </c>
      <c r="CB280" s="11">
        <f t="shared" si="131"/>
        <v>0</v>
      </c>
      <c r="CC280" s="11">
        <f t="shared" si="131"/>
        <v>0</v>
      </c>
      <c r="CD280" s="11">
        <f t="shared" si="131"/>
        <v>0</v>
      </c>
      <c r="CE280" s="11">
        <f t="shared" si="131"/>
        <v>0</v>
      </c>
      <c r="CF280" s="11">
        <f t="shared" si="131"/>
        <v>0</v>
      </c>
      <c r="CG280" s="11">
        <f t="shared" si="131"/>
        <v>0</v>
      </c>
      <c r="CH280" s="2"/>
    </row>
    <row r="281" ht="15" customHeight="1" spans="2:86">
      <c r="B281" s="10">
        <v>201809</v>
      </c>
      <c r="C281" s="11">
        <f t="shared" si="112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32">IFERROR($C281*Z$93/SUM($W$93:$AK$93),0)</f>
        <v>0</v>
      </c>
      <c r="AA281" s="11">
        <f t="shared" si="132"/>
        <v>0</v>
      </c>
      <c r="AB281" s="11">
        <f t="shared" si="132"/>
        <v>0</v>
      </c>
      <c r="AC281" s="11">
        <f t="shared" si="132"/>
        <v>0</v>
      </c>
      <c r="AD281" s="11">
        <f t="shared" si="132"/>
        <v>0</v>
      </c>
      <c r="AE281" s="11">
        <f t="shared" si="132"/>
        <v>0</v>
      </c>
      <c r="AF281" s="11">
        <f t="shared" si="132"/>
        <v>0</v>
      </c>
      <c r="AG281" s="11">
        <f t="shared" si="132"/>
        <v>0</v>
      </c>
      <c r="AH281" s="11">
        <f t="shared" si="132"/>
        <v>0</v>
      </c>
      <c r="AI281" s="11">
        <f t="shared" si="132"/>
        <v>0</v>
      </c>
      <c r="AJ281" s="11">
        <f t="shared" si="132"/>
        <v>0</v>
      </c>
      <c r="AK281" s="11">
        <f t="shared" si="132"/>
        <v>0</v>
      </c>
      <c r="AX281" s="10">
        <v>201809</v>
      </c>
      <c r="AY281" s="11">
        <f t="shared" si="113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133">IFERROR($AY281*BV$93/SUM($W$93:$CG$93),0)</f>
        <v>0</v>
      </c>
      <c r="BW281" s="11">
        <f t="shared" si="133"/>
        <v>0</v>
      </c>
      <c r="BX281" s="11">
        <f t="shared" si="133"/>
        <v>0</v>
      </c>
      <c r="BY281" s="11">
        <f t="shared" si="133"/>
        <v>0</v>
      </c>
      <c r="BZ281" s="11">
        <f t="shared" si="133"/>
        <v>0</v>
      </c>
      <c r="CA281" s="11">
        <f t="shared" si="133"/>
        <v>0</v>
      </c>
      <c r="CB281" s="11">
        <f t="shared" si="133"/>
        <v>0</v>
      </c>
      <c r="CC281" s="11">
        <f t="shared" si="133"/>
        <v>0</v>
      </c>
      <c r="CD281" s="11">
        <f t="shared" si="133"/>
        <v>0</v>
      </c>
      <c r="CE281" s="11">
        <f t="shared" si="133"/>
        <v>0</v>
      </c>
      <c r="CF281" s="11">
        <f t="shared" si="133"/>
        <v>0</v>
      </c>
      <c r="CG281" s="11">
        <f t="shared" si="133"/>
        <v>0</v>
      </c>
      <c r="CH281" s="2"/>
    </row>
    <row r="282" ht="15" customHeight="1" spans="2:86">
      <c r="B282" s="10">
        <v>201812</v>
      </c>
      <c r="C282" s="11">
        <f t="shared" si="112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4">IFERROR($C282*Y$93/SUM($V$93:$AK$93),0)</f>
        <v>0</v>
      </c>
      <c r="Z282" s="73">
        <f t="shared" si="134"/>
        <v>0</v>
      </c>
      <c r="AA282" s="73">
        <f t="shared" si="134"/>
        <v>0</v>
      </c>
      <c r="AB282" s="73">
        <f t="shared" si="134"/>
        <v>0</v>
      </c>
      <c r="AC282" s="73">
        <f t="shared" si="134"/>
        <v>0</v>
      </c>
      <c r="AD282" s="73">
        <f t="shared" si="134"/>
        <v>0</v>
      </c>
      <c r="AE282" s="73">
        <f t="shared" si="134"/>
        <v>0</v>
      </c>
      <c r="AF282" s="73">
        <f t="shared" si="134"/>
        <v>0</v>
      </c>
      <c r="AG282" s="73">
        <f t="shared" si="134"/>
        <v>0</v>
      </c>
      <c r="AH282" s="73">
        <f t="shared" si="134"/>
        <v>0</v>
      </c>
      <c r="AI282" s="73">
        <f t="shared" si="134"/>
        <v>0</v>
      </c>
      <c r="AJ282" s="73">
        <f t="shared" si="134"/>
        <v>0</v>
      </c>
      <c r="AK282" s="73">
        <f t="shared" si="134"/>
        <v>0</v>
      </c>
      <c r="AX282" s="10">
        <v>201812</v>
      </c>
      <c r="AY282" s="11">
        <f t="shared" si="113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135">IFERROR($AY282*BT$93/SUM($V$93:$CG$93),0)</f>
        <v>0</v>
      </c>
      <c r="BU282" s="73">
        <f t="shared" si="135"/>
        <v>0</v>
      </c>
      <c r="BV282" s="73">
        <f t="shared" si="135"/>
        <v>0</v>
      </c>
      <c r="BW282" s="73">
        <f t="shared" si="135"/>
        <v>0</v>
      </c>
      <c r="BX282" s="73">
        <f t="shared" si="135"/>
        <v>0</v>
      </c>
      <c r="BY282" s="73">
        <f t="shared" si="135"/>
        <v>0</v>
      </c>
      <c r="BZ282" s="73">
        <f t="shared" si="135"/>
        <v>0</v>
      </c>
      <c r="CA282" s="73">
        <f t="shared" si="135"/>
        <v>0</v>
      </c>
      <c r="CB282" s="73">
        <f t="shared" si="135"/>
        <v>0</v>
      </c>
      <c r="CC282" s="73">
        <f t="shared" si="135"/>
        <v>0</v>
      </c>
      <c r="CD282" s="73">
        <f t="shared" si="135"/>
        <v>0</v>
      </c>
      <c r="CE282" s="73">
        <f t="shared" si="135"/>
        <v>0</v>
      </c>
      <c r="CF282" s="73">
        <f t="shared" si="135"/>
        <v>0</v>
      </c>
      <c r="CG282" s="73">
        <f t="shared" si="135"/>
        <v>0</v>
      </c>
      <c r="CH282" s="2"/>
    </row>
    <row r="283" ht="15" customHeight="1" spans="2:86">
      <c r="B283" s="10">
        <v>201903</v>
      </c>
      <c r="C283" s="11">
        <f t="shared" si="112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6">IFERROR($C283*X$93/SUM($W$93:$AK$93),0)</f>
        <v>0</v>
      </c>
      <c r="Y283" s="73">
        <f t="shared" si="136"/>
        <v>0</v>
      </c>
      <c r="Z283" s="73">
        <f t="shared" si="136"/>
        <v>0</v>
      </c>
      <c r="AA283" s="73">
        <f t="shared" si="136"/>
        <v>0</v>
      </c>
      <c r="AB283" s="73">
        <f t="shared" si="136"/>
        <v>0</v>
      </c>
      <c r="AC283" s="73">
        <f t="shared" si="136"/>
        <v>0</v>
      </c>
      <c r="AD283" s="73">
        <f t="shared" si="136"/>
        <v>0</v>
      </c>
      <c r="AE283" s="73">
        <f t="shared" si="136"/>
        <v>0</v>
      </c>
      <c r="AF283" s="73">
        <f t="shared" si="136"/>
        <v>0</v>
      </c>
      <c r="AG283" s="73">
        <f t="shared" si="136"/>
        <v>0</v>
      </c>
      <c r="AH283" s="73">
        <f t="shared" si="136"/>
        <v>0</v>
      </c>
      <c r="AI283" s="73">
        <f t="shared" si="136"/>
        <v>0</v>
      </c>
      <c r="AJ283" s="73">
        <f t="shared" si="136"/>
        <v>0</v>
      </c>
      <c r="AK283" s="73">
        <f t="shared" si="136"/>
        <v>0</v>
      </c>
      <c r="AX283" s="10">
        <v>201903</v>
      </c>
      <c r="AY283" s="11">
        <f t="shared" si="113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137">IFERROR($AY283*BS$93/SUM($W$93:$CG$93),0)</f>
        <v>0</v>
      </c>
      <c r="BT283" s="73">
        <f t="shared" si="137"/>
        <v>0</v>
      </c>
      <c r="BU283" s="73">
        <f t="shared" si="137"/>
        <v>0</v>
      </c>
      <c r="BV283" s="73">
        <f t="shared" si="137"/>
        <v>0</v>
      </c>
      <c r="BW283" s="73">
        <f t="shared" si="137"/>
        <v>0</v>
      </c>
      <c r="BX283" s="73">
        <f t="shared" si="137"/>
        <v>0</v>
      </c>
      <c r="BY283" s="73">
        <f t="shared" si="137"/>
        <v>0</v>
      </c>
      <c r="BZ283" s="73">
        <f t="shared" si="137"/>
        <v>0</v>
      </c>
      <c r="CA283" s="73">
        <f t="shared" si="137"/>
        <v>0</v>
      </c>
      <c r="CB283" s="73">
        <f t="shared" si="137"/>
        <v>0</v>
      </c>
      <c r="CC283" s="73">
        <f t="shared" si="137"/>
        <v>0</v>
      </c>
      <c r="CD283" s="73">
        <f t="shared" si="137"/>
        <v>0</v>
      </c>
      <c r="CE283" s="73">
        <f t="shared" si="137"/>
        <v>0</v>
      </c>
      <c r="CF283" s="73">
        <f t="shared" si="137"/>
        <v>0</v>
      </c>
      <c r="CG283" s="73">
        <f t="shared" si="137"/>
        <v>0</v>
      </c>
      <c r="CH283" s="2"/>
    </row>
    <row r="284" ht="15" customHeight="1" spans="2:86">
      <c r="B284" s="10">
        <v>201906</v>
      </c>
      <c r="C284" s="11">
        <f t="shared" si="112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8">IFERROR($C284*W$93/SUM($V$93:$AK$93),0)</f>
        <v>0</v>
      </c>
      <c r="X284" s="73">
        <f t="shared" si="138"/>
        <v>0</v>
      </c>
      <c r="Y284" s="73">
        <f t="shared" si="138"/>
        <v>0</v>
      </c>
      <c r="Z284" s="73">
        <f t="shared" si="138"/>
        <v>0</v>
      </c>
      <c r="AA284" s="73">
        <f t="shared" si="138"/>
        <v>0</v>
      </c>
      <c r="AB284" s="73">
        <f t="shared" si="138"/>
        <v>0</v>
      </c>
      <c r="AC284" s="73">
        <f t="shared" si="138"/>
        <v>0</v>
      </c>
      <c r="AD284" s="73">
        <f t="shared" si="138"/>
        <v>0</v>
      </c>
      <c r="AE284" s="73">
        <f t="shared" si="138"/>
        <v>0</v>
      </c>
      <c r="AF284" s="73">
        <f t="shared" si="138"/>
        <v>0</v>
      </c>
      <c r="AG284" s="73">
        <f t="shared" si="138"/>
        <v>0</v>
      </c>
      <c r="AH284" s="73">
        <f t="shared" si="138"/>
        <v>0</v>
      </c>
      <c r="AI284" s="73">
        <f t="shared" si="138"/>
        <v>0</v>
      </c>
      <c r="AJ284" s="73">
        <f t="shared" si="138"/>
        <v>0</v>
      </c>
      <c r="AK284" s="73">
        <f t="shared" si="138"/>
        <v>0</v>
      </c>
      <c r="AX284" s="10">
        <v>201906</v>
      </c>
      <c r="AY284" s="11">
        <f t="shared" si="113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139">IFERROR($AY284*BR$93/SUM($V$93:$CG$93),0)</f>
        <v>0</v>
      </c>
      <c r="BS284" s="73">
        <f t="shared" si="139"/>
        <v>0</v>
      </c>
      <c r="BT284" s="73">
        <f t="shared" si="139"/>
        <v>0</v>
      </c>
      <c r="BU284" s="73">
        <f t="shared" si="139"/>
        <v>0</v>
      </c>
      <c r="BV284" s="73">
        <f t="shared" si="139"/>
        <v>0</v>
      </c>
      <c r="BW284" s="73">
        <f t="shared" si="139"/>
        <v>0</v>
      </c>
      <c r="BX284" s="73">
        <f t="shared" si="139"/>
        <v>0</v>
      </c>
      <c r="BY284" s="73">
        <f t="shared" si="139"/>
        <v>0</v>
      </c>
      <c r="BZ284" s="73">
        <f t="shared" si="139"/>
        <v>0</v>
      </c>
      <c r="CA284" s="73">
        <f t="shared" si="139"/>
        <v>0</v>
      </c>
      <c r="CB284" s="73">
        <f t="shared" si="139"/>
        <v>0</v>
      </c>
      <c r="CC284" s="73">
        <f t="shared" si="139"/>
        <v>0</v>
      </c>
      <c r="CD284" s="73">
        <f t="shared" si="139"/>
        <v>0</v>
      </c>
      <c r="CE284" s="73">
        <f t="shared" si="139"/>
        <v>0</v>
      </c>
      <c r="CF284" s="73">
        <f t="shared" si="139"/>
        <v>0</v>
      </c>
      <c r="CG284" s="73">
        <f t="shared" si="139"/>
        <v>0</v>
      </c>
      <c r="CH284" s="2"/>
    </row>
    <row r="285" ht="15" customHeight="1" spans="2:86">
      <c r="B285" s="10">
        <v>201909</v>
      </c>
      <c r="C285" s="11">
        <f t="shared" si="112"/>
        <v>150000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40">IFERROR($C285*V$93/SUM($U$93:$AK$93),0)</f>
        <v>0</v>
      </c>
      <c r="W285" s="73">
        <f t="shared" si="140"/>
        <v>0</v>
      </c>
      <c r="X285" s="73">
        <f t="shared" si="140"/>
        <v>0</v>
      </c>
      <c r="Y285" s="73">
        <f t="shared" si="140"/>
        <v>0</v>
      </c>
      <c r="Z285" s="73">
        <f t="shared" si="140"/>
        <v>0</v>
      </c>
      <c r="AA285" s="73">
        <f t="shared" si="140"/>
        <v>0</v>
      </c>
      <c r="AB285" s="73">
        <f t="shared" si="140"/>
        <v>0</v>
      </c>
      <c r="AC285" s="73">
        <f t="shared" si="140"/>
        <v>0</v>
      </c>
      <c r="AD285" s="73">
        <f t="shared" si="140"/>
        <v>0</v>
      </c>
      <c r="AE285" s="73">
        <f t="shared" si="140"/>
        <v>0</v>
      </c>
      <c r="AF285" s="73">
        <f t="shared" si="140"/>
        <v>0</v>
      </c>
      <c r="AG285" s="73">
        <f t="shared" si="140"/>
        <v>0</v>
      </c>
      <c r="AH285" s="73">
        <f t="shared" si="140"/>
        <v>0</v>
      </c>
      <c r="AI285" s="73">
        <f t="shared" si="140"/>
        <v>0</v>
      </c>
      <c r="AJ285" s="73">
        <f t="shared" si="140"/>
        <v>0</v>
      </c>
      <c r="AK285" s="73">
        <f t="shared" si="140"/>
        <v>0</v>
      </c>
      <c r="AX285" s="10">
        <v>201909</v>
      </c>
      <c r="AY285" s="11">
        <f t="shared" si="113"/>
        <v>150000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141">IFERROR($AY285*BQ$93/SUM($U$93:$CG$93),0)</f>
        <v>0</v>
      </c>
      <c r="BR285" s="73">
        <f t="shared" si="141"/>
        <v>0</v>
      </c>
      <c r="BS285" s="73">
        <f t="shared" si="141"/>
        <v>0</v>
      </c>
      <c r="BT285" s="73">
        <f t="shared" si="141"/>
        <v>0</v>
      </c>
      <c r="BU285" s="73">
        <f t="shared" si="141"/>
        <v>0</v>
      </c>
      <c r="BV285" s="73">
        <f t="shared" si="141"/>
        <v>0</v>
      </c>
      <c r="BW285" s="73">
        <f t="shared" si="141"/>
        <v>0</v>
      </c>
      <c r="BX285" s="73">
        <f t="shared" si="141"/>
        <v>0</v>
      </c>
      <c r="BY285" s="73">
        <f t="shared" si="141"/>
        <v>0</v>
      </c>
      <c r="BZ285" s="73">
        <f t="shared" si="141"/>
        <v>0</v>
      </c>
      <c r="CA285" s="73">
        <f t="shared" si="141"/>
        <v>0</v>
      </c>
      <c r="CB285" s="73">
        <f t="shared" si="141"/>
        <v>0</v>
      </c>
      <c r="CC285" s="73">
        <f t="shared" si="141"/>
        <v>0</v>
      </c>
      <c r="CD285" s="73">
        <f t="shared" si="141"/>
        <v>0</v>
      </c>
      <c r="CE285" s="73">
        <f t="shared" si="141"/>
        <v>0</v>
      </c>
      <c r="CF285" s="73">
        <f t="shared" si="141"/>
        <v>0</v>
      </c>
      <c r="CG285" s="73">
        <f t="shared" si="141"/>
        <v>0</v>
      </c>
      <c r="CH285" s="2"/>
    </row>
    <row r="286" ht="15" customHeight="1" spans="2:86">
      <c r="B286" s="10">
        <v>201912</v>
      </c>
      <c r="C286" s="11">
        <f t="shared" si="112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42">IFERROR($C286*U$93/SUM($T$93:$AK$93),0)</f>
        <v>0</v>
      </c>
      <c r="V286" s="73">
        <f t="shared" si="142"/>
        <v>0</v>
      </c>
      <c r="W286" s="73">
        <f t="shared" si="142"/>
        <v>0</v>
      </c>
      <c r="X286" s="73">
        <f t="shared" si="142"/>
        <v>0</v>
      </c>
      <c r="Y286" s="73">
        <f t="shared" si="142"/>
        <v>0</v>
      </c>
      <c r="Z286" s="73">
        <f t="shared" si="142"/>
        <v>0</v>
      </c>
      <c r="AA286" s="73">
        <f t="shared" si="142"/>
        <v>0</v>
      </c>
      <c r="AB286" s="73">
        <f t="shared" si="142"/>
        <v>0</v>
      </c>
      <c r="AC286" s="73">
        <f t="shared" si="142"/>
        <v>0</v>
      </c>
      <c r="AD286" s="73">
        <f t="shared" si="142"/>
        <v>0</v>
      </c>
      <c r="AE286" s="73">
        <f t="shared" si="142"/>
        <v>0</v>
      </c>
      <c r="AF286" s="73">
        <f t="shared" si="142"/>
        <v>0</v>
      </c>
      <c r="AG286" s="73">
        <f t="shared" si="142"/>
        <v>0</v>
      </c>
      <c r="AH286" s="73">
        <f t="shared" si="142"/>
        <v>0</v>
      </c>
      <c r="AI286" s="73">
        <f t="shared" si="142"/>
        <v>0</v>
      </c>
      <c r="AJ286" s="73">
        <f t="shared" si="142"/>
        <v>0</v>
      </c>
      <c r="AK286" s="73">
        <f t="shared" si="142"/>
        <v>0</v>
      </c>
      <c r="AX286" s="10">
        <v>201912</v>
      </c>
      <c r="AY286" s="11">
        <f t="shared" si="113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143">IFERROR($AY286*BP$93/SUM($T$93:$CG$93),0)</f>
        <v>0</v>
      </c>
      <c r="BQ286" s="73">
        <f t="shared" si="143"/>
        <v>0</v>
      </c>
      <c r="BR286" s="73">
        <f t="shared" si="143"/>
        <v>0</v>
      </c>
      <c r="BS286" s="73">
        <f t="shared" si="143"/>
        <v>0</v>
      </c>
      <c r="BT286" s="73">
        <f t="shared" si="143"/>
        <v>0</v>
      </c>
      <c r="BU286" s="73">
        <f t="shared" si="143"/>
        <v>0</v>
      </c>
      <c r="BV286" s="73">
        <f t="shared" si="143"/>
        <v>0</v>
      </c>
      <c r="BW286" s="73">
        <f t="shared" si="143"/>
        <v>0</v>
      </c>
      <c r="BX286" s="73">
        <f t="shared" si="143"/>
        <v>0</v>
      </c>
      <c r="BY286" s="73">
        <f t="shared" si="143"/>
        <v>0</v>
      </c>
      <c r="BZ286" s="73">
        <f t="shared" si="143"/>
        <v>0</v>
      </c>
      <c r="CA286" s="73">
        <f t="shared" si="143"/>
        <v>0</v>
      </c>
      <c r="CB286" s="73">
        <f t="shared" si="143"/>
        <v>0</v>
      </c>
      <c r="CC286" s="73">
        <f t="shared" si="143"/>
        <v>0</v>
      </c>
      <c r="CD286" s="73">
        <f t="shared" si="143"/>
        <v>0</v>
      </c>
      <c r="CE286" s="73">
        <f t="shared" si="143"/>
        <v>0</v>
      </c>
      <c r="CF286" s="73">
        <f t="shared" si="143"/>
        <v>0</v>
      </c>
      <c r="CG286" s="73">
        <f t="shared" si="143"/>
        <v>0</v>
      </c>
      <c r="CH286" s="2"/>
    </row>
    <row r="287" ht="15" customHeight="1" spans="2:86">
      <c r="B287" s="10">
        <v>202003</v>
      </c>
      <c r="C287" s="11">
        <f t="shared" si="112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4">IFERROR($C287*T$93/SUM($S$93:$AK$93),0)</f>
        <v>0</v>
      </c>
      <c r="U287" s="73">
        <f t="shared" si="144"/>
        <v>0</v>
      </c>
      <c r="V287" s="73">
        <f t="shared" si="144"/>
        <v>0</v>
      </c>
      <c r="W287" s="73">
        <f t="shared" si="144"/>
        <v>0</v>
      </c>
      <c r="X287" s="73">
        <f t="shared" si="144"/>
        <v>0</v>
      </c>
      <c r="Y287" s="73">
        <f t="shared" si="144"/>
        <v>0</v>
      </c>
      <c r="Z287" s="73">
        <f t="shared" si="144"/>
        <v>0</v>
      </c>
      <c r="AA287" s="73">
        <f t="shared" si="144"/>
        <v>0</v>
      </c>
      <c r="AB287" s="73">
        <f t="shared" si="144"/>
        <v>0</v>
      </c>
      <c r="AC287" s="73">
        <f t="shared" si="144"/>
        <v>0</v>
      </c>
      <c r="AD287" s="73">
        <f t="shared" si="144"/>
        <v>0</v>
      </c>
      <c r="AE287" s="73">
        <f t="shared" si="144"/>
        <v>0</v>
      </c>
      <c r="AF287" s="73">
        <f t="shared" si="144"/>
        <v>0</v>
      </c>
      <c r="AG287" s="73">
        <f t="shared" si="144"/>
        <v>0</v>
      </c>
      <c r="AH287" s="73">
        <f t="shared" si="144"/>
        <v>0</v>
      </c>
      <c r="AI287" s="73">
        <f t="shared" si="144"/>
        <v>0</v>
      </c>
      <c r="AJ287" s="73">
        <f t="shared" si="144"/>
        <v>0</v>
      </c>
      <c r="AK287" s="73">
        <f t="shared" si="144"/>
        <v>0</v>
      </c>
      <c r="AX287" s="10">
        <v>202003</v>
      </c>
      <c r="AY287" s="11">
        <f t="shared" si="113"/>
        <v>0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145">IFERROR($AY287*BO$93/SUM($S$93:$CG$93),0)</f>
        <v>0</v>
      </c>
      <c r="BP287" s="73">
        <f t="shared" si="145"/>
        <v>0</v>
      </c>
      <c r="BQ287" s="73">
        <f t="shared" si="145"/>
        <v>0</v>
      </c>
      <c r="BR287" s="73">
        <f t="shared" si="145"/>
        <v>0</v>
      </c>
      <c r="BS287" s="73">
        <f t="shared" si="145"/>
        <v>0</v>
      </c>
      <c r="BT287" s="73">
        <f t="shared" si="145"/>
        <v>0</v>
      </c>
      <c r="BU287" s="73">
        <f t="shared" si="145"/>
        <v>0</v>
      </c>
      <c r="BV287" s="73">
        <f t="shared" si="145"/>
        <v>0</v>
      </c>
      <c r="BW287" s="73">
        <f t="shared" si="145"/>
        <v>0</v>
      </c>
      <c r="BX287" s="73">
        <f t="shared" si="145"/>
        <v>0</v>
      </c>
      <c r="BY287" s="73">
        <f t="shared" si="145"/>
        <v>0</v>
      </c>
      <c r="BZ287" s="73">
        <f t="shared" si="145"/>
        <v>0</v>
      </c>
      <c r="CA287" s="73">
        <f t="shared" si="145"/>
        <v>0</v>
      </c>
      <c r="CB287" s="73">
        <f t="shared" si="145"/>
        <v>0</v>
      </c>
      <c r="CC287" s="73">
        <f t="shared" si="145"/>
        <v>0</v>
      </c>
      <c r="CD287" s="73">
        <f t="shared" si="145"/>
        <v>0</v>
      </c>
      <c r="CE287" s="73">
        <f t="shared" si="145"/>
        <v>0</v>
      </c>
      <c r="CF287" s="73">
        <f t="shared" si="145"/>
        <v>0</v>
      </c>
      <c r="CG287" s="73">
        <f t="shared" si="145"/>
        <v>0</v>
      </c>
      <c r="CH287" s="2"/>
    </row>
    <row r="288" ht="15" customHeight="1" spans="2:86">
      <c r="B288" s="10">
        <v>202006</v>
      </c>
      <c r="C288" s="11">
        <f t="shared" si="112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6">IFERROR($C288*S$93/SUM($R$93:$AK$93),0)</f>
        <v>0</v>
      </c>
      <c r="T288" s="73">
        <f t="shared" si="146"/>
        <v>0</v>
      </c>
      <c r="U288" s="73">
        <f t="shared" si="146"/>
        <v>0</v>
      </c>
      <c r="V288" s="73">
        <f t="shared" si="146"/>
        <v>0</v>
      </c>
      <c r="W288" s="73">
        <f t="shared" si="146"/>
        <v>0</v>
      </c>
      <c r="X288" s="73">
        <f t="shared" si="146"/>
        <v>0</v>
      </c>
      <c r="Y288" s="73">
        <f t="shared" si="146"/>
        <v>0</v>
      </c>
      <c r="Z288" s="73">
        <f t="shared" si="146"/>
        <v>0</v>
      </c>
      <c r="AA288" s="73">
        <f t="shared" si="146"/>
        <v>0</v>
      </c>
      <c r="AB288" s="73">
        <f t="shared" si="146"/>
        <v>0</v>
      </c>
      <c r="AC288" s="73">
        <f t="shared" si="146"/>
        <v>0</v>
      </c>
      <c r="AD288" s="73">
        <f t="shared" si="146"/>
        <v>0</v>
      </c>
      <c r="AE288" s="73">
        <f t="shared" si="146"/>
        <v>0</v>
      </c>
      <c r="AF288" s="73">
        <f t="shared" si="146"/>
        <v>0</v>
      </c>
      <c r="AG288" s="73">
        <f t="shared" si="146"/>
        <v>0</v>
      </c>
      <c r="AH288" s="73">
        <f t="shared" si="146"/>
        <v>0</v>
      </c>
      <c r="AI288" s="73">
        <f t="shared" si="146"/>
        <v>0</v>
      </c>
      <c r="AJ288" s="73">
        <f t="shared" si="146"/>
        <v>0</v>
      </c>
      <c r="AK288" s="73">
        <f t="shared" si="146"/>
        <v>0</v>
      </c>
      <c r="AX288" s="10">
        <v>202006</v>
      </c>
      <c r="AY288" s="11">
        <f t="shared" ref="AY288:AY302" si="147">SUM(BF248,-AZ248)</f>
        <v>0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148">IFERROR($AY288*BN$93/SUM($BN$93:$CG$93),0)</f>
        <v>0</v>
      </c>
      <c r="BO288" s="73">
        <f t="shared" si="148"/>
        <v>0</v>
      </c>
      <c r="BP288" s="73">
        <f t="shared" si="148"/>
        <v>0</v>
      </c>
      <c r="BQ288" s="73">
        <f t="shared" si="148"/>
        <v>0</v>
      </c>
      <c r="BR288" s="73">
        <f t="shared" si="148"/>
        <v>0</v>
      </c>
      <c r="BS288" s="73">
        <f t="shared" si="148"/>
        <v>0</v>
      </c>
      <c r="BT288" s="73">
        <f t="shared" si="148"/>
        <v>0</v>
      </c>
      <c r="BU288" s="73">
        <f t="shared" si="148"/>
        <v>0</v>
      </c>
      <c r="BV288" s="73">
        <f t="shared" si="148"/>
        <v>0</v>
      </c>
      <c r="BW288" s="73">
        <f t="shared" si="148"/>
        <v>0</v>
      </c>
      <c r="BX288" s="73">
        <f t="shared" si="148"/>
        <v>0</v>
      </c>
      <c r="BY288" s="73">
        <f t="shared" si="148"/>
        <v>0</v>
      </c>
      <c r="BZ288" s="73">
        <f t="shared" si="148"/>
        <v>0</v>
      </c>
      <c r="CA288" s="73">
        <f t="shared" si="148"/>
        <v>0</v>
      </c>
      <c r="CB288" s="73">
        <f t="shared" si="148"/>
        <v>0</v>
      </c>
      <c r="CC288" s="73">
        <f t="shared" si="148"/>
        <v>0</v>
      </c>
      <c r="CD288" s="73">
        <f t="shared" si="148"/>
        <v>0</v>
      </c>
      <c r="CE288" s="73">
        <f t="shared" si="148"/>
        <v>0</v>
      </c>
      <c r="CF288" s="73">
        <f t="shared" si="148"/>
        <v>0</v>
      </c>
      <c r="CG288" s="73">
        <f t="shared" si="148"/>
        <v>0</v>
      </c>
      <c r="CH288" s="2"/>
    </row>
    <row r="289" ht="15" customHeight="1" spans="2:86">
      <c r="B289" s="10">
        <v>202009</v>
      </c>
      <c r="C289" s="11">
        <f t="shared" si="112"/>
        <v>468465.670000002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9">IFERROR($C289*R$93/SUM($Q$93:$AK$93),0)</f>
        <v>0</v>
      </c>
      <c r="S289" s="66">
        <f t="shared" si="149"/>
        <v>0</v>
      </c>
      <c r="T289" s="66">
        <f t="shared" si="149"/>
        <v>0</v>
      </c>
      <c r="U289" s="66">
        <f t="shared" si="149"/>
        <v>0</v>
      </c>
      <c r="V289" s="66">
        <f t="shared" si="149"/>
        <v>0</v>
      </c>
      <c r="W289" s="66">
        <f t="shared" si="149"/>
        <v>0</v>
      </c>
      <c r="X289" s="66">
        <f t="shared" si="149"/>
        <v>0</v>
      </c>
      <c r="Y289" s="66">
        <f t="shared" si="149"/>
        <v>0</v>
      </c>
      <c r="Z289" s="66">
        <f t="shared" si="149"/>
        <v>0</v>
      </c>
      <c r="AA289" s="66">
        <f t="shared" si="149"/>
        <v>0</v>
      </c>
      <c r="AB289" s="66">
        <f t="shared" si="149"/>
        <v>0</v>
      </c>
      <c r="AC289" s="66">
        <f t="shared" si="149"/>
        <v>0</v>
      </c>
      <c r="AD289" s="66">
        <f t="shared" si="149"/>
        <v>0</v>
      </c>
      <c r="AE289" s="66">
        <f t="shared" si="149"/>
        <v>0</v>
      </c>
      <c r="AF289" s="66">
        <f t="shared" si="149"/>
        <v>0</v>
      </c>
      <c r="AG289" s="66">
        <f t="shared" si="149"/>
        <v>0</v>
      </c>
      <c r="AH289" s="66">
        <f t="shared" si="149"/>
        <v>0</v>
      </c>
      <c r="AI289" s="66">
        <f t="shared" si="149"/>
        <v>0</v>
      </c>
      <c r="AJ289" s="66">
        <f t="shared" si="149"/>
        <v>0</v>
      </c>
      <c r="AK289" s="66">
        <f t="shared" si="149"/>
        <v>0</v>
      </c>
      <c r="AX289" s="10">
        <v>202009</v>
      </c>
      <c r="AY289" s="11">
        <f t="shared" si="147"/>
        <v>468465.670000002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150">IFERROR($AY289*BM$93/SUM($BM$93:$CG$93),0)</f>
        <v>0</v>
      </c>
      <c r="BN289" s="66">
        <f t="shared" si="150"/>
        <v>0</v>
      </c>
      <c r="BO289" s="66">
        <f t="shared" si="150"/>
        <v>0</v>
      </c>
      <c r="BP289" s="66">
        <f t="shared" si="150"/>
        <v>0</v>
      </c>
      <c r="BQ289" s="66">
        <f t="shared" si="150"/>
        <v>0</v>
      </c>
      <c r="BR289" s="66">
        <f t="shared" si="150"/>
        <v>0</v>
      </c>
      <c r="BS289" s="66">
        <f t="shared" si="150"/>
        <v>0</v>
      </c>
      <c r="BT289" s="66">
        <f t="shared" si="150"/>
        <v>0</v>
      </c>
      <c r="BU289" s="66">
        <f t="shared" si="150"/>
        <v>0</v>
      </c>
      <c r="BV289" s="66">
        <f t="shared" si="150"/>
        <v>0</v>
      </c>
      <c r="BW289" s="66">
        <f t="shared" si="150"/>
        <v>0</v>
      </c>
      <c r="BX289" s="66">
        <f t="shared" si="150"/>
        <v>0</v>
      </c>
      <c r="BY289" s="66">
        <f t="shared" si="150"/>
        <v>0</v>
      </c>
      <c r="BZ289" s="66">
        <f t="shared" si="150"/>
        <v>0</v>
      </c>
      <c r="CA289" s="66">
        <f t="shared" si="150"/>
        <v>0</v>
      </c>
      <c r="CB289" s="66">
        <f t="shared" si="150"/>
        <v>0</v>
      </c>
      <c r="CC289" s="66">
        <f t="shared" si="150"/>
        <v>0</v>
      </c>
      <c r="CD289" s="66">
        <f t="shared" si="150"/>
        <v>0</v>
      </c>
      <c r="CE289" s="66">
        <f t="shared" si="150"/>
        <v>0</v>
      </c>
      <c r="CF289" s="66">
        <f t="shared" si="150"/>
        <v>0</v>
      </c>
      <c r="CG289" s="66">
        <f t="shared" si="150"/>
        <v>0</v>
      </c>
      <c r="CH289" s="2"/>
    </row>
    <row r="290" ht="15" customHeight="1" spans="2:86">
      <c r="B290" s="10">
        <v>202012</v>
      </c>
      <c r="C290" s="11">
        <f t="shared" si="112"/>
        <v>1620000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51">IFERROR($C290*Q$93/SUM($P$93:$AK$93),0)</f>
        <v>0</v>
      </c>
      <c r="R290" s="66">
        <f t="shared" si="151"/>
        <v>0</v>
      </c>
      <c r="S290" s="66">
        <f t="shared" si="151"/>
        <v>0</v>
      </c>
      <c r="T290" s="66">
        <f t="shared" si="151"/>
        <v>0</v>
      </c>
      <c r="U290" s="66">
        <f t="shared" si="151"/>
        <v>0</v>
      </c>
      <c r="V290" s="66">
        <f t="shared" si="151"/>
        <v>0</v>
      </c>
      <c r="W290" s="66">
        <f t="shared" si="151"/>
        <v>0</v>
      </c>
      <c r="X290" s="66">
        <f t="shared" si="151"/>
        <v>0</v>
      </c>
      <c r="Y290" s="66">
        <f t="shared" si="151"/>
        <v>0</v>
      </c>
      <c r="Z290" s="66">
        <f t="shared" si="151"/>
        <v>0</v>
      </c>
      <c r="AA290" s="66">
        <f t="shared" si="151"/>
        <v>0</v>
      </c>
      <c r="AB290" s="66">
        <f t="shared" si="151"/>
        <v>0</v>
      </c>
      <c r="AC290" s="66">
        <f t="shared" si="151"/>
        <v>0</v>
      </c>
      <c r="AD290" s="66">
        <f t="shared" si="151"/>
        <v>0</v>
      </c>
      <c r="AE290" s="66">
        <f t="shared" si="151"/>
        <v>0</v>
      </c>
      <c r="AF290" s="66">
        <f t="shared" si="151"/>
        <v>0</v>
      </c>
      <c r="AG290" s="66">
        <f t="shared" si="151"/>
        <v>0</v>
      </c>
      <c r="AH290" s="66">
        <f t="shared" si="151"/>
        <v>0</v>
      </c>
      <c r="AI290" s="66">
        <f t="shared" si="151"/>
        <v>0</v>
      </c>
      <c r="AJ290" s="66">
        <f t="shared" si="151"/>
        <v>0</v>
      </c>
      <c r="AK290" s="66">
        <f t="shared" si="151"/>
        <v>0</v>
      </c>
      <c r="AX290" s="10">
        <v>202012</v>
      </c>
      <c r="AY290" s="11">
        <f t="shared" si="147"/>
        <v>1620000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152">IFERROR($AY290*BL$93/SUM($BL$93:$CG$93),0)</f>
        <v>0</v>
      </c>
      <c r="BM290" s="66">
        <f t="shared" si="152"/>
        <v>0</v>
      </c>
      <c r="BN290" s="66">
        <f t="shared" si="152"/>
        <v>0</v>
      </c>
      <c r="BO290" s="66">
        <f t="shared" si="152"/>
        <v>0</v>
      </c>
      <c r="BP290" s="66">
        <f t="shared" si="152"/>
        <v>0</v>
      </c>
      <c r="BQ290" s="66">
        <f t="shared" si="152"/>
        <v>0</v>
      </c>
      <c r="BR290" s="66">
        <f t="shared" si="152"/>
        <v>0</v>
      </c>
      <c r="BS290" s="66">
        <f t="shared" si="152"/>
        <v>0</v>
      </c>
      <c r="BT290" s="66">
        <f t="shared" si="152"/>
        <v>0</v>
      </c>
      <c r="BU290" s="66">
        <f t="shared" si="152"/>
        <v>0</v>
      </c>
      <c r="BV290" s="66">
        <f t="shared" si="152"/>
        <v>0</v>
      </c>
      <c r="BW290" s="66">
        <f t="shared" si="152"/>
        <v>0</v>
      </c>
      <c r="BX290" s="66">
        <f t="shared" si="152"/>
        <v>0</v>
      </c>
      <c r="BY290" s="66">
        <f t="shared" si="152"/>
        <v>0</v>
      </c>
      <c r="BZ290" s="66">
        <f t="shared" si="152"/>
        <v>0</v>
      </c>
      <c r="CA290" s="66">
        <f t="shared" si="152"/>
        <v>0</v>
      </c>
      <c r="CB290" s="66">
        <f t="shared" si="152"/>
        <v>0</v>
      </c>
      <c r="CC290" s="66">
        <f t="shared" si="152"/>
        <v>0</v>
      </c>
      <c r="CD290" s="66">
        <f t="shared" si="152"/>
        <v>0</v>
      </c>
      <c r="CE290" s="66">
        <f t="shared" si="152"/>
        <v>0</v>
      </c>
      <c r="CF290" s="66">
        <f t="shared" si="152"/>
        <v>0</v>
      </c>
      <c r="CG290" s="66">
        <f t="shared" si="152"/>
        <v>0</v>
      </c>
      <c r="CH290" s="2"/>
    </row>
    <row r="291" ht="15" customHeight="1" spans="2:86">
      <c r="B291" s="10">
        <v>202103</v>
      </c>
      <c r="C291" s="11">
        <f t="shared" si="112"/>
        <v>1058632.52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53">IFERROR($C291*P$93/SUM($O$93:$AK$93),0)</f>
        <v>0</v>
      </c>
      <c r="Q291" s="66">
        <f t="shared" si="153"/>
        <v>0</v>
      </c>
      <c r="R291" s="66">
        <f t="shared" si="153"/>
        <v>0</v>
      </c>
      <c r="S291" s="66">
        <f t="shared" si="153"/>
        <v>0</v>
      </c>
      <c r="T291" s="66">
        <f t="shared" si="153"/>
        <v>0</v>
      </c>
      <c r="U291" s="66">
        <f t="shared" si="153"/>
        <v>0</v>
      </c>
      <c r="V291" s="66">
        <f t="shared" si="153"/>
        <v>0</v>
      </c>
      <c r="W291" s="66">
        <f t="shared" si="153"/>
        <v>0</v>
      </c>
      <c r="X291" s="66">
        <f t="shared" si="153"/>
        <v>0</v>
      </c>
      <c r="Y291" s="66">
        <f t="shared" si="153"/>
        <v>0</v>
      </c>
      <c r="Z291" s="66">
        <f t="shared" si="153"/>
        <v>0</v>
      </c>
      <c r="AA291" s="66">
        <f t="shared" si="153"/>
        <v>0</v>
      </c>
      <c r="AB291" s="66">
        <f t="shared" si="153"/>
        <v>0</v>
      </c>
      <c r="AC291" s="66">
        <f t="shared" si="153"/>
        <v>0</v>
      </c>
      <c r="AD291" s="66">
        <f t="shared" si="153"/>
        <v>0</v>
      </c>
      <c r="AE291" s="66">
        <f t="shared" si="153"/>
        <v>0</v>
      </c>
      <c r="AF291" s="66">
        <f t="shared" si="153"/>
        <v>0</v>
      </c>
      <c r="AG291" s="66">
        <f t="shared" si="153"/>
        <v>0</v>
      </c>
      <c r="AH291" s="66">
        <f t="shared" si="153"/>
        <v>0</v>
      </c>
      <c r="AI291" s="66">
        <f t="shared" si="153"/>
        <v>0</v>
      </c>
      <c r="AJ291" s="66">
        <f t="shared" si="153"/>
        <v>0</v>
      </c>
      <c r="AK291" s="66">
        <f t="shared" si="153"/>
        <v>0</v>
      </c>
      <c r="AX291" s="10">
        <v>202103</v>
      </c>
      <c r="AY291" s="11">
        <f t="shared" si="147"/>
        <v>1058632.52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154">IFERROR($AY291*BK$93/SUM($BK$93:$CG$93),0)</f>
        <v>0</v>
      </c>
      <c r="BL291" s="66">
        <f t="shared" si="154"/>
        <v>0</v>
      </c>
      <c r="BM291" s="66">
        <f t="shared" si="154"/>
        <v>0</v>
      </c>
      <c r="BN291" s="66">
        <f t="shared" si="154"/>
        <v>0</v>
      </c>
      <c r="BO291" s="66">
        <f t="shared" si="154"/>
        <v>0</v>
      </c>
      <c r="BP291" s="66">
        <f t="shared" si="154"/>
        <v>0</v>
      </c>
      <c r="BQ291" s="66">
        <f t="shared" si="154"/>
        <v>0</v>
      </c>
      <c r="BR291" s="66">
        <f t="shared" si="154"/>
        <v>0</v>
      </c>
      <c r="BS291" s="66">
        <f t="shared" si="154"/>
        <v>0</v>
      </c>
      <c r="BT291" s="66">
        <f t="shared" si="154"/>
        <v>0</v>
      </c>
      <c r="BU291" s="66">
        <f t="shared" si="154"/>
        <v>0</v>
      </c>
      <c r="BV291" s="66">
        <f t="shared" si="154"/>
        <v>0</v>
      </c>
      <c r="BW291" s="66">
        <f t="shared" si="154"/>
        <v>0</v>
      </c>
      <c r="BX291" s="66">
        <f t="shared" si="154"/>
        <v>0</v>
      </c>
      <c r="BY291" s="66">
        <f t="shared" si="154"/>
        <v>0</v>
      </c>
      <c r="BZ291" s="66">
        <f t="shared" si="154"/>
        <v>0</v>
      </c>
      <c r="CA291" s="66">
        <f t="shared" si="154"/>
        <v>0</v>
      </c>
      <c r="CB291" s="66">
        <f t="shared" si="154"/>
        <v>0</v>
      </c>
      <c r="CC291" s="66">
        <f t="shared" si="154"/>
        <v>0</v>
      </c>
      <c r="CD291" s="66">
        <f t="shared" si="154"/>
        <v>0</v>
      </c>
      <c r="CE291" s="66">
        <f t="shared" si="154"/>
        <v>0</v>
      </c>
      <c r="CF291" s="66">
        <f t="shared" si="154"/>
        <v>0</v>
      </c>
      <c r="CG291" s="66">
        <f t="shared" si="154"/>
        <v>0</v>
      </c>
      <c r="CH291" s="2"/>
    </row>
    <row r="292" ht="15" customHeight="1" spans="2:86">
      <c r="B292" s="10">
        <v>202106</v>
      </c>
      <c r="C292" s="11">
        <f t="shared" si="112"/>
        <v>2438897.51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5">IFERROR($C292*O$93/SUM($N$93:$AK$93),0)</f>
        <v>0</v>
      </c>
      <c r="P292" s="66">
        <f t="shared" si="155"/>
        <v>0</v>
      </c>
      <c r="Q292" s="66">
        <f t="shared" si="155"/>
        <v>0</v>
      </c>
      <c r="R292" s="66">
        <f t="shared" si="155"/>
        <v>0</v>
      </c>
      <c r="S292" s="66">
        <f t="shared" si="155"/>
        <v>0</v>
      </c>
      <c r="T292" s="66">
        <f t="shared" si="155"/>
        <v>0</v>
      </c>
      <c r="U292" s="66">
        <f t="shared" si="155"/>
        <v>0</v>
      </c>
      <c r="V292" s="66">
        <f t="shared" si="155"/>
        <v>0</v>
      </c>
      <c r="W292" s="66">
        <f t="shared" si="155"/>
        <v>0</v>
      </c>
      <c r="X292" s="66">
        <f t="shared" si="155"/>
        <v>0</v>
      </c>
      <c r="Y292" s="66">
        <f t="shared" si="155"/>
        <v>0</v>
      </c>
      <c r="Z292" s="66">
        <f t="shared" si="155"/>
        <v>0</v>
      </c>
      <c r="AA292" s="66">
        <f t="shared" si="155"/>
        <v>0</v>
      </c>
      <c r="AB292" s="66">
        <f t="shared" si="155"/>
        <v>0</v>
      </c>
      <c r="AC292" s="66">
        <f t="shared" si="155"/>
        <v>0</v>
      </c>
      <c r="AD292" s="66">
        <f t="shared" si="155"/>
        <v>0</v>
      </c>
      <c r="AE292" s="66">
        <f t="shared" si="155"/>
        <v>0</v>
      </c>
      <c r="AF292" s="66">
        <f t="shared" si="155"/>
        <v>0</v>
      </c>
      <c r="AG292" s="66">
        <f t="shared" si="155"/>
        <v>0</v>
      </c>
      <c r="AH292" s="66">
        <f t="shared" si="155"/>
        <v>0</v>
      </c>
      <c r="AI292" s="66">
        <f t="shared" si="155"/>
        <v>0</v>
      </c>
      <c r="AJ292" s="66">
        <f t="shared" si="155"/>
        <v>0</v>
      </c>
      <c r="AK292" s="66">
        <f t="shared" si="155"/>
        <v>0</v>
      </c>
      <c r="AX292" s="10">
        <v>202106</v>
      </c>
      <c r="AY292" s="11">
        <f t="shared" si="147"/>
        <v>2438897.51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156">IFERROR($AY292*BJ$93/SUM($BJ$93:$CG$93),0)</f>
        <v>0</v>
      </c>
      <c r="BK292" s="66">
        <f t="shared" si="156"/>
        <v>0</v>
      </c>
      <c r="BL292" s="66">
        <f t="shared" si="156"/>
        <v>0</v>
      </c>
      <c r="BM292" s="66">
        <f t="shared" si="156"/>
        <v>0</v>
      </c>
      <c r="BN292" s="66">
        <f t="shared" si="156"/>
        <v>0</v>
      </c>
      <c r="BO292" s="66">
        <f t="shared" si="156"/>
        <v>0</v>
      </c>
      <c r="BP292" s="66">
        <f t="shared" si="156"/>
        <v>0</v>
      </c>
      <c r="BQ292" s="66">
        <f t="shared" si="156"/>
        <v>0</v>
      </c>
      <c r="BR292" s="66">
        <f t="shared" si="156"/>
        <v>0</v>
      </c>
      <c r="BS292" s="66">
        <f t="shared" si="156"/>
        <v>0</v>
      </c>
      <c r="BT292" s="66">
        <f t="shared" si="156"/>
        <v>0</v>
      </c>
      <c r="BU292" s="66">
        <f t="shared" si="156"/>
        <v>0</v>
      </c>
      <c r="BV292" s="66">
        <f t="shared" si="156"/>
        <v>0</v>
      </c>
      <c r="BW292" s="66">
        <f t="shared" si="156"/>
        <v>0</v>
      </c>
      <c r="BX292" s="66">
        <f t="shared" si="156"/>
        <v>0</v>
      </c>
      <c r="BY292" s="66">
        <f t="shared" si="156"/>
        <v>0</v>
      </c>
      <c r="BZ292" s="66">
        <f t="shared" si="156"/>
        <v>0</v>
      </c>
      <c r="CA292" s="66">
        <f t="shared" si="156"/>
        <v>0</v>
      </c>
      <c r="CB292" s="66">
        <f t="shared" si="156"/>
        <v>0</v>
      </c>
      <c r="CC292" s="66">
        <f t="shared" si="156"/>
        <v>0</v>
      </c>
      <c r="CD292" s="66">
        <f t="shared" si="156"/>
        <v>0</v>
      </c>
      <c r="CE292" s="66">
        <f t="shared" si="156"/>
        <v>0</v>
      </c>
      <c r="CF292" s="66">
        <f t="shared" si="156"/>
        <v>0</v>
      </c>
      <c r="CG292" s="66">
        <f t="shared" si="156"/>
        <v>0</v>
      </c>
      <c r="CH292" s="2"/>
    </row>
    <row r="293" ht="15" customHeight="1" spans="2:86">
      <c r="B293" s="10">
        <v>202109</v>
      </c>
      <c r="C293" s="11">
        <f t="shared" si="112"/>
        <v>2125217.49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7">IFERROR($C293*N$93/SUM($M$93:$AK$93),0)</f>
        <v>0</v>
      </c>
      <c r="O293" s="66">
        <f t="shared" si="157"/>
        <v>0</v>
      </c>
      <c r="P293" s="66">
        <f t="shared" si="157"/>
        <v>0</v>
      </c>
      <c r="Q293" s="66">
        <f t="shared" si="157"/>
        <v>0</v>
      </c>
      <c r="R293" s="66">
        <f t="shared" si="157"/>
        <v>0</v>
      </c>
      <c r="S293" s="66">
        <f t="shared" si="157"/>
        <v>0</v>
      </c>
      <c r="T293" s="66">
        <f t="shared" si="157"/>
        <v>0</v>
      </c>
      <c r="U293" s="66">
        <f t="shared" si="157"/>
        <v>0</v>
      </c>
      <c r="V293" s="66">
        <f t="shared" si="157"/>
        <v>0</v>
      </c>
      <c r="W293" s="66">
        <f t="shared" si="157"/>
        <v>0</v>
      </c>
      <c r="X293" s="66">
        <f t="shared" si="157"/>
        <v>0</v>
      </c>
      <c r="Y293" s="66">
        <f t="shared" si="157"/>
        <v>0</v>
      </c>
      <c r="Z293" s="66">
        <f t="shared" si="157"/>
        <v>0</v>
      </c>
      <c r="AA293" s="66">
        <f t="shared" si="157"/>
        <v>0</v>
      </c>
      <c r="AB293" s="66">
        <f t="shared" si="157"/>
        <v>0</v>
      </c>
      <c r="AC293" s="66">
        <f t="shared" si="157"/>
        <v>0</v>
      </c>
      <c r="AD293" s="66">
        <f t="shared" si="157"/>
        <v>0</v>
      </c>
      <c r="AE293" s="66">
        <f t="shared" si="157"/>
        <v>0</v>
      </c>
      <c r="AF293" s="66">
        <f t="shared" si="157"/>
        <v>0</v>
      </c>
      <c r="AG293" s="66">
        <f t="shared" si="157"/>
        <v>0</v>
      </c>
      <c r="AH293" s="66">
        <f t="shared" si="157"/>
        <v>0</v>
      </c>
      <c r="AI293" s="66">
        <f t="shared" si="157"/>
        <v>0</v>
      </c>
      <c r="AJ293" s="66">
        <f t="shared" si="157"/>
        <v>0</v>
      </c>
      <c r="AK293" s="66">
        <f t="shared" si="157"/>
        <v>0</v>
      </c>
      <c r="AX293" s="10">
        <v>202109</v>
      </c>
      <c r="AY293" s="11">
        <f t="shared" si="147"/>
        <v>2125217.49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158">IFERROR($AY293*BI$93/SUM($BI$93:$CG$93),0)</f>
        <v>0</v>
      </c>
      <c r="BJ293" s="66">
        <f t="shared" si="158"/>
        <v>0</v>
      </c>
      <c r="BK293" s="66">
        <f t="shared" si="158"/>
        <v>0</v>
      </c>
      <c r="BL293" s="66">
        <f t="shared" si="158"/>
        <v>0</v>
      </c>
      <c r="BM293" s="66">
        <f t="shared" si="158"/>
        <v>0</v>
      </c>
      <c r="BN293" s="66">
        <f t="shared" si="158"/>
        <v>0</v>
      </c>
      <c r="BO293" s="66">
        <f t="shared" si="158"/>
        <v>0</v>
      </c>
      <c r="BP293" s="66">
        <f t="shared" si="158"/>
        <v>0</v>
      </c>
      <c r="BQ293" s="66">
        <f t="shared" si="158"/>
        <v>0</v>
      </c>
      <c r="BR293" s="66">
        <f t="shared" si="158"/>
        <v>0</v>
      </c>
      <c r="BS293" s="66">
        <f t="shared" si="158"/>
        <v>0</v>
      </c>
      <c r="BT293" s="66">
        <f t="shared" si="158"/>
        <v>0</v>
      </c>
      <c r="BU293" s="66">
        <f t="shared" si="158"/>
        <v>0</v>
      </c>
      <c r="BV293" s="66">
        <f t="shared" si="158"/>
        <v>0</v>
      </c>
      <c r="BW293" s="66">
        <f t="shared" si="158"/>
        <v>0</v>
      </c>
      <c r="BX293" s="66">
        <f t="shared" si="158"/>
        <v>0</v>
      </c>
      <c r="BY293" s="66">
        <f t="shared" si="158"/>
        <v>0</v>
      </c>
      <c r="BZ293" s="66">
        <f t="shared" si="158"/>
        <v>0</v>
      </c>
      <c r="CA293" s="66">
        <f t="shared" si="158"/>
        <v>0</v>
      </c>
      <c r="CB293" s="66">
        <f t="shared" si="158"/>
        <v>0</v>
      </c>
      <c r="CC293" s="66">
        <f t="shared" si="158"/>
        <v>0</v>
      </c>
      <c r="CD293" s="66">
        <f t="shared" si="158"/>
        <v>0</v>
      </c>
      <c r="CE293" s="66">
        <f t="shared" si="158"/>
        <v>0</v>
      </c>
      <c r="CF293" s="66">
        <f t="shared" si="158"/>
        <v>0</v>
      </c>
      <c r="CG293" s="66">
        <f t="shared" si="158"/>
        <v>0</v>
      </c>
      <c r="CH293" s="2"/>
    </row>
    <row r="294" ht="15" customHeight="1" spans="2:86">
      <c r="B294" s="10">
        <v>202112</v>
      </c>
      <c r="C294" s="11">
        <f t="shared" si="112"/>
        <v>7220408.34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59">IFERROR($C294*M$93/SUM($L$93:$AK$93),0)</f>
        <v>0</v>
      </c>
      <c r="N294" s="66">
        <f t="shared" si="159"/>
        <v>0</v>
      </c>
      <c r="O294" s="66">
        <f t="shared" si="159"/>
        <v>0</v>
      </c>
      <c r="P294" s="66">
        <f t="shared" si="159"/>
        <v>0</v>
      </c>
      <c r="Q294" s="66">
        <f t="shared" si="159"/>
        <v>0</v>
      </c>
      <c r="R294" s="66">
        <f t="shared" si="159"/>
        <v>0</v>
      </c>
      <c r="S294" s="66">
        <f t="shared" si="159"/>
        <v>0</v>
      </c>
      <c r="T294" s="66">
        <f t="shared" si="159"/>
        <v>0</v>
      </c>
      <c r="U294" s="66">
        <f t="shared" si="159"/>
        <v>0</v>
      </c>
      <c r="V294" s="66">
        <f t="shared" si="159"/>
        <v>0</v>
      </c>
      <c r="W294" s="66">
        <f t="shared" si="159"/>
        <v>0</v>
      </c>
      <c r="X294" s="66">
        <f t="shared" si="159"/>
        <v>0</v>
      </c>
      <c r="Y294" s="66">
        <f t="shared" si="159"/>
        <v>0</v>
      </c>
      <c r="Z294" s="66">
        <f t="shared" si="159"/>
        <v>0</v>
      </c>
      <c r="AA294" s="66">
        <f t="shared" si="159"/>
        <v>0</v>
      </c>
      <c r="AB294" s="66">
        <f t="shared" si="159"/>
        <v>0</v>
      </c>
      <c r="AC294" s="66">
        <f t="shared" si="159"/>
        <v>0</v>
      </c>
      <c r="AD294" s="66">
        <f t="shared" si="159"/>
        <v>0</v>
      </c>
      <c r="AE294" s="66">
        <f t="shared" si="159"/>
        <v>0</v>
      </c>
      <c r="AF294" s="66">
        <f t="shared" si="159"/>
        <v>0</v>
      </c>
      <c r="AG294" s="66">
        <f t="shared" si="159"/>
        <v>0</v>
      </c>
      <c r="AH294" s="66">
        <f t="shared" si="159"/>
        <v>0</v>
      </c>
      <c r="AI294" s="66">
        <f t="shared" si="159"/>
        <v>0</v>
      </c>
      <c r="AJ294" s="66">
        <f t="shared" si="159"/>
        <v>0</v>
      </c>
      <c r="AK294" s="66">
        <f t="shared" si="159"/>
        <v>0</v>
      </c>
      <c r="AX294" s="10">
        <v>202112</v>
      </c>
      <c r="AY294" s="11">
        <f t="shared" si="147"/>
        <v>7220408.34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160">IFERROR($AY294*BH$93/SUM($BH$93:$CG$93),0)</f>
        <v>0</v>
      </c>
      <c r="BI294" s="66">
        <f t="shared" si="160"/>
        <v>0</v>
      </c>
      <c r="BJ294" s="66">
        <f t="shared" si="160"/>
        <v>0</v>
      </c>
      <c r="BK294" s="66">
        <f t="shared" si="160"/>
        <v>0</v>
      </c>
      <c r="BL294" s="66">
        <f t="shared" si="160"/>
        <v>0</v>
      </c>
      <c r="BM294" s="66">
        <f t="shared" si="160"/>
        <v>0</v>
      </c>
      <c r="BN294" s="66">
        <f t="shared" si="160"/>
        <v>0</v>
      </c>
      <c r="BO294" s="66">
        <f t="shared" si="160"/>
        <v>0</v>
      </c>
      <c r="BP294" s="66">
        <f t="shared" si="160"/>
        <v>0</v>
      </c>
      <c r="BQ294" s="66">
        <f t="shared" si="160"/>
        <v>0</v>
      </c>
      <c r="BR294" s="66">
        <f t="shared" si="160"/>
        <v>0</v>
      </c>
      <c r="BS294" s="66">
        <f t="shared" si="160"/>
        <v>0</v>
      </c>
      <c r="BT294" s="66">
        <f t="shared" si="160"/>
        <v>0</v>
      </c>
      <c r="BU294" s="66">
        <f t="shared" si="160"/>
        <v>0</v>
      </c>
      <c r="BV294" s="66">
        <f t="shared" si="160"/>
        <v>0</v>
      </c>
      <c r="BW294" s="66">
        <f t="shared" si="160"/>
        <v>0</v>
      </c>
      <c r="BX294" s="66">
        <f t="shared" si="160"/>
        <v>0</v>
      </c>
      <c r="BY294" s="66">
        <f t="shared" si="160"/>
        <v>0</v>
      </c>
      <c r="BZ294" s="66">
        <f t="shared" si="160"/>
        <v>0</v>
      </c>
      <c r="CA294" s="66">
        <f t="shared" si="160"/>
        <v>0</v>
      </c>
      <c r="CB294" s="66">
        <f t="shared" si="160"/>
        <v>0</v>
      </c>
      <c r="CC294" s="66">
        <f t="shared" si="160"/>
        <v>0</v>
      </c>
      <c r="CD294" s="66">
        <f t="shared" si="160"/>
        <v>0</v>
      </c>
      <c r="CE294" s="66">
        <f t="shared" si="160"/>
        <v>0</v>
      </c>
      <c r="CF294" s="66">
        <f t="shared" si="160"/>
        <v>0</v>
      </c>
      <c r="CG294" s="66">
        <f t="shared" si="160"/>
        <v>0</v>
      </c>
      <c r="CH294" s="2"/>
    </row>
    <row r="295" ht="15" customHeight="1" spans="2:86">
      <c r="B295" s="10">
        <v>202203</v>
      </c>
      <c r="C295" s="11">
        <f t="shared" si="112"/>
        <v>1537318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1537318</v>
      </c>
      <c r="L295" s="66">
        <f t="shared" ref="L295:AK295" si="161">IFERROR($C295*L$93/SUM($K$93:$AK$93),0)</f>
        <v>0</v>
      </c>
      <c r="M295" s="66">
        <f t="shared" si="161"/>
        <v>0</v>
      </c>
      <c r="N295" s="66">
        <f t="shared" si="161"/>
        <v>0</v>
      </c>
      <c r="O295" s="66">
        <f t="shared" si="161"/>
        <v>0</v>
      </c>
      <c r="P295" s="66">
        <f t="shared" si="161"/>
        <v>0</v>
      </c>
      <c r="Q295" s="66">
        <f t="shared" si="161"/>
        <v>0</v>
      </c>
      <c r="R295" s="66">
        <f t="shared" si="161"/>
        <v>0</v>
      </c>
      <c r="S295" s="66">
        <f t="shared" si="161"/>
        <v>0</v>
      </c>
      <c r="T295" s="66">
        <f t="shared" si="161"/>
        <v>0</v>
      </c>
      <c r="U295" s="66">
        <f t="shared" si="161"/>
        <v>0</v>
      </c>
      <c r="V295" s="66">
        <f t="shared" si="161"/>
        <v>0</v>
      </c>
      <c r="W295" s="66">
        <f t="shared" si="161"/>
        <v>0</v>
      </c>
      <c r="X295" s="66">
        <f t="shared" si="161"/>
        <v>0</v>
      </c>
      <c r="Y295" s="66">
        <f t="shared" si="161"/>
        <v>0</v>
      </c>
      <c r="Z295" s="66">
        <f t="shared" si="161"/>
        <v>0</v>
      </c>
      <c r="AA295" s="66">
        <f t="shared" si="161"/>
        <v>0</v>
      </c>
      <c r="AB295" s="66">
        <f t="shared" si="161"/>
        <v>0</v>
      </c>
      <c r="AC295" s="66">
        <f t="shared" si="161"/>
        <v>0</v>
      </c>
      <c r="AD295" s="66">
        <f t="shared" si="161"/>
        <v>0</v>
      </c>
      <c r="AE295" s="66">
        <f t="shared" si="161"/>
        <v>0</v>
      </c>
      <c r="AF295" s="66">
        <f t="shared" si="161"/>
        <v>0</v>
      </c>
      <c r="AG295" s="66">
        <f t="shared" si="161"/>
        <v>0</v>
      </c>
      <c r="AH295" s="66">
        <f t="shared" si="161"/>
        <v>0</v>
      </c>
      <c r="AI295" s="66">
        <f t="shared" si="161"/>
        <v>0</v>
      </c>
      <c r="AJ295" s="66">
        <f t="shared" si="161"/>
        <v>0</v>
      </c>
      <c r="AK295" s="66">
        <f t="shared" si="161"/>
        <v>0</v>
      </c>
      <c r="AX295" s="10">
        <v>202203</v>
      </c>
      <c r="AY295" s="11">
        <f t="shared" si="147"/>
        <v>1692653.76000001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162">IFERROR($AY295*BG$93/SUM($BG$93:$CG$93),0)</f>
        <v>1692653.76000001</v>
      </c>
      <c r="BH295" s="66">
        <f t="shared" si="162"/>
        <v>0</v>
      </c>
      <c r="BI295" s="66">
        <f t="shared" si="162"/>
        <v>0</v>
      </c>
      <c r="BJ295" s="66">
        <f t="shared" si="162"/>
        <v>0</v>
      </c>
      <c r="BK295" s="66">
        <f t="shared" si="162"/>
        <v>0</v>
      </c>
      <c r="BL295" s="66">
        <f t="shared" si="162"/>
        <v>0</v>
      </c>
      <c r="BM295" s="66">
        <f t="shared" si="162"/>
        <v>0</v>
      </c>
      <c r="BN295" s="66">
        <f t="shared" si="162"/>
        <v>0</v>
      </c>
      <c r="BO295" s="66">
        <f t="shared" si="162"/>
        <v>0</v>
      </c>
      <c r="BP295" s="66">
        <f t="shared" si="162"/>
        <v>0</v>
      </c>
      <c r="BQ295" s="66">
        <f t="shared" si="162"/>
        <v>0</v>
      </c>
      <c r="BR295" s="66">
        <f t="shared" si="162"/>
        <v>0</v>
      </c>
      <c r="BS295" s="66">
        <f t="shared" si="162"/>
        <v>0</v>
      </c>
      <c r="BT295" s="66">
        <f t="shared" si="162"/>
        <v>0</v>
      </c>
      <c r="BU295" s="66">
        <f t="shared" si="162"/>
        <v>0</v>
      </c>
      <c r="BV295" s="66">
        <f t="shared" si="162"/>
        <v>0</v>
      </c>
      <c r="BW295" s="66">
        <f t="shared" si="162"/>
        <v>0</v>
      </c>
      <c r="BX295" s="66">
        <f t="shared" si="162"/>
        <v>0</v>
      </c>
      <c r="BY295" s="66">
        <f t="shared" si="162"/>
        <v>0</v>
      </c>
      <c r="BZ295" s="66">
        <f t="shared" si="162"/>
        <v>0</v>
      </c>
      <c r="CA295" s="66">
        <f t="shared" si="162"/>
        <v>0</v>
      </c>
      <c r="CB295" s="66">
        <f t="shared" si="162"/>
        <v>0</v>
      </c>
      <c r="CC295" s="66">
        <f t="shared" si="162"/>
        <v>0</v>
      </c>
      <c r="CD295" s="66">
        <f t="shared" si="162"/>
        <v>0</v>
      </c>
      <c r="CE295" s="66">
        <f t="shared" si="162"/>
        <v>0</v>
      </c>
      <c r="CF295" s="66">
        <f t="shared" si="162"/>
        <v>0</v>
      </c>
      <c r="CG295" s="66">
        <f t="shared" si="162"/>
        <v>0</v>
      </c>
      <c r="CH295" s="2"/>
    </row>
    <row r="296" ht="15" customHeight="1" spans="2:86">
      <c r="B296" s="10">
        <v>202206</v>
      </c>
      <c r="C296" s="11">
        <f t="shared" si="112"/>
        <v>2744890.45</v>
      </c>
      <c r="D296" s="11"/>
      <c r="E296" s="11"/>
      <c r="F296" s="11"/>
      <c r="G296" s="11"/>
      <c r="H296" s="11"/>
      <c r="I296" s="11"/>
      <c r="J296" s="66">
        <f>IFERROR($C296*J$93/SUM($J$93:$AK$93),0)</f>
        <v>1296623.99530703</v>
      </c>
      <c r="K296" s="66">
        <f t="shared" ref="K296:AK296" si="163">IFERROR($C296*K$93/SUM($J$93:$AK$93),0)</f>
        <v>1448266.45469297</v>
      </c>
      <c r="L296" s="66">
        <f t="shared" si="163"/>
        <v>0</v>
      </c>
      <c r="M296" s="66">
        <f t="shared" si="163"/>
        <v>0</v>
      </c>
      <c r="N296" s="66">
        <f t="shared" si="163"/>
        <v>0</v>
      </c>
      <c r="O296" s="66">
        <f t="shared" si="163"/>
        <v>0</v>
      </c>
      <c r="P296" s="66">
        <f t="shared" si="163"/>
        <v>0</v>
      </c>
      <c r="Q296" s="66">
        <f t="shared" si="163"/>
        <v>0</v>
      </c>
      <c r="R296" s="66">
        <f t="shared" si="163"/>
        <v>0</v>
      </c>
      <c r="S296" s="66">
        <f t="shared" si="163"/>
        <v>0</v>
      </c>
      <c r="T296" s="66">
        <f t="shared" si="163"/>
        <v>0</v>
      </c>
      <c r="U296" s="66">
        <f t="shared" si="163"/>
        <v>0</v>
      </c>
      <c r="V296" s="66">
        <f t="shared" si="163"/>
        <v>0</v>
      </c>
      <c r="W296" s="66">
        <f t="shared" si="163"/>
        <v>0</v>
      </c>
      <c r="X296" s="66">
        <f t="shared" si="163"/>
        <v>0</v>
      </c>
      <c r="Y296" s="66">
        <f t="shared" si="163"/>
        <v>0</v>
      </c>
      <c r="Z296" s="66">
        <f t="shared" si="163"/>
        <v>0</v>
      </c>
      <c r="AA296" s="66">
        <f t="shared" si="163"/>
        <v>0</v>
      </c>
      <c r="AB296" s="66">
        <f t="shared" si="163"/>
        <v>0</v>
      </c>
      <c r="AC296" s="66">
        <f t="shared" si="163"/>
        <v>0</v>
      </c>
      <c r="AD296" s="66">
        <f t="shared" si="163"/>
        <v>0</v>
      </c>
      <c r="AE296" s="66">
        <f t="shared" si="163"/>
        <v>0</v>
      </c>
      <c r="AF296" s="66">
        <f t="shared" si="163"/>
        <v>0</v>
      </c>
      <c r="AG296" s="66">
        <f t="shared" si="163"/>
        <v>0</v>
      </c>
      <c r="AH296" s="66">
        <f t="shared" si="163"/>
        <v>0</v>
      </c>
      <c r="AI296" s="66">
        <f t="shared" si="163"/>
        <v>0</v>
      </c>
      <c r="AJ296" s="66">
        <f t="shared" si="163"/>
        <v>0</v>
      </c>
      <c r="AK296" s="66">
        <f t="shared" si="163"/>
        <v>0</v>
      </c>
      <c r="AX296" s="10">
        <v>202206</v>
      </c>
      <c r="AY296" s="11">
        <f t="shared" si="147"/>
        <v>2985653.02000001</v>
      </c>
      <c r="AZ296" s="11"/>
      <c r="BA296" s="11"/>
      <c r="BB296" s="11"/>
      <c r="BC296" s="11"/>
      <c r="BD296" s="11"/>
      <c r="BE296" s="11"/>
      <c r="BF296" s="66">
        <f t="shared" ref="BF296:CG296" si="164">IFERROR($AY296*BF$93/SUM($BF$93:$CG$93),0)</f>
        <v>1367481.35284451</v>
      </c>
      <c r="BG296" s="66">
        <f t="shared" si="164"/>
        <v>1618171.6671555</v>
      </c>
      <c r="BH296" s="66">
        <f t="shared" si="164"/>
        <v>0</v>
      </c>
      <c r="BI296" s="66">
        <f t="shared" si="164"/>
        <v>0</v>
      </c>
      <c r="BJ296" s="66">
        <f t="shared" si="164"/>
        <v>0</v>
      </c>
      <c r="BK296" s="66">
        <f t="shared" si="164"/>
        <v>0</v>
      </c>
      <c r="BL296" s="66">
        <f t="shared" si="164"/>
        <v>0</v>
      </c>
      <c r="BM296" s="66">
        <f t="shared" si="164"/>
        <v>0</v>
      </c>
      <c r="BN296" s="66">
        <f t="shared" si="164"/>
        <v>0</v>
      </c>
      <c r="BO296" s="66">
        <f t="shared" si="164"/>
        <v>0</v>
      </c>
      <c r="BP296" s="66">
        <f t="shared" si="164"/>
        <v>0</v>
      </c>
      <c r="BQ296" s="66">
        <f t="shared" si="164"/>
        <v>0</v>
      </c>
      <c r="BR296" s="66">
        <f t="shared" si="164"/>
        <v>0</v>
      </c>
      <c r="BS296" s="66">
        <f t="shared" si="164"/>
        <v>0</v>
      </c>
      <c r="BT296" s="66">
        <f t="shared" si="164"/>
        <v>0</v>
      </c>
      <c r="BU296" s="66">
        <f t="shared" si="164"/>
        <v>0</v>
      </c>
      <c r="BV296" s="66">
        <f t="shared" si="164"/>
        <v>0</v>
      </c>
      <c r="BW296" s="66">
        <f t="shared" si="164"/>
        <v>0</v>
      </c>
      <c r="BX296" s="66">
        <f t="shared" si="164"/>
        <v>0</v>
      </c>
      <c r="BY296" s="66">
        <f t="shared" si="164"/>
        <v>0</v>
      </c>
      <c r="BZ296" s="66">
        <f t="shared" si="164"/>
        <v>0</v>
      </c>
      <c r="CA296" s="66">
        <f t="shared" si="164"/>
        <v>0</v>
      </c>
      <c r="CB296" s="66">
        <f t="shared" si="164"/>
        <v>0</v>
      </c>
      <c r="CC296" s="66">
        <f t="shared" si="164"/>
        <v>0</v>
      </c>
      <c r="CD296" s="66">
        <f t="shared" si="164"/>
        <v>0</v>
      </c>
      <c r="CE296" s="66">
        <f t="shared" si="164"/>
        <v>0</v>
      </c>
      <c r="CF296" s="66">
        <f t="shared" si="164"/>
        <v>0</v>
      </c>
      <c r="CG296" s="66">
        <f t="shared" si="164"/>
        <v>0</v>
      </c>
      <c r="CH296" s="2"/>
    </row>
    <row r="297" ht="15" customHeight="1" spans="2:86">
      <c r="B297" s="10">
        <v>202209</v>
      </c>
      <c r="C297" s="11">
        <f t="shared" si="112"/>
        <v>9227179.81</v>
      </c>
      <c r="D297" s="11"/>
      <c r="E297" s="11"/>
      <c r="F297" s="11"/>
      <c r="G297" s="11"/>
      <c r="H297" s="11"/>
      <c r="I297" s="66">
        <f>IFERROR($C297*I$93/SUM($I$93:$AK$93),0)</f>
        <v>4193013.47574554</v>
      </c>
      <c r="J297" s="66">
        <f t="shared" ref="J297:AK297" si="165">IFERROR($C297*J$93/SUM($I$93:$AK$93),0)</f>
        <v>2378026.00295439</v>
      </c>
      <c r="K297" s="66">
        <f t="shared" si="165"/>
        <v>2656140.33130007</v>
      </c>
      <c r="L297" s="66">
        <f t="shared" si="165"/>
        <v>0</v>
      </c>
      <c r="M297" s="66">
        <f t="shared" si="165"/>
        <v>0</v>
      </c>
      <c r="N297" s="66">
        <f t="shared" si="165"/>
        <v>0</v>
      </c>
      <c r="O297" s="66">
        <f t="shared" si="165"/>
        <v>0</v>
      </c>
      <c r="P297" s="66">
        <f t="shared" si="165"/>
        <v>0</v>
      </c>
      <c r="Q297" s="66">
        <f t="shared" si="165"/>
        <v>0</v>
      </c>
      <c r="R297" s="66">
        <f t="shared" si="165"/>
        <v>0</v>
      </c>
      <c r="S297" s="66">
        <f t="shared" si="165"/>
        <v>0</v>
      </c>
      <c r="T297" s="66">
        <f t="shared" si="165"/>
        <v>0</v>
      </c>
      <c r="U297" s="66">
        <f t="shared" si="165"/>
        <v>0</v>
      </c>
      <c r="V297" s="66">
        <f t="shared" si="165"/>
        <v>0</v>
      </c>
      <c r="W297" s="66">
        <f t="shared" si="165"/>
        <v>0</v>
      </c>
      <c r="X297" s="66">
        <f t="shared" si="165"/>
        <v>0</v>
      </c>
      <c r="Y297" s="66">
        <f t="shared" si="165"/>
        <v>0</v>
      </c>
      <c r="Z297" s="66">
        <f t="shared" si="165"/>
        <v>0</v>
      </c>
      <c r="AA297" s="66">
        <f t="shared" si="165"/>
        <v>0</v>
      </c>
      <c r="AB297" s="66">
        <f t="shared" si="165"/>
        <v>0</v>
      </c>
      <c r="AC297" s="66">
        <f t="shared" si="165"/>
        <v>0</v>
      </c>
      <c r="AD297" s="66">
        <f t="shared" si="165"/>
        <v>0</v>
      </c>
      <c r="AE297" s="66">
        <f t="shared" si="165"/>
        <v>0</v>
      </c>
      <c r="AF297" s="66">
        <f t="shared" si="165"/>
        <v>0</v>
      </c>
      <c r="AG297" s="66">
        <f t="shared" si="165"/>
        <v>0</v>
      </c>
      <c r="AH297" s="66">
        <f t="shared" si="165"/>
        <v>0</v>
      </c>
      <c r="AI297" s="66">
        <f t="shared" si="165"/>
        <v>0</v>
      </c>
      <c r="AJ297" s="66">
        <f t="shared" si="165"/>
        <v>0</v>
      </c>
      <c r="AK297" s="66">
        <f t="shared" si="165"/>
        <v>0</v>
      </c>
      <c r="AX297" s="10">
        <v>202209</v>
      </c>
      <c r="AY297" s="11">
        <f t="shared" si="147"/>
        <v>9492156.88</v>
      </c>
      <c r="AZ297" s="11"/>
      <c r="BA297" s="11"/>
      <c r="BB297" s="11"/>
      <c r="BC297" s="11"/>
      <c r="BD297" s="11"/>
      <c r="BE297" s="66">
        <f t="shared" ref="BE297:CG297" si="166">IFERROR($AY297*BE$93/SUM($BE$93:$CG$93),0)</f>
        <v>4147735.20250402</v>
      </c>
      <c r="BF297" s="66">
        <f t="shared" si="166"/>
        <v>2447838.69282765</v>
      </c>
      <c r="BG297" s="66">
        <f t="shared" si="166"/>
        <v>2896582.98466832</v>
      </c>
      <c r="BH297" s="66">
        <f t="shared" si="166"/>
        <v>0</v>
      </c>
      <c r="BI297" s="66">
        <f t="shared" si="166"/>
        <v>0</v>
      </c>
      <c r="BJ297" s="66">
        <f t="shared" si="166"/>
        <v>0</v>
      </c>
      <c r="BK297" s="66">
        <f t="shared" si="166"/>
        <v>0</v>
      </c>
      <c r="BL297" s="66">
        <f t="shared" si="166"/>
        <v>0</v>
      </c>
      <c r="BM297" s="66">
        <f t="shared" si="166"/>
        <v>0</v>
      </c>
      <c r="BN297" s="66">
        <f t="shared" si="166"/>
        <v>0</v>
      </c>
      <c r="BO297" s="66">
        <f t="shared" si="166"/>
        <v>0</v>
      </c>
      <c r="BP297" s="66">
        <f t="shared" si="166"/>
        <v>0</v>
      </c>
      <c r="BQ297" s="66">
        <f t="shared" si="166"/>
        <v>0</v>
      </c>
      <c r="BR297" s="66">
        <f t="shared" si="166"/>
        <v>0</v>
      </c>
      <c r="BS297" s="66">
        <f t="shared" si="166"/>
        <v>0</v>
      </c>
      <c r="BT297" s="66">
        <f t="shared" si="166"/>
        <v>0</v>
      </c>
      <c r="BU297" s="66">
        <f t="shared" si="166"/>
        <v>0</v>
      </c>
      <c r="BV297" s="66">
        <f t="shared" si="166"/>
        <v>0</v>
      </c>
      <c r="BW297" s="66">
        <f t="shared" si="166"/>
        <v>0</v>
      </c>
      <c r="BX297" s="66">
        <f t="shared" si="166"/>
        <v>0</v>
      </c>
      <c r="BY297" s="66">
        <f t="shared" si="166"/>
        <v>0</v>
      </c>
      <c r="BZ297" s="66">
        <f t="shared" si="166"/>
        <v>0</v>
      </c>
      <c r="CA297" s="66">
        <f t="shared" si="166"/>
        <v>0</v>
      </c>
      <c r="CB297" s="66">
        <f t="shared" si="166"/>
        <v>0</v>
      </c>
      <c r="CC297" s="66">
        <f t="shared" si="166"/>
        <v>0</v>
      </c>
      <c r="CD297" s="66">
        <f t="shared" si="166"/>
        <v>0</v>
      </c>
      <c r="CE297" s="66">
        <f t="shared" si="166"/>
        <v>0</v>
      </c>
      <c r="CF297" s="66">
        <f t="shared" si="166"/>
        <v>0</v>
      </c>
      <c r="CG297" s="66">
        <f t="shared" si="166"/>
        <v>0</v>
      </c>
      <c r="CH297" s="2"/>
    </row>
    <row r="298" ht="15" customHeight="1" spans="2:86">
      <c r="B298" s="10">
        <v>202212</v>
      </c>
      <c r="C298" s="11">
        <f t="shared" si="112"/>
        <v>7485669.56999999</v>
      </c>
      <c r="D298" s="11"/>
      <c r="E298" s="11"/>
      <c r="F298" s="11"/>
      <c r="G298" s="11"/>
      <c r="H298" s="11">
        <f>IFERROR($C298*H$93/SUM($H$93:$AK$93),0)</f>
        <v>3231120.13202407</v>
      </c>
      <c r="I298" s="11">
        <f t="shared" ref="I298:AK298" si="167">IFERROR($C298*I$93/SUM($H$93:$AK$93),0)</f>
        <v>1933351.630075</v>
      </c>
      <c r="J298" s="11">
        <f t="shared" si="167"/>
        <v>1096481.20039852</v>
      </c>
      <c r="K298" s="11">
        <f t="shared" si="167"/>
        <v>1224716.60750241</v>
      </c>
      <c r="L298" s="11">
        <f t="shared" si="167"/>
        <v>0</v>
      </c>
      <c r="M298" s="11">
        <f t="shared" si="167"/>
        <v>0</v>
      </c>
      <c r="N298" s="11">
        <f t="shared" si="167"/>
        <v>0</v>
      </c>
      <c r="O298" s="11">
        <f t="shared" si="167"/>
        <v>0</v>
      </c>
      <c r="P298" s="11">
        <f t="shared" si="167"/>
        <v>0</v>
      </c>
      <c r="Q298" s="11">
        <f t="shared" si="167"/>
        <v>0</v>
      </c>
      <c r="R298" s="11">
        <f t="shared" si="167"/>
        <v>0</v>
      </c>
      <c r="S298" s="11">
        <f t="shared" si="167"/>
        <v>0</v>
      </c>
      <c r="T298" s="11">
        <f t="shared" si="167"/>
        <v>0</v>
      </c>
      <c r="U298" s="11">
        <f t="shared" si="167"/>
        <v>0</v>
      </c>
      <c r="V298" s="11">
        <f t="shared" si="167"/>
        <v>0</v>
      </c>
      <c r="W298" s="11">
        <f t="shared" si="167"/>
        <v>0</v>
      </c>
      <c r="X298" s="11">
        <f t="shared" si="167"/>
        <v>0</v>
      </c>
      <c r="Y298" s="11">
        <f t="shared" si="167"/>
        <v>0</v>
      </c>
      <c r="Z298" s="11">
        <f t="shared" si="167"/>
        <v>0</v>
      </c>
      <c r="AA298" s="11">
        <f t="shared" si="167"/>
        <v>0</v>
      </c>
      <c r="AB298" s="11">
        <f t="shared" si="167"/>
        <v>0</v>
      </c>
      <c r="AC298" s="11">
        <f t="shared" si="167"/>
        <v>0</v>
      </c>
      <c r="AD298" s="11">
        <f t="shared" si="167"/>
        <v>0</v>
      </c>
      <c r="AE298" s="11">
        <f t="shared" si="167"/>
        <v>0</v>
      </c>
      <c r="AF298" s="11">
        <f t="shared" si="167"/>
        <v>0</v>
      </c>
      <c r="AG298" s="11">
        <f t="shared" si="167"/>
        <v>0</v>
      </c>
      <c r="AH298" s="11">
        <f t="shared" si="167"/>
        <v>0</v>
      </c>
      <c r="AI298" s="11">
        <f t="shared" si="167"/>
        <v>0</v>
      </c>
      <c r="AJ298" s="11">
        <f t="shared" si="167"/>
        <v>0</v>
      </c>
      <c r="AK298" s="11">
        <f t="shared" si="167"/>
        <v>0</v>
      </c>
      <c r="AX298" s="10">
        <v>202212</v>
      </c>
      <c r="AY298" s="11">
        <f t="shared" si="147"/>
        <v>7807298.19</v>
      </c>
      <c r="AZ298" s="11"/>
      <c r="BA298" s="11"/>
      <c r="BB298" s="11"/>
      <c r="BC298" s="11"/>
      <c r="BD298" s="11">
        <f t="shared" ref="BD298:CG298" si="168">IFERROR($AY298*BD$93/SUM($BD$93:$CG$93),0)</f>
        <v>3294660.93269678</v>
      </c>
      <c r="BE298" s="11">
        <f t="shared" si="168"/>
        <v>1971862.10098203</v>
      </c>
      <c r="BF298" s="11">
        <f t="shared" si="168"/>
        <v>1163719.50282415</v>
      </c>
      <c r="BG298" s="11">
        <f t="shared" si="168"/>
        <v>1377055.65349704</v>
      </c>
      <c r="BH298" s="11">
        <f t="shared" si="168"/>
        <v>0</v>
      </c>
      <c r="BI298" s="11">
        <f t="shared" si="168"/>
        <v>0</v>
      </c>
      <c r="BJ298" s="11">
        <f t="shared" si="168"/>
        <v>0</v>
      </c>
      <c r="BK298" s="11">
        <f t="shared" si="168"/>
        <v>0</v>
      </c>
      <c r="BL298" s="11">
        <f t="shared" si="168"/>
        <v>0</v>
      </c>
      <c r="BM298" s="11">
        <f t="shared" si="168"/>
        <v>0</v>
      </c>
      <c r="BN298" s="11">
        <f t="shared" si="168"/>
        <v>0</v>
      </c>
      <c r="BO298" s="11">
        <f t="shared" si="168"/>
        <v>0</v>
      </c>
      <c r="BP298" s="11">
        <f t="shared" si="168"/>
        <v>0</v>
      </c>
      <c r="BQ298" s="11">
        <f t="shared" si="168"/>
        <v>0</v>
      </c>
      <c r="BR298" s="11">
        <f t="shared" si="168"/>
        <v>0</v>
      </c>
      <c r="BS298" s="11">
        <f t="shared" si="168"/>
        <v>0</v>
      </c>
      <c r="BT298" s="11">
        <f t="shared" si="168"/>
        <v>0</v>
      </c>
      <c r="BU298" s="11">
        <f t="shared" si="168"/>
        <v>0</v>
      </c>
      <c r="BV298" s="11">
        <f t="shared" si="168"/>
        <v>0</v>
      </c>
      <c r="BW298" s="11">
        <f t="shared" si="168"/>
        <v>0</v>
      </c>
      <c r="BX298" s="11">
        <f t="shared" si="168"/>
        <v>0</v>
      </c>
      <c r="BY298" s="11">
        <f t="shared" si="168"/>
        <v>0</v>
      </c>
      <c r="BZ298" s="11">
        <f t="shared" si="168"/>
        <v>0</v>
      </c>
      <c r="CA298" s="11">
        <f t="shared" si="168"/>
        <v>0</v>
      </c>
      <c r="CB298" s="11">
        <f t="shared" si="168"/>
        <v>0</v>
      </c>
      <c r="CC298" s="11">
        <f t="shared" si="168"/>
        <v>0</v>
      </c>
      <c r="CD298" s="11">
        <f t="shared" si="168"/>
        <v>0</v>
      </c>
      <c r="CE298" s="11">
        <f t="shared" si="168"/>
        <v>0</v>
      </c>
      <c r="CF298" s="11">
        <f t="shared" si="168"/>
        <v>0</v>
      </c>
      <c r="CG298" s="11">
        <f t="shared" si="168"/>
        <v>0</v>
      </c>
      <c r="CH298" s="2"/>
    </row>
    <row r="299" ht="15" customHeight="1" spans="2:86">
      <c r="B299" s="10">
        <v>202303</v>
      </c>
      <c r="C299" s="11">
        <f t="shared" si="112"/>
        <v>11755147.64</v>
      </c>
      <c r="D299" s="11"/>
      <c r="E299" s="11"/>
      <c r="F299" s="11"/>
      <c r="G299" s="11">
        <f>IFERROR($C299*G$93/SUM($G$93:$AK$93),0)</f>
        <v>7341411.3782164</v>
      </c>
      <c r="H299" s="11">
        <f t="shared" ref="H299:AK299" si="169">IFERROR($C299*H$93/SUM($G$93:$AK$93),0)</f>
        <v>1905148.49199971</v>
      </c>
      <c r="I299" s="11">
        <f t="shared" si="169"/>
        <v>1139952.02655472</v>
      </c>
      <c r="J299" s="11">
        <f t="shared" si="169"/>
        <v>646512.484862852</v>
      </c>
      <c r="K299" s="11">
        <f t="shared" si="169"/>
        <v>722123.258366314</v>
      </c>
      <c r="L299" s="11">
        <f t="shared" si="169"/>
        <v>0</v>
      </c>
      <c r="M299" s="11">
        <f t="shared" si="169"/>
        <v>0</v>
      </c>
      <c r="N299" s="11">
        <f t="shared" si="169"/>
        <v>0</v>
      </c>
      <c r="O299" s="11">
        <f t="shared" si="169"/>
        <v>0</v>
      </c>
      <c r="P299" s="11">
        <f t="shared" si="169"/>
        <v>0</v>
      </c>
      <c r="Q299" s="11">
        <f t="shared" si="169"/>
        <v>0</v>
      </c>
      <c r="R299" s="11">
        <f t="shared" si="169"/>
        <v>0</v>
      </c>
      <c r="S299" s="11">
        <f t="shared" si="169"/>
        <v>0</v>
      </c>
      <c r="T299" s="11">
        <f t="shared" si="169"/>
        <v>0</v>
      </c>
      <c r="U299" s="11">
        <f t="shared" si="169"/>
        <v>0</v>
      </c>
      <c r="V299" s="11">
        <f t="shared" si="169"/>
        <v>0</v>
      </c>
      <c r="W299" s="11">
        <f t="shared" si="169"/>
        <v>0</v>
      </c>
      <c r="X299" s="11">
        <f t="shared" si="169"/>
        <v>0</v>
      </c>
      <c r="Y299" s="11">
        <f t="shared" si="169"/>
        <v>0</v>
      </c>
      <c r="Z299" s="11">
        <f t="shared" si="169"/>
        <v>0</v>
      </c>
      <c r="AA299" s="11">
        <f t="shared" si="169"/>
        <v>0</v>
      </c>
      <c r="AB299" s="11">
        <f t="shared" si="169"/>
        <v>0</v>
      </c>
      <c r="AC299" s="11">
        <f t="shared" si="169"/>
        <v>0</v>
      </c>
      <c r="AD299" s="11">
        <f t="shared" si="169"/>
        <v>0</v>
      </c>
      <c r="AE299" s="11">
        <f t="shared" si="169"/>
        <v>0</v>
      </c>
      <c r="AF299" s="11">
        <f t="shared" si="169"/>
        <v>0</v>
      </c>
      <c r="AG299" s="11">
        <f t="shared" si="169"/>
        <v>0</v>
      </c>
      <c r="AH299" s="11">
        <f t="shared" si="169"/>
        <v>0</v>
      </c>
      <c r="AI299" s="11">
        <f t="shared" si="169"/>
        <v>0</v>
      </c>
      <c r="AJ299" s="11">
        <f t="shared" si="169"/>
        <v>0</v>
      </c>
      <c r="AK299" s="11">
        <f t="shared" si="169"/>
        <v>0</v>
      </c>
      <c r="AX299" s="10">
        <v>202303</v>
      </c>
      <c r="AY299" s="11">
        <f t="shared" si="147"/>
        <v>11914749.63</v>
      </c>
      <c r="AZ299" s="11"/>
      <c r="BA299" s="11"/>
      <c r="BB299" s="11"/>
      <c r="BC299" s="11">
        <f t="shared" ref="BC299:CG299" si="170">IFERROR($AY299*BC$93/SUM($BC$93:$CG$93),0)</f>
        <v>7377785.56202311</v>
      </c>
      <c r="BD299" s="11">
        <f t="shared" si="170"/>
        <v>1914587.85152569</v>
      </c>
      <c r="BE299" s="11">
        <f t="shared" si="170"/>
        <v>1145885.20656477</v>
      </c>
      <c r="BF299" s="11">
        <f t="shared" si="170"/>
        <v>676258.731385423</v>
      </c>
      <c r="BG299" s="11">
        <f t="shared" si="170"/>
        <v>800232.278501011</v>
      </c>
      <c r="BH299" s="11">
        <f t="shared" si="170"/>
        <v>0</v>
      </c>
      <c r="BI299" s="11">
        <f t="shared" si="170"/>
        <v>0</v>
      </c>
      <c r="BJ299" s="11">
        <f t="shared" si="170"/>
        <v>0</v>
      </c>
      <c r="BK299" s="11">
        <f t="shared" si="170"/>
        <v>0</v>
      </c>
      <c r="BL299" s="11">
        <f t="shared" si="170"/>
        <v>0</v>
      </c>
      <c r="BM299" s="11">
        <f t="shared" si="170"/>
        <v>0</v>
      </c>
      <c r="BN299" s="11">
        <f t="shared" si="170"/>
        <v>0</v>
      </c>
      <c r="BO299" s="11">
        <f t="shared" si="170"/>
        <v>0</v>
      </c>
      <c r="BP299" s="11">
        <f t="shared" si="170"/>
        <v>0</v>
      </c>
      <c r="BQ299" s="11">
        <f t="shared" si="170"/>
        <v>0</v>
      </c>
      <c r="BR299" s="11">
        <f t="shared" si="170"/>
        <v>0</v>
      </c>
      <c r="BS299" s="11">
        <f t="shared" si="170"/>
        <v>0</v>
      </c>
      <c r="BT299" s="11">
        <f t="shared" si="170"/>
        <v>0</v>
      </c>
      <c r="BU299" s="11">
        <f t="shared" si="170"/>
        <v>0</v>
      </c>
      <c r="BV299" s="11">
        <f t="shared" si="170"/>
        <v>0</v>
      </c>
      <c r="BW299" s="11">
        <f t="shared" si="170"/>
        <v>0</v>
      </c>
      <c r="BX299" s="11">
        <f t="shared" si="170"/>
        <v>0</v>
      </c>
      <c r="BY299" s="11">
        <f t="shared" si="170"/>
        <v>0</v>
      </c>
      <c r="BZ299" s="11">
        <f t="shared" si="170"/>
        <v>0</v>
      </c>
      <c r="CA299" s="11">
        <f t="shared" si="170"/>
        <v>0</v>
      </c>
      <c r="CB299" s="11">
        <f t="shared" si="170"/>
        <v>0</v>
      </c>
      <c r="CC299" s="11">
        <f t="shared" si="170"/>
        <v>0</v>
      </c>
      <c r="CD299" s="11">
        <f t="shared" si="170"/>
        <v>0</v>
      </c>
      <c r="CE299" s="11">
        <f t="shared" si="170"/>
        <v>0</v>
      </c>
      <c r="CF299" s="11">
        <f t="shared" si="170"/>
        <v>0</v>
      </c>
      <c r="CG299" s="11">
        <f t="shared" si="170"/>
        <v>0</v>
      </c>
      <c r="CH299" s="2"/>
    </row>
    <row r="300" ht="15" customHeight="1" spans="2:86">
      <c r="B300" s="10">
        <v>202306</v>
      </c>
      <c r="C300" s="11">
        <f t="shared" si="112"/>
        <v>33713665.68</v>
      </c>
      <c r="D300" s="11"/>
      <c r="E300" s="11"/>
      <c r="F300" s="11">
        <f>IFERROR($C300*F$93/SUM($F$93:$AK$93),0)</f>
        <v>21453537.036342</v>
      </c>
      <c r="G300" s="11">
        <f t="shared" ref="G300:AK300" si="171">IFERROR($C300*G$93/SUM($F$93:$AK$93),0)</f>
        <v>7656785.83369521</v>
      </c>
      <c r="H300" s="11">
        <f t="shared" si="171"/>
        <v>1986990.40730955</v>
      </c>
      <c r="I300" s="11">
        <f t="shared" si="171"/>
        <v>1188922.41264606</v>
      </c>
      <c r="J300" s="11">
        <f t="shared" si="171"/>
        <v>674285.553605311</v>
      </c>
      <c r="K300" s="11">
        <f t="shared" si="171"/>
        <v>753144.436401864</v>
      </c>
      <c r="L300" s="11">
        <f t="shared" si="171"/>
        <v>0</v>
      </c>
      <c r="M300" s="11">
        <f t="shared" si="171"/>
        <v>0</v>
      </c>
      <c r="N300" s="11">
        <f t="shared" si="171"/>
        <v>0</v>
      </c>
      <c r="O300" s="11">
        <f t="shared" si="171"/>
        <v>0</v>
      </c>
      <c r="P300" s="11">
        <f t="shared" si="171"/>
        <v>0</v>
      </c>
      <c r="Q300" s="11">
        <f t="shared" si="171"/>
        <v>0</v>
      </c>
      <c r="R300" s="11">
        <f t="shared" si="171"/>
        <v>0</v>
      </c>
      <c r="S300" s="11">
        <f t="shared" si="171"/>
        <v>0</v>
      </c>
      <c r="T300" s="11">
        <f t="shared" si="171"/>
        <v>0</v>
      </c>
      <c r="U300" s="11">
        <f t="shared" si="171"/>
        <v>0</v>
      </c>
      <c r="V300" s="11">
        <f t="shared" si="171"/>
        <v>0</v>
      </c>
      <c r="W300" s="11">
        <f t="shared" si="171"/>
        <v>0</v>
      </c>
      <c r="X300" s="11">
        <f t="shared" si="171"/>
        <v>0</v>
      </c>
      <c r="Y300" s="11">
        <f t="shared" si="171"/>
        <v>0</v>
      </c>
      <c r="Z300" s="11">
        <f t="shared" si="171"/>
        <v>0</v>
      </c>
      <c r="AA300" s="11">
        <f t="shared" si="171"/>
        <v>0</v>
      </c>
      <c r="AB300" s="11">
        <f t="shared" si="171"/>
        <v>0</v>
      </c>
      <c r="AC300" s="11">
        <f t="shared" si="171"/>
        <v>0</v>
      </c>
      <c r="AD300" s="11">
        <f t="shared" si="171"/>
        <v>0</v>
      </c>
      <c r="AE300" s="11">
        <f t="shared" si="171"/>
        <v>0</v>
      </c>
      <c r="AF300" s="11">
        <f t="shared" si="171"/>
        <v>0</v>
      </c>
      <c r="AG300" s="11">
        <f t="shared" si="171"/>
        <v>0</v>
      </c>
      <c r="AH300" s="11">
        <f t="shared" si="171"/>
        <v>0</v>
      </c>
      <c r="AI300" s="11">
        <f t="shared" si="171"/>
        <v>0</v>
      </c>
      <c r="AJ300" s="11">
        <f t="shared" si="171"/>
        <v>0</v>
      </c>
      <c r="AK300" s="11">
        <f t="shared" si="171"/>
        <v>0</v>
      </c>
      <c r="AX300" s="10">
        <v>202306</v>
      </c>
      <c r="AY300" s="11">
        <f t="shared" si="147"/>
        <v>34048832.81</v>
      </c>
      <c r="AZ300" s="11"/>
      <c r="BA300" s="11"/>
      <c r="BB300" s="11">
        <f t="shared" ref="BB300:CG300" si="172">IFERROR($AY300*BB$93/SUM($BB$93:$CG$93),0)</f>
        <v>20626346.7454604</v>
      </c>
      <c r="BC300" s="11">
        <f t="shared" si="172"/>
        <v>8311397.80260887</v>
      </c>
      <c r="BD300" s="11">
        <f t="shared" si="172"/>
        <v>2156866.87127142</v>
      </c>
      <c r="BE300" s="11">
        <f t="shared" si="172"/>
        <v>1290889.75381833</v>
      </c>
      <c r="BF300" s="11">
        <f t="shared" si="172"/>
        <v>761835.009540532</v>
      </c>
      <c r="BG300" s="11">
        <f t="shared" si="172"/>
        <v>901496.627300479</v>
      </c>
      <c r="BH300" s="11">
        <f t="shared" si="172"/>
        <v>0</v>
      </c>
      <c r="BI300" s="11">
        <f t="shared" si="172"/>
        <v>0</v>
      </c>
      <c r="BJ300" s="11">
        <f t="shared" si="172"/>
        <v>0</v>
      </c>
      <c r="BK300" s="11">
        <f t="shared" si="172"/>
        <v>0</v>
      </c>
      <c r="BL300" s="11">
        <f t="shared" si="172"/>
        <v>0</v>
      </c>
      <c r="BM300" s="11">
        <f t="shared" si="172"/>
        <v>0</v>
      </c>
      <c r="BN300" s="11">
        <f t="shared" si="172"/>
        <v>0</v>
      </c>
      <c r="BO300" s="11">
        <f t="shared" si="172"/>
        <v>0</v>
      </c>
      <c r="BP300" s="11">
        <f t="shared" si="172"/>
        <v>0</v>
      </c>
      <c r="BQ300" s="11">
        <f t="shared" si="172"/>
        <v>0</v>
      </c>
      <c r="BR300" s="11">
        <f t="shared" si="172"/>
        <v>0</v>
      </c>
      <c r="BS300" s="11">
        <f t="shared" si="172"/>
        <v>0</v>
      </c>
      <c r="BT300" s="11">
        <f t="shared" si="172"/>
        <v>0</v>
      </c>
      <c r="BU300" s="11">
        <f t="shared" si="172"/>
        <v>0</v>
      </c>
      <c r="BV300" s="11">
        <f t="shared" si="172"/>
        <v>0</v>
      </c>
      <c r="BW300" s="11">
        <f t="shared" si="172"/>
        <v>0</v>
      </c>
      <c r="BX300" s="11">
        <f t="shared" si="172"/>
        <v>0</v>
      </c>
      <c r="BY300" s="11">
        <f t="shared" si="172"/>
        <v>0</v>
      </c>
      <c r="BZ300" s="11">
        <f t="shared" si="172"/>
        <v>0</v>
      </c>
      <c r="CA300" s="11">
        <f t="shared" si="172"/>
        <v>0</v>
      </c>
      <c r="CB300" s="11">
        <f t="shared" si="172"/>
        <v>0</v>
      </c>
      <c r="CC300" s="11">
        <f t="shared" si="172"/>
        <v>0</v>
      </c>
      <c r="CD300" s="11">
        <f t="shared" si="172"/>
        <v>0</v>
      </c>
      <c r="CE300" s="11">
        <f t="shared" si="172"/>
        <v>0</v>
      </c>
      <c r="CF300" s="11">
        <f t="shared" si="172"/>
        <v>0</v>
      </c>
      <c r="CG300" s="11">
        <f t="shared" si="172"/>
        <v>0</v>
      </c>
      <c r="CH300" s="2"/>
    </row>
    <row r="301" ht="15" customHeight="1" spans="2:86">
      <c r="B301" s="10">
        <v>202309</v>
      </c>
      <c r="C301" s="11">
        <f t="shared" si="112"/>
        <v>48638666.42</v>
      </c>
      <c r="D301" s="11"/>
      <c r="E301" s="11">
        <f>IFERROR($C301*E$93/SUM($E$93:$AK$93),0)</f>
        <v>15670525.6226574</v>
      </c>
      <c r="F301" s="11">
        <f t="shared" ref="F301:AK301" si="173">IFERROR($C301*F$93/SUM($E$93:$AK$93),0)</f>
        <v>20979125.6853659</v>
      </c>
      <c r="G301" s="11">
        <f t="shared" si="173"/>
        <v>7487468.01419792</v>
      </c>
      <c r="H301" s="11">
        <f t="shared" si="173"/>
        <v>1943051.22833355</v>
      </c>
      <c r="I301" s="11">
        <f t="shared" si="173"/>
        <v>1162631.25669198</v>
      </c>
      <c r="J301" s="11">
        <f t="shared" si="173"/>
        <v>659374.785283628</v>
      </c>
      <c r="K301" s="11">
        <f t="shared" si="173"/>
        <v>736489.827469628</v>
      </c>
      <c r="L301" s="11">
        <f t="shared" si="173"/>
        <v>0</v>
      </c>
      <c r="M301" s="11">
        <f t="shared" si="173"/>
        <v>0</v>
      </c>
      <c r="N301" s="11">
        <f t="shared" si="173"/>
        <v>0</v>
      </c>
      <c r="O301" s="11">
        <f t="shared" si="173"/>
        <v>0</v>
      </c>
      <c r="P301" s="11">
        <f t="shared" si="173"/>
        <v>0</v>
      </c>
      <c r="Q301" s="11">
        <f t="shared" si="173"/>
        <v>0</v>
      </c>
      <c r="R301" s="11">
        <f t="shared" si="173"/>
        <v>0</v>
      </c>
      <c r="S301" s="11">
        <f t="shared" si="173"/>
        <v>0</v>
      </c>
      <c r="T301" s="11">
        <f t="shared" si="173"/>
        <v>0</v>
      </c>
      <c r="U301" s="11">
        <f t="shared" si="173"/>
        <v>0</v>
      </c>
      <c r="V301" s="11">
        <f t="shared" si="173"/>
        <v>0</v>
      </c>
      <c r="W301" s="11">
        <f t="shared" si="173"/>
        <v>0</v>
      </c>
      <c r="X301" s="11">
        <f t="shared" si="173"/>
        <v>0</v>
      </c>
      <c r="Y301" s="11">
        <f t="shared" si="173"/>
        <v>0</v>
      </c>
      <c r="Z301" s="11">
        <f t="shared" si="173"/>
        <v>0</v>
      </c>
      <c r="AA301" s="11">
        <f t="shared" si="173"/>
        <v>0</v>
      </c>
      <c r="AB301" s="11">
        <f t="shared" si="173"/>
        <v>0</v>
      </c>
      <c r="AC301" s="11">
        <f t="shared" si="173"/>
        <v>0</v>
      </c>
      <c r="AD301" s="11">
        <f t="shared" si="173"/>
        <v>0</v>
      </c>
      <c r="AE301" s="11">
        <f t="shared" si="173"/>
        <v>0</v>
      </c>
      <c r="AF301" s="11">
        <f t="shared" si="173"/>
        <v>0</v>
      </c>
      <c r="AG301" s="11">
        <f t="shared" si="173"/>
        <v>0</v>
      </c>
      <c r="AH301" s="11">
        <f t="shared" si="173"/>
        <v>0</v>
      </c>
      <c r="AI301" s="11">
        <f t="shared" si="173"/>
        <v>0</v>
      </c>
      <c r="AJ301" s="11">
        <f t="shared" si="173"/>
        <v>0</v>
      </c>
      <c r="AK301" s="11">
        <f t="shared" si="173"/>
        <v>0</v>
      </c>
      <c r="AX301" s="10">
        <v>202309</v>
      </c>
      <c r="AY301" s="11">
        <f t="shared" si="147"/>
        <v>49061265.99</v>
      </c>
      <c r="AZ301" s="11"/>
      <c r="BA301" s="11">
        <f t="shared" ref="BA301:CG301" si="174">IFERROR($AY301*BA$93/SUM($BA$93:$CG$93),0)</f>
        <v>16866909.7102585</v>
      </c>
      <c r="BB301" s="11">
        <f t="shared" si="174"/>
        <v>19502928.6195622</v>
      </c>
      <c r="BC301" s="11">
        <f t="shared" si="174"/>
        <v>7858715.84888113</v>
      </c>
      <c r="BD301" s="11">
        <f t="shared" si="174"/>
        <v>2039392.68312568</v>
      </c>
      <c r="BE301" s="11">
        <f t="shared" si="174"/>
        <v>1220581.18362545</v>
      </c>
      <c r="BF301" s="11">
        <f t="shared" si="174"/>
        <v>720341.512450457</v>
      </c>
      <c r="BG301" s="11">
        <f t="shared" si="174"/>
        <v>852396.432096579</v>
      </c>
      <c r="BH301" s="11">
        <f t="shared" si="174"/>
        <v>0</v>
      </c>
      <c r="BI301" s="11">
        <f t="shared" si="174"/>
        <v>0</v>
      </c>
      <c r="BJ301" s="11">
        <f t="shared" si="174"/>
        <v>0</v>
      </c>
      <c r="BK301" s="11">
        <f t="shared" si="174"/>
        <v>0</v>
      </c>
      <c r="BL301" s="11">
        <f t="shared" si="174"/>
        <v>0</v>
      </c>
      <c r="BM301" s="11">
        <f t="shared" si="174"/>
        <v>0</v>
      </c>
      <c r="BN301" s="11">
        <f t="shared" si="174"/>
        <v>0</v>
      </c>
      <c r="BO301" s="11">
        <f t="shared" si="174"/>
        <v>0</v>
      </c>
      <c r="BP301" s="11">
        <f t="shared" si="174"/>
        <v>0</v>
      </c>
      <c r="BQ301" s="11">
        <f t="shared" si="174"/>
        <v>0</v>
      </c>
      <c r="BR301" s="11">
        <f t="shared" si="174"/>
        <v>0</v>
      </c>
      <c r="BS301" s="11">
        <f t="shared" si="174"/>
        <v>0</v>
      </c>
      <c r="BT301" s="11">
        <f t="shared" si="174"/>
        <v>0</v>
      </c>
      <c r="BU301" s="11">
        <f t="shared" si="174"/>
        <v>0</v>
      </c>
      <c r="BV301" s="11">
        <f t="shared" si="174"/>
        <v>0</v>
      </c>
      <c r="BW301" s="11">
        <f t="shared" si="174"/>
        <v>0</v>
      </c>
      <c r="BX301" s="11">
        <f t="shared" si="174"/>
        <v>0</v>
      </c>
      <c r="BY301" s="11">
        <f t="shared" si="174"/>
        <v>0</v>
      </c>
      <c r="BZ301" s="11">
        <f t="shared" si="174"/>
        <v>0</v>
      </c>
      <c r="CA301" s="11">
        <f t="shared" si="174"/>
        <v>0</v>
      </c>
      <c r="CB301" s="11">
        <f t="shared" si="174"/>
        <v>0</v>
      </c>
      <c r="CC301" s="11">
        <f t="shared" si="174"/>
        <v>0</v>
      </c>
      <c r="CD301" s="11">
        <f t="shared" si="174"/>
        <v>0</v>
      </c>
      <c r="CE301" s="11">
        <f t="shared" si="174"/>
        <v>0</v>
      </c>
      <c r="CF301" s="11">
        <f t="shared" si="174"/>
        <v>0</v>
      </c>
      <c r="CG301" s="11">
        <f t="shared" si="174"/>
        <v>0</v>
      </c>
      <c r="CH301" s="2"/>
    </row>
    <row r="302" ht="15" customHeight="1" spans="2:86">
      <c r="B302" s="10">
        <v>202312</v>
      </c>
      <c r="C302" s="11">
        <f t="shared" si="112"/>
        <v>83437693.28</v>
      </c>
      <c r="D302" s="11">
        <f t="shared" ref="D302:S302" si="175">IFERROR($C302*D$93/SUM($D$93:$AK$93),0)</f>
        <v>21741086.7299274</v>
      </c>
      <c r="E302" s="11">
        <f t="shared" si="175"/>
        <v>19877565.0102194</v>
      </c>
      <c r="F302" s="11">
        <f t="shared" si="175"/>
        <v>26611355.9117303</v>
      </c>
      <c r="G302" s="11">
        <f t="shared" si="175"/>
        <v>9497615.82974385</v>
      </c>
      <c r="H302" s="11">
        <f t="shared" si="175"/>
        <v>2464698.89009613</v>
      </c>
      <c r="I302" s="11">
        <f t="shared" si="175"/>
        <v>1474760.89470756</v>
      </c>
      <c r="J302" s="11">
        <f t="shared" si="175"/>
        <v>836396.013521347</v>
      </c>
      <c r="K302" s="11">
        <f t="shared" si="175"/>
        <v>934214.000054085</v>
      </c>
      <c r="L302" s="11">
        <f t="shared" si="175"/>
        <v>0</v>
      </c>
      <c r="M302" s="11">
        <f t="shared" si="175"/>
        <v>0</v>
      </c>
      <c r="N302" s="11">
        <f t="shared" si="175"/>
        <v>0</v>
      </c>
      <c r="O302" s="11">
        <f t="shared" si="175"/>
        <v>0</v>
      </c>
      <c r="P302" s="11">
        <f t="shared" si="175"/>
        <v>0</v>
      </c>
      <c r="Q302" s="11">
        <f t="shared" si="175"/>
        <v>0</v>
      </c>
      <c r="R302" s="11">
        <f t="shared" si="175"/>
        <v>0</v>
      </c>
      <c r="S302" s="11">
        <f t="shared" si="175"/>
        <v>0</v>
      </c>
      <c r="T302" s="11">
        <f t="shared" ref="T302:AK302" si="176">IFERROR($C302*T$93/SUM($D$93:$AK$93),0)</f>
        <v>0</v>
      </c>
      <c r="U302" s="11">
        <f t="shared" si="176"/>
        <v>0</v>
      </c>
      <c r="V302" s="11">
        <f t="shared" si="176"/>
        <v>0</v>
      </c>
      <c r="W302" s="11">
        <f t="shared" si="176"/>
        <v>0</v>
      </c>
      <c r="X302" s="11">
        <f t="shared" si="176"/>
        <v>0</v>
      </c>
      <c r="Y302" s="11">
        <f t="shared" si="176"/>
        <v>0</v>
      </c>
      <c r="Z302" s="11">
        <f t="shared" si="176"/>
        <v>0</v>
      </c>
      <c r="AA302" s="11">
        <f t="shared" si="176"/>
        <v>0</v>
      </c>
      <c r="AB302" s="11">
        <f t="shared" si="176"/>
        <v>0</v>
      </c>
      <c r="AC302" s="11">
        <f t="shared" si="176"/>
        <v>0</v>
      </c>
      <c r="AD302" s="11">
        <f t="shared" si="176"/>
        <v>0</v>
      </c>
      <c r="AE302" s="11">
        <f t="shared" si="176"/>
        <v>0</v>
      </c>
      <c r="AF302" s="11">
        <f t="shared" si="176"/>
        <v>0</v>
      </c>
      <c r="AG302" s="11">
        <f t="shared" si="176"/>
        <v>0</v>
      </c>
      <c r="AH302" s="11">
        <f t="shared" si="176"/>
        <v>0</v>
      </c>
      <c r="AI302" s="11">
        <f t="shared" si="176"/>
        <v>0</v>
      </c>
      <c r="AJ302" s="11">
        <f t="shared" si="176"/>
        <v>0</v>
      </c>
      <c r="AK302" s="11">
        <f t="shared" si="176"/>
        <v>0</v>
      </c>
      <c r="AX302" s="10">
        <v>202312</v>
      </c>
      <c r="AY302" s="11">
        <f t="shared" si="147"/>
        <v>83864743.64</v>
      </c>
      <c r="AZ302" s="11">
        <f t="shared" ref="AZ302:CG302" si="177">IFERROR($AY302*AZ$93/SUM($AZ$93:$CG$93),0)</f>
        <v>25469416.2051249</v>
      </c>
      <c r="BA302" s="11">
        <f t="shared" si="177"/>
        <v>20075892.7734514</v>
      </c>
      <c r="BB302" s="11">
        <f t="shared" si="177"/>
        <v>23213422.6399797</v>
      </c>
      <c r="BC302" s="11">
        <f t="shared" si="177"/>
        <v>9353861.46184231</v>
      </c>
      <c r="BD302" s="11">
        <f t="shared" si="177"/>
        <v>2427393.60871133</v>
      </c>
      <c r="BE302" s="11">
        <f t="shared" si="177"/>
        <v>1452800.62469615</v>
      </c>
      <c r="BF302" s="11">
        <f t="shared" si="177"/>
        <v>857388.769646741</v>
      </c>
      <c r="BG302" s="11">
        <f t="shared" si="177"/>
        <v>1014567.55654745</v>
      </c>
      <c r="BH302" s="11">
        <f t="shared" si="177"/>
        <v>0</v>
      </c>
      <c r="BI302" s="11">
        <f t="shared" si="177"/>
        <v>0</v>
      </c>
      <c r="BJ302" s="11">
        <f t="shared" si="177"/>
        <v>0</v>
      </c>
      <c r="BK302" s="11">
        <f t="shared" si="177"/>
        <v>0</v>
      </c>
      <c r="BL302" s="11">
        <f t="shared" si="177"/>
        <v>0</v>
      </c>
      <c r="BM302" s="11">
        <f t="shared" si="177"/>
        <v>0</v>
      </c>
      <c r="BN302" s="11">
        <f t="shared" si="177"/>
        <v>0</v>
      </c>
      <c r="BO302" s="11">
        <f t="shared" si="177"/>
        <v>0</v>
      </c>
      <c r="BP302" s="11">
        <f t="shared" si="177"/>
        <v>0</v>
      </c>
      <c r="BQ302" s="11">
        <f t="shared" si="177"/>
        <v>0</v>
      </c>
      <c r="BR302" s="11">
        <f t="shared" si="177"/>
        <v>0</v>
      </c>
      <c r="BS302" s="11">
        <f t="shared" si="177"/>
        <v>0</v>
      </c>
      <c r="BT302" s="11">
        <f t="shared" si="177"/>
        <v>0</v>
      </c>
      <c r="BU302" s="11">
        <f t="shared" si="177"/>
        <v>0</v>
      </c>
      <c r="BV302" s="11">
        <f t="shared" si="177"/>
        <v>0</v>
      </c>
      <c r="BW302" s="11">
        <f t="shared" si="177"/>
        <v>0</v>
      </c>
      <c r="BX302" s="11">
        <f t="shared" si="177"/>
        <v>0</v>
      </c>
      <c r="BY302" s="11">
        <f t="shared" si="177"/>
        <v>0</v>
      </c>
      <c r="BZ302" s="11">
        <f t="shared" si="177"/>
        <v>0</v>
      </c>
      <c r="CA302" s="11">
        <f t="shared" si="177"/>
        <v>0</v>
      </c>
      <c r="CB302" s="11">
        <f t="shared" si="177"/>
        <v>0</v>
      </c>
      <c r="CC302" s="11">
        <f t="shared" si="177"/>
        <v>0</v>
      </c>
      <c r="CD302" s="11">
        <f t="shared" si="177"/>
        <v>0</v>
      </c>
      <c r="CE302" s="11">
        <f t="shared" si="177"/>
        <v>0</v>
      </c>
      <c r="CF302" s="11">
        <f t="shared" si="177"/>
        <v>0</v>
      </c>
      <c r="CG302" s="11">
        <f t="shared" si="177"/>
        <v>0</v>
      </c>
      <c r="CH302" s="2"/>
    </row>
    <row r="303" ht="15" customHeight="1" spans="19:86">
      <c r="S303" s="74"/>
      <c r="BO303" s="74"/>
      <c r="CH303" s="2"/>
    </row>
    <row r="304" ht="15" customHeight="1" spans="19:86">
      <c r="S304" s="74"/>
      <c r="BO304" s="74"/>
      <c r="CH304" s="2"/>
    </row>
    <row r="305" ht="15" customHeight="1" spans="2:86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  <c r="CH305" s="2"/>
    </row>
    <row r="306" ht="15" customHeight="1" spans="2:86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8">E305-$B$305</f>
        <v>2.5</v>
      </c>
      <c r="F306" s="9">
        <f t="shared" si="178"/>
        <v>3.5</v>
      </c>
      <c r="G306" s="9">
        <f t="shared" si="178"/>
        <v>4.5</v>
      </c>
      <c r="H306" s="9">
        <f t="shared" si="178"/>
        <v>5.5</v>
      </c>
      <c r="I306" s="9">
        <f t="shared" si="178"/>
        <v>6.5</v>
      </c>
      <c r="J306" s="9">
        <f t="shared" si="178"/>
        <v>7.5</v>
      </c>
      <c r="K306" s="9">
        <f t="shared" si="178"/>
        <v>8.5</v>
      </c>
      <c r="L306" s="9">
        <f t="shared" si="178"/>
        <v>9.5</v>
      </c>
      <c r="M306" s="9">
        <f t="shared" si="178"/>
        <v>10.5</v>
      </c>
      <c r="N306" s="9">
        <f t="shared" si="178"/>
        <v>11.5</v>
      </c>
      <c r="O306" s="9">
        <f t="shared" si="178"/>
        <v>12.5</v>
      </c>
      <c r="P306" s="9">
        <f t="shared" si="178"/>
        <v>13.5</v>
      </c>
      <c r="Q306" s="9">
        <f t="shared" si="178"/>
        <v>14.5</v>
      </c>
      <c r="R306" s="9">
        <f t="shared" si="178"/>
        <v>15.5</v>
      </c>
      <c r="S306" s="71">
        <f t="shared" si="178"/>
        <v>16.5</v>
      </c>
      <c r="T306" s="9">
        <f t="shared" si="178"/>
        <v>17.5</v>
      </c>
      <c r="U306" s="9">
        <f t="shared" si="178"/>
        <v>18.5</v>
      </c>
      <c r="V306" s="9">
        <f t="shared" si="178"/>
        <v>19.5</v>
      </c>
      <c r="W306" s="9">
        <f t="shared" si="178"/>
        <v>20.5</v>
      </c>
      <c r="X306" s="9">
        <f t="shared" si="178"/>
        <v>21.5</v>
      </c>
      <c r="Y306" s="9">
        <f t="shared" si="178"/>
        <v>22.5</v>
      </c>
      <c r="Z306" s="9">
        <f t="shared" si="178"/>
        <v>23.5</v>
      </c>
      <c r="AA306" s="9">
        <f t="shared" si="178"/>
        <v>24.5</v>
      </c>
      <c r="AB306" s="9">
        <f t="shared" si="178"/>
        <v>25.5</v>
      </c>
      <c r="AC306" s="9">
        <f t="shared" si="178"/>
        <v>26.5</v>
      </c>
      <c r="AD306" s="9">
        <f t="shared" si="178"/>
        <v>27.5</v>
      </c>
      <c r="AE306" s="9">
        <f t="shared" si="178"/>
        <v>28.5</v>
      </c>
      <c r="AF306" s="9">
        <f t="shared" si="178"/>
        <v>29.5</v>
      </c>
      <c r="AG306" s="9">
        <f t="shared" si="178"/>
        <v>30.5</v>
      </c>
      <c r="AH306" s="9">
        <f t="shared" si="178"/>
        <v>31.5</v>
      </c>
      <c r="AI306" s="9">
        <f t="shared" si="178"/>
        <v>32.5</v>
      </c>
      <c r="AJ306" s="9">
        <f t="shared" si="178"/>
        <v>33.5</v>
      </c>
      <c r="AK306" s="9">
        <f t="shared" si="178"/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:CG306" si="179">BA305-$B$305</f>
        <v>2.5</v>
      </c>
      <c r="BB306" s="9">
        <f t="shared" si="179"/>
        <v>3.5</v>
      </c>
      <c r="BC306" s="9">
        <f t="shared" si="179"/>
        <v>4.5</v>
      </c>
      <c r="BD306" s="9">
        <f t="shared" si="179"/>
        <v>5.5</v>
      </c>
      <c r="BE306" s="9">
        <f t="shared" si="179"/>
        <v>6.5</v>
      </c>
      <c r="BF306" s="9">
        <f t="shared" si="179"/>
        <v>7.5</v>
      </c>
      <c r="BG306" s="9">
        <f t="shared" si="179"/>
        <v>8.5</v>
      </c>
      <c r="BH306" s="9">
        <f t="shared" si="179"/>
        <v>9.5</v>
      </c>
      <c r="BI306" s="9">
        <f t="shared" si="179"/>
        <v>10.5</v>
      </c>
      <c r="BJ306" s="9">
        <f t="shared" si="179"/>
        <v>11.5</v>
      </c>
      <c r="BK306" s="9">
        <f t="shared" si="179"/>
        <v>12.5</v>
      </c>
      <c r="BL306" s="9">
        <f t="shared" si="179"/>
        <v>13.5</v>
      </c>
      <c r="BM306" s="9">
        <f t="shared" si="179"/>
        <v>14.5</v>
      </c>
      <c r="BN306" s="9">
        <f t="shared" si="179"/>
        <v>15.5</v>
      </c>
      <c r="BO306" s="71">
        <f t="shared" si="179"/>
        <v>16.5</v>
      </c>
      <c r="BP306" s="9">
        <f t="shared" si="179"/>
        <v>17.5</v>
      </c>
      <c r="BQ306" s="9">
        <f t="shared" si="179"/>
        <v>18.5</v>
      </c>
      <c r="BR306" s="9">
        <f t="shared" si="179"/>
        <v>19.5</v>
      </c>
      <c r="BS306" s="9">
        <f t="shared" si="179"/>
        <v>20.5</v>
      </c>
      <c r="BT306" s="9">
        <f t="shared" si="179"/>
        <v>21.5</v>
      </c>
      <c r="BU306" s="9">
        <f t="shared" si="179"/>
        <v>22.5</v>
      </c>
      <c r="BV306" s="9">
        <f t="shared" si="179"/>
        <v>23.5</v>
      </c>
      <c r="BW306" s="9">
        <f t="shared" si="179"/>
        <v>24.5</v>
      </c>
      <c r="BX306" s="9">
        <f t="shared" si="179"/>
        <v>25.5</v>
      </c>
      <c r="BY306" s="9">
        <f t="shared" si="179"/>
        <v>26.5</v>
      </c>
      <c r="BZ306" s="9">
        <f t="shared" si="179"/>
        <v>27.5</v>
      </c>
      <c r="CA306" s="9">
        <f t="shared" si="179"/>
        <v>28.5</v>
      </c>
      <c r="CB306" s="9">
        <f t="shared" si="179"/>
        <v>29.5</v>
      </c>
      <c r="CC306" s="9">
        <f t="shared" si="179"/>
        <v>30.5</v>
      </c>
      <c r="CD306" s="9">
        <f t="shared" si="179"/>
        <v>31.5</v>
      </c>
      <c r="CE306" s="9">
        <f t="shared" si="179"/>
        <v>32.5</v>
      </c>
      <c r="CF306" s="9">
        <f t="shared" si="179"/>
        <v>33.5</v>
      </c>
      <c r="CG306" s="9">
        <f t="shared" si="179"/>
        <v>34.5</v>
      </c>
      <c r="CH306" s="2"/>
    </row>
    <row r="307" ht="15" customHeight="1" spans="2:86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H307" s="2"/>
    </row>
    <row r="308" ht="15" customHeight="1" spans="2:86">
      <c r="B308" s="56" t="s">
        <v>64</v>
      </c>
      <c r="C308" s="57">
        <f>D302+E301+F300+G299+H298+I297+J296+K295+L294+M293+N292+O291+P290+Q289+R288+S287+T286+U285+V284+W283+X282+Y281+Z280+AA279+AB278+AC277+AD276</f>
        <v>76464636.3702198</v>
      </c>
      <c r="D308" s="57">
        <f t="shared" ref="D308:K308" si="180">E302+F301+G300+H299+I298+J297+K296+L295+M294+N293+O292+P291+Q290+R289+S288+T287+U286+V285+W284+X283+Y282+Z281+AA280+AB279+AC278+AD277+AE276</f>
        <v>56178269.1090026</v>
      </c>
      <c r="E308" s="57">
        <f t="shared" si="180"/>
        <v>40978387.891491</v>
      </c>
      <c r="F308" s="57">
        <f t="shared" si="180"/>
        <v>14500818.5630887</v>
      </c>
      <c r="G308" s="57">
        <f t="shared" si="180"/>
        <v>5023738.95875974</v>
      </c>
      <c r="H308" s="57">
        <f t="shared" si="180"/>
        <v>2887280.11639305</v>
      </c>
      <c r="I308" s="57">
        <f t="shared" si="180"/>
        <v>1572885.84099098</v>
      </c>
      <c r="J308" s="57">
        <f t="shared" si="180"/>
        <v>934214.000054085</v>
      </c>
      <c r="K308" s="57">
        <f t="shared" si="180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" si="181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182">U302+V301+W300+X299+Y298+Z297+AA296+AB295+AC294+AD293+AE292+AF291+AG290+AH289+AI288+AJ287+AK286+AL285</f>
        <v>0</v>
      </c>
      <c r="U308" s="57">
        <f t="shared" si="182"/>
        <v>0</v>
      </c>
      <c r="V308" s="57">
        <f t="shared" si="182"/>
        <v>0</v>
      </c>
      <c r="W308" s="57">
        <f t="shared" si="182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80842989.4709122</v>
      </c>
      <c r="AZ308" s="57">
        <f t="shared" ref="AZ308:BG308" si="183">BA302+BB301+BC300+BD299+BE298+BF297+BG296+BH295+BI294+BJ293+BK292+BL291+BM290+BN289+BO288+BP287+BQ286+BR285+BS284+BT283+BU282+BV281+BW280+BX279+BY278+BZ277+CA276</f>
        <v>55842679.5081134</v>
      </c>
      <c r="BA308" s="57">
        <f t="shared" si="183"/>
        <v>38435193.0541895</v>
      </c>
      <c r="BB308" s="57">
        <f t="shared" si="183"/>
        <v>14737458.2836688</v>
      </c>
      <c r="BC308" s="57">
        <f t="shared" si="183"/>
        <v>5210042.08037833</v>
      </c>
      <c r="BD308" s="57">
        <f t="shared" si="183"/>
        <v>3074638.76444708</v>
      </c>
      <c r="BE308" s="57">
        <f t="shared" si="183"/>
        <v>1709785.20174332</v>
      </c>
      <c r="BF308" s="57">
        <f t="shared" si="183"/>
        <v>1014567.55654745</v>
      </c>
      <c r="BG308" s="57">
        <f t="shared" si="183"/>
        <v>0</v>
      </c>
      <c r="BH308" s="57">
        <f>BI302+BJ301+BK300+BL299+BM298+BN297+BO296+BP295+BQ294+BR293+BS292+BT291+BU290+BV289+BW288+BX287+BY286+BZ285+CA284+CB283+CC282+CD281+CE280+CF279+CG278</f>
        <v>0</v>
      </c>
      <c r="BI308" s="57">
        <f>BJ302+BK301+BL300+BM299+BN298+BO297+BP296+BQ295+BR294+BS293+BT292+BU291+BV290+BW289+BX288+BY287+BZ286+CA285+CB284+CC283+CD282+CE281+CF280+CG279</f>
        <v>0</v>
      </c>
      <c r="BJ308" s="57">
        <f t="shared" ref="BJ308:BN308" si="184">BK302+BL301+BM300+BN299+BO298+BP297+BQ296+BR295+BS294+BT293+BU292+BV291+BW290+BX289+BY288+BZ287+CA286+CB285+CC284+CD283+CE282+CF281+CG280+CH279+CI278+CJ277+CK276</f>
        <v>0</v>
      </c>
      <c r="BK308" s="57">
        <f t="shared" si="184"/>
        <v>0</v>
      </c>
      <c r="BL308" s="57">
        <f t="shared" si="184"/>
        <v>0</v>
      </c>
      <c r="BM308" s="57">
        <f t="shared" si="184"/>
        <v>0</v>
      </c>
      <c r="BN308" s="57">
        <f t="shared" si="184"/>
        <v>0</v>
      </c>
      <c r="BO308" s="57">
        <f>BP302+BQ301+BR300+BS299+BT298+BU297+BV296+BW295+BX294+BY293+BZ292+CA291+CB290+CC289+CD288+CE287+CF286+CG285</f>
        <v>0</v>
      </c>
      <c r="BP308" s="57">
        <f t="shared" ref="BP308:BW308" si="185">BQ302+BR301+BS300+BT299+BU298+BV297+BW296+BX295+BY294+BZ293+CA292+CB291+CC290+CD289+CE288+CF287+CG286+CH285</f>
        <v>0</v>
      </c>
      <c r="BQ308" s="57">
        <f t="shared" si="185"/>
        <v>0</v>
      </c>
      <c r="BR308" s="57">
        <f t="shared" si="185"/>
        <v>0</v>
      </c>
      <c r="BS308" s="57">
        <f t="shared" si="185"/>
        <v>0</v>
      </c>
      <c r="BT308" s="57">
        <f t="shared" si="185"/>
        <v>0</v>
      </c>
      <c r="BU308" s="57">
        <f t="shared" si="185"/>
        <v>0</v>
      </c>
      <c r="BV308" s="57">
        <f t="shared" si="185"/>
        <v>0</v>
      </c>
      <c r="BW308" s="57">
        <f t="shared" si="185"/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  <c r="CH308" s="2"/>
    </row>
    <row r="309" ht="15" customHeight="1" spans="2:86">
      <c r="B309" s="56" t="s">
        <v>65</v>
      </c>
      <c r="C309" s="57">
        <f>C308*C306</f>
        <v>38232318.1851099</v>
      </c>
      <c r="D309" s="58">
        <f t="shared" ref="D309:AK309" si="186">D308*D306</f>
        <v>84267403.6635038</v>
      </c>
      <c r="E309" s="58">
        <f t="shared" si="186"/>
        <v>102445969.728728</v>
      </c>
      <c r="F309" s="58">
        <f t="shared" si="186"/>
        <v>50752864.9708105</v>
      </c>
      <c r="G309" s="58">
        <f t="shared" si="186"/>
        <v>22606825.3144188</v>
      </c>
      <c r="H309" s="58">
        <f t="shared" si="186"/>
        <v>15880040.6401618</v>
      </c>
      <c r="I309" s="58">
        <f t="shared" si="186"/>
        <v>10223757.9664413</v>
      </c>
      <c r="J309" s="58">
        <f t="shared" si="186"/>
        <v>7006605.00040564</v>
      </c>
      <c r="K309" s="58">
        <f t="shared" si="186"/>
        <v>0</v>
      </c>
      <c r="L309" s="58">
        <f t="shared" si="186"/>
        <v>0</v>
      </c>
      <c r="M309" s="58">
        <f t="shared" si="186"/>
        <v>0</v>
      </c>
      <c r="N309" s="58">
        <f t="shared" si="186"/>
        <v>0</v>
      </c>
      <c r="O309" s="58">
        <f t="shared" si="186"/>
        <v>0</v>
      </c>
      <c r="P309" s="58">
        <f t="shared" si="186"/>
        <v>0</v>
      </c>
      <c r="Q309" s="58">
        <f t="shared" si="186"/>
        <v>0</v>
      </c>
      <c r="R309" s="58">
        <f t="shared" si="186"/>
        <v>0</v>
      </c>
      <c r="S309" s="76">
        <f t="shared" si="186"/>
        <v>0</v>
      </c>
      <c r="T309" s="58">
        <f t="shared" si="186"/>
        <v>0</v>
      </c>
      <c r="U309" s="58">
        <f t="shared" si="186"/>
        <v>0</v>
      </c>
      <c r="V309" s="58">
        <f t="shared" si="186"/>
        <v>0</v>
      </c>
      <c r="W309" s="58">
        <f t="shared" si="186"/>
        <v>0</v>
      </c>
      <c r="X309" s="58">
        <f t="shared" si="186"/>
        <v>0</v>
      </c>
      <c r="Y309" s="58">
        <f t="shared" si="186"/>
        <v>0</v>
      </c>
      <c r="Z309" s="58">
        <f t="shared" si="186"/>
        <v>0</v>
      </c>
      <c r="AA309" s="58">
        <f t="shared" si="186"/>
        <v>0</v>
      </c>
      <c r="AB309" s="58">
        <f t="shared" si="186"/>
        <v>0</v>
      </c>
      <c r="AC309" s="58">
        <f t="shared" si="186"/>
        <v>0</v>
      </c>
      <c r="AD309" s="58">
        <f t="shared" si="186"/>
        <v>0</v>
      </c>
      <c r="AE309" s="58">
        <f t="shared" si="186"/>
        <v>0</v>
      </c>
      <c r="AF309" s="58">
        <f t="shared" si="186"/>
        <v>0</v>
      </c>
      <c r="AG309" s="58">
        <f t="shared" si="186"/>
        <v>0</v>
      </c>
      <c r="AH309" s="58">
        <f t="shared" si="186"/>
        <v>0</v>
      </c>
      <c r="AI309" s="58">
        <f t="shared" si="186"/>
        <v>0</v>
      </c>
      <c r="AJ309" s="58">
        <f t="shared" si="186"/>
        <v>0</v>
      </c>
      <c r="AK309" s="58">
        <f t="shared" si="186"/>
        <v>0</v>
      </c>
      <c r="AX309" s="56" t="s">
        <v>65</v>
      </c>
      <c r="AY309" s="57">
        <f>AY308*AY306</f>
        <v>40421494.7354561</v>
      </c>
      <c r="AZ309" s="58">
        <f t="shared" ref="AZ309:CG309" si="187">AZ308*AZ306</f>
        <v>83764019.26217</v>
      </c>
      <c r="BA309" s="58">
        <f t="shared" si="187"/>
        <v>96087982.6354737</v>
      </c>
      <c r="BB309" s="58">
        <f t="shared" si="187"/>
        <v>51581103.9928407</v>
      </c>
      <c r="BC309" s="58">
        <f t="shared" si="187"/>
        <v>23445189.3617025</v>
      </c>
      <c r="BD309" s="58">
        <f t="shared" si="187"/>
        <v>16910513.2044589</v>
      </c>
      <c r="BE309" s="58">
        <f t="shared" si="187"/>
        <v>11113603.8113316</v>
      </c>
      <c r="BF309" s="58">
        <f t="shared" si="187"/>
        <v>7609256.6741059</v>
      </c>
      <c r="BG309" s="58">
        <f t="shared" si="187"/>
        <v>0</v>
      </c>
      <c r="BH309" s="58">
        <f t="shared" si="187"/>
        <v>0</v>
      </c>
      <c r="BI309" s="58">
        <f t="shared" si="187"/>
        <v>0</v>
      </c>
      <c r="BJ309" s="58">
        <f t="shared" si="187"/>
        <v>0</v>
      </c>
      <c r="BK309" s="58">
        <f t="shared" si="187"/>
        <v>0</v>
      </c>
      <c r="BL309" s="58">
        <f t="shared" si="187"/>
        <v>0</v>
      </c>
      <c r="BM309" s="58">
        <f t="shared" si="187"/>
        <v>0</v>
      </c>
      <c r="BN309" s="58">
        <f t="shared" si="187"/>
        <v>0</v>
      </c>
      <c r="BO309" s="76">
        <f t="shared" si="187"/>
        <v>0</v>
      </c>
      <c r="BP309" s="58">
        <f t="shared" si="187"/>
        <v>0</v>
      </c>
      <c r="BQ309" s="58">
        <f t="shared" si="187"/>
        <v>0</v>
      </c>
      <c r="BR309" s="58">
        <f t="shared" si="187"/>
        <v>0</v>
      </c>
      <c r="BS309" s="58">
        <f t="shared" si="187"/>
        <v>0</v>
      </c>
      <c r="BT309" s="58">
        <f t="shared" si="187"/>
        <v>0</v>
      </c>
      <c r="BU309" s="58">
        <f t="shared" si="187"/>
        <v>0</v>
      </c>
      <c r="BV309" s="58">
        <f t="shared" si="187"/>
        <v>0</v>
      </c>
      <c r="BW309" s="58">
        <f t="shared" si="187"/>
        <v>0</v>
      </c>
      <c r="BX309" s="58">
        <f t="shared" si="187"/>
        <v>0</v>
      </c>
      <c r="BY309" s="58">
        <f t="shared" si="187"/>
        <v>0</v>
      </c>
      <c r="BZ309" s="58">
        <f t="shared" si="187"/>
        <v>0</v>
      </c>
      <c r="CA309" s="58">
        <f t="shared" si="187"/>
        <v>0</v>
      </c>
      <c r="CB309" s="58">
        <f t="shared" si="187"/>
        <v>0</v>
      </c>
      <c r="CC309" s="58">
        <f t="shared" si="187"/>
        <v>0</v>
      </c>
      <c r="CD309" s="58">
        <f t="shared" si="187"/>
        <v>0</v>
      </c>
      <c r="CE309" s="58">
        <f t="shared" si="187"/>
        <v>0</v>
      </c>
      <c r="CF309" s="58">
        <f t="shared" si="187"/>
        <v>0</v>
      </c>
      <c r="CG309" s="58">
        <f t="shared" si="187"/>
        <v>0</v>
      </c>
      <c r="CH309" s="2"/>
    </row>
    <row r="310" ht="15" customHeight="1" spans="2:86">
      <c r="B310" s="56" t="s">
        <v>66</v>
      </c>
      <c r="C310" s="59">
        <f>SUM(C309:AG309)/SUM(C308:AG308)/4</f>
        <v>0.417315654427702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>
        <f>SUM(AY309:CC309)/SUM(AY308:CC308)/4</f>
        <v>0.411880224958483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H310" s="2"/>
    </row>
    <row r="311" ht="15" customHeight="1" spans="2:86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H311" s="2"/>
    </row>
    <row r="312" ht="15" customHeight="1" spans="2:86">
      <c r="B312" s="56" t="s">
        <v>64</v>
      </c>
      <c r="C312" s="57">
        <f>C302</f>
        <v>83437693.28</v>
      </c>
      <c r="D312" s="57">
        <f t="shared" ref="D312:AK312" si="188">D302</f>
        <v>21741086.7299274</v>
      </c>
      <c r="E312" s="57">
        <f t="shared" si="188"/>
        <v>19877565.0102194</v>
      </c>
      <c r="F312" s="57">
        <f t="shared" si="188"/>
        <v>26611355.9117303</v>
      </c>
      <c r="G312" s="57">
        <f t="shared" si="188"/>
        <v>9497615.82974385</v>
      </c>
      <c r="H312" s="57">
        <f t="shared" si="188"/>
        <v>2464698.89009613</v>
      </c>
      <c r="I312" s="57">
        <f t="shared" si="188"/>
        <v>1474760.89470756</v>
      </c>
      <c r="J312" s="57">
        <f t="shared" si="188"/>
        <v>836396.013521347</v>
      </c>
      <c r="K312" s="57">
        <f t="shared" si="188"/>
        <v>934214.000054085</v>
      </c>
      <c r="L312" s="57">
        <f t="shared" si="188"/>
        <v>0</v>
      </c>
      <c r="M312" s="57">
        <f t="shared" si="188"/>
        <v>0</v>
      </c>
      <c r="N312" s="57">
        <f t="shared" si="188"/>
        <v>0</v>
      </c>
      <c r="O312" s="57">
        <f t="shared" si="188"/>
        <v>0</v>
      </c>
      <c r="P312" s="57">
        <f t="shared" si="188"/>
        <v>0</v>
      </c>
      <c r="Q312" s="57">
        <f t="shared" si="188"/>
        <v>0</v>
      </c>
      <c r="R312" s="57">
        <f t="shared" si="188"/>
        <v>0</v>
      </c>
      <c r="S312" s="57">
        <f t="shared" si="188"/>
        <v>0</v>
      </c>
      <c r="T312" s="57">
        <f t="shared" si="188"/>
        <v>0</v>
      </c>
      <c r="U312" s="57">
        <f t="shared" si="188"/>
        <v>0</v>
      </c>
      <c r="V312" s="57">
        <f t="shared" si="188"/>
        <v>0</v>
      </c>
      <c r="W312" s="57">
        <f t="shared" si="188"/>
        <v>0</v>
      </c>
      <c r="X312" s="57">
        <f t="shared" si="188"/>
        <v>0</v>
      </c>
      <c r="Y312" s="57">
        <f t="shared" si="188"/>
        <v>0</v>
      </c>
      <c r="Z312" s="57">
        <f t="shared" si="188"/>
        <v>0</v>
      </c>
      <c r="AA312" s="57">
        <f t="shared" si="188"/>
        <v>0</v>
      </c>
      <c r="AB312" s="57">
        <f t="shared" si="188"/>
        <v>0</v>
      </c>
      <c r="AC312" s="57">
        <f t="shared" si="188"/>
        <v>0</v>
      </c>
      <c r="AD312" s="57">
        <f t="shared" si="188"/>
        <v>0</v>
      </c>
      <c r="AE312" s="57">
        <f t="shared" si="188"/>
        <v>0</v>
      </c>
      <c r="AF312" s="57">
        <f t="shared" si="188"/>
        <v>0</v>
      </c>
      <c r="AG312" s="57">
        <f t="shared" si="188"/>
        <v>0</v>
      </c>
      <c r="AH312" s="57">
        <f t="shared" si="188"/>
        <v>0</v>
      </c>
      <c r="AI312" s="57">
        <f t="shared" si="188"/>
        <v>0</v>
      </c>
      <c r="AJ312" s="57">
        <f t="shared" si="188"/>
        <v>0</v>
      </c>
      <c r="AK312" s="57">
        <f t="shared" si="188"/>
        <v>0</v>
      </c>
      <c r="AX312" s="56" t="s">
        <v>64</v>
      </c>
      <c r="AY312" s="57">
        <f>AY302</f>
        <v>83864743.64</v>
      </c>
      <c r="AZ312" s="57">
        <f t="shared" ref="AZ312:CG312" si="189">AZ302</f>
        <v>25469416.2051249</v>
      </c>
      <c r="BA312" s="57">
        <f t="shared" si="189"/>
        <v>20075892.7734514</v>
      </c>
      <c r="BB312" s="57">
        <f t="shared" si="189"/>
        <v>23213422.6399797</v>
      </c>
      <c r="BC312" s="57">
        <f t="shared" si="189"/>
        <v>9353861.46184231</v>
      </c>
      <c r="BD312" s="57">
        <f t="shared" si="189"/>
        <v>2427393.60871133</v>
      </c>
      <c r="BE312" s="57">
        <f t="shared" si="189"/>
        <v>1452800.62469615</v>
      </c>
      <c r="BF312" s="57">
        <f t="shared" si="189"/>
        <v>857388.769646741</v>
      </c>
      <c r="BG312" s="57">
        <f t="shared" si="189"/>
        <v>1014567.55654745</v>
      </c>
      <c r="BH312" s="57">
        <f t="shared" si="189"/>
        <v>0</v>
      </c>
      <c r="BI312" s="57">
        <f t="shared" si="189"/>
        <v>0</v>
      </c>
      <c r="BJ312" s="57">
        <f t="shared" si="189"/>
        <v>0</v>
      </c>
      <c r="BK312" s="57">
        <f t="shared" si="189"/>
        <v>0</v>
      </c>
      <c r="BL312" s="57">
        <f t="shared" si="189"/>
        <v>0</v>
      </c>
      <c r="BM312" s="57">
        <f t="shared" si="189"/>
        <v>0</v>
      </c>
      <c r="BN312" s="57">
        <f t="shared" si="189"/>
        <v>0</v>
      </c>
      <c r="BO312" s="57">
        <f t="shared" si="189"/>
        <v>0</v>
      </c>
      <c r="BP312" s="57">
        <f t="shared" si="189"/>
        <v>0</v>
      </c>
      <c r="BQ312" s="57">
        <f t="shared" si="189"/>
        <v>0</v>
      </c>
      <c r="BR312" s="57">
        <f t="shared" si="189"/>
        <v>0</v>
      </c>
      <c r="BS312" s="57">
        <f t="shared" si="189"/>
        <v>0</v>
      </c>
      <c r="BT312" s="57">
        <f t="shared" si="189"/>
        <v>0</v>
      </c>
      <c r="BU312" s="57">
        <f t="shared" si="189"/>
        <v>0</v>
      </c>
      <c r="BV312" s="57">
        <f t="shared" si="189"/>
        <v>0</v>
      </c>
      <c r="BW312" s="57">
        <f t="shared" si="189"/>
        <v>0</v>
      </c>
      <c r="BX312" s="57">
        <f t="shared" si="189"/>
        <v>0</v>
      </c>
      <c r="BY312" s="57">
        <f t="shared" si="189"/>
        <v>0</v>
      </c>
      <c r="BZ312" s="57">
        <f t="shared" si="189"/>
        <v>0</v>
      </c>
      <c r="CA312" s="57">
        <f t="shared" si="189"/>
        <v>0</v>
      </c>
      <c r="CB312" s="57">
        <f t="shared" si="189"/>
        <v>0</v>
      </c>
      <c r="CC312" s="57">
        <f t="shared" si="189"/>
        <v>0</v>
      </c>
      <c r="CD312" s="57">
        <f t="shared" si="189"/>
        <v>0</v>
      </c>
      <c r="CE312" s="57">
        <f t="shared" si="189"/>
        <v>0</v>
      </c>
      <c r="CF312" s="57">
        <f t="shared" si="189"/>
        <v>0</v>
      </c>
      <c r="CG312" s="57">
        <f t="shared" si="189"/>
        <v>0</v>
      </c>
      <c r="CH312" s="2"/>
    </row>
    <row r="313" ht="15" customHeight="1" spans="2:86">
      <c r="B313" s="56" t="s">
        <v>65</v>
      </c>
      <c r="C313" s="57">
        <f>C312*C306</f>
        <v>41718846.64</v>
      </c>
      <c r="D313" s="57">
        <f t="shared" ref="D313:AK313" si="190">D312*D306</f>
        <v>32611630.0948911</v>
      </c>
      <c r="E313" s="57">
        <f t="shared" si="190"/>
        <v>49693912.5255484</v>
      </c>
      <c r="F313" s="57">
        <f t="shared" si="190"/>
        <v>93139745.6910559</v>
      </c>
      <c r="G313" s="57">
        <f t="shared" si="190"/>
        <v>42739271.2338473</v>
      </c>
      <c r="H313" s="57">
        <f t="shared" si="190"/>
        <v>13555843.8955287</v>
      </c>
      <c r="I313" s="57">
        <f t="shared" si="190"/>
        <v>9585945.81559912</v>
      </c>
      <c r="J313" s="57">
        <f t="shared" si="190"/>
        <v>6272970.1014101</v>
      </c>
      <c r="K313" s="57">
        <f t="shared" si="190"/>
        <v>7940819.00045972</v>
      </c>
      <c r="L313" s="57">
        <f t="shared" si="190"/>
        <v>0</v>
      </c>
      <c r="M313" s="57">
        <f t="shared" si="190"/>
        <v>0</v>
      </c>
      <c r="N313" s="57">
        <f t="shared" si="190"/>
        <v>0</v>
      </c>
      <c r="O313" s="57">
        <f t="shared" si="190"/>
        <v>0</v>
      </c>
      <c r="P313" s="57">
        <f t="shared" si="190"/>
        <v>0</v>
      </c>
      <c r="Q313" s="57">
        <f t="shared" si="190"/>
        <v>0</v>
      </c>
      <c r="R313" s="57">
        <f t="shared" si="190"/>
        <v>0</v>
      </c>
      <c r="S313" s="78">
        <f t="shared" si="190"/>
        <v>0</v>
      </c>
      <c r="T313" s="57">
        <f t="shared" si="190"/>
        <v>0</v>
      </c>
      <c r="U313" s="57">
        <f t="shared" si="190"/>
        <v>0</v>
      </c>
      <c r="V313" s="57">
        <f t="shared" si="190"/>
        <v>0</v>
      </c>
      <c r="W313" s="57">
        <f t="shared" si="190"/>
        <v>0</v>
      </c>
      <c r="X313" s="57">
        <f t="shared" si="190"/>
        <v>0</v>
      </c>
      <c r="Y313" s="57">
        <f t="shared" si="190"/>
        <v>0</v>
      </c>
      <c r="Z313" s="57">
        <f t="shared" si="190"/>
        <v>0</v>
      </c>
      <c r="AA313" s="57">
        <f t="shared" si="190"/>
        <v>0</v>
      </c>
      <c r="AB313" s="57">
        <f t="shared" si="190"/>
        <v>0</v>
      </c>
      <c r="AC313" s="57">
        <f t="shared" si="190"/>
        <v>0</v>
      </c>
      <c r="AD313" s="57">
        <f t="shared" si="190"/>
        <v>0</v>
      </c>
      <c r="AE313" s="57">
        <f t="shared" si="190"/>
        <v>0</v>
      </c>
      <c r="AF313" s="57">
        <f t="shared" si="190"/>
        <v>0</v>
      </c>
      <c r="AG313" s="81">
        <f t="shared" si="190"/>
        <v>0</v>
      </c>
      <c r="AH313" s="57">
        <f t="shared" si="190"/>
        <v>0</v>
      </c>
      <c r="AI313" s="81">
        <f t="shared" si="190"/>
        <v>0</v>
      </c>
      <c r="AJ313" s="57">
        <f t="shared" si="190"/>
        <v>0</v>
      </c>
      <c r="AK313" s="81">
        <f t="shared" si="190"/>
        <v>0</v>
      </c>
      <c r="AX313" s="56" t="s">
        <v>65</v>
      </c>
      <c r="AY313" s="57">
        <f>AY312*AY306</f>
        <v>41932371.82</v>
      </c>
      <c r="AZ313" s="57">
        <f t="shared" ref="AZ313:CG313" si="191">AZ312*AZ306</f>
        <v>38204124.3076874</v>
      </c>
      <c r="BA313" s="57">
        <f t="shared" si="191"/>
        <v>50189731.9336285</v>
      </c>
      <c r="BB313" s="57">
        <f t="shared" si="191"/>
        <v>81246979.2399289</v>
      </c>
      <c r="BC313" s="57">
        <f t="shared" si="191"/>
        <v>42092376.5782904</v>
      </c>
      <c r="BD313" s="57">
        <f t="shared" si="191"/>
        <v>13350664.8479123</v>
      </c>
      <c r="BE313" s="57">
        <f t="shared" si="191"/>
        <v>9443204.06052494</v>
      </c>
      <c r="BF313" s="57">
        <f t="shared" si="191"/>
        <v>6430415.77235055</v>
      </c>
      <c r="BG313" s="57">
        <f t="shared" si="191"/>
        <v>8623824.23065336</v>
      </c>
      <c r="BH313" s="57">
        <f t="shared" si="191"/>
        <v>0</v>
      </c>
      <c r="BI313" s="57">
        <f t="shared" si="191"/>
        <v>0</v>
      </c>
      <c r="BJ313" s="57">
        <f t="shared" si="191"/>
        <v>0</v>
      </c>
      <c r="BK313" s="57">
        <f t="shared" si="191"/>
        <v>0</v>
      </c>
      <c r="BL313" s="57">
        <f t="shared" si="191"/>
        <v>0</v>
      </c>
      <c r="BM313" s="57">
        <f t="shared" si="191"/>
        <v>0</v>
      </c>
      <c r="BN313" s="57">
        <f t="shared" si="191"/>
        <v>0</v>
      </c>
      <c r="BO313" s="78">
        <f t="shared" si="191"/>
        <v>0</v>
      </c>
      <c r="BP313" s="57">
        <f t="shared" si="191"/>
        <v>0</v>
      </c>
      <c r="BQ313" s="57">
        <f t="shared" si="191"/>
        <v>0</v>
      </c>
      <c r="BR313" s="57">
        <f t="shared" si="191"/>
        <v>0</v>
      </c>
      <c r="BS313" s="57">
        <f t="shared" si="191"/>
        <v>0</v>
      </c>
      <c r="BT313" s="57">
        <f t="shared" si="191"/>
        <v>0</v>
      </c>
      <c r="BU313" s="57">
        <f t="shared" si="191"/>
        <v>0</v>
      </c>
      <c r="BV313" s="57">
        <f t="shared" si="191"/>
        <v>0</v>
      </c>
      <c r="BW313" s="57">
        <f t="shared" si="191"/>
        <v>0</v>
      </c>
      <c r="BX313" s="57">
        <f t="shared" si="191"/>
        <v>0</v>
      </c>
      <c r="BY313" s="57">
        <f t="shared" si="191"/>
        <v>0</v>
      </c>
      <c r="BZ313" s="57">
        <f t="shared" si="191"/>
        <v>0</v>
      </c>
      <c r="CA313" s="57">
        <f t="shared" si="191"/>
        <v>0</v>
      </c>
      <c r="CB313" s="57">
        <f t="shared" si="191"/>
        <v>0</v>
      </c>
      <c r="CC313" s="81">
        <f t="shared" si="191"/>
        <v>0</v>
      </c>
      <c r="CD313" s="57">
        <f t="shared" si="191"/>
        <v>0</v>
      </c>
      <c r="CE313" s="81">
        <f t="shared" si="191"/>
        <v>0</v>
      </c>
      <c r="CF313" s="57">
        <f t="shared" si="191"/>
        <v>0</v>
      </c>
      <c r="CG313" s="81">
        <f t="shared" si="191"/>
        <v>0</v>
      </c>
      <c r="CH313" s="2"/>
    </row>
    <row r="314" ht="15" customHeight="1" spans="2:86">
      <c r="B314" s="62" t="s">
        <v>68</v>
      </c>
      <c r="C314" s="59">
        <f>SUM(C313:AG313)/SUM(C312:AG312)/4+0.125</f>
        <v>0.570330781138687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>
        <f>SUM(AY313:CC313)/SUM(AY312:CC312)/4+0.125</f>
        <v>0.559499767331216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H314" s="2"/>
    </row>
    <row r="315" ht="15" customHeight="1" spans="19:86">
      <c r="S315" s="74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ht="15" customHeight="1" spans="19:86">
      <c r="S316" s="74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X2:CG2"/>
    <mergeCell ref="B3:AK3"/>
    <mergeCell ref="AX3:CG3"/>
    <mergeCell ref="B4:AH4"/>
    <mergeCell ref="AJ4:AK4"/>
    <mergeCell ref="AX4:CD4"/>
    <mergeCell ref="CF4:CG4"/>
    <mergeCell ref="C5:AK5"/>
    <mergeCell ref="AY5:CG5"/>
    <mergeCell ref="B43:AK43"/>
    <mergeCell ref="AX43:CG43"/>
    <mergeCell ref="C44:AK44"/>
    <mergeCell ref="AY44:CG44"/>
    <mergeCell ref="B96:AK96"/>
    <mergeCell ref="AX96:CG96"/>
    <mergeCell ref="C97:AK97"/>
    <mergeCell ref="AY97:CG97"/>
    <mergeCell ref="B135:AK135"/>
    <mergeCell ref="AX135:CG135"/>
    <mergeCell ref="C136:AK136"/>
    <mergeCell ref="AY136:CG136"/>
    <mergeCell ref="B174:AK174"/>
    <mergeCell ref="AX174:CG174"/>
    <mergeCell ref="C175:AK175"/>
    <mergeCell ref="AY175:CG175"/>
    <mergeCell ref="B225:Q225"/>
    <mergeCell ref="AX225:BM225"/>
    <mergeCell ref="H226:I226"/>
    <mergeCell ref="BD226:BE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</mergeCells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U458"/>
  <sheetViews>
    <sheetView topLeftCell="A222" workbookViewId="0">
      <selection activeCell="B228" sqref="B228:D262"/>
    </sheetView>
  </sheetViews>
  <sheetFormatPr defaultColWidth="14.3333333333333" defaultRowHeight="15.75"/>
  <cols>
    <col min="1" max="1" width="14.3333333333333" style="1"/>
    <col min="2" max="41" width="14.3333333333333" style="1" outlineLevel="1"/>
    <col min="42" max="45" width="14.3333333333333" style="1"/>
    <col min="46" max="85" width="14.3333333333333" style="1" outlineLevel="1"/>
    <col min="86" max="105" width="14.3333333333333" style="1"/>
    <col min="106" max="16384" width="14.3333333333333" style="2"/>
  </cols>
  <sheetData>
    <row r="1" ht="15" customHeight="1"/>
    <row r="2" ht="15" customHeight="1" spans="2:81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T2" s="3" t="s">
        <v>20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ht="15" customHeight="1" spans="2:81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T3" s="4" t="s">
        <v>70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ht="15" customHeight="1" spans="2:81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T4" s="6" t="s">
        <v>21</v>
      </c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14" t="s">
        <v>22</v>
      </c>
      <c r="CC4" s="12"/>
    </row>
    <row r="5" ht="15" customHeight="1" outlineLevel="1" spans="2:81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T5" s="8" t="s">
        <v>23</v>
      </c>
      <c r="AU5" s="9" t="s">
        <v>24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ht="15" customHeight="1" outlineLevel="1" spans="2:81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T6" s="9"/>
      <c r="AU6" s="9">
        <v>1</v>
      </c>
      <c r="AV6" s="9">
        <v>2</v>
      </c>
      <c r="AW6" s="9">
        <v>3</v>
      </c>
      <c r="AX6" s="9">
        <v>4</v>
      </c>
      <c r="AY6" s="9">
        <v>5</v>
      </c>
      <c r="AZ6" s="9">
        <v>6</v>
      </c>
      <c r="BA6" s="9">
        <v>7</v>
      </c>
      <c r="BB6" s="9">
        <v>8</v>
      </c>
      <c r="BC6" s="9">
        <v>9</v>
      </c>
      <c r="BD6" s="9">
        <v>10</v>
      </c>
      <c r="BE6" s="9">
        <v>11</v>
      </c>
      <c r="BF6" s="9">
        <v>12</v>
      </c>
      <c r="BG6" s="9">
        <v>13</v>
      </c>
      <c r="BH6" s="9">
        <v>14</v>
      </c>
      <c r="BI6" s="9">
        <v>15</v>
      </c>
      <c r="BJ6" s="9">
        <v>16</v>
      </c>
      <c r="BK6" s="9">
        <v>17</v>
      </c>
      <c r="BL6" s="9">
        <v>18</v>
      </c>
      <c r="BM6" s="9">
        <v>19</v>
      </c>
      <c r="BN6" s="9">
        <v>20</v>
      </c>
      <c r="BO6" s="9">
        <v>21</v>
      </c>
      <c r="BP6" s="9">
        <v>22</v>
      </c>
      <c r="BQ6" s="9">
        <v>23</v>
      </c>
      <c r="BR6" s="9">
        <v>24</v>
      </c>
      <c r="BS6" s="9">
        <v>25</v>
      </c>
      <c r="BT6" s="9">
        <v>26</v>
      </c>
      <c r="BU6" s="9">
        <v>27</v>
      </c>
      <c r="BV6" s="9">
        <v>28</v>
      </c>
      <c r="BW6" s="9">
        <v>29</v>
      </c>
      <c r="BX6" s="9">
        <v>30</v>
      </c>
      <c r="BY6" s="9">
        <v>31</v>
      </c>
      <c r="BZ6" s="9">
        <v>32</v>
      </c>
      <c r="CA6" s="9">
        <v>33</v>
      </c>
      <c r="CB6" s="9">
        <v>34</v>
      </c>
      <c r="CC6" s="9">
        <v>35</v>
      </c>
    </row>
    <row r="7" ht="15" customHeight="1" outlineLevel="1" spans="2:117">
      <c r="B7" s="10">
        <v>201606</v>
      </c>
      <c r="C7" s="11">
        <v>18313.66</v>
      </c>
      <c r="D7" s="11">
        <v>53071.36</v>
      </c>
      <c r="E7" s="11">
        <v>56071.36</v>
      </c>
      <c r="F7" s="11">
        <v>56071.36</v>
      </c>
      <c r="G7" s="11">
        <v>56071.36</v>
      </c>
      <c r="H7" s="11">
        <v>57071.36</v>
      </c>
      <c r="I7" s="11">
        <v>57071.36</v>
      </c>
      <c r="J7" s="11">
        <v>57071.36</v>
      </c>
      <c r="K7" s="11">
        <v>57071.36</v>
      </c>
      <c r="L7" s="11">
        <v>57071.36</v>
      </c>
      <c r="M7" s="11">
        <v>57071.36</v>
      </c>
      <c r="N7" s="11">
        <v>57071.36</v>
      </c>
      <c r="O7" s="11">
        <v>57071.36</v>
      </c>
      <c r="P7" s="11">
        <v>57071.36</v>
      </c>
      <c r="Q7" s="11">
        <v>57071.36</v>
      </c>
      <c r="R7" s="11">
        <v>57071.36</v>
      </c>
      <c r="S7" s="11">
        <v>57071.36</v>
      </c>
      <c r="T7" s="11">
        <v>57071.36</v>
      </c>
      <c r="U7" s="11">
        <v>57071.36</v>
      </c>
      <c r="V7" s="11">
        <v>57071.36</v>
      </c>
      <c r="W7" s="11">
        <v>57071.36</v>
      </c>
      <c r="X7" s="11">
        <v>57071.36</v>
      </c>
      <c r="Y7" s="11">
        <v>57071.36</v>
      </c>
      <c r="Z7" s="11">
        <v>57071.36</v>
      </c>
      <c r="AA7" s="11">
        <v>57071.36</v>
      </c>
      <c r="AB7" s="11">
        <v>57071.36</v>
      </c>
      <c r="AC7" s="11">
        <v>57071.36</v>
      </c>
      <c r="AD7" s="11">
        <v>57071.36</v>
      </c>
      <c r="AE7" s="11">
        <v>57071.36</v>
      </c>
      <c r="AF7" s="11">
        <v>57071.36</v>
      </c>
      <c r="AG7" s="11">
        <v>57071.36</v>
      </c>
      <c r="AH7" s="11">
        <v>57071.36</v>
      </c>
      <c r="AI7" s="11">
        <v>57071.36</v>
      </c>
      <c r="AJ7" s="11">
        <v>57071.36</v>
      </c>
      <c r="AK7" s="11">
        <v>57071.36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 t="s">
        <v>25</v>
      </c>
      <c r="CI7" s="11" t="s">
        <v>25</v>
      </c>
      <c r="CJ7" s="11" t="s">
        <v>25</v>
      </c>
      <c r="CK7" s="11" t="s">
        <v>25</v>
      </c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25588.21</v>
      </c>
      <c r="D8" s="11">
        <v>35730.83</v>
      </c>
      <c r="E8" s="11">
        <v>65143.3</v>
      </c>
      <c r="F8" s="11">
        <v>282868.68</v>
      </c>
      <c r="G8" s="11">
        <v>282868.68</v>
      </c>
      <c r="H8" s="11">
        <v>282868.68</v>
      </c>
      <c r="I8" s="11">
        <v>282868.68</v>
      </c>
      <c r="J8" s="11">
        <v>282868.68</v>
      </c>
      <c r="K8" s="11">
        <v>282868.68</v>
      </c>
      <c r="L8" s="11">
        <v>282868.68</v>
      </c>
      <c r="M8" s="11">
        <v>282868.68</v>
      </c>
      <c r="N8" s="11">
        <v>282868.68</v>
      </c>
      <c r="O8" s="11">
        <v>282868.68</v>
      </c>
      <c r="P8" s="11">
        <v>282868.68</v>
      </c>
      <c r="Q8" s="11">
        <v>282868.68</v>
      </c>
      <c r="R8" s="11">
        <v>282868.68</v>
      </c>
      <c r="S8" s="11">
        <v>282868.68</v>
      </c>
      <c r="T8" s="11">
        <v>282868.68</v>
      </c>
      <c r="U8" s="11">
        <v>282868.68</v>
      </c>
      <c r="V8" s="11">
        <v>282868.68</v>
      </c>
      <c r="W8" s="11">
        <v>282868.68</v>
      </c>
      <c r="X8" s="11">
        <v>282868.68</v>
      </c>
      <c r="Y8" s="11">
        <v>282868.68</v>
      </c>
      <c r="Z8" s="11">
        <v>282868.68</v>
      </c>
      <c r="AA8" s="11">
        <v>282868.68</v>
      </c>
      <c r="AB8" s="11">
        <v>282868.68</v>
      </c>
      <c r="AC8" s="11">
        <v>282868.68</v>
      </c>
      <c r="AD8" s="11">
        <v>282868.68</v>
      </c>
      <c r="AE8" s="11">
        <v>282868.68</v>
      </c>
      <c r="AF8" s="11">
        <v>282868.68</v>
      </c>
      <c r="AG8" s="11">
        <v>282868.68</v>
      </c>
      <c r="AH8" s="11">
        <v>282868.68</v>
      </c>
      <c r="AI8" s="11">
        <v>282868.68</v>
      </c>
      <c r="AJ8" s="11">
        <v>282868.68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29586.89</v>
      </c>
      <c r="D9" s="11">
        <v>36056.89</v>
      </c>
      <c r="E9" s="11">
        <v>172641.89</v>
      </c>
      <c r="F9" s="11">
        <v>174641.89</v>
      </c>
      <c r="G9" s="11">
        <v>174641.89</v>
      </c>
      <c r="H9" s="11">
        <v>174641.89</v>
      </c>
      <c r="I9" s="11">
        <v>174641.89</v>
      </c>
      <c r="J9" s="11">
        <v>174641.89</v>
      </c>
      <c r="K9" s="11">
        <v>174641.89</v>
      </c>
      <c r="L9" s="11">
        <v>174641.89</v>
      </c>
      <c r="M9" s="11">
        <v>174641.89</v>
      </c>
      <c r="N9" s="11">
        <v>174641.89</v>
      </c>
      <c r="O9" s="11">
        <v>174641.89</v>
      </c>
      <c r="P9" s="11">
        <v>174641.89</v>
      </c>
      <c r="Q9" s="11">
        <v>174641.89</v>
      </c>
      <c r="R9" s="11">
        <v>174641.89</v>
      </c>
      <c r="S9" s="11">
        <v>174641.89</v>
      </c>
      <c r="T9" s="11">
        <v>174641.89</v>
      </c>
      <c r="U9" s="11">
        <v>174641.89</v>
      </c>
      <c r="V9" s="11">
        <v>174641.89</v>
      </c>
      <c r="W9" s="11">
        <v>174641.89</v>
      </c>
      <c r="X9" s="11">
        <v>174641.89</v>
      </c>
      <c r="Y9" s="11">
        <v>174641.89</v>
      </c>
      <c r="Z9" s="11">
        <v>174641.89</v>
      </c>
      <c r="AA9" s="11">
        <v>174641.89</v>
      </c>
      <c r="AB9" s="11">
        <v>174641.89</v>
      </c>
      <c r="AC9" s="11">
        <v>174641.89</v>
      </c>
      <c r="AD9" s="11">
        <v>174641.89</v>
      </c>
      <c r="AE9" s="11">
        <v>174641.89</v>
      </c>
      <c r="AF9" s="11">
        <v>174641.89</v>
      </c>
      <c r="AG9" s="11">
        <v>174641.89</v>
      </c>
      <c r="AH9" s="11">
        <v>174641.89</v>
      </c>
      <c r="AI9" s="11">
        <v>174641.89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17940</v>
      </c>
      <c r="D10" s="11">
        <v>66259.29</v>
      </c>
      <c r="E10" s="11">
        <v>80800.89</v>
      </c>
      <c r="F10" s="11">
        <v>80800.89</v>
      </c>
      <c r="G10" s="11">
        <v>80800.89</v>
      </c>
      <c r="H10" s="11">
        <v>80800.89</v>
      </c>
      <c r="I10" s="11">
        <v>80800.89</v>
      </c>
      <c r="J10" s="11">
        <v>80800.89</v>
      </c>
      <c r="K10" s="11">
        <v>80800.89</v>
      </c>
      <c r="L10" s="11">
        <v>80800.89</v>
      </c>
      <c r="M10" s="11">
        <v>80800.89</v>
      </c>
      <c r="N10" s="11">
        <v>80800.89</v>
      </c>
      <c r="O10" s="11">
        <v>80800.89</v>
      </c>
      <c r="P10" s="11">
        <v>80800.89</v>
      </c>
      <c r="Q10" s="11">
        <v>80800.89</v>
      </c>
      <c r="R10" s="11">
        <v>80800.89</v>
      </c>
      <c r="S10" s="11">
        <v>80800.89</v>
      </c>
      <c r="T10" s="11">
        <v>80800.89</v>
      </c>
      <c r="U10" s="11">
        <v>80800.89</v>
      </c>
      <c r="V10" s="11">
        <v>80800.89</v>
      </c>
      <c r="W10" s="11">
        <v>80800.89</v>
      </c>
      <c r="X10" s="11">
        <v>80800.89</v>
      </c>
      <c r="Y10" s="11">
        <v>80800.89</v>
      </c>
      <c r="Z10" s="11">
        <v>80800.89</v>
      </c>
      <c r="AA10" s="11">
        <v>80800.89</v>
      </c>
      <c r="AB10" s="11">
        <v>80800.89</v>
      </c>
      <c r="AC10" s="11">
        <v>80800.89</v>
      </c>
      <c r="AD10" s="11">
        <v>80800.89</v>
      </c>
      <c r="AE10" s="11">
        <v>80800.89</v>
      </c>
      <c r="AF10" s="11">
        <v>80800.89</v>
      </c>
      <c r="AG10" s="11">
        <v>80800.89</v>
      </c>
      <c r="AH10" s="11">
        <v>80800.89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39429</v>
      </c>
      <c r="D11" s="11">
        <v>266476.66</v>
      </c>
      <c r="E11" s="11">
        <v>350776.66</v>
      </c>
      <c r="F11" s="11">
        <v>350776.66</v>
      </c>
      <c r="G11" s="11">
        <v>363832.99</v>
      </c>
      <c r="H11" s="11">
        <v>363832.99</v>
      </c>
      <c r="I11" s="11">
        <v>363832.99</v>
      </c>
      <c r="J11" s="11">
        <v>363832.99</v>
      </c>
      <c r="K11" s="11">
        <v>363832.99</v>
      </c>
      <c r="L11" s="11">
        <v>363832.99</v>
      </c>
      <c r="M11" s="11">
        <v>363832.99</v>
      </c>
      <c r="N11" s="11">
        <v>363832.99</v>
      </c>
      <c r="O11" s="11">
        <v>363832.99</v>
      </c>
      <c r="P11" s="11">
        <v>363832.99</v>
      </c>
      <c r="Q11" s="11">
        <v>363832.99</v>
      </c>
      <c r="R11" s="11">
        <v>363832.99</v>
      </c>
      <c r="S11" s="11">
        <v>363832.99</v>
      </c>
      <c r="T11" s="11">
        <v>363832.99</v>
      </c>
      <c r="U11" s="11">
        <v>363832.99</v>
      </c>
      <c r="V11" s="11">
        <v>363832.99</v>
      </c>
      <c r="W11" s="11">
        <v>363832.99</v>
      </c>
      <c r="X11" s="11">
        <v>363832.99</v>
      </c>
      <c r="Y11" s="11">
        <v>363832.99</v>
      </c>
      <c r="Z11" s="11">
        <v>363832.99</v>
      </c>
      <c r="AA11" s="11">
        <v>363832.99</v>
      </c>
      <c r="AB11" s="11">
        <v>363832.99</v>
      </c>
      <c r="AC11" s="11">
        <v>363832.99</v>
      </c>
      <c r="AD11" s="11">
        <v>363832.99</v>
      </c>
      <c r="AE11" s="11">
        <v>363832.99</v>
      </c>
      <c r="AF11" s="11">
        <v>363832.99</v>
      </c>
      <c r="AG11" s="11">
        <v>363832.99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45216.85</v>
      </c>
      <c r="D12" s="11">
        <v>70985.69</v>
      </c>
      <c r="E12" s="11">
        <v>72985.69</v>
      </c>
      <c r="F12" s="11">
        <v>192985.69</v>
      </c>
      <c r="G12" s="11">
        <v>271032.6</v>
      </c>
      <c r="H12" s="11">
        <v>298543.6</v>
      </c>
      <c r="I12" s="11">
        <v>411843.6</v>
      </c>
      <c r="J12" s="11">
        <v>532843.6</v>
      </c>
      <c r="K12" s="11">
        <v>534843.6</v>
      </c>
      <c r="L12" s="11">
        <v>534843.6</v>
      </c>
      <c r="M12" s="11">
        <v>534843.6</v>
      </c>
      <c r="N12" s="11">
        <v>534843.6</v>
      </c>
      <c r="O12" s="11">
        <v>534843.6</v>
      </c>
      <c r="P12" s="11">
        <v>534843.6</v>
      </c>
      <c r="Q12" s="11">
        <v>534843.6</v>
      </c>
      <c r="R12" s="11">
        <v>534843.6</v>
      </c>
      <c r="S12" s="11">
        <v>534843.6</v>
      </c>
      <c r="T12" s="11">
        <v>534843.6</v>
      </c>
      <c r="U12" s="11">
        <v>534843.6</v>
      </c>
      <c r="V12" s="11">
        <v>534843.6</v>
      </c>
      <c r="W12" s="11">
        <v>534843.6</v>
      </c>
      <c r="X12" s="11">
        <v>534843.6</v>
      </c>
      <c r="Y12" s="11">
        <v>534843.6</v>
      </c>
      <c r="Z12" s="11">
        <v>534843.6</v>
      </c>
      <c r="AA12" s="11">
        <v>534843.6</v>
      </c>
      <c r="AB12" s="11">
        <v>534843.6</v>
      </c>
      <c r="AC12" s="11">
        <v>534843.6</v>
      </c>
      <c r="AD12" s="11">
        <v>534843.6</v>
      </c>
      <c r="AE12" s="11">
        <v>534843.6</v>
      </c>
      <c r="AF12" s="11">
        <v>534843.6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84442.46</v>
      </c>
      <c r="D13" s="11">
        <v>164473.55</v>
      </c>
      <c r="E13" s="11">
        <v>218186.39</v>
      </c>
      <c r="F13" s="11">
        <v>378582.26</v>
      </c>
      <c r="G13" s="11">
        <v>524715.53</v>
      </c>
      <c r="H13" s="11">
        <v>524715.53</v>
      </c>
      <c r="I13" s="11">
        <v>530933.14</v>
      </c>
      <c r="J13" s="11">
        <v>530933.14</v>
      </c>
      <c r="K13" s="11">
        <v>530933.14</v>
      </c>
      <c r="L13" s="11">
        <v>650933.14</v>
      </c>
      <c r="M13" s="11">
        <v>650933.14</v>
      </c>
      <c r="N13" s="11">
        <v>650933.14</v>
      </c>
      <c r="O13" s="11">
        <v>650933.14</v>
      </c>
      <c r="P13" s="11">
        <v>650933.14</v>
      </c>
      <c r="Q13" s="11">
        <v>650933.14</v>
      </c>
      <c r="R13" s="11">
        <v>650933.14</v>
      </c>
      <c r="S13" s="11">
        <v>650933.14</v>
      </c>
      <c r="T13" s="11">
        <v>650933.14</v>
      </c>
      <c r="U13" s="11">
        <v>650933.14</v>
      </c>
      <c r="V13" s="11">
        <v>650933.14</v>
      </c>
      <c r="W13" s="11">
        <v>650933.14</v>
      </c>
      <c r="X13" s="11">
        <v>647015.53</v>
      </c>
      <c r="Y13" s="11">
        <v>647015.53</v>
      </c>
      <c r="Z13" s="11">
        <v>647015.53</v>
      </c>
      <c r="AA13" s="11">
        <v>647015.53</v>
      </c>
      <c r="AB13" s="11">
        <v>647015.53</v>
      </c>
      <c r="AC13" s="11">
        <v>647015.53</v>
      </c>
      <c r="AD13" s="11">
        <v>647015.53</v>
      </c>
      <c r="AE13" s="11">
        <v>647015.53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144286.37</v>
      </c>
      <c r="D14" s="11">
        <v>325986.54</v>
      </c>
      <c r="E14" s="11">
        <v>339486.54</v>
      </c>
      <c r="F14" s="11">
        <v>568738.78</v>
      </c>
      <c r="G14" s="11">
        <v>790654.16</v>
      </c>
      <c r="H14" s="11">
        <v>918554.16</v>
      </c>
      <c r="I14" s="11">
        <v>918554.16</v>
      </c>
      <c r="J14" s="11">
        <v>960709.9</v>
      </c>
      <c r="K14" s="11">
        <v>961549.9</v>
      </c>
      <c r="L14" s="11">
        <v>961549.9</v>
      </c>
      <c r="M14" s="11">
        <v>961549.9</v>
      </c>
      <c r="N14" s="11">
        <v>1051594.22</v>
      </c>
      <c r="O14" s="11">
        <v>1051594.22</v>
      </c>
      <c r="P14" s="11">
        <v>1051594.22</v>
      </c>
      <c r="Q14" s="11">
        <v>1051594.22</v>
      </c>
      <c r="R14" s="11">
        <v>1051594.22</v>
      </c>
      <c r="S14" s="11">
        <v>1051594.22</v>
      </c>
      <c r="T14" s="11">
        <v>1051594.22</v>
      </c>
      <c r="U14" s="11">
        <v>1051594.22</v>
      </c>
      <c r="V14" s="11">
        <v>1051594.22</v>
      </c>
      <c r="W14" s="11">
        <v>1051594.22</v>
      </c>
      <c r="X14" s="11">
        <v>1051594.22</v>
      </c>
      <c r="Y14" s="11">
        <v>1051594.22</v>
      </c>
      <c r="Z14" s="11">
        <v>1051594.22</v>
      </c>
      <c r="AA14" s="11">
        <v>1051594.22</v>
      </c>
      <c r="AB14" s="11">
        <v>1051594.22</v>
      </c>
      <c r="AC14" s="11">
        <v>1051594.22</v>
      </c>
      <c r="AD14" s="11">
        <v>1049594.22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189255.85</v>
      </c>
      <c r="D15" s="11">
        <v>403314.99</v>
      </c>
      <c r="E15" s="11">
        <v>436152.62</v>
      </c>
      <c r="F15" s="11">
        <v>455499.57</v>
      </c>
      <c r="G15" s="11">
        <v>732302.61</v>
      </c>
      <c r="H15" s="11">
        <v>732302.61</v>
      </c>
      <c r="I15" s="11">
        <v>732302.61</v>
      </c>
      <c r="J15" s="11">
        <v>732302.61</v>
      </c>
      <c r="K15" s="11">
        <v>732302.61</v>
      </c>
      <c r="L15" s="11">
        <v>735084.61</v>
      </c>
      <c r="M15" s="11">
        <v>735084.61</v>
      </c>
      <c r="N15" s="11">
        <v>735084.61</v>
      </c>
      <c r="O15" s="11">
        <v>735084.61</v>
      </c>
      <c r="P15" s="11">
        <v>735084.61</v>
      </c>
      <c r="Q15" s="11">
        <v>735084.61</v>
      </c>
      <c r="R15" s="11">
        <v>735084.61</v>
      </c>
      <c r="S15" s="11">
        <v>735084.61</v>
      </c>
      <c r="T15" s="11">
        <v>735084.61</v>
      </c>
      <c r="U15" s="11">
        <v>735084.61</v>
      </c>
      <c r="V15" s="11">
        <v>734084.61</v>
      </c>
      <c r="W15" s="11">
        <v>734084.61</v>
      </c>
      <c r="X15" s="11">
        <v>734084.61</v>
      </c>
      <c r="Y15" s="11">
        <v>734084.61</v>
      </c>
      <c r="Z15" s="11">
        <v>734084.61</v>
      </c>
      <c r="AA15" s="11">
        <v>734084.61</v>
      </c>
      <c r="AB15" s="11">
        <v>734084.61</v>
      </c>
      <c r="AC15" s="11">
        <v>734084.61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162512.61</v>
      </c>
      <c r="D16" s="11">
        <v>489693.71</v>
      </c>
      <c r="E16" s="11">
        <v>562906.92</v>
      </c>
      <c r="F16" s="11">
        <v>672923.02</v>
      </c>
      <c r="G16" s="11">
        <v>843004.39</v>
      </c>
      <c r="H16" s="11">
        <v>843004.39</v>
      </c>
      <c r="I16" s="11">
        <v>843004.39</v>
      </c>
      <c r="J16" s="11">
        <v>853004.39</v>
      </c>
      <c r="K16" s="11">
        <v>1063884.19</v>
      </c>
      <c r="L16" s="11">
        <v>1063884.19</v>
      </c>
      <c r="M16" s="11">
        <v>1063884.19</v>
      </c>
      <c r="N16" s="11">
        <v>1063884.19</v>
      </c>
      <c r="O16" s="11">
        <v>1063884.19</v>
      </c>
      <c r="P16" s="11">
        <v>1063884.19</v>
      </c>
      <c r="Q16" s="11">
        <v>1063884.19</v>
      </c>
      <c r="R16" s="11">
        <v>1063884.19</v>
      </c>
      <c r="S16" s="11">
        <v>1063884.19</v>
      </c>
      <c r="T16" s="11">
        <v>1063884.19</v>
      </c>
      <c r="U16" s="11">
        <v>1063784.19</v>
      </c>
      <c r="V16" s="11">
        <v>1063784.19</v>
      </c>
      <c r="W16" s="11">
        <v>1063784.19</v>
      </c>
      <c r="X16" s="11">
        <v>1063784.19</v>
      </c>
      <c r="Y16" s="11">
        <v>1063784.19</v>
      </c>
      <c r="Z16" s="11">
        <v>1063784.19</v>
      </c>
      <c r="AA16" s="11">
        <v>1063784.19</v>
      </c>
      <c r="AB16" s="11">
        <v>1063784.19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407065.79</v>
      </c>
      <c r="D17" s="11">
        <v>907295.22</v>
      </c>
      <c r="E17" s="11">
        <v>1053453.5</v>
      </c>
      <c r="F17" s="11">
        <v>1092226.09</v>
      </c>
      <c r="G17" s="11">
        <v>1092826.09</v>
      </c>
      <c r="H17" s="11">
        <v>1268115.58</v>
      </c>
      <c r="I17" s="11">
        <v>1269915.58</v>
      </c>
      <c r="J17" s="11">
        <v>1269915.58</v>
      </c>
      <c r="K17" s="11">
        <v>1269915.58</v>
      </c>
      <c r="L17" s="11">
        <v>1269915.58</v>
      </c>
      <c r="M17" s="11">
        <v>1269915.58</v>
      </c>
      <c r="N17" s="11">
        <v>1269915.58</v>
      </c>
      <c r="O17" s="11">
        <v>1269915.58</v>
      </c>
      <c r="P17" s="11">
        <v>1269915.58</v>
      </c>
      <c r="Q17" s="11">
        <v>1269915.58</v>
      </c>
      <c r="R17" s="11">
        <v>1269915.58</v>
      </c>
      <c r="S17" s="11">
        <v>1269915.58</v>
      </c>
      <c r="T17" s="11">
        <v>1268615.58</v>
      </c>
      <c r="U17" s="11">
        <v>1268615.58</v>
      </c>
      <c r="V17" s="11">
        <v>1268615.58</v>
      </c>
      <c r="W17" s="11">
        <v>1268615.58</v>
      </c>
      <c r="X17" s="11">
        <v>1268615.58</v>
      </c>
      <c r="Y17" s="11">
        <v>1268615.58</v>
      </c>
      <c r="Z17" s="11">
        <v>1268615.58</v>
      </c>
      <c r="AA17" s="11">
        <v>1268615.58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448991.08</v>
      </c>
      <c r="D18" s="11">
        <v>707656.72</v>
      </c>
      <c r="E18" s="11">
        <v>814283.51</v>
      </c>
      <c r="F18" s="11">
        <v>974204.21</v>
      </c>
      <c r="G18" s="11">
        <v>1086204.21</v>
      </c>
      <c r="H18" s="11">
        <v>1086504.21</v>
      </c>
      <c r="I18" s="11">
        <v>1090504.21</v>
      </c>
      <c r="J18" s="11">
        <v>1315704.21</v>
      </c>
      <c r="K18" s="11">
        <v>1437604.21</v>
      </c>
      <c r="L18" s="11">
        <v>1437604.21</v>
      </c>
      <c r="M18" s="11">
        <v>1437604.21</v>
      </c>
      <c r="N18" s="11">
        <v>1437604.21</v>
      </c>
      <c r="O18" s="11">
        <v>1437604.21</v>
      </c>
      <c r="P18" s="11">
        <v>1437604.21</v>
      </c>
      <c r="Q18" s="11">
        <v>1437604.21</v>
      </c>
      <c r="R18" s="11">
        <v>1437604.21</v>
      </c>
      <c r="S18" s="11">
        <v>1435604.21</v>
      </c>
      <c r="T18" s="11">
        <v>1435604.21</v>
      </c>
      <c r="U18" s="11">
        <v>1435604.21</v>
      </c>
      <c r="V18" s="11">
        <v>1435604.21</v>
      </c>
      <c r="W18" s="11">
        <v>1435604.21</v>
      </c>
      <c r="X18" s="11">
        <v>1435604.21</v>
      </c>
      <c r="Y18" s="11">
        <v>1435604.21</v>
      </c>
      <c r="Z18" s="11">
        <v>1435604.21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809318.89</v>
      </c>
      <c r="D19" s="11">
        <v>1586672.05</v>
      </c>
      <c r="E19" s="11">
        <v>2044288.49</v>
      </c>
      <c r="F19" s="11">
        <v>2560620.04</v>
      </c>
      <c r="G19" s="11">
        <v>3073532.71</v>
      </c>
      <c r="H19" s="11">
        <v>3424185.02</v>
      </c>
      <c r="I19" s="11">
        <v>3660764.85</v>
      </c>
      <c r="J19" s="11">
        <v>3846746.83</v>
      </c>
      <c r="K19" s="11">
        <v>3846746.83</v>
      </c>
      <c r="L19" s="11">
        <v>3846746.83</v>
      </c>
      <c r="M19" s="11">
        <v>3846746.83</v>
      </c>
      <c r="N19" s="11">
        <v>3846746.83</v>
      </c>
      <c r="O19" s="11">
        <v>3846746.83</v>
      </c>
      <c r="P19" s="11">
        <v>3846746.83</v>
      </c>
      <c r="Q19" s="11">
        <v>3846746.83</v>
      </c>
      <c r="R19" s="11">
        <v>3846746.83</v>
      </c>
      <c r="S19" s="11">
        <v>3848746.83</v>
      </c>
      <c r="T19" s="11">
        <v>3848746.83</v>
      </c>
      <c r="U19" s="11">
        <v>3848746.83</v>
      </c>
      <c r="V19" s="11">
        <v>3848746.83</v>
      </c>
      <c r="W19" s="11">
        <v>3848746.83</v>
      </c>
      <c r="X19" s="11">
        <v>3848746.83</v>
      </c>
      <c r="Y19" s="11">
        <v>3848746.83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1345424.74</v>
      </c>
      <c r="D20" s="11">
        <v>2642156.39</v>
      </c>
      <c r="E20" s="11">
        <v>3186015.78</v>
      </c>
      <c r="F20" s="11">
        <v>4147908.46</v>
      </c>
      <c r="G20" s="11">
        <v>5076623.57</v>
      </c>
      <c r="H20" s="11">
        <v>5485986.08</v>
      </c>
      <c r="I20" s="11">
        <v>5607219.08</v>
      </c>
      <c r="J20" s="11">
        <v>5745481.86</v>
      </c>
      <c r="K20" s="11">
        <v>5745481.86</v>
      </c>
      <c r="L20" s="11">
        <v>5745481.86</v>
      </c>
      <c r="M20" s="11">
        <v>5867081.86</v>
      </c>
      <c r="N20" s="11">
        <v>6002569.86</v>
      </c>
      <c r="O20" s="11">
        <v>6002569.86</v>
      </c>
      <c r="P20" s="11">
        <v>6004574.86</v>
      </c>
      <c r="Q20" s="11">
        <v>6004574.86</v>
      </c>
      <c r="R20" s="11">
        <v>6004574.86</v>
      </c>
      <c r="S20" s="11">
        <v>6004574.86</v>
      </c>
      <c r="T20" s="11">
        <v>6004574.86</v>
      </c>
      <c r="U20" s="11">
        <v>6004574.86</v>
      </c>
      <c r="V20" s="11">
        <v>6004574.86</v>
      </c>
      <c r="W20" s="11">
        <v>6004574.86</v>
      </c>
      <c r="X20" s="11">
        <v>6004574.86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3753119.62</v>
      </c>
      <c r="D21" s="11">
        <v>5890244.75</v>
      </c>
      <c r="E21" s="11">
        <v>7402679.94</v>
      </c>
      <c r="F21" s="11">
        <v>9159380.15</v>
      </c>
      <c r="G21" s="11">
        <v>10121606.74</v>
      </c>
      <c r="H21" s="11">
        <v>10287257.87</v>
      </c>
      <c r="I21" s="11">
        <v>10888172.1</v>
      </c>
      <c r="J21" s="11">
        <v>11022316.26</v>
      </c>
      <c r="K21" s="11">
        <v>11029191.26</v>
      </c>
      <c r="L21" s="11">
        <v>11029191.26</v>
      </c>
      <c r="M21" s="11">
        <v>11080490.88</v>
      </c>
      <c r="N21" s="11">
        <v>11082490.88</v>
      </c>
      <c r="O21" s="11">
        <v>11092490.88</v>
      </c>
      <c r="P21" s="11">
        <v>11092490.88</v>
      </c>
      <c r="Q21" s="11">
        <v>11092490.88</v>
      </c>
      <c r="R21" s="11">
        <v>11092490.88</v>
      </c>
      <c r="S21" s="11">
        <v>11090490.88</v>
      </c>
      <c r="T21" s="11">
        <v>11092490.88</v>
      </c>
      <c r="U21" s="11">
        <v>11092490.88</v>
      </c>
      <c r="V21" s="11">
        <v>11092490.88</v>
      </c>
      <c r="W21" s="11">
        <v>11092490.88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4289433.82</v>
      </c>
      <c r="D22" s="11">
        <v>7078545.04</v>
      </c>
      <c r="E22" s="11">
        <v>8634924.94</v>
      </c>
      <c r="F22" s="11">
        <v>10306864.2</v>
      </c>
      <c r="G22" s="11">
        <v>11243770.32</v>
      </c>
      <c r="H22" s="11">
        <v>11487735.92</v>
      </c>
      <c r="I22" s="11">
        <v>11675615.63</v>
      </c>
      <c r="J22" s="11">
        <v>11749044.11</v>
      </c>
      <c r="K22" s="11">
        <v>11771940.81</v>
      </c>
      <c r="L22" s="11">
        <v>11786444.21</v>
      </c>
      <c r="M22" s="11">
        <v>11786444.21</v>
      </c>
      <c r="N22" s="11">
        <v>11786444.21</v>
      </c>
      <c r="O22" s="11">
        <v>11786444.21</v>
      </c>
      <c r="P22" s="11">
        <v>11786444.21</v>
      </c>
      <c r="Q22" s="11">
        <v>11786444.21</v>
      </c>
      <c r="R22" s="11">
        <v>11786444.21</v>
      </c>
      <c r="S22" s="11">
        <v>11786444.21</v>
      </c>
      <c r="T22" s="11">
        <v>11782859.21</v>
      </c>
      <c r="U22" s="11">
        <v>11781261.21</v>
      </c>
      <c r="V22" s="11">
        <v>11781261.21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7673455.68</v>
      </c>
      <c r="D23" s="11">
        <v>12540785.36</v>
      </c>
      <c r="E23" s="11">
        <v>16861715.51</v>
      </c>
      <c r="F23" s="11">
        <v>19309043.33</v>
      </c>
      <c r="G23" s="11">
        <v>21059040.1</v>
      </c>
      <c r="H23" s="11">
        <v>22057025.53</v>
      </c>
      <c r="I23" s="11">
        <v>22622981.16</v>
      </c>
      <c r="J23" s="11">
        <v>22806396.96</v>
      </c>
      <c r="K23" s="11">
        <v>22909397.03</v>
      </c>
      <c r="L23" s="11">
        <v>23099778.83</v>
      </c>
      <c r="M23" s="11">
        <v>23229987.83</v>
      </c>
      <c r="N23" s="11">
        <v>23229987.83</v>
      </c>
      <c r="O23" s="11">
        <v>23242987.83</v>
      </c>
      <c r="P23" s="11">
        <v>23379325.83</v>
      </c>
      <c r="Q23" s="11">
        <v>23417485.84</v>
      </c>
      <c r="R23" s="11">
        <v>23417485.84</v>
      </c>
      <c r="S23" s="11">
        <v>23542709.84</v>
      </c>
      <c r="T23" s="11">
        <v>23634883.04</v>
      </c>
      <c r="U23" s="11">
        <v>23634883.04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9978971.94</v>
      </c>
      <c r="D24" s="11">
        <v>18173683.76</v>
      </c>
      <c r="E24" s="11">
        <v>22352767.86</v>
      </c>
      <c r="F24" s="11">
        <v>27421176.99</v>
      </c>
      <c r="G24" s="11">
        <v>31754099.2</v>
      </c>
      <c r="H24" s="11">
        <v>33534709.48</v>
      </c>
      <c r="I24" s="11">
        <v>34811301.04</v>
      </c>
      <c r="J24" s="11">
        <v>35607778.62</v>
      </c>
      <c r="K24" s="11">
        <v>36250224</v>
      </c>
      <c r="L24" s="11">
        <v>36573664.73</v>
      </c>
      <c r="M24" s="11">
        <v>36597764.73</v>
      </c>
      <c r="N24" s="11">
        <v>36725903.53</v>
      </c>
      <c r="O24" s="11">
        <v>36928664.08</v>
      </c>
      <c r="P24" s="11">
        <v>36948221.38</v>
      </c>
      <c r="Q24" s="11">
        <v>36974421.79</v>
      </c>
      <c r="R24" s="11">
        <v>36994287.66</v>
      </c>
      <c r="S24" s="11">
        <v>36991687.66</v>
      </c>
      <c r="T24" s="11">
        <v>36991687.66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15464497.47</v>
      </c>
      <c r="D25" s="11">
        <v>23265399.38</v>
      </c>
      <c r="E25" s="11">
        <v>28796520.19</v>
      </c>
      <c r="F25" s="11">
        <v>32231536</v>
      </c>
      <c r="G25" s="11">
        <v>37361406.57</v>
      </c>
      <c r="H25" s="11">
        <v>39660750.3</v>
      </c>
      <c r="I25" s="11">
        <v>42034157.69</v>
      </c>
      <c r="J25" s="11">
        <v>43107437.96</v>
      </c>
      <c r="K25" s="11">
        <v>43766117.19</v>
      </c>
      <c r="L25" s="11">
        <v>44755986.71</v>
      </c>
      <c r="M25" s="11">
        <v>45043636.21</v>
      </c>
      <c r="N25" s="11">
        <v>45191198.94</v>
      </c>
      <c r="O25" s="11">
        <v>45412990.94</v>
      </c>
      <c r="P25" s="11">
        <v>45464125.99</v>
      </c>
      <c r="Q25" s="11">
        <v>45519677.89</v>
      </c>
      <c r="R25" s="11">
        <v>45521653.27</v>
      </c>
      <c r="S25" s="11">
        <v>45526459.45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13858331</v>
      </c>
      <c r="D26" s="11">
        <v>25432132.5</v>
      </c>
      <c r="E26" s="11">
        <v>29865854.89</v>
      </c>
      <c r="F26" s="11">
        <v>36439749.15</v>
      </c>
      <c r="G26" s="11">
        <v>40712340.89</v>
      </c>
      <c r="H26" s="11">
        <v>43706056.48</v>
      </c>
      <c r="I26" s="11">
        <v>45403071.45</v>
      </c>
      <c r="J26" s="11">
        <v>46329025.63</v>
      </c>
      <c r="K26" s="11">
        <v>47447795.08</v>
      </c>
      <c r="L26" s="11">
        <v>48061812.37</v>
      </c>
      <c r="M26" s="11">
        <v>48279903.37</v>
      </c>
      <c r="N26" s="11">
        <v>48305413.37</v>
      </c>
      <c r="O26" s="11">
        <v>48307482.76</v>
      </c>
      <c r="P26" s="11">
        <v>48281482.76</v>
      </c>
      <c r="Q26" s="11">
        <v>48252632.76</v>
      </c>
      <c r="R26" s="11">
        <v>48401476.4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15225627.26</v>
      </c>
      <c r="D27" s="11">
        <v>27560324.7</v>
      </c>
      <c r="E27" s="11">
        <v>32938063.92</v>
      </c>
      <c r="F27" s="11">
        <v>38248082.73</v>
      </c>
      <c r="G27" s="11">
        <v>45449048.05</v>
      </c>
      <c r="H27" s="11">
        <v>49976440.01</v>
      </c>
      <c r="I27" s="11">
        <v>51763180.03</v>
      </c>
      <c r="J27" s="11">
        <v>52575014.97</v>
      </c>
      <c r="K27" s="11">
        <v>53544539.87</v>
      </c>
      <c r="L27" s="11">
        <v>54161721.49</v>
      </c>
      <c r="M27" s="11">
        <v>54210959.48</v>
      </c>
      <c r="N27" s="11">
        <v>54383867.98</v>
      </c>
      <c r="O27" s="11">
        <v>54466442.04</v>
      </c>
      <c r="P27" s="11">
        <v>54468211.96</v>
      </c>
      <c r="Q27" s="11">
        <v>54465011.96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11685290.44</v>
      </c>
      <c r="D28" s="11">
        <v>21056070.3</v>
      </c>
      <c r="E28" s="11">
        <v>26110129.66</v>
      </c>
      <c r="F28" s="11">
        <v>31760936.24</v>
      </c>
      <c r="G28" s="11">
        <v>37004314.99</v>
      </c>
      <c r="H28" s="11">
        <v>40186131.47</v>
      </c>
      <c r="I28" s="11">
        <v>42702501.2</v>
      </c>
      <c r="J28" s="11">
        <v>43871723.79</v>
      </c>
      <c r="K28" s="11">
        <v>44426376.96</v>
      </c>
      <c r="L28" s="11">
        <v>45865504.51</v>
      </c>
      <c r="M28" s="11">
        <v>46026058.51</v>
      </c>
      <c r="N28" s="11">
        <v>46830875.2</v>
      </c>
      <c r="O28" s="11">
        <v>47051205.87</v>
      </c>
      <c r="P28" s="11">
        <v>47053205.87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13394392.13</v>
      </c>
      <c r="D29" s="11">
        <v>22247118.64</v>
      </c>
      <c r="E29" s="11">
        <v>28048387.75</v>
      </c>
      <c r="F29" s="11">
        <v>37209179.54</v>
      </c>
      <c r="G29" s="11">
        <v>43606591.98</v>
      </c>
      <c r="H29" s="11">
        <v>48544075.4</v>
      </c>
      <c r="I29" s="11">
        <v>50284899.19</v>
      </c>
      <c r="J29" s="11">
        <v>51763808.57</v>
      </c>
      <c r="K29" s="11">
        <v>52261218.34</v>
      </c>
      <c r="L29" s="11">
        <v>52698582.06</v>
      </c>
      <c r="M29" s="11">
        <v>53347741.75</v>
      </c>
      <c r="N29" s="11">
        <v>53498572.89</v>
      </c>
      <c r="O29" s="11">
        <v>53754065.9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9980427.59</v>
      </c>
      <c r="D30" s="11">
        <v>20527056.55</v>
      </c>
      <c r="E30" s="11">
        <v>25805040.55</v>
      </c>
      <c r="F30" s="11">
        <v>33127853.01</v>
      </c>
      <c r="G30" s="11">
        <v>37527641.29</v>
      </c>
      <c r="H30" s="11">
        <v>42058100.95</v>
      </c>
      <c r="I30" s="11">
        <v>44122426.65</v>
      </c>
      <c r="J30" s="11">
        <v>44610040.83</v>
      </c>
      <c r="K30" s="11">
        <v>45408386.63</v>
      </c>
      <c r="L30" s="11">
        <v>46592439.11</v>
      </c>
      <c r="M30" s="11">
        <v>46764114.91</v>
      </c>
      <c r="N30" s="11">
        <v>46941037.02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11387473.7</v>
      </c>
      <c r="D31" s="11">
        <v>23538328.36</v>
      </c>
      <c r="E31" s="11">
        <v>30383211.31</v>
      </c>
      <c r="F31" s="11">
        <v>35128072.83</v>
      </c>
      <c r="G31" s="11">
        <v>44241267.52</v>
      </c>
      <c r="H31" s="11">
        <v>49189026.86</v>
      </c>
      <c r="I31" s="11">
        <v>51610591.31</v>
      </c>
      <c r="J31" s="11">
        <v>52692375.1</v>
      </c>
      <c r="K31" s="11">
        <v>52975577.66</v>
      </c>
      <c r="L31" s="11">
        <v>53496796.72</v>
      </c>
      <c r="M31" s="11">
        <v>53532775.21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14045827.68</v>
      </c>
      <c r="D32" s="11">
        <v>25587764.35</v>
      </c>
      <c r="E32" s="11">
        <v>33174303.61</v>
      </c>
      <c r="F32" s="11">
        <v>41656827.11</v>
      </c>
      <c r="G32" s="11">
        <v>48645568.21</v>
      </c>
      <c r="H32" s="11">
        <v>53357746.62</v>
      </c>
      <c r="I32" s="11">
        <v>55040103.65</v>
      </c>
      <c r="J32" s="11">
        <v>56857030.35</v>
      </c>
      <c r="K32" s="11">
        <v>57558739.31</v>
      </c>
      <c r="L32" s="11">
        <v>57824986.36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10013109.13</v>
      </c>
      <c r="D33" s="11">
        <v>19277837.34</v>
      </c>
      <c r="E33" s="11">
        <v>25159713.15</v>
      </c>
      <c r="F33" s="11">
        <v>30734039.76</v>
      </c>
      <c r="G33" s="11">
        <v>35359876.11</v>
      </c>
      <c r="H33" s="11">
        <v>37490230.49</v>
      </c>
      <c r="I33" s="11">
        <v>38867676.29</v>
      </c>
      <c r="J33" s="11">
        <v>39803995.95</v>
      </c>
      <c r="K33" s="11">
        <v>40382017.23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14203897.44</v>
      </c>
      <c r="D34" s="11">
        <v>24790312.93</v>
      </c>
      <c r="E34" s="11">
        <v>31577356.03</v>
      </c>
      <c r="F34" s="11">
        <v>39381790.46</v>
      </c>
      <c r="G34" s="11">
        <v>42936170.72</v>
      </c>
      <c r="H34" s="11">
        <v>45948981.71</v>
      </c>
      <c r="I34" s="11">
        <v>47753809.25</v>
      </c>
      <c r="J34" s="11">
        <v>50573300.45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13588323.61</v>
      </c>
      <c r="D35" s="11">
        <v>25527667.68</v>
      </c>
      <c r="E35" s="11">
        <v>30647822.04</v>
      </c>
      <c r="F35" s="11">
        <v>36916626.23</v>
      </c>
      <c r="G35" s="11">
        <v>41378023.52</v>
      </c>
      <c r="H35" s="11">
        <v>44992220.87</v>
      </c>
      <c r="I35" s="11">
        <v>46480628.41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14269741.38</v>
      </c>
      <c r="D36" s="11">
        <v>27849329.47</v>
      </c>
      <c r="E36" s="11">
        <v>35385607.88</v>
      </c>
      <c r="F36" s="11">
        <v>40540682.7</v>
      </c>
      <c r="G36" s="11">
        <v>46016589.31</v>
      </c>
      <c r="H36" s="11">
        <v>49813797.11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17254094.45</v>
      </c>
      <c r="D37" s="11">
        <v>31130824.33</v>
      </c>
      <c r="E37" s="11">
        <v>38390049.37</v>
      </c>
      <c r="F37" s="11">
        <v>45601251.57</v>
      </c>
      <c r="G37" s="11">
        <v>51123765.35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16343973.96</v>
      </c>
      <c r="D38" s="11">
        <v>26287449.32</v>
      </c>
      <c r="E38" s="11">
        <v>31890125.79</v>
      </c>
      <c r="F38" s="11">
        <v>36792762.15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0</v>
      </c>
      <c r="AZ38" s="11">
        <v>0</v>
      </c>
      <c r="BA38" s="11">
        <v>0</v>
      </c>
      <c r="BB38" s="11">
        <v>0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15002403.07</v>
      </c>
      <c r="D39" s="11">
        <v>28914537.45</v>
      </c>
      <c r="E39" s="11">
        <v>35473718.76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0</v>
      </c>
      <c r="AZ39" s="11">
        <v>0</v>
      </c>
      <c r="BA39" s="11">
        <v>0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15833594.12</v>
      </c>
      <c r="D40" s="11">
        <v>28012625.33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0</v>
      </c>
      <c r="AZ40" s="11">
        <v>0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18333480.36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0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1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T43" s="6" t="s">
        <v>26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</row>
    <row r="44" ht="15" customHeight="1" outlineLevel="1" spans="2:81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T44" s="8" t="s">
        <v>23</v>
      </c>
      <c r="AU44" s="9" t="s">
        <v>24</v>
      </c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ht="15" customHeight="1" outlineLevel="1" spans="2:81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T45" s="9"/>
      <c r="AU45" s="9">
        <v>1</v>
      </c>
      <c r="AV45" s="9">
        <v>2</v>
      </c>
      <c r="AW45" s="9">
        <v>3</v>
      </c>
      <c r="AX45" s="9">
        <v>4</v>
      </c>
      <c r="AY45" s="9">
        <v>5</v>
      </c>
      <c r="AZ45" s="9">
        <v>6</v>
      </c>
      <c r="BA45" s="9">
        <v>7</v>
      </c>
      <c r="BB45" s="9">
        <v>8</v>
      </c>
      <c r="BC45" s="9">
        <v>9</v>
      </c>
      <c r="BD45" s="9">
        <v>10</v>
      </c>
      <c r="BE45" s="9">
        <v>11</v>
      </c>
      <c r="BF45" s="9">
        <v>12</v>
      </c>
      <c r="BG45" s="9">
        <v>13</v>
      </c>
      <c r="BH45" s="9">
        <v>14</v>
      </c>
      <c r="BI45" s="9">
        <v>15</v>
      </c>
      <c r="BJ45" s="9">
        <v>16</v>
      </c>
      <c r="BK45" s="9">
        <v>17</v>
      </c>
      <c r="BL45" s="9">
        <v>18</v>
      </c>
      <c r="BM45" s="9">
        <v>19</v>
      </c>
      <c r="BN45" s="9">
        <v>20</v>
      </c>
      <c r="BO45" s="9">
        <v>21</v>
      </c>
      <c r="BP45" s="9">
        <v>22</v>
      </c>
      <c r="BQ45" s="9">
        <v>23</v>
      </c>
      <c r="BR45" s="9">
        <v>24</v>
      </c>
      <c r="BS45" s="9">
        <v>25</v>
      </c>
      <c r="BT45" s="9">
        <v>26</v>
      </c>
      <c r="BU45" s="9">
        <v>27</v>
      </c>
      <c r="BV45" s="9">
        <v>28</v>
      </c>
      <c r="BW45" s="9">
        <v>29</v>
      </c>
      <c r="BX45" s="9">
        <v>30</v>
      </c>
      <c r="BY45" s="9">
        <v>31</v>
      </c>
      <c r="BZ45" s="9">
        <v>32</v>
      </c>
      <c r="CA45" s="9">
        <v>33</v>
      </c>
      <c r="CB45" s="9">
        <v>34</v>
      </c>
      <c r="CC45" s="9">
        <v>35</v>
      </c>
    </row>
    <row r="46" ht="15" customHeight="1" outlineLevel="1" spans="2:81">
      <c r="B46" s="10">
        <v>201506</v>
      </c>
      <c r="C46" s="13">
        <f t="shared" ref="C46:AJ54" si="0">IFERROR(IF(D7="","",D7/C7),0)</f>
        <v>2.89791117668451</v>
      </c>
      <c r="D46" s="13">
        <f t="shared" si="0"/>
        <v>1.056527663885</v>
      </c>
      <c r="E46" s="13">
        <f t="shared" si="0"/>
        <v>1</v>
      </c>
      <c r="F46" s="13">
        <f t="shared" si="0"/>
        <v>1</v>
      </c>
      <c r="G46" s="13">
        <f t="shared" si="0"/>
        <v>1.0178344167147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T46" s="10">
        <v>201506</v>
      </c>
      <c r="AU46" s="13" t="str">
        <f t="shared" ref="AU46:CB54" si="1">IFERROR(IF(AV7="","",AV7/AU7),0)</f>
        <v/>
      </c>
      <c r="AV46" s="13" t="str">
        <f t="shared" si="1"/>
        <v/>
      </c>
      <c r="AW46" s="13">
        <f t="shared" si="1"/>
        <v>0</v>
      </c>
      <c r="AX46" s="13">
        <f t="shared" si="1"/>
        <v>0</v>
      </c>
      <c r="AY46" s="13">
        <f t="shared" si="1"/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>
        <f>IFERROR(IF(CD7="","",CD7/CC7),0)</f>
        <v>0</v>
      </c>
    </row>
    <row r="47" ht="15" customHeight="1" outlineLevel="1" spans="2:81">
      <c r="B47" s="10">
        <v>201509</v>
      </c>
      <c r="C47" s="13">
        <f t="shared" si="0"/>
        <v>1.39637864469613</v>
      </c>
      <c r="D47" s="13">
        <f t="shared" si="0"/>
        <v>1.82316783573178</v>
      </c>
      <c r="E47" s="13">
        <f t="shared" si="0"/>
        <v>4.34225284871967</v>
      </c>
      <c r="F47" s="13">
        <f t="shared" si="0"/>
        <v>1</v>
      </c>
      <c r="G47" s="13">
        <f t="shared" si="0"/>
        <v>1</v>
      </c>
      <c r="H47" s="13">
        <f t="shared" si="0"/>
        <v>1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T47" s="10">
        <v>201509</v>
      </c>
      <c r="AU47" s="13" t="str">
        <f t="shared" si="1"/>
        <v/>
      </c>
      <c r="AV47" s="13" t="str">
        <f t="shared" si="1"/>
        <v/>
      </c>
      <c r="AW47" s="13">
        <f t="shared" si="1"/>
        <v>0</v>
      </c>
      <c r="AX47" s="13">
        <f t="shared" si="1"/>
        <v>0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0</v>
      </c>
      <c r="BF47" s="13">
        <f t="shared" si="1"/>
        <v>0</v>
      </c>
      <c r="BG47" s="13">
        <f t="shared" si="1"/>
        <v>0</v>
      </c>
      <c r="BH47" s="13">
        <f t="shared" si="1"/>
        <v>0</v>
      </c>
      <c r="BI47" s="13">
        <f t="shared" si="1"/>
        <v>0</v>
      </c>
      <c r="BJ47" s="13">
        <f t="shared" si="1"/>
        <v>0</v>
      </c>
      <c r="BK47" s="13">
        <f t="shared" si="1"/>
        <v>0</v>
      </c>
      <c r="BL47" s="13">
        <f t="shared" si="1"/>
        <v>0</v>
      </c>
      <c r="BM47" s="13">
        <f t="shared" si="1"/>
        <v>0</v>
      </c>
      <c r="BN47" s="13">
        <f t="shared" si="1"/>
        <v>0</v>
      </c>
      <c r="BO47" s="13">
        <f t="shared" si="1"/>
        <v>0</v>
      </c>
      <c r="BP47" s="13">
        <f t="shared" si="1"/>
        <v>0</v>
      </c>
      <c r="BQ47" s="13">
        <f t="shared" si="1"/>
        <v>0</v>
      </c>
      <c r="BR47" s="13">
        <f t="shared" si="1"/>
        <v>0</v>
      </c>
      <c r="BS47" s="13">
        <f t="shared" si="1"/>
        <v>0</v>
      </c>
      <c r="BT47" s="13">
        <f t="shared" si="1"/>
        <v>0</v>
      </c>
      <c r="BU47" s="13">
        <f t="shared" si="1"/>
        <v>0</v>
      </c>
      <c r="BV47" s="13">
        <f t="shared" si="1"/>
        <v>0</v>
      </c>
      <c r="BW47" s="13">
        <f t="shared" si="1"/>
        <v>0</v>
      </c>
      <c r="BX47" s="13">
        <f t="shared" si="1"/>
        <v>0</v>
      </c>
      <c r="BY47" s="13">
        <f t="shared" si="1"/>
        <v>0</v>
      </c>
      <c r="BZ47" s="13">
        <f t="shared" si="1"/>
        <v>0</v>
      </c>
      <c r="CA47" s="13">
        <f t="shared" si="1"/>
        <v>0</v>
      </c>
      <c r="CB47" s="13">
        <f t="shared" si="1"/>
        <v>0</v>
      </c>
      <c r="CC47" s="13" t="s">
        <v>25</v>
      </c>
    </row>
    <row r="48" ht="15" customHeight="1" outlineLevel="1" spans="2:81">
      <c r="B48" s="10">
        <v>201512</v>
      </c>
      <c r="C48" s="13">
        <f t="shared" si="0"/>
        <v>1.21867793472041</v>
      </c>
      <c r="D48" s="13">
        <f t="shared" si="0"/>
        <v>4.78804161978474</v>
      </c>
      <c r="E48" s="13">
        <f t="shared" si="0"/>
        <v>1.01158467391663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T48" s="10">
        <v>201512</v>
      </c>
      <c r="AU48" s="13" t="str">
        <f t="shared" si="1"/>
        <v/>
      </c>
      <c r="AV48" s="13" t="str">
        <f t="shared" si="1"/>
        <v/>
      </c>
      <c r="AW48" s="13">
        <f t="shared" si="1"/>
        <v>0</v>
      </c>
      <c r="AX48" s="13">
        <f t="shared" si="1"/>
        <v>0</v>
      </c>
      <c r="AY48" s="13">
        <f t="shared" si="1"/>
        <v>0</v>
      </c>
      <c r="AZ48" s="13">
        <f t="shared" si="1"/>
        <v>0</v>
      </c>
      <c r="BA48" s="13">
        <f t="shared" si="1"/>
        <v>0</v>
      </c>
      <c r="BB48" s="13">
        <f t="shared" si="1"/>
        <v>0</v>
      </c>
      <c r="BC48" s="13">
        <f t="shared" si="1"/>
        <v>0</v>
      </c>
      <c r="BD48" s="13">
        <f t="shared" si="1"/>
        <v>0</v>
      </c>
      <c r="BE48" s="13">
        <f t="shared" si="1"/>
        <v>0</v>
      </c>
      <c r="BF48" s="13">
        <f t="shared" si="1"/>
        <v>0</v>
      </c>
      <c r="BG48" s="13">
        <f t="shared" si="1"/>
        <v>0</v>
      </c>
      <c r="BH48" s="13">
        <f t="shared" si="1"/>
        <v>0</v>
      </c>
      <c r="BI48" s="13">
        <f t="shared" si="1"/>
        <v>0</v>
      </c>
      <c r="BJ48" s="13">
        <f t="shared" si="1"/>
        <v>0</v>
      </c>
      <c r="BK48" s="13">
        <f t="shared" si="1"/>
        <v>0</v>
      </c>
      <c r="BL48" s="13">
        <f t="shared" si="1"/>
        <v>0</v>
      </c>
      <c r="BM48" s="13">
        <f t="shared" si="1"/>
        <v>0</v>
      </c>
      <c r="BN48" s="13">
        <f t="shared" si="1"/>
        <v>0</v>
      </c>
      <c r="BO48" s="13">
        <f t="shared" si="1"/>
        <v>0</v>
      </c>
      <c r="BP48" s="13">
        <f t="shared" si="1"/>
        <v>0</v>
      </c>
      <c r="BQ48" s="13">
        <f t="shared" si="1"/>
        <v>0</v>
      </c>
      <c r="BR48" s="13">
        <f t="shared" si="1"/>
        <v>0</v>
      </c>
      <c r="BS48" s="13">
        <f t="shared" si="1"/>
        <v>0</v>
      </c>
      <c r="BT48" s="13">
        <f t="shared" si="1"/>
        <v>0</v>
      </c>
      <c r="BU48" s="13">
        <f t="shared" si="1"/>
        <v>0</v>
      </c>
      <c r="BV48" s="13">
        <f t="shared" si="1"/>
        <v>0</v>
      </c>
      <c r="BW48" s="13">
        <f t="shared" si="1"/>
        <v>0</v>
      </c>
      <c r="BX48" s="13">
        <f t="shared" si="1"/>
        <v>0</v>
      </c>
      <c r="BY48" s="13">
        <f t="shared" si="1"/>
        <v>0</v>
      </c>
      <c r="BZ48" s="13">
        <f t="shared" si="1"/>
        <v>0</v>
      </c>
      <c r="CA48" s="13">
        <f t="shared" si="1"/>
        <v>0</v>
      </c>
      <c r="CB48" s="13" t="s">
        <v>25</v>
      </c>
      <c r="CC48" s="13" t="s">
        <v>25</v>
      </c>
    </row>
    <row r="49" ht="15" customHeight="1" outlineLevel="1" spans="2:81">
      <c r="B49" s="10">
        <v>201603</v>
      </c>
      <c r="C49" s="13">
        <f t="shared" si="0"/>
        <v>3.69338294314381</v>
      </c>
      <c r="D49" s="13">
        <f t="shared" si="0"/>
        <v>1.219465074256</v>
      </c>
      <c r="E49" s="13">
        <f t="shared" si="0"/>
        <v>1</v>
      </c>
      <c r="F49" s="13">
        <f t="shared" si="0"/>
        <v>1</v>
      </c>
      <c r="G49" s="13">
        <f t="shared" si="0"/>
        <v>1</v>
      </c>
      <c r="H49" s="13">
        <f t="shared" si="0"/>
        <v>1</v>
      </c>
      <c r="I49" s="13">
        <f t="shared" si="0"/>
        <v>1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T49" s="10">
        <v>201603</v>
      </c>
      <c r="AU49" s="13" t="str">
        <f t="shared" si="1"/>
        <v/>
      </c>
      <c r="AV49" s="13" t="str">
        <f t="shared" si="1"/>
        <v/>
      </c>
      <c r="AW49" s="13">
        <f t="shared" si="1"/>
        <v>0</v>
      </c>
      <c r="AX49" s="13">
        <f t="shared" si="1"/>
        <v>0</v>
      </c>
      <c r="AY49" s="13">
        <f t="shared" si="1"/>
        <v>0</v>
      </c>
      <c r="AZ49" s="13">
        <f t="shared" si="1"/>
        <v>0</v>
      </c>
      <c r="BA49" s="13">
        <f t="shared" si="1"/>
        <v>0</v>
      </c>
      <c r="BB49" s="13">
        <f t="shared" si="1"/>
        <v>0</v>
      </c>
      <c r="BC49" s="13">
        <f t="shared" si="1"/>
        <v>0</v>
      </c>
      <c r="BD49" s="13">
        <f t="shared" si="1"/>
        <v>0</v>
      </c>
      <c r="BE49" s="13">
        <f t="shared" si="1"/>
        <v>0</v>
      </c>
      <c r="BF49" s="13">
        <f t="shared" si="1"/>
        <v>0</v>
      </c>
      <c r="BG49" s="13">
        <f t="shared" si="1"/>
        <v>0</v>
      </c>
      <c r="BH49" s="13">
        <f t="shared" si="1"/>
        <v>0</v>
      </c>
      <c r="BI49" s="13">
        <f t="shared" si="1"/>
        <v>0</v>
      </c>
      <c r="BJ49" s="13">
        <f t="shared" si="1"/>
        <v>0</v>
      </c>
      <c r="BK49" s="13">
        <f t="shared" si="1"/>
        <v>0</v>
      </c>
      <c r="BL49" s="13">
        <f t="shared" si="1"/>
        <v>0</v>
      </c>
      <c r="BM49" s="13">
        <f t="shared" si="1"/>
        <v>0</v>
      </c>
      <c r="BN49" s="13">
        <f t="shared" si="1"/>
        <v>0</v>
      </c>
      <c r="BO49" s="13">
        <f t="shared" si="1"/>
        <v>0</v>
      </c>
      <c r="BP49" s="13">
        <f t="shared" si="1"/>
        <v>0</v>
      </c>
      <c r="BQ49" s="13">
        <f t="shared" si="1"/>
        <v>0</v>
      </c>
      <c r="BR49" s="13">
        <f t="shared" si="1"/>
        <v>0</v>
      </c>
      <c r="BS49" s="13">
        <f t="shared" si="1"/>
        <v>0</v>
      </c>
      <c r="BT49" s="13">
        <f t="shared" si="1"/>
        <v>0</v>
      </c>
      <c r="BU49" s="13">
        <f t="shared" si="1"/>
        <v>0</v>
      </c>
      <c r="BV49" s="13">
        <f t="shared" si="1"/>
        <v>0</v>
      </c>
      <c r="BW49" s="13">
        <f t="shared" si="1"/>
        <v>0</v>
      </c>
      <c r="BX49" s="13">
        <f t="shared" si="1"/>
        <v>0</v>
      </c>
      <c r="BY49" s="13">
        <f t="shared" si="1"/>
        <v>0</v>
      </c>
      <c r="BZ49" s="13">
        <f t="shared" si="1"/>
        <v>0</v>
      </c>
      <c r="CA49" s="13" t="s">
        <v>25</v>
      </c>
      <c r="CB49" s="13" t="s">
        <v>25</v>
      </c>
      <c r="CC49" s="13" t="s">
        <v>25</v>
      </c>
    </row>
    <row r="50" ht="15" customHeight="1" outlineLevel="1" spans="2:81">
      <c r="B50" s="10">
        <v>201606</v>
      </c>
      <c r="C50" s="13">
        <f t="shared" si="0"/>
        <v>6.75839255370413</v>
      </c>
      <c r="D50" s="13">
        <f t="shared" si="0"/>
        <v>1.31635040757416</v>
      </c>
      <c r="E50" s="13">
        <f t="shared" si="0"/>
        <v>1</v>
      </c>
      <c r="F50" s="13">
        <f t="shared" si="0"/>
        <v>1.03722120508246</v>
      </c>
      <c r="G50" s="13">
        <f t="shared" si="0"/>
        <v>1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T50" s="10">
        <v>201606</v>
      </c>
      <c r="AU50" s="13" t="str">
        <f t="shared" si="1"/>
        <v/>
      </c>
      <c r="AV50" s="13" t="str">
        <f t="shared" si="1"/>
        <v/>
      </c>
      <c r="AW50" s="13">
        <f t="shared" si="1"/>
        <v>0</v>
      </c>
      <c r="AX50" s="13">
        <f t="shared" si="1"/>
        <v>0</v>
      </c>
      <c r="AY50" s="13">
        <f t="shared" si="1"/>
        <v>0</v>
      </c>
      <c r="AZ50" s="13">
        <f t="shared" si="1"/>
        <v>0</v>
      </c>
      <c r="BA50" s="13">
        <f t="shared" si="1"/>
        <v>0</v>
      </c>
      <c r="BB50" s="13">
        <f t="shared" si="1"/>
        <v>0</v>
      </c>
      <c r="BC50" s="13">
        <f t="shared" si="1"/>
        <v>0</v>
      </c>
      <c r="BD50" s="13">
        <f t="shared" si="1"/>
        <v>0</v>
      </c>
      <c r="BE50" s="13">
        <f t="shared" si="1"/>
        <v>0</v>
      </c>
      <c r="BF50" s="13">
        <f t="shared" si="1"/>
        <v>0</v>
      </c>
      <c r="BG50" s="13">
        <f t="shared" si="1"/>
        <v>0</v>
      </c>
      <c r="BH50" s="13">
        <f t="shared" si="1"/>
        <v>0</v>
      </c>
      <c r="BI50" s="13">
        <f t="shared" si="1"/>
        <v>0</v>
      </c>
      <c r="BJ50" s="13">
        <f t="shared" si="1"/>
        <v>0</v>
      </c>
      <c r="BK50" s="13">
        <f t="shared" si="1"/>
        <v>0</v>
      </c>
      <c r="BL50" s="13">
        <f t="shared" si="1"/>
        <v>0</v>
      </c>
      <c r="BM50" s="13">
        <f t="shared" si="1"/>
        <v>0</v>
      </c>
      <c r="BN50" s="13">
        <f t="shared" si="1"/>
        <v>0</v>
      </c>
      <c r="BO50" s="13">
        <f t="shared" si="1"/>
        <v>0</v>
      </c>
      <c r="BP50" s="13">
        <f t="shared" si="1"/>
        <v>0</v>
      </c>
      <c r="BQ50" s="13">
        <f t="shared" si="1"/>
        <v>0</v>
      </c>
      <c r="BR50" s="13">
        <f t="shared" si="1"/>
        <v>0</v>
      </c>
      <c r="BS50" s="13">
        <f t="shared" si="1"/>
        <v>0</v>
      </c>
      <c r="BT50" s="13">
        <f t="shared" si="1"/>
        <v>0</v>
      </c>
      <c r="BU50" s="13">
        <f t="shared" si="1"/>
        <v>0</v>
      </c>
      <c r="BV50" s="13">
        <f t="shared" si="1"/>
        <v>0</v>
      </c>
      <c r="BW50" s="13">
        <f t="shared" si="1"/>
        <v>0</v>
      </c>
      <c r="BX50" s="13">
        <f t="shared" si="1"/>
        <v>0</v>
      </c>
      <c r="BY50" s="13">
        <f t="shared" si="1"/>
        <v>0</v>
      </c>
      <c r="BZ50" s="13" t="s">
        <v>25</v>
      </c>
      <c r="CA50" s="13" t="s">
        <v>25</v>
      </c>
      <c r="CB50" s="13" t="s">
        <v>25</v>
      </c>
      <c r="CC50" s="13" t="s">
        <v>25</v>
      </c>
    </row>
    <row r="51" ht="15" customHeight="1" outlineLevel="1" spans="2:81">
      <c r="B51" s="10">
        <v>201609</v>
      </c>
      <c r="C51" s="13">
        <f t="shared" si="0"/>
        <v>1.5698946299886</v>
      </c>
      <c r="D51" s="13">
        <f t="shared" si="0"/>
        <v>1.02817469267397</v>
      </c>
      <c r="E51" s="13">
        <f t="shared" si="0"/>
        <v>2.6441579164354</v>
      </c>
      <c r="F51" s="13">
        <f t="shared" si="0"/>
        <v>1.40441812032799</v>
      </c>
      <c r="G51" s="13">
        <f t="shared" si="0"/>
        <v>1.10150439467429</v>
      </c>
      <c r="H51" s="13">
        <f t="shared" si="0"/>
        <v>1.3795090566336</v>
      </c>
      <c r="I51" s="13">
        <f t="shared" si="0"/>
        <v>1.29380085061417</v>
      </c>
      <c r="J51" s="13">
        <f t="shared" si="0"/>
        <v>1.00375344660234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T51" s="10">
        <v>201609</v>
      </c>
      <c r="AU51" s="13" t="str">
        <f t="shared" si="1"/>
        <v/>
      </c>
      <c r="AV51" s="13" t="str">
        <f t="shared" si="1"/>
        <v/>
      </c>
      <c r="AW51" s="13">
        <f t="shared" si="1"/>
        <v>0</v>
      </c>
      <c r="AX51" s="13">
        <f t="shared" si="1"/>
        <v>0</v>
      </c>
      <c r="AY51" s="13">
        <f t="shared" si="1"/>
        <v>0</v>
      </c>
      <c r="AZ51" s="13">
        <f t="shared" si="1"/>
        <v>0</v>
      </c>
      <c r="BA51" s="13">
        <f t="shared" si="1"/>
        <v>0</v>
      </c>
      <c r="BB51" s="13">
        <f t="shared" si="1"/>
        <v>0</v>
      </c>
      <c r="BC51" s="13">
        <f t="shared" si="1"/>
        <v>0</v>
      </c>
      <c r="BD51" s="13">
        <f t="shared" si="1"/>
        <v>0</v>
      </c>
      <c r="BE51" s="13">
        <f t="shared" si="1"/>
        <v>0</v>
      </c>
      <c r="BF51" s="13">
        <f t="shared" si="1"/>
        <v>0</v>
      </c>
      <c r="BG51" s="13">
        <f t="shared" si="1"/>
        <v>0</v>
      </c>
      <c r="BH51" s="13">
        <f t="shared" si="1"/>
        <v>0</v>
      </c>
      <c r="BI51" s="13">
        <f t="shared" si="1"/>
        <v>0</v>
      </c>
      <c r="BJ51" s="13">
        <f t="shared" si="1"/>
        <v>0</v>
      </c>
      <c r="BK51" s="13">
        <f t="shared" si="1"/>
        <v>0</v>
      </c>
      <c r="BL51" s="13">
        <f t="shared" si="1"/>
        <v>0</v>
      </c>
      <c r="BM51" s="13">
        <f t="shared" si="1"/>
        <v>0</v>
      </c>
      <c r="BN51" s="13">
        <f t="shared" si="1"/>
        <v>0</v>
      </c>
      <c r="BO51" s="13">
        <f t="shared" si="1"/>
        <v>0</v>
      </c>
      <c r="BP51" s="13">
        <f t="shared" si="1"/>
        <v>0</v>
      </c>
      <c r="BQ51" s="13">
        <f t="shared" si="1"/>
        <v>0</v>
      </c>
      <c r="BR51" s="13">
        <f t="shared" si="1"/>
        <v>0</v>
      </c>
      <c r="BS51" s="13">
        <f t="shared" si="1"/>
        <v>0</v>
      </c>
      <c r="BT51" s="13">
        <f t="shared" si="1"/>
        <v>0</v>
      </c>
      <c r="BU51" s="13">
        <f t="shared" si="1"/>
        <v>0</v>
      </c>
      <c r="BV51" s="13">
        <f t="shared" si="1"/>
        <v>0</v>
      </c>
      <c r="BW51" s="13">
        <f t="shared" si="1"/>
        <v>0</v>
      </c>
      <c r="BX51" s="13">
        <f t="shared" si="1"/>
        <v>0</v>
      </c>
      <c r="BY51" s="13" t="s">
        <v>25</v>
      </c>
      <c r="BZ51" s="13" t="s">
        <v>25</v>
      </c>
      <c r="CA51" s="13" t="s">
        <v>25</v>
      </c>
      <c r="CB51" s="13" t="s">
        <v>25</v>
      </c>
      <c r="CC51" s="13" t="s">
        <v>25</v>
      </c>
    </row>
    <row r="52" ht="15" customHeight="1" outlineLevel="1" spans="2:81">
      <c r="B52" s="10">
        <v>201612</v>
      </c>
      <c r="C52" s="13">
        <f t="shared" si="0"/>
        <v>1.94775886443858</v>
      </c>
      <c r="D52" s="13">
        <f t="shared" si="0"/>
        <v>1.32657433368466</v>
      </c>
      <c r="E52" s="13">
        <f t="shared" si="0"/>
        <v>1.73513233341456</v>
      </c>
      <c r="F52" s="13">
        <f t="shared" si="0"/>
        <v>1.38600136731182</v>
      </c>
      <c r="G52" s="13">
        <f t="shared" si="0"/>
        <v>1</v>
      </c>
      <c r="H52" s="13">
        <f t="shared" si="0"/>
        <v>1.01184948728314</v>
      </c>
      <c r="I52" s="13">
        <f t="shared" si="0"/>
        <v>1</v>
      </c>
      <c r="J52" s="13">
        <f t="shared" si="0"/>
        <v>1</v>
      </c>
      <c r="K52" s="13">
        <f t="shared" si="0"/>
        <v>1.22601715914738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0.993981547782311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T52" s="10">
        <v>201612</v>
      </c>
      <c r="AU52" s="13" t="str">
        <f t="shared" si="1"/>
        <v/>
      </c>
      <c r="AV52" s="13" t="str">
        <f t="shared" si="1"/>
        <v/>
      </c>
      <c r="AW52" s="13">
        <f t="shared" si="1"/>
        <v>0</v>
      </c>
      <c r="AX52" s="13">
        <f t="shared" si="1"/>
        <v>0</v>
      </c>
      <c r="AY52" s="13">
        <f t="shared" si="1"/>
        <v>0</v>
      </c>
      <c r="AZ52" s="13">
        <f t="shared" si="1"/>
        <v>0</v>
      </c>
      <c r="BA52" s="13">
        <f t="shared" si="1"/>
        <v>0</v>
      </c>
      <c r="BB52" s="13">
        <f t="shared" si="1"/>
        <v>0</v>
      </c>
      <c r="BC52" s="13">
        <f t="shared" si="1"/>
        <v>0</v>
      </c>
      <c r="BD52" s="13">
        <f t="shared" si="1"/>
        <v>0</v>
      </c>
      <c r="BE52" s="13">
        <f t="shared" si="1"/>
        <v>0</v>
      </c>
      <c r="BF52" s="13">
        <f t="shared" si="1"/>
        <v>0</v>
      </c>
      <c r="BG52" s="13">
        <f t="shared" si="1"/>
        <v>0</v>
      </c>
      <c r="BH52" s="13">
        <f t="shared" si="1"/>
        <v>0</v>
      </c>
      <c r="BI52" s="13">
        <f t="shared" si="1"/>
        <v>0</v>
      </c>
      <c r="BJ52" s="13">
        <f t="shared" si="1"/>
        <v>0</v>
      </c>
      <c r="BK52" s="13">
        <f t="shared" si="1"/>
        <v>0</v>
      </c>
      <c r="BL52" s="13">
        <f t="shared" si="1"/>
        <v>0</v>
      </c>
      <c r="BM52" s="13">
        <f t="shared" si="1"/>
        <v>0</v>
      </c>
      <c r="BN52" s="13">
        <f t="shared" si="1"/>
        <v>0</v>
      </c>
      <c r="BO52" s="13">
        <f t="shared" si="1"/>
        <v>0</v>
      </c>
      <c r="BP52" s="13">
        <f t="shared" si="1"/>
        <v>0</v>
      </c>
      <c r="BQ52" s="13">
        <f t="shared" si="1"/>
        <v>0</v>
      </c>
      <c r="BR52" s="13">
        <f t="shared" si="1"/>
        <v>0</v>
      </c>
      <c r="BS52" s="13">
        <f t="shared" si="1"/>
        <v>0</v>
      </c>
      <c r="BT52" s="13">
        <f t="shared" si="1"/>
        <v>0</v>
      </c>
      <c r="BU52" s="13">
        <f t="shared" si="1"/>
        <v>0</v>
      </c>
      <c r="BV52" s="13">
        <f t="shared" si="1"/>
        <v>0</v>
      </c>
      <c r="BW52" s="13">
        <f t="shared" si="1"/>
        <v>0</v>
      </c>
      <c r="BX52" s="13" t="s">
        <v>25</v>
      </c>
      <c r="BY52" s="13" t="s">
        <v>25</v>
      </c>
      <c r="BZ52" s="13" t="s">
        <v>25</v>
      </c>
      <c r="CA52" s="13" t="s">
        <v>25</v>
      </c>
      <c r="CB52" s="13" t="s">
        <v>25</v>
      </c>
      <c r="CC52" s="13" t="s">
        <v>25</v>
      </c>
    </row>
    <row r="53" ht="15" customHeight="1" outlineLevel="1" spans="2:81">
      <c r="B53" s="10">
        <v>201703</v>
      </c>
      <c r="C53" s="13">
        <f t="shared" si="0"/>
        <v>2.25930238594262</v>
      </c>
      <c r="D53" s="13">
        <f t="shared" si="0"/>
        <v>1.04141275280875</v>
      </c>
      <c r="E53" s="13">
        <f t="shared" si="0"/>
        <v>1.67529110285197</v>
      </c>
      <c r="F53" s="13">
        <f t="shared" si="0"/>
        <v>1.39018858534669</v>
      </c>
      <c r="G53" s="13">
        <f t="shared" si="0"/>
        <v>1.16176478474482</v>
      </c>
      <c r="H53" s="13">
        <f t="shared" si="0"/>
        <v>1</v>
      </c>
      <c r="I53" s="13">
        <f t="shared" si="0"/>
        <v>1.04589358127778</v>
      </c>
      <c r="J53" s="13">
        <f t="shared" si="0"/>
        <v>1.00087435343385</v>
      </c>
      <c r="K53" s="13">
        <f t="shared" si="0"/>
        <v>1</v>
      </c>
      <c r="L53" s="13">
        <f t="shared" si="0"/>
        <v>1</v>
      </c>
      <c r="M53" s="13">
        <f t="shared" si="0"/>
        <v>1.09364497879933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0.998098125720014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T53" s="10">
        <v>201703</v>
      </c>
      <c r="AU53" s="13" t="str">
        <f t="shared" si="1"/>
        <v/>
      </c>
      <c r="AV53" s="13" t="str">
        <f t="shared" si="1"/>
        <v/>
      </c>
      <c r="AW53" s="13">
        <f t="shared" si="1"/>
        <v>0</v>
      </c>
      <c r="AX53" s="13">
        <f t="shared" si="1"/>
        <v>0</v>
      </c>
      <c r="AY53" s="13">
        <f t="shared" si="1"/>
        <v>0</v>
      </c>
      <c r="AZ53" s="13">
        <f t="shared" si="1"/>
        <v>0</v>
      </c>
      <c r="BA53" s="13">
        <f t="shared" si="1"/>
        <v>0</v>
      </c>
      <c r="BB53" s="13">
        <f t="shared" si="1"/>
        <v>0</v>
      </c>
      <c r="BC53" s="13">
        <f t="shared" si="1"/>
        <v>0</v>
      </c>
      <c r="BD53" s="13">
        <f t="shared" si="1"/>
        <v>0</v>
      </c>
      <c r="BE53" s="13">
        <f t="shared" si="1"/>
        <v>0</v>
      </c>
      <c r="BF53" s="13">
        <f t="shared" si="1"/>
        <v>0</v>
      </c>
      <c r="BG53" s="13">
        <f t="shared" si="1"/>
        <v>0</v>
      </c>
      <c r="BH53" s="13">
        <f t="shared" si="1"/>
        <v>0</v>
      </c>
      <c r="BI53" s="13">
        <f t="shared" si="1"/>
        <v>0</v>
      </c>
      <c r="BJ53" s="13">
        <f t="shared" si="1"/>
        <v>0</v>
      </c>
      <c r="BK53" s="13">
        <f t="shared" si="1"/>
        <v>0</v>
      </c>
      <c r="BL53" s="13">
        <f t="shared" si="1"/>
        <v>0</v>
      </c>
      <c r="BM53" s="13">
        <f t="shared" si="1"/>
        <v>0</v>
      </c>
      <c r="BN53" s="13">
        <f t="shared" si="1"/>
        <v>0</v>
      </c>
      <c r="BO53" s="13">
        <f t="shared" si="1"/>
        <v>0</v>
      </c>
      <c r="BP53" s="13">
        <f t="shared" si="1"/>
        <v>0</v>
      </c>
      <c r="BQ53" s="13">
        <f t="shared" si="1"/>
        <v>0</v>
      </c>
      <c r="BR53" s="13">
        <f t="shared" si="1"/>
        <v>0</v>
      </c>
      <c r="BS53" s="13">
        <f t="shared" si="1"/>
        <v>0</v>
      </c>
      <c r="BT53" s="13">
        <f t="shared" si="1"/>
        <v>0</v>
      </c>
      <c r="BU53" s="13">
        <f t="shared" si="1"/>
        <v>0</v>
      </c>
      <c r="BV53" s="13">
        <f t="shared" si="1"/>
        <v>0</v>
      </c>
      <c r="BW53" s="13" t="s">
        <v>25</v>
      </c>
      <c r="BX53" s="13" t="s">
        <v>25</v>
      </c>
      <c r="BY53" s="13" t="s">
        <v>25</v>
      </c>
      <c r="BZ53" s="13" t="s">
        <v>25</v>
      </c>
      <c r="CA53" s="13" t="s">
        <v>25</v>
      </c>
      <c r="CB53" s="13" t="s">
        <v>25</v>
      </c>
      <c r="CC53" s="13" t="s">
        <v>25</v>
      </c>
    </row>
    <row r="54" ht="15" customHeight="1" outlineLevel="1" spans="2:81">
      <c r="B54" s="10">
        <v>201706</v>
      </c>
      <c r="C54" s="13">
        <f t="shared" si="0"/>
        <v>2.1310569263777</v>
      </c>
      <c r="D54" s="13">
        <f t="shared" si="0"/>
        <v>1.08141931446684</v>
      </c>
      <c r="E54" s="13">
        <f t="shared" si="0"/>
        <v>1.04435821112344</v>
      </c>
      <c r="F54" s="13">
        <f t="shared" si="0"/>
        <v>1.60769111154155</v>
      </c>
      <c r="G54" s="13">
        <f t="shared" ref="G54:AC69" si="2">IFERROR(IF(H15="","",H15/G15),0)</f>
        <v>1</v>
      </c>
      <c r="H54" s="13">
        <f t="shared" si="2"/>
        <v>1</v>
      </c>
      <c r="I54" s="13">
        <f t="shared" si="2"/>
        <v>1</v>
      </c>
      <c r="J54" s="13">
        <f t="shared" si="2"/>
        <v>1</v>
      </c>
      <c r="K54" s="13">
        <f t="shared" si="2"/>
        <v>1.0037989759452</v>
      </c>
      <c r="L54" s="13">
        <f t="shared" si="2"/>
        <v>1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0.998639612384213</v>
      </c>
      <c r="V54" s="13">
        <f t="shared" si="2"/>
        <v>1</v>
      </c>
      <c r="W54" s="13">
        <f t="shared" si="2"/>
        <v>1</v>
      </c>
      <c r="X54" s="13">
        <f t="shared" si="2"/>
        <v>1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T54" s="10">
        <v>201706</v>
      </c>
      <c r="AU54" s="13" t="str">
        <f t="shared" si="1"/>
        <v/>
      </c>
      <c r="AV54" s="13" t="str">
        <f t="shared" si="1"/>
        <v/>
      </c>
      <c r="AW54" s="13">
        <f t="shared" si="1"/>
        <v>0</v>
      </c>
      <c r="AX54" s="13">
        <f t="shared" si="1"/>
        <v>0</v>
      </c>
      <c r="AY54" s="13">
        <f t="shared" ref="AY54:BU69" si="3">IFERROR(IF(AZ15="","",AZ15/AY15),0)</f>
        <v>0</v>
      </c>
      <c r="AZ54" s="13">
        <f t="shared" si="3"/>
        <v>0</v>
      </c>
      <c r="BA54" s="13">
        <f t="shared" si="3"/>
        <v>0</v>
      </c>
      <c r="BB54" s="13">
        <f t="shared" si="3"/>
        <v>0</v>
      </c>
      <c r="BC54" s="13">
        <f t="shared" si="3"/>
        <v>0</v>
      </c>
      <c r="BD54" s="13">
        <f t="shared" si="3"/>
        <v>0</v>
      </c>
      <c r="BE54" s="13">
        <f t="shared" si="3"/>
        <v>0</v>
      </c>
      <c r="BF54" s="13">
        <f t="shared" si="3"/>
        <v>0</v>
      </c>
      <c r="BG54" s="13">
        <f t="shared" si="3"/>
        <v>0</v>
      </c>
      <c r="BH54" s="13">
        <f t="shared" si="3"/>
        <v>0</v>
      </c>
      <c r="BI54" s="13">
        <f t="shared" si="3"/>
        <v>0</v>
      </c>
      <c r="BJ54" s="13">
        <f t="shared" si="3"/>
        <v>0</v>
      </c>
      <c r="BK54" s="13">
        <f t="shared" si="3"/>
        <v>0</v>
      </c>
      <c r="BL54" s="13">
        <f t="shared" si="3"/>
        <v>0</v>
      </c>
      <c r="BM54" s="13">
        <f t="shared" si="3"/>
        <v>0</v>
      </c>
      <c r="BN54" s="13">
        <f t="shared" si="3"/>
        <v>0</v>
      </c>
      <c r="BO54" s="13">
        <f t="shared" si="3"/>
        <v>0</v>
      </c>
      <c r="BP54" s="13">
        <f t="shared" si="3"/>
        <v>0</v>
      </c>
      <c r="BQ54" s="13">
        <f t="shared" si="3"/>
        <v>0</v>
      </c>
      <c r="BR54" s="13">
        <f t="shared" si="3"/>
        <v>0</v>
      </c>
      <c r="BS54" s="13">
        <f t="shared" si="3"/>
        <v>0</v>
      </c>
      <c r="BT54" s="13">
        <f t="shared" si="3"/>
        <v>0</v>
      </c>
      <c r="BU54" s="13">
        <f t="shared" si="3"/>
        <v>0</v>
      </c>
      <c r="BV54" s="13" t="s">
        <v>25</v>
      </c>
      <c r="BW54" s="13" t="s">
        <v>25</v>
      </c>
      <c r="BX54" s="13" t="s">
        <v>25</v>
      </c>
      <c r="BY54" s="13" t="s">
        <v>25</v>
      </c>
      <c r="BZ54" s="13" t="s">
        <v>25</v>
      </c>
      <c r="CA54" s="13" t="s">
        <v>25</v>
      </c>
      <c r="CB54" s="13" t="s">
        <v>25</v>
      </c>
      <c r="CC54" s="13" t="s">
        <v>25</v>
      </c>
    </row>
    <row r="55" ht="15" customHeight="1" outlineLevel="1" spans="2:81">
      <c r="B55" s="10">
        <v>201709</v>
      </c>
      <c r="C55" s="13">
        <f t="shared" ref="C55:M70" si="4">IFERROR(IF(D16="","",D16/C16),0)</f>
        <v>3.01326592441042</v>
      </c>
      <c r="D55" s="13">
        <f t="shared" si="4"/>
        <v>1.14950816909615</v>
      </c>
      <c r="E55" s="13">
        <f t="shared" si="4"/>
        <v>1.19544279185624</v>
      </c>
      <c r="F55" s="13">
        <f t="shared" si="4"/>
        <v>1.25275011397292</v>
      </c>
      <c r="G55" s="13">
        <f t="shared" si="2"/>
        <v>1</v>
      </c>
      <c r="H55" s="13">
        <f t="shared" si="2"/>
        <v>1</v>
      </c>
      <c r="I55" s="13">
        <f t="shared" si="2"/>
        <v>1.01186233442984</v>
      </c>
      <c r="J55" s="13">
        <f t="shared" si="2"/>
        <v>1.24722006413121</v>
      </c>
      <c r="K55" s="13">
        <f t="shared" si="2"/>
        <v>1</v>
      </c>
      <c r="L55" s="13">
        <f t="shared" si="2"/>
        <v>1</v>
      </c>
      <c r="M55" s="13">
        <f t="shared" si="2"/>
        <v>1</v>
      </c>
      <c r="N55" s="13">
        <f t="shared" si="2"/>
        <v>1</v>
      </c>
      <c r="O55" s="13">
        <f t="shared" si="2"/>
        <v>1</v>
      </c>
      <c r="P55" s="13">
        <f t="shared" si="2"/>
        <v>1</v>
      </c>
      <c r="Q55" s="13">
        <f t="shared" si="2"/>
        <v>1</v>
      </c>
      <c r="R55" s="13">
        <f t="shared" si="2"/>
        <v>1</v>
      </c>
      <c r="S55" s="13">
        <f t="shared" si="2"/>
        <v>1</v>
      </c>
      <c r="T55" s="13">
        <f t="shared" si="2"/>
        <v>0.999906004806783</v>
      </c>
      <c r="U55" s="13">
        <f t="shared" si="2"/>
        <v>1</v>
      </c>
      <c r="V55" s="13">
        <f t="shared" si="2"/>
        <v>1</v>
      </c>
      <c r="W55" s="13">
        <f t="shared" si="2"/>
        <v>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1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T55" s="10">
        <v>201709</v>
      </c>
      <c r="AU55" s="13" t="str">
        <f t="shared" ref="AU55:BE70" si="5">IFERROR(IF(AV16="","",AV16/AU16),0)</f>
        <v/>
      </c>
      <c r="AV55" s="13" t="str">
        <f t="shared" si="5"/>
        <v/>
      </c>
      <c r="AW55" s="13">
        <f t="shared" si="5"/>
        <v>0</v>
      </c>
      <c r="AX55" s="13">
        <f t="shared" si="5"/>
        <v>0</v>
      </c>
      <c r="AY55" s="13">
        <f t="shared" si="3"/>
        <v>0</v>
      </c>
      <c r="AZ55" s="13">
        <f t="shared" si="3"/>
        <v>0</v>
      </c>
      <c r="BA55" s="13">
        <f t="shared" si="3"/>
        <v>0</v>
      </c>
      <c r="BB55" s="13">
        <f t="shared" si="3"/>
        <v>0</v>
      </c>
      <c r="BC55" s="13">
        <f t="shared" si="3"/>
        <v>0</v>
      </c>
      <c r="BD55" s="13">
        <f t="shared" si="3"/>
        <v>0</v>
      </c>
      <c r="BE55" s="13">
        <f t="shared" si="3"/>
        <v>0</v>
      </c>
      <c r="BF55" s="13">
        <f t="shared" si="3"/>
        <v>0</v>
      </c>
      <c r="BG55" s="13">
        <f t="shared" si="3"/>
        <v>0</v>
      </c>
      <c r="BH55" s="13">
        <f t="shared" si="3"/>
        <v>0</v>
      </c>
      <c r="BI55" s="13">
        <f t="shared" si="3"/>
        <v>0</v>
      </c>
      <c r="BJ55" s="13">
        <f t="shared" si="3"/>
        <v>0</v>
      </c>
      <c r="BK55" s="13">
        <f t="shared" si="3"/>
        <v>0</v>
      </c>
      <c r="BL55" s="13">
        <f t="shared" si="3"/>
        <v>0</v>
      </c>
      <c r="BM55" s="13">
        <f t="shared" si="3"/>
        <v>0</v>
      </c>
      <c r="BN55" s="13">
        <f t="shared" si="3"/>
        <v>0</v>
      </c>
      <c r="BO55" s="13">
        <f t="shared" si="3"/>
        <v>0</v>
      </c>
      <c r="BP55" s="13">
        <f t="shared" si="3"/>
        <v>0</v>
      </c>
      <c r="BQ55" s="13">
        <f t="shared" si="3"/>
        <v>0</v>
      </c>
      <c r="BR55" s="13">
        <f t="shared" si="3"/>
        <v>0</v>
      </c>
      <c r="BS55" s="13">
        <f t="shared" si="3"/>
        <v>0</v>
      </c>
      <c r="BT55" s="13">
        <f t="shared" si="3"/>
        <v>0</v>
      </c>
      <c r="BU55" s="13" t="s">
        <v>25</v>
      </c>
      <c r="BV55" s="13" t="s">
        <v>25</v>
      </c>
      <c r="BW55" s="13" t="s">
        <v>25</v>
      </c>
      <c r="BX55" s="13" t="s">
        <v>25</v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</row>
    <row r="56" ht="15" customHeight="1" outlineLevel="1" spans="2:81">
      <c r="B56" s="10">
        <v>201712</v>
      </c>
      <c r="C56" s="13">
        <f t="shared" si="4"/>
        <v>2.22886629701798</v>
      </c>
      <c r="D56" s="13">
        <f t="shared" si="4"/>
        <v>1.16109230686788</v>
      </c>
      <c r="E56" s="13">
        <f t="shared" si="4"/>
        <v>1.03680522206248</v>
      </c>
      <c r="F56" s="13">
        <f t="shared" si="4"/>
        <v>1.00054933681359</v>
      </c>
      <c r="G56" s="13">
        <f t="shared" si="2"/>
        <v>1.16040016943593</v>
      </c>
      <c r="H56" s="13">
        <f t="shared" si="2"/>
        <v>1.00141942897666</v>
      </c>
      <c r="I56" s="13">
        <f t="shared" si="2"/>
        <v>1</v>
      </c>
      <c r="J56" s="13">
        <f t="shared" si="2"/>
        <v>1</v>
      </c>
      <c r="K56" s="13">
        <f t="shared" si="2"/>
        <v>1</v>
      </c>
      <c r="L56" s="13">
        <f t="shared" si="2"/>
        <v>1</v>
      </c>
      <c r="M56" s="13">
        <f t="shared" si="2"/>
        <v>1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1</v>
      </c>
      <c r="S56" s="13">
        <f t="shared" si="2"/>
        <v>0.998976309905577</v>
      </c>
      <c r="T56" s="13">
        <f t="shared" si="2"/>
        <v>1</v>
      </c>
      <c r="U56" s="13">
        <f t="shared" si="2"/>
        <v>1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T56" s="10">
        <v>201712</v>
      </c>
      <c r="AU56" s="13" t="str">
        <f t="shared" si="5"/>
        <v/>
      </c>
      <c r="AV56" s="13" t="str">
        <f t="shared" si="5"/>
        <v/>
      </c>
      <c r="AW56" s="13">
        <f t="shared" si="5"/>
        <v>0</v>
      </c>
      <c r="AX56" s="13">
        <f t="shared" si="5"/>
        <v>0</v>
      </c>
      <c r="AY56" s="13">
        <f t="shared" si="3"/>
        <v>0</v>
      </c>
      <c r="AZ56" s="13">
        <f t="shared" si="3"/>
        <v>0</v>
      </c>
      <c r="BA56" s="13">
        <f t="shared" si="3"/>
        <v>0</v>
      </c>
      <c r="BB56" s="13">
        <f t="shared" si="3"/>
        <v>0</v>
      </c>
      <c r="BC56" s="13">
        <f t="shared" si="3"/>
        <v>0</v>
      </c>
      <c r="BD56" s="13">
        <f t="shared" si="3"/>
        <v>0</v>
      </c>
      <c r="BE56" s="13">
        <f t="shared" si="3"/>
        <v>0</v>
      </c>
      <c r="BF56" s="13">
        <f t="shared" si="3"/>
        <v>0</v>
      </c>
      <c r="BG56" s="13">
        <f t="shared" si="3"/>
        <v>0</v>
      </c>
      <c r="BH56" s="13">
        <f t="shared" si="3"/>
        <v>0</v>
      </c>
      <c r="BI56" s="13">
        <f t="shared" si="3"/>
        <v>0</v>
      </c>
      <c r="BJ56" s="13">
        <f t="shared" si="3"/>
        <v>0</v>
      </c>
      <c r="BK56" s="13">
        <f t="shared" si="3"/>
        <v>0</v>
      </c>
      <c r="BL56" s="13">
        <f t="shared" si="3"/>
        <v>0</v>
      </c>
      <c r="BM56" s="13">
        <f t="shared" si="3"/>
        <v>0</v>
      </c>
      <c r="BN56" s="13">
        <f t="shared" si="3"/>
        <v>0</v>
      </c>
      <c r="BO56" s="13">
        <f t="shared" si="3"/>
        <v>0</v>
      </c>
      <c r="BP56" s="13">
        <f t="shared" si="3"/>
        <v>0</v>
      </c>
      <c r="BQ56" s="13">
        <f t="shared" si="3"/>
        <v>0</v>
      </c>
      <c r="BR56" s="13">
        <f t="shared" si="3"/>
        <v>0</v>
      </c>
      <c r="BS56" s="13">
        <f t="shared" si="3"/>
        <v>0</v>
      </c>
      <c r="BT56" s="13" t="s">
        <v>25</v>
      </c>
      <c r="BU56" s="13" t="s">
        <v>25</v>
      </c>
      <c r="BV56" s="13" t="s">
        <v>25</v>
      </c>
      <c r="BW56" s="13" t="s">
        <v>25</v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</row>
    <row r="57" ht="15" customHeight="1" outlineLevel="1" spans="2:81">
      <c r="B57" s="10">
        <v>201803</v>
      </c>
      <c r="C57" s="13">
        <f t="shared" si="4"/>
        <v>1.57610418451966</v>
      </c>
      <c r="D57" s="13">
        <f t="shared" si="4"/>
        <v>1.15067586724818</v>
      </c>
      <c r="E57" s="13">
        <f t="shared" si="4"/>
        <v>1.19639437374828</v>
      </c>
      <c r="F57" s="13">
        <f t="shared" si="4"/>
        <v>1.1149656292288</v>
      </c>
      <c r="G57" s="13">
        <f t="shared" si="2"/>
        <v>1.0002761911593</v>
      </c>
      <c r="H57" s="13">
        <f t="shared" si="2"/>
        <v>1.00368153198412</v>
      </c>
      <c r="I57" s="13">
        <f t="shared" si="2"/>
        <v>1.20650997761852</v>
      </c>
      <c r="J57" s="13">
        <f t="shared" si="2"/>
        <v>1.0926500037573</v>
      </c>
      <c r="K57" s="13">
        <f t="shared" si="2"/>
        <v>1</v>
      </c>
      <c r="L57" s="13">
        <f t="shared" si="2"/>
        <v>1</v>
      </c>
      <c r="M57" s="13">
        <f t="shared" si="2"/>
        <v>1</v>
      </c>
      <c r="N57" s="13">
        <f t="shared" si="2"/>
        <v>1</v>
      </c>
      <c r="O57" s="13">
        <f t="shared" si="2"/>
        <v>1</v>
      </c>
      <c r="P57" s="13">
        <f t="shared" si="2"/>
        <v>1</v>
      </c>
      <c r="Q57" s="13">
        <f t="shared" si="2"/>
        <v>1</v>
      </c>
      <c r="R57" s="13">
        <f t="shared" si="2"/>
        <v>0.998608796505959</v>
      </c>
      <c r="S57" s="13">
        <f t="shared" si="2"/>
        <v>1</v>
      </c>
      <c r="T57" s="13">
        <f t="shared" si="2"/>
        <v>1</v>
      </c>
      <c r="U57" s="13">
        <f t="shared" si="2"/>
        <v>1</v>
      </c>
      <c r="V57" s="13">
        <f t="shared" si="2"/>
        <v>1</v>
      </c>
      <c r="W57" s="13">
        <f t="shared" si="2"/>
        <v>1</v>
      </c>
      <c r="X57" s="13">
        <f t="shared" si="2"/>
        <v>1</v>
      </c>
      <c r="Y57" s="13">
        <f t="shared" si="2"/>
        <v>1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T57" s="10">
        <v>201803</v>
      </c>
      <c r="AU57" s="13" t="str">
        <f t="shared" si="5"/>
        <v/>
      </c>
      <c r="AV57" s="13" t="str">
        <f t="shared" si="5"/>
        <v/>
      </c>
      <c r="AW57" s="13">
        <f t="shared" si="5"/>
        <v>0</v>
      </c>
      <c r="AX57" s="13">
        <f t="shared" si="5"/>
        <v>0</v>
      </c>
      <c r="AY57" s="13">
        <f t="shared" si="3"/>
        <v>0</v>
      </c>
      <c r="AZ57" s="13">
        <f t="shared" si="3"/>
        <v>0</v>
      </c>
      <c r="BA57" s="13">
        <f t="shared" si="3"/>
        <v>0</v>
      </c>
      <c r="BB57" s="13">
        <f t="shared" si="3"/>
        <v>0</v>
      </c>
      <c r="BC57" s="13">
        <f t="shared" si="3"/>
        <v>0</v>
      </c>
      <c r="BD57" s="13">
        <f t="shared" si="3"/>
        <v>0</v>
      </c>
      <c r="BE57" s="13">
        <f t="shared" si="3"/>
        <v>0</v>
      </c>
      <c r="BF57" s="13">
        <f t="shared" si="3"/>
        <v>0</v>
      </c>
      <c r="BG57" s="13">
        <f t="shared" si="3"/>
        <v>0</v>
      </c>
      <c r="BH57" s="13">
        <f t="shared" si="3"/>
        <v>0</v>
      </c>
      <c r="BI57" s="13">
        <f t="shared" si="3"/>
        <v>0</v>
      </c>
      <c r="BJ57" s="13">
        <f t="shared" si="3"/>
        <v>0</v>
      </c>
      <c r="BK57" s="13">
        <f t="shared" si="3"/>
        <v>0</v>
      </c>
      <c r="BL57" s="13">
        <f t="shared" si="3"/>
        <v>0</v>
      </c>
      <c r="BM57" s="13">
        <f t="shared" si="3"/>
        <v>0</v>
      </c>
      <c r="BN57" s="13">
        <f t="shared" si="3"/>
        <v>0</v>
      </c>
      <c r="BO57" s="13">
        <f t="shared" si="3"/>
        <v>0</v>
      </c>
      <c r="BP57" s="13">
        <f t="shared" si="3"/>
        <v>0</v>
      </c>
      <c r="BQ57" s="13">
        <f t="shared" si="3"/>
        <v>0</v>
      </c>
      <c r="BR57" s="13">
        <f t="shared" si="3"/>
        <v>0</v>
      </c>
      <c r="BS57" s="13" t="s">
        <v>25</v>
      </c>
      <c r="BT57" s="13" t="s">
        <v>25</v>
      </c>
      <c r="BU57" s="13" t="s">
        <v>25</v>
      </c>
      <c r="BV57" s="13" t="s">
        <v>25</v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</row>
    <row r="58" ht="15" customHeight="1" outlineLevel="1" spans="2:81">
      <c r="B58" s="10">
        <v>201806</v>
      </c>
      <c r="C58" s="13">
        <f t="shared" si="4"/>
        <v>1.96050292363743</v>
      </c>
      <c r="D58" s="13">
        <f t="shared" si="4"/>
        <v>1.28841274414584</v>
      </c>
      <c r="E58" s="13">
        <f t="shared" si="4"/>
        <v>1.25257274231388</v>
      </c>
      <c r="F58" s="13">
        <f t="shared" si="4"/>
        <v>1.20030799649604</v>
      </c>
      <c r="G58" s="13">
        <f t="shared" si="2"/>
        <v>1.11408771048999</v>
      </c>
      <c r="H58" s="13">
        <f t="shared" si="2"/>
        <v>1.06909084311104</v>
      </c>
      <c r="I58" s="13">
        <f t="shared" si="2"/>
        <v>1.05080413181961</v>
      </c>
      <c r="J58" s="13">
        <f t="shared" si="2"/>
        <v>1</v>
      </c>
      <c r="K58" s="13">
        <f t="shared" si="2"/>
        <v>1</v>
      </c>
      <c r="L58" s="13">
        <f t="shared" si="2"/>
        <v>1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1</v>
      </c>
      <c r="R58" s="13">
        <f t="shared" si="2"/>
        <v>1.00051991984094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T58" s="10">
        <v>201806</v>
      </c>
      <c r="AU58" s="13" t="str">
        <f t="shared" si="5"/>
        <v/>
      </c>
      <c r="AV58" s="13" t="str">
        <f t="shared" si="5"/>
        <v/>
      </c>
      <c r="AW58" s="13">
        <f t="shared" si="5"/>
        <v>0</v>
      </c>
      <c r="AX58" s="13">
        <f t="shared" si="5"/>
        <v>0</v>
      </c>
      <c r="AY58" s="13">
        <f t="shared" si="3"/>
        <v>0</v>
      </c>
      <c r="AZ58" s="13">
        <f t="shared" si="3"/>
        <v>0</v>
      </c>
      <c r="BA58" s="13">
        <f t="shared" si="3"/>
        <v>0</v>
      </c>
      <c r="BB58" s="13">
        <f t="shared" si="3"/>
        <v>0</v>
      </c>
      <c r="BC58" s="13">
        <f t="shared" si="3"/>
        <v>0</v>
      </c>
      <c r="BD58" s="13">
        <f t="shared" si="3"/>
        <v>0</v>
      </c>
      <c r="BE58" s="13">
        <f t="shared" si="3"/>
        <v>0</v>
      </c>
      <c r="BF58" s="13">
        <f t="shared" si="3"/>
        <v>0</v>
      </c>
      <c r="BG58" s="13">
        <f t="shared" si="3"/>
        <v>0</v>
      </c>
      <c r="BH58" s="13">
        <f t="shared" si="3"/>
        <v>0</v>
      </c>
      <c r="BI58" s="13">
        <f t="shared" si="3"/>
        <v>0</v>
      </c>
      <c r="BJ58" s="13">
        <f t="shared" si="3"/>
        <v>0</v>
      </c>
      <c r="BK58" s="13">
        <f t="shared" si="3"/>
        <v>0</v>
      </c>
      <c r="BL58" s="13">
        <f t="shared" si="3"/>
        <v>0</v>
      </c>
      <c r="BM58" s="13">
        <f t="shared" si="3"/>
        <v>0</v>
      </c>
      <c r="BN58" s="13">
        <f t="shared" si="3"/>
        <v>0</v>
      </c>
      <c r="BO58" s="13">
        <f t="shared" si="3"/>
        <v>0</v>
      </c>
      <c r="BP58" s="13">
        <f t="shared" si="3"/>
        <v>0</v>
      </c>
      <c r="BQ58" s="13">
        <f t="shared" si="3"/>
        <v>0</v>
      </c>
      <c r="BR58" s="13" t="s">
        <v>25</v>
      </c>
      <c r="BS58" s="13" t="s">
        <v>25</v>
      </c>
      <c r="BT58" s="13" t="s">
        <v>25</v>
      </c>
      <c r="BU58" s="13" t="s">
        <v>25</v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</row>
    <row r="59" ht="15" customHeight="1" outlineLevel="1" spans="2:81">
      <c r="B59" s="10">
        <v>201809</v>
      </c>
      <c r="C59" s="13">
        <f t="shared" si="4"/>
        <v>1.96380838812285</v>
      </c>
      <c r="D59" s="13">
        <f t="shared" si="4"/>
        <v>1.20583921226555</v>
      </c>
      <c r="E59" s="13">
        <f t="shared" si="4"/>
        <v>1.3019108335992</v>
      </c>
      <c r="F59" s="13">
        <f t="shared" si="4"/>
        <v>1.22389961566317</v>
      </c>
      <c r="G59" s="13">
        <f t="shared" si="2"/>
        <v>1.08063676661376</v>
      </c>
      <c r="H59" s="13">
        <f t="shared" si="2"/>
        <v>1.02209867072794</v>
      </c>
      <c r="I59" s="13">
        <f t="shared" si="2"/>
        <v>1.02465799499313</v>
      </c>
      <c r="J59" s="13">
        <f t="shared" si="2"/>
        <v>1</v>
      </c>
      <c r="K59" s="13">
        <f t="shared" si="2"/>
        <v>1</v>
      </c>
      <c r="L59" s="13">
        <f t="shared" si="2"/>
        <v>1.02116445634379</v>
      </c>
      <c r="M59" s="13">
        <f t="shared" si="2"/>
        <v>1.02309291113249</v>
      </c>
      <c r="N59" s="13">
        <f t="shared" si="2"/>
        <v>1</v>
      </c>
      <c r="O59" s="13">
        <f t="shared" si="2"/>
        <v>1.00033402360102</v>
      </c>
      <c r="P59" s="13">
        <f t="shared" si="2"/>
        <v>1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T59" s="10">
        <v>201809</v>
      </c>
      <c r="AU59" s="13" t="str">
        <f t="shared" si="5"/>
        <v/>
      </c>
      <c r="AV59" s="13" t="str">
        <f t="shared" si="5"/>
        <v/>
      </c>
      <c r="AW59" s="13">
        <f t="shared" si="5"/>
        <v>0</v>
      </c>
      <c r="AX59" s="13">
        <f t="shared" si="5"/>
        <v>0</v>
      </c>
      <c r="AY59" s="13">
        <f t="shared" si="3"/>
        <v>0</v>
      </c>
      <c r="AZ59" s="13">
        <f t="shared" si="3"/>
        <v>0</v>
      </c>
      <c r="BA59" s="13">
        <f t="shared" si="3"/>
        <v>0</v>
      </c>
      <c r="BB59" s="13">
        <f t="shared" si="3"/>
        <v>0</v>
      </c>
      <c r="BC59" s="13">
        <f t="shared" si="3"/>
        <v>0</v>
      </c>
      <c r="BD59" s="13">
        <f t="shared" si="3"/>
        <v>0</v>
      </c>
      <c r="BE59" s="13">
        <f t="shared" si="3"/>
        <v>0</v>
      </c>
      <c r="BF59" s="13">
        <f t="shared" si="3"/>
        <v>0</v>
      </c>
      <c r="BG59" s="13">
        <f t="shared" si="3"/>
        <v>0</v>
      </c>
      <c r="BH59" s="13">
        <f t="shared" si="3"/>
        <v>0</v>
      </c>
      <c r="BI59" s="13">
        <f t="shared" si="3"/>
        <v>0</v>
      </c>
      <c r="BJ59" s="13">
        <f t="shared" si="3"/>
        <v>0</v>
      </c>
      <c r="BK59" s="13">
        <f t="shared" si="3"/>
        <v>0</v>
      </c>
      <c r="BL59" s="13">
        <f t="shared" si="3"/>
        <v>0</v>
      </c>
      <c r="BM59" s="13">
        <f t="shared" si="3"/>
        <v>0</v>
      </c>
      <c r="BN59" s="13">
        <f t="shared" si="3"/>
        <v>0</v>
      </c>
      <c r="BO59" s="13">
        <f t="shared" si="3"/>
        <v>0</v>
      </c>
      <c r="BP59" s="13">
        <f t="shared" si="3"/>
        <v>0</v>
      </c>
      <c r="BQ59" s="13" t="s">
        <v>25</v>
      </c>
      <c r="BR59" s="13" t="s">
        <v>25</v>
      </c>
      <c r="BS59" s="13" t="s">
        <v>25</v>
      </c>
      <c r="BT59" s="13" t="s">
        <v>25</v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</row>
    <row r="60" ht="15" customHeight="1" outlineLevel="1" spans="2:81">
      <c r="B60" s="10">
        <v>201812</v>
      </c>
      <c r="C60" s="13">
        <f t="shared" si="4"/>
        <v>1.56942632966226</v>
      </c>
      <c r="D60" s="13">
        <f t="shared" si="4"/>
        <v>1.25676949841515</v>
      </c>
      <c r="E60" s="13">
        <f t="shared" si="4"/>
        <v>1.23730597894794</v>
      </c>
      <c r="F60" s="13">
        <f t="shared" si="4"/>
        <v>1.10505367986064</v>
      </c>
      <c r="G60" s="13">
        <f t="shared" si="2"/>
        <v>1.01636609031107</v>
      </c>
      <c r="H60" s="13">
        <f t="shared" si="2"/>
        <v>1.05841345065845</v>
      </c>
      <c r="I60" s="13">
        <f t="shared" si="2"/>
        <v>1.01232017263945</v>
      </c>
      <c r="J60" s="13">
        <f t="shared" si="2"/>
        <v>1.00062373459787</v>
      </c>
      <c r="K60" s="13">
        <f t="shared" si="2"/>
        <v>1</v>
      </c>
      <c r="L60" s="13">
        <f t="shared" si="2"/>
        <v>1.00465125853661</v>
      </c>
      <c r="M60" s="13">
        <f t="shared" si="2"/>
        <v>1.00018049741854</v>
      </c>
      <c r="N60" s="13">
        <f t="shared" si="2"/>
        <v>1.00090232422551</v>
      </c>
      <c r="O60" s="13">
        <f t="shared" si="2"/>
        <v>1</v>
      </c>
      <c r="P60" s="13">
        <f t="shared" si="2"/>
        <v>1</v>
      </c>
      <c r="Q60" s="13">
        <f t="shared" si="2"/>
        <v>1</v>
      </c>
      <c r="R60" s="13">
        <f t="shared" si="2"/>
        <v>0.9998196978459</v>
      </c>
      <c r="S60" s="13">
        <f t="shared" si="2"/>
        <v>1.00018033466883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T60" s="10">
        <v>201812</v>
      </c>
      <c r="AU60" s="13" t="str">
        <f t="shared" si="5"/>
        <v/>
      </c>
      <c r="AV60" s="13" t="str">
        <f t="shared" si="5"/>
        <v/>
      </c>
      <c r="AW60" s="13">
        <f t="shared" si="5"/>
        <v>0</v>
      </c>
      <c r="AX60" s="13">
        <f t="shared" si="5"/>
        <v>0</v>
      </c>
      <c r="AY60" s="13">
        <f t="shared" si="3"/>
        <v>0</v>
      </c>
      <c r="AZ60" s="13">
        <f t="shared" si="3"/>
        <v>0</v>
      </c>
      <c r="BA60" s="13">
        <f t="shared" si="3"/>
        <v>0</v>
      </c>
      <c r="BB60" s="13">
        <f t="shared" si="3"/>
        <v>0</v>
      </c>
      <c r="BC60" s="13">
        <f t="shared" si="3"/>
        <v>0</v>
      </c>
      <c r="BD60" s="13">
        <f t="shared" si="3"/>
        <v>0</v>
      </c>
      <c r="BE60" s="13">
        <f t="shared" si="3"/>
        <v>0</v>
      </c>
      <c r="BF60" s="13">
        <f t="shared" si="3"/>
        <v>0</v>
      </c>
      <c r="BG60" s="13">
        <f t="shared" si="3"/>
        <v>0</v>
      </c>
      <c r="BH60" s="13">
        <f t="shared" si="3"/>
        <v>0</v>
      </c>
      <c r="BI60" s="13">
        <f t="shared" si="3"/>
        <v>0</v>
      </c>
      <c r="BJ60" s="13">
        <f t="shared" si="3"/>
        <v>0</v>
      </c>
      <c r="BK60" s="13">
        <f t="shared" si="3"/>
        <v>0</v>
      </c>
      <c r="BL60" s="13">
        <f t="shared" si="3"/>
        <v>0</v>
      </c>
      <c r="BM60" s="13">
        <f t="shared" si="3"/>
        <v>0</v>
      </c>
      <c r="BN60" s="13">
        <f t="shared" si="3"/>
        <v>0</v>
      </c>
      <c r="BO60" s="13">
        <f t="shared" si="3"/>
        <v>0</v>
      </c>
      <c r="BP60" s="13" t="s">
        <v>25</v>
      </c>
      <c r="BQ60" s="13" t="s">
        <v>25</v>
      </c>
      <c r="BR60" s="13" t="s">
        <v>25</v>
      </c>
      <c r="BS60" s="13" t="s">
        <v>25</v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</row>
    <row r="61" ht="15" customHeight="1" outlineLevel="1" spans="2:81">
      <c r="B61" s="10">
        <v>201903</v>
      </c>
      <c r="C61" s="13">
        <f t="shared" si="4"/>
        <v>1.65022829050199</v>
      </c>
      <c r="D61" s="13">
        <f t="shared" si="4"/>
        <v>1.21987285398413</v>
      </c>
      <c r="E61" s="13">
        <f t="shared" si="4"/>
        <v>1.19362522217825</v>
      </c>
      <c r="F61" s="13">
        <f t="shared" si="4"/>
        <v>1.09090118020571</v>
      </c>
      <c r="G61" s="13">
        <f t="shared" si="2"/>
        <v>1.02169784627902</v>
      </c>
      <c r="H61" s="13">
        <f t="shared" si="2"/>
        <v>1.01635480753635</v>
      </c>
      <c r="I61" s="13">
        <f t="shared" si="2"/>
        <v>1.00628904567664</v>
      </c>
      <c r="J61" s="13">
        <f t="shared" si="2"/>
        <v>1.00194881385972</v>
      </c>
      <c r="K61" s="13">
        <f t="shared" si="2"/>
        <v>1.0012320313391</v>
      </c>
      <c r="L61" s="13">
        <f t="shared" si="2"/>
        <v>1</v>
      </c>
      <c r="M61" s="13">
        <f t="shared" si="2"/>
        <v>1</v>
      </c>
      <c r="N61" s="13">
        <f t="shared" si="2"/>
        <v>1</v>
      </c>
      <c r="O61" s="13">
        <f t="shared" si="2"/>
        <v>1</v>
      </c>
      <c r="P61" s="13">
        <f t="shared" si="2"/>
        <v>1</v>
      </c>
      <c r="Q61" s="13">
        <f t="shared" si="2"/>
        <v>1</v>
      </c>
      <c r="R61" s="13">
        <f t="shared" si="2"/>
        <v>1</v>
      </c>
      <c r="S61" s="13">
        <f t="shared" si="2"/>
        <v>0.999695837019535</v>
      </c>
      <c r="T61" s="13">
        <f t="shared" si="2"/>
        <v>0.999864379267246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T61" s="10">
        <v>201903</v>
      </c>
      <c r="AU61" s="13" t="str">
        <f t="shared" si="5"/>
        <v/>
      </c>
      <c r="AV61" s="13" t="str">
        <f t="shared" si="5"/>
        <v/>
      </c>
      <c r="AW61" s="13">
        <f t="shared" si="5"/>
        <v>0</v>
      </c>
      <c r="AX61" s="13">
        <f t="shared" si="5"/>
        <v>0</v>
      </c>
      <c r="AY61" s="13">
        <f t="shared" si="3"/>
        <v>0</v>
      </c>
      <c r="AZ61" s="13">
        <f t="shared" si="3"/>
        <v>0</v>
      </c>
      <c r="BA61" s="13">
        <f t="shared" si="3"/>
        <v>0</v>
      </c>
      <c r="BB61" s="13">
        <f t="shared" si="3"/>
        <v>0</v>
      </c>
      <c r="BC61" s="13">
        <f t="shared" si="3"/>
        <v>0</v>
      </c>
      <c r="BD61" s="13">
        <f t="shared" si="3"/>
        <v>0</v>
      </c>
      <c r="BE61" s="13">
        <f t="shared" si="3"/>
        <v>0</v>
      </c>
      <c r="BF61" s="13">
        <f t="shared" si="3"/>
        <v>0</v>
      </c>
      <c r="BG61" s="13">
        <f t="shared" si="3"/>
        <v>0</v>
      </c>
      <c r="BH61" s="13">
        <f t="shared" si="3"/>
        <v>0</v>
      </c>
      <c r="BI61" s="13">
        <f t="shared" si="3"/>
        <v>0</v>
      </c>
      <c r="BJ61" s="13">
        <f t="shared" si="3"/>
        <v>0</v>
      </c>
      <c r="BK61" s="13">
        <f t="shared" si="3"/>
        <v>0</v>
      </c>
      <c r="BL61" s="13">
        <f t="shared" si="3"/>
        <v>0</v>
      </c>
      <c r="BM61" s="13">
        <f t="shared" si="3"/>
        <v>0</v>
      </c>
      <c r="BN61" s="13">
        <f t="shared" si="3"/>
        <v>0</v>
      </c>
      <c r="BO61" s="13" t="s">
        <v>25</v>
      </c>
      <c r="BP61" s="13" t="s">
        <v>25</v>
      </c>
      <c r="BQ61" s="13" t="s">
        <v>25</v>
      </c>
      <c r="BR61" s="13" t="s">
        <v>25</v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</row>
    <row r="62" ht="15" customHeight="1" outlineLevel="1" spans="2:81">
      <c r="B62" s="10">
        <v>201906</v>
      </c>
      <c r="C62" s="13">
        <f t="shared" si="4"/>
        <v>1.63430739460529</v>
      </c>
      <c r="D62" s="13">
        <f t="shared" si="4"/>
        <v>1.34455020367241</v>
      </c>
      <c r="E62" s="13">
        <f t="shared" si="4"/>
        <v>1.1451410930607</v>
      </c>
      <c r="F62" s="13">
        <f t="shared" si="4"/>
        <v>1.09063094116533</v>
      </c>
      <c r="G62" s="13">
        <f t="shared" si="2"/>
        <v>1.04738988221975</v>
      </c>
      <c r="H62" s="13">
        <f t="shared" si="2"/>
        <v>1.02565874665332</v>
      </c>
      <c r="I62" s="13">
        <f t="shared" si="2"/>
        <v>1.00810749912679</v>
      </c>
      <c r="J62" s="13">
        <f t="shared" si="2"/>
        <v>1.00451627980433</v>
      </c>
      <c r="K62" s="13">
        <f t="shared" si="2"/>
        <v>1.0083102056222</v>
      </c>
      <c r="L62" s="13">
        <f t="shared" si="2"/>
        <v>1.00563680721613</v>
      </c>
      <c r="M62" s="13">
        <f t="shared" si="2"/>
        <v>1</v>
      </c>
      <c r="N62" s="13">
        <f t="shared" si="2"/>
        <v>1.00055962147269</v>
      </c>
      <c r="O62" s="13">
        <f t="shared" si="2"/>
        <v>1.00586576910839</v>
      </c>
      <c r="P62" s="13">
        <f t="shared" si="2"/>
        <v>1.00163221173602</v>
      </c>
      <c r="Q62" s="13">
        <f t="shared" si="2"/>
        <v>1</v>
      </c>
      <c r="R62" s="13">
        <f t="shared" si="2"/>
        <v>1.00534745706074</v>
      </c>
      <c r="S62" s="13">
        <f t="shared" si="2"/>
        <v>1.00391514828269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T62" s="10">
        <v>201906</v>
      </c>
      <c r="AU62" s="13" t="str">
        <f t="shared" si="5"/>
        <v/>
      </c>
      <c r="AV62" s="13" t="str">
        <f t="shared" si="5"/>
        <v/>
      </c>
      <c r="AW62" s="13">
        <f t="shared" si="5"/>
        <v>0</v>
      </c>
      <c r="AX62" s="13">
        <f t="shared" si="5"/>
        <v>0</v>
      </c>
      <c r="AY62" s="13">
        <f t="shared" si="3"/>
        <v>0</v>
      </c>
      <c r="AZ62" s="13">
        <f t="shared" si="3"/>
        <v>0</v>
      </c>
      <c r="BA62" s="13">
        <f t="shared" si="3"/>
        <v>0</v>
      </c>
      <c r="BB62" s="13">
        <f t="shared" si="3"/>
        <v>0</v>
      </c>
      <c r="BC62" s="13">
        <f t="shared" si="3"/>
        <v>0</v>
      </c>
      <c r="BD62" s="13">
        <f t="shared" si="3"/>
        <v>0</v>
      </c>
      <c r="BE62" s="13">
        <f t="shared" si="3"/>
        <v>0</v>
      </c>
      <c r="BF62" s="13">
        <f t="shared" si="3"/>
        <v>0</v>
      </c>
      <c r="BG62" s="13">
        <f t="shared" si="3"/>
        <v>0</v>
      </c>
      <c r="BH62" s="13">
        <f t="shared" si="3"/>
        <v>0</v>
      </c>
      <c r="BI62" s="13">
        <f t="shared" si="3"/>
        <v>0</v>
      </c>
      <c r="BJ62" s="13">
        <f t="shared" si="3"/>
        <v>0</v>
      </c>
      <c r="BK62" s="13">
        <f t="shared" si="3"/>
        <v>0</v>
      </c>
      <c r="BL62" s="13">
        <f t="shared" si="3"/>
        <v>0</v>
      </c>
      <c r="BM62" s="13">
        <f t="shared" si="3"/>
        <v>0</v>
      </c>
      <c r="BN62" s="13" t="s">
        <v>25</v>
      </c>
      <c r="BO62" s="13" t="s">
        <v>25</v>
      </c>
      <c r="BP62" s="13" t="s">
        <v>25</v>
      </c>
      <c r="BQ62" s="13" t="s">
        <v>25</v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</row>
    <row r="63" ht="15" customHeight="1" outlineLevel="1" spans="2:81">
      <c r="B63" s="10">
        <v>201909</v>
      </c>
      <c r="C63" s="13">
        <f t="shared" si="4"/>
        <v>1.82119800208597</v>
      </c>
      <c r="D63" s="13">
        <f t="shared" si="4"/>
        <v>1.22995250468692</v>
      </c>
      <c r="E63" s="13">
        <f t="shared" si="4"/>
        <v>1.22674637708155</v>
      </c>
      <c r="F63" s="13">
        <f t="shared" si="4"/>
        <v>1.1580137209858</v>
      </c>
      <c r="G63" s="13">
        <f t="shared" si="2"/>
        <v>1.0560749737785</v>
      </c>
      <c r="H63" s="13">
        <f t="shared" si="2"/>
        <v>1.03806776858351</v>
      </c>
      <c r="I63" s="13">
        <f t="shared" si="2"/>
        <v>1.02287985671908</v>
      </c>
      <c r="J63" s="13">
        <f t="shared" si="2"/>
        <v>1.01804227629182</v>
      </c>
      <c r="K63" s="13">
        <f t="shared" si="2"/>
        <v>1.00892244776198</v>
      </c>
      <c r="L63" s="13">
        <f t="shared" si="2"/>
        <v>1.00065894408389</v>
      </c>
      <c r="M63" s="13">
        <f t="shared" si="2"/>
        <v>1.00350127394242</v>
      </c>
      <c r="N63" s="13">
        <f t="shared" si="2"/>
        <v>1.00552091386491</v>
      </c>
      <c r="O63" s="13">
        <f t="shared" si="2"/>
        <v>1.00052959673704</v>
      </c>
      <c r="P63" s="13">
        <f t="shared" si="2"/>
        <v>1.00070911153559</v>
      </c>
      <c r="Q63" s="13">
        <f t="shared" si="2"/>
        <v>1.00053728683339</v>
      </c>
      <c r="R63" s="13">
        <f t="shared" si="2"/>
        <v>0.999929718879198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T63" s="10">
        <v>201909</v>
      </c>
      <c r="AU63" s="13" t="str">
        <f t="shared" si="5"/>
        <v/>
      </c>
      <c r="AV63" s="13" t="str">
        <f t="shared" si="5"/>
        <v/>
      </c>
      <c r="AW63" s="13">
        <f t="shared" si="5"/>
        <v>0</v>
      </c>
      <c r="AX63" s="13">
        <f t="shared" si="5"/>
        <v>0</v>
      </c>
      <c r="AY63" s="13">
        <f t="shared" si="3"/>
        <v>0</v>
      </c>
      <c r="AZ63" s="13">
        <f t="shared" si="3"/>
        <v>0</v>
      </c>
      <c r="BA63" s="13">
        <f t="shared" si="3"/>
        <v>0</v>
      </c>
      <c r="BB63" s="13">
        <f t="shared" si="3"/>
        <v>0</v>
      </c>
      <c r="BC63" s="13">
        <f t="shared" si="3"/>
        <v>0</v>
      </c>
      <c r="BD63" s="13">
        <f t="shared" si="3"/>
        <v>0</v>
      </c>
      <c r="BE63" s="13">
        <f t="shared" si="3"/>
        <v>0</v>
      </c>
      <c r="BF63" s="13">
        <f t="shared" si="3"/>
        <v>0</v>
      </c>
      <c r="BG63" s="13">
        <f t="shared" si="3"/>
        <v>0</v>
      </c>
      <c r="BH63" s="13">
        <f t="shared" si="3"/>
        <v>0</v>
      </c>
      <c r="BI63" s="13">
        <f t="shared" si="3"/>
        <v>0</v>
      </c>
      <c r="BJ63" s="13">
        <f t="shared" si="3"/>
        <v>0</v>
      </c>
      <c r="BK63" s="13">
        <f t="shared" si="3"/>
        <v>0</v>
      </c>
      <c r="BL63" s="13">
        <f t="shared" si="3"/>
        <v>0</v>
      </c>
      <c r="BM63" s="13" t="s">
        <v>25</v>
      </c>
      <c r="BN63" s="13" t="s">
        <v>25</v>
      </c>
      <c r="BO63" s="13" t="s">
        <v>25</v>
      </c>
      <c r="BP63" s="13" t="s">
        <v>25</v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</row>
    <row r="64" ht="15" customHeight="1" outlineLevel="1" spans="2:81">
      <c r="B64" s="10">
        <v>201912</v>
      </c>
      <c r="C64" s="13">
        <f t="shared" si="4"/>
        <v>1.50443940549204</v>
      </c>
      <c r="D64" s="13">
        <f t="shared" si="4"/>
        <v>1.23774020465579</v>
      </c>
      <c r="E64" s="13">
        <f t="shared" si="4"/>
        <v>1.11928579520497</v>
      </c>
      <c r="F64" s="13">
        <f t="shared" si="4"/>
        <v>1.1591568757381</v>
      </c>
      <c r="G64" s="13">
        <f t="shared" si="2"/>
        <v>1.06154328600268</v>
      </c>
      <c r="H64" s="13">
        <f t="shared" si="2"/>
        <v>1.05984272541611</v>
      </c>
      <c r="I64" s="13">
        <f t="shared" si="2"/>
        <v>1.02553352627916</v>
      </c>
      <c r="J64" s="13">
        <f t="shared" si="2"/>
        <v>1.01527994381413</v>
      </c>
      <c r="K64" s="13">
        <f t="shared" si="2"/>
        <v>1.02261725699136</v>
      </c>
      <c r="L64" s="13">
        <f t="shared" si="2"/>
        <v>1.00642706196746</v>
      </c>
      <c r="M64" s="13">
        <f t="shared" si="2"/>
        <v>1.00327599506647</v>
      </c>
      <c r="N64" s="13">
        <f t="shared" si="2"/>
        <v>1.0049078582822</v>
      </c>
      <c r="O64" s="13">
        <f t="shared" si="2"/>
        <v>1.00112600048888</v>
      </c>
      <c r="P64" s="13">
        <f t="shared" si="2"/>
        <v>1.00122188426128</v>
      </c>
      <c r="Q64" s="13">
        <f t="shared" si="2"/>
        <v>1.00004339617703</v>
      </c>
      <c r="R64" s="13">
        <f t="shared" si="2"/>
        <v>1.00010558008453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T64" s="10">
        <v>201912</v>
      </c>
      <c r="AU64" s="13" t="str">
        <f t="shared" si="5"/>
        <v/>
      </c>
      <c r="AV64" s="13" t="str">
        <f t="shared" si="5"/>
        <v/>
      </c>
      <c r="AW64" s="13">
        <f t="shared" si="5"/>
        <v>0</v>
      </c>
      <c r="AX64" s="13">
        <f t="shared" si="5"/>
        <v>0</v>
      </c>
      <c r="AY64" s="13">
        <f t="shared" si="3"/>
        <v>0</v>
      </c>
      <c r="AZ64" s="13">
        <f t="shared" si="3"/>
        <v>0</v>
      </c>
      <c r="BA64" s="13">
        <f t="shared" si="3"/>
        <v>0</v>
      </c>
      <c r="BB64" s="13">
        <f t="shared" si="3"/>
        <v>0</v>
      </c>
      <c r="BC64" s="13">
        <f t="shared" si="3"/>
        <v>0</v>
      </c>
      <c r="BD64" s="13">
        <f t="shared" si="3"/>
        <v>0</v>
      </c>
      <c r="BE64" s="13">
        <f t="shared" si="3"/>
        <v>0</v>
      </c>
      <c r="BF64" s="13">
        <f t="shared" si="3"/>
        <v>0</v>
      </c>
      <c r="BG64" s="13">
        <f t="shared" si="3"/>
        <v>0</v>
      </c>
      <c r="BH64" s="13">
        <f t="shared" si="3"/>
        <v>0</v>
      </c>
      <c r="BI64" s="13">
        <f t="shared" si="3"/>
        <v>0</v>
      </c>
      <c r="BJ64" s="13">
        <f t="shared" si="3"/>
        <v>0</v>
      </c>
      <c r="BK64" s="13">
        <f t="shared" si="3"/>
        <v>0</v>
      </c>
      <c r="BL64" s="13" t="s">
        <v>25</v>
      </c>
      <c r="BM64" s="13" t="s">
        <v>25</v>
      </c>
      <c r="BN64" s="13" t="s">
        <v>25</v>
      </c>
      <c r="BO64" s="13" t="s">
        <v>25</v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</row>
    <row r="65" ht="15" customHeight="1" outlineLevel="1" spans="2:81">
      <c r="B65" s="10">
        <v>202003</v>
      </c>
      <c r="C65" s="13">
        <f t="shared" si="4"/>
        <v>1.83515118090339</v>
      </c>
      <c r="D65" s="13">
        <f t="shared" si="4"/>
        <v>1.17433545496037</v>
      </c>
      <c r="E65" s="13">
        <f t="shared" si="4"/>
        <v>1.22011404944585</v>
      </c>
      <c r="F65" s="13">
        <f t="shared" si="4"/>
        <v>1.11725085489509</v>
      </c>
      <c r="G65" s="13">
        <f t="shared" si="2"/>
        <v>1.07353336911009</v>
      </c>
      <c r="H65" s="13">
        <f t="shared" si="2"/>
        <v>1.03882791326132</v>
      </c>
      <c r="I65" s="13">
        <f t="shared" si="2"/>
        <v>1.02039408679696</v>
      </c>
      <c r="J65" s="13">
        <f t="shared" si="2"/>
        <v>1.024148348358</v>
      </c>
      <c r="K65" s="13">
        <f t="shared" si="2"/>
        <v>1.01294090250063</v>
      </c>
      <c r="L65" s="13">
        <f t="shared" si="2"/>
        <v>1.00453771901736</v>
      </c>
      <c r="M65" s="13">
        <f t="shared" si="2"/>
        <v>1.00052837719671</v>
      </c>
      <c r="N65" s="13">
        <f t="shared" si="2"/>
        <v>1.00004283971207</v>
      </c>
      <c r="O65" s="13">
        <f t="shared" si="2"/>
        <v>0.99946178110482</v>
      </c>
      <c r="P65" s="13">
        <f t="shared" si="2"/>
        <v>0.999402462427606</v>
      </c>
      <c r="Q65" s="13">
        <f t="shared" si="2"/>
        <v>1.00308467396464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T65" s="10">
        <v>202003</v>
      </c>
      <c r="AU65" s="13" t="str">
        <f t="shared" si="5"/>
        <v/>
      </c>
      <c r="AV65" s="13" t="str">
        <f t="shared" si="5"/>
        <v/>
      </c>
      <c r="AW65" s="13">
        <f t="shared" si="5"/>
        <v>0</v>
      </c>
      <c r="AX65" s="13">
        <f t="shared" si="5"/>
        <v>0</v>
      </c>
      <c r="AY65" s="13">
        <f t="shared" si="3"/>
        <v>0</v>
      </c>
      <c r="AZ65" s="13">
        <f t="shared" si="3"/>
        <v>0</v>
      </c>
      <c r="BA65" s="13">
        <f t="shared" si="3"/>
        <v>0</v>
      </c>
      <c r="BB65" s="13">
        <f t="shared" si="3"/>
        <v>0</v>
      </c>
      <c r="BC65" s="13">
        <f t="shared" si="3"/>
        <v>0</v>
      </c>
      <c r="BD65" s="13">
        <f t="shared" si="3"/>
        <v>0</v>
      </c>
      <c r="BE65" s="13">
        <f t="shared" si="3"/>
        <v>0</v>
      </c>
      <c r="BF65" s="13">
        <f t="shared" si="3"/>
        <v>0</v>
      </c>
      <c r="BG65" s="13">
        <f t="shared" si="3"/>
        <v>0</v>
      </c>
      <c r="BH65" s="13">
        <f t="shared" si="3"/>
        <v>0</v>
      </c>
      <c r="BI65" s="13">
        <f t="shared" si="3"/>
        <v>0</v>
      </c>
      <c r="BJ65" s="13">
        <f t="shared" si="3"/>
        <v>0</v>
      </c>
      <c r="BK65" s="13" t="s">
        <v>25</v>
      </c>
      <c r="BL65" s="13" t="s">
        <v>25</v>
      </c>
      <c r="BM65" s="13" t="s">
        <v>25</v>
      </c>
      <c r="BN65" s="13" t="s">
        <v>25</v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</row>
    <row r="66" ht="15" customHeight="1" outlineLevel="1" spans="2:81">
      <c r="B66" s="10">
        <v>202006</v>
      </c>
      <c r="C66" s="13">
        <f t="shared" si="4"/>
        <v>1.81012737468</v>
      </c>
      <c r="D66" s="13">
        <f t="shared" si="4"/>
        <v>1.19512611983124</v>
      </c>
      <c r="E66" s="13">
        <f t="shared" si="4"/>
        <v>1.16121223223372</v>
      </c>
      <c r="F66" s="13">
        <f t="shared" si="4"/>
        <v>1.18826996821861</v>
      </c>
      <c r="G66" s="13">
        <f t="shared" si="2"/>
        <v>1.09961467080717</v>
      </c>
      <c r="H66" s="13">
        <f t="shared" si="2"/>
        <v>1.03575164656871</v>
      </c>
      <c r="I66" s="13">
        <f t="shared" si="2"/>
        <v>1.01568363727904</v>
      </c>
      <c r="J66" s="13">
        <f t="shared" si="2"/>
        <v>1.01844079170597</v>
      </c>
      <c r="K66" s="13">
        <f t="shared" si="2"/>
        <v>1.01152650898669</v>
      </c>
      <c r="L66" s="13">
        <f t="shared" si="2"/>
        <v>1.00090909204223</v>
      </c>
      <c r="M66" s="13">
        <f t="shared" si="2"/>
        <v>1.00318954878605</v>
      </c>
      <c r="N66" s="13">
        <f t="shared" si="2"/>
        <v>1.00151835577474</v>
      </c>
      <c r="O66" s="13">
        <f t="shared" si="2"/>
        <v>1.00003249560525</v>
      </c>
      <c r="P66" s="13">
        <f t="shared" si="2"/>
        <v>0.999941250136826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T66" s="10">
        <v>202006</v>
      </c>
      <c r="AU66" s="13" t="str">
        <f t="shared" si="5"/>
        <v/>
      </c>
      <c r="AV66" s="13" t="str">
        <f t="shared" si="5"/>
        <v/>
      </c>
      <c r="AW66" s="13">
        <f t="shared" si="5"/>
        <v>0</v>
      </c>
      <c r="AX66" s="13">
        <f t="shared" si="5"/>
        <v>0</v>
      </c>
      <c r="AY66" s="13">
        <f t="shared" si="3"/>
        <v>0</v>
      </c>
      <c r="AZ66" s="13">
        <f t="shared" si="3"/>
        <v>0</v>
      </c>
      <c r="BA66" s="13">
        <f t="shared" si="3"/>
        <v>0</v>
      </c>
      <c r="BB66" s="13">
        <f t="shared" si="3"/>
        <v>0</v>
      </c>
      <c r="BC66" s="13">
        <f t="shared" si="3"/>
        <v>0</v>
      </c>
      <c r="BD66" s="13">
        <f t="shared" si="3"/>
        <v>0</v>
      </c>
      <c r="BE66" s="13">
        <f t="shared" si="3"/>
        <v>0</v>
      </c>
      <c r="BF66" s="13">
        <f t="shared" si="3"/>
        <v>0</v>
      </c>
      <c r="BG66" s="13">
        <f t="shared" si="3"/>
        <v>0</v>
      </c>
      <c r="BH66" s="13">
        <f t="shared" si="3"/>
        <v>0</v>
      </c>
      <c r="BI66" s="13">
        <f t="shared" si="3"/>
        <v>0</v>
      </c>
      <c r="BJ66" s="13" t="s">
        <v>25</v>
      </c>
      <c r="BK66" s="13" t="s">
        <v>25</v>
      </c>
      <c r="BL66" s="13" t="s">
        <v>25</v>
      </c>
      <c r="BM66" s="13" t="s">
        <v>25</v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</row>
    <row r="67" ht="15" customHeight="1" outlineLevel="1" spans="2:81">
      <c r="B67" s="10">
        <v>202009</v>
      </c>
      <c r="C67" s="13">
        <f t="shared" si="4"/>
        <v>1.8019295633357</v>
      </c>
      <c r="D67" s="13">
        <f t="shared" si="4"/>
        <v>1.24002861350629</v>
      </c>
      <c r="E67" s="13">
        <f t="shared" si="4"/>
        <v>1.21642200378104</v>
      </c>
      <c r="F67" s="13">
        <f t="shared" si="4"/>
        <v>1.16508892276911</v>
      </c>
      <c r="G67" s="13">
        <f t="shared" si="2"/>
        <v>1.08598501231167</v>
      </c>
      <c r="H67" s="13">
        <f t="shared" si="2"/>
        <v>1.06261786437141</v>
      </c>
      <c r="I67" s="13">
        <f t="shared" si="2"/>
        <v>1.02738065820838</v>
      </c>
      <c r="J67" s="13">
        <f t="shared" si="2"/>
        <v>1.0126426117345</v>
      </c>
      <c r="K67" s="13">
        <f t="shared" si="2"/>
        <v>1.03239353844442</v>
      </c>
      <c r="L67" s="13">
        <f t="shared" si="2"/>
        <v>1.00350053927707</v>
      </c>
      <c r="M67" s="13">
        <f t="shared" si="2"/>
        <v>1.01748610930534</v>
      </c>
      <c r="N67" s="13">
        <f t="shared" si="2"/>
        <v>1.0047048164071</v>
      </c>
      <c r="O67" s="13">
        <f t="shared" si="2"/>
        <v>1.00004250688081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T67" s="10">
        <v>202009</v>
      </c>
      <c r="AU67" s="13" t="str">
        <f t="shared" si="5"/>
        <v/>
      </c>
      <c r="AV67" s="13" t="str">
        <f t="shared" si="5"/>
        <v/>
      </c>
      <c r="AW67" s="13">
        <f t="shared" si="5"/>
        <v>0</v>
      </c>
      <c r="AX67" s="13">
        <f t="shared" si="5"/>
        <v>0</v>
      </c>
      <c r="AY67" s="13">
        <f t="shared" si="3"/>
        <v>0</v>
      </c>
      <c r="AZ67" s="13">
        <f t="shared" si="3"/>
        <v>0</v>
      </c>
      <c r="BA67" s="13">
        <f t="shared" si="3"/>
        <v>0</v>
      </c>
      <c r="BB67" s="13">
        <f t="shared" si="3"/>
        <v>0</v>
      </c>
      <c r="BC67" s="13">
        <f t="shared" si="3"/>
        <v>0</v>
      </c>
      <c r="BD67" s="13">
        <f t="shared" si="3"/>
        <v>0</v>
      </c>
      <c r="BE67" s="13">
        <f t="shared" si="3"/>
        <v>0</v>
      </c>
      <c r="BF67" s="13">
        <f t="shared" si="3"/>
        <v>0</v>
      </c>
      <c r="BG67" s="13">
        <f t="shared" si="3"/>
        <v>0</v>
      </c>
      <c r="BH67" s="13">
        <f t="shared" si="3"/>
        <v>0</v>
      </c>
      <c r="BI67" s="13" t="s">
        <v>25</v>
      </c>
      <c r="BJ67" s="13" t="s">
        <v>25</v>
      </c>
      <c r="BK67" s="13" t="s">
        <v>25</v>
      </c>
      <c r="BL67" s="13" t="s">
        <v>25</v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</row>
    <row r="68" ht="15" customHeight="1" outlineLevel="1" spans="2:81">
      <c r="B68" s="10">
        <v>202012</v>
      </c>
      <c r="C68" s="13">
        <f t="shared" si="4"/>
        <v>1.66092782890626</v>
      </c>
      <c r="D68" s="13">
        <f t="shared" si="4"/>
        <v>1.26076496484221</v>
      </c>
      <c r="E68" s="13">
        <f t="shared" si="4"/>
        <v>1.32660671521129</v>
      </c>
      <c r="F68" s="13">
        <f t="shared" si="4"/>
        <v>1.17193102667375</v>
      </c>
      <c r="G68" s="13">
        <f t="shared" si="2"/>
        <v>1.11322791339127</v>
      </c>
      <c r="H68" s="13">
        <f t="shared" si="2"/>
        <v>1.03586068486537</v>
      </c>
      <c r="I68" s="13">
        <f t="shared" si="2"/>
        <v>1.02941060644095</v>
      </c>
      <c r="J68" s="13">
        <f t="shared" si="2"/>
        <v>1.00960921894546</v>
      </c>
      <c r="K68" s="13">
        <f t="shared" si="2"/>
        <v>1.00836880068801</v>
      </c>
      <c r="L68" s="13">
        <f t="shared" si="2"/>
        <v>1.01231835211924</v>
      </c>
      <c r="M68" s="13">
        <f t="shared" si="2"/>
        <v>1.0028273200524</v>
      </c>
      <c r="N68" s="13">
        <f t="shared" si="2"/>
        <v>1.00477569767189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T68" s="10">
        <v>202012</v>
      </c>
      <c r="AU68" s="13" t="str">
        <f t="shared" si="5"/>
        <v/>
      </c>
      <c r="AV68" s="13" t="str">
        <f t="shared" si="5"/>
        <v/>
      </c>
      <c r="AW68" s="13">
        <f t="shared" si="5"/>
        <v>0</v>
      </c>
      <c r="AX68" s="13">
        <f t="shared" si="5"/>
        <v>0</v>
      </c>
      <c r="AY68" s="13">
        <f t="shared" si="3"/>
        <v>0</v>
      </c>
      <c r="AZ68" s="13">
        <f t="shared" si="3"/>
        <v>0</v>
      </c>
      <c r="BA68" s="13">
        <f t="shared" si="3"/>
        <v>0</v>
      </c>
      <c r="BB68" s="13">
        <f t="shared" si="3"/>
        <v>0</v>
      </c>
      <c r="BC68" s="13">
        <f t="shared" si="3"/>
        <v>0</v>
      </c>
      <c r="BD68" s="13">
        <f t="shared" si="3"/>
        <v>0</v>
      </c>
      <c r="BE68" s="13">
        <f t="shared" si="3"/>
        <v>0</v>
      </c>
      <c r="BF68" s="13">
        <f t="shared" si="3"/>
        <v>0</v>
      </c>
      <c r="BG68" s="13">
        <f t="shared" si="3"/>
        <v>0</v>
      </c>
      <c r="BH68" s="13" t="s">
        <v>25</v>
      </c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</row>
    <row r="69" ht="15" customHeight="1" outlineLevel="1" spans="2:81">
      <c r="B69" s="10">
        <v>202103</v>
      </c>
      <c r="C69" s="13">
        <f t="shared" si="4"/>
        <v>2.05673117357891</v>
      </c>
      <c r="D69" s="13">
        <f t="shared" si="4"/>
        <v>1.25712327469571</v>
      </c>
      <c r="E69" s="13">
        <f t="shared" si="4"/>
        <v>1.28377449924216</v>
      </c>
      <c r="F69" s="13">
        <f t="shared" si="4"/>
        <v>1.1328123581891</v>
      </c>
      <c r="G69" s="13">
        <f t="shared" si="2"/>
        <v>1.12072327234718</v>
      </c>
      <c r="H69" s="13">
        <f t="shared" si="2"/>
        <v>1.04908271304152</v>
      </c>
      <c r="I69" s="13">
        <f t="shared" si="2"/>
        <v>1.01105139080105</v>
      </c>
      <c r="J69" s="13">
        <f t="shared" si="2"/>
        <v>1.01789610108277</v>
      </c>
      <c r="K69" s="13">
        <f t="shared" si="2"/>
        <v>1.02607563421374</v>
      </c>
      <c r="L69" s="13">
        <f t="shared" si="2"/>
        <v>1.00368462787695</v>
      </c>
      <c r="M69" s="13">
        <f t="shared" si="2"/>
        <v>1.00378328789801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T69" s="10">
        <v>202103</v>
      </c>
      <c r="AU69" s="13" t="str">
        <f t="shared" si="5"/>
        <v/>
      </c>
      <c r="AV69" s="13" t="str">
        <f t="shared" si="5"/>
        <v/>
      </c>
      <c r="AW69" s="13">
        <f t="shared" si="5"/>
        <v>0</v>
      </c>
      <c r="AX69" s="13">
        <f t="shared" si="5"/>
        <v>0</v>
      </c>
      <c r="AY69" s="13">
        <f t="shared" si="3"/>
        <v>0</v>
      </c>
      <c r="AZ69" s="13">
        <f t="shared" si="3"/>
        <v>0</v>
      </c>
      <c r="BA69" s="13">
        <f t="shared" si="3"/>
        <v>0</v>
      </c>
      <c r="BB69" s="13">
        <f t="shared" si="3"/>
        <v>0</v>
      </c>
      <c r="BC69" s="13">
        <f t="shared" si="3"/>
        <v>0</v>
      </c>
      <c r="BD69" s="13">
        <f t="shared" si="3"/>
        <v>0</v>
      </c>
      <c r="BE69" s="13">
        <f t="shared" si="3"/>
        <v>0</v>
      </c>
      <c r="BF69" s="13">
        <f t="shared" si="3"/>
        <v>0</v>
      </c>
      <c r="BG69" s="13" t="s">
        <v>25</v>
      </c>
      <c r="BH69" s="13" t="s">
        <v>25</v>
      </c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</row>
    <row r="70" ht="15" customHeight="1" outlineLevel="1" spans="2:81">
      <c r="B70" s="10">
        <v>202106</v>
      </c>
      <c r="C70" s="13">
        <f t="shared" si="4"/>
        <v>2.06703690213572</v>
      </c>
      <c r="D70" s="13">
        <f t="shared" si="4"/>
        <v>1.29079732618702</v>
      </c>
      <c r="E70" s="13">
        <f t="shared" si="4"/>
        <v>1.15616721588736</v>
      </c>
      <c r="F70" s="13">
        <f t="shared" si="4"/>
        <v>1.25942768719772</v>
      </c>
      <c r="G70" s="13">
        <f t="shared" si="4"/>
        <v>1.11183584054782</v>
      </c>
      <c r="H70" s="13">
        <f t="shared" si="4"/>
        <v>1.04922976941366</v>
      </c>
      <c r="I70" s="13">
        <f t="shared" si="4"/>
        <v>1.02096049982265</v>
      </c>
      <c r="J70" s="13">
        <f t="shared" si="4"/>
        <v>1.00537464024847</v>
      </c>
      <c r="K70" s="13">
        <f t="shared" si="4"/>
        <v>1.00983885562032</v>
      </c>
      <c r="L70" s="13">
        <f t="shared" si="4"/>
        <v>1.00067253540784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T70" s="10">
        <v>202106</v>
      </c>
      <c r="AU70" s="13" t="str">
        <f t="shared" si="5"/>
        <v/>
      </c>
      <c r="AV70" s="13" t="str">
        <f t="shared" si="5"/>
        <v/>
      </c>
      <c r="AW70" s="13">
        <f t="shared" si="5"/>
        <v>0</v>
      </c>
      <c r="AX70" s="13">
        <f t="shared" si="5"/>
        <v>0</v>
      </c>
      <c r="AY70" s="13">
        <f t="shared" si="5"/>
        <v>0</v>
      </c>
      <c r="AZ70" s="13">
        <f t="shared" si="5"/>
        <v>0</v>
      </c>
      <c r="BA70" s="13">
        <f t="shared" si="5"/>
        <v>0</v>
      </c>
      <c r="BB70" s="13">
        <f t="shared" si="5"/>
        <v>0</v>
      </c>
      <c r="BC70" s="13">
        <f t="shared" si="5"/>
        <v>0</v>
      </c>
      <c r="BD70" s="13">
        <f t="shared" si="5"/>
        <v>0</v>
      </c>
      <c r="BE70" s="13">
        <f t="shared" si="5"/>
        <v>0</v>
      </c>
      <c r="BF70" s="13" t="s">
        <v>25</v>
      </c>
      <c r="BG70" s="13" t="s">
        <v>25</v>
      </c>
      <c r="BH70" s="13" t="s">
        <v>25</v>
      </c>
      <c r="BI70" s="13" t="s">
        <v>25</v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</row>
    <row r="71" ht="15" customHeight="1" outlineLevel="1" spans="2:81">
      <c r="B71" s="10">
        <v>202109</v>
      </c>
      <c r="C71" s="13">
        <f t="shared" ref="C71:L80" si="6">IFERROR(IF(D32="","",D32/C32),0)</f>
        <v>1.82173417850161</v>
      </c>
      <c r="D71" s="13">
        <f t="shared" si="6"/>
        <v>1.29649089917463</v>
      </c>
      <c r="E71" s="13">
        <f t="shared" si="6"/>
        <v>1.25569560102064</v>
      </c>
      <c r="F71" s="13">
        <f t="shared" si="6"/>
        <v>1.16776940503763</v>
      </c>
      <c r="G71" s="13">
        <f t="shared" si="6"/>
        <v>1.09686757876191</v>
      </c>
      <c r="H71" s="13">
        <f t="shared" si="6"/>
        <v>1.03152976159172</v>
      </c>
      <c r="I71" s="13">
        <f t="shared" si="6"/>
        <v>1.033010960727</v>
      </c>
      <c r="J71" s="13">
        <f t="shared" si="6"/>
        <v>1.01234163929562</v>
      </c>
      <c r="K71" s="13">
        <f t="shared" si="6"/>
        <v>1.00462565812232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T71" s="10">
        <v>202109</v>
      </c>
      <c r="AU71" s="13" t="str">
        <f t="shared" ref="AU71:BD80" si="7">IFERROR(IF(AV32="","",AV32/AU32),0)</f>
        <v/>
      </c>
      <c r="AV71" s="13" t="str">
        <f t="shared" si="7"/>
        <v/>
      </c>
      <c r="AW71" s="13">
        <f t="shared" si="7"/>
        <v>0</v>
      </c>
      <c r="AX71" s="13">
        <f t="shared" si="7"/>
        <v>0</v>
      </c>
      <c r="AY71" s="13">
        <f t="shared" si="7"/>
        <v>0</v>
      </c>
      <c r="AZ71" s="13">
        <f t="shared" si="7"/>
        <v>0</v>
      </c>
      <c r="BA71" s="13">
        <f t="shared" si="7"/>
        <v>0</v>
      </c>
      <c r="BB71" s="13">
        <f t="shared" si="7"/>
        <v>0</v>
      </c>
      <c r="BC71" s="13">
        <f t="shared" si="7"/>
        <v>0</v>
      </c>
      <c r="BD71" s="13">
        <f t="shared" si="7"/>
        <v>0</v>
      </c>
      <c r="BE71" s="13" t="s">
        <v>25</v>
      </c>
      <c r="BF71" s="13" t="s">
        <v>25</v>
      </c>
      <c r="BG71" s="13" t="s">
        <v>25</v>
      </c>
      <c r="BH71" s="13" t="s">
        <v>25</v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</row>
    <row r="72" ht="15" customHeight="1" outlineLevel="1" spans="2:81">
      <c r="B72" s="10">
        <v>202112</v>
      </c>
      <c r="C72" s="13">
        <f t="shared" si="6"/>
        <v>1.92525988578734</v>
      </c>
      <c r="D72" s="13">
        <f t="shared" si="6"/>
        <v>1.30511077079147</v>
      </c>
      <c r="E72" s="13">
        <f t="shared" si="6"/>
        <v>1.22155763767124</v>
      </c>
      <c r="F72" s="13">
        <f t="shared" si="6"/>
        <v>1.15051182292087</v>
      </c>
      <c r="G72" s="13">
        <f t="shared" si="6"/>
        <v>1.06024778970867</v>
      </c>
      <c r="H72" s="13">
        <f t="shared" si="6"/>
        <v>1.03674145989493</v>
      </c>
      <c r="I72" s="13">
        <f t="shared" si="6"/>
        <v>1.02408993151569</v>
      </c>
      <c r="J72" s="13">
        <f t="shared" si="6"/>
        <v>1.0145216897501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T72" s="10">
        <v>202112</v>
      </c>
      <c r="AU72" s="13" t="str">
        <f t="shared" si="7"/>
        <v/>
      </c>
      <c r="AV72" s="13" t="str">
        <f t="shared" si="7"/>
        <v/>
      </c>
      <c r="AW72" s="13">
        <f t="shared" si="7"/>
        <v>0</v>
      </c>
      <c r="AX72" s="13">
        <f t="shared" si="7"/>
        <v>0</v>
      </c>
      <c r="AY72" s="13">
        <f t="shared" si="7"/>
        <v>0</v>
      </c>
      <c r="AZ72" s="13">
        <f t="shared" si="7"/>
        <v>0</v>
      </c>
      <c r="BA72" s="13">
        <f t="shared" si="7"/>
        <v>0</v>
      </c>
      <c r="BB72" s="13">
        <f t="shared" si="7"/>
        <v>0</v>
      </c>
      <c r="BC72" s="13">
        <f t="shared" si="7"/>
        <v>0</v>
      </c>
      <c r="BD72" s="13" t="s">
        <v>25</v>
      </c>
      <c r="BE72" s="13" t="s">
        <v>25</v>
      </c>
      <c r="BF72" s="13" t="s">
        <v>25</v>
      </c>
      <c r="BG72" s="13" t="s">
        <v>25</v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</row>
    <row r="73" ht="15" customHeight="1" outlineLevel="1" spans="2:81">
      <c r="B73" s="10">
        <v>202203</v>
      </c>
      <c r="C73" s="13">
        <f t="shared" si="6"/>
        <v>1.74531765205424</v>
      </c>
      <c r="D73" s="13">
        <f t="shared" si="6"/>
        <v>1.27377803253894</v>
      </c>
      <c r="E73" s="13">
        <f t="shared" si="6"/>
        <v>1.24715287823925</v>
      </c>
      <c r="F73" s="13">
        <f t="shared" si="6"/>
        <v>1.09025440993116</v>
      </c>
      <c r="G73" s="13">
        <f t="shared" si="6"/>
        <v>1.07016953164379</v>
      </c>
      <c r="H73" s="13">
        <f t="shared" si="6"/>
        <v>1.03927894531789</v>
      </c>
      <c r="I73" s="13">
        <f t="shared" si="6"/>
        <v>1.0590422260398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T73" s="10">
        <v>202203</v>
      </c>
      <c r="AU73" s="13" t="str">
        <f t="shared" si="7"/>
        <v/>
      </c>
      <c r="AV73" s="13" t="str">
        <f t="shared" si="7"/>
        <v/>
      </c>
      <c r="AW73" s="13">
        <f t="shared" si="7"/>
        <v>0</v>
      </c>
      <c r="AX73" s="13">
        <f t="shared" si="7"/>
        <v>0</v>
      </c>
      <c r="AY73" s="13">
        <f t="shared" si="7"/>
        <v>0</v>
      </c>
      <c r="AZ73" s="13">
        <f t="shared" si="7"/>
        <v>0</v>
      </c>
      <c r="BA73" s="13">
        <f t="shared" si="7"/>
        <v>0</v>
      </c>
      <c r="BB73" s="13">
        <f t="shared" si="7"/>
        <v>0</v>
      </c>
      <c r="BC73" s="13" t="s">
        <v>25</v>
      </c>
      <c r="BD73" s="13" t="s">
        <v>25</v>
      </c>
      <c r="BE73" s="13" t="s">
        <v>25</v>
      </c>
      <c r="BF73" s="13" t="s">
        <v>25</v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</row>
    <row r="74" ht="15" customHeight="1" outlineLevel="1" spans="2:81">
      <c r="B74" s="10">
        <v>202206</v>
      </c>
      <c r="C74" s="13">
        <f t="shared" si="6"/>
        <v>1.87864731608346</v>
      </c>
      <c r="D74" s="13">
        <f t="shared" si="6"/>
        <v>1.20057274421554</v>
      </c>
      <c r="E74" s="13">
        <f t="shared" si="6"/>
        <v>1.20454321947636</v>
      </c>
      <c r="F74" s="13">
        <f t="shared" si="6"/>
        <v>1.12085062329922</v>
      </c>
      <c r="G74" s="13">
        <f t="shared" si="6"/>
        <v>1.08734581892857</v>
      </c>
      <c r="H74" s="13">
        <f t="shared" si="6"/>
        <v>1.03308144188527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T74" s="10">
        <v>202206</v>
      </c>
      <c r="AU74" s="13" t="str">
        <f t="shared" si="7"/>
        <v/>
      </c>
      <c r="AV74" s="13" t="str">
        <f t="shared" si="7"/>
        <v/>
      </c>
      <c r="AW74" s="13">
        <f t="shared" si="7"/>
        <v>0</v>
      </c>
      <c r="AX74" s="13">
        <f t="shared" si="7"/>
        <v>0</v>
      </c>
      <c r="AY74" s="13">
        <f t="shared" si="7"/>
        <v>0</v>
      </c>
      <c r="AZ74" s="13">
        <f t="shared" si="7"/>
        <v>0</v>
      </c>
      <c r="BA74" s="13">
        <f t="shared" si="7"/>
        <v>0</v>
      </c>
      <c r="BB74" s="13" t="s">
        <v>25</v>
      </c>
      <c r="BC74" s="13" t="s">
        <v>25</v>
      </c>
      <c r="BD74" s="13" t="s">
        <v>25</v>
      </c>
      <c r="BE74" s="13" t="s">
        <v>25</v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</row>
    <row r="75" ht="15" customHeight="1" outlineLevel="1" spans="2:81">
      <c r="B75" s="10">
        <v>202209</v>
      </c>
      <c r="C75" s="13">
        <f t="shared" si="6"/>
        <v>1.95163519284468</v>
      </c>
      <c r="D75" s="13">
        <f t="shared" si="6"/>
        <v>1.27060897168523</v>
      </c>
      <c r="E75" s="13">
        <f t="shared" si="6"/>
        <v>1.14568281086146</v>
      </c>
      <c r="F75" s="13">
        <f t="shared" si="6"/>
        <v>1.13507188940358</v>
      </c>
      <c r="G75" s="13">
        <f t="shared" si="6"/>
        <v>1.08251823650856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T75" s="10">
        <v>202209</v>
      </c>
      <c r="AU75" s="13" t="str">
        <f t="shared" si="7"/>
        <v/>
      </c>
      <c r="AV75" s="13" t="str">
        <f t="shared" si="7"/>
        <v/>
      </c>
      <c r="AW75" s="13">
        <f t="shared" si="7"/>
        <v>0</v>
      </c>
      <c r="AX75" s="13">
        <f t="shared" si="7"/>
        <v>0</v>
      </c>
      <c r="AY75" s="13">
        <f t="shared" si="7"/>
        <v>0</v>
      </c>
      <c r="AZ75" s="13">
        <f t="shared" si="7"/>
        <v>0</v>
      </c>
      <c r="BA75" s="13" t="s">
        <v>25</v>
      </c>
      <c r="BB75" s="13" t="s">
        <v>25</v>
      </c>
      <c r="BC75" s="13" t="s">
        <v>25</v>
      </c>
      <c r="BD75" s="13" t="s">
        <v>25</v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</row>
    <row r="76" ht="15" customHeight="1" outlineLevel="1" spans="2:81">
      <c r="B76" s="10">
        <v>202212</v>
      </c>
      <c r="C76" s="13">
        <f t="shared" si="6"/>
        <v>1.80425721096015</v>
      </c>
      <c r="D76" s="13">
        <f t="shared" si="6"/>
        <v>1.23318447860709</v>
      </c>
      <c r="E76" s="13">
        <f t="shared" si="6"/>
        <v>1.18784039922687</v>
      </c>
      <c r="F76" s="13">
        <f t="shared" si="6"/>
        <v>1.12110443441498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T76" s="10">
        <v>202212</v>
      </c>
      <c r="AU76" s="13" t="str">
        <f t="shared" si="7"/>
        <v/>
      </c>
      <c r="AV76" s="13" t="str">
        <f t="shared" si="7"/>
        <v/>
      </c>
      <c r="AW76" s="13">
        <f t="shared" si="7"/>
        <v>0</v>
      </c>
      <c r="AX76" s="13">
        <f t="shared" si="7"/>
        <v>0</v>
      </c>
      <c r="AY76" s="13">
        <f t="shared" si="7"/>
        <v>0</v>
      </c>
      <c r="AZ76" s="13" t="s">
        <v>25</v>
      </c>
      <c r="BA76" s="13" t="s">
        <v>25</v>
      </c>
      <c r="BB76" s="13" t="s">
        <v>25</v>
      </c>
      <c r="BC76" s="13" t="s">
        <v>25</v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</row>
    <row r="77" ht="15" customHeight="1" outlineLevel="1" spans="2:81">
      <c r="B77" s="10">
        <v>202303</v>
      </c>
      <c r="C77" s="13">
        <f t="shared" si="6"/>
        <v>1.6083878611368</v>
      </c>
      <c r="D77" s="13">
        <f t="shared" si="6"/>
        <v>1.21313123239147</v>
      </c>
      <c r="E77" s="13">
        <f t="shared" si="6"/>
        <v>1.15373524683736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T77" s="10">
        <v>202303</v>
      </c>
      <c r="AU77" s="13" t="str">
        <f t="shared" si="7"/>
        <v/>
      </c>
      <c r="AV77" s="13" t="str">
        <f t="shared" si="7"/>
        <v/>
      </c>
      <c r="AW77" s="13">
        <f t="shared" si="7"/>
        <v>0</v>
      </c>
      <c r="AX77" s="13">
        <f t="shared" si="7"/>
        <v>0</v>
      </c>
      <c r="AY77" s="13" t="s">
        <v>25</v>
      </c>
      <c r="AZ77" s="13" t="s">
        <v>25</v>
      </c>
      <c r="BA77" s="13" t="s">
        <v>25</v>
      </c>
      <c r="BB77" s="13" t="s">
        <v>25</v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</row>
    <row r="78" ht="15" customHeight="1" outlineLevel="1" spans="2:81">
      <c r="B78" s="10">
        <v>202306</v>
      </c>
      <c r="C78" s="13">
        <f t="shared" si="6"/>
        <v>1.92732706321028</v>
      </c>
      <c r="D78" s="13">
        <f t="shared" si="6"/>
        <v>1.22684718098439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T78" s="10">
        <v>202306</v>
      </c>
      <c r="AU78" s="13" t="str">
        <f t="shared" si="7"/>
        <v/>
      </c>
      <c r="AV78" s="13" t="str">
        <f t="shared" si="7"/>
        <v/>
      </c>
      <c r="AW78" s="13">
        <f t="shared" si="7"/>
        <v>0</v>
      </c>
      <c r="AX78" s="13" t="s">
        <v>25</v>
      </c>
      <c r="AY78" s="13" t="s">
        <v>25</v>
      </c>
      <c r="AZ78" s="13" t="s">
        <v>25</v>
      </c>
      <c r="BA78" s="13" t="s">
        <v>25</v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</row>
    <row r="79" ht="15" customHeight="1" outlineLevel="1" spans="2:81">
      <c r="B79" s="10">
        <v>202309</v>
      </c>
      <c r="C79" s="13">
        <f t="shared" si="6"/>
        <v>1.76918930204332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T79" s="10">
        <v>202309</v>
      </c>
      <c r="AU79" s="13" t="str">
        <f t="shared" si="7"/>
        <v/>
      </c>
      <c r="AV79" s="13" t="str">
        <f t="shared" si="7"/>
        <v/>
      </c>
      <c r="AW79" s="13" t="s">
        <v>25</v>
      </c>
      <c r="AX79" s="13" t="s">
        <v>25</v>
      </c>
      <c r="AY79" s="13" t="s">
        <v>25</v>
      </c>
      <c r="AZ79" s="13" t="s">
        <v>25</v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</row>
    <row r="80" ht="15" customHeight="1" outlineLevel="1" spans="2:81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T80" s="10">
        <v>202312</v>
      </c>
      <c r="AU80" s="13" t="str">
        <f t="shared" si="7"/>
        <v/>
      </c>
      <c r="AV80" s="13" t="s">
        <v>25</v>
      </c>
      <c r="AW80" s="13" t="s">
        <v>25</v>
      </c>
      <c r="AX80" s="13" t="s">
        <v>25</v>
      </c>
      <c r="AY80" s="13" t="s">
        <v>25</v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</row>
    <row r="81" ht="15" customHeight="1" outlineLevel="1" spans="2:81">
      <c r="B81" s="6" t="s">
        <v>27</v>
      </c>
      <c r="C81" s="13">
        <f>IFERROR(IF(COUNT(C46:C79)-2&lt;=0,0,(SUM(C46:C79)-MAX(C46:C79)-MIN(C46:C79))/(COUNT(C46:C79)-2)),0)</f>
        <v>1.95254663742155</v>
      </c>
      <c r="D81" s="13">
        <f>IFERROR(IF(COUNT(D46:D78)-2&lt;=0,0,(SUM(D46:D78)-MAX(D46:D78)-MIN(D46:D78))/(COUNT(D46:D78)-2)),0)</f>
        <v>1.24345906489861</v>
      </c>
      <c r="E81" s="13">
        <f>IFERROR(IF(COUNT(E46:E77)-2&lt;=0,0,(SUM(E46:E77)-MAX(E46:E77)-MIN(E46:E77))/(COUNT(E46:E77)-2)),0)</f>
        <v>1.25987530589767</v>
      </c>
      <c r="F81" s="13">
        <f>IFERROR(IF(COUNT(F46:F76)-2&lt;=0,0,(SUM(F46:F76)-MAX(F46:F76)-MIN(F46:F76))/(COUNT(F46:F76)-2)),0)</f>
        <v>1.15291040590172</v>
      </c>
      <c r="G81" s="13">
        <f>IFERROR(IF(COUNT(G46:G75)-2&lt;=0,0,(SUM(G46:G75)-MAX(G46:G75)-MIN(G46:G75))/(COUNT(G46:G75)-2)),0)</f>
        <v>1.05999574149092</v>
      </c>
      <c r="H81" s="13">
        <f>IFERROR(IF(COUNT(H46:H74)-2&lt;=0,0,(SUM(H46:H74)-MAX(H46:H74)-MIN(H46:H74))/(COUNT(H46:H74)-2)),0)</f>
        <v>1.02661035782009</v>
      </c>
      <c r="I81" s="13">
        <f>IFERROR(IF(COUNT(I46:I73)-2&lt;=0,0,(SUM(I46:I73)-MAX(I46:I73)-MIN(I46:I73))/(COUNT(I46:I73)-2)),0)</f>
        <v>1.02522623531583</v>
      </c>
      <c r="J81" s="13">
        <f>IFERROR(IF(COUNT(J46:J72)-2&lt;=0,0,(SUM(J46:J72)-MAX(J46:J72)-MIN(J46:J72))/(COUNT(J46:J72)-2)),0)</f>
        <v>1.01010655573129</v>
      </c>
      <c r="K81" s="13">
        <f>IFERROR(IF(COUNT(K46:K71)-2&lt;=0,0,(SUM(K46:K71)-MAX(K46:K71)-MIN(K46:K71))/(COUNT(K46:K71)-2)),0)</f>
        <v>1.00627711734317</v>
      </c>
      <c r="L81" s="13">
        <f>IFERROR(IF(COUNT(L46:L70)-2&lt;=0,0,(SUM(L46:L70)-MAX(L46:L70)-MIN(L46:L70))/(COUNT(L46:L70)-2)),0)</f>
        <v>1.00186943206716</v>
      </c>
      <c r="M81" s="13">
        <f>IFERROR(IF(COUNT(M46:M69)-2&lt;=0,0,(SUM(M46:M69)-MAX(M46:M69)-MIN(M46:M69))/(COUNT(M46:M69)-2)),0)</f>
        <v>1.00263024185447</v>
      </c>
      <c r="N81" s="13">
        <f>IFERROR(IF(COUNT(N46:N68)-2&lt;=0,0,(SUM(N46:N68)-MAX(N46:N68)-MIN(N46:N68))/(COUNT(N46:N68)-2)),0)</f>
        <v>1.00082911969268</v>
      </c>
      <c r="O81" s="13">
        <f>IFERROR(IF(COUNT(O46:O67)-2&lt;=0,0,(SUM(O46:O67)-MAX(O46:O67)-MIN(O46:O67))/(COUNT(O46:O67)-2)),0)</f>
        <v>1.00010323116565</v>
      </c>
      <c r="P81" s="13">
        <f>IFERROR(IF(COUNT(P46:P66)-2&lt;=0,0,(SUM(P46:P66)-MAX(P46:P66)-MIN(P46:P66))/(COUNT(P46:P66)-2)),0)</f>
        <v>1.00009853925967</v>
      </c>
      <c r="Q81" s="13">
        <f>IFERROR(IF(COUNT(Q46:Q65)-2&lt;=0,0,(SUM(Q46:Q65)-MAX(Q46:Q65)-MIN(Q46:Q65))/(COUNT(Q46:Q65)-2)),0)</f>
        <v>1.00003226016725</v>
      </c>
      <c r="R81" s="13">
        <f>IFERROR(IF(COUNT(R46:R64)-2&lt;=0,0,(SUM(R46:R64)-MAX(R46:R64)-MIN(R46:R64))/(COUNT(R46:R64)-2)),0)</f>
        <v>1.00002205392062</v>
      </c>
      <c r="S81" s="13">
        <f>IFERROR(IF(COUNT(S46:S63)-2&lt;=0,0,(SUM(S46:S63)-MAX(S46:S63)-MIN(S46:S63))/(COUNT(S46:S63)-2)),0)</f>
        <v>0.999992260730523</v>
      </c>
      <c r="T81" s="13">
        <f>IFERROR(IF(COUNT(T46:T62)-2&lt;=0,0,(SUM(T46:T62)-MAX(T46:T62)-MIN(T46:T62))/(COUNT(T46:T62)-2)),0)</f>
        <v>0.999993733653785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T81" s="6" t="s">
        <v>27</v>
      </c>
      <c r="AU81" s="13">
        <f>IFERROR(IF(COUNT(AU46:AU79)-2&lt;=0,0,(SUM(AU46:AU79)-MAX(AU46:AU79)-MIN(AU46:AU79))/(COUNT(AU46:AU79)-2)),0)</f>
        <v>0</v>
      </c>
      <c r="AV81" s="13">
        <f>IFERROR(IF(COUNT(AV46:AV78)-2&lt;=0,0,(SUM(AV46:AV78)-MAX(AV46:AV78)-MIN(AV46:AV78))/(COUNT(AV46:AV78)-2)),0)</f>
        <v>0</v>
      </c>
      <c r="AW81" s="13">
        <f>IFERROR(IF(COUNT(AW46:AW77)-2&lt;=0,0,(SUM(AW46:AW77)-MAX(AW46:AW77)-MIN(AW46:AW77))/(COUNT(AW46:AW77)-2)),0)</f>
        <v>0</v>
      </c>
      <c r="AX81" s="13">
        <f>IFERROR(IF(COUNT(AX46:AX76)-2&lt;=0,0,(SUM(AX46:AX76)-MAX(AX46:AX76)-MIN(AX46:AX76))/(COUNT(AX46:AX76)-2)),0)</f>
        <v>0</v>
      </c>
      <c r="AY81" s="13">
        <f>IFERROR(IF(COUNT(AY46:AY75)-2&lt;=0,0,(SUM(AY46:AY75)-MAX(AY46:AY75)-MIN(AY46:AY75))/(COUNT(AY46:AY75)-2)),0)</f>
        <v>0</v>
      </c>
      <c r="AZ81" s="13">
        <f>IFERROR(IF(COUNT(AZ46:AZ74)-2&lt;=0,0,(SUM(AZ46:AZ74)-MAX(AZ46:AZ74)-MIN(AZ46:AZ74))/(COUNT(AZ46:AZ74)-2)),0)</f>
        <v>0</v>
      </c>
      <c r="BA81" s="13">
        <f>IFERROR(IF(COUNT(BA46:BA73)-2&lt;=0,0,(SUM(BA46:BA73)-MAX(BA46:BA73)-MIN(BA46:BA73))/(COUNT(BA46:BA73)-2)),0)</f>
        <v>0</v>
      </c>
      <c r="BB81" s="13">
        <f>IFERROR(IF(COUNT(BB46:BB72)-2&lt;=0,0,(SUM(BB46:BB72)-MAX(BB46:BB72)-MIN(BB46:BB72))/(COUNT(BB46:BB72)-2)),0)</f>
        <v>0</v>
      </c>
      <c r="BC81" s="13">
        <f>IFERROR(IF(COUNT(BC46:BC71)-2&lt;=0,0,(SUM(BC46:BC71)-MAX(BC46:BC71)-MIN(BC46:BC71))/(COUNT(BC46:BC71)-2)),0)</f>
        <v>0</v>
      </c>
      <c r="BD81" s="13">
        <f>IFERROR(IF(COUNT(BD46:BD70)-2&lt;=0,0,(SUM(BD46:BD70)-MAX(BD46:BD70)-MIN(BD46:BD70))/(COUNT(BD46:BD70)-2)),0)</f>
        <v>0</v>
      </c>
      <c r="BE81" s="13">
        <f>IFERROR(IF(COUNT(BE46:BE69)-2&lt;=0,0,(SUM(BE46:BE69)-MAX(BE46:BE69)-MIN(BE46:BE69))/(COUNT(BE46:BE69)-2)),0)</f>
        <v>0</v>
      </c>
      <c r="BF81" s="13">
        <f>IFERROR(IF(COUNT(BF46:BF68)-2&lt;=0,0,(SUM(BF46:BF68)-MAX(BF46:BF68)-MIN(BF46:BF68))/(COUNT(BF46:BF68)-2)),0)</f>
        <v>0</v>
      </c>
      <c r="BG81" s="13">
        <f>IFERROR(IF(COUNT(BG46:BG67)-2&lt;=0,0,(SUM(BG46:BG67)-MAX(BG46:BG67)-MIN(BG46:BG67))/(COUNT(BG46:BG67)-2)),0)</f>
        <v>0</v>
      </c>
      <c r="BH81" s="13">
        <f>IFERROR(IF(COUNT(BH46:BH66)-2&lt;=0,0,(SUM(BH46:BH66)-MAX(BH46:BH66)-MIN(BH46:BH66))/(COUNT(BH46:BH66)-2)),0)</f>
        <v>0</v>
      </c>
      <c r="BI81" s="13">
        <f>IFERROR(IF(COUNT(BI46:BI65)-2&lt;=0,0,(SUM(BI46:BI65)-MAX(BI46:BI65)-MIN(BI46:BI65))/(COUNT(BI46:BI65)-2)),0)</f>
        <v>0</v>
      </c>
      <c r="BJ81" s="13">
        <f>IFERROR(IF(COUNT(BJ46:BJ64)-2&lt;=0,0,(SUM(BJ46:BJ64)-MAX(BJ46:BJ64)-MIN(BJ46:BJ64))/(COUNT(BJ46:BJ64)-2)),0)</f>
        <v>0</v>
      </c>
      <c r="BK81" s="13">
        <f>IFERROR(IF(COUNT(BK46:BK63)-2&lt;=0,0,(SUM(BK46:BK63)-MAX(BK46:BK63)-MIN(BK46:BK63))/(COUNT(BK46:BK63)-2)),0)</f>
        <v>0</v>
      </c>
      <c r="BL81" s="13">
        <f>IFERROR(IF(COUNT(BL46:BL62)-2&lt;=0,0,(SUM(BL46:BL62)-MAX(BL46:BL62)-MIN(BL46:BL62))/(COUNT(BL46:BL62)-2)),0)</f>
        <v>0</v>
      </c>
      <c r="BM81" s="13">
        <f>IFERROR(IF(COUNT(BM46:BM61)-2&lt;=0,0,(SUM(BM46:BM61)-MAX(BM46:BM61)-MIN(BM46:BM61))/(COUNT(BM46:BM61)-2)),0)</f>
        <v>0</v>
      </c>
      <c r="BN81" s="13">
        <f>IFERROR(IF(COUNT(BN46:BN60)-2&lt;=0,0,(SUM(BN46:BN60)-MAX(BN46:BN60)-MIN(BN46:BN60))/(COUNT(BN46:BN60)-2)),0)</f>
        <v>0</v>
      </c>
      <c r="BO81" s="13">
        <f>IFERROR(IF(COUNT(BO46:BO59)-2&lt;=0,0,(SUM(BO46:BO59)-MAX(BO46:BO59)-MIN(BO46:BO59))/(COUNT(BO46:BO59)-2)),0)</f>
        <v>0</v>
      </c>
      <c r="BP81" s="13">
        <f>IFERROR(IF(COUNT(BP46:BP58)-2&lt;=0,0,(SUM(BP46:BP58)-MAX(BP46:BP58)-MIN(BP46:BP58))/(COUNT(BP46:BP58)-2)),0)</f>
        <v>0</v>
      </c>
      <c r="BQ81" s="13">
        <f>IFERROR(IF(COUNT(BQ46:BQ57)-2&lt;=0,0,(SUM(BQ46:BQ57)-MAX(BQ46:BQ57)-MIN(BQ46:BQ57))/(COUNT(BQ46:BQ57)-2)),0)</f>
        <v>0</v>
      </c>
      <c r="BR81" s="13">
        <f>IFERROR(IF(COUNT(BR46:BR56)-2&lt;=0,0,(SUM(BR46:BR56)-MAX(BR46:BR56)-MIN(BR46:BR56))/(COUNT(BR46:BR56)-2)),0)</f>
        <v>0</v>
      </c>
      <c r="BS81" s="13">
        <f>IFERROR(IF(COUNT(BS46:BS55)-2&lt;=0,0,(SUM(BS46:BS55)-MAX(BS46:BS55)-MIN(BS46:BS55))/(COUNT(BS46:BS55)-2)),0)</f>
        <v>0</v>
      </c>
      <c r="BT81" s="13">
        <f>IFERROR(IF(COUNT(BT46:BT54)-2&lt;=0,0,(SUM(BT46:BT54)-MAX(BT46:BT54)-MIN(BT46:BT54))/(COUNT(BT46:BT54)-2)),0)</f>
        <v>0</v>
      </c>
      <c r="BU81" s="13">
        <f>IFERROR(IF(COUNT(BU46:BU53)-2&lt;=0,0,(SUM(BU46:BU53)-MAX(BU46:BU53)-MIN(BU46:BU53))/(COUNT(BU46:BU53)-2)),0)</f>
        <v>0</v>
      </c>
      <c r="BV81" s="13">
        <f>IFERROR(IF(COUNT(BV46:BV52)-2&lt;=0,0,(SUM(BV46:BV52)-MAX(BV46:BV52)-MIN(BV46:BV52))/(COUNT(BV46:BV52)-2)),0)</f>
        <v>0</v>
      </c>
      <c r="BW81" s="13">
        <f>IFERROR(IF(COUNT(BW46:BW51)-2&lt;=0,0,(SUM(BW46:BW51)-MAX(BW46:BW51)-MIN(BW46:BW51))/(COUNT(BW46:BW51)-2)),0)</f>
        <v>0</v>
      </c>
      <c r="BX81" s="13">
        <f>IFERROR(IF(COUNT(BX46:BX50)-2&lt;=0,0,(SUM(BX46:BX50)-MAX(BX46:BX50)-MIN(BX46:BX50))/(COUNT(BX46:BX50)-2)),0)</f>
        <v>0</v>
      </c>
      <c r="BY81" s="13">
        <f>IFERROR(IF(COUNT(BY46:BY49)-2&lt;=0,0,(SUM(BY46:BY49)-MAX(BY46:BY49)-MIN(BY46:BY49))/(COUNT(BY46:BY49)-2)),0)</f>
        <v>0</v>
      </c>
      <c r="BZ81" s="13">
        <f>IFERROR(IF(COUNT(BZ46:BZ48)-2&lt;=0,0,(SUM(BZ46:BZ48)-MAX(BZ46:BZ48)-MIN(BZ46:BZ48))/(COUNT(BZ46:BZ48)-2)),0)</f>
        <v>0</v>
      </c>
      <c r="CA81" s="13">
        <f>IFERROR(IF(COUNT(CA46:CA47)-2&lt;=0,0,(SUM(CA46:CA47)-MAX(CA46:CA47)-MIN(CA46:CA47))/(COUNT(CA46:CA47)-2)),0)</f>
        <v>0</v>
      </c>
      <c r="CB81" s="13">
        <f>IFERROR(IF(COUNT(CB46:CB46)-2&lt;=0,0,(SUM(CB46:CB46)-MAX(CB46:CB46)-MIN(CB46:CB46))/(COUNT(CB46:CB46)-2)),0)</f>
        <v>0</v>
      </c>
      <c r="CC81" s="13" t="s">
        <v>25</v>
      </c>
    </row>
    <row r="82" ht="15" customHeight="1" outlineLevel="1" spans="2:81">
      <c r="B82" s="6" t="s">
        <v>28</v>
      </c>
      <c r="C82" s="13">
        <f>IFERROR(SUM(D7:D40)/SUM(C7:C40),0)</f>
        <v>1.80246928383896</v>
      </c>
      <c r="D82" s="13">
        <f>IFERROR(SUM(E7:E39)/SUM(D7:D39),0)</f>
        <v>1.24484518169734</v>
      </c>
      <c r="E82" s="13">
        <f>IFERROR(SUM(F7:F38)/SUM(E7:E38),0)</f>
        <v>1.20507578535596</v>
      </c>
      <c r="F82" s="13">
        <f>IFERROR(SUM(G7:G37)/SUM(F7:F37),0)</f>
        <v>1.14866107510765</v>
      </c>
      <c r="G82" s="13">
        <f>IFERROR(SUM(H7:H36)/SUM(G7:G36),0)</f>
        <v>1.08315118891524</v>
      </c>
      <c r="H82" s="13">
        <f>IFERROR(SUM(I7:I35)/SUM(H7:H35),0)</f>
        <v>1.04093033071838</v>
      </c>
      <c r="I82" s="13">
        <f>IFERROR(SUM(J7:J34)/SUM(I7:I34),0)</f>
        <v>1.02565643863872</v>
      </c>
      <c r="J82" s="13">
        <f>IFERROR(SUM(K7:K33)/SUM(J7:J33),0)</f>
        <v>1.01373099855995</v>
      </c>
      <c r="K82" s="13">
        <f>IFERROR(SUM(L7:L32)/SUM(K7:K32),0)</f>
        <v>1.01353697276853</v>
      </c>
      <c r="L82" s="13">
        <f>IFERROR(SUM(M7:M31)/SUM(L7:L31),0)</f>
        <v>1.00426552693824</v>
      </c>
      <c r="M82" s="13">
        <f>IFERROR(SUM(N7:N30)/SUM(M7:M30),0)</f>
        <v>1.00465900539216</v>
      </c>
      <c r="N82" s="13">
        <f>IFERROR(SUM(O7:O29)/SUM(N7:N29),0)</f>
        <v>1.00289172933948</v>
      </c>
      <c r="O82" s="13">
        <f>IFERROR(SUM(P7:P28)/SUM(O7:O28),0)</f>
        <v>1.00063143785493</v>
      </c>
      <c r="P82" s="13">
        <f>IFERROR(SUM(Q7:Q27)/SUM(P7:P27),0)</f>
        <v>1.00035289657937</v>
      </c>
      <c r="Q82" s="13">
        <f>IFERROR(SUM(R7:R26)/SUM(Q7:Q26),0)</f>
        <v>1.00087711736161</v>
      </c>
      <c r="R82" s="13">
        <f>IFERROR(SUM(S7:S25)/SUM(R7:R25),0)</f>
        <v>1.00085695810261</v>
      </c>
      <c r="S82" s="13">
        <f>IFERROR(SUM(T7:T24)/SUM(S7:S24),0)</f>
        <v>1.00088434165056</v>
      </c>
      <c r="T82" s="13">
        <f>IFERROR(SUM(U7:U23)/SUM(T7:T23),0)</f>
        <v>0.999973494977622</v>
      </c>
      <c r="U82" s="13">
        <f>IFERROR(SUM(V7:V22)/SUM(U7:U22),0)</f>
        <v>0.999975263902706</v>
      </c>
      <c r="V82" s="13">
        <f>IFERROR(SUM(W7:W21)/SUM(V7:V21),0)</f>
        <v>1</v>
      </c>
      <c r="W82" s="13">
        <f>IFERROR(SUM(X7:X20)/SUM(W7:W20),0)</f>
        <v>0.999776799757382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0.999373564907677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T82" s="6" t="s">
        <v>28</v>
      </c>
      <c r="AU82" s="13">
        <f>IFERROR(SUM(AV7:AV40)/SUM(AU7:AU40),0)</f>
        <v>0</v>
      </c>
      <c r="AV82" s="13">
        <f>IFERROR(SUM(AW7:AW39)/SUM(AV7:AV39),0)</f>
        <v>0</v>
      </c>
      <c r="AW82" s="13">
        <f>IFERROR(SUM(AX7:AX38)/SUM(AW7:AW38),0)</f>
        <v>0</v>
      </c>
      <c r="AX82" s="13">
        <f>IFERROR(SUM(AY7:AY37)/SUM(AX7:AX37),0)</f>
        <v>0</v>
      </c>
      <c r="AY82" s="13">
        <f>IFERROR(SUM(AZ7:AZ36)/SUM(AY7:AY36),0)</f>
        <v>0</v>
      </c>
      <c r="AZ82" s="13">
        <f>IFERROR(SUM(BA7:BA35)/SUM(AZ7:AZ35),0)</f>
        <v>0</v>
      </c>
      <c r="BA82" s="13">
        <f>IFERROR(SUM(BB7:BB34)/SUM(BA7:BA34),0)</f>
        <v>0</v>
      </c>
      <c r="BB82" s="13">
        <f>IFERROR(SUM(BC7:BC33)/SUM(BB7:BB33),0)</f>
        <v>0</v>
      </c>
      <c r="BC82" s="13">
        <f>IFERROR(SUM(BD7:BD32)/SUM(BC7:BC32),0)</f>
        <v>0</v>
      </c>
      <c r="BD82" s="13">
        <f>IFERROR(SUM(BE7:BE31)/SUM(BD7:BD31),0)</f>
        <v>0</v>
      </c>
      <c r="BE82" s="13">
        <f>IFERROR(SUM(BF7:BF30)/SUM(BE7:BE30),0)</f>
        <v>0</v>
      </c>
      <c r="BF82" s="13">
        <f>IFERROR(SUM(BG7:BG29)/SUM(BF7:BF29),0)</f>
        <v>0</v>
      </c>
      <c r="BG82" s="13">
        <f>IFERROR(SUM(BH7:BH28)/SUM(BG7:BG28),0)</f>
        <v>0</v>
      </c>
      <c r="BH82" s="13">
        <f>IFERROR(SUM(BI7:BI27)/SUM(BH7:BH27),0)</f>
        <v>0</v>
      </c>
      <c r="BI82" s="13">
        <f>IFERROR(SUM(BJ7:BJ26)/SUM(BI7:BI26),0)</f>
        <v>0</v>
      </c>
      <c r="BJ82" s="13">
        <f>IFERROR(SUM(BK7:BK25)/SUM(BJ7:BJ25),0)</f>
        <v>0</v>
      </c>
      <c r="BK82" s="13">
        <f>IFERROR(SUM(BL7:BL24)/SUM(BK7:BK24),0)</f>
        <v>0</v>
      </c>
      <c r="BL82" s="13">
        <f>IFERROR(SUM(BM7:BM23)/SUM(BL7:BL23),0)</f>
        <v>0</v>
      </c>
      <c r="BM82" s="13">
        <f>IFERROR(SUM(BN7:BN22)/SUM(BM7:BM22),0)</f>
        <v>0</v>
      </c>
      <c r="BN82" s="13">
        <f>IFERROR(SUM(BO7:BO21)/SUM(BN7:BN21),0)</f>
        <v>0</v>
      </c>
      <c r="BO82" s="13">
        <f>IFERROR(SUM(BP7:BP20)/SUM(BO7:BO20),0)</f>
        <v>0</v>
      </c>
      <c r="BP82" s="13">
        <f>IFERROR(SUM(BQ7:BQ19)/SUM(BP7:BP19),0)</f>
        <v>0</v>
      </c>
      <c r="BQ82" s="13">
        <f>IFERROR(SUM(BR7:BR18)/SUM(BQ7:BQ18),0)</f>
        <v>0</v>
      </c>
      <c r="BR82" s="13">
        <f>IFERROR(SUM(BS7:BS17)/SUM(BR7:BR17),0)</f>
        <v>0</v>
      </c>
      <c r="BS82" s="13">
        <f>IFERROR(SUM(BT7:BT16)/SUM(BS7:BS16),0)</f>
        <v>0</v>
      </c>
      <c r="BT82" s="13">
        <f>IFERROR(SUM(BU7:BU15)/SUM(BT7:BT15),0)</f>
        <v>0</v>
      </c>
      <c r="BU82" s="13">
        <f>IFERROR(SUM(BV7:BV14)/SUM(BU7:BU14),0)</f>
        <v>0</v>
      </c>
      <c r="BV82" s="13">
        <f>IFERROR(SUM(BW7:BW13)/SUM(BV7:BV13),0)</f>
        <v>0</v>
      </c>
      <c r="BW82" s="13">
        <f>IFERROR(SUM(BX7:BX12)/SUM(BW7:BW12),0)</f>
        <v>0</v>
      </c>
      <c r="BX82" s="13">
        <f>IFERROR(SUM(BY7:BY11)/SUM(BX7:BX11),0)</f>
        <v>0</v>
      </c>
      <c r="BY82" s="13">
        <f>IFERROR(SUM(BZ7:BZ10)/SUM(BY7:BY10),0)</f>
        <v>0</v>
      </c>
      <c r="BZ82" s="13">
        <f>IFERROR(SUM(CA7:CA9)/SUM(BZ7:BZ9),0)</f>
        <v>0</v>
      </c>
      <c r="CA82" s="13">
        <f>IFERROR(SUM(CB7:CB8)/SUM(CA7:CA8),0)</f>
        <v>0</v>
      </c>
      <c r="CB82" s="13">
        <f>IFERROR(SUM(CC7:CC7)/SUM(CB7:CB7),0)</f>
        <v>0</v>
      </c>
      <c r="CC82" s="13" t="s">
        <v>25</v>
      </c>
    </row>
    <row r="83" ht="15" customHeight="1" outlineLevel="1" spans="2:81">
      <c r="B83" s="6" t="s">
        <v>29</v>
      </c>
      <c r="C83" s="13">
        <f>IFERROR(SUM(D39:D40)/SUM(C39:C40),0)</f>
        <v>1.84612686365341</v>
      </c>
      <c r="D83" s="13">
        <f>IFERROR(SUM(E38:E39)/SUM(D38:D39),0)</f>
        <v>1.22031558086256</v>
      </c>
      <c r="E83" s="13">
        <f>IFERROR(SUM(F37:F38)/SUM(E37:E38),0)</f>
        <v>1.17236494548316</v>
      </c>
      <c r="F83" s="13">
        <f>IFERROR(SUM(G36:G37)/SUM(F36:F37),0)</f>
        <v>1.12767788978974</v>
      </c>
      <c r="G83" s="13">
        <f>IFERROR(SUM(H35:H36)/SUM(G35:G36),0)</f>
        <v>1.08480391307891</v>
      </c>
      <c r="H83" s="13">
        <f>IFERROR(SUM(I34:I35)/SUM(H34:H35),0)</f>
        <v>1.03621279449327</v>
      </c>
      <c r="I83" s="13">
        <f>IFERROR(SUM(J33:J34)/SUM(I33:I34),0)</f>
        <v>1.04335888303677</v>
      </c>
      <c r="J83" s="13">
        <f>IFERROR(SUM(K32:K33)/SUM(J32:J33),0)</f>
        <v>1.01323936118812</v>
      </c>
      <c r="K83" s="13">
        <f>IFERROR(SUM(L31:L32)/SUM(K31:K32),0)</f>
        <v>1.00712417764533</v>
      </c>
      <c r="L83" s="13">
        <f>IFERROR(SUM(M30:M31)/SUM(L30:L31),0)</f>
        <v>1.00207469153179</v>
      </c>
      <c r="M83" s="13">
        <f>IFERROR(SUM(N29:N30)/SUM(M29:M30),0)</f>
        <v>1.00327387045785</v>
      </c>
      <c r="N83" s="13">
        <f>IFERROR(SUM(O28:O29)/SUM(N28:N29),0)</f>
        <v>1.00474261235418</v>
      </c>
      <c r="O83" s="13">
        <f>IFERROR(SUM(P27:P28)/SUM(O27:O28),0)</f>
        <v>1.00003713561216</v>
      </c>
      <c r="P83" s="13">
        <f>IFERROR(SUM(Q26:Q27)/SUM(P26:P27),0)</f>
        <v>0.999688076932128</v>
      </c>
      <c r="Q83" s="13">
        <f>IFERROR(SUM(R25:R26)/SUM(Q25:Q26),0)</f>
        <v>1.00160835345695</v>
      </c>
      <c r="R83" s="13">
        <f>IFERROR(SUM(S24:S25)/SUM(R24:R25),0)</f>
        <v>1.00002673640966</v>
      </c>
      <c r="S83" s="13">
        <f>IFERROR(SUM(T23:T24)/SUM(S23:S24),0)</f>
        <v>1.00152265825393</v>
      </c>
      <c r="T83" s="13">
        <f>IFERROR(SUM(U22:U23)/SUM(T22:T23),0)</f>
        <v>0.999954881370226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0.998822566513586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T83" s="6" t="s">
        <v>29</v>
      </c>
      <c r="AU83" s="13">
        <f>IFERROR(SUM(AV39:AV40)/SUM(AU39:AU40),0)</f>
        <v>0</v>
      </c>
      <c r="AV83" s="13">
        <f>IFERROR(SUM(AW38:AW39)/SUM(AV38:AV39),0)</f>
        <v>0</v>
      </c>
      <c r="AW83" s="13">
        <f>IFERROR(SUM(AX37:AX38)/SUM(AW37:AW38),0)</f>
        <v>0</v>
      </c>
      <c r="AX83" s="13">
        <f>IFERROR(SUM(AY36:AY37)/SUM(AX36:AX37),0)</f>
        <v>0</v>
      </c>
      <c r="AY83" s="13">
        <f>IFERROR(SUM(AZ35:AZ36)/SUM(AY35:AY36),0)</f>
        <v>0</v>
      </c>
      <c r="AZ83" s="13">
        <f>IFERROR(SUM(BA34:BA35)/SUM(AZ34:AZ35),0)</f>
        <v>0</v>
      </c>
      <c r="BA83" s="13">
        <f>IFERROR(SUM(BB33:BB34)/SUM(BA33:BA34),0)</f>
        <v>0</v>
      </c>
      <c r="BB83" s="13">
        <f>IFERROR(SUM(BC32:BC33)/SUM(BB32:BB33),0)</f>
        <v>0</v>
      </c>
      <c r="BC83" s="13">
        <f>IFERROR(SUM(BD31:BD32)/SUM(BC31:BC32),0)</f>
        <v>0</v>
      </c>
      <c r="BD83" s="13">
        <f>IFERROR(SUM(BE30:BE31)/SUM(BD30:BD31),0)</f>
        <v>0</v>
      </c>
      <c r="BE83" s="13">
        <f>IFERROR(SUM(BF29:BF30)/SUM(BE29:BE30),0)</f>
        <v>0</v>
      </c>
      <c r="BF83" s="13">
        <f>IFERROR(SUM(BG28:BG29)/SUM(BF28:BF29),0)</f>
        <v>0</v>
      </c>
      <c r="BG83" s="13">
        <f>IFERROR(SUM(BH27:BH28)/SUM(BG27:BG28),0)</f>
        <v>0</v>
      </c>
      <c r="BH83" s="13">
        <f>IFERROR(SUM(BI26:BI27)/SUM(BH26:BH27),0)</f>
        <v>0</v>
      </c>
      <c r="BI83" s="13">
        <f>IFERROR(SUM(BJ25:BJ26)/SUM(BI25:BI26),0)</f>
        <v>0</v>
      </c>
      <c r="BJ83" s="13">
        <f>IFERROR(SUM(BK24:BK25)/SUM(BJ24:BJ25),0)</f>
        <v>0</v>
      </c>
      <c r="BK83" s="13">
        <f>IFERROR(SUM(BL23:BL24)/SUM(BK23:BK24),0)</f>
        <v>0</v>
      </c>
      <c r="BL83" s="13">
        <f>IFERROR(SUM(BM22:BM23)/SUM(BL22:BL23),0)</f>
        <v>0</v>
      </c>
      <c r="BM83" s="13">
        <f>IFERROR(SUM(BN21:BN22)/SUM(BM21:BM22),0)</f>
        <v>0</v>
      </c>
      <c r="BN83" s="13">
        <f>IFERROR(SUM(BO20:BO21)/SUM(BN20:BN21),0)</f>
        <v>0</v>
      </c>
      <c r="BO83" s="13">
        <f>IFERROR(SUM(BP19:BP20)/SUM(BO19:BO20),0)</f>
        <v>0</v>
      </c>
      <c r="BP83" s="13">
        <f>IFERROR(SUM(BQ18:BQ19)/SUM(BP18:BP19),0)</f>
        <v>0</v>
      </c>
      <c r="BQ83" s="13">
        <f>IFERROR(SUM(BR17:BR18)/SUM(BQ17:BQ18),0)</f>
        <v>0</v>
      </c>
      <c r="BR83" s="13">
        <f>IFERROR(SUM(BS16:BS17)/SUM(BR16:BR17),0)</f>
        <v>0</v>
      </c>
      <c r="BS83" s="13">
        <f>IFERROR(SUM(BT15:BT16)/SUM(BS15:BS16),0)</f>
        <v>0</v>
      </c>
      <c r="BT83" s="13">
        <f>IFERROR(SUM(BU14:BU15)/SUM(BT14:BT15),0)</f>
        <v>0</v>
      </c>
      <c r="BU83" s="13">
        <f>IFERROR(SUM(BV13:BV14)/SUM(BU13:BU14),0)</f>
        <v>0</v>
      </c>
      <c r="BV83" s="13">
        <f>IFERROR(SUM(BW12:BW13)/SUM(BV12:BV13),0)</f>
        <v>0</v>
      </c>
      <c r="BW83" s="13">
        <f>IFERROR(SUM(BX11:BX12)/SUM(BW11:BW12),0)</f>
        <v>0</v>
      </c>
      <c r="BX83" s="13">
        <f>IFERROR(SUM(BY10:BY11)/SUM(BX10:BX11),0)</f>
        <v>0</v>
      </c>
      <c r="BY83" s="13">
        <f>IFERROR(SUM(BZ9:BZ10)/SUM(BY9:BY10),0)</f>
        <v>0</v>
      </c>
      <c r="BZ83" s="13">
        <f>IFERROR(SUM(CA8:CA9)/SUM(BZ8:BZ9),0)</f>
        <v>0</v>
      </c>
      <c r="CA83" s="13">
        <f>IFERROR(SUM(CB7:CB8)/SUM(CA7:CA8),0)</f>
        <v>0</v>
      </c>
      <c r="CB83" s="13">
        <f>IFERROR(SUM(CC7:CC7)/SUM(CB7:CB7),0)</f>
        <v>0</v>
      </c>
      <c r="CC83" s="13" t="s">
        <v>25</v>
      </c>
    </row>
    <row r="84" ht="15" customHeight="1" outlineLevel="1" spans="2:81">
      <c r="B84" s="6" t="s">
        <v>30</v>
      </c>
      <c r="C84" s="13">
        <f>IFERROR(AVERAGE(C77:C79),0)</f>
        <v>1.7683014087968</v>
      </c>
      <c r="D84" s="13">
        <f>IFERROR(AVERAGE(D76:D78),0)</f>
        <v>1.22438763066098</v>
      </c>
      <c r="E84" s="13">
        <f>IFERROR(AVERAGE(E75:E77),0)</f>
        <v>1.1624194856419</v>
      </c>
      <c r="F84" s="13">
        <f>IFERROR(AVERAGE(F74:F76),0)</f>
        <v>1.12567564903926</v>
      </c>
      <c r="G84" s="13">
        <f>IFERROR(AVERAGE(G73:G75),0)</f>
        <v>1.08001119569364</v>
      </c>
      <c r="H84" s="13">
        <f>IFERROR(AVERAGE(H72:H74),0)</f>
        <v>1.03636728236603</v>
      </c>
      <c r="I84" s="13">
        <f>IFERROR(AVERAGE(I71:I73),0)</f>
        <v>1.03871437276083</v>
      </c>
      <c r="J84" s="13">
        <f>IFERROR(AVERAGE(J70:J72),0)</f>
        <v>1.01074598976473</v>
      </c>
      <c r="K84" s="13">
        <f>IFERROR(AVERAGE(K69:K71),0)</f>
        <v>1.01351338265213</v>
      </c>
      <c r="L84" s="13">
        <f>IFERROR(AVERAGE(L68:L70),0)</f>
        <v>1.00555850513468</v>
      </c>
      <c r="M84" s="13">
        <f>IFERROR(AVERAGE(M67:M69),0)</f>
        <v>1.00803223908525</v>
      </c>
      <c r="N84" s="13">
        <f>IFERROR(AVERAGE(N66:N68),0)</f>
        <v>1.00366628995124</v>
      </c>
      <c r="O84" s="13">
        <f>IFERROR(AVERAGE(O65:O67),0)</f>
        <v>0.999845594530295</v>
      </c>
      <c r="P84" s="13">
        <f>IFERROR(AVERAGE(P64:P66),0)</f>
        <v>1.00018853227524</v>
      </c>
      <c r="Q84" s="13">
        <f>IFERROR(AVERAGE(Q63:Q65),0)</f>
        <v>1.00122178565835</v>
      </c>
      <c r="R84" s="13">
        <f>IFERROR(AVERAGE(R62:R64),0)</f>
        <v>1.00179425200816</v>
      </c>
      <c r="S84" s="13">
        <f>IFERROR(AVERAGE(S61:S63),0)</f>
        <v>1.00120366176741</v>
      </c>
      <c r="T84" s="13">
        <f>IFERROR(AVERAGE(T60:T62),0)</f>
        <v>0.999954793089082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0.999366041906671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T84" s="6" t="s">
        <v>30</v>
      </c>
      <c r="AU84" s="13">
        <f>IFERROR(AVERAGE(AU77:AU79),0)</f>
        <v>0</v>
      </c>
      <c r="AV84" s="13">
        <f>IFERROR(AVERAGE(AV76:AV78),0)</f>
        <v>0</v>
      </c>
      <c r="AW84" s="13">
        <f>IFERROR(AVERAGE(AW75:AW77),0)</f>
        <v>0</v>
      </c>
      <c r="AX84" s="13">
        <f>IFERROR(AVERAGE(AX74:AX76),0)</f>
        <v>0</v>
      </c>
      <c r="AY84" s="13">
        <f>IFERROR(AVERAGE(AY73:AY75),0)</f>
        <v>0</v>
      </c>
      <c r="AZ84" s="13">
        <f>IFERROR(AVERAGE(AZ72:AZ74),0)</f>
        <v>0</v>
      </c>
      <c r="BA84" s="13">
        <f>IFERROR(AVERAGE(BA71:BA73),0)</f>
        <v>0</v>
      </c>
      <c r="BB84" s="13">
        <f>IFERROR(AVERAGE(BB70:BB72),0)</f>
        <v>0</v>
      </c>
      <c r="BC84" s="13">
        <f>IFERROR(AVERAGE(BC69:BC71),0)</f>
        <v>0</v>
      </c>
      <c r="BD84" s="13">
        <f>IFERROR(AVERAGE(BD68:BD70),0)</f>
        <v>0</v>
      </c>
      <c r="BE84" s="13">
        <f>IFERROR(AVERAGE(BE67:BE69),0)</f>
        <v>0</v>
      </c>
      <c r="BF84" s="13">
        <f>IFERROR(AVERAGE(BF66:BF68),0)</f>
        <v>0</v>
      </c>
      <c r="BG84" s="13">
        <f>IFERROR(AVERAGE(BG65:BG67),0)</f>
        <v>0</v>
      </c>
      <c r="BH84" s="13">
        <f>IFERROR(AVERAGE(BH64:BH66),0)</f>
        <v>0</v>
      </c>
      <c r="BI84" s="13">
        <f>IFERROR(AVERAGE(BI63:BI65),0)</f>
        <v>0</v>
      </c>
      <c r="BJ84" s="13">
        <f>IFERROR(AVERAGE(BJ62:BJ64),0)</f>
        <v>0</v>
      </c>
      <c r="BK84" s="13">
        <f>IFERROR(AVERAGE(BK61:BK63),0)</f>
        <v>0</v>
      </c>
      <c r="BL84" s="13">
        <f>IFERROR(AVERAGE(BL60:BL62),0)</f>
        <v>0</v>
      </c>
      <c r="BM84" s="13">
        <f>IFERROR(AVERAGE(BM59:BM61),0)</f>
        <v>0</v>
      </c>
      <c r="BN84" s="13">
        <f>IFERROR(AVERAGE(BN58:BN60),0)</f>
        <v>0</v>
      </c>
      <c r="BO84" s="13">
        <f>IFERROR(AVERAGE(BO57:BO59),0)</f>
        <v>0</v>
      </c>
      <c r="BP84" s="13">
        <f>IFERROR(AVERAGE(BP56:BP58),0)</f>
        <v>0</v>
      </c>
      <c r="BQ84" s="13">
        <f>IFERROR(AVERAGE(BQ55:BQ57),0)</f>
        <v>0</v>
      </c>
      <c r="BR84" s="13">
        <f>IFERROR(AVERAGE(BR54:BR56),0)</f>
        <v>0</v>
      </c>
      <c r="BS84" s="13">
        <f>IFERROR(AVERAGE(BS53:BS55),0)</f>
        <v>0</v>
      </c>
      <c r="BT84" s="13">
        <f>IFERROR(AVERAGE(BT52:BT54),0)</f>
        <v>0</v>
      </c>
      <c r="BU84" s="13">
        <f>IFERROR(AVERAGE(BU51:BU53),0)</f>
        <v>0</v>
      </c>
      <c r="BV84" s="13">
        <f>IFERROR(AVERAGE(BV50:BV52),0)</f>
        <v>0</v>
      </c>
      <c r="BW84" s="13">
        <f>IFERROR(AVERAGE(BW49:BW51),0)</f>
        <v>0</v>
      </c>
      <c r="BX84" s="13">
        <f>IFERROR(AVERAGE(BX48:BX50),0)</f>
        <v>0</v>
      </c>
      <c r="BY84" s="13">
        <f>IFERROR(AVERAGE(BY47:BY49),0)</f>
        <v>0</v>
      </c>
      <c r="BZ84" s="13">
        <f>IFERROR(AVERAGE(BZ46:BZ48),0)</f>
        <v>0</v>
      </c>
      <c r="CA84" s="13">
        <f>IFERROR(AVERAGE(CA46:CA47),0)</f>
        <v>0</v>
      </c>
      <c r="CB84" s="13">
        <f>IFERROR(AVERAGE(CB46:CB46),0)</f>
        <v>0</v>
      </c>
      <c r="CC84" s="13" t="s">
        <v>25</v>
      </c>
    </row>
    <row r="85" ht="15" customHeight="1" outlineLevel="1" spans="2:81">
      <c r="B85" s="6" t="s">
        <v>31</v>
      </c>
      <c r="C85" s="13">
        <f>IFERROR(SUM(D38:D40)/SUM(C38:C40),0)</f>
        <v>1.76376988098264</v>
      </c>
      <c r="D85" s="13">
        <f>IFERROR(SUM(E37:E39)/SUM(D37:D39),0)</f>
        <v>1.22495598802528</v>
      </c>
      <c r="E85" s="13">
        <f>IFERROR(SUM(F36:F38)/SUM(E36:E38),0)</f>
        <v>1.1634295689974</v>
      </c>
      <c r="F85" s="13">
        <f>IFERROR(SUM(G35:G37)/SUM(F35:F37),0)</f>
        <v>1.12562976210013</v>
      </c>
      <c r="G85" s="13">
        <f>IFERROR(SUM(H34:H36)/SUM(G34:G36),0)</f>
        <v>1.07998276275229</v>
      </c>
      <c r="H85" s="13">
        <f>IFERROR(SUM(I33:I35)/SUM(H33:H35),0)</f>
        <v>1.03636711643211</v>
      </c>
      <c r="I85" s="13">
        <f>IFERROR(SUM(J32:J34)/SUM(I32:I34),0)</f>
        <v>1.03933838093914</v>
      </c>
      <c r="J85" s="13">
        <f>IFERROR(SUM(K31:K33)/SUM(J31:J33),0)</f>
        <v>1.01046466157014</v>
      </c>
      <c r="K85" s="13">
        <f>IFERROR(SUM(L30:L32)/SUM(K30:K32),0)</f>
        <v>1.01264258310576</v>
      </c>
      <c r="L85" s="13">
        <f>IFERROR(SUM(M29:M31)/SUM(L29:L31),0)</f>
        <v>1.00560786842716</v>
      </c>
      <c r="M85" s="13">
        <f>IFERROR(SUM(N28:N30)/SUM(M28:M30),0)</f>
        <v>1.00775000750957</v>
      </c>
      <c r="N85" s="13">
        <f>IFERROR(SUM(O27:O29)/SUM(N27:N29),0)</f>
        <v>1.00360924162305</v>
      </c>
      <c r="O85" s="13">
        <f>IFERROR(SUM(P26:P28)/SUM(O26:O28),0)</f>
        <v>0.999851626493496</v>
      </c>
      <c r="P85" s="13">
        <f>IFERROR(SUM(Q25:Q27)/SUM(P25:P27),0)</f>
        <v>1.00015856753363</v>
      </c>
      <c r="Q85" s="13">
        <f>IFERROR(SUM(R24:R26)/SUM(Q24:Q26),0)</f>
        <v>1.00130546199369</v>
      </c>
      <c r="R85" s="13">
        <f>IFERROR(SUM(S23:S25)/SUM(R23:R25),0)</f>
        <v>1.00120292700695</v>
      </c>
      <c r="S85" s="13">
        <f>IFERROR(SUM(T22:T24)/SUM(S22:S24),0)</f>
        <v>1.00122493319914</v>
      </c>
      <c r="T85" s="13">
        <f>IFERROR(SUM(U21:U23)/SUM(T21:T23),0)</f>
        <v>0.999965641969682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0.999104525733658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T85" s="6" t="s">
        <v>31</v>
      </c>
      <c r="AU85" s="13">
        <f>IFERROR(SUM(AV38:AV40)/SUM(AU38:AU40),0)</f>
        <v>0</v>
      </c>
      <c r="AV85" s="13">
        <f>IFERROR(SUM(AW37:AW39)/SUM(AV37:AV39),0)</f>
        <v>0</v>
      </c>
      <c r="AW85" s="13">
        <f>IFERROR(SUM(AX36:AX38)/SUM(AW36:AW38),0)</f>
        <v>0</v>
      </c>
      <c r="AX85" s="13">
        <f>IFERROR(SUM(AY35:AY37)/SUM(AX35:AX37),0)</f>
        <v>0</v>
      </c>
      <c r="AY85" s="13">
        <f>IFERROR(SUM(AZ34:AZ36)/SUM(AY34:AY36),0)</f>
        <v>0</v>
      </c>
      <c r="AZ85" s="13">
        <f>IFERROR(SUM(BA33:BA35)/SUM(AZ33:AZ35),0)</f>
        <v>0</v>
      </c>
      <c r="BA85" s="13">
        <f>IFERROR(SUM(BB32:BB34)/SUM(BA32:BA34),0)</f>
        <v>0</v>
      </c>
      <c r="BB85" s="13">
        <f>IFERROR(SUM(BC31:BC33)/SUM(BB31:BB33),0)</f>
        <v>0</v>
      </c>
      <c r="BC85" s="13">
        <f>IFERROR(SUM(BD30:BD32)/SUM(BC30:BC32),0)</f>
        <v>0</v>
      </c>
      <c r="BD85" s="13">
        <f>IFERROR(SUM(BE29:BE31)/SUM(BD29:BD31),0)</f>
        <v>0</v>
      </c>
      <c r="BE85" s="13">
        <f>IFERROR(SUM(BF28:BF30)/SUM(BE28:BE30),0)</f>
        <v>0</v>
      </c>
      <c r="BF85" s="13">
        <f>IFERROR(SUM(BG27:BG29)/SUM(BF27:BF29),0)</f>
        <v>0</v>
      </c>
      <c r="BG85" s="13">
        <f>IFERROR(SUM(BH26:BH28)/SUM(BG26:BG28),0)</f>
        <v>0</v>
      </c>
      <c r="BH85" s="13">
        <f>IFERROR(SUM(BI25:BI27)/SUM(BH25:BH27),0)</f>
        <v>0</v>
      </c>
      <c r="BI85" s="13">
        <f>IFERROR(SUM(BJ24:BJ26)/SUM(BI24:BI26),0)</f>
        <v>0</v>
      </c>
      <c r="BJ85" s="13">
        <f>IFERROR(SUM(BK23:BK25)/SUM(BJ23:BJ25),0)</f>
        <v>0</v>
      </c>
      <c r="BK85" s="13">
        <f>IFERROR(SUM(BL22:BL24)/SUM(BK22:BK24),0)</f>
        <v>0</v>
      </c>
      <c r="BL85" s="13">
        <f>IFERROR(SUM(BM21:BM23)/SUM(BL21:BL23),0)</f>
        <v>0</v>
      </c>
      <c r="BM85" s="13">
        <f>IFERROR(SUM(BN20:BN22)/SUM(BM20:BM22),0)</f>
        <v>0</v>
      </c>
      <c r="BN85" s="13">
        <f>IFERROR(SUM(BO19:BO21)/SUM(BN19:BN21),0)</f>
        <v>0</v>
      </c>
      <c r="BO85" s="13">
        <f>IFERROR(SUM(BP18:BP20)/SUM(BO18:BO20),0)</f>
        <v>0</v>
      </c>
      <c r="BP85" s="13">
        <f>IFERROR(SUM(BQ17:BQ19)/SUM(BP17:BP19),0)</f>
        <v>0</v>
      </c>
      <c r="BQ85" s="13">
        <f>IFERROR(SUM(BR16:BR18)/SUM(BQ16:BQ18),0)</f>
        <v>0</v>
      </c>
      <c r="BR85" s="13">
        <f>IFERROR(SUM(BS15:BS17)/SUM(BR15:BR17),0)</f>
        <v>0</v>
      </c>
      <c r="BS85" s="13">
        <f>IFERROR(SUM(BT14:BT16)/SUM(BS14:BS16),0)</f>
        <v>0</v>
      </c>
      <c r="BT85" s="13">
        <f>IFERROR(SUM(BU13:BU15)/SUM(BT13:BT15),0)</f>
        <v>0</v>
      </c>
      <c r="BU85" s="13">
        <f>IFERROR(SUM(BV12:BV14)/SUM(BU12:BU14),0)</f>
        <v>0</v>
      </c>
      <c r="BV85" s="13">
        <f>IFERROR(SUM(BW11:BW13)/SUM(BV11:BV13),0)</f>
        <v>0</v>
      </c>
      <c r="BW85" s="13">
        <f>IFERROR(SUM(BX10:BX12)/SUM(BW10:BW12),0)</f>
        <v>0</v>
      </c>
      <c r="BX85" s="13">
        <f>IFERROR(SUM(BY9:BY11)/SUM(BX9:BX11),0)</f>
        <v>0</v>
      </c>
      <c r="BY85" s="13">
        <f>IFERROR(SUM(BZ8:BZ10)/SUM(BY8:BY10),0)</f>
        <v>0</v>
      </c>
      <c r="BZ85" s="13">
        <f>IFERROR(SUM(CA7:CA9)/SUM(BZ7:BZ9),0)</f>
        <v>0</v>
      </c>
      <c r="CA85" s="13">
        <f>IFERROR(SUM(CB7:CB8)/SUM(CA7:CA8),0)</f>
        <v>0</v>
      </c>
      <c r="CB85" s="13">
        <f>IFERROR(SUM(CC7:CC7)/SUM(CB7:CB7),0)</f>
        <v>0</v>
      </c>
      <c r="CC85" s="13" t="s">
        <v>25</v>
      </c>
    </row>
    <row r="86" ht="15" customHeight="1" outlineLevel="1" spans="2:81">
      <c r="B86" s="6" t="s">
        <v>32</v>
      </c>
      <c r="C86" s="13">
        <f>IFERROR(SUM(D37:D40)/SUM(C37:C40),0)</f>
        <v>1.77461154073134</v>
      </c>
      <c r="D86" s="13">
        <f>IFERROR(SUM(E36:E39)/SUM(D36:D39),0)</f>
        <v>1.23609087284078</v>
      </c>
      <c r="E86" s="13">
        <f>IFERROR(SUM(F35:F38)/SUM(E35:E38),0)</f>
        <v>1.17267328199695</v>
      </c>
      <c r="F86" s="13">
        <f>IFERROR(SUM(G34:G37)/SUM(F34:F37),0)</f>
        <v>1.11705341577772</v>
      </c>
      <c r="G86" s="13">
        <f>IFERROR(SUM(H33:H36)/SUM(G33:G36),0)</f>
        <v>1.07577114211364</v>
      </c>
      <c r="H86" s="13">
        <f>IFERROR(SUM(I32:I35)/SUM(H32:H35),0)</f>
        <v>1.0349472830057</v>
      </c>
      <c r="I86" s="13">
        <f>IFERROR(SUM(J31:J34)/SUM(I31:I34),0)</f>
        <v>1.03443082875551</v>
      </c>
      <c r="J86" s="13">
        <f>IFERROR(SUM(K30:K33)/SUM(J30:J33),0)</f>
        <v>1.01217383323812</v>
      </c>
      <c r="K86" s="13">
        <f>IFERROR(SUM(L29:L32)/SUM(K29:K32),0)</f>
        <v>1.01156982196855</v>
      </c>
      <c r="L86" s="13">
        <f>IFERROR(SUM(M28:M31)/SUM(L28:L31),0)</f>
        <v>1.00512132375995</v>
      </c>
      <c r="M86" s="13">
        <f>IFERROR(SUM(N27:N30)/SUM(M27:M30),0)</f>
        <v>1.00651602581887</v>
      </c>
      <c r="N86" s="13">
        <f>IFERROR(SUM(O26:O29)/SUM(N26:N29),0)</f>
        <v>1.00276066711454</v>
      </c>
      <c r="O86" s="13">
        <f>IFERROR(SUM(P25:P28)/SUM(O25:O28),0)</f>
        <v>1.00014804982634</v>
      </c>
      <c r="P86" s="13">
        <f>IFERROR(SUM(Q24:Q27)/SUM(P24:P27),0)</f>
        <v>1.00026842601993</v>
      </c>
      <c r="Q86" s="13">
        <f>IFERROR(SUM(R23:R26)/SUM(Q23:Q26),0)</f>
        <v>1.00110716281576</v>
      </c>
      <c r="R86" s="13">
        <f>IFERROR(SUM(S22:S25)/SUM(R22:R25),0)</f>
        <v>1.00108248657545</v>
      </c>
      <c r="S86" s="13">
        <f>IFERROR(SUM(T21:T24)/SUM(S21:S24),0)</f>
        <v>1.00108604187449</v>
      </c>
      <c r="T86" s="13">
        <f>IFERROR(SUM(U20:U23)/SUM(T20:T23),0)</f>
        <v>0.999969570487617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0.99922996553395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T86" s="6" t="s">
        <v>32</v>
      </c>
      <c r="AU86" s="13">
        <f>IFERROR(SUM(AV37:AV40)/SUM(AU37:AU40),0)</f>
        <v>0</v>
      </c>
      <c r="AV86" s="13">
        <f>IFERROR(SUM(AW36:AW39)/SUM(AV36:AV39),0)</f>
        <v>0</v>
      </c>
      <c r="AW86" s="13">
        <f>IFERROR(SUM(AX35:AX38)/SUM(AW35:AW38),0)</f>
        <v>0</v>
      </c>
      <c r="AX86" s="13">
        <f>IFERROR(SUM(AY34:AY37)/SUM(AX34:AX37),0)</f>
        <v>0</v>
      </c>
      <c r="AY86" s="13">
        <f>IFERROR(SUM(AZ33:AZ36)/SUM(AY33:AY36),0)</f>
        <v>0</v>
      </c>
      <c r="AZ86" s="13">
        <f>IFERROR(SUM(BA32:BA35)/SUM(AZ32:AZ35),0)</f>
        <v>0</v>
      </c>
      <c r="BA86" s="13">
        <f>IFERROR(SUM(BB31:BB34)/SUM(BA31:BA34),0)</f>
        <v>0</v>
      </c>
      <c r="BB86" s="13">
        <f>IFERROR(SUM(BC30:BC33)/SUM(BB30:BB33),0)</f>
        <v>0</v>
      </c>
      <c r="BC86" s="13">
        <f>IFERROR(SUM(BD29:BD32)/SUM(BC29:BC32),0)</f>
        <v>0</v>
      </c>
      <c r="BD86" s="13">
        <f>IFERROR(SUM(BE28:BE31)/SUM(BD28:BD31),0)</f>
        <v>0</v>
      </c>
      <c r="BE86" s="13">
        <f>IFERROR(SUM(BF27:BF30)/SUM(BE27:BE30),0)</f>
        <v>0</v>
      </c>
      <c r="BF86" s="13">
        <f>IFERROR(SUM(BG26:BG29)/SUM(BF26:BF29),0)</f>
        <v>0</v>
      </c>
      <c r="BG86" s="13">
        <f>IFERROR(SUM(BH25:BH28)/SUM(BG25:BG28),0)</f>
        <v>0</v>
      </c>
      <c r="BH86" s="13">
        <f>IFERROR(SUM(BI24:BI27)/SUM(BH24:BH27),0)</f>
        <v>0</v>
      </c>
      <c r="BI86" s="13">
        <f>IFERROR(SUM(BJ23:BJ26)/SUM(BI23:BI26),0)</f>
        <v>0</v>
      </c>
      <c r="BJ86" s="13">
        <f>IFERROR(SUM(BK22:BK25)/SUM(BJ22:BJ25),0)</f>
        <v>0</v>
      </c>
      <c r="BK86" s="13">
        <f>IFERROR(SUM(BL21:BL24)/SUM(BK21:BK24),0)</f>
        <v>0</v>
      </c>
      <c r="BL86" s="13">
        <f>IFERROR(SUM(BM20:BM23)/SUM(BL20:BL23),0)</f>
        <v>0</v>
      </c>
      <c r="BM86" s="13">
        <f>IFERROR(SUM(BN19:BN22)/SUM(BM19:BM22),0)</f>
        <v>0</v>
      </c>
      <c r="BN86" s="13">
        <f>IFERROR(SUM(BO18:BO21)/SUM(BN18:BN21),0)</f>
        <v>0</v>
      </c>
      <c r="BO86" s="13">
        <f>IFERROR(SUM(BP17:BP20)/SUM(BO17:BO20),0)</f>
        <v>0</v>
      </c>
      <c r="BP86" s="13">
        <f>IFERROR(SUM(BQ16:BQ19)/SUM(BP16:BP19),0)</f>
        <v>0</v>
      </c>
      <c r="BQ86" s="13">
        <f>IFERROR(SUM(BR15:BR18)/SUM(BQ15:BQ18),0)</f>
        <v>0</v>
      </c>
      <c r="BR86" s="13">
        <f>IFERROR(SUM(BS14:BS17)/SUM(BR14:BR17),0)</f>
        <v>0</v>
      </c>
      <c r="BS86" s="13">
        <f>IFERROR(SUM(BT13:BT16)/SUM(BS13:BS16),0)</f>
        <v>0</v>
      </c>
      <c r="BT86" s="13">
        <f>IFERROR(SUM(BU12:BU15)/SUM(BT12:BT15),0)</f>
        <v>0</v>
      </c>
      <c r="BU86" s="13">
        <f>IFERROR(SUM(BV11:BV14)/SUM(BU11:BU14),0)</f>
        <v>0</v>
      </c>
      <c r="BV86" s="13">
        <f>IFERROR(SUM(BW10:BW13)/SUM(BV10:BV13),0)</f>
        <v>0</v>
      </c>
      <c r="BW86" s="13">
        <f>IFERROR(SUM(BX9:BX12)/SUM(BW9:BW12),0)</f>
        <v>0</v>
      </c>
      <c r="BX86" s="13">
        <f>IFERROR(SUM(BY8:BY11)/SUM(BX8:BX11),0)</f>
        <v>0</v>
      </c>
      <c r="BY86" s="13">
        <f>IFERROR(SUM(BZ7:BZ10)/SUM(BY7:BY10),0)</f>
        <v>0</v>
      </c>
      <c r="BZ86" s="13">
        <f>IFERROR(SUM(CA7:CA9)/SUM(BZ7:BZ9),0)</f>
        <v>0</v>
      </c>
      <c r="CA86" s="13">
        <f>IFERROR(SUM(CB7:CB8)/SUM(CA7:CA8),0)</f>
        <v>0</v>
      </c>
      <c r="CB86" s="13">
        <f>IFERROR(SUM(CC7:CC7)/SUM(CB7:CB7),0)</f>
        <v>0</v>
      </c>
      <c r="CC86" s="13" t="s">
        <v>25</v>
      </c>
    </row>
    <row r="87" ht="15" customHeight="1" outlineLevel="1" spans="2:81">
      <c r="B87" s="6" t="s">
        <v>33</v>
      </c>
      <c r="C87" s="13">
        <f>IFERROR(SUM(D36:D40)/SUM(C36:C40),0)</f>
        <v>1.80670759593795</v>
      </c>
      <c r="D87" s="13">
        <f>IFERROR(SUM(E35:E39)/SUM(D35:D39),0)</f>
        <v>1.22960102795789</v>
      </c>
      <c r="E87" s="13">
        <f>IFERROR(SUM(F34:F38)/SUM(E34:E38),0)</f>
        <v>1.18668159258118</v>
      </c>
      <c r="F87" s="13">
        <f>IFERROR(SUM(G33:G37)/SUM(F33:F37),0)</f>
        <v>1.122376647349</v>
      </c>
      <c r="G87" s="13">
        <f>IFERROR(SUM(H32:H36)/SUM(G32:G36),0)</f>
        <v>1.08055917145501</v>
      </c>
      <c r="H87" s="13">
        <f>IFERROR(SUM(I31:I35)/SUM(H31:H35),0)</f>
        <v>1.03798887562191</v>
      </c>
      <c r="I87" s="13">
        <f>IFERROR(SUM(J30:J34)/SUM(I30:I34),0)</f>
        <v>1.03008550032262</v>
      </c>
      <c r="J87" s="13">
        <f>IFERROR(SUM(K29:K33)/SUM(J29:J33),0)</f>
        <v>1.01163358301</v>
      </c>
      <c r="K87" s="13">
        <f>IFERROR(SUM(L28:L32)/SUM(K28:K32),0)</f>
        <v>1.01523178287306</v>
      </c>
      <c r="L87" s="13">
        <f>IFERROR(SUM(M27:M31)/SUM(L27:L31),0)</f>
        <v>1.00421891812128</v>
      </c>
      <c r="M87" s="13">
        <f>IFERROR(SUM(N26:N30)/SUM(M26:M30),0)</f>
        <v>1.0053533160988</v>
      </c>
      <c r="N87" s="13">
        <f>IFERROR(SUM(O25:O29)/SUM(N25:N29),0)</f>
        <v>1.00315160289963</v>
      </c>
      <c r="O87" s="13">
        <f>IFERROR(SUM(P24:P28)/SUM(O24:O28),0)</f>
        <v>1.00020873903154</v>
      </c>
      <c r="P87" s="13">
        <f>IFERROR(SUM(Q23:Q27)/SUM(P23:P27),0)</f>
        <v>1.00042131842174</v>
      </c>
      <c r="Q87" s="13">
        <f>IFERROR(SUM(R22:R26)/SUM(Q22:Q26),0)</f>
        <v>1.00102852792173</v>
      </c>
      <c r="R87" s="13">
        <f>IFERROR(SUM(S21:S25)/SUM(R21:R25),0)</f>
        <v>1.00097374334411</v>
      </c>
      <c r="S87" s="13">
        <f>IFERROR(SUM(T20:T24)/SUM(S20:S24),0)</f>
        <v>1.00101311055922</v>
      </c>
      <c r="T87" s="13">
        <f>IFERROR(SUM(U19:U23)/SUM(T19:T23),0)</f>
        <v>0.999971648346079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0.999253198335888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T87" s="6" t="s">
        <v>33</v>
      </c>
      <c r="AU87" s="13">
        <f>IFERROR(SUM(AV36:AV40)/SUM(AU36:AU40),0)</f>
        <v>0</v>
      </c>
      <c r="AV87" s="13">
        <f>IFERROR(SUM(AW35:AW39)/SUM(AV35:AV39),0)</f>
        <v>0</v>
      </c>
      <c r="AW87" s="13">
        <f>IFERROR(SUM(AX34:AX38)/SUM(AW34:AW38),0)</f>
        <v>0</v>
      </c>
      <c r="AX87" s="13">
        <f>IFERROR(SUM(AY33:AY37)/SUM(AX33:AX37),0)</f>
        <v>0</v>
      </c>
      <c r="AY87" s="13">
        <f>IFERROR(SUM(AZ32:AZ36)/SUM(AY32:AY36),0)</f>
        <v>0</v>
      </c>
      <c r="AZ87" s="13">
        <f>IFERROR(SUM(BA31:BA35)/SUM(AZ31:AZ35),0)</f>
        <v>0</v>
      </c>
      <c r="BA87" s="13">
        <f>IFERROR(SUM(BB30:BB34)/SUM(BA30:BA34),0)</f>
        <v>0</v>
      </c>
      <c r="BB87" s="13">
        <f>IFERROR(SUM(BC29:BC33)/SUM(BB29:BB33),0)</f>
        <v>0</v>
      </c>
      <c r="BC87" s="13">
        <f>IFERROR(SUM(BD28:BD32)/SUM(BC28:BC32),0)</f>
        <v>0</v>
      </c>
      <c r="BD87" s="13">
        <f>IFERROR(SUM(BE27:BE31)/SUM(BD27:BD31),0)</f>
        <v>0</v>
      </c>
      <c r="BE87" s="13">
        <f>IFERROR(SUM(BF26:BF30)/SUM(BE26:BE30),0)</f>
        <v>0</v>
      </c>
      <c r="BF87" s="13">
        <f>IFERROR(SUM(BG25:BG29)/SUM(BF25:BF29),0)</f>
        <v>0</v>
      </c>
      <c r="BG87" s="13">
        <f>IFERROR(SUM(BH24:BH28)/SUM(BG24:BG28),0)</f>
        <v>0</v>
      </c>
      <c r="BH87" s="13">
        <f>IFERROR(SUM(BI23:BI27)/SUM(BH23:BH27),0)</f>
        <v>0</v>
      </c>
      <c r="BI87" s="13">
        <f>IFERROR(SUM(BJ22:BJ26)/SUM(BI22:BI26),0)</f>
        <v>0</v>
      </c>
      <c r="BJ87" s="13">
        <f>IFERROR(SUM(BK21:BK25)/SUM(BJ21:BJ25),0)</f>
        <v>0</v>
      </c>
      <c r="BK87" s="13">
        <f>IFERROR(SUM(BL20:BL24)/SUM(BK20:BK24),0)</f>
        <v>0</v>
      </c>
      <c r="BL87" s="13">
        <f>IFERROR(SUM(BM19:BM23)/SUM(BL19:BL23),0)</f>
        <v>0</v>
      </c>
      <c r="BM87" s="13">
        <f>IFERROR(SUM(BN18:BN22)/SUM(BM18:BM22),0)</f>
        <v>0</v>
      </c>
      <c r="BN87" s="13">
        <f>IFERROR(SUM(BO17:BO21)/SUM(BN17:BN21),0)</f>
        <v>0</v>
      </c>
      <c r="BO87" s="13">
        <f>IFERROR(SUM(BP16:BP20)/SUM(BO16:BO20),0)</f>
        <v>0</v>
      </c>
      <c r="BP87" s="13">
        <f>IFERROR(SUM(BQ15:BQ19)/SUM(BP15:BP19),0)</f>
        <v>0</v>
      </c>
      <c r="BQ87" s="13">
        <f>IFERROR(SUM(BR14:BR18)/SUM(BQ14:BQ18),0)</f>
        <v>0</v>
      </c>
      <c r="BR87" s="13">
        <f>IFERROR(SUM(BS13:BS17)/SUM(BR13:BR17),0)</f>
        <v>0</v>
      </c>
      <c r="BS87" s="13">
        <f>IFERROR(SUM(BT12:BT16)/SUM(BS12:BS16),0)</f>
        <v>0</v>
      </c>
      <c r="BT87" s="13">
        <f>IFERROR(SUM(BU11:BU15)/SUM(BT11:BT15),0)</f>
        <v>0</v>
      </c>
      <c r="BU87" s="13">
        <f>IFERROR(SUM(BV10:BV14)/SUM(BU10:BU14),0)</f>
        <v>0</v>
      </c>
      <c r="BV87" s="13">
        <f>IFERROR(SUM(BW9:BW13)/SUM(BV9:BV13),0)</f>
        <v>0</v>
      </c>
      <c r="BW87" s="13">
        <f>IFERROR(SUM(BX8:BX12)/SUM(BW8:BW12),0)</f>
        <v>0</v>
      </c>
      <c r="BX87" s="13">
        <f>IFERROR(SUM(BY7:BY11)/SUM(BX7:BX11),0)</f>
        <v>0</v>
      </c>
      <c r="BY87" s="13">
        <f>IFERROR(SUM(BZ7:BZ10)/SUM(BY7:BY10),0)</f>
        <v>0</v>
      </c>
      <c r="BZ87" s="13">
        <f>IFERROR(SUM(CA7:CA9)/SUM(BZ7:BZ9),0)</f>
        <v>0</v>
      </c>
      <c r="CA87" s="13">
        <f>IFERROR(SUM(CB7:CB8)/SUM(CA7:CA8),0)</f>
        <v>0</v>
      </c>
      <c r="CB87" s="13">
        <f>IFERROR(SUM(CC7:CC7)/SUM(CB7:CB7),0)</f>
        <v>0</v>
      </c>
      <c r="CC87" s="13" t="s">
        <v>25</v>
      </c>
    </row>
    <row r="88" ht="15" customHeight="1" outlineLevel="1" spans="2:81">
      <c r="B88" s="6" t="s">
        <v>34</v>
      </c>
      <c r="C88" s="13">
        <f>IFERROR(SUM(D35:D40)/SUM(C35:C40),0)</f>
        <v>1.81729940036917</v>
      </c>
      <c r="D88" s="13">
        <f>IFERROR(SUM(E34:E39)/SUM(D34:D39),0)</f>
        <v>1.23625854139933</v>
      </c>
      <c r="E88" s="13">
        <f>IFERROR(SUM(F33:F38)/SUM(E33:E38),0)</f>
        <v>1.1912268825349</v>
      </c>
      <c r="F88" s="13">
        <f>IFERROR(SUM(G32:G37)/SUM(F32:F37),0)</f>
        <v>1.13042889132472</v>
      </c>
      <c r="G88" s="13">
        <f>IFERROR(SUM(H31:H36)/SUM(G31:G36),0)</f>
        <v>1.08591044722007</v>
      </c>
      <c r="H88" s="13">
        <f>IFERROR(SUM(I30:I35)/SUM(H30:H35),0)</f>
        <v>1.0396977536037</v>
      </c>
      <c r="I88" s="13">
        <f>IFERROR(SUM(J29:J34)/SUM(I29:I34),0)</f>
        <v>1.0299675323407</v>
      </c>
      <c r="J88" s="13">
        <f>IFERROR(SUM(K28:K33)/SUM(J28:J33),0)</f>
        <v>1.01178644207851</v>
      </c>
      <c r="K88" s="13">
        <f>IFERROR(SUM(L27:L32)/SUM(K27:K32),0)</f>
        <v>1.01458379629736</v>
      </c>
      <c r="L88" s="13">
        <f>IFERROR(SUM(M26:M31)/SUM(L26:L31),0)</f>
        <v>1.00426984310448</v>
      </c>
      <c r="M88" s="13">
        <f>IFERROR(SUM(N25:N30)/SUM(M25:M30),0)</f>
        <v>1.00503469545778</v>
      </c>
      <c r="N88" s="13">
        <f>IFERROR(SUM(O24:O29)/SUM(N24:N29),0)</f>
        <v>1.00345698774842</v>
      </c>
      <c r="O88" s="13">
        <f>IFERROR(SUM(P23:P28)/SUM(O23:O28),0)</f>
        <v>1.00072354423816</v>
      </c>
      <c r="P88" s="13">
        <f>IFERROR(SUM(Q22:Q27)/SUM(P22:P27),0)</f>
        <v>1.00039877997766</v>
      </c>
      <c r="Q88" s="13">
        <f>IFERROR(SUM(R21:R26)/SUM(Q21:Q26),0)</f>
        <v>1.00096408636398</v>
      </c>
      <c r="R88" s="13">
        <f>IFERROR(SUM(S20:S25)/SUM(R20:R25),0)</f>
        <v>1.00093037405427</v>
      </c>
      <c r="S88" s="13">
        <f>IFERROR(SUM(T19:T24)/SUM(S19:S24),0)</f>
        <v>1.00097130258724</v>
      </c>
      <c r="T88" s="13">
        <f>IFERROR(SUM(U18:U23)/SUM(T18:T23),0)</f>
        <v>0.999972352538915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0.999298916961313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T88" s="6" t="s">
        <v>34</v>
      </c>
      <c r="AU88" s="13">
        <f>IFERROR(SUM(AV35:AV40)/SUM(AU35:AU40),0)</f>
        <v>0</v>
      </c>
      <c r="AV88" s="13">
        <f>IFERROR(SUM(AW34:AW39)/SUM(AV34:AV39),0)</f>
        <v>0</v>
      </c>
      <c r="AW88" s="13">
        <f>IFERROR(SUM(AX33:AX38)/SUM(AW33:AW38),0)</f>
        <v>0</v>
      </c>
      <c r="AX88" s="13">
        <f>IFERROR(SUM(AY32:AY37)/SUM(AX32:AX37),0)</f>
        <v>0</v>
      </c>
      <c r="AY88" s="13">
        <f>IFERROR(SUM(AZ31:AZ36)/SUM(AY31:AY36),0)</f>
        <v>0</v>
      </c>
      <c r="AZ88" s="13">
        <f>IFERROR(SUM(BA30:BA35)/SUM(AZ30:AZ35),0)</f>
        <v>0</v>
      </c>
      <c r="BA88" s="13">
        <f>IFERROR(SUM(BB29:BB34)/SUM(BA29:BA34),0)</f>
        <v>0</v>
      </c>
      <c r="BB88" s="13">
        <f>IFERROR(SUM(BC28:BC33)/SUM(BB28:BB33),0)</f>
        <v>0</v>
      </c>
      <c r="BC88" s="13">
        <f>IFERROR(SUM(BD27:BD32)/SUM(BC27:BC32),0)</f>
        <v>0</v>
      </c>
      <c r="BD88" s="13">
        <f>IFERROR(SUM(BE26:BE31)/SUM(BD26:BD31),0)</f>
        <v>0</v>
      </c>
      <c r="BE88" s="13">
        <f>IFERROR(SUM(BF25:BF30)/SUM(BE25:BE30),0)</f>
        <v>0</v>
      </c>
      <c r="BF88" s="13">
        <f>IFERROR(SUM(BG24:BG29)/SUM(BF24:BF29),0)</f>
        <v>0</v>
      </c>
      <c r="BG88" s="13">
        <f>IFERROR(SUM(BH23:BH28)/SUM(BG23:BG28),0)</f>
        <v>0</v>
      </c>
      <c r="BH88" s="13">
        <f>IFERROR(SUM(BI22:BI27)/SUM(BH22:BH27),0)</f>
        <v>0</v>
      </c>
      <c r="BI88" s="13">
        <f>IFERROR(SUM(BJ21:BJ26)/SUM(BI21:BI26),0)</f>
        <v>0</v>
      </c>
      <c r="BJ88" s="13">
        <f>IFERROR(SUM(BK20:BK25)/SUM(BJ20:BJ25),0)</f>
        <v>0</v>
      </c>
      <c r="BK88" s="13">
        <f>IFERROR(SUM(BL19:BL24)/SUM(BK19:BK24),0)</f>
        <v>0</v>
      </c>
      <c r="BL88" s="13">
        <f>IFERROR(SUM(BM18:BM23)/SUM(BL18:BL23),0)</f>
        <v>0</v>
      </c>
      <c r="BM88" s="13">
        <f>IFERROR(SUM(BN17:BN22)/SUM(BM17:BM22),0)</f>
        <v>0</v>
      </c>
      <c r="BN88" s="13">
        <f>IFERROR(SUM(BO16:BO21)/SUM(BN16:BN21),0)</f>
        <v>0</v>
      </c>
      <c r="BO88" s="13">
        <f>IFERROR(SUM(BP15:BP20)/SUM(BO15:BO20),0)</f>
        <v>0</v>
      </c>
      <c r="BP88" s="13">
        <f>IFERROR(SUM(BQ14:BQ19)/SUM(BP14:BP19),0)</f>
        <v>0</v>
      </c>
      <c r="BQ88" s="13">
        <f>IFERROR(SUM(BR13:BR18)/SUM(BQ13:BQ18),0)</f>
        <v>0</v>
      </c>
      <c r="BR88" s="13">
        <f>IFERROR(SUM(BS12:BS17)/SUM(BR12:BR17),0)</f>
        <v>0</v>
      </c>
      <c r="BS88" s="13">
        <f>IFERROR(SUM(BT11:BT16)/SUM(BS11:BS16),0)</f>
        <v>0</v>
      </c>
      <c r="BT88" s="13">
        <f>IFERROR(SUM(BU10:BU15)/SUM(BT10:BT15),0)</f>
        <v>0</v>
      </c>
      <c r="BU88" s="13">
        <f>IFERROR(SUM(BV9:BV14)/SUM(BU9:BU14),0)</f>
        <v>0</v>
      </c>
      <c r="BV88" s="13">
        <f>IFERROR(SUM(BW8:BW13)/SUM(BV8:BV13),0)</f>
        <v>0</v>
      </c>
      <c r="BW88" s="13">
        <f>IFERROR(SUM(BX7:BX12)/SUM(BW7:BW12),0)</f>
        <v>0</v>
      </c>
      <c r="BX88" s="13">
        <f>IFERROR(SUM(BY7:BY11)/SUM(BX7:BX11),0)</f>
        <v>0</v>
      </c>
      <c r="BY88" s="13">
        <f>IFERROR(SUM(BZ7:BZ10)/SUM(BY7:BY10),0)</f>
        <v>0</v>
      </c>
      <c r="BZ88" s="13">
        <f>IFERROR(SUM(CA7:CA9)/SUM(BZ7:BZ9),0)</f>
        <v>0</v>
      </c>
      <c r="CA88" s="13">
        <f>IFERROR(SUM(CB7:CB8)/SUM(CA7:CA8),0)</f>
        <v>0</v>
      </c>
      <c r="CB88" s="13">
        <f>IFERROR(SUM(CC7:CC7)/SUM(CB7:CB7),0)</f>
        <v>0</v>
      </c>
      <c r="CC88" s="13" t="s">
        <v>25</v>
      </c>
    </row>
    <row r="89" ht="15" customHeight="1" outlineLevel="1" spans="2:81">
      <c r="B89" s="15" t="s">
        <v>35</v>
      </c>
      <c r="C89" s="16">
        <v>1.1</v>
      </c>
      <c r="D89" s="16">
        <v>1.05</v>
      </c>
      <c r="E89" s="16">
        <v>1.04</v>
      </c>
      <c r="F89" s="16">
        <v>1.03</v>
      </c>
      <c r="G89" s="16">
        <v>1.02</v>
      </c>
      <c r="H89" s="16">
        <v>1.003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T89" s="15" t="s">
        <v>35</v>
      </c>
      <c r="AU89" s="16">
        <f t="shared" ref="AU89:CB89" si="8">IFERROR(AU88,0)</f>
        <v>0</v>
      </c>
      <c r="AV89" s="16">
        <f t="shared" si="8"/>
        <v>0</v>
      </c>
      <c r="AW89" s="16">
        <f t="shared" si="8"/>
        <v>0</v>
      </c>
      <c r="AX89" s="16">
        <f t="shared" si="8"/>
        <v>0</v>
      </c>
      <c r="AY89" s="16">
        <f t="shared" si="8"/>
        <v>0</v>
      </c>
      <c r="AZ89" s="16">
        <f t="shared" si="8"/>
        <v>0</v>
      </c>
      <c r="BA89" s="16">
        <f t="shared" si="8"/>
        <v>0</v>
      </c>
      <c r="BB89" s="16">
        <f t="shared" si="8"/>
        <v>0</v>
      </c>
      <c r="BC89" s="16">
        <f t="shared" si="8"/>
        <v>0</v>
      </c>
      <c r="BD89" s="16">
        <f t="shared" si="8"/>
        <v>0</v>
      </c>
      <c r="BE89" s="16">
        <f t="shared" si="8"/>
        <v>0</v>
      </c>
      <c r="BF89" s="16">
        <f t="shared" si="8"/>
        <v>0</v>
      </c>
      <c r="BG89" s="16">
        <f t="shared" si="8"/>
        <v>0</v>
      </c>
      <c r="BH89" s="16">
        <f t="shared" si="8"/>
        <v>0</v>
      </c>
      <c r="BI89" s="16">
        <f t="shared" si="8"/>
        <v>0</v>
      </c>
      <c r="BJ89" s="16">
        <f t="shared" si="8"/>
        <v>0</v>
      </c>
      <c r="BK89" s="16">
        <f t="shared" si="8"/>
        <v>0</v>
      </c>
      <c r="BL89" s="16">
        <f t="shared" si="8"/>
        <v>0</v>
      </c>
      <c r="BM89" s="16">
        <f t="shared" si="8"/>
        <v>0</v>
      </c>
      <c r="BN89" s="16">
        <f t="shared" si="8"/>
        <v>0</v>
      </c>
      <c r="BO89" s="16">
        <f t="shared" si="8"/>
        <v>0</v>
      </c>
      <c r="BP89" s="16">
        <f t="shared" si="8"/>
        <v>0</v>
      </c>
      <c r="BQ89" s="16">
        <f t="shared" si="8"/>
        <v>0</v>
      </c>
      <c r="BR89" s="16">
        <f t="shared" si="8"/>
        <v>0</v>
      </c>
      <c r="BS89" s="16">
        <f t="shared" si="8"/>
        <v>0</v>
      </c>
      <c r="BT89" s="16">
        <f t="shared" si="8"/>
        <v>0</v>
      </c>
      <c r="BU89" s="16">
        <f t="shared" si="8"/>
        <v>0</v>
      </c>
      <c r="BV89" s="16">
        <f t="shared" si="8"/>
        <v>0</v>
      </c>
      <c r="BW89" s="16">
        <f t="shared" si="8"/>
        <v>0</v>
      </c>
      <c r="BX89" s="16">
        <f t="shared" si="8"/>
        <v>0</v>
      </c>
      <c r="BY89" s="16">
        <f t="shared" si="8"/>
        <v>0</v>
      </c>
      <c r="BZ89" s="16">
        <f t="shared" si="8"/>
        <v>0</v>
      </c>
      <c r="CA89" s="16">
        <f t="shared" si="8"/>
        <v>0</v>
      </c>
      <c r="CB89" s="16">
        <f t="shared" si="8"/>
        <v>0</v>
      </c>
      <c r="CC89" s="16">
        <v>1</v>
      </c>
    </row>
    <row r="90" ht="15" customHeight="1" outlineLevel="1" spans="2:81">
      <c r="B90" s="6" t="s">
        <v>36</v>
      </c>
      <c r="C90" s="13">
        <f t="shared" ref="C90:AJ90" si="9">IFERROR(C89*D90,0)</f>
        <v>1.26576666216</v>
      </c>
      <c r="D90" s="13">
        <f t="shared" si="9"/>
        <v>1.1506969656</v>
      </c>
      <c r="E90" s="13">
        <f t="shared" si="9"/>
        <v>1.095901872</v>
      </c>
      <c r="F90" s="13">
        <f t="shared" si="9"/>
        <v>1.0537518</v>
      </c>
      <c r="G90" s="13">
        <f t="shared" si="9"/>
        <v>1.02306</v>
      </c>
      <c r="H90" s="13">
        <f t="shared" si="9"/>
        <v>1.003</v>
      </c>
      <c r="I90" s="13">
        <f t="shared" si="9"/>
        <v>1</v>
      </c>
      <c r="J90" s="13">
        <f t="shared" si="9"/>
        <v>1</v>
      </c>
      <c r="K90" s="13">
        <f t="shared" si="9"/>
        <v>1</v>
      </c>
      <c r="L90" s="13">
        <f t="shared" si="9"/>
        <v>1</v>
      </c>
      <c r="M90" s="13">
        <f t="shared" si="9"/>
        <v>1</v>
      </c>
      <c r="N90" s="13">
        <f t="shared" si="9"/>
        <v>1</v>
      </c>
      <c r="O90" s="13">
        <f t="shared" si="9"/>
        <v>1</v>
      </c>
      <c r="P90" s="13">
        <f t="shared" si="9"/>
        <v>1</v>
      </c>
      <c r="Q90" s="13">
        <f t="shared" si="9"/>
        <v>1</v>
      </c>
      <c r="R90" s="13">
        <f t="shared" si="9"/>
        <v>1</v>
      </c>
      <c r="S90" s="13">
        <f t="shared" si="9"/>
        <v>1</v>
      </c>
      <c r="T90" s="13">
        <f t="shared" si="9"/>
        <v>1</v>
      </c>
      <c r="U90" s="13">
        <f t="shared" si="9"/>
        <v>1</v>
      </c>
      <c r="V90" s="13">
        <f t="shared" si="9"/>
        <v>1</v>
      </c>
      <c r="W90" s="13">
        <f t="shared" si="9"/>
        <v>1</v>
      </c>
      <c r="X90" s="13">
        <f t="shared" si="9"/>
        <v>1</v>
      </c>
      <c r="Y90" s="13">
        <f t="shared" si="9"/>
        <v>1</v>
      </c>
      <c r="Z90" s="13">
        <f t="shared" si="9"/>
        <v>1</v>
      </c>
      <c r="AA90" s="13">
        <f t="shared" si="9"/>
        <v>1</v>
      </c>
      <c r="AB90" s="13">
        <f t="shared" si="9"/>
        <v>1</v>
      </c>
      <c r="AC90" s="13">
        <f t="shared" si="9"/>
        <v>1</v>
      </c>
      <c r="AD90" s="13">
        <f t="shared" si="9"/>
        <v>1</v>
      </c>
      <c r="AE90" s="13">
        <f t="shared" si="9"/>
        <v>1</v>
      </c>
      <c r="AF90" s="13">
        <f t="shared" si="9"/>
        <v>1</v>
      </c>
      <c r="AG90" s="13">
        <f t="shared" si="9"/>
        <v>1</v>
      </c>
      <c r="AH90" s="13">
        <f t="shared" si="9"/>
        <v>1</v>
      </c>
      <c r="AI90" s="13">
        <f t="shared" si="9"/>
        <v>1</v>
      </c>
      <c r="AJ90" s="13">
        <f t="shared" si="9"/>
        <v>1</v>
      </c>
      <c r="AK90" s="13">
        <f>AK89</f>
        <v>1</v>
      </c>
      <c r="AT90" s="6" t="s">
        <v>36</v>
      </c>
      <c r="AU90" s="13">
        <f t="shared" ref="AU90:CB90" si="10">IFERROR(AU89*AV90,0)</f>
        <v>0</v>
      </c>
      <c r="AV90" s="13">
        <f t="shared" si="10"/>
        <v>0</v>
      </c>
      <c r="AW90" s="13">
        <f t="shared" si="10"/>
        <v>0</v>
      </c>
      <c r="AX90" s="13">
        <f t="shared" si="10"/>
        <v>0</v>
      </c>
      <c r="AY90" s="13">
        <f t="shared" si="10"/>
        <v>0</v>
      </c>
      <c r="AZ90" s="13">
        <f t="shared" si="10"/>
        <v>0</v>
      </c>
      <c r="BA90" s="13">
        <f t="shared" si="10"/>
        <v>0</v>
      </c>
      <c r="BB90" s="13">
        <f t="shared" si="10"/>
        <v>0</v>
      </c>
      <c r="BC90" s="13">
        <f t="shared" si="10"/>
        <v>0</v>
      </c>
      <c r="BD90" s="13">
        <f t="shared" si="10"/>
        <v>0</v>
      </c>
      <c r="BE90" s="13">
        <f t="shared" si="10"/>
        <v>0</v>
      </c>
      <c r="BF90" s="13">
        <f t="shared" si="10"/>
        <v>0</v>
      </c>
      <c r="BG90" s="13">
        <f t="shared" si="10"/>
        <v>0</v>
      </c>
      <c r="BH90" s="13">
        <f t="shared" si="10"/>
        <v>0</v>
      </c>
      <c r="BI90" s="13">
        <f t="shared" si="10"/>
        <v>0</v>
      </c>
      <c r="BJ90" s="13">
        <f t="shared" si="10"/>
        <v>0</v>
      </c>
      <c r="BK90" s="13">
        <f t="shared" si="10"/>
        <v>0</v>
      </c>
      <c r="BL90" s="13">
        <f t="shared" si="10"/>
        <v>0</v>
      </c>
      <c r="BM90" s="13">
        <f t="shared" si="10"/>
        <v>0</v>
      </c>
      <c r="BN90" s="13">
        <f t="shared" si="10"/>
        <v>0</v>
      </c>
      <c r="BO90" s="13">
        <f t="shared" si="10"/>
        <v>0</v>
      </c>
      <c r="BP90" s="13">
        <f t="shared" si="10"/>
        <v>0</v>
      </c>
      <c r="BQ90" s="13">
        <f t="shared" si="10"/>
        <v>0</v>
      </c>
      <c r="BR90" s="13">
        <f t="shared" si="10"/>
        <v>0</v>
      </c>
      <c r="BS90" s="13">
        <f t="shared" si="10"/>
        <v>0</v>
      </c>
      <c r="BT90" s="13">
        <f t="shared" si="10"/>
        <v>0</v>
      </c>
      <c r="BU90" s="13">
        <f t="shared" si="10"/>
        <v>0</v>
      </c>
      <c r="BV90" s="13">
        <f t="shared" si="10"/>
        <v>0</v>
      </c>
      <c r="BW90" s="13">
        <f t="shared" si="10"/>
        <v>0</v>
      </c>
      <c r="BX90" s="13">
        <f t="shared" si="10"/>
        <v>0</v>
      </c>
      <c r="BY90" s="13">
        <f t="shared" si="10"/>
        <v>0</v>
      </c>
      <c r="BZ90" s="13">
        <f t="shared" si="10"/>
        <v>0</v>
      </c>
      <c r="CA90" s="13">
        <f t="shared" si="10"/>
        <v>0</v>
      </c>
      <c r="CB90" s="13">
        <f t="shared" si="10"/>
        <v>0</v>
      </c>
      <c r="CC90" s="13">
        <f>CC89</f>
        <v>1</v>
      </c>
    </row>
    <row r="91" ht="15" customHeight="1" outlineLevel="1" spans="2:81">
      <c r="B91" s="6" t="s">
        <v>37</v>
      </c>
      <c r="C91" s="13">
        <f t="shared" ref="C91:AK91" si="11">IFERROR(ROUND(1-1/C90,4),0)</f>
        <v>0.21</v>
      </c>
      <c r="D91" s="13">
        <f t="shared" si="11"/>
        <v>0.131</v>
      </c>
      <c r="E91" s="13">
        <f t="shared" si="11"/>
        <v>0.0875</v>
      </c>
      <c r="F91" s="13">
        <f t="shared" si="11"/>
        <v>0.051</v>
      </c>
      <c r="G91" s="13">
        <f t="shared" si="11"/>
        <v>0.0225</v>
      </c>
      <c r="H91" s="13">
        <f t="shared" si="11"/>
        <v>0.003</v>
      </c>
      <c r="I91" s="13">
        <f t="shared" si="11"/>
        <v>0</v>
      </c>
      <c r="J91" s="13">
        <f t="shared" si="11"/>
        <v>0</v>
      </c>
      <c r="K91" s="13">
        <f t="shared" si="11"/>
        <v>0</v>
      </c>
      <c r="L91" s="13">
        <f t="shared" si="11"/>
        <v>0</v>
      </c>
      <c r="M91" s="13">
        <f t="shared" si="11"/>
        <v>0</v>
      </c>
      <c r="N91" s="13">
        <f t="shared" si="11"/>
        <v>0</v>
      </c>
      <c r="O91" s="13">
        <f t="shared" si="11"/>
        <v>0</v>
      </c>
      <c r="P91" s="13">
        <f t="shared" si="11"/>
        <v>0</v>
      </c>
      <c r="Q91" s="13">
        <f t="shared" si="11"/>
        <v>0</v>
      </c>
      <c r="R91" s="13">
        <f t="shared" si="11"/>
        <v>0</v>
      </c>
      <c r="S91" s="13">
        <f t="shared" si="11"/>
        <v>0</v>
      </c>
      <c r="T91" s="13">
        <f t="shared" si="11"/>
        <v>0</v>
      </c>
      <c r="U91" s="13">
        <f t="shared" si="11"/>
        <v>0</v>
      </c>
      <c r="V91" s="13">
        <f t="shared" si="11"/>
        <v>0</v>
      </c>
      <c r="W91" s="13">
        <f t="shared" si="11"/>
        <v>0</v>
      </c>
      <c r="X91" s="13">
        <f t="shared" si="11"/>
        <v>0</v>
      </c>
      <c r="Y91" s="13">
        <f t="shared" si="11"/>
        <v>0</v>
      </c>
      <c r="Z91" s="13">
        <f t="shared" si="11"/>
        <v>0</v>
      </c>
      <c r="AA91" s="13">
        <f t="shared" si="11"/>
        <v>0</v>
      </c>
      <c r="AB91" s="13">
        <f t="shared" si="11"/>
        <v>0</v>
      </c>
      <c r="AC91" s="13">
        <f t="shared" si="11"/>
        <v>0</v>
      </c>
      <c r="AD91" s="13">
        <f t="shared" si="11"/>
        <v>0</v>
      </c>
      <c r="AE91" s="13">
        <f t="shared" si="11"/>
        <v>0</v>
      </c>
      <c r="AF91" s="13">
        <f t="shared" si="11"/>
        <v>0</v>
      </c>
      <c r="AG91" s="13">
        <f t="shared" si="11"/>
        <v>0</v>
      </c>
      <c r="AH91" s="13">
        <f t="shared" si="11"/>
        <v>0</v>
      </c>
      <c r="AI91" s="13">
        <f t="shared" si="11"/>
        <v>0</v>
      </c>
      <c r="AJ91" s="13">
        <f t="shared" si="11"/>
        <v>0</v>
      </c>
      <c r="AK91" s="13">
        <f t="shared" si="11"/>
        <v>0</v>
      </c>
      <c r="AT91" s="6" t="s">
        <v>37</v>
      </c>
      <c r="AU91" s="13">
        <f t="shared" ref="AU91:CC91" si="12">IFERROR(ROUND(1-1/AU90,4),0)</f>
        <v>0</v>
      </c>
      <c r="AV91" s="13">
        <f t="shared" si="12"/>
        <v>0</v>
      </c>
      <c r="AW91" s="13">
        <f t="shared" si="12"/>
        <v>0</v>
      </c>
      <c r="AX91" s="13">
        <f t="shared" si="12"/>
        <v>0</v>
      </c>
      <c r="AY91" s="13">
        <f t="shared" si="12"/>
        <v>0</v>
      </c>
      <c r="AZ91" s="13">
        <f t="shared" si="12"/>
        <v>0</v>
      </c>
      <c r="BA91" s="13">
        <f t="shared" si="12"/>
        <v>0</v>
      </c>
      <c r="BB91" s="13">
        <f t="shared" si="12"/>
        <v>0</v>
      </c>
      <c r="BC91" s="13">
        <f t="shared" si="12"/>
        <v>0</v>
      </c>
      <c r="BD91" s="13">
        <f t="shared" si="12"/>
        <v>0</v>
      </c>
      <c r="BE91" s="13">
        <f t="shared" si="12"/>
        <v>0</v>
      </c>
      <c r="BF91" s="13">
        <f t="shared" si="12"/>
        <v>0</v>
      </c>
      <c r="BG91" s="13">
        <f t="shared" si="12"/>
        <v>0</v>
      </c>
      <c r="BH91" s="13">
        <f t="shared" si="12"/>
        <v>0</v>
      </c>
      <c r="BI91" s="13">
        <f t="shared" si="12"/>
        <v>0</v>
      </c>
      <c r="BJ91" s="13">
        <f t="shared" si="12"/>
        <v>0</v>
      </c>
      <c r="BK91" s="13">
        <f t="shared" si="12"/>
        <v>0</v>
      </c>
      <c r="BL91" s="13">
        <f t="shared" si="12"/>
        <v>0</v>
      </c>
      <c r="BM91" s="13">
        <f t="shared" si="12"/>
        <v>0</v>
      </c>
      <c r="BN91" s="13">
        <f t="shared" si="12"/>
        <v>0</v>
      </c>
      <c r="BO91" s="13">
        <f t="shared" si="12"/>
        <v>0</v>
      </c>
      <c r="BP91" s="13">
        <f t="shared" si="12"/>
        <v>0</v>
      </c>
      <c r="BQ91" s="13">
        <f t="shared" si="12"/>
        <v>0</v>
      </c>
      <c r="BR91" s="13">
        <f t="shared" si="12"/>
        <v>0</v>
      </c>
      <c r="BS91" s="13">
        <f t="shared" si="12"/>
        <v>0</v>
      </c>
      <c r="BT91" s="13">
        <f t="shared" si="12"/>
        <v>0</v>
      </c>
      <c r="BU91" s="13">
        <f t="shared" si="12"/>
        <v>0</v>
      </c>
      <c r="BV91" s="13">
        <f t="shared" si="12"/>
        <v>0</v>
      </c>
      <c r="BW91" s="13">
        <f t="shared" si="12"/>
        <v>0</v>
      </c>
      <c r="BX91" s="13">
        <f t="shared" si="12"/>
        <v>0</v>
      </c>
      <c r="BY91" s="13">
        <f t="shared" si="12"/>
        <v>0</v>
      </c>
      <c r="BZ91" s="13">
        <f t="shared" si="12"/>
        <v>0</v>
      </c>
      <c r="CA91" s="13">
        <f t="shared" si="12"/>
        <v>0</v>
      </c>
      <c r="CB91" s="13">
        <f t="shared" si="12"/>
        <v>0</v>
      </c>
      <c r="CC91" s="13">
        <f t="shared" si="12"/>
        <v>0</v>
      </c>
    </row>
    <row r="92" ht="15" customHeight="1" outlineLevel="1" spans="2:105">
      <c r="B92" s="17" t="s">
        <v>60</v>
      </c>
      <c r="C92" s="13">
        <f>IFERROR(1/C90,0)</f>
        <v>0.790035027698963</v>
      </c>
      <c r="D92" s="13">
        <f t="shared" ref="D92:AK92" si="13">IFERROR(1/D90,0)</f>
        <v>0.86903853046886</v>
      </c>
      <c r="E92" s="13">
        <f t="shared" si="13"/>
        <v>0.912490456992303</v>
      </c>
      <c r="F92" s="13">
        <f t="shared" si="13"/>
        <v>0.948990075271995</v>
      </c>
      <c r="G92" s="13">
        <f t="shared" si="13"/>
        <v>0.977459777530155</v>
      </c>
      <c r="H92" s="13">
        <f t="shared" si="13"/>
        <v>0.997008973080758</v>
      </c>
      <c r="I92" s="13">
        <f t="shared" si="13"/>
        <v>1</v>
      </c>
      <c r="J92" s="13">
        <f t="shared" si="13"/>
        <v>1</v>
      </c>
      <c r="K92" s="13">
        <f t="shared" si="13"/>
        <v>1</v>
      </c>
      <c r="L92" s="13">
        <f t="shared" si="13"/>
        <v>1</v>
      </c>
      <c r="M92" s="13">
        <f t="shared" si="13"/>
        <v>1</v>
      </c>
      <c r="N92" s="13">
        <f t="shared" si="13"/>
        <v>1</v>
      </c>
      <c r="O92" s="13">
        <f t="shared" si="13"/>
        <v>1</v>
      </c>
      <c r="P92" s="13">
        <f t="shared" si="13"/>
        <v>1</v>
      </c>
      <c r="Q92" s="13">
        <f t="shared" si="13"/>
        <v>1</v>
      </c>
      <c r="R92" s="13">
        <f t="shared" si="13"/>
        <v>1</v>
      </c>
      <c r="S92" s="22">
        <f t="shared" si="13"/>
        <v>1</v>
      </c>
      <c r="T92" s="13">
        <f t="shared" si="13"/>
        <v>1</v>
      </c>
      <c r="U92" s="13">
        <f t="shared" si="13"/>
        <v>1</v>
      </c>
      <c r="V92" s="13">
        <f t="shared" si="13"/>
        <v>1</v>
      </c>
      <c r="W92" s="13">
        <f t="shared" si="13"/>
        <v>1</v>
      </c>
      <c r="X92" s="13">
        <f t="shared" si="13"/>
        <v>1</v>
      </c>
      <c r="Y92" s="13">
        <f t="shared" si="13"/>
        <v>1</v>
      </c>
      <c r="Z92" s="13">
        <f t="shared" si="13"/>
        <v>1</v>
      </c>
      <c r="AA92" s="13">
        <f t="shared" si="13"/>
        <v>1</v>
      </c>
      <c r="AB92" s="13">
        <f t="shared" si="13"/>
        <v>1</v>
      </c>
      <c r="AC92" s="13">
        <f t="shared" si="13"/>
        <v>1</v>
      </c>
      <c r="AD92" s="13">
        <f t="shared" si="13"/>
        <v>1</v>
      </c>
      <c r="AE92" s="13">
        <f t="shared" si="13"/>
        <v>1</v>
      </c>
      <c r="AF92" s="13">
        <f t="shared" si="13"/>
        <v>1</v>
      </c>
      <c r="AG92" s="13">
        <f t="shared" si="13"/>
        <v>1</v>
      </c>
      <c r="AH92" s="13">
        <f t="shared" si="13"/>
        <v>1</v>
      </c>
      <c r="AI92" s="13">
        <f t="shared" si="13"/>
        <v>1</v>
      </c>
      <c r="AJ92" s="13">
        <f t="shared" si="13"/>
        <v>1</v>
      </c>
      <c r="AK92" s="13">
        <f t="shared" si="13"/>
        <v>1</v>
      </c>
      <c r="AT92" s="17" t="s">
        <v>60</v>
      </c>
      <c r="AU92" s="13">
        <f>IFERROR(1/AU90,0)</f>
        <v>0</v>
      </c>
      <c r="AV92" s="13">
        <f t="shared" ref="AV92:CC92" si="14">IFERROR(1/AV90,0)</f>
        <v>0</v>
      </c>
      <c r="AW92" s="13">
        <f t="shared" si="14"/>
        <v>0</v>
      </c>
      <c r="AX92" s="13">
        <f t="shared" si="14"/>
        <v>0</v>
      </c>
      <c r="AY92" s="13">
        <f t="shared" si="14"/>
        <v>0</v>
      </c>
      <c r="AZ92" s="13">
        <f t="shared" si="14"/>
        <v>0</v>
      </c>
      <c r="BA92" s="13">
        <f t="shared" si="14"/>
        <v>0</v>
      </c>
      <c r="BB92" s="13">
        <f t="shared" si="14"/>
        <v>0</v>
      </c>
      <c r="BC92" s="13">
        <f t="shared" si="14"/>
        <v>0</v>
      </c>
      <c r="BD92" s="13">
        <f t="shared" si="14"/>
        <v>0</v>
      </c>
      <c r="BE92" s="13">
        <f t="shared" si="14"/>
        <v>0</v>
      </c>
      <c r="BF92" s="13">
        <f t="shared" si="14"/>
        <v>0</v>
      </c>
      <c r="BG92" s="13">
        <f t="shared" si="14"/>
        <v>0</v>
      </c>
      <c r="BH92" s="13">
        <f t="shared" si="14"/>
        <v>0</v>
      </c>
      <c r="BI92" s="13">
        <f t="shared" si="14"/>
        <v>0</v>
      </c>
      <c r="BJ92" s="13">
        <f t="shared" si="14"/>
        <v>0</v>
      </c>
      <c r="BK92" s="22">
        <f t="shared" si="14"/>
        <v>0</v>
      </c>
      <c r="BL92" s="13">
        <f t="shared" si="14"/>
        <v>0</v>
      </c>
      <c r="BM92" s="13">
        <f t="shared" si="14"/>
        <v>0</v>
      </c>
      <c r="BN92" s="13">
        <f t="shared" si="14"/>
        <v>0</v>
      </c>
      <c r="BO92" s="13">
        <f t="shared" si="14"/>
        <v>0</v>
      </c>
      <c r="BP92" s="13">
        <f t="shared" si="14"/>
        <v>0</v>
      </c>
      <c r="BQ92" s="13">
        <f t="shared" si="14"/>
        <v>0</v>
      </c>
      <c r="BR92" s="13">
        <f t="shared" si="14"/>
        <v>0</v>
      </c>
      <c r="BS92" s="13">
        <f t="shared" si="14"/>
        <v>0</v>
      </c>
      <c r="BT92" s="13">
        <f t="shared" si="14"/>
        <v>0</v>
      </c>
      <c r="BU92" s="13">
        <f t="shared" si="14"/>
        <v>0</v>
      </c>
      <c r="BV92" s="13">
        <f t="shared" si="14"/>
        <v>0</v>
      </c>
      <c r="BW92" s="13">
        <f t="shared" si="14"/>
        <v>0</v>
      </c>
      <c r="BX92" s="13">
        <f t="shared" si="14"/>
        <v>0</v>
      </c>
      <c r="BY92" s="13">
        <f t="shared" si="14"/>
        <v>0</v>
      </c>
      <c r="BZ92" s="13">
        <f t="shared" si="14"/>
        <v>0</v>
      </c>
      <c r="CA92" s="13">
        <f t="shared" si="14"/>
        <v>0</v>
      </c>
      <c r="CB92" s="13">
        <f t="shared" si="14"/>
        <v>0</v>
      </c>
      <c r="CC92" s="13">
        <f t="shared" si="14"/>
        <v>1</v>
      </c>
      <c r="CD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ht="15" customHeight="1" outlineLevel="1" spans="2:105">
      <c r="B93" s="18" t="s">
        <v>61</v>
      </c>
      <c r="C93" s="19">
        <f>C92</f>
        <v>0.790035027698963</v>
      </c>
      <c r="D93" s="13">
        <f>D92-C92</f>
        <v>0.0790035027698964</v>
      </c>
      <c r="E93" s="13">
        <f t="shared" ref="E93:AK93" si="15">E92-D92</f>
        <v>0.0434519265234431</v>
      </c>
      <c r="F93" s="13">
        <f t="shared" si="15"/>
        <v>0.0364996182796922</v>
      </c>
      <c r="G93" s="13">
        <f t="shared" si="15"/>
        <v>0.0284697022581599</v>
      </c>
      <c r="H93" s="13">
        <f t="shared" si="15"/>
        <v>0.0195491955506031</v>
      </c>
      <c r="I93" s="13">
        <f t="shared" si="15"/>
        <v>0.00299102691924213</v>
      </c>
      <c r="J93" s="13">
        <f t="shared" si="15"/>
        <v>0</v>
      </c>
      <c r="K93" s="13">
        <f t="shared" si="15"/>
        <v>0</v>
      </c>
      <c r="L93" s="13">
        <f t="shared" si="15"/>
        <v>0</v>
      </c>
      <c r="M93" s="13">
        <f t="shared" si="15"/>
        <v>0</v>
      </c>
      <c r="N93" s="13">
        <f t="shared" si="15"/>
        <v>0</v>
      </c>
      <c r="O93" s="13">
        <f t="shared" si="15"/>
        <v>0</v>
      </c>
      <c r="P93" s="13">
        <f t="shared" si="15"/>
        <v>0</v>
      </c>
      <c r="Q93" s="13">
        <f t="shared" si="15"/>
        <v>0</v>
      </c>
      <c r="R93" s="13">
        <f t="shared" si="15"/>
        <v>0</v>
      </c>
      <c r="S93" s="22">
        <f t="shared" si="15"/>
        <v>0</v>
      </c>
      <c r="T93" s="13">
        <f t="shared" si="15"/>
        <v>0</v>
      </c>
      <c r="U93" s="13">
        <f t="shared" si="15"/>
        <v>0</v>
      </c>
      <c r="V93" s="13">
        <f t="shared" si="15"/>
        <v>0</v>
      </c>
      <c r="W93" s="13">
        <f t="shared" si="15"/>
        <v>0</v>
      </c>
      <c r="X93" s="13">
        <f t="shared" si="15"/>
        <v>0</v>
      </c>
      <c r="Y93" s="13">
        <f t="shared" si="15"/>
        <v>0</v>
      </c>
      <c r="Z93" s="13">
        <f t="shared" si="15"/>
        <v>0</v>
      </c>
      <c r="AA93" s="13">
        <f t="shared" si="15"/>
        <v>0</v>
      </c>
      <c r="AB93" s="13">
        <f t="shared" si="15"/>
        <v>0</v>
      </c>
      <c r="AC93" s="13">
        <f t="shared" si="15"/>
        <v>0</v>
      </c>
      <c r="AD93" s="13">
        <f t="shared" si="15"/>
        <v>0</v>
      </c>
      <c r="AE93" s="13">
        <f t="shared" si="15"/>
        <v>0</v>
      </c>
      <c r="AF93" s="13">
        <f t="shared" si="15"/>
        <v>0</v>
      </c>
      <c r="AG93" s="13">
        <f t="shared" si="15"/>
        <v>0</v>
      </c>
      <c r="AH93" s="13">
        <f t="shared" si="15"/>
        <v>0</v>
      </c>
      <c r="AI93" s="13">
        <f t="shared" si="15"/>
        <v>0</v>
      </c>
      <c r="AJ93" s="13">
        <f t="shared" si="15"/>
        <v>0</v>
      </c>
      <c r="AK93" s="13">
        <f t="shared" si="15"/>
        <v>0</v>
      </c>
      <c r="AT93" s="18" t="s">
        <v>61</v>
      </c>
      <c r="AU93" s="19">
        <f>AU92</f>
        <v>0</v>
      </c>
      <c r="AV93" s="13">
        <f>AV92-AU92</f>
        <v>0</v>
      </c>
      <c r="AW93" s="13">
        <f t="shared" ref="AW93:CC93" si="16">AW92-AV92</f>
        <v>0</v>
      </c>
      <c r="AX93" s="13">
        <f t="shared" si="16"/>
        <v>0</v>
      </c>
      <c r="AY93" s="13">
        <f t="shared" si="16"/>
        <v>0</v>
      </c>
      <c r="AZ93" s="13">
        <f t="shared" si="16"/>
        <v>0</v>
      </c>
      <c r="BA93" s="13">
        <f t="shared" si="16"/>
        <v>0</v>
      </c>
      <c r="BB93" s="13">
        <f t="shared" si="16"/>
        <v>0</v>
      </c>
      <c r="BC93" s="13">
        <f t="shared" si="16"/>
        <v>0</v>
      </c>
      <c r="BD93" s="13">
        <f t="shared" si="16"/>
        <v>0</v>
      </c>
      <c r="BE93" s="13">
        <f t="shared" si="16"/>
        <v>0</v>
      </c>
      <c r="BF93" s="13">
        <f t="shared" si="16"/>
        <v>0</v>
      </c>
      <c r="BG93" s="13">
        <f t="shared" si="16"/>
        <v>0</v>
      </c>
      <c r="BH93" s="13">
        <f t="shared" si="16"/>
        <v>0</v>
      </c>
      <c r="BI93" s="13">
        <f t="shared" si="16"/>
        <v>0</v>
      </c>
      <c r="BJ93" s="13">
        <f t="shared" si="16"/>
        <v>0</v>
      </c>
      <c r="BK93" s="22">
        <f t="shared" si="16"/>
        <v>0</v>
      </c>
      <c r="BL93" s="13">
        <f t="shared" si="16"/>
        <v>0</v>
      </c>
      <c r="BM93" s="13">
        <f t="shared" si="16"/>
        <v>0</v>
      </c>
      <c r="BN93" s="13">
        <f t="shared" si="16"/>
        <v>0</v>
      </c>
      <c r="BO93" s="13">
        <f t="shared" si="16"/>
        <v>0</v>
      </c>
      <c r="BP93" s="13">
        <f t="shared" si="16"/>
        <v>0</v>
      </c>
      <c r="BQ93" s="13">
        <f t="shared" si="16"/>
        <v>0</v>
      </c>
      <c r="BR93" s="13">
        <f t="shared" si="16"/>
        <v>0</v>
      </c>
      <c r="BS93" s="13">
        <f t="shared" si="16"/>
        <v>0</v>
      </c>
      <c r="BT93" s="13">
        <f t="shared" si="16"/>
        <v>0</v>
      </c>
      <c r="BU93" s="13">
        <f t="shared" si="16"/>
        <v>0</v>
      </c>
      <c r="BV93" s="13">
        <f t="shared" si="16"/>
        <v>0</v>
      </c>
      <c r="BW93" s="13">
        <f t="shared" si="16"/>
        <v>0</v>
      </c>
      <c r="BX93" s="13">
        <f t="shared" si="16"/>
        <v>0</v>
      </c>
      <c r="BY93" s="13">
        <f t="shared" si="16"/>
        <v>0</v>
      </c>
      <c r="BZ93" s="13">
        <f t="shared" si="16"/>
        <v>0</v>
      </c>
      <c r="CA93" s="13">
        <f t="shared" si="16"/>
        <v>0</v>
      </c>
      <c r="CB93" s="13">
        <f t="shared" si="16"/>
        <v>0</v>
      </c>
      <c r="CC93" s="13">
        <f t="shared" si="16"/>
        <v>1</v>
      </c>
      <c r="CD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ht="15" customHeight="1" outlineLevel="1" spans="2:125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T94" s="20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"/>
      <c r="CL94" s="20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</row>
    <row r="95" ht="15" customHeight="1"/>
    <row r="96" ht="15" customHeight="1" spans="2:81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T96" s="6" t="s">
        <v>38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14" t="s">
        <v>22</v>
      </c>
      <c r="CC96" s="12"/>
    </row>
    <row r="97" ht="15" customHeight="1" outlineLevel="1" spans="2:81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T97" s="8" t="s">
        <v>23</v>
      </c>
      <c r="AU97" s="9" t="s">
        <v>24</v>
      </c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ht="15" customHeight="1" outlineLevel="1" spans="2:81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T98" s="9"/>
      <c r="AU98" s="9">
        <v>1</v>
      </c>
      <c r="AV98" s="9">
        <v>2</v>
      </c>
      <c r="AW98" s="9">
        <v>3</v>
      </c>
      <c r="AX98" s="9">
        <v>4</v>
      </c>
      <c r="AY98" s="9">
        <v>5</v>
      </c>
      <c r="AZ98" s="9">
        <v>6</v>
      </c>
      <c r="BA98" s="9">
        <v>7</v>
      </c>
      <c r="BB98" s="9">
        <v>8</v>
      </c>
      <c r="BC98" s="9">
        <v>9</v>
      </c>
      <c r="BD98" s="9">
        <v>10</v>
      </c>
      <c r="BE98" s="9">
        <v>11</v>
      </c>
      <c r="BF98" s="9">
        <v>12</v>
      </c>
      <c r="BG98" s="9">
        <v>13</v>
      </c>
      <c r="BH98" s="9">
        <v>14</v>
      </c>
      <c r="BI98" s="9">
        <v>15</v>
      </c>
      <c r="BJ98" s="9">
        <v>16</v>
      </c>
      <c r="BK98" s="9">
        <v>17</v>
      </c>
      <c r="BL98" s="9">
        <v>18</v>
      </c>
      <c r="BM98" s="9">
        <v>19</v>
      </c>
      <c r="BN98" s="9">
        <v>20</v>
      </c>
      <c r="BO98" s="9">
        <v>21</v>
      </c>
      <c r="BP98" s="9">
        <v>22</v>
      </c>
      <c r="BQ98" s="9">
        <v>23</v>
      </c>
      <c r="BR98" s="9">
        <v>24</v>
      </c>
      <c r="BS98" s="9">
        <v>25</v>
      </c>
      <c r="BT98" s="9">
        <v>26</v>
      </c>
      <c r="BU98" s="9">
        <v>27</v>
      </c>
      <c r="BV98" s="9">
        <v>28</v>
      </c>
      <c r="BW98" s="9">
        <v>29</v>
      </c>
      <c r="BX98" s="9">
        <v>30</v>
      </c>
      <c r="BY98" s="9">
        <v>31</v>
      </c>
      <c r="BZ98" s="9">
        <v>32</v>
      </c>
      <c r="CA98" s="9">
        <v>33</v>
      </c>
      <c r="CB98" s="9">
        <v>34</v>
      </c>
      <c r="CC98" s="9">
        <v>35</v>
      </c>
    </row>
    <row r="99" ht="15" customHeight="1" outlineLevel="1" spans="2:117">
      <c r="B99" s="10">
        <v>201606</v>
      </c>
      <c r="C99" s="11">
        <v>11400</v>
      </c>
      <c r="D99" s="11">
        <v>2000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20609.16</v>
      </c>
      <c r="D100" s="11">
        <v>130600</v>
      </c>
      <c r="E100" s="11">
        <v>232100</v>
      </c>
      <c r="F100" s="11">
        <v>1500</v>
      </c>
      <c r="G100" s="11">
        <v>1500</v>
      </c>
      <c r="H100" s="11">
        <v>1500</v>
      </c>
      <c r="I100" s="11">
        <v>1500</v>
      </c>
      <c r="J100" s="11">
        <v>1500</v>
      </c>
      <c r="K100" s="11">
        <v>1500</v>
      </c>
      <c r="L100" s="11">
        <v>1500</v>
      </c>
      <c r="M100" s="11">
        <v>1500</v>
      </c>
      <c r="N100" s="11">
        <v>1500</v>
      </c>
      <c r="O100" s="11">
        <v>1500</v>
      </c>
      <c r="P100" s="11">
        <v>1500</v>
      </c>
      <c r="Q100" s="11">
        <v>1500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100</v>
      </c>
      <c r="D101" s="11">
        <v>124000</v>
      </c>
      <c r="E101" s="11">
        <v>2000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10560</v>
      </c>
      <c r="D102" s="11">
        <v>92733.81</v>
      </c>
      <c r="E102" s="11">
        <v>71946.65</v>
      </c>
      <c r="F102" s="11">
        <v>33519.5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158452.68</v>
      </c>
      <c r="D103" s="11">
        <v>146139.19</v>
      </c>
      <c r="E103" s="11">
        <v>145357.77</v>
      </c>
      <c r="F103" s="11">
        <v>157195.52</v>
      </c>
      <c r="G103" s="11">
        <v>142744.19</v>
      </c>
      <c r="H103" s="11">
        <v>142744.19</v>
      </c>
      <c r="I103" s="11">
        <v>142744.19</v>
      </c>
      <c r="J103" s="11">
        <v>146744.19</v>
      </c>
      <c r="K103" s="11">
        <v>142744.19</v>
      </c>
      <c r="L103" s="11">
        <v>142744.19</v>
      </c>
      <c r="M103" s="11">
        <v>142744.19</v>
      </c>
      <c r="N103" s="11">
        <v>142744.19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127598.13</v>
      </c>
      <c r="D104" s="11">
        <v>169271.91</v>
      </c>
      <c r="E104" s="11">
        <v>170153.33</v>
      </c>
      <c r="F104" s="11">
        <v>68153.33</v>
      </c>
      <c r="G104" s="11">
        <v>188934.75</v>
      </c>
      <c r="H104" s="11">
        <v>162802.04</v>
      </c>
      <c r="I104" s="11">
        <v>31676.17</v>
      </c>
      <c r="J104" s="11">
        <v>-4826.22</v>
      </c>
      <c r="K104" s="11">
        <v>-4826.22</v>
      </c>
      <c r="L104" s="11">
        <v>-4826.22</v>
      </c>
      <c r="M104" s="11">
        <v>-4826.22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149224.4</v>
      </c>
      <c r="D105" s="11">
        <v>86732.33</v>
      </c>
      <c r="E105" s="11">
        <v>49206.39</v>
      </c>
      <c r="F105" s="11">
        <v>39553.46</v>
      </c>
      <c r="G105" s="11">
        <v>24542.24</v>
      </c>
      <c r="H105" s="11">
        <v>244153.42</v>
      </c>
      <c r="I105" s="11">
        <v>23777.56</v>
      </c>
      <c r="J105" s="11">
        <v>3500.59</v>
      </c>
      <c r="K105" s="11">
        <v>3500.59</v>
      </c>
      <c r="L105" s="11">
        <v>3500.59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294128.38</v>
      </c>
      <c r="D106" s="11">
        <v>284377.43</v>
      </c>
      <c r="E106" s="11">
        <v>235792.03</v>
      </c>
      <c r="F106" s="11">
        <v>107292.03</v>
      </c>
      <c r="G106" s="11">
        <v>53218.26</v>
      </c>
      <c r="H106" s="11">
        <v>2390</v>
      </c>
      <c r="I106" s="11">
        <v>2390</v>
      </c>
      <c r="J106" s="11">
        <v>2390</v>
      </c>
      <c r="K106" s="11">
        <v>1550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459417.57</v>
      </c>
      <c r="D107" s="11">
        <v>372918.09</v>
      </c>
      <c r="E107" s="11">
        <v>273086.14</v>
      </c>
      <c r="F107" s="11">
        <v>217123.03</v>
      </c>
      <c r="G107" s="11">
        <v>43191.1</v>
      </c>
      <c r="H107" s="11">
        <v>43191.1</v>
      </c>
      <c r="I107" s="11">
        <v>21595.55</v>
      </c>
      <c r="J107" s="11">
        <v>21595.55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527443.39</v>
      </c>
      <c r="D108" s="11">
        <v>343529.78</v>
      </c>
      <c r="E108" s="11">
        <v>261700.37</v>
      </c>
      <c r="F108" s="11">
        <v>236987.9</v>
      </c>
      <c r="G108" s="11">
        <v>63392.35</v>
      </c>
      <c r="H108" s="11">
        <v>63392.35</v>
      </c>
      <c r="I108" s="11">
        <v>63392.35</v>
      </c>
      <c r="J108" s="11">
        <v>23595.55</v>
      </c>
      <c r="K108" s="11">
        <v>23595.55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524340.35</v>
      </c>
      <c r="D109" s="11">
        <v>349141.55</v>
      </c>
      <c r="E109" s="11">
        <v>210020.49</v>
      </c>
      <c r="F109" s="11">
        <v>107982.55</v>
      </c>
      <c r="G109" s="11">
        <v>102326.81</v>
      </c>
      <c r="H109" s="11">
        <v>36302.71</v>
      </c>
      <c r="I109" s="11">
        <v>1218.58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168290.66</v>
      </c>
      <c r="D110" s="11">
        <v>227249</v>
      </c>
      <c r="E110" s="11">
        <v>179853.45</v>
      </c>
      <c r="F110" s="11">
        <v>92550</v>
      </c>
      <c r="G110" s="11">
        <v>90550</v>
      </c>
      <c r="H110" s="11">
        <v>84050</v>
      </c>
      <c r="I110" s="11">
        <v>81450</v>
      </c>
      <c r="J110" s="11">
        <v>80450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924578</v>
      </c>
      <c r="D111" s="11">
        <v>403016.46</v>
      </c>
      <c r="E111" s="11">
        <v>207915.46</v>
      </c>
      <c r="F111" s="11">
        <v>24684.36</v>
      </c>
      <c r="G111" s="11">
        <v>209700</v>
      </c>
      <c r="H111" s="11">
        <v>98200</v>
      </c>
      <c r="I111" s="11">
        <v>35300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1426300.29</v>
      </c>
      <c r="D112" s="11">
        <v>812123.29</v>
      </c>
      <c r="E112" s="11">
        <v>526653.29</v>
      </c>
      <c r="F112" s="11">
        <v>440750</v>
      </c>
      <c r="G112" s="11">
        <v>239400</v>
      </c>
      <c r="H112" s="11">
        <v>66600</v>
      </c>
      <c r="I112" s="11">
        <v>56100</v>
      </c>
      <c r="J112" s="11">
        <v>20800</v>
      </c>
      <c r="K112" s="11">
        <v>20800</v>
      </c>
      <c r="L112" s="11">
        <v>210300</v>
      </c>
      <c r="M112" s="11">
        <v>90000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2343555.57</v>
      </c>
      <c r="D113" s="11">
        <v>1277299</v>
      </c>
      <c r="E113" s="11">
        <v>1287710</v>
      </c>
      <c r="F113" s="11">
        <v>891618.75</v>
      </c>
      <c r="G113" s="11">
        <v>520351</v>
      </c>
      <c r="H113" s="11">
        <v>500351</v>
      </c>
      <c r="I113" s="11">
        <v>221651</v>
      </c>
      <c r="J113" s="11">
        <v>58251</v>
      </c>
      <c r="K113" s="11">
        <v>57764</v>
      </c>
      <c r="L113" s="11">
        <v>57764</v>
      </c>
      <c r="M113" s="11">
        <v>38764</v>
      </c>
      <c r="N113" s="11">
        <v>38764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2159898.26</v>
      </c>
      <c r="D114" s="11">
        <v>1850709</v>
      </c>
      <c r="E114" s="11">
        <v>1159008</v>
      </c>
      <c r="F114" s="11">
        <v>395100</v>
      </c>
      <c r="G114" s="11">
        <v>225400</v>
      </c>
      <c r="H114" s="11">
        <v>92400</v>
      </c>
      <c r="I114" s="11">
        <v>30300</v>
      </c>
      <c r="J114" s="11">
        <v>120000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5310906.68</v>
      </c>
      <c r="D115" s="11">
        <v>2899866.16</v>
      </c>
      <c r="E115" s="11">
        <v>1827268.59</v>
      </c>
      <c r="F115" s="11">
        <v>1026858.9</v>
      </c>
      <c r="G115" s="11">
        <v>767378.9</v>
      </c>
      <c r="H115" s="11">
        <v>447778.9</v>
      </c>
      <c r="I115" s="11">
        <v>391715.6</v>
      </c>
      <c r="J115" s="11">
        <v>189899.8</v>
      </c>
      <c r="K115" s="11">
        <v>349899.8</v>
      </c>
      <c r="L115" s="11">
        <v>349899.8</v>
      </c>
      <c r="M115" s="11">
        <v>226191.01</v>
      </c>
      <c r="N115" s="11">
        <v>245536.95</v>
      </c>
      <c r="O115" s="11">
        <v>227435.48</v>
      </c>
      <c r="P115" s="11">
        <v>94628.53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6856405.79</v>
      </c>
      <c r="D116" s="11">
        <v>4080339.58</v>
      </c>
      <c r="E116" s="11">
        <v>3888956.25</v>
      </c>
      <c r="F116" s="11">
        <v>2580619.34</v>
      </c>
      <c r="G116" s="11">
        <v>1587308.51</v>
      </c>
      <c r="H116" s="11">
        <v>2704787.51</v>
      </c>
      <c r="I116" s="11">
        <v>1799590.51</v>
      </c>
      <c r="J116" s="11">
        <v>1264891.6</v>
      </c>
      <c r="K116" s="11">
        <v>657667.38</v>
      </c>
      <c r="L116" s="11">
        <v>433707</v>
      </c>
      <c r="M116" s="11">
        <v>389455.9</v>
      </c>
      <c r="N116" s="11">
        <v>209309.55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8002498.49</v>
      </c>
      <c r="D117" s="11">
        <v>7316119.64</v>
      </c>
      <c r="E117" s="11">
        <v>5648534.59</v>
      </c>
      <c r="F117" s="11">
        <v>3782933.07</v>
      </c>
      <c r="G117" s="11">
        <v>5367986.99</v>
      </c>
      <c r="H117" s="11">
        <v>4007450.81</v>
      </c>
      <c r="I117" s="11">
        <v>2717369.2</v>
      </c>
      <c r="J117" s="11">
        <v>2375406.09</v>
      </c>
      <c r="K117" s="11">
        <v>1451837.04</v>
      </c>
      <c r="L117" s="11">
        <v>507078.44</v>
      </c>
      <c r="M117" s="11">
        <v>284194</v>
      </c>
      <c r="N117" s="11">
        <v>2000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14104102.5</v>
      </c>
      <c r="D118" s="11">
        <v>7498422.57</v>
      </c>
      <c r="E118" s="11">
        <v>5919133.39</v>
      </c>
      <c r="F118" s="11">
        <v>8620178.08</v>
      </c>
      <c r="G118" s="11">
        <v>5958326.23</v>
      </c>
      <c r="H118" s="11">
        <v>4013823.58</v>
      </c>
      <c r="I118" s="11">
        <v>2977565.54</v>
      </c>
      <c r="J118" s="11">
        <v>2153339.55</v>
      </c>
      <c r="K118" s="11">
        <v>1007718.92</v>
      </c>
      <c r="L118" s="11">
        <v>236279.4</v>
      </c>
      <c r="M118" s="11">
        <v>145644.4</v>
      </c>
      <c r="N118" s="11">
        <v>21767.04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14297867.72</v>
      </c>
      <c r="D119" s="11">
        <v>8125419.56</v>
      </c>
      <c r="E119" s="11">
        <v>12896660.29</v>
      </c>
      <c r="F119" s="11">
        <v>11229013.31</v>
      </c>
      <c r="G119" s="11">
        <v>6623677.43</v>
      </c>
      <c r="H119" s="11">
        <v>4623622.46</v>
      </c>
      <c r="I119" s="11">
        <v>3052585.59</v>
      </c>
      <c r="J119" s="11">
        <v>2154289.53</v>
      </c>
      <c r="K119" s="11">
        <v>969286.76</v>
      </c>
      <c r="L119" s="11">
        <v>392632.04</v>
      </c>
      <c r="M119" s="11">
        <v>202692.54</v>
      </c>
      <c r="N119" s="11">
        <v>189256.55</v>
      </c>
      <c r="O119" s="11">
        <v>18141</v>
      </c>
      <c r="P119" s="11">
        <v>51362.58</v>
      </c>
      <c r="Q119" s="11">
        <v>198000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15310163.27</v>
      </c>
      <c r="D120" s="11">
        <v>17794535.85</v>
      </c>
      <c r="E120" s="11">
        <v>15333520.44</v>
      </c>
      <c r="F120" s="11">
        <v>11891225.04</v>
      </c>
      <c r="G120" s="11">
        <v>9892526.6</v>
      </c>
      <c r="H120" s="11">
        <v>6747426.02</v>
      </c>
      <c r="I120" s="11">
        <v>4639742.88</v>
      </c>
      <c r="J120" s="11">
        <v>2864651.92</v>
      </c>
      <c r="K120" s="11">
        <v>2082788.82</v>
      </c>
      <c r="L120" s="11">
        <v>923804.72</v>
      </c>
      <c r="M120" s="11">
        <v>734372.12</v>
      </c>
      <c r="N120" s="11">
        <v>49297.93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21670917.9</v>
      </c>
      <c r="D121" s="11">
        <v>21222420.4</v>
      </c>
      <c r="E121" s="11">
        <v>17055378.45</v>
      </c>
      <c r="F121" s="11">
        <v>15615264.88</v>
      </c>
      <c r="G121" s="11">
        <v>9083445.71</v>
      </c>
      <c r="H121" s="11">
        <v>5356350.05</v>
      </c>
      <c r="I121" s="11">
        <v>3660225.28</v>
      </c>
      <c r="J121" s="11">
        <v>2123964.88</v>
      </c>
      <c r="K121" s="11">
        <v>1202727.46</v>
      </c>
      <c r="L121" s="11">
        <v>557595.1</v>
      </c>
      <c r="M121" s="11">
        <v>368101</v>
      </c>
      <c r="N121" s="11">
        <v>234097</v>
      </c>
      <c r="O121" s="11">
        <v>396200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21513504.63</v>
      </c>
      <c r="D122" s="11">
        <v>17876677.24</v>
      </c>
      <c r="E122" s="11">
        <v>21144696.85</v>
      </c>
      <c r="F122" s="11">
        <v>19220513.9</v>
      </c>
      <c r="G122" s="11">
        <v>10087716.51</v>
      </c>
      <c r="H122" s="11">
        <v>4302085.05</v>
      </c>
      <c r="I122" s="11">
        <v>2498232.44</v>
      </c>
      <c r="J122" s="11">
        <v>2255690.53</v>
      </c>
      <c r="K122" s="11">
        <v>1609050.28</v>
      </c>
      <c r="L122" s="11">
        <v>898511.48</v>
      </c>
      <c r="M122" s="11">
        <v>871040</v>
      </c>
      <c r="N122" s="11">
        <v>956227.4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19656019.16</v>
      </c>
      <c r="D123" s="11">
        <v>18171684.1</v>
      </c>
      <c r="E123" s="11">
        <v>27018425.36</v>
      </c>
      <c r="F123" s="11">
        <v>19693612.29</v>
      </c>
      <c r="G123" s="11">
        <v>8799171.57</v>
      </c>
      <c r="H123" s="11">
        <v>4160280.93</v>
      </c>
      <c r="I123" s="11">
        <v>2148023.34</v>
      </c>
      <c r="J123" s="11">
        <v>1125097.17</v>
      </c>
      <c r="K123" s="11">
        <v>1073369.66</v>
      </c>
      <c r="L123" s="11">
        <v>741277.4</v>
      </c>
      <c r="M123" s="11">
        <v>699677.24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23059016.69</v>
      </c>
      <c r="D124" s="11">
        <v>31056276.38</v>
      </c>
      <c r="E124" s="11">
        <v>25249363.24</v>
      </c>
      <c r="F124" s="11">
        <v>13833818.3</v>
      </c>
      <c r="G124" s="11">
        <v>8563538.17</v>
      </c>
      <c r="H124" s="11">
        <v>3934944.62</v>
      </c>
      <c r="I124" s="11">
        <v>2861763.7</v>
      </c>
      <c r="J124" s="11">
        <v>1501188.82</v>
      </c>
      <c r="K124" s="11">
        <v>835069.69</v>
      </c>
      <c r="L124" s="11">
        <v>1365349.45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27143985.47</v>
      </c>
      <c r="D125" s="11">
        <v>20251755.25</v>
      </c>
      <c r="E125" s="11">
        <v>12474156.74</v>
      </c>
      <c r="F125" s="11">
        <v>8719810.32</v>
      </c>
      <c r="G125" s="11">
        <v>4522033.39</v>
      </c>
      <c r="H125" s="11">
        <v>2942832.6</v>
      </c>
      <c r="I125" s="11">
        <v>1821511.91</v>
      </c>
      <c r="J125" s="11">
        <v>1121176.04</v>
      </c>
      <c r="K125" s="11">
        <v>1267513.64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27437815.17</v>
      </c>
      <c r="D126" s="11">
        <v>18910902.51</v>
      </c>
      <c r="E126" s="11">
        <v>13648428.71</v>
      </c>
      <c r="F126" s="11">
        <v>8736304.2</v>
      </c>
      <c r="G126" s="11">
        <v>7046500.31</v>
      </c>
      <c r="H126" s="11">
        <v>4100628.71</v>
      </c>
      <c r="I126" s="11">
        <v>2633790.47</v>
      </c>
      <c r="J126" s="11">
        <v>845602.24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25429783.05</v>
      </c>
      <c r="D127" s="11">
        <v>16430504.64</v>
      </c>
      <c r="E127" s="11">
        <v>12736042.12</v>
      </c>
      <c r="F127" s="11">
        <v>9412761.53</v>
      </c>
      <c r="G127" s="11">
        <v>5813513.51</v>
      </c>
      <c r="H127" s="11">
        <v>3255215.13</v>
      </c>
      <c r="I127" s="11">
        <v>1779718.71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30662877.69</v>
      </c>
      <c r="D128" s="11">
        <v>18761050.63</v>
      </c>
      <c r="E128" s="11">
        <v>14542301.28</v>
      </c>
      <c r="F128" s="11">
        <v>10268230.75</v>
      </c>
      <c r="G128" s="11">
        <v>5176086.31</v>
      </c>
      <c r="H128" s="11">
        <v>1941852.9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29469459.43</v>
      </c>
      <c r="D129" s="11">
        <v>20296898.77</v>
      </c>
      <c r="E129" s="11">
        <v>13995894.32</v>
      </c>
      <c r="F129" s="11">
        <v>8408142.6</v>
      </c>
      <c r="G129" s="11">
        <v>3136848.71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29800923.42</v>
      </c>
      <c r="D130" s="11">
        <v>17938693.7</v>
      </c>
      <c r="E130" s="11">
        <v>13583823.87</v>
      </c>
      <c r="F130" s="11">
        <v>7751118.36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0</v>
      </c>
      <c r="AZ130" s="11">
        <v>0</v>
      </c>
      <c r="BA130" s="11">
        <v>0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37734117.93</v>
      </c>
      <c r="D131" s="11">
        <v>26794598.42</v>
      </c>
      <c r="E131" s="11">
        <v>18553087.35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0</v>
      </c>
      <c r="AZ131" s="11">
        <v>0</v>
      </c>
      <c r="BA131" s="11">
        <v>0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38467085.76</v>
      </c>
      <c r="D132" s="11">
        <v>22246879.36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0</v>
      </c>
      <c r="AZ132" s="11">
        <v>0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33566928.79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0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1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T135" s="6" t="s">
        <v>39</v>
      </c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14" t="s">
        <v>22</v>
      </c>
      <c r="CC135" s="12"/>
    </row>
    <row r="136" ht="15" customHeight="1" outlineLevel="1" spans="2:81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T136" s="8" t="s">
        <v>23</v>
      </c>
      <c r="AU136" s="9" t="s">
        <v>24</v>
      </c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</row>
    <row r="137" ht="15" customHeight="1" outlineLevel="1" spans="2:81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T137" s="9"/>
      <c r="AU137" s="9">
        <v>1</v>
      </c>
      <c r="AV137" s="9">
        <v>2</v>
      </c>
      <c r="AW137" s="9">
        <v>3</v>
      </c>
      <c r="AX137" s="9">
        <v>4</v>
      </c>
      <c r="AY137" s="9">
        <v>5</v>
      </c>
      <c r="AZ137" s="9">
        <v>6</v>
      </c>
      <c r="BA137" s="9">
        <v>7</v>
      </c>
      <c r="BB137" s="9">
        <v>8</v>
      </c>
      <c r="BC137" s="9">
        <v>9</v>
      </c>
      <c r="BD137" s="9">
        <v>10</v>
      </c>
      <c r="BE137" s="9">
        <v>11</v>
      </c>
      <c r="BF137" s="9">
        <v>12</v>
      </c>
      <c r="BG137" s="9">
        <v>13</v>
      </c>
      <c r="BH137" s="9">
        <v>14</v>
      </c>
      <c r="BI137" s="9">
        <v>15</v>
      </c>
      <c r="BJ137" s="9">
        <v>16</v>
      </c>
      <c r="BK137" s="9">
        <v>17</v>
      </c>
      <c r="BL137" s="9">
        <v>18</v>
      </c>
      <c r="BM137" s="9">
        <v>19</v>
      </c>
      <c r="BN137" s="9">
        <v>20</v>
      </c>
      <c r="BO137" s="9">
        <v>21</v>
      </c>
      <c r="BP137" s="9">
        <v>22</v>
      </c>
      <c r="BQ137" s="9">
        <v>23</v>
      </c>
      <c r="BR137" s="9">
        <v>24</v>
      </c>
      <c r="BS137" s="9">
        <v>25</v>
      </c>
      <c r="BT137" s="9">
        <v>26</v>
      </c>
      <c r="BU137" s="9">
        <v>27</v>
      </c>
      <c r="BV137" s="9">
        <v>28</v>
      </c>
      <c r="BW137" s="9">
        <v>29</v>
      </c>
      <c r="BX137" s="9">
        <v>30</v>
      </c>
      <c r="BY137" s="9">
        <v>31</v>
      </c>
      <c r="BZ137" s="9">
        <v>32</v>
      </c>
      <c r="CA137" s="9">
        <v>33</v>
      </c>
      <c r="CB137" s="9">
        <v>34</v>
      </c>
      <c r="CC137" s="9">
        <v>35</v>
      </c>
    </row>
    <row r="138" ht="15" customHeight="1" outlineLevel="1" spans="2:81">
      <c r="B138" s="10">
        <v>201506</v>
      </c>
      <c r="C138" s="11">
        <f t="shared" ref="C138:AK138" si="17">IF(C7="","",C7+C99)</f>
        <v>29713.66</v>
      </c>
      <c r="D138" s="11">
        <f t="shared" si="17"/>
        <v>55071.36</v>
      </c>
      <c r="E138" s="11">
        <f t="shared" si="17"/>
        <v>56071.36</v>
      </c>
      <c r="F138" s="11">
        <f t="shared" si="17"/>
        <v>56071.36</v>
      </c>
      <c r="G138" s="11">
        <f t="shared" si="17"/>
        <v>56071.36</v>
      </c>
      <c r="H138" s="11">
        <f t="shared" si="17"/>
        <v>57071.36</v>
      </c>
      <c r="I138" s="11">
        <f t="shared" si="17"/>
        <v>57071.36</v>
      </c>
      <c r="J138" s="11">
        <f t="shared" si="17"/>
        <v>57071.36</v>
      </c>
      <c r="K138" s="11">
        <f t="shared" si="17"/>
        <v>57071.36</v>
      </c>
      <c r="L138" s="11">
        <f t="shared" si="17"/>
        <v>57071.36</v>
      </c>
      <c r="M138" s="11">
        <f t="shared" si="17"/>
        <v>57071.36</v>
      </c>
      <c r="N138" s="11">
        <f t="shared" si="17"/>
        <v>57071.36</v>
      </c>
      <c r="O138" s="11">
        <f t="shared" si="17"/>
        <v>57071.36</v>
      </c>
      <c r="P138" s="11">
        <f t="shared" si="17"/>
        <v>57071.36</v>
      </c>
      <c r="Q138" s="11">
        <f t="shared" si="17"/>
        <v>57071.36</v>
      </c>
      <c r="R138" s="11">
        <f t="shared" si="17"/>
        <v>57071.36</v>
      </c>
      <c r="S138" s="11">
        <f t="shared" si="17"/>
        <v>57071.36</v>
      </c>
      <c r="T138" s="11">
        <f t="shared" si="17"/>
        <v>57071.36</v>
      </c>
      <c r="U138" s="11">
        <f t="shared" si="17"/>
        <v>57071.36</v>
      </c>
      <c r="V138" s="11">
        <f t="shared" si="17"/>
        <v>57071.36</v>
      </c>
      <c r="W138" s="11">
        <f t="shared" si="17"/>
        <v>57071.36</v>
      </c>
      <c r="X138" s="11">
        <f t="shared" si="17"/>
        <v>57071.36</v>
      </c>
      <c r="Y138" s="11">
        <f t="shared" si="17"/>
        <v>57071.36</v>
      </c>
      <c r="Z138" s="11">
        <f t="shared" si="17"/>
        <v>57071.36</v>
      </c>
      <c r="AA138" s="11">
        <f t="shared" si="17"/>
        <v>57071.36</v>
      </c>
      <c r="AB138" s="11">
        <f t="shared" si="17"/>
        <v>57071.36</v>
      </c>
      <c r="AC138" s="11">
        <f t="shared" si="17"/>
        <v>57071.36</v>
      </c>
      <c r="AD138" s="11">
        <f t="shared" si="17"/>
        <v>57071.36</v>
      </c>
      <c r="AE138" s="11">
        <f t="shared" si="17"/>
        <v>57071.36</v>
      </c>
      <c r="AF138" s="11">
        <f t="shared" si="17"/>
        <v>57071.36</v>
      </c>
      <c r="AG138" s="11">
        <f t="shared" si="17"/>
        <v>57071.36</v>
      </c>
      <c r="AH138" s="11">
        <f t="shared" si="17"/>
        <v>57071.36</v>
      </c>
      <c r="AI138" s="11">
        <f t="shared" si="17"/>
        <v>57071.36</v>
      </c>
      <c r="AJ138" s="11">
        <f t="shared" si="17"/>
        <v>57071.36</v>
      </c>
      <c r="AK138" s="11">
        <f t="shared" si="17"/>
        <v>57071.36</v>
      </c>
      <c r="AT138" s="10">
        <v>201506</v>
      </c>
      <c r="AU138" s="11" t="str">
        <f t="shared" ref="AU138:CC138" si="18">IF(AU7="","",AU7+AU99)</f>
        <v/>
      </c>
      <c r="AV138" s="11" t="str">
        <f t="shared" si="18"/>
        <v/>
      </c>
      <c r="AW138" s="11" t="str">
        <f t="shared" si="18"/>
        <v/>
      </c>
      <c r="AX138" s="11">
        <f t="shared" si="18"/>
        <v>403212</v>
      </c>
      <c r="AY138" s="11">
        <f t="shared" si="18"/>
        <v>0</v>
      </c>
      <c r="AZ138" s="11">
        <f t="shared" si="18"/>
        <v>0</v>
      </c>
      <c r="BA138" s="11">
        <f t="shared" si="18"/>
        <v>0</v>
      </c>
      <c r="BB138" s="11">
        <f t="shared" si="18"/>
        <v>0</v>
      </c>
      <c r="BC138" s="11">
        <f t="shared" si="18"/>
        <v>0</v>
      </c>
      <c r="BD138" s="11">
        <f t="shared" si="18"/>
        <v>0</v>
      </c>
      <c r="BE138" s="11">
        <f t="shared" si="18"/>
        <v>0</v>
      </c>
      <c r="BF138" s="11">
        <f t="shared" si="18"/>
        <v>0</v>
      </c>
      <c r="BG138" s="11">
        <f t="shared" si="18"/>
        <v>0</v>
      </c>
      <c r="BH138" s="11">
        <f t="shared" si="18"/>
        <v>0</v>
      </c>
      <c r="BI138" s="11">
        <f t="shared" si="18"/>
        <v>0</v>
      </c>
      <c r="BJ138" s="11">
        <f t="shared" si="18"/>
        <v>0</v>
      </c>
      <c r="BK138" s="11">
        <f t="shared" si="18"/>
        <v>0</v>
      </c>
      <c r="BL138" s="11">
        <f t="shared" si="18"/>
        <v>0</v>
      </c>
      <c r="BM138" s="11">
        <f t="shared" si="18"/>
        <v>0</v>
      </c>
      <c r="BN138" s="11">
        <f t="shared" si="18"/>
        <v>0</v>
      </c>
      <c r="BO138" s="11">
        <f t="shared" si="18"/>
        <v>0</v>
      </c>
      <c r="BP138" s="11">
        <f t="shared" si="18"/>
        <v>0</v>
      </c>
      <c r="BQ138" s="11">
        <f t="shared" si="18"/>
        <v>0</v>
      </c>
      <c r="BR138" s="11">
        <f t="shared" si="18"/>
        <v>0</v>
      </c>
      <c r="BS138" s="11">
        <f t="shared" si="18"/>
        <v>0</v>
      </c>
      <c r="BT138" s="11">
        <f t="shared" si="18"/>
        <v>0</v>
      </c>
      <c r="BU138" s="11">
        <f t="shared" si="18"/>
        <v>0</v>
      </c>
      <c r="BV138" s="11">
        <f t="shared" si="18"/>
        <v>0</v>
      </c>
      <c r="BW138" s="11">
        <f t="shared" si="18"/>
        <v>0</v>
      </c>
      <c r="BX138" s="11">
        <f t="shared" si="18"/>
        <v>0</v>
      </c>
      <c r="BY138" s="11">
        <f t="shared" si="18"/>
        <v>0</v>
      </c>
      <c r="BZ138" s="11">
        <f t="shared" si="18"/>
        <v>0</v>
      </c>
      <c r="CA138" s="11">
        <f t="shared" si="18"/>
        <v>0</v>
      </c>
      <c r="CB138" s="11">
        <f t="shared" si="18"/>
        <v>0</v>
      </c>
      <c r="CC138" s="11">
        <f t="shared" si="18"/>
        <v>0</v>
      </c>
    </row>
    <row r="139" ht="15" customHeight="1" outlineLevel="1" spans="2:81">
      <c r="B139" s="10">
        <v>201509</v>
      </c>
      <c r="C139" s="11">
        <f t="shared" ref="C139:AJ139" si="19">IF(C8="","",C8+C100)</f>
        <v>46197.37</v>
      </c>
      <c r="D139" s="11">
        <f t="shared" si="19"/>
        <v>166330.83</v>
      </c>
      <c r="E139" s="11">
        <f t="shared" si="19"/>
        <v>297243.3</v>
      </c>
      <c r="F139" s="11">
        <f t="shared" si="19"/>
        <v>284368.68</v>
      </c>
      <c r="G139" s="11">
        <f t="shared" si="19"/>
        <v>284368.68</v>
      </c>
      <c r="H139" s="11">
        <f t="shared" si="19"/>
        <v>284368.68</v>
      </c>
      <c r="I139" s="11">
        <f t="shared" si="19"/>
        <v>284368.68</v>
      </c>
      <c r="J139" s="11">
        <f t="shared" si="19"/>
        <v>284368.68</v>
      </c>
      <c r="K139" s="11">
        <f t="shared" si="19"/>
        <v>284368.68</v>
      </c>
      <c r="L139" s="11">
        <f t="shared" si="19"/>
        <v>284368.68</v>
      </c>
      <c r="M139" s="11">
        <f t="shared" si="19"/>
        <v>284368.68</v>
      </c>
      <c r="N139" s="11">
        <f t="shared" si="19"/>
        <v>284368.68</v>
      </c>
      <c r="O139" s="11">
        <f t="shared" si="19"/>
        <v>284368.68</v>
      </c>
      <c r="P139" s="11">
        <f t="shared" si="19"/>
        <v>284368.68</v>
      </c>
      <c r="Q139" s="11">
        <f t="shared" si="19"/>
        <v>284368.68</v>
      </c>
      <c r="R139" s="11">
        <f t="shared" si="19"/>
        <v>282868.68</v>
      </c>
      <c r="S139" s="11">
        <f t="shared" si="19"/>
        <v>282868.68</v>
      </c>
      <c r="T139" s="11">
        <f t="shared" si="19"/>
        <v>282868.68</v>
      </c>
      <c r="U139" s="11">
        <f t="shared" si="19"/>
        <v>282868.68</v>
      </c>
      <c r="V139" s="11">
        <f t="shared" si="19"/>
        <v>282868.68</v>
      </c>
      <c r="W139" s="11">
        <f t="shared" si="19"/>
        <v>282868.68</v>
      </c>
      <c r="X139" s="11">
        <f t="shared" si="19"/>
        <v>282868.68</v>
      </c>
      <c r="Y139" s="11">
        <f t="shared" si="19"/>
        <v>282868.68</v>
      </c>
      <c r="Z139" s="11">
        <f t="shared" si="19"/>
        <v>282868.68</v>
      </c>
      <c r="AA139" s="11">
        <f t="shared" si="19"/>
        <v>282868.68</v>
      </c>
      <c r="AB139" s="11">
        <f t="shared" si="19"/>
        <v>282868.68</v>
      </c>
      <c r="AC139" s="11">
        <f t="shared" si="19"/>
        <v>282868.68</v>
      </c>
      <c r="AD139" s="11">
        <f t="shared" si="19"/>
        <v>282868.68</v>
      </c>
      <c r="AE139" s="11">
        <f t="shared" si="19"/>
        <v>282868.68</v>
      </c>
      <c r="AF139" s="11">
        <f t="shared" si="19"/>
        <v>282868.68</v>
      </c>
      <c r="AG139" s="11">
        <f t="shared" si="19"/>
        <v>282868.68</v>
      </c>
      <c r="AH139" s="11">
        <f t="shared" si="19"/>
        <v>282868.68</v>
      </c>
      <c r="AI139" s="11">
        <f t="shared" si="19"/>
        <v>282868.68</v>
      </c>
      <c r="AJ139" s="11">
        <f t="shared" si="19"/>
        <v>282868.68</v>
      </c>
      <c r="AK139" s="11" t="s">
        <v>25</v>
      </c>
      <c r="AT139" s="10">
        <v>201509</v>
      </c>
      <c r="AU139" s="11" t="str">
        <f t="shared" ref="AU139:CB139" si="20">IF(AU8="","",AU8+AU100)</f>
        <v/>
      </c>
      <c r="AV139" s="11" t="str">
        <f t="shared" si="20"/>
        <v/>
      </c>
      <c r="AW139" s="11" t="str">
        <f t="shared" si="20"/>
        <v/>
      </c>
      <c r="AX139" s="11">
        <f t="shared" si="20"/>
        <v>403218</v>
      </c>
      <c r="AY139" s="11">
        <f t="shared" si="20"/>
        <v>0</v>
      </c>
      <c r="AZ139" s="11">
        <f t="shared" si="20"/>
        <v>0</v>
      </c>
      <c r="BA139" s="11">
        <f t="shared" si="20"/>
        <v>0</v>
      </c>
      <c r="BB139" s="11">
        <f t="shared" si="20"/>
        <v>0</v>
      </c>
      <c r="BC139" s="11">
        <f t="shared" si="20"/>
        <v>0</v>
      </c>
      <c r="BD139" s="11">
        <f t="shared" si="20"/>
        <v>0</v>
      </c>
      <c r="BE139" s="11">
        <f t="shared" si="20"/>
        <v>0</v>
      </c>
      <c r="BF139" s="11">
        <f t="shared" si="20"/>
        <v>0</v>
      </c>
      <c r="BG139" s="11">
        <f t="shared" si="20"/>
        <v>0</v>
      </c>
      <c r="BH139" s="11">
        <f t="shared" si="20"/>
        <v>0</v>
      </c>
      <c r="BI139" s="11">
        <f t="shared" si="20"/>
        <v>0</v>
      </c>
      <c r="BJ139" s="11">
        <f t="shared" si="20"/>
        <v>0</v>
      </c>
      <c r="BK139" s="11">
        <f t="shared" si="20"/>
        <v>0</v>
      </c>
      <c r="BL139" s="11">
        <f t="shared" si="20"/>
        <v>0</v>
      </c>
      <c r="BM139" s="11">
        <f t="shared" si="20"/>
        <v>0</v>
      </c>
      <c r="BN139" s="11">
        <f t="shared" si="20"/>
        <v>0</v>
      </c>
      <c r="BO139" s="11">
        <f t="shared" si="20"/>
        <v>0</v>
      </c>
      <c r="BP139" s="11">
        <f t="shared" si="20"/>
        <v>0</v>
      </c>
      <c r="BQ139" s="11">
        <f t="shared" si="20"/>
        <v>0</v>
      </c>
      <c r="BR139" s="11">
        <f t="shared" si="20"/>
        <v>0</v>
      </c>
      <c r="BS139" s="11">
        <f t="shared" si="20"/>
        <v>0</v>
      </c>
      <c r="BT139" s="11">
        <f t="shared" si="20"/>
        <v>0</v>
      </c>
      <c r="BU139" s="11">
        <f t="shared" si="20"/>
        <v>0</v>
      </c>
      <c r="BV139" s="11">
        <f t="shared" si="20"/>
        <v>0</v>
      </c>
      <c r="BW139" s="11">
        <f t="shared" si="20"/>
        <v>0</v>
      </c>
      <c r="BX139" s="11">
        <f t="shared" si="20"/>
        <v>0</v>
      </c>
      <c r="BY139" s="11">
        <f t="shared" si="20"/>
        <v>0</v>
      </c>
      <c r="BZ139" s="11">
        <f t="shared" si="20"/>
        <v>0</v>
      </c>
      <c r="CA139" s="11">
        <f t="shared" si="20"/>
        <v>0</v>
      </c>
      <c r="CB139" s="11">
        <f t="shared" si="20"/>
        <v>0</v>
      </c>
      <c r="CC139" s="11" t="s">
        <v>25</v>
      </c>
    </row>
    <row r="140" ht="15" customHeight="1" outlineLevel="1" spans="2:81">
      <c r="B140" s="10">
        <v>201512</v>
      </c>
      <c r="C140" s="11">
        <f t="shared" ref="C140:AI140" si="21">IF(C9="","",C9+C101)</f>
        <v>29686.89</v>
      </c>
      <c r="D140" s="11">
        <f t="shared" si="21"/>
        <v>160056.89</v>
      </c>
      <c r="E140" s="11">
        <f t="shared" si="21"/>
        <v>174641.89</v>
      </c>
      <c r="F140" s="11">
        <f t="shared" si="21"/>
        <v>174641.89</v>
      </c>
      <c r="G140" s="11">
        <f t="shared" si="21"/>
        <v>174641.89</v>
      </c>
      <c r="H140" s="11">
        <f t="shared" si="21"/>
        <v>174641.89</v>
      </c>
      <c r="I140" s="11">
        <f t="shared" si="21"/>
        <v>174641.89</v>
      </c>
      <c r="J140" s="11">
        <f t="shared" si="21"/>
        <v>174641.89</v>
      </c>
      <c r="K140" s="11">
        <f t="shared" si="21"/>
        <v>174641.89</v>
      </c>
      <c r="L140" s="11">
        <f t="shared" si="21"/>
        <v>174641.89</v>
      </c>
      <c r="M140" s="11">
        <f t="shared" si="21"/>
        <v>174641.89</v>
      </c>
      <c r="N140" s="11">
        <f t="shared" si="21"/>
        <v>174641.89</v>
      </c>
      <c r="O140" s="11">
        <f t="shared" si="21"/>
        <v>174641.89</v>
      </c>
      <c r="P140" s="11">
        <f t="shared" si="21"/>
        <v>174641.89</v>
      </c>
      <c r="Q140" s="11">
        <f t="shared" si="21"/>
        <v>174641.89</v>
      </c>
      <c r="R140" s="11">
        <f t="shared" si="21"/>
        <v>174641.89</v>
      </c>
      <c r="S140" s="11">
        <f t="shared" si="21"/>
        <v>174641.89</v>
      </c>
      <c r="T140" s="11">
        <f t="shared" si="21"/>
        <v>174641.89</v>
      </c>
      <c r="U140" s="11">
        <f t="shared" si="21"/>
        <v>174641.89</v>
      </c>
      <c r="V140" s="11">
        <f t="shared" si="21"/>
        <v>174641.89</v>
      </c>
      <c r="W140" s="11">
        <f t="shared" si="21"/>
        <v>174641.89</v>
      </c>
      <c r="X140" s="11">
        <f t="shared" si="21"/>
        <v>174641.89</v>
      </c>
      <c r="Y140" s="11">
        <f t="shared" si="21"/>
        <v>174641.89</v>
      </c>
      <c r="Z140" s="11">
        <f t="shared" si="21"/>
        <v>174641.89</v>
      </c>
      <c r="AA140" s="11">
        <f t="shared" si="21"/>
        <v>174641.89</v>
      </c>
      <c r="AB140" s="11">
        <f t="shared" si="21"/>
        <v>174641.89</v>
      </c>
      <c r="AC140" s="11">
        <f t="shared" si="21"/>
        <v>174641.89</v>
      </c>
      <c r="AD140" s="11">
        <f t="shared" si="21"/>
        <v>174641.89</v>
      </c>
      <c r="AE140" s="11">
        <f t="shared" si="21"/>
        <v>174641.89</v>
      </c>
      <c r="AF140" s="11">
        <f t="shared" si="21"/>
        <v>174641.89</v>
      </c>
      <c r="AG140" s="11">
        <f t="shared" si="21"/>
        <v>174641.89</v>
      </c>
      <c r="AH140" s="11">
        <f t="shared" si="21"/>
        <v>174641.89</v>
      </c>
      <c r="AI140" s="11">
        <f t="shared" si="21"/>
        <v>174641.89</v>
      </c>
      <c r="AJ140" s="11" t="s">
        <v>25</v>
      </c>
      <c r="AK140" s="11" t="s">
        <v>25</v>
      </c>
      <c r="AT140" s="10">
        <v>201512</v>
      </c>
      <c r="AU140" s="11" t="str">
        <f t="shared" ref="AU140:CA140" si="22">IF(AU9="","",AU9+AU101)</f>
        <v/>
      </c>
      <c r="AV140" s="11" t="str">
        <f t="shared" si="22"/>
        <v/>
      </c>
      <c r="AW140" s="11" t="str">
        <f t="shared" si="22"/>
        <v/>
      </c>
      <c r="AX140" s="11">
        <f t="shared" si="22"/>
        <v>403224</v>
      </c>
      <c r="AY140" s="11">
        <f t="shared" si="22"/>
        <v>0</v>
      </c>
      <c r="AZ140" s="11">
        <f t="shared" si="22"/>
        <v>0</v>
      </c>
      <c r="BA140" s="11">
        <f t="shared" si="22"/>
        <v>0</v>
      </c>
      <c r="BB140" s="11">
        <f t="shared" si="22"/>
        <v>0</v>
      </c>
      <c r="BC140" s="11">
        <f t="shared" si="22"/>
        <v>0</v>
      </c>
      <c r="BD140" s="11">
        <f t="shared" si="22"/>
        <v>0</v>
      </c>
      <c r="BE140" s="11">
        <f t="shared" si="22"/>
        <v>0</v>
      </c>
      <c r="BF140" s="11">
        <f t="shared" si="22"/>
        <v>0</v>
      </c>
      <c r="BG140" s="11">
        <f t="shared" si="22"/>
        <v>0</v>
      </c>
      <c r="BH140" s="11">
        <f t="shared" si="22"/>
        <v>0</v>
      </c>
      <c r="BI140" s="11">
        <f t="shared" si="22"/>
        <v>0</v>
      </c>
      <c r="BJ140" s="11">
        <f t="shared" si="22"/>
        <v>0</v>
      </c>
      <c r="BK140" s="11">
        <f t="shared" si="22"/>
        <v>0</v>
      </c>
      <c r="BL140" s="11">
        <f t="shared" si="22"/>
        <v>0</v>
      </c>
      <c r="BM140" s="11">
        <f t="shared" si="22"/>
        <v>0</v>
      </c>
      <c r="BN140" s="11">
        <f t="shared" si="22"/>
        <v>0</v>
      </c>
      <c r="BO140" s="11">
        <f t="shared" si="22"/>
        <v>0</v>
      </c>
      <c r="BP140" s="11">
        <f t="shared" si="22"/>
        <v>0</v>
      </c>
      <c r="BQ140" s="11">
        <f t="shared" si="22"/>
        <v>0</v>
      </c>
      <c r="BR140" s="11">
        <f t="shared" si="22"/>
        <v>0</v>
      </c>
      <c r="BS140" s="11">
        <f t="shared" si="22"/>
        <v>0</v>
      </c>
      <c r="BT140" s="11">
        <f t="shared" si="22"/>
        <v>0</v>
      </c>
      <c r="BU140" s="11">
        <f t="shared" si="22"/>
        <v>0</v>
      </c>
      <c r="BV140" s="11">
        <f t="shared" si="22"/>
        <v>0</v>
      </c>
      <c r="BW140" s="11">
        <f t="shared" si="22"/>
        <v>0</v>
      </c>
      <c r="BX140" s="11">
        <f t="shared" si="22"/>
        <v>0</v>
      </c>
      <c r="BY140" s="11">
        <f t="shared" si="22"/>
        <v>0</v>
      </c>
      <c r="BZ140" s="11">
        <f t="shared" si="22"/>
        <v>0</v>
      </c>
      <c r="CA140" s="11">
        <f t="shared" si="22"/>
        <v>0</v>
      </c>
      <c r="CB140" s="11" t="s">
        <v>25</v>
      </c>
      <c r="CC140" s="11" t="s">
        <v>25</v>
      </c>
    </row>
    <row r="141" ht="15" customHeight="1" outlineLevel="1" spans="2:81">
      <c r="B141" s="10">
        <v>201603</v>
      </c>
      <c r="C141" s="11">
        <f t="shared" ref="C141:AH141" si="23">IF(C10="","",C10+C102)</f>
        <v>28500</v>
      </c>
      <c r="D141" s="11">
        <f t="shared" si="23"/>
        <v>158993.1</v>
      </c>
      <c r="E141" s="11">
        <f t="shared" si="23"/>
        <v>152747.54</v>
      </c>
      <c r="F141" s="11">
        <f t="shared" si="23"/>
        <v>114320.39</v>
      </c>
      <c r="G141" s="11">
        <f t="shared" si="23"/>
        <v>80800.89</v>
      </c>
      <c r="H141" s="11">
        <f t="shared" si="23"/>
        <v>80800.89</v>
      </c>
      <c r="I141" s="11">
        <f t="shared" si="23"/>
        <v>80800.89</v>
      </c>
      <c r="J141" s="11">
        <f t="shared" si="23"/>
        <v>80800.89</v>
      </c>
      <c r="K141" s="11">
        <f t="shared" si="23"/>
        <v>80800.89</v>
      </c>
      <c r="L141" s="11">
        <f t="shared" si="23"/>
        <v>80800.89</v>
      </c>
      <c r="M141" s="11">
        <f t="shared" si="23"/>
        <v>80800.89</v>
      </c>
      <c r="N141" s="11">
        <f t="shared" si="23"/>
        <v>80800.89</v>
      </c>
      <c r="O141" s="11">
        <f t="shared" si="23"/>
        <v>80800.89</v>
      </c>
      <c r="P141" s="11">
        <f t="shared" si="23"/>
        <v>80800.89</v>
      </c>
      <c r="Q141" s="11">
        <f t="shared" si="23"/>
        <v>80800.89</v>
      </c>
      <c r="R141" s="11">
        <f t="shared" si="23"/>
        <v>80800.89</v>
      </c>
      <c r="S141" s="11">
        <f t="shared" si="23"/>
        <v>80800.89</v>
      </c>
      <c r="T141" s="11">
        <f t="shared" si="23"/>
        <v>80800.89</v>
      </c>
      <c r="U141" s="11">
        <f t="shared" si="23"/>
        <v>80800.89</v>
      </c>
      <c r="V141" s="11">
        <f t="shared" si="23"/>
        <v>80800.89</v>
      </c>
      <c r="W141" s="11">
        <f t="shared" si="23"/>
        <v>80800.89</v>
      </c>
      <c r="X141" s="11">
        <f t="shared" si="23"/>
        <v>80800.89</v>
      </c>
      <c r="Y141" s="11">
        <f t="shared" si="23"/>
        <v>80800.89</v>
      </c>
      <c r="Z141" s="11">
        <f t="shared" si="23"/>
        <v>80800.89</v>
      </c>
      <c r="AA141" s="11">
        <f t="shared" si="23"/>
        <v>80800.89</v>
      </c>
      <c r="AB141" s="11">
        <f t="shared" si="23"/>
        <v>80800.89</v>
      </c>
      <c r="AC141" s="11">
        <f t="shared" si="23"/>
        <v>80800.89</v>
      </c>
      <c r="AD141" s="11">
        <f t="shared" si="23"/>
        <v>80800.89</v>
      </c>
      <c r="AE141" s="11">
        <f t="shared" si="23"/>
        <v>80800.89</v>
      </c>
      <c r="AF141" s="11">
        <f t="shared" si="23"/>
        <v>80800.89</v>
      </c>
      <c r="AG141" s="11">
        <f t="shared" si="23"/>
        <v>80800.89</v>
      </c>
      <c r="AH141" s="11">
        <f t="shared" si="23"/>
        <v>80800.89</v>
      </c>
      <c r="AI141" s="11" t="s">
        <v>25</v>
      </c>
      <c r="AJ141" s="11" t="s">
        <v>25</v>
      </c>
      <c r="AK141" s="11" t="s">
        <v>25</v>
      </c>
      <c r="AT141" s="10">
        <v>201603</v>
      </c>
      <c r="AU141" s="11" t="str">
        <f t="shared" ref="AU141:BZ141" si="24">IF(AU10="","",AU10+AU102)</f>
        <v/>
      </c>
      <c r="AV141" s="11" t="str">
        <f t="shared" si="24"/>
        <v/>
      </c>
      <c r="AW141" s="11" t="str">
        <f t="shared" si="24"/>
        <v/>
      </c>
      <c r="AX141" s="11">
        <f t="shared" si="24"/>
        <v>403406</v>
      </c>
      <c r="AY141" s="11">
        <f t="shared" si="24"/>
        <v>0</v>
      </c>
      <c r="AZ141" s="11">
        <f t="shared" si="24"/>
        <v>0</v>
      </c>
      <c r="BA141" s="11">
        <f t="shared" si="24"/>
        <v>0</v>
      </c>
      <c r="BB141" s="11">
        <f t="shared" si="24"/>
        <v>0</v>
      </c>
      <c r="BC141" s="11">
        <f t="shared" si="24"/>
        <v>0</v>
      </c>
      <c r="BD141" s="11">
        <f t="shared" si="24"/>
        <v>0</v>
      </c>
      <c r="BE141" s="11">
        <f t="shared" si="24"/>
        <v>0</v>
      </c>
      <c r="BF141" s="11">
        <f t="shared" si="24"/>
        <v>0</v>
      </c>
      <c r="BG141" s="11">
        <f t="shared" si="24"/>
        <v>0</v>
      </c>
      <c r="BH141" s="11">
        <f t="shared" si="24"/>
        <v>0</v>
      </c>
      <c r="BI141" s="11">
        <f t="shared" si="24"/>
        <v>0</v>
      </c>
      <c r="BJ141" s="11">
        <f t="shared" si="24"/>
        <v>0</v>
      </c>
      <c r="BK141" s="11">
        <f t="shared" si="24"/>
        <v>0</v>
      </c>
      <c r="BL141" s="11">
        <f t="shared" si="24"/>
        <v>0</v>
      </c>
      <c r="BM141" s="11">
        <f t="shared" si="24"/>
        <v>0</v>
      </c>
      <c r="BN141" s="11">
        <f t="shared" si="24"/>
        <v>0</v>
      </c>
      <c r="BO141" s="11">
        <f t="shared" si="24"/>
        <v>0</v>
      </c>
      <c r="BP141" s="11">
        <f t="shared" si="24"/>
        <v>0</v>
      </c>
      <c r="BQ141" s="11">
        <f t="shared" si="24"/>
        <v>0</v>
      </c>
      <c r="BR141" s="11">
        <f t="shared" si="24"/>
        <v>0</v>
      </c>
      <c r="BS141" s="11">
        <f t="shared" si="24"/>
        <v>0</v>
      </c>
      <c r="BT141" s="11">
        <f t="shared" si="24"/>
        <v>0</v>
      </c>
      <c r="BU141" s="11">
        <f t="shared" si="24"/>
        <v>0</v>
      </c>
      <c r="BV141" s="11">
        <f t="shared" si="24"/>
        <v>0</v>
      </c>
      <c r="BW141" s="11">
        <f t="shared" si="24"/>
        <v>0</v>
      </c>
      <c r="BX141" s="11">
        <f t="shared" si="24"/>
        <v>0</v>
      </c>
      <c r="BY141" s="11">
        <f t="shared" si="24"/>
        <v>0</v>
      </c>
      <c r="BZ141" s="11">
        <f t="shared" si="24"/>
        <v>0</v>
      </c>
      <c r="CA141" s="11" t="s">
        <v>25</v>
      </c>
      <c r="CB141" s="11" t="s">
        <v>25</v>
      </c>
      <c r="CC141" s="11" t="s">
        <v>25</v>
      </c>
    </row>
    <row r="142" ht="15" customHeight="1" outlineLevel="1" spans="2:81">
      <c r="B142" s="10">
        <v>201606</v>
      </c>
      <c r="C142" s="11">
        <f t="shared" ref="C142:AG142" si="25">IF(C11="","",C11+C103)</f>
        <v>197881.68</v>
      </c>
      <c r="D142" s="11">
        <f t="shared" si="25"/>
        <v>412615.85</v>
      </c>
      <c r="E142" s="11">
        <f t="shared" si="25"/>
        <v>496134.43</v>
      </c>
      <c r="F142" s="11">
        <f t="shared" si="25"/>
        <v>507972.18</v>
      </c>
      <c r="G142" s="11">
        <f t="shared" si="25"/>
        <v>506577.18</v>
      </c>
      <c r="H142" s="11">
        <f t="shared" si="25"/>
        <v>506577.18</v>
      </c>
      <c r="I142" s="11">
        <f t="shared" si="25"/>
        <v>506577.18</v>
      </c>
      <c r="J142" s="11">
        <f t="shared" si="25"/>
        <v>510577.18</v>
      </c>
      <c r="K142" s="11">
        <f t="shared" si="25"/>
        <v>506577.18</v>
      </c>
      <c r="L142" s="11">
        <f t="shared" si="25"/>
        <v>506577.18</v>
      </c>
      <c r="M142" s="11">
        <f t="shared" si="25"/>
        <v>506577.18</v>
      </c>
      <c r="N142" s="11">
        <f t="shared" si="25"/>
        <v>506577.18</v>
      </c>
      <c r="O142" s="11">
        <f t="shared" si="25"/>
        <v>363832.99</v>
      </c>
      <c r="P142" s="11">
        <f t="shared" si="25"/>
        <v>363832.99</v>
      </c>
      <c r="Q142" s="11">
        <f t="shared" si="25"/>
        <v>363832.99</v>
      </c>
      <c r="R142" s="11">
        <f t="shared" si="25"/>
        <v>363832.99</v>
      </c>
      <c r="S142" s="11">
        <f t="shared" si="25"/>
        <v>363832.99</v>
      </c>
      <c r="T142" s="11">
        <f t="shared" si="25"/>
        <v>363832.99</v>
      </c>
      <c r="U142" s="11">
        <f t="shared" si="25"/>
        <v>363832.99</v>
      </c>
      <c r="V142" s="11">
        <f t="shared" si="25"/>
        <v>363832.99</v>
      </c>
      <c r="W142" s="11">
        <f t="shared" si="25"/>
        <v>363832.99</v>
      </c>
      <c r="X142" s="11">
        <f t="shared" si="25"/>
        <v>363832.99</v>
      </c>
      <c r="Y142" s="11">
        <f t="shared" si="25"/>
        <v>363832.99</v>
      </c>
      <c r="Z142" s="11">
        <f t="shared" si="25"/>
        <v>363832.99</v>
      </c>
      <c r="AA142" s="11">
        <f t="shared" si="25"/>
        <v>363832.99</v>
      </c>
      <c r="AB142" s="11">
        <f t="shared" si="25"/>
        <v>363832.99</v>
      </c>
      <c r="AC142" s="11">
        <f t="shared" si="25"/>
        <v>363832.99</v>
      </c>
      <c r="AD142" s="11">
        <f t="shared" si="25"/>
        <v>363832.99</v>
      </c>
      <c r="AE142" s="11">
        <f t="shared" si="25"/>
        <v>363832.99</v>
      </c>
      <c r="AF142" s="11">
        <f t="shared" si="25"/>
        <v>363832.99</v>
      </c>
      <c r="AG142" s="11">
        <f t="shared" si="25"/>
        <v>363832.99</v>
      </c>
      <c r="AH142" s="11" t="s">
        <v>25</v>
      </c>
      <c r="AI142" s="11" t="s">
        <v>25</v>
      </c>
      <c r="AJ142" s="11" t="s">
        <v>25</v>
      </c>
      <c r="AK142" s="11" t="s">
        <v>25</v>
      </c>
      <c r="AT142" s="10">
        <v>201606</v>
      </c>
      <c r="AU142" s="11" t="str">
        <f t="shared" ref="AU142:BY142" si="26">IF(AU11="","",AU11+AU103)</f>
        <v/>
      </c>
      <c r="AV142" s="11" t="str">
        <f t="shared" si="26"/>
        <v/>
      </c>
      <c r="AW142" s="11" t="str">
        <f t="shared" si="26"/>
        <v/>
      </c>
      <c r="AX142" s="11">
        <f t="shared" si="26"/>
        <v>403412</v>
      </c>
      <c r="AY142" s="11">
        <f t="shared" si="26"/>
        <v>0</v>
      </c>
      <c r="AZ142" s="11">
        <f t="shared" si="26"/>
        <v>0</v>
      </c>
      <c r="BA142" s="11">
        <f t="shared" si="26"/>
        <v>0</v>
      </c>
      <c r="BB142" s="11">
        <f t="shared" si="26"/>
        <v>0</v>
      </c>
      <c r="BC142" s="11">
        <f t="shared" si="26"/>
        <v>0</v>
      </c>
      <c r="BD142" s="11">
        <f t="shared" si="26"/>
        <v>0</v>
      </c>
      <c r="BE142" s="11">
        <f t="shared" si="26"/>
        <v>0</v>
      </c>
      <c r="BF142" s="11">
        <f t="shared" si="26"/>
        <v>0</v>
      </c>
      <c r="BG142" s="11">
        <f t="shared" si="26"/>
        <v>0</v>
      </c>
      <c r="BH142" s="11">
        <f t="shared" si="26"/>
        <v>0</v>
      </c>
      <c r="BI142" s="11">
        <f t="shared" si="26"/>
        <v>0</v>
      </c>
      <c r="BJ142" s="11">
        <f t="shared" si="26"/>
        <v>0</v>
      </c>
      <c r="BK142" s="11">
        <f t="shared" si="26"/>
        <v>0</v>
      </c>
      <c r="BL142" s="11">
        <f t="shared" si="26"/>
        <v>0</v>
      </c>
      <c r="BM142" s="11">
        <f t="shared" si="26"/>
        <v>0</v>
      </c>
      <c r="BN142" s="11">
        <f t="shared" si="26"/>
        <v>0</v>
      </c>
      <c r="BO142" s="11">
        <f t="shared" si="26"/>
        <v>0</v>
      </c>
      <c r="BP142" s="11">
        <f t="shared" si="26"/>
        <v>0</v>
      </c>
      <c r="BQ142" s="11">
        <f t="shared" si="26"/>
        <v>0</v>
      </c>
      <c r="BR142" s="11">
        <f t="shared" si="26"/>
        <v>0</v>
      </c>
      <c r="BS142" s="11">
        <f t="shared" si="26"/>
        <v>0</v>
      </c>
      <c r="BT142" s="11">
        <f t="shared" si="26"/>
        <v>0</v>
      </c>
      <c r="BU142" s="11">
        <f t="shared" si="26"/>
        <v>0</v>
      </c>
      <c r="BV142" s="11">
        <f t="shared" si="26"/>
        <v>0</v>
      </c>
      <c r="BW142" s="11">
        <f t="shared" si="26"/>
        <v>0</v>
      </c>
      <c r="BX142" s="11">
        <f t="shared" si="26"/>
        <v>0</v>
      </c>
      <c r="BY142" s="11">
        <f t="shared" si="26"/>
        <v>0</v>
      </c>
      <c r="BZ142" s="11" t="s">
        <v>25</v>
      </c>
      <c r="CA142" s="11" t="s">
        <v>25</v>
      </c>
      <c r="CB142" s="11" t="s">
        <v>25</v>
      </c>
      <c r="CC142" s="11" t="s">
        <v>25</v>
      </c>
    </row>
    <row r="143" ht="15" customHeight="1" outlineLevel="1" spans="2:81">
      <c r="B143" s="10">
        <v>201609</v>
      </c>
      <c r="C143" s="11">
        <f t="shared" ref="C143:AF143" si="27">IF(C12="","",C12+C104)</f>
        <v>172814.98</v>
      </c>
      <c r="D143" s="11">
        <f t="shared" si="27"/>
        <v>240257.6</v>
      </c>
      <c r="E143" s="11">
        <f t="shared" si="27"/>
        <v>243139.02</v>
      </c>
      <c r="F143" s="11">
        <f t="shared" si="27"/>
        <v>261139.02</v>
      </c>
      <c r="G143" s="11">
        <f t="shared" si="27"/>
        <v>459967.35</v>
      </c>
      <c r="H143" s="11">
        <f t="shared" si="27"/>
        <v>461345.64</v>
      </c>
      <c r="I143" s="11">
        <f t="shared" si="27"/>
        <v>443519.77</v>
      </c>
      <c r="J143" s="11">
        <f t="shared" si="27"/>
        <v>528017.38</v>
      </c>
      <c r="K143" s="11">
        <f t="shared" si="27"/>
        <v>530017.38</v>
      </c>
      <c r="L143" s="11">
        <f t="shared" si="27"/>
        <v>530017.38</v>
      </c>
      <c r="M143" s="11">
        <f t="shared" si="27"/>
        <v>530017.38</v>
      </c>
      <c r="N143" s="11">
        <f t="shared" si="27"/>
        <v>534843.6</v>
      </c>
      <c r="O143" s="11">
        <f t="shared" si="27"/>
        <v>534843.6</v>
      </c>
      <c r="P143" s="11">
        <f t="shared" si="27"/>
        <v>534843.6</v>
      </c>
      <c r="Q143" s="11">
        <f t="shared" si="27"/>
        <v>534843.6</v>
      </c>
      <c r="R143" s="11">
        <f t="shared" si="27"/>
        <v>534843.6</v>
      </c>
      <c r="S143" s="11">
        <f t="shared" si="27"/>
        <v>534843.6</v>
      </c>
      <c r="T143" s="11">
        <f t="shared" si="27"/>
        <v>534843.6</v>
      </c>
      <c r="U143" s="11">
        <f t="shared" si="27"/>
        <v>534843.6</v>
      </c>
      <c r="V143" s="11">
        <f t="shared" si="27"/>
        <v>534843.6</v>
      </c>
      <c r="W143" s="11">
        <f t="shared" si="27"/>
        <v>534843.6</v>
      </c>
      <c r="X143" s="11">
        <f t="shared" si="27"/>
        <v>534843.6</v>
      </c>
      <c r="Y143" s="11">
        <f t="shared" si="27"/>
        <v>534843.6</v>
      </c>
      <c r="Z143" s="11">
        <f t="shared" si="27"/>
        <v>534843.6</v>
      </c>
      <c r="AA143" s="11">
        <f t="shared" si="27"/>
        <v>534843.6</v>
      </c>
      <c r="AB143" s="11">
        <f t="shared" si="27"/>
        <v>534843.6</v>
      </c>
      <c r="AC143" s="11">
        <f t="shared" si="27"/>
        <v>534843.6</v>
      </c>
      <c r="AD143" s="11">
        <f t="shared" si="27"/>
        <v>534843.6</v>
      </c>
      <c r="AE143" s="11">
        <f t="shared" si="27"/>
        <v>534843.6</v>
      </c>
      <c r="AF143" s="11">
        <f t="shared" si="27"/>
        <v>534843.6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T143" s="10">
        <v>201609</v>
      </c>
      <c r="AU143" s="11" t="str">
        <f t="shared" ref="AU143:BX143" si="28">IF(AU12="","",AU12+AU104)</f>
        <v/>
      </c>
      <c r="AV143" s="11" t="str">
        <f t="shared" si="28"/>
        <v/>
      </c>
      <c r="AW143" s="11" t="str">
        <f t="shared" si="28"/>
        <v/>
      </c>
      <c r="AX143" s="11">
        <f t="shared" si="28"/>
        <v>403418</v>
      </c>
      <c r="AY143" s="11">
        <f t="shared" si="28"/>
        <v>0</v>
      </c>
      <c r="AZ143" s="11">
        <f t="shared" si="28"/>
        <v>0</v>
      </c>
      <c r="BA143" s="11">
        <f t="shared" si="28"/>
        <v>0</v>
      </c>
      <c r="BB143" s="11">
        <f t="shared" si="28"/>
        <v>0</v>
      </c>
      <c r="BC143" s="11">
        <f t="shared" si="28"/>
        <v>0</v>
      </c>
      <c r="BD143" s="11">
        <f t="shared" si="28"/>
        <v>0</v>
      </c>
      <c r="BE143" s="11">
        <f t="shared" si="28"/>
        <v>0</v>
      </c>
      <c r="BF143" s="11">
        <f t="shared" si="28"/>
        <v>0</v>
      </c>
      <c r="BG143" s="11">
        <f t="shared" si="28"/>
        <v>0</v>
      </c>
      <c r="BH143" s="11">
        <f t="shared" si="28"/>
        <v>0</v>
      </c>
      <c r="BI143" s="11">
        <f t="shared" si="28"/>
        <v>0</v>
      </c>
      <c r="BJ143" s="11">
        <f t="shared" si="28"/>
        <v>0</v>
      </c>
      <c r="BK143" s="11">
        <f t="shared" si="28"/>
        <v>0</v>
      </c>
      <c r="BL143" s="11">
        <f t="shared" si="28"/>
        <v>0</v>
      </c>
      <c r="BM143" s="11">
        <f t="shared" si="28"/>
        <v>0</v>
      </c>
      <c r="BN143" s="11">
        <f t="shared" si="28"/>
        <v>0</v>
      </c>
      <c r="BO143" s="11">
        <f t="shared" si="28"/>
        <v>0</v>
      </c>
      <c r="BP143" s="11">
        <f t="shared" si="28"/>
        <v>0</v>
      </c>
      <c r="BQ143" s="11">
        <f t="shared" si="28"/>
        <v>0</v>
      </c>
      <c r="BR143" s="11">
        <f t="shared" si="28"/>
        <v>0</v>
      </c>
      <c r="BS143" s="11">
        <f t="shared" si="28"/>
        <v>0</v>
      </c>
      <c r="BT143" s="11">
        <f t="shared" si="28"/>
        <v>0</v>
      </c>
      <c r="BU143" s="11">
        <f t="shared" si="28"/>
        <v>0</v>
      </c>
      <c r="BV143" s="11">
        <f t="shared" si="28"/>
        <v>0</v>
      </c>
      <c r="BW143" s="11">
        <f t="shared" si="28"/>
        <v>0</v>
      </c>
      <c r="BX143" s="11">
        <f t="shared" si="28"/>
        <v>0</v>
      </c>
      <c r="BY143" s="11" t="s">
        <v>25</v>
      </c>
      <c r="BZ143" s="11" t="s">
        <v>25</v>
      </c>
      <c r="CA143" s="11" t="s">
        <v>25</v>
      </c>
      <c r="CB143" s="11" t="s">
        <v>25</v>
      </c>
      <c r="CC143" s="11" t="s">
        <v>25</v>
      </c>
    </row>
    <row r="144" ht="15" customHeight="1" outlineLevel="1" spans="2:81">
      <c r="B144" s="10">
        <v>201612</v>
      </c>
      <c r="C144" s="11">
        <f t="shared" ref="C144:AE144" si="29">IF(C13="","",C13+C105)</f>
        <v>233666.86</v>
      </c>
      <c r="D144" s="11">
        <f t="shared" si="29"/>
        <v>251205.88</v>
      </c>
      <c r="E144" s="11">
        <f t="shared" si="29"/>
        <v>267392.78</v>
      </c>
      <c r="F144" s="11">
        <f t="shared" si="29"/>
        <v>418135.72</v>
      </c>
      <c r="G144" s="11">
        <f t="shared" si="29"/>
        <v>549257.77</v>
      </c>
      <c r="H144" s="11">
        <f t="shared" si="29"/>
        <v>768868.95</v>
      </c>
      <c r="I144" s="11">
        <f t="shared" si="29"/>
        <v>554710.7</v>
      </c>
      <c r="J144" s="11">
        <f t="shared" si="29"/>
        <v>534433.73</v>
      </c>
      <c r="K144" s="11">
        <f t="shared" si="29"/>
        <v>534433.73</v>
      </c>
      <c r="L144" s="11">
        <f t="shared" si="29"/>
        <v>654433.73</v>
      </c>
      <c r="M144" s="11">
        <f t="shared" si="29"/>
        <v>650933.14</v>
      </c>
      <c r="N144" s="11">
        <f t="shared" si="29"/>
        <v>650933.14</v>
      </c>
      <c r="O144" s="11">
        <f t="shared" si="29"/>
        <v>650933.14</v>
      </c>
      <c r="P144" s="11">
        <f t="shared" si="29"/>
        <v>650933.14</v>
      </c>
      <c r="Q144" s="11">
        <f t="shared" si="29"/>
        <v>650933.14</v>
      </c>
      <c r="R144" s="11">
        <f t="shared" si="29"/>
        <v>650933.14</v>
      </c>
      <c r="S144" s="11">
        <f t="shared" si="29"/>
        <v>650933.14</v>
      </c>
      <c r="T144" s="11">
        <f t="shared" si="29"/>
        <v>650933.14</v>
      </c>
      <c r="U144" s="11">
        <f t="shared" si="29"/>
        <v>650933.14</v>
      </c>
      <c r="V144" s="11">
        <f t="shared" si="29"/>
        <v>650933.14</v>
      </c>
      <c r="W144" s="11">
        <f t="shared" si="29"/>
        <v>650933.14</v>
      </c>
      <c r="X144" s="11">
        <f t="shared" si="29"/>
        <v>647015.53</v>
      </c>
      <c r="Y144" s="11">
        <f t="shared" si="29"/>
        <v>647015.53</v>
      </c>
      <c r="Z144" s="11">
        <f t="shared" si="29"/>
        <v>647015.53</v>
      </c>
      <c r="AA144" s="11">
        <f t="shared" si="29"/>
        <v>647015.53</v>
      </c>
      <c r="AB144" s="11">
        <f t="shared" si="29"/>
        <v>647015.53</v>
      </c>
      <c r="AC144" s="11">
        <f t="shared" si="29"/>
        <v>647015.53</v>
      </c>
      <c r="AD144" s="11">
        <f t="shared" si="29"/>
        <v>647015.53</v>
      </c>
      <c r="AE144" s="11">
        <f t="shared" si="29"/>
        <v>647015.53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T144" s="10">
        <v>201612</v>
      </c>
      <c r="AU144" s="11" t="str">
        <f t="shared" ref="AU144:BW144" si="30">IF(AU13="","",AU13+AU105)</f>
        <v/>
      </c>
      <c r="AV144" s="11" t="str">
        <f t="shared" si="30"/>
        <v/>
      </c>
      <c r="AW144" s="11" t="str">
        <f t="shared" si="30"/>
        <v/>
      </c>
      <c r="AX144" s="11">
        <f t="shared" si="30"/>
        <v>403424</v>
      </c>
      <c r="AY144" s="11">
        <f t="shared" si="30"/>
        <v>0</v>
      </c>
      <c r="AZ144" s="11">
        <f t="shared" si="30"/>
        <v>0</v>
      </c>
      <c r="BA144" s="11">
        <f t="shared" si="30"/>
        <v>0</v>
      </c>
      <c r="BB144" s="11">
        <f t="shared" si="30"/>
        <v>0</v>
      </c>
      <c r="BC144" s="11">
        <f t="shared" si="30"/>
        <v>0</v>
      </c>
      <c r="BD144" s="11">
        <f t="shared" si="30"/>
        <v>0</v>
      </c>
      <c r="BE144" s="11">
        <f t="shared" si="30"/>
        <v>0</v>
      </c>
      <c r="BF144" s="11">
        <f t="shared" si="30"/>
        <v>0</v>
      </c>
      <c r="BG144" s="11">
        <f t="shared" si="30"/>
        <v>0</v>
      </c>
      <c r="BH144" s="11">
        <f t="shared" si="30"/>
        <v>0</v>
      </c>
      <c r="BI144" s="11">
        <f t="shared" si="30"/>
        <v>0</v>
      </c>
      <c r="BJ144" s="11">
        <f t="shared" si="30"/>
        <v>0</v>
      </c>
      <c r="BK144" s="11">
        <f t="shared" si="30"/>
        <v>0</v>
      </c>
      <c r="BL144" s="11">
        <f t="shared" si="30"/>
        <v>0</v>
      </c>
      <c r="BM144" s="11">
        <f t="shared" si="30"/>
        <v>0</v>
      </c>
      <c r="BN144" s="11">
        <f t="shared" si="30"/>
        <v>0</v>
      </c>
      <c r="BO144" s="11">
        <f t="shared" si="30"/>
        <v>0</v>
      </c>
      <c r="BP144" s="11">
        <f t="shared" si="30"/>
        <v>0</v>
      </c>
      <c r="BQ144" s="11">
        <f t="shared" si="30"/>
        <v>0</v>
      </c>
      <c r="BR144" s="11">
        <f t="shared" si="30"/>
        <v>0</v>
      </c>
      <c r="BS144" s="11">
        <f t="shared" si="30"/>
        <v>0</v>
      </c>
      <c r="BT144" s="11">
        <f t="shared" si="30"/>
        <v>0</v>
      </c>
      <c r="BU144" s="11">
        <f t="shared" si="30"/>
        <v>0</v>
      </c>
      <c r="BV144" s="11">
        <f t="shared" si="30"/>
        <v>0</v>
      </c>
      <c r="BW144" s="11">
        <f t="shared" si="30"/>
        <v>0</v>
      </c>
      <c r="BX144" s="11" t="s">
        <v>25</v>
      </c>
      <c r="BY144" s="11" t="s">
        <v>25</v>
      </c>
      <c r="BZ144" s="11" t="s">
        <v>25</v>
      </c>
      <c r="CA144" s="11" t="s">
        <v>25</v>
      </c>
      <c r="CB144" s="11" t="s">
        <v>25</v>
      </c>
      <c r="CC144" s="11" t="s">
        <v>25</v>
      </c>
    </row>
    <row r="145" ht="15" customHeight="1" outlineLevel="1" spans="2:81">
      <c r="B145" s="10">
        <v>201703</v>
      </c>
      <c r="C145" s="11">
        <f t="shared" ref="C145:AD145" si="31">IF(C14="","",C14+C106)</f>
        <v>438414.75</v>
      </c>
      <c r="D145" s="11">
        <f t="shared" si="31"/>
        <v>610363.97</v>
      </c>
      <c r="E145" s="11">
        <f t="shared" si="31"/>
        <v>575278.57</v>
      </c>
      <c r="F145" s="11">
        <f t="shared" si="31"/>
        <v>676030.81</v>
      </c>
      <c r="G145" s="11">
        <f t="shared" si="31"/>
        <v>843872.42</v>
      </c>
      <c r="H145" s="11">
        <f t="shared" si="31"/>
        <v>920944.16</v>
      </c>
      <c r="I145" s="11">
        <f t="shared" si="31"/>
        <v>920944.16</v>
      </c>
      <c r="J145" s="11">
        <f t="shared" si="31"/>
        <v>963099.9</v>
      </c>
      <c r="K145" s="11">
        <f t="shared" si="31"/>
        <v>963099.9</v>
      </c>
      <c r="L145" s="11">
        <f t="shared" si="31"/>
        <v>961549.9</v>
      </c>
      <c r="M145" s="11">
        <f t="shared" si="31"/>
        <v>961549.9</v>
      </c>
      <c r="N145" s="11">
        <f t="shared" si="31"/>
        <v>1051594.22</v>
      </c>
      <c r="O145" s="11">
        <f t="shared" si="31"/>
        <v>1051594.22</v>
      </c>
      <c r="P145" s="11">
        <f t="shared" si="31"/>
        <v>1051594.22</v>
      </c>
      <c r="Q145" s="11">
        <f t="shared" si="31"/>
        <v>1051594.22</v>
      </c>
      <c r="R145" s="11">
        <f t="shared" si="31"/>
        <v>1051594.22</v>
      </c>
      <c r="S145" s="11">
        <f t="shared" si="31"/>
        <v>1051594.22</v>
      </c>
      <c r="T145" s="11">
        <f t="shared" si="31"/>
        <v>1051594.22</v>
      </c>
      <c r="U145" s="11">
        <f t="shared" si="31"/>
        <v>1051594.22</v>
      </c>
      <c r="V145" s="11">
        <f t="shared" si="31"/>
        <v>1051594.22</v>
      </c>
      <c r="W145" s="11">
        <f t="shared" si="31"/>
        <v>1051594.22</v>
      </c>
      <c r="X145" s="11">
        <f t="shared" si="31"/>
        <v>1051594.22</v>
      </c>
      <c r="Y145" s="11">
        <f t="shared" si="31"/>
        <v>1051594.22</v>
      </c>
      <c r="Z145" s="11">
        <f t="shared" si="31"/>
        <v>1051594.22</v>
      </c>
      <c r="AA145" s="11">
        <f t="shared" si="31"/>
        <v>1051594.22</v>
      </c>
      <c r="AB145" s="11">
        <f t="shared" si="31"/>
        <v>1051594.22</v>
      </c>
      <c r="AC145" s="11">
        <f t="shared" si="31"/>
        <v>1051594.22</v>
      </c>
      <c r="AD145" s="11">
        <f t="shared" si="31"/>
        <v>1049594.22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T145" s="10">
        <v>201703</v>
      </c>
      <c r="AU145" s="11" t="str">
        <f t="shared" ref="AU145:BV145" si="32">IF(AU14="","",AU14+AU106)</f>
        <v/>
      </c>
      <c r="AV145" s="11" t="str">
        <f t="shared" si="32"/>
        <v/>
      </c>
      <c r="AW145" s="11" t="str">
        <f t="shared" si="32"/>
        <v/>
      </c>
      <c r="AX145" s="11">
        <f t="shared" si="32"/>
        <v>403606</v>
      </c>
      <c r="AY145" s="11">
        <f t="shared" si="32"/>
        <v>0</v>
      </c>
      <c r="AZ145" s="11">
        <f t="shared" si="32"/>
        <v>0</v>
      </c>
      <c r="BA145" s="11">
        <f t="shared" si="32"/>
        <v>0</v>
      </c>
      <c r="BB145" s="11">
        <f t="shared" si="32"/>
        <v>0</v>
      </c>
      <c r="BC145" s="11">
        <f t="shared" si="32"/>
        <v>0</v>
      </c>
      <c r="BD145" s="11">
        <f t="shared" si="32"/>
        <v>0</v>
      </c>
      <c r="BE145" s="11">
        <f t="shared" si="32"/>
        <v>0</v>
      </c>
      <c r="BF145" s="11">
        <f t="shared" si="32"/>
        <v>0</v>
      </c>
      <c r="BG145" s="11">
        <f t="shared" si="32"/>
        <v>0</v>
      </c>
      <c r="BH145" s="11">
        <f t="shared" si="32"/>
        <v>0</v>
      </c>
      <c r="BI145" s="11">
        <f t="shared" si="32"/>
        <v>0</v>
      </c>
      <c r="BJ145" s="11">
        <f t="shared" si="32"/>
        <v>0</v>
      </c>
      <c r="BK145" s="11">
        <f t="shared" si="32"/>
        <v>0</v>
      </c>
      <c r="BL145" s="11">
        <f t="shared" si="32"/>
        <v>0</v>
      </c>
      <c r="BM145" s="11">
        <f t="shared" si="32"/>
        <v>0</v>
      </c>
      <c r="BN145" s="11">
        <f t="shared" si="32"/>
        <v>0</v>
      </c>
      <c r="BO145" s="11">
        <f t="shared" si="32"/>
        <v>0</v>
      </c>
      <c r="BP145" s="11">
        <f t="shared" si="32"/>
        <v>0</v>
      </c>
      <c r="BQ145" s="11">
        <f t="shared" si="32"/>
        <v>0</v>
      </c>
      <c r="BR145" s="11">
        <f t="shared" si="32"/>
        <v>0</v>
      </c>
      <c r="BS145" s="11">
        <f t="shared" si="32"/>
        <v>0</v>
      </c>
      <c r="BT145" s="11">
        <f t="shared" si="32"/>
        <v>0</v>
      </c>
      <c r="BU145" s="11">
        <f t="shared" si="32"/>
        <v>0</v>
      </c>
      <c r="BV145" s="11">
        <f t="shared" si="32"/>
        <v>0</v>
      </c>
      <c r="BW145" s="11" t="s">
        <v>25</v>
      </c>
      <c r="BX145" s="11" t="s">
        <v>25</v>
      </c>
      <c r="BY145" s="11" t="s">
        <v>25</v>
      </c>
      <c r="BZ145" s="11" t="s">
        <v>25</v>
      </c>
      <c r="CA145" s="11" t="s">
        <v>25</v>
      </c>
      <c r="CB145" s="11" t="s">
        <v>25</v>
      </c>
      <c r="CC145" s="11" t="s">
        <v>25</v>
      </c>
    </row>
    <row r="146" ht="15" customHeight="1" outlineLevel="1" spans="2:81">
      <c r="B146" s="10">
        <v>201706</v>
      </c>
      <c r="C146" s="11">
        <f t="shared" ref="C146:AC146" si="33">IF(C15="","",C15+C107)</f>
        <v>648673.42</v>
      </c>
      <c r="D146" s="11">
        <f t="shared" si="33"/>
        <v>776233.08</v>
      </c>
      <c r="E146" s="11">
        <f t="shared" si="33"/>
        <v>709238.76</v>
      </c>
      <c r="F146" s="11">
        <f t="shared" si="33"/>
        <v>672622.6</v>
      </c>
      <c r="G146" s="11">
        <f t="shared" si="33"/>
        <v>775493.71</v>
      </c>
      <c r="H146" s="11">
        <f t="shared" si="33"/>
        <v>775493.71</v>
      </c>
      <c r="I146" s="11">
        <f t="shared" si="33"/>
        <v>753898.16</v>
      </c>
      <c r="J146" s="11">
        <f t="shared" si="33"/>
        <v>753898.16</v>
      </c>
      <c r="K146" s="11">
        <f t="shared" si="33"/>
        <v>732302.61</v>
      </c>
      <c r="L146" s="11">
        <f t="shared" si="33"/>
        <v>735084.61</v>
      </c>
      <c r="M146" s="11">
        <f t="shared" si="33"/>
        <v>735084.61</v>
      </c>
      <c r="N146" s="11">
        <f t="shared" si="33"/>
        <v>735084.61</v>
      </c>
      <c r="O146" s="11">
        <f t="shared" si="33"/>
        <v>735084.61</v>
      </c>
      <c r="P146" s="11">
        <f t="shared" si="33"/>
        <v>735084.61</v>
      </c>
      <c r="Q146" s="11">
        <f t="shared" si="33"/>
        <v>735084.61</v>
      </c>
      <c r="R146" s="11">
        <f t="shared" si="33"/>
        <v>735084.61</v>
      </c>
      <c r="S146" s="11">
        <f t="shared" si="33"/>
        <v>735084.61</v>
      </c>
      <c r="T146" s="11">
        <f t="shared" si="33"/>
        <v>735084.61</v>
      </c>
      <c r="U146" s="11">
        <f t="shared" si="33"/>
        <v>735084.61</v>
      </c>
      <c r="V146" s="11">
        <f t="shared" si="33"/>
        <v>734084.61</v>
      </c>
      <c r="W146" s="11">
        <f t="shared" si="33"/>
        <v>734084.61</v>
      </c>
      <c r="X146" s="11">
        <f t="shared" si="33"/>
        <v>734084.61</v>
      </c>
      <c r="Y146" s="11">
        <f t="shared" si="33"/>
        <v>734084.61</v>
      </c>
      <c r="Z146" s="11">
        <f t="shared" si="33"/>
        <v>734084.61</v>
      </c>
      <c r="AA146" s="11">
        <f t="shared" si="33"/>
        <v>734084.61</v>
      </c>
      <c r="AB146" s="11">
        <f t="shared" si="33"/>
        <v>734084.61</v>
      </c>
      <c r="AC146" s="11">
        <f t="shared" si="33"/>
        <v>734084.61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T146" s="10">
        <v>201706</v>
      </c>
      <c r="AU146" s="11" t="str">
        <f t="shared" ref="AU146:BU146" si="34">IF(AU15="","",AU15+AU107)</f>
        <v/>
      </c>
      <c r="AV146" s="11" t="str">
        <f t="shared" si="34"/>
        <v/>
      </c>
      <c r="AW146" s="11" t="str">
        <f t="shared" si="34"/>
        <v/>
      </c>
      <c r="AX146" s="11">
        <f t="shared" si="34"/>
        <v>403612</v>
      </c>
      <c r="AY146" s="11">
        <f t="shared" si="34"/>
        <v>0</v>
      </c>
      <c r="AZ146" s="11">
        <f t="shared" si="34"/>
        <v>0</v>
      </c>
      <c r="BA146" s="11">
        <f t="shared" si="34"/>
        <v>0</v>
      </c>
      <c r="BB146" s="11">
        <f t="shared" si="34"/>
        <v>0</v>
      </c>
      <c r="BC146" s="11">
        <f t="shared" si="34"/>
        <v>0</v>
      </c>
      <c r="BD146" s="11">
        <f t="shared" si="34"/>
        <v>0</v>
      </c>
      <c r="BE146" s="11">
        <f t="shared" si="34"/>
        <v>0</v>
      </c>
      <c r="BF146" s="11">
        <f t="shared" si="34"/>
        <v>0</v>
      </c>
      <c r="BG146" s="11">
        <f t="shared" si="34"/>
        <v>0</v>
      </c>
      <c r="BH146" s="11">
        <f t="shared" si="34"/>
        <v>0</v>
      </c>
      <c r="BI146" s="11">
        <f t="shared" si="34"/>
        <v>0</v>
      </c>
      <c r="BJ146" s="11">
        <f t="shared" si="34"/>
        <v>0</v>
      </c>
      <c r="BK146" s="11">
        <f t="shared" si="34"/>
        <v>0</v>
      </c>
      <c r="BL146" s="11">
        <f t="shared" si="34"/>
        <v>0</v>
      </c>
      <c r="BM146" s="11">
        <f t="shared" si="34"/>
        <v>0</v>
      </c>
      <c r="BN146" s="11">
        <f t="shared" si="34"/>
        <v>0</v>
      </c>
      <c r="BO146" s="11">
        <f t="shared" si="34"/>
        <v>0</v>
      </c>
      <c r="BP146" s="11">
        <f t="shared" si="34"/>
        <v>0</v>
      </c>
      <c r="BQ146" s="11">
        <f t="shared" si="34"/>
        <v>0</v>
      </c>
      <c r="BR146" s="11">
        <f t="shared" si="34"/>
        <v>0</v>
      </c>
      <c r="BS146" s="11">
        <f t="shared" si="34"/>
        <v>0</v>
      </c>
      <c r="BT146" s="11">
        <f t="shared" si="34"/>
        <v>0</v>
      </c>
      <c r="BU146" s="11">
        <f t="shared" si="34"/>
        <v>0</v>
      </c>
      <c r="BV146" s="11" t="s">
        <v>25</v>
      </c>
      <c r="BW146" s="11" t="s">
        <v>25</v>
      </c>
      <c r="BX146" s="11" t="s">
        <v>25</v>
      </c>
      <c r="BY146" s="11" t="s">
        <v>25</v>
      </c>
      <c r="BZ146" s="11" t="s">
        <v>25</v>
      </c>
      <c r="CA146" s="11" t="s">
        <v>25</v>
      </c>
      <c r="CB146" s="11" t="s">
        <v>25</v>
      </c>
      <c r="CC146" s="11" t="s">
        <v>25</v>
      </c>
    </row>
    <row r="147" ht="15" customHeight="1" outlineLevel="1" spans="2:81">
      <c r="B147" s="10">
        <v>201709</v>
      </c>
      <c r="C147" s="11">
        <f t="shared" ref="C147:AB147" si="35">IF(C16="","",C16+C108)</f>
        <v>689956</v>
      </c>
      <c r="D147" s="11">
        <f t="shared" si="35"/>
        <v>833223.49</v>
      </c>
      <c r="E147" s="11">
        <f t="shared" si="35"/>
        <v>824607.29</v>
      </c>
      <c r="F147" s="11">
        <f t="shared" si="35"/>
        <v>909910.92</v>
      </c>
      <c r="G147" s="11">
        <f t="shared" si="35"/>
        <v>906396.74</v>
      </c>
      <c r="H147" s="11">
        <f t="shared" si="35"/>
        <v>906396.74</v>
      </c>
      <c r="I147" s="11">
        <f t="shared" si="35"/>
        <v>906396.74</v>
      </c>
      <c r="J147" s="11">
        <f t="shared" si="35"/>
        <v>876599.94</v>
      </c>
      <c r="K147" s="11">
        <f t="shared" si="35"/>
        <v>1087479.74</v>
      </c>
      <c r="L147" s="11">
        <f t="shared" si="35"/>
        <v>1063884.19</v>
      </c>
      <c r="M147" s="11">
        <f t="shared" si="35"/>
        <v>1063884.19</v>
      </c>
      <c r="N147" s="11">
        <f t="shared" si="35"/>
        <v>1063884.19</v>
      </c>
      <c r="O147" s="11">
        <f t="shared" si="35"/>
        <v>1063884.19</v>
      </c>
      <c r="P147" s="11">
        <f t="shared" si="35"/>
        <v>1063884.19</v>
      </c>
      <c r="Q147" s="11">
        <f t="shared" si="35"/>
        <v>1063884.19</v>
      </c>
      <c r="R147" s="11">
        <f t="shared" si="35"/>
        <v>1063884.19</v>
      </c>
      <c r="S147" s="11">
        <f t="shared" si="35"/>
        <v>1063884.19</v>
      </c>
      <c r="T147" s="11">
        <f t="shared" si="35"/>
        <v>1063884.19</v>
      </c>
      <c r="U147" s="11">
        <f t="shared" si="35"/>
        <v>1063784.19</v>
      </c>
      <c r="V147" s="11">
        <f t="shared" si="35"/>
        <v>1063784.19</v>
      </c>
      <c r="W147" s="11">
        <f t="shared" si="35"/>
        <v>1063784.19</v>
      </c>
      <c r="X147" s="11">
        <f t="shared" si="35"/>
        <v>1063784.19</v>
      </c>
      <c r="Y147" s="11">
        <f t="shared" si="35"/>
        <v>1063784.19</v>
      </c>
      <c r="Z147" s="11">
        <f t="shared" si="35"/>
        <v>1063784.19</v>
      </c>
      <c r="AA147" s="11">
        <f t="shared" si="35"/>
        <v>1063784.19</v>
      </c>
      <c r="AB147" s="11">
        <f t="shared" si="35"/>
        <v>1063784.19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T147" s="10">
        <v>201709</v>
      </c>
      <c r="AU147" s="11" t="str">
        <f t="shared" ref="AU147:BT147" si="36">IF(AU16="","",AU16+AU108)</f>
        <v/>
      </c>
      <c r="AV147" s="11" t="str">
        <f t="shared" si="36"/>
        <v/>
      </c>
      <c r="AW147" s="11" t="str">
        <f t="shared" si="36"/>
        <v/>
      </c>
      <c r="AX147" s="11">
        <f t="shared" si="36"/>
        <v>403618</v>
      </c>
      <c r="AY147" s="11">
        <f t="shared" si="36"/>
        <v>0</v>
      </c>
      <c r="AZ147" s="11">
        <f t="shared" si="36"/>
        <v>0</v>
      </c>
      <c r="BA147" s="11">
        <f t="shared" si="36"/>
        <v>0</v>
      </c>
      <c r="BB147" s="11">
        <f t="shared" si="36"/>
        <v>0</v>
      </c>
      <c r="BC147" s="11">
        <f t="shared" si="36"/>
        <v>0</v>
      </c>
      <c r="BD147" s="11">
        <f t="shared" si="36"/>
        <v>0</v>
      </c>
      <c r="BE147" s="11">
        <f t="shared" si="36"/>
        <v>0</v>
      </c>
      <c r="BF147" s="11">
        <f t="shared" si="36"/>
        <v>0</v>
      </c>
      <c r="BG147" s="11">
        <f t="shared" si="36"/>
        <v>0</v>
      </c>
      <c r="BH147" s="11">
        <f t="shared" si="36"/>
        <v>0</v>
      </c>
      <c r="BI147" s="11">
        <f t="shared" si="36"/>
        <v>0</v>
      </c>
      <c r="BJ147" s="11">
        <f t="shared" si="36"/>
        <v>0</v>
      </c>
      <c r="BK147" s="11">
        <f t="shared" si="36"/>
        <v>0</v>
      </c>
      <c r="BL147" s="11">
        <f t="shared" si="36"/>
        <v>0</v>
      </c>
      <c r="BM147" s="11">
        <f t="shared" si="36"/>
        <v>0</v>
      </c>
      <c r="BN147" s="11">
        <f t="shared" si="36"/>
        <v>0</v>
      </c>
      <c r="BO147" s="11">
        <f t="shared" si="36"/>
        <v>0</v>
      </c>
      <c r="BP147" s="11">
        <f t="shared" si="36"/>
        <v>0</v>
      </c>
      <c r="BQ147" s="11">
        <f t="shared" si="36"/>
        <v>0</v>
      </c>
      <c r="BR147" s="11">
        <f t="shared" si="36"/>
        <v>0</v>
      </c>
      <c r="BS147" s="11">
        <f t="shared" si="36"/>
        <v>0</v>
      </c>
      <c r="BT147" s="11">
        <f t="shared" si="36"/>
        <v>0</v>
      </c>
      <c r="BU147" s="11" t="s">
        <v>25</v>
      </c>
      <c r="BV147" s="11" t="s">
        <v>25</v>
      </c>
      <c r="BW147" s="11" t="s">
        <v>25</v>
      </c>
      <c r="BX147" s="11" t="s">
        <v>25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</row>
    <row r="148" ht="15" customHeight="1" outlineLevel="1" spans="2:81">
      <c r="B148" s="10">
        <v>201712</v>
      </c>
      <c r="C148" s="11">
        <f t="shared" ref="C148:AA148" si="37">IF(C17="","",C17+C109)</f>
        <v>931406.14</v>
      </c>
      <c r="D148" s="11">
        <f t="shared" si="37"/>
        <v>1256436.77</v>
      </c>
      <c r="E148" s="11">
        <f t="shared" si="37"/>
        <v>1263473.99</v>
      </c>
      <c r="F148" s="11">
        <f t="shared" si="37"/>
        <v>1200208.64</v>
      </c>
      <c r="G148" s="11">
        <f t="shared" si="37"/>
        <v>1195152.9</v>
      </c>
      <c r="H148" s="11">
        <f t="shared" si="37"/>
        <v>1304418.29</v>
      </c>
      <c r="I148" s="11">
        <f t="shared" si="37"/>
        <v>1271134.16</v>
      </c>
      <c r="J148" s="11">
        <f t="shared" si="37"/>
        <v>1269915.58</v>
      </c>
      <c r="K148" s="11">
        <f t="shared" si="37"/>
        <v>1269915.58</v>
      </c>
      <c r="L148" s="11">
        <f t="shared" si="37"/>
        <v>1269915.58</v>
      </c>
      <c r="M148" s="11">
        <f t="shared" si="37"/>
        <v>1269915.58</v>
      </c>
      <c r="N148" s="11">
        <f t="shared" si="37"/>
        <v>1269915.58</v>
      </c>
      <c r="O148" s="11">
        <f t="shared" si="37"/>
        <v>1269915.58</v>
      </c>
      <c r="P148" s="11">
        <f t="shared" si="37"/>
        <v>1269915.58</v>
      </c>
      <c r="Q148" s="11">
        <f t="shared" si="37"/>
        <v>1269915.58</v>
      </c>
      <c r="R148" s="11">
        <f t="shared" si="37"/>
        <v>1269915.58</v>
      </c>
      <c r="S148" s="11">
        <f t="shared" si="37"/>
        <v>1269915.58</v>
      </c>
      <c r="T148" s="11">
        <f t="shared" si="37"/>
        <v>1268615.58</v>
      </c>
      <c r="U148" s="11">
        <f t="shared" si="37"/>
        <v>1268615.58</v>
      </c>
      <c r="V148" s="11">
        <f t="shared" si="37"/>
        <v>1268615.58</v>
      </c>
      <c r="W148" s="11">
        <f t="shared" si="37"/>
        <v>1268615.58</v>
      </c>
      <c r="X148" s="11">
        <f t="shared" si="37"/>
        <v>1268615.58</v>
      </c>
      <c r="Y148" s="11">
        <f t="shared" si="37"/>
        <v>1268615.58</v>
      </c>
      <c r="Z148" s="11">
        <f t="shared" si="37"/>
        <v>1268615.58</v>
      </c>
      <c r="AA148" s="11">
        <f t="shared" si="37"/>
        <v>1268615.58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T148" s="10">
        <v>201712</v>
      </c>
      <c r="AU148" s="11" t="str">
        <f t="shared" ref="AU148:BS148" si="38">IF(AU17="","",AU17+AU109)</f>
        <v/>
      </c>
      <c r="AV148" s="11" t="str">
        <f t="shared" si="38"/>
        <v/>
      </c>
      <c r="AW148" s="11" t="str">
        <f t="shared" si="38"/>
        <v/>
      </c>
      <c r="AX148" s="11">
        <f t="shared" si="38"/>
        <v>403624</v>
      </c>
      <c r="AY148" s="11">
        <f t="shared" si="38"/>
        <v>0</v>
      </c>
      <c r="AZ148" s="11">
        <f t="shared" si="38"/>
        <v>0</v>
      </c>
      <c r="BA148" s="11">
        <f t="shared" si="38"/>
        <v>0</v>
      </c>
      <c r="BB148" s="11">
        <f t="shared" si="38"/>
        <v>0</v>
      </c>
      <c r="BC148" s="11">
        <f t="shared" si="38"/>
        <v>0</v>
      </c>
      <c r="BD148" s="11">
        <f t="shared" si="38"/>
        <v>0</v>
      </c>
      <c r="BE148" s="11">
        <f t="shared" si="38"/>
        <v>0</v>
      </c>
      <c r="BF148" s="11">
        <f t="shared" si="38"/>
        <v>0</v>
      </c>
      <c r="BG148" s="11">
        <f t="shared" si="38"/>
        <v>0</v>
      </c>
      <c r="BH148" s="11">
        <f t="shared" si="38"/>
        <v>0</v>
      </c>
      <c r="BI148" s="11">
        <f t="shared" si="38"/>
        <v>0</v>
      </c>
      <c r="BJ148" s="11">
        <f t="shared" si="38"/>
        <v>0</v>
      </c>
      <c r="BK148" s="11">
        <f t="shared" si="38"/>
        <v>0</v>
      </c>
      <c r="BL148" s="11">
        <f t="shared" si="38"/>
        <v>0</v>
      </c>
      <c r="BM148" s="11">
        <f t="shared" si="38"/>
        <v>0</v>
      </c>
      <c r="BN148" s="11">
        <f t="shared" si="38"/>
        <v>0</v>
      </c>
      <c r="BO148" s="11">
        <f t="shared" si="38"/>
        <v>0</v>
      </c>
      <c r="BP148" s="11">
        <f t="shared" si="38"/>
        <v>0</v>
      </c>
      <c r="BQ148" s="11">
        <f t="shared" si="38"/>
        <v>0</v>
      </c>
      <c r="BR148" s="11">
        <f t="shared" si="38"/>
        <v>0</v>
      </c>
      <c r="BS148" s="11">
        <f t="shared" si="38"/>
        <v>0</v>
      </c>
      <c r="BT148" s="11" t="s">
        <v>25</v>
      </c>
      <c r="BU148" s="11" t="s">
        <v>25</v>
      </c>
      <c r="BV148" s="11" t="s">
        <v>25</v>
      </c>
      <c r="BW148" s="11" t="s">
        <v>25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</row>
    <row r="149" ht="15" customHeight="1" outlineLevel="1" spans="2:81">
      <c r="B149" s="10">
        <v>201803</v>
      </c>
      <c r="C149" s="11">
        <f t="shared" ref="C149:Z149" si="39">IF(C18="","",C18+C110)</f>
        <v>617281.74</v>
      </c>
      <c r="D149" s="11">
        <f t="shared" si="39"/>
        <v>934905.72</v>
      </c>
      <c r="E149" s="11">
        <f t="shared" si="39"/>
        <v>994136.96</v>
      </c>
      <c r="F149" s="11">
        <f t="shared" si="39"/>
        <v>1066754.21</v>
      </c>
      <c r="G149" s="11">
        <f t="shared" si="39"/>
        <v>1176754.21</v>
      </c>
      <c r="H149" s="11">
        <f t="shared" si="39"/>
        <v>1170554.21</v>
      </c>
      <c r="I149" s="11">
        <f t="shared" si="39"/>
        <v>1171954.21</v>
      </c>
      <c r="J149" s="11">
        <f t="shared" si="39"/>
        <v>1396154.21</v>
      </c>
      <c r="K149" s="11">
        <f t="shared" si="39"/>
        <v>1437604.21</v>
      </c>
      <c r="L149" s="11">
        <f t="shared" si="39"/>
        <v>1437604.21</v>
      </c>
      <c r="M149" s="11">
        <f t="shared" si="39"/>
        <v>1437604.21</v>
      </c>
      <c r="N149" s="11">
        <f t="shared" si="39"/>
        <v>1437604.21</v>
      </c>
      <c r="O149" s="11">
        <f t="shared" si="39"/>
        <v>1437604.21</v>
      </c>
      <c r="P149" s="11">
        <f t="shared" si="39"/>
        <v>1437604.21</v>
      </c>
      <c r="Q149" s="11">
        <f t="shared" si="39"/>
        <v>1437604.21</v>
      </c>
      <c r="R149" s="11">
        <f t="shared" si="39"/>
        <v>1437604.21</v>
      </c>
      <c r="S149" s="11">
        <f t="shared" si="39"/>
        <v>1435604.21</v>
      </c>
      <c r="T149" s="11">
        <f t="shared" si="39"/>
        <v>1435604.21</v>
      </c>
      <c r="U149" s="11">
        <f t="shared" si="39"/>
        <v>1435604.21</v>
      </c>
      <c r="V149" s="11">
        <f t="shared" si="39"/>
        <v>1435604.21</v>
      </c>
      <c r="W149" s="11">
        <f t="shared" si="39"/>
        <v>1435604.21</v>
      </c>
      <c r="X149" s="11">
        <f t="shared" si="39"/>
        <v>1435604.21</v>
      </c>
      <c r="Y149" s="11">
        <f t="shared" si="39"/>
        <v>1435604.21</v>
      </c>
      <c r="Z149" s="11">
        <f t="shared" si="39"/>
        <v>1435604.21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T149" s="10">
        <v>201803</v>
      </c>
      <c r="AU149" s="11" t="str">
        <f t="shared" ref="AU149:BR149" si="40">IF(AU18="","",AU18+AU110)</f>
        <v/>
      </c>
      <c r="AV149" s="11" t="str">
        <f t="shared" si="40"/>
        <v/>
      </c>
      <c r="AW149" s="11" t="str">
        <f t="shared" si="40"/>
        <v/>
      </c>
      <c r="AX149" s="11">
        <f t="shared" si="40"/>
        <v>403806</v>
      </c>
      <c r="AY149" s="11">
        <f t="shared" si="40"/>
        <v>0</v>
      </c>
      <c r="AZ149" s="11">
        <f t="shared" si="40"/>
        <v>0</v>
      </c>
      <c r="BA149" s="11">
        <f t="shared" si="40"/>
        <v>0</v>
      </c>
      <c r="BB149" s="11">
        <f t="shared" si="40"/>
        <v>0</v>
      </c>
      <c r="BC149" s="11">
        <f t="shared" si="40"/>
        <v>0</v>
      </c>
      <c r="BD149" s="11">
        <f t="shared" si="40"/>
        <v>0</v>
      </c>
      <c r="BE149" s="11">
        <f t="shared" si="40"/>
        <v>0</v>
      </c>
      <c r="BF149" s="11">
        <f t="shared" si="40"/>
        <v>0</v>
      </c>
      <c r="BG149" s="11">
        <f t="shared" si="40"/>
        <v>0</v>
      </c>
      <c r="BH149" s="11">
        <f t="shared" si="40"/>
        <v>0</v>
      </c>
      <c r="BI149" s="11">
        <f t="shared" si="40"/>
        <v>0</v>
      </c>
      <c r="BJ149" s="11">
        <f t="shared" si="40"/>
        <v>0</v>
      </c>
      <c r="BK149" s="11">
        <f t="shared" si="40"/>
        <v>0</v>
      </c>
      <c r="BL149" s="11">
        <f t="shared" si="40"/>
        <v>0</v>
      </c>
      <c r="BM149" s="11">
        <f t="shared" si="40"/>
        <v>0</v>
      </c>
      <c r="BN149" s="11">
        <f t="shared" si="40"/>
        <v>0</v>
      </c>
      <c r="BO149" s="11">
        <f t="shared" si="40"/>
        <v>0</v>
      </c>
      <c r="BP149" s="11">
        <f t="shared" si="40"/>
        <v>0</v>
      </c>
      <c r="BQ149" s="11">
        <f t="shared" si="40"/>
        <v>0</v>
      </c>
      <c r="BR149" s="11">
        <f t="shared" si="40"/>
        <v>0</v>
      </c>
      <c r="BS149" s="11" t="s">
        <v>25</v>
      </c>
      <c r="BT149" s="11" t="s">
        <v>25</v>
      </c>
      <c r="BU149" s="11" t="s">
        <v>25</v>
      </c>
      <c r="BV149" s="11" t="s">
        <v>25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</row>
    <row r="150" ht="15" customHeight="1" outlineLevel="1" spans="2:81">
      <c r="B150" s="10">
        <v>201806</v>
      </c>
      <c r="C150" s="11">
        <f t="shared" ref="C150:Y150" si="41">IF(C19="","",C19+C111)</f>
        <v>1733896.89</v>
      </c>
      <c r="D150" s="11">
        <f t="shared" si="41"/>
        <v>1989688.51</v>
      </c>
      <c r="E150" s="11">
        <f t="shared" si="41"/>
        <v>2252203.95</v>
      </c>
      <c r="F150" s="11">
        <f t="shared" si="41"/>
        <v>2585304.4</v>
      </c>
      <c r="G150" s="11">
        <f t="shared" si="41"/>
        <v>3283232.71</v>
      </c>
      <c r="H150" s="11">
        <f t="shared" si="41"/>
        <v>3522385.02</v>
      </c>
      <c r="I150" s="11">
        <f t="shared" si="41"/>
        <v>3696064.85</v>
      </c>
      <c r="J150" s="11">
        <f t="shared" si="41"/>
        <v>3846746.83</v>
      </c>
      <c r="K150" s="11">
        <f t="shared" si="41"/>
        <v>3846746.83</v>
      </c>
      <c r="L150" s="11">
        <f t="shared" si="41"/>
        <v>3846746.83</v>
      </c>
      <c r="M150" s="11">
        <f t="shared" si="41"/>
        <v>3846746.83</v>
      </c>
      <c r="N150" s="11">
        <f t="shared" si="41"/>
        <v>3846746.83</v>
      </c>
      <c r="O150" s="11">
        <f t="shared" si="41"/>
        <v>3846746.83</v>
      </c>
      <c r="P150" s="11">
        <f t="shared" si="41"/>
        <v>3846746.83</v>
      </c>
      <c r="Q150" s="11">
        <f t="shared" si="41"/>
        <v>3846746.83</v>
      </c>
      <c r="R150" s="11">
        <f t="shared" si="41"/>
        <v>3846746.83</v>
      </c>
      <c r="S150" s="11">
        <f t="shared" si="41"/>
        <v>3848746.83</v>
      </c>
      <c r="T150" s="11">
        <f t="shared" si="41"/>
        <v>3848746.83</v>
      </c>
      <c r="U150" s="11">
        <f t="shared" si="41"/>
        <v>3848746.83</v>
      </c>
      <c r="V150" s="11">
        <f t="shared" si="41"/>
        <v>3848746.83</v>
      </c>
      <c r="W150" s="11">
        <f t="shared" si="41"/>
        <v>3848746.83</v>
      </c>
      <c r="X150" s="11">
        <f t="shared" si="41"/>
        <v>3848746.83</v>
      </c>
      <c r="Y150" s="11">
        <f t="shared" si="41"/>
        <v>3848746.83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T150" s="10">
        <v>201806</v>
      </c>
      <c r="AU150" s="11" t="str">
        <f t="shared" ref="AU150:BQ150" si="42">IF(AU19="","",AU19+AU111)</f>
        <v/>
      </c>
      <c r="AV150" s="11" t="str">
        <f t="shared" si="42"/>
        <v/>
      </c>
      <c r="AW150" s="11" t="str">
        <f t="shared" si="42"/>
        <v/>
      </c>
      <c r="AX150" s="11">
        <f t="shared" si="42"/>
        <v>403812</v>
      </c>
      <c r="AY150" s="11">
        <f t="shared" si="42"/>
        <v>0</v>
      </c>
      <c r="AZ150" s="11">
        <f t="shared" si="42"/>
        <v>0</v>
      </c>
      <c r="BA150" s="11">
        <f t="shared" si="42"/>
        <v>0</v>
      </c>
      <c r="BB150" s="11">
        <f t="shared" si="42"/>
        <v>0</v>
      </c>
      <c r="BC150" s="11">
        <f t="shared" si="42"/>
        <v>0</v>
      </c>
      <c r="BD150" s="11">
        <f t="shared" si="42"/>
        <v>0</v>
      </c>
      <c r="BE150" s="11">
        <f t="shared" si="42"/>
        <v>0</v>
      </c>
      <c r="BF150" s="11">
        <f t="shared" si="42"/>
        <v>0</v>
      </c>
      <c r="BG150" s="11">
        <f t="shared" si="42"/>
        <v>0</v>
      </c>
      <c r="BH150" s="11">
        <f t="shared" si="42"/>
        <v>0</v>
      </c>
      <c r="BI150" s="11">
        <f t="shared" si="42"/>
        <v>0</v>
      </c>
      <c r="BJ150" s="11">
        <f t="shared" si="42"/>
        <v>0</v>
      </c>
      <c r="BK150" s="11">
        <f t="shared" si="42"/>
        <v>0</v>
      </c>
      <c r="BL150" s="11">
        <f t="shared" si="42"/>
        <v>0</v>
      </c>
      <c r="BM150" s="11">
        <f t="shared" si="42"/>
        <v>0</v>
      </c>
      <c r="BN150" s="11">
        <f t="shared" si="42"/>
        <v>0</v>
      </c>
      <c r="BO150" s="11">
        <f t="shared" si="42"/>
        <v>0</v>
      </c>
      <c r="BP150" s="11">
        <f t="shared" si="42"/>
        <v>0</v>
      </c>
      <c r="BQ150" s="11">
        <f t="shared" si="42"/>
        <v>0</v>
      </c>
      <c r="BR150" s="11" t="s">
        <v>25</v>
      </c>
      <c r="BS150" s="11" t="s">
        <v>25</v>
      </c>
      <c r="BT150" s="11" t="s">
        <v>25</v>
      </c>
      <c r="BU150" s="11" t="s">
        <v>25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</row>
    <row r="151" ht="15" customHeight="1" outlineLevel="1" spans="2:81">
      <c r="B151" s="10">
        <v>201809</v>
      </c>
      <c r="C151" s="11">
        <f t="shared" ref="C151:X151" si="43">IF(C20="","",C20+C112)</f>
        <v>2771725.03</v>
      </c>
      <c r="D151" s="11">
        <f t="shared" si="43"/>
        <v>3454279.68</v>
      </c>
      <c r="E151" s="11">
        <f t="shared" si="43"/>
        <v>3712669.07</v>
      </c>
      <c r="F151" s="11">
        <f t="shared" si="43"/>
        <v>4588658.46</v>
      </c>
      <c r="G151" s="11">
        <f t="shared" si="43"/>
        <v>5316023.57</v>
      </c>
      <c r="H151" s="11">
        <f t="shared" si="43"/>
        <v>5552586.08</v>
      </c>
      <c r="I151" s="11">
        <f t="shared" si="43"/>
        <v>5663319.08</v>
      </c>
      <c r="J151" s="11">
        <f t="shared" si="43"/>
        <v>5766281.86</v>
      </c>
      <c r="K151" s="11">
        <f t="shared" si="43"/>
        <v>5766281.86</v>
      </c>
      <c r="L151" s="11">
        <f t="shared" si="43"/>
        <v>5955781.86</v>
      </c>
      <c r="M151" s="11">
        <f t="shared" si="43"/>
        <v>5957081.86</v>
      </c>
      <c r="N151" s="11">
        <f t="shared" si="43"/>
        <v>6002569.86</v>
      </c>
      <c r="O151" s="11">
        <f t="shared" si="43"/>
        <v>6002569.86</v>
      </c>
      <c r="P151" s="11">
        <f t="shared" si="43"/>
        <v>6004574.86</v>
      </c>
      <c r="Q151" s="11">
        <f t="shared" si="43"/>
        <v>6004574.86</v>
      </c>
      <c r="R151" s="11">
        <f t="shared" si="43"/>
        <v>6004574.86</v>
      </c>
      <c r="S151" s="11">
        <f t="shared" si="43"/>
        <v>6004574.86</v>
      </c>
      <c r="T151" s="11">
        <f t="shared" si="43"/>
        <v>6004574.86</v>
      </c>
      <c r="U151" s="11">
        <f t="shared" si="43"/>
        <v>6004574.86</v>
      </c>
      <c r="V151" s="11">
        <f t="shared" si="43"/>
        <v>6004574.86</v>
      </c>
      <c r="W151" s="11">
        <f t="shared" si="43"/>
        <v>6004574.86</v>
      </c>
      <c r="X151" s="11">
        <f t="shared" si="43"/>
        <v>6004574.86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T151" s="10">
        <v>201809</v>
      </c>
      <c r="AU151" s="11" t="str">
        <f t="shared" ref="AU151:BP151" si="44">IF(AU20="","",AU20+AU112)</f>
        <v/>
      </c>
      <c r="AV151" s="11" t="str">
        <f t="shared" si="44"/>
        <v/>
      </c>
      <c r="AW151" s="11" t="str">
        <f t="shared" si="44"/>
        <v/>
      </c>
      <c r="AX151" s="11">
        <f t="shared" si="44"/>
        <v>403818</v>
      </c>
      <c r="AY151" s="11">
        <f t="shared" si="44"/>
        <v>0</v>
      </c>
      <c r="AZ151" s="11">
        <f t="shared" si="44"/>
        <v>0</v>
      </c>
      <c r="BA151" s="11">
        <f t="shared" si="44"/>
        <v>0</v>
      </c>
      <c r="BB151" s="11">
        <f t="shared" si="44"/>
        <v>0</v>
      </c>
      <c r="BC151" s="11">
        <f t="shared" si="44"/>
        <v>0</v>
      </c>
      <c r="BD151" s="11">
        <f t="shared" si="44"/>
        <v>0</v>
      </c>
      <c r="BE151" s="11">
        <f t="shared" si="44"/>
        <v>0</v>
      </c>
      <c r="BF151" s="11">
        <f t="shared" si="44"/>
        <v>0</v>
      </c>
      <c r="BG151" s="11">
        <f t="shared" si="44"/>
        <v>0</v>
      </c>
      <c r="BH151" s="11">
        <f t="shared" si="44"/>
        <v>0</v>
      </c>
      <c r="BI151" s="11">
        <f t="shared" si="44"/>
        <v>0</v>
      </c>
      <c r="BJ151" s="11">
        <f t="shared" si="44"/>
        <v>0</v>
      </c>
      <c r="BK151" s="11">
        <f t="shared" si="44"/>
        <v>0</v>
      </c>
      <c r="BL151" s="11">
        <f t="shared" si="44"/>
        <v>0</v>
      </c>
      <c r="BM151" s="11">
        <f t="shared" si="44"/>
        <v>0</v>
      </c>
      <c r="BN151" s="11">
        <f t="shared" si="44"/>
        <v>0</v>
      </c>
      <c r="BO151" s="11">
        <f t="shared" si="44"/>
        <v>0</v>
      </c>
      <c r="BP151" s="11">
        <f t="shared" si="44"/>
        <v>0</v>
      </c>
      <c r="BQ151" s="11" t="s">
        <v>25</v>
      </c>
      <c r="BR151" s="11" t="s">
        <v>25</v>
      </c>
      <c r="BS151" s="11" t="s">
        <v>25</v>
      </c>
      <c r="BT151" s="11" t="s">
        <v>25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</row>
    <row r="152" ht="15" customHeight="1" outlineLevel="1" spans="2:81">
      <c r="B152" s="10">
        <v>201812</v>
      </c>
      <c r="C152" s="11">
        <f t="shared" ref="C152:W152" si="45">IF(C21="","",C21+C113)</f>
        <v>6096675.19</v>
      </c>
      <c r="D152" s="11">
        <f t="shared" si="45"/>
        <v>7167543.75</v>
      </c>
      <c r="E152" s="11">
        <f t="shared" si="45"/>
        <v>8690389.94</v>
      </c>
      <c r="F152" s="11">
        <f t="shared" si="45"/>
        <v>10050998.9</v>
      </c>
      <c r="G152" s="11">
        <f t="shared" si="45"/>
        <v>10641957.74</v>
      </c>
      <c r="H152" s="11">
        <f t="shared" si="45"/>
        <v>10787608.87</v>
      </c>
      <c r="I152" s="11">
        <f t="shared" si="45"/>
        <v>11109823.1</v>
      </c>
      <c r="J152" s="11">
        <f t="shared" si="45"/>
        <v>11080567.26</v>
      </c>
      <c r="K152" s="11">
        <f t="shared" si="45"/>
        <v>11086955.26</v>
      </c>
      <c r="L152" s="11">
        <f t="shared" si="45"/>
        <v>11086955.26</v>
      </c>
      <c r="M152" s="11">
        <f t="shared" si="45"/>
        <v>11119254.88</v>
      </c>
      <c r="N152" s="11">
        <f t="shared" si="45"/>
        <v>11121254.88</v>
      </c>
      <c r="O152" s="11">
        <f t="shared" si="45"/>
        <v>11092490.88</v>
      </c>
      <c r="P152" s="11">
        <f t="shared" si="45"/>
        <v>11092490.88</v>
      </c>
      <c r="Q152" s="11">
        <f t="shared" si="45"/>
        <v>11092490.88</v>
      </c>
      <c r="R152" s="11">
        <f t="shared" si="45"/>
        <v>11092490.88</v>
      </c>
      <c r="S152" s="11">
        <f t="shared" si="45"/>
        <v>11090490.88</v>
      </c>
      <c r="T152" s="11">
        <f t="shared" si="45"/>
        <v>11092490.88</v>
      </c>
      <c r="U152" s="11">
        <f t="shared" si="45"/>
        <v>11092490.88</v>
      </c>
      <c r="V152" s="11">
        <f t="shared" si="45"/>
        <v>11092490.88</v>
      </c>
      <c r="W152" s="11">
        <f t="shared" si="45"/>
        <v>11092490.88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T152" s="10">
        <v>201812</v>
      </c>
      <c r="AU152" s="11" t="str">
        <f t="shared" ref="AU152:BO152" si="46">IF(AU21="","",AU21+AU113)</f>
        <v/>
      </c>
      <c r="AV152" s="11" t="str">
        <f t="shared" si="46"/>
        <v/>
      </c>
      <c r="AW152" s="11" t="str">
        <f t="shared" si="46"/>
        <v/>
      </c>
      <c r="AX152" s="11">
        <f t="shared" si="46"/>
        <v>403824</v>
      </c>
      <c r="AY152" s="11">
        <f t="shared" si="46"/>
        <v>0</v>
      </c>
      <c r="AZ152" s="11">
        <f t="shared" si="46"/>
        <v>0</v>
      </c>
      <c r="BA152" s="11">
        <f t="shared" si="46"/>
        <v>0</v>
      </c>
      <c r="BB152" s="11">
        <f t="shared" si="46"/>
        <v>0</v>
      </c>
      <c r="BC152" s="11">
        <f t="shared" si="46"/>
        <v>0</v>
      </c>
      <c r="BD152" s="11">
        <f t="shared" si="46"/>
        <v>0</v>
      </c>
      <c r="BE152" s="11">
        <f t="shared" si="46"/>
        <v>0</v>
      </c>
      <c r="BF152" s="11">
        <f t="shared" si="46"/>
        <v>0</v>
      </c>
      <c r="BG152" s="11">
        <f t="shared" si="46"/>
        <v>0</v>
      </c>
      <c r="BH152" s="11">
        <f t="shared" si="46"/>
        <v>0</v>
      </c>
      <c r="BI152" s="11">
        <f t="shared" si="46"/>
        <v>0</v>
      </c>
      <c r="BJ152" s="11">
        <f t="shared" si="46"/>
        <v>0</v>
      </c>
      <c r="BK152" s="11">
        <f t="shared" si="46"/>
        <v>0</v>
      </c>
      <c r="BL152" s="11">
        <f t="shared" si="46"/>
        <v>0</v>
      </c>
      <c r="BM152" s="11">
        <f t="shared" si="46"/>
        <v>0</v>
      </c>
      <c r="BN152" s="11">
        <f t="shared" si="46"/>
        <v>0</v>
      </c>
      <c r="BO152" s="11">
        <f t="shared" si="46"/>
        <v>0</v>
      </c>
      <c r="BP152" s="11" t="s">
        <v>25</v>
      </c>
      <c r="BQ152" s="11" t="s">
        <v>25</v>
      </c>
      <c r="BR152" s="11" t="s">
        <v>25</v>
      </c>
      <c r="BS152" s="11" t="s">
        <v>25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</row>
    <row r="153" ht="15" customHeight="1" outlineLevel="1" spans="2:81">
      <c r="B153" s="10">
        <v>201903</v>
      </c>
      <c r="C153" s="11">
        <f t="shared" ref="C153:V153" si="47">IF(C22="","",C22+C114)</f>
        <v>6449332.08</v>
      </c>
      <c r="D153" s="11">
        <f t="shared" si="47"/>
        <v>8929254.04</v>
      </c>
      <c r="E153" s="11">
        <f t="shared" si="47"/>
        <v>9793932.94</v>
      </c>
      <c r="F153" s="11">
        <f t="shared" si="47"/>
        <v>10701964.2</v>
      </c>
      <c r="G153" s="11">
        <f t="shared" si="47"/>
        <v>11469170.32</v>
      </c>
      <c r="H153" s="11">
        <f t="shared" si="47"/>
        <v>11580135.92</v>
      </c>
      <c r="I153" s="11">
        <f t="shared" si="47"/>
        <v>11705915.63</v>
      </c>
      <c r="J153" s="11">
        <f t="shared" si="47"/>
        <v>11869044.11</v>
      </c>
      <c r="K153" s="11">
        <f t="shared" si="47"/>
        <v>11771940.81</v>
      </c>
      <c r="L153" s="11">
        <f t="shared" si="47"/>
        <v>11786444.21</v>
      </c>
      <c r="M153" s="11">
        <f t="shared" si="47"/>
        <v>11786444.21</v>
      </c>
      <c r="N153" s="11">
        <f t="shared" si="47"/>
        <v>11786444.21</v>
      </c>
      <c r="O153" s="11">
        <f t="shared" si="47"/>
        <v>11786444.21</v>
      </c>
      <c r="P153" s="11">
        <f t="shared" si="47"/>
        <v>11786444.21</v>
      </c>
      <c r="Q153" s="11">
        <f t="shared" si="47"/>
        <v>11786444.21</v>
      </c>
      <c r="R153" s="11">
        <f t="shared" si="47"/>
        <v>11786444.21</v>
      </c>
      <c r="S153" s="11">
        <f t="shared" si="47"/>
        <v>11786444.21</v>
      </c>
      <c r="T153" s="11">
        <f t="shared" si="47"/>
        <v>11782859.21</v>
      </c>
      <c r="U153" s="11">
        <f t="shared" si="47"/>
        <v>11781261.21</v>
      </c>
      <c r="V153" s="11">
        <f t="shared" si="47"/>
        <v>11781261.21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T153" s="10">
        <v>201903</v>
      </c>
      <c r="AU153" s="11" t="str">
        <f t="shared" ref="AU153:BN153" si="48">IF(AU22="","",AU22+AU114)</f>
        <v/>
      </c>
      <c r="AV153" s="11" t="str">
        <f t="shared" si="48"/>
        <v/>
      </c>
      <c r="AW153" s="11" t="str">
        <f t="shared" si="48"/>
        <v/>
      </c>
      <c r="AX153" s="11">
        <f t="shared" si="48"/>
        <v>404006</v>
      </c>
      <c r="AY153" s="11">
        <f t="shared" si="48"/>
        <v>0</v>
      </c>
      <c r="AZ153" s="11">
        <f t="shared" si="48"/>
        <v>0</v>
      </c>
      <c r="BA153" s="11">
        <f t="shared" si="48"/>
        <v>0</v>
      </c>
      <c r="BB153" s="11">
        <f t="shared" si="48"/>
        <v>0</v>
      </c>
      <c r="BC153" s="11">
        <f t="shared" si="48"/>
        <v>0</v>
      </c>
      <c r="BD153" s="11">
        <f t="shared" si="48"/>
        <v>0</v>
      </c>
      <c r="BE153" s="11">
        <f t="shared" si="48"/>
        <v>0</v>
      </c>
      <c r="BF153" s="11">
        <f t="shared" si="48"/>
        <v>0</v>
      </c>
      <c r="BG153" s="11">
        <f t="shared" si="48"/>
        <v>0</v>
      </c>
      <c r="BH153" s="11">
        <f t="shared" si="48"/>
        <v>0</v>
      </c>
      <c r="BI153" s="11">
        <f t="shared" si="48"/>
        <v>0</v>
      </c>
      <c r="BJ153" s="11">
        <f t="shared" si="48"/>
        <v>0</v>
      </c>
      <c r="BK153" s="11">
        <f t="shared" si="48"/>
        <v>0</v>
      </c>
      <c r="BL153" s="11">
        <f t="shared" si="48"/>
        <v>0</v>
      </c>
      <c r="BM153" s="11">
        <f t="shared" si="48"/>
        <v>0</v>
      </c>
      <c r="BN153" s="11">
        <f t="shared" si="48"/>
        <v>0</v>
      </c>
      <c r="BO153" s="11" t="s">
        <v>25</v>
      </c>
      <c r="BP153" s="11" t="s">
        <v>25</v>
      </c>
      <c r="BQ153" s="11" t="s">
        <v>25</v>
      </c>
      <c r="BR153" s="11" t="s">
        <v>25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</row>
    <row r="154" ht="15" customHeight="1" outlineLevel="1" spans="2:81">
      <c r="B154" s="10">
        <v>201906</v>
      </c>
      <c r="C154" s="11">
        <f t="shared" ref="C154:U154" si="49">IF(C23="","",C23+C115)</f>
        <v>12984362.36</v>
      </c>
      <c r="D154" s="11">
        <f t="shared" si="49"/>
        <v>15440651.52</v>
      </c>
      <c r="E154" s="11">
        <f t="shared" si="49"/>
        <v>18688984.1</v>
      </c>
      <c r="F154" s="11">
        <f t="shared" si="49"/>
        <v>20335902.23</v>
      </c>
      <c r="G154" s="11">
        <f t="shared" si="49"/>
        <v>21826419</v>
      </c>
      <c r="H154" s="11">
        <f t="shared" si="49"/>
        <v>22504804.43</v>
      </c>
      <c r="I154" s="11">
        <f t="shared" si="49"/>
        <v>23014696.76</v>
      </c>
      <c r="J154" s="11">
        <f t="shared" si="49"/>
        <v>22996296.76</v>
      </c>
      <c r="K154" s="11">
        <f t="shared" si="49"/>
        <v>23259296.83</v>
      </c>
      <c r="L154" s="11">
        <f t="shared" si="49"/>
        <v>23449678.63</v>
      </c>
      <c r="M154" s="11">
        <f t="shared" si="49"/>
        <v>23456178.84</v>
      </c>
      <c r="N154" s="11">
        <f t="shared" si="49"/>
        <v>23475524.78</v>
      </c>
      <c r="O154" s="11">
        <f t="shared" si="49"/>
        <v>23470423.31</v>
      </c>
      <c r="P154" s="11">
        <f t="shared" si="49"/>
        <v>23473954.36</v>
      </c>
      <c r="Q154" s="11">
        <f t="shared" si="49"/>
        <v>23417485.84</v>
      </c>
      <c r="R154" s="11">
        <f t="shared" si="49"/>
        <v>23417485.84</v>
      </c>
      <c r="S154" s="11">
        <f t="shared" si="49"/>
        <v>23542709.84</v>
      </c>
      <c r="T154" s="11">
        <f t="shared" si="49"/>
        <v>23634883.04</v>
      </c>
      <c r="U154" s="11">
        <f t="shared" si="49"/>
        <v>23634883.04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T154" s="10">
        <v>201906</v>
      </c>
      <c r="AU154" s="11" t="str">
        <f t="shared" ref="AU154:BM154" si="50">IF(AU23="","",AU23+AU115)</f>
        <v/>
      </c>
      <c r="AV154" s="11" t="str">
        <f t="shared" si="50"/>
        <v/>
      </c>
      <c r="AW154" s="11" t="str">
        <f t="shared" si="50"/>
        <v/>
      </c>
      <c r="AX154" s="11">
        <f t="shared" si="50"/>
        <v>404012</v>
      </c>
      <c r="AY154" s="11">
        <f t="shared" si="50"/>
        <v>0</v>
      </c>
      <c r="AZ154" s="11">
        <f t="shared" si="50"/>
        <v>0</v>
      </c>
      <c r="BA154" s="11">
        <f t="shared" si="50"/>
        <v>0</v>
      </c>
      <c r="BB154" s="11">
        <f t="shared" si="50"/>
        <v>0</v>
      </c>
      <c r="BC154" s="11">
        <f t="shared" si="50"/>
        <v>0</v>
      </c>
      <c r="BD154" s="11">
        <f t="shared" si="50"/>
        <v>0</v>
      </c>
      <c r="BE154" s="11">
        <f t="shared" si="50"/>
        <v>0</v>
      </c>
      <c r="BF154" s="11">
        <f t="shared" si="50"/>
        <v>0</v>
      </c>
      <c r="BG154" s="11">
        <f t="shared" si="50"/>
        <v>0</v>
      </c>
      <c r="BH154" s="11">
        <f t="shared" si="50"/>
        <v>0</v>
      </c>
      <c r="BI154" s="11">
        <f t="shared" si="50"/>
        <v>0</v>
      </c>
      <c r="BJ154" s="11">
        <f t="shared" si="50"/>
        <v>0</v>
      </c>
      <c r="BK154" s="11">
        <f t="shared" si="50"/>
        <v>0</v>
      </c>
      <c r="BL154" s="11">
        <f t="shared" si="50"/>
        <v>0</v>
      </c>
      <c r="BM154" s="11">
        <f t="shared" si="50"/>
        <v>0</v>
      </c>
      <c r="BN154" s="11" t="s">
        <v>25</v>
      </c>
      <c r="BO154" s="11" t="s">
        <v>25</v>
      </c>
      <c r="BP154" s="11" t="s">
        <v>25</v>
      </c>
      <c r="BQ154" s="11" t="s">
        <v>25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</row>
    <row r="155" ht="15" customHeight="1" outlineLevel="1" spans="2:81">
      <c r="B155" s="10">
        <v>201909</v>
      </c>
      <c r="C155" s="11">
        <f t="shared" ref="C155:T155" si="51">IF(C24="","",C24+C116)</f>
        <v>16835377.73</v>
      </c>
      <c r="D155" s="11">
        <f t="shared" si="51"/>
        <v>22254023.34</v>
      </c>
      <c r="E155" s="11">
        <f t="shared" si="51"/>
        <v>26241724.11</v>
      </c>
      <c r="F155" s="11">
        <f t="shared" si="51"/>
        <v>30001796.33</v>
      </c>
      <c r="G155" s="11">
        <f t="shared" si="51"/>
        <v>33341407.71</v>
      </c>
      <c r="H155" s="11">
        <f t="shared" si="51"/>
        <v>36239496.99</v>
      </c>
      <c r="I155" s="11">
        <f t="shared" si="51"/>
        <v>36610891.55</v>
      </c>
      <c r="J155" s="11">
        <f t="shared" si="51"/>
        <v>36872670.22</v>
      </c>
      <c r="K155" s="11">
        <f t="shared" si="51"/>
        <v>36907891.38</v>
      </c>
      <c r="L155" s="11">
        <f t="shared" si="51"/>
        <v>37007371.73</v>
      </c>
      <c r="M155" s="11">
        <f t="shared" si="51"/>
        <v>36987220.63</v>
      </c>
      <c r="N155" s="11">
        <f t="shared" si="51"/>
        <v>36935213.08</v>
      </c>
      <c r="O155" s="11">
        <f t="shared" si="51"/>
        <v>36928664.08</v>
      </c>
      <c r="P155" s="11">
        <f t="shared" si="51"/>
        <v>36948221.38</v>
      </c>
      <c r="Q155" s="11">
        <f t="shared" si="51"/>
        <v>36974421.79</v>
      </c>
      <c r="R155" s="11">
        <f t="shared" si="51"/>
        <v>36994287.66</v>
      </c>
      <c r="S155" s="11">
        <f t="shared" si="51"/>
        <v>36991687.66</v>
      </c>
      <c r="T155" s="11">
        <f t="shared" si="51"/>
        <v>36991687.66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T155" s="10">
        <v>201909</v>
      </c>
      <c r="AU155" s="11" t="str">
        <f t="shared" ref="AU155:BL155" si="52">IF(AU24="","",AU24+AU116)</f>
        <v/>
      </c>
      <c r="AV155" s="11" t="str">
        <f t="shared" si="52"/>
        <v/>
      </c>
      <c r="AW155" s="11" t="str">
        <f t="shared" si="52"/>
        <v/>
      </c>
      <c r="AX155" s="11">
        <f t="shared" si="52"/>
        <v>404018</v>
      </c>
      <c r="AY155" s="11">
        <f t="shared" si="52"/>
        <v>0</v>
      </c>
      <c r="AZ155" s="11">
        <f t="shared" si="52"/>
        <v>0</v>
      </c>
      <c r="BA155" s="11">
        <f t="shared" si="52"/>
        <v>0</v>
      </c>
      <c r="BB155" s="11">
        <f t="shared" si="52"/>
        <v>0</v>
      </c>
      <c r="BC155" s="11">
        <f t="shared" si="52"/>
        <v>0</v>
      </c>
      <c r="BD155" s="11">
        <f t="shared" si="52"/>
        <v>0</v>
      </c>
      <c r="BE155" s="11">
        <f t="shared" si="52"/>
        <v>0</v>
      </c>
      <c r="BF155" s="11">
        <f t="shared" si="52"/>
        <v>0</v>
      </c>
      <c r="BG155" s="11">
        <f t="shared" si="52"/>
        <v>0</v>
      </c>
      <c r="BH155" s="11">
        <f t="shared" si="52"/>
        <v>0</v>
      </c>
      <c r="BI155" s="11">
        <f t="shared" si="52"/>
        <v>0</v>
      </c>
      <c r="BJ155" s="11">
        <f t="shared" si="52"/>
        <v>0</v>
      </c>
      <c r="BK155" s="11">
        <f t="shared" si="52"/>
        <v>0</v>
      </c>
      <c r="BL155" s="11">
        <f t="shared" si="52"/>
        <v>0</v>
      </c>
      <c r="BM155" s="11" t="s">
        <v>25</v>
      </c>
      <c r="BN155" s="11" t="s">
        <v>25</v>
      </c>
      <c r="BO155" s="11" t="s">
        <v>25</v>
      </c>
      <c r="BP155" s="11" t="s">
        <v>25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</row>
    <row r="156" ht="15" customHeight="1" outlineLevel="1" spans="2:81">
      <c r="B156" s="10">
        <v>201912</v>
      </c>
      <c r="C156" s="11">
        <f t="shared" ref="C156:S156" si="53">IF(C25="","",C25+C117)</f>
        <v>23466995.96</v>
      </c>
      <c r="D156" s="11">
        <f t="shared" si="53"/>
        <v>30581519.02</v>
      </c>
      <c r="E156" s="11">
        <f t="shared" si="53"/>
        <v>34445054.78</v>
      </c>
      <c r="F156" s="11">
        <f t="shared" si="53"/>
        <v>36014469.07</v>
      </c>
      <c r="G156" s="11">
        <f t="shared" si="53"/>
        <v>42729393.56</v>
      </c>
      <c r="H156" s="11">
        <f t="shared" si="53"/>
        <v>43668201.11</v>
      </c>
      <c r="I156" s="11">
        <f t="shared" si="53"/>
        <v>44751526.89</v>
      </c>
      <c r="J156" s="11">
        <f t="shared" si="53"/>
        <v>45482844.05</v>
      </c>
      <c r="K156" s="11">
        <f t="shared" si="53"/>
        <v>45217954.23</v>
      </c>
      <c r="L156" s="11">
        <f t="shared" si="53"/>
        <v>45263065.15</v>
      </c>
      <c r="M156" s="11">
        <f t="shared" si="53"/>
        <v>45327830.21</v>
      </c>
      <c r="N156" s="11">
        <f t="shared" si="53"/>
        <v>45193198.94</v>
      </c>
      <c r="O156" s="11">
        <f t="shared" si="53"/>
        <v>45412990.94</v>
      </c>
      <c r="P156" s="11">
        <f t="shared" si="53"/>
        <v>45464125.99</v>
      </c>
      <c r="Q156" s="11">
        <f t="shared" si="53"/>
        <v>45519677.89</v>
      </c>
      <c r="R156" s="11">
        <f t="shared" si="53"/>
        <v>45521653.27</v>
      </c>
      <c r="S156" s="11">
        <f t="shared" si="53"/>
        <v>45526459.45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T156" s="10">
        <v>201912</v>
      </c>
      <c r="AU156" s="11" t="str">
        <f t="shared" ref="AU156:BK156" si="54">IF(AU25="","",AU25+AU117)</f>
        <v/>
      </c>
      <c r="AV156" s="11" t="str">
        <f t="shared" si="54"/>
        <v/>
      </c>
      <c r="AW156" s="11" t="str">
        <f t="shared" si="54"/>
        <v/>
      </c>
      <c r="AX156" s="11">
        <f t="shared" si="54"/>
        <v>404024</v>
      </c>
      <c r="AY156" s="11">
        <f t="shared" si="54"/>
        <v>0</v>
      </c>
      <c r="AZ156" s="11">
        <f t="shared" si="54"/>
        <v>0</v>
      </c>
      <c r="BA156" s="11">
        <f t="shared" si="54"/>
        <v>0</v>
      </c>
      <c r="BB156" s="11">
        <f t="shared" si="54"/>
        <v>0</v>
      </c>
      <c r="BC156" s="11">
        <f t="shared" si="54"/>
        <v>0</v>
      </c>
      <c r="BD156" s="11">
        <f t="shared" si="54"/>
        <v>0</v>
      </c>
      <c r="BE156" s="11">
        <f t="shared" si="54"/>
        <v>0</v>
      </c>
      <c r="BF156" s="11">
        <f t="shared" si="54"/>
        <v>0</v>
      </c>
      <c r="BG156" s="11">
        <f t="shared" si="54"/>
        <v>0</v>
      </c>
      <c r="BH156" s="11">
        <f t="shared" si="54"/>
        <v>0</v>
      </c>
      <c r="BI156" s="11">
        <f t="shared" si="54"/>
        <v>0</v>
      </c>
      <c r="BJ156" s="11">
        <f t="shared" si="54"/>
        <v>0</v>
      </c>
      <c r="BK156" s="11">
        <f t="shared" si="54"/>
        <v>0</v>
      </c>
      <c r="BL156" s="11" t="s">
        <v>25</v>
      </c>
      <c r="BM156" s="11" t="s">
        <v>25</v>
      </c>
      <c r="BN156" s="11" t="s">
        <v>25</v>
      </c>
      <c r="BO156" s="11" t="s">
        <v>25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</row>
    <row r="157" ht="15" customHeight="1" outlineLevel="1" spans="2:81">
      <c r="B157" s="10">
        <v>202003</v>
      </c>
      <c r="C157" s="11">
        <f t="shared" ref="C157:R157" si="55">IF(C26="","",C26+C118)</f>
        <v>27962433.5</v>
      </c>
      <c r="D157" s="11">
        <f t="shared" si="55"/>
        <v>32930555.07</v>
      </c>
      <c r="E157" s="11">
        <f t="shared" si="55"/>
        <v>35784988.28</v>
      </c>
      <c r="F157" s="11">
        <f t="shared" si="55"/>
        <v>45059927.23</v>
      </c>
      <c r="G157" s="11">
        <f t="shared" si="55"/>
        <v>46670667.12</v>
      </c>
      <c r="H157" s="11">
        <f t="shared" si="55"/>
        <v>47719880.06</v>
      </c>
      <c r="I157" s="11">
        <f t="shared" si="55"/>
        <v>48380636.99</v>
      </c>
      <c r="J157" s="11">
        <f t="shared" si="55"/>
        <v>48482365.18</v>
      </c>
      <c r="K157" s="11">
        <f t="shared" si="55"/>
        <v>48455514</v>
      </c>
      <c r="L157" s="11">
        <f t="shared" si="55"/>
        <v>48298091.77</v>
      </c>
      <c r="M157" s="11">
        <f t="shared" si="55"/>
        <v>48425547.77</v>
      </c>
      <c r="N157" s="11">
        <f t="shared" si="55"/>
        <v>48327180.41</v>
      </c>
      <c r="O157" s="11">
        <f t="shared" si="55"/>
        <v>48307482.76</v>
      </c>
      <c r="P157" s="11">
        <f t="shared" si="55"/>
        <v>48281482.76</v>
      </c>
      <c r="Q157" s="11">
        <f t="shared" si="55"/>
        <v>48252632.76</v>
      </c>
      <c r="R157" s="11">
        <f t="shared" si="55"/>
        <v>48401476.4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T157" s="10">
        <v>202003</v>
      </c>
      <c r="AU157" s="11" t="str">
        <f t="shared" ref="AU157:BJ157" si="56">IF(AU26="","",AU26+AU118)</f>
        <v/>
      </c>
      <c r="AV157" s="11" t="str">
        <f t="shared" si="56"/>
        <v/>
      </c>
      <c r="AW157" s="11" t="str">
        <f t="shared" si="56"/>
        <v/>
      </c>
      <c r="AX157" s="11">
        <f t="shared" si="56"/>
        <v>404206</v>
      </c>
      <c r="AY157" s="11">
        <f t="shared" si="56"/>
        <v>0</v>
      </c>
      <c r="AZ157" s="11">
        <f t="shared" si="56"/>
        <v>0</v>
      </c>
      <c r="BA157" s="11">
        <f t="shared" si="56"/>
        <v>0</v>
      </c>
      <c r="BB157" s="11">
        <f t="shared" si="56"/>
        <v>0</v>
      </c>
      <c r="BC157" s="11">
        <f t="shared" si="56"/>
        <v>0</v>
      </c>
      <c r="BD157" s="11">
        <f t="shared" si="56"/>
        <v>0</v>
      </c>
      <c r="BE157" s="11">
        <f t="shared" si="56"/>
        <v>0</v>
      </c>
      <c r="BF157" s="11">
        <f t="shared" si="56"/>
        <v>0</v>
      </c>
      <c r="BG157" s="11">
        <f t="shared" si="56"/>
        <v>0</v>
      </c>
      <c r="BH157" s="11">
        <f t="shared" si="56"/>
        <v>0</v>
      </c>
      <c r="BI157" s="11">
        <f t="shared" si="56"/>
        <v>0</v>
      </c>
      <c r="BJ157" s="11">
        <f t="shared" si="56"/>
        <v>0</v>
      </c>
      <c r="BK157" s="11" t="s">
        <v>25</v>
      </c>
      <c r="BL157" s="11" t="s">
        <v>25</v>
      </c>
      <c r="BM157" s="11" t="s">
        <v>25</v>
      </c>
      <c r="BN157" s="11" t="s">
        <v>25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</row>
    <row r="158" ht="15" customHeight="1" outlineLevel="1" spans="2:81">
      <c r="B158" s="10">
        <v>202006</v>
      </c>
      <c r="C158" s="11">
        <f t="shared" ref="C158:Q158" si="57">IF(C27="","",C27+C119)</f>
        <v>29523494.98</v>
      </c>
      <c r="D158" s="11">
        <f t="shared" si="57"/>
        <v>35685744.26</v>
      </c>
      <c r="E158" s="11">
        <f t="shared" si="57"/>
        <v>45834724.21</v>
      </c>
      <c r="F158" s="11">
        <f t="shared" si="57"/>
        <v>49477096.04</v>
      </c>
      <c r="G158" s="11">
        <f t="shared" si="57"/>
        <v>52072725.48</v>
      </c>
      <c r="H158" s="11">
        <f t="shared" si="57"/>
        <v>54600062.47</v>
      </c>
      <c r="I158" s="11">
        <f t="shared" si="57"/>
        <v>54815765.62</v>
      </c>
      <c r="J158" s="11">
        <f t="shared" si="57"/>
        <v>54729304.5</v>
      </c>
      <c r="K158" s="11">
        <f t="shared" si="57"/>
        <v>54513826.63</v>
      </c>
      <c r="L158" s="11">
        <f t="shared" si="57"/>
        <v>54554353.53</v>
      </c>
      <c r="M158" s="11">
        <f t="shared" si="57"/>
        <v>54413652.02</v>
      </c>
      <c r="N158" s="11">
        <f t="shared" si="57"/>
        <v>54573124.53</v>
      </c>
      <c r="O158" s="11">
        <f t="shared" si="57"/>
        <v>54484583.04</v>
      </c>
      <c r="P158" s="11">
        <f t="shared" si="57"/>
        <v>54519574.54</v>
      </c>
      <c r="Q158" s="11">
        <f t="shared" si="57"/>
        <v>54663011.96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T158" s="10">
        <v>202006</v>
      </c>
      <c r="AU158" s="11" t="str">
        <f t="shared" ref="AU158:BI158" si="58">IF(AU27="","",AU27+AU119)</f>
        <v/>
      </c>
      <c r="AV158" s="11" t="str">
        <f t="shared" si="58"/>
        <v/>
      </c>
      <c r="AW158" s="11" t="str">
        <f t="shared" si="58"/>
        <v/>
      </c>
      <c r="AX158" s="11">
        <f t="shared" si="58"/>
        <v>404212</v>
      </c>
      <c r="AY158" s="11">
        <f t="shared" si="58"/>
        <v>0</v>
      </c>
      <c r="AZ158" s="11">
        <f t="shared" si="58"/>
        <v>0</v>
      </c>
      <c r="BA158" s="11">
        <f t="shared" si="58"/>
        <v>0</v>
      </c>
      <c r="BB158" s="11">
        <f t="shared" si="58"/>
        <v>0</v>
      </c>
      <c r="BC158" s="11">
        <f t="shared" si="58"/>
        <v>0</v>
      </c>
      <c r="BD158" s="11">
        <f t="shared" si="58"/>
        <v>0</v>
      </c>
      <c r="BE158" s="11">
        <f t="shared" si="58"/>
        <v>0</v>
      </c>
      <c r="BF158" s="11">
        <f t="shared" si="58"/>
        <v>0</v>
      </c>
      <c r="BG158" s="11">
        <f t="shared" si="58"/>
        <v>0</v>
      </c>
      <c r="BH158" s="11">
        <f t="shared" si="58"/>
        <v>0</v>
      </c>
      <c r="BI158" s="11">
        <f t="shared" si="58"/>
        <v>0</v>
      </c>
      <c r="BJ158" s="11" t="s">
        <v>25</v>
      </c>
      <c r="BK158" s="11" t="s">
        <v>25</v>
      </c>
      <c r="BL158" s="11" t="s">
        <v>25</v>
      </c>
      <c r="BM158" s="11" t="s">
        <v>25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</row>
    <row r="159" ht="15" customHeight="1" outlineLevel="1" spans="2:81">
      <c r="B159" s="10">
        <v>202009</v>
      </c>
      <c r="C159" s="11">
        <f t="shared" ref="C159:P159" si="59">IF(C28="","",C28+C120)</f>
        <v>26995453.71</v>
      </c>
      <c r="D159" s="11">
        <f t="shared" si="59"/>
        <v>38850606.15</v>
      </c>
      <c r="E159" s="11">
        <f t="shared" si="59"/>
        <v>41443650.1</v>
      </c>
      <c r="F159" s="11">
        <f t="shared" si="59"/>
        <v>43652161.28</v>
      </c>
      <c r="G159" s="11">
        <f t="shared" si="59"/>
        <v>46896841.59</v>
      </c>
      <c r="H159" s="11">
        <f t="shared" si="59"/>
        <v>46933557.49</v>
      </c>
      <c r="I159" s="11">
        <f t="shared" si="59"/>
        <v>47342244.08</v>
      </c>
      <c r="J159" s="11">
        <f t="shared" si="59"/>
        <v>46736375.71</v>
      </c>
      <c r="K159" s="11">
        <f t="shared" si="59"/>
        <v>46509165.78</v>
      </c>
      <c r="L159" s="11">
        <f t="shared" si="59"/>
        <v>46789309.23</v>
      </c>
      <c r="M159" s="11">
        <f t="shared" si="59"/>
        <v>46760430.63</v>
      </c>
      <c r="N159" s="11">
        <f t="shared" si="59"/>
        <v>46880173.13</v>
      </c>
      <c r="O159" s="11">
        <f t="shared" si="59"/>
        <v>47051205.87</v>
      </c>
      <c r="P159" s="11">
        <f t="shared" si="59"/>
        <v>47053205.87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T159" s="10">
        <v>202009</v>
      </c>
      <c r="AU159" s="11" t="str">
        <f t="shared" ref="AU159:BH159" si="60">IF(AU28="","",AU28+AU120)</f>
        <v/>
      </c>
      <c r="AV159" s="11" t="str">
        <f t="shared" si="60"/>
        <v/>
      </c>
      <c r="AW159" s="11" t="str">
        <f t="shared" si="60"/>
        <v/>
      </c>
      <c r="AX159" s="11">
        <f t="shared" si="60"/>
        <v>404218</v>
      </c>
      <c r="AY159" s="11">
        <f t="shared" si="60"/>
        <v>0</v>
      </c>
      <c r="AZ159" s="11">
        <f t="shared" si="60"/>
        <v>0</v>
      </c>
      <c r="BA159" s="11">
        <f t="shared" si="60"/>
        <v>0</v>
      </c>
      <c r="BB159" s="11">
        <f t="shared" si="60"/>
        <v>0</v>
      </c>
      <c r="BC159" s="11">
        <f t="shared" si="60"/>
        <v>0</v>
      </c>
      <c r="BD159" s="11">
        <f t="shared" si="60"/>
        <v>0</v>
      </c>
      <c r="BE159" s="11">
        <f t="shared" si="60"/>
        <v>0</v>
      </c>
      <c r="BF159" s="11">
        <f t="shared" si="60"/>
        <v>0</v>
      </c>
      <c r="BG159" s="11">
        <f t="shared" si="60"/>
        <v>0</v>
      </c>
      <c r="BH159" s="11">
        <f t="shared" si="60"/>
        <v>0</v>
      </c>
      <c r="BI159" s="11" t="s">
        <v>25</v>
      </c>
      <c r="BJ159" s="11" t="s">
        <v>25</v>
      </c>
      <c r="BK159" s="11" t="s">
        <v>25</v>
      </c>
      <c r="BL159" s="11" t="s">
        <v>25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</row>
    <row r="160" ht="15" customHeight="1" outlineLevel="1" spans="2:81">
      <c r="B160" s="10">
        <v>202012</v>
      </c>
      <c r="C160" s="11">
        <f t="shared" ref="C160:O160" si="61">IF(C29="","",C29+C121)</f>
        <v>35065310.03</v>
      </c>
      <c r="D160" s="11">
        <f t="shared" si="61"/>
        <v>43469539.04</v>
      </c>
      <c r="E160" s="11">
        <f t="shared" si="61"/>
        <v>45103766.2</v>
      </c>
      <c r="F160" s="11">
        <f t="shared" si="61"/>
        <v>52824444.42</v>
      </c>
      <c r="G160" s="11">
        <f t="shared" si="61"/>
        <v>52690037.69</v>
      </c>
      <c r="H160" s="11">
        <f t="shared" si="61"/>
        <v>53900425.45</v>
      </c>
      <c r="I160" s="11">
        <f t="shared" si="61"/>
        <v>53945124.47</v>
      </c>
      <c r="J160" s="11">
        <f t="shared" si="61"/>
        <v>53887773.45</v>
      </c>
      <c r="K160" s="11">
        <f t="shared" si="61"/>
        <v>53463945.8</v>
      </c>
      <c r="L160" s="11">
        <f t="shared" si="61"/>
        <v>53256177.16</v>
      </c>
      <c r="M160" s="11">
        <f t="shared" si="61"/>
        <v>53715842.75</v>
      </c>
      <c r="N160" s="11">
        <f t="shared" si="61"/>
        <v>53732669.89</v>
      </c>
      <c r="O160" s="11">
        <f t="shared" si="61"/>
        <v>54150265.9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T160" s="10">
        <v>202012</v>
      </c>
      <c r="AU160" s="11" t="str">
        <f t="shared" ref="AU160:BG160" si="62">IF(AU29="","",AU29+AU121)</f>
        <v/>
      </c>
      <c r="AV160" s="11" t="str">
        <f t="shared" si="62"/>
        <v/>
      </c>
      <c r="AW160" s="11" t="str">
        <f t="shared" si="62"/>
        <v/>
      </c>
      <c r="AX160" s="11">
        <f t="shared" si="62"/>
        <v>404224</v>
      </c>
      <c r="AY160" s="11">
        <f t="shared" si="62"/>
        <v>0</v>
      </c>
      <c r="AZ160" s="11">
        <f t="shared" si="62"/>
        <v>0</v>
      </c>
      <c r="BA160" s="11">
        <f t="shared" si="62"/>
        <v>0</v>
      </c>
      <c r="BB160" s="11">
        <f t="shared" si="62"/>
        <v>0</v>
      </c>
      <c r="BC160" s="11">
        <f t="shared" si="62"/>
        <v>0</v>
      </c>
      <c r="BD160" s="11">
        <f t="shared" si="62"/>
        <v>0</v>
      </c>
      <c r="BE160" s="11">
        <f t="shared" si="62"/>
        <v>0</v>
      </c>
      <c r="BF160" s="11">
        <f t="shared" si="62"/>
        <v>0</v>
      </c>
      <c r="BG160" s="11">
        <f t="shared" si="62"/>
        <v>0</v>
      </c>
      <c r="BH160" s="11" t="s">
        <v>25</v>
      </c>
      <c r="BI160" s="11" t="s">
        <v>25</v>
      </c>
      <c r="BJ160" s="11" t="s">
        <v>25</v>
      </c>
      <c r="BK160" s="11" t="s">
        <v>25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</row>
    <row r="161" ht="15" customHeight="1" outlineLevel="1" spans="2:81">
      <c r="B161" s="10">
        <v>202103</v>
      </c>
      <c r="C161" s="11">
        <f t="shared" ref="C161:N161" si="63">IF(C30="","",C30+C122)</f>
        <v>31493932.22</v>
      </c>
      <c r="D161" s="11">
        <f t="shared" si="63"/>
        <v>38403733.79</v>
      </c>
      <c r="E161" s="11">
        <f t="shared" si="63"/>
        <v>46949737.4</v>
      </c>
      <c r="F161" s="11">
        <f t="shared" si="63"/>
        <v>52348366.91</v>
      </c>
      <c r="G161" s="11">
        <f t="shared" si="63"/>
        <v>47615357.8</v>
      </c>
      <c r="H161" s="11">
        <f t="shared" si="63"/>
        <v>46360186</v>
      </c>
      <c r="I161" s="11">
        <f t="shared" si="63"/>
        <v>46620659.09</v>
      </c>
      <c r="J161" s="11">
        <f t="shared" si="63"/>
        <v>46865731.36</v>
      </c>
      <c r="K161" s="11">
        <f t="shared" si="63"/>
        <v>47017436.91</v>
      </c>
      <c r="L161" s="11">
        <f t="shared" si="63"/>
        <v>47490950.59</v>
      </c>
      <c r="M161" s="11">
        <f t="shared" si="63"/>
        <v>47635154.91</v>
      </c>
      <c r="N161" s="11">
        <f t="shared" si="63"/>
        <v>47897264.42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T161" s="10">
        <v>202103</v>
      </c>
      <c r="AU161" s="11" t="str">
        <f t="shared" ref="AU161:BF161" si="64">IF(AU30="","",AU30+AU122)</f>
        <v/>
      </c>
      <c r="AV161" s="11" t="str">
        <f t="shared" si="64"/>
        <v/>
      </c>
      <c r="AW161" s="11" t="str">
        <f t="shared" si="64"/>
        <v/>
      </c>
      <c r="AX161" s="11">
        <f t="shared" si="64"/>
        <v>404406</v>
      </c>
      <c r="AY161" s="11">
        <f t="shared" si="64"/>
        <v>0</v>
      </c>
      <c r="AZ161" s="11">
        <f t="shared" si="64"/>
        <v>0</v>
      </c>
      <c r="BA161" s="11">
        <f t="shared" si="64"/>
        <v>0</v>
      </c>
      <c r="BB161" s="11">
        <f t="shared" si="64"/>
        <v>0</v>
      </c>
      <c r="BC161" s="11">
        <f t="shared" si="64"/>
        <v>0</v>
      </c>
      <c r="BD161" s="11">
        <f t="shared" si="64"/>
        <v>0</v>
      </c>
      <c r="BE161" s="11">
        <f t="shared" si="64"/>
        <v>0</v>
      </c>
      <c r="BF161" s="11">
        <f t="shared" si="64"/>
        <v>0</v>
      </c>
      <c r="BG161" s="11" t="s">
        <v>25</v>
      </c>
      <c r="BH161" s="11" t="s">
        <v>25</v>
      </c>
      <c r="BI161" s="11" t="s">
        <v>25</v>
      </c>
      <c r="BJ161" s="11" t="s">
        <v>25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</row>
    <row r="162" ht="15" customHeight="1" outlineLevel="1" spans="2:81">
      <c r="B162" s="10">
        <v>202106</v>
      </c>
      <c r="C162" s="11">
        <f t="shared" ref="C162:M162" si="65">IF(C31="","",C31+C123)</f>
        <v>31043492.86</v>
      </c>
      <c r="D162" s="11">
        <f t="shared" si="65"/>
        <v>41710012.46</v>
      </c>
      <c r="E162" s="11">
        <f t="shared" si="65"/>
        <v>57401636.67</v>
      </c>
      <c r="F162" s="11">
        <f t="shared" si="65"/>
        <v>54821685.12</v>
      </c>
      <c r="G162" s="11">
        <f t="shared" si="65"/>
        <v>53040439.09</v>
      </c>
      <c r="H162" s="11">
        <f t="shared" si="65"/>
        <v>53349307.79</v>
      </c>
      <c r="I162" s="11">
        <f t="shared" si="65"/>
        <v>53758614.65</v>
      </c>
      <c r="J162" s="11">
        <f t="shared" si="65"/>
        <v>53817472.27</v>
      </c>
      <c r="K162" s="11">
        <f t="shared" si="65"/>
        <v>54048947.32</v>
      </c>
      <c r="L162" s="11">
        <f t="shared" si="65"/>
        <v>54238074.12</v>
      </c>
      <c r="M162" s="11">
        <f t="shared" si="65"/>
        <v>54232452.45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T162" s="10">
        <v>202106</v>
      </c>
      <c r="AU162" s="11" t="str">
        <f t="shared" ref="AU162:BE162" si="66">IF(AU31="","",AU31+AU123)</f>
        <v/>
      </c>
      <c r="AV162" s="11" t="str">
        <f t="shared" si="66"/>
        <v/>
      </c>
      <c r="AW162" s="11" t="str">
        <f t="shared" si="66"/>
        <v/>
      </c>
      <c r="AX162" s="11">
        <f t="shared" si="66"/>
        <v>404412</v>
      </c>
      <c r="AY162" s="11">
        <f t="shared" si="66"/>
        <v>0</v>
      </c>
      <c r="AZ162" s="11">
        <f t="shared" si="66"/>
        <v>0</v>
      </c>
      <c r="BA162" s="11">
        <f t="shared" si="66"/>
        <v>0</v>
      </c>
      <c r="BB162" s="11">
        <f t="shared" si="66"/>
        <v>0</v>
      </c>
      <c r="BC162" s="11">
        <f t="shared" si="66"/>
        <v>0</v>
      </c>
      <c r="BD162" s="11">
        <f t="shared" si="66"/>
        <v>0</v>
      </c>
      <c r="BE162" s="11">
        <f t="shared" si="66"/>
        <v>0</v>
      </c>
      <c r="BF162" s="11" t="s">
        <v>25</v>
      </c>
      <c r="BG162" s="11" t="s">
        <v>25</v>
      </c>
      <c r="BH162" s="11" t="s">
        <v>25</v>
      </c>
      <c r="BI162" s="11" t="s">
        <v>25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</row>
    <row r="163" ht="15" customHeight="1" outlineLevel="1" spans="2:81">
      <c r="B163" s="10">
        <v>202109</v>
      </c>
      <c r="C163" s="11">
        <f t="shared" ref="C163:L163" si="67">IF(C32="","",C32+C124)</f>
        <v>37104844.37</v>
      </c>
      <c r="D163" s="11">
        <f t="shared" si="67"/>
        <v>56644040.73</v>
      </c>
      <c r="E163" s="11">
        <f t="shared" si="67"/>
        <v>58423666.85</v>
      </c>
      <c r="F163" s="11">
        <f t="shared" si="67"/>
        <v>55490645.41</v>
      </c>
      <c r="G163" s="11">
        <f t="shared" si="67"/>
        <v>57209106.38</v>
      </c>
      <c r="H163" s="11">
        <f t="shared" si="67"/>
        <v>57292691.24</v>
      </c>
      <c r="I163" s="11">
        <f t="shared" si="67"/>
        <v>57901867.35</v>
      </c>
      <c r="J163" s="11">
        <f t="shared" si="67"/>
        <v>58358219.17</v>
      </c>
      <c r="K163" s="11">
        <f t="shared" si="67"/>
        <v>58393809</v>
      </c>
      <c r="L163" s="11">
        <f t="shared" si="67"/>
        <v>59190335.81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T163" s="10">
        <v>202109</v>
      </c>
      <c r="AU163" s="11" t="str">
        <f t="shared" ref="AU163:BD163" si="68">IF(AU32="","",AU32+AU124)</f>
        <v/>
      </c>
      <c r="AV163" s="11" t="str">
        <f t="shared" si="68"/>
        <v/>
      </c>
      <c r="AW163" s="11" t="str">
        <f t="shared" si="68"/>
        <v/>
      </c>
      <c r="AX163" s="11">
        <f t="shared" si="68"/>
        <v>404418</v>
      </c>
      <c r="AY163" s="11">
        <f t="shared" si="68"/>
        <v>0</v>
      </c>
      <c r="AZ163" s="11">
        <f t="shared" si="68"/>
        <v>0</v>
      </c>
      <c r="BA163" s="11">
        <f t="shared" si="68"/>
        <v>0</v>
      </c>
      <c r="BB163" s="11">
        <f t="shared" si="68"/>
        <v>0</v>
      </c>
      <c r="BC163" s="11">
        <f t="shared" si="68"/>
        <v>0</v>
      </c>
      <c r="BD163" s="11">
        <f t="shared" si="68"/>
        <v>0</v>
      </c>
      <c r="BE163" s="11" t="s">
        <v>25</v>
      </c>
      <c r="BF163" s="11" t="s">
        <v>25</v>
      </c>
      <c r="BG163" s="11" t="s">
        <v>25</v>
      </c>
      <c r="BH163" s="11" t="s">
        <v>25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</row>
    <row r="164" ht="15" customHeight="1" outlineLevel="1" spans="2:81">
      <c r="B164" s="10">
        <v>202112</v>
      </c>
      <c r="C164" s="11">
        <f t="shared" ref="C164:K164" si="69">IF(C33="","",C33+C125)</f>
        <v>37157094.6</v>
      </c>
      <c r="D164" s="11">
        <f t="shared" si="69"/>
        <v>39529592.59</v>
      </c>
      <c r="E164" s="11">
        <f t="shared" si="69"/>
        <v>37633869.89</v>
      </c>
      <c r="F164" s="11">
        <f t="shared" si="69"/>
        <v>39453850.08</v>
      </c>
      <c r="G164" s="11">
        <f t="shared" si="69"/>
        <v>39881909.5</v>
      </c>
      <c r="H164" s="11">
        <f t="shared" si="69"/>
        <v>40433063.09</v>
      </c>
      <c r="I164" s="11">
        <f t="shared" si="69"/>
        <v>40689188.2</v>
      </c>
      <c r="J164" s="11">
        <f t="shared" si="69"/>
        <v>40925171.99</v>
      </c>
      <c r="K164" s="11">
        <f t="shared" si="69"/>
        <v>41649530.87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T164" s="10">
        <v>202112</v>
      </c>
      <c r="AU164" s="11" t="str">
        <f t="shared" ref="AU164:BC164" si="70">IF(AU33="","",AU33+AU125)</f>
        <v/>
      </c>
      <c r="AV164" s="11" t="str">
        <f t="shared" si="70"/>
        <v/>
      </c>
      <c r="AW164" s="11" t="str">
        <f t="shared" si="70"/>
        <v/>
      </c>
      <c r="AX164" s="11">
        <f t="shared" si="70"/>
        <v>404424</v>
      </c>
      <c r="AY164" s="11">
        <f t="shared" si="70"/>
        <v>0</v>
      </c>
      <c r="AZ164" s="11">
        <f t="shared" si="70"/>
        <v>0</v>
      </c>
      <c r="BA164" s="11">
        <f t="shared" si="70"/>
        <v>0</v>
      </c>
      <c r="BB164" s="11">
        <f t="shared" si="70"/>
        <v>0</v>
      </c>
      <c r="BC164" s="11">
        <f t="shared" si="70"/>
        <v>0</v>
      </c>
      <c r="BD164" s="11" t="s">
        <v>25</v>
      </c>
      <c r="BE164" s="11" t="s">
        <v>25</v>
      </c>
      <c r="BF164" s="11" t="s">
        <v>25</v>
      </c>
      <c r="BG164" s="11" t="s">
        <v>25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</row>
    <row r="165" ht="15" customHeight="1" outlineLevel="1" spans="2:81">
      <c r="B165" s="10">
        <v>202203</v>
      </c>
      <c r="C165" s="11">
        <f t="shared" ref="C165:J165" si="71">IF(C34="","",C34+C126)</f>
        <v>41641712.61</v>
      </c>
      <c r="D165" s="11">
        <f t="shared" si="71"/>
        <v>43701215.44</v>
      </c>
      <c r="E165" s="11">
        <f t="shared" si="71"/>
        <v>45225784.74</v>
      </c>
      <c r="F165" s="11">
        <f t="shared" si="71"/>
        <v>48118094.66</v>
      </c>
      <c r="G165" s="11">
        <f t="shared" si="71"/>
        <v>49982671.03</v>
      </c>
      <c r="H165" s="11">
        <f t="shared" si="71"/>
        <v>50049610.42</v>
      </c>
      <c r="I165" s="11">
        <f t="shared" si="71"/>
        <v>50387599.72</v>
      </c>
      <c r="J165" s="11">
        <f t="shared" si="71"/>
        <v>51418902.69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T165" s="10">
        <v>202203</v>
      </c>
      <c r="AU165" s="11" t="str">
        <f t="shared" ref="AU165:BB165" si="72">IF(AU34="","",AU34+AU126)</f>
        <v/>
      </c>
      <c r="AV165" s="11" t="str">
        <f t="shared" si="72"/>
        <v/>
      </c>
      <c r="AW165" s="11" t="str">
        <f t="shared" si="72"/>
        <v/>
      </c>
      <c r="AX165" s="11">
        <f t="shared" si="72"/>
        <v>404606</v>
      </c>
      <c r="AY165" s="11">
        <f t="shared" si="72"/>
        <v>0</v>
      </c>
      <c r="AZ165" s="11">
        <f t="shared" si="72"/>
        <v>0</v>
      </c>
      <c r="BA165" s="11">
        <f t="shared" si="72"/>
        <v>0</v>
      </c>
      <c r="BB165" s="11">
        <f t="shared" si="72"/>
        <v>0</v>
      </c>
      <c r="BC165" s="11" t="s">
        <v>25</v>
      </c>
      <c r="BD165" s="11" t="s">
        <v>25</v>
      </c>
      <c r="BE165" s="11" t="s">
        <v>25</v>
      </c>
      <c r="BF165" s="11" t="s">
        <v>25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</row>
    <row r="166" ht="15" customHeight="1" outlineLevel="1" spans="2:81">
      <c r="B166" s="10">
        <v>202206</v>
      </c>
      <c r="C166" s="11">
        <f t="shared" ref="C166:I166" si="73">IF(C35="","",C35+C127)</f>
        <v>39018106.66</v>
      </c>
      <c r="D166" s="11">
        <f t="shared" si="73"/>
        <v>41958172.32</v>
      </c>
      <c r="E166" s="11">
        <f t="shared" si="73"/>
        <v>43383864.16</v>
      </c>
      <c r="F166" s="11">
        <f t="shared" si="73"/>
        <v>46329387.76</v>
      </c>
      <c r="G166" s="11">
        <f t="shared" si="73"/>
        <v>47191537.03</v>
      </c>
      <c r="H166" s="11">
        <f t="shared" si="73"/>
        <v>48247436</v>
      </c>
      <c r="I166" s="11">
        <f t="shared" si="73"/>
        <v>48260347.12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T166" s="10">
        <v>202206</v>
      </c>
      <c r="AU166" s="11" t="str">
        <f t="shared" ref="AU166:BA166" si="74">IF(AU35="","",AU35+AU127)</f>
        <v/>
      </c>
      <c r="AV166" s="11" t="str">
        <f t="shared" si="74"/>
        <v/>
      </c>
      <c r="AW166" s="11" t="str">
        <f t="shared" si="74"/>
        <v/>
      </c>
      <c r="AX166" s="11">
        <f t="shared" si="74"/>
        <v>404612</v>
      </c>
      <c r="AY166" s="11">
        <f t="shared" si="74"/>
        <v>0</v>
      </c>
      <c r="AZ166" s="11">
        <f t="shared" si="74"/>
        <v>0</v>
      </c>
      <c r="BA166" s="11">
        <f t="shared" si="74"/>
        <v>0</v>
      </c>
      <c r="BB166" s="11" t="s">
        <v>25</v>
      </c>
      <c r="BC166" s="11" t="s">
        <v>25</v>
      </c>
      <c r="BD166" s="11" t="s">
        <v>25</v>
      </c>
      <c r="BE166" s="11" t="s">
        <v>25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</row>
    <row r="167" ht="15" customHeight="1" outlineLevel="1" spans="2:81">
      <c r="B167" s="10">
        <v>202209</v>
      </c>
      <c r="C167" s="11">
        <f t="shared" ref="C167:H167" si="75">IF(C36="","",C36+C128)</f>
        <v>44932619.07</v>
      </c>
      <c r="D167" s="11">
        <f t="shared" si="75"/>
        <v>46610380.1</v>
      </c>
      <c r="E167" s="11">
        <f t="shared" si="75"/>
        <v>49927909.16</v>
      </c>
      <c r="F167" s="11">
        <f t="shared" si="75"/>
        <v>50808913.45</v>
      </c>
      <c r="G167" s="11">
        <f t="shared" si="75"/>
        <v>51192675.62</v>
      </c>
      <c r="H167" s="11">
        <f t="shared" si="75"/>
        <v>51755650.01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T167" s="10">
        <v>202209</v>
      </c>
      <c r="AU167" s="11" t="str">
        <f t="shared" ref="AU167:AZ167" si="76">IF(AU36="","",AU36+AU128)</f>
        <v/>
      </c>
      <c r="AV167" s="11" t="str">
        <f t="shared" si="76"/>
        <v/>
      </c>
      <c r="AW167" s="11" t="str">
        <f t="shared" si="76"/>
        <v/>
      </c>
      <c r="AX167" s="11">
        <f t="shared" si="76"/>
        <v>404618</v>
      </c>
      <c r="AY167" s="11">
        <f t="shared" si="76"/>
        <v>0</v>
      </c>
      <c r="AZ167" s="11">
        <f t="shared" si="76"/>
        <v>0</v>
      </c>
      <c r="BA167" s="11" t="s">
        <v>25</v>
      </c>
      <c r="BB167" s="11" t="s">
        <v>25</v>
      </c>
      <c r="BC167" s="11" t="s">
        <v>25</v>
      </c>
      <c r="BD167" s="11" t="s">
        <v>25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</row>
    <row r="168" ht="15" customHeight="1" outlineLevel="1" spans="2:81">
      <c r="B168" s="10">
        <v>202212</v>
      </c>
      <c r="C168" s="11">
        <f>IF(C37="","",C37+C129)</f>
        <v>46723553.88</v>
      </c>
      <c r="D168" s="11">
        <f>IF(D37="","",D37+D129)</f>
        <v>51427723.1</v>
      </c>
      <c r="E168" s="11">
        <f>IF(E37="","",E37+E129)</f>
        <v>52385943.69</v>
      </c>
      <c r="F168" s="11">
        <f>IF(F37="","",F37+F129)</f>
        <v>54009394.17</v>
      </c>
      <c r="G168" s="11">
        <f>IF(G37="","",G37+G129)</f>
        <v>54260614.06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T168" s="10">
        <v>202212</v>
      </c>
      <c r="AU168" s="11" t="str">
        <f>IF(AU37="","",AU37+AU129)</f>
        <v/>
      </c>
      <c r="AV168" s="11" t="str">
        <f>IF(AV37="","",AV37+AV129)</f>
        <v/>
      </c>
      <c r="AW168" s="11" t="str">
        <f>IF(AW37="","",AW37+AW129)</f>
        <v/>
      </c>
      <c r="AX168" s="11">
        <f>IF(AX37="","",AX37+AX129)</f>
        <v>404624</v>
      </c>
      <c r="AY168" s="11">
        <f>IF(AY37="","",AY37+AY129)</f>
        <v>0</v>
      </c>
      <c r="AZ168" s="11" t="s">
        <v>25</v>
      </c>
      <c r="BA168" s="11" t="s">
        <v>25</v>
      </c>
      <c r="BB168" s="11" t="s">
        <v>25</v>
      </c>
      <c r="BC168" s="11" t="s">
        <v>25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</row>
    <row r="169" ht="15" customHeight="1" outlineLevel="1" spans="2:81">
      <c r="B169" s="10">
        <v>202303</v>
      </c>
      <c r="C169" s="11">
        <f>IF(C38="","",C38+C130)</f>
        <v>46144897.38</v>
      </c>
      <c r="D169" s="11">
        <f>IF(D38="","",D38+D130)</f>
        <v>44226143.02</v>
      </c>
      <c r="E169" s="11">
        <f>IF(E38="","",E38+E130)</f>
        <v>45473949.66</v>
      </c>
      <c r="F169" s="11">
        <f>IF(F38="","",F38+F130)</f>
        <v>44543880.51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T169" s="10">
        <v>202303</v>
      </c>
      <c r="AU169" s="11" t="str">
        <f>IF(AU38="","",AU38+AU130)</f>
        <v/>
      </c>
      <c r="AV169" s="11" t="str">
        <f>IF(AV38="","",AV38+AV130)</f>
        <v/>
      </c>
      <c r="AW169" s="11" t="str">
        <f>IF(AW38="","",AW38+AW130)</f>
        <v/>
      </c>
      <c r="AX169" s="11">
        <f>IF(AX38="","",AX38+AX130)</f>
        <v>404806</v>
      </c>
      <c r="AY169" s="11" t="s">
        <v>25</v>
      </c>
      <c r="AZ169" s="11" t="s">
        <v>25</v>
      </c>
      <c r="BA169" s="11" t="s">
        <v>25</v>
      </c>
      <c r="BB169" s="11" t="s">
        <v>25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</row>
    <row r="170" ht="15" customHeight="1" outlineLevel="1" spans="2:81">
      <c r="B170" s="10">
        <v>202306</v>
      </c>
      <c r="C170" s="11">
        <f>IF(C39="","",C39+C131)</f>
        <v>52736521</v>
      </c>
      <c r="D170" s="11">
        <f>IF(D39="","",D39+D131)</f>
        <v>55709135.87</v>
      </c>
      <c r="E170" s="11">
        <f>IF(E39="","",E39+E131)</f>
        <v>54026806.11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T170" s="10">
        <v>202306</v>
      </c>
      <c r="AU170" s="11" t="str">
        <f>IF(AU39="","",AU39+AU131)</f>
        <v/>
      </c>
      <c r="AV170" s="11" t="str">
        <f>IF(AV39="","",AV39+AV131)</f>
        <v/>
      </c>
      <c r="AW170" s="11" t="str">
        <f>IF(AW39="","",AW39+AW131)</f>
        <v/>
      </c>
      <c r="AX170" s="11" t="s">
        <v>25</v>
      </c>
      <c r="AY170" s="11" t="s">
        <v>25</v>
      </c>
      <c r="AZ170" s="11" t="s">
        <v>25</v>
      </c>
      <c r="BA170" s="11" t="s">
        <v>25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</row>
    <row r="171" ht="15" customHeight="1" outlineLevel="1" spans="2:81">
      <c r="B171" s="10">
        <v>202309</v>
      </c>
      <c r="C171" s="11">
        <f>IF(C40="","",C40+C132)</f>
        <v>54300679.88</v>
      </c>
      <c r="D171" s="11">
        <f>IF(D40="","",D40+D132)</f>
        <v>50259504.69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T171" s="10">
        <v>202309</v>
      </c>
      <c r="AU171" s="11" t="str">
        <f>IF(AU40="","",AU40+AU132)</f>
        <v/>
      </c>
      <c r="AV171" s="11" t="str">
        <f>IF(AV40="","",AV40+AV132)</f>
        <v/>
      </c>
      <c r="AW171" s="11" t="s">
        <v>25</v>
      </c>
      <c r="AX171" s="11" t="s">
        <v>25</v>
      </c>
      <c r="AY171" s="11" t="s">
        <v>25</v>
      </c>
      <c r="AZ171" s="11" t="s">
        <v>25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</row>
    <row r="172" ht="15" customHeight="1" outlineLevel="1" spans="2:81">
      <c r="B172" s="10">
        <v>202312</v>
      </c>
      <c r="C172" s="11">
        <f>IF(C41="","",C41+C133)</f>
        <v>51900409.15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T172" s="10">
        <v>202312</v>
      </c>
      <c r="AU172" s="11" t="str">
        <f>IF(AU41="","",AU41+AU133)</f>
        <v/>
      </c>
      <c r="AV172" s="11" t="s">
        <v>25</v>
      </c>
      <c r="AW172" s="11" t="s">
        <v>25</v>
      </c>
      <c r="AX172" s="11" t="s">
        <v>25</v>
      </c>
      <c r="AY172" s="11" t="s">
        <v>25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</row>
    <row r="173" ht="15" customHeight="1"/>
    <row r="174" ht="15" customHeight="1" spans="2:81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T174" s="6" t="s">
        <v>40</v>
      </c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</row>
    <row r="175" ht="15" customHeight="1" outlineLevel="1" spans="2:81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T175" s="8" t="s">
        <v>23</v>
      </c>
      <c r="AU175" s="9" t="s">
        <v>24</v>
      </c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</row>
    <row r="176" ht="15" customHeight="1" outlineLevel="1" spans="2:81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T176" s="9"/>
      <c r="AU176" s="9">
        <v>1</v>
      </c>
      <c r="AV176" s="9">
        <v>2</v>
      </c>
      <c r="AW176" s="9">
        <v>3</v>
      </c>
      <c r="AX176" s="9">
        <v>4</v>
      </c>
      <c r="AY176" s="9">
        <v>5</v>
      </c>
      <c r="AZ176" s="9">
        <v>6</v>
      </c>
      <c r="BA176" s="9">
        <v>7</v>
      </c>
      <c r="BB176" s="9">
        <v>8</v>
      </c>
      <c r="BC176" s="9">
        <v>9</v>
      </c>
      <c r="BD176" s="9">
        <v>10</v>
      </c>
      <c r="BE176" s="9">
        <v>11</v>
      </c>
      <c r="BF176" s="9">
        <v>12</v>
      </c>
      <c r="BG176" s="9">
        <v>13</v>
      </c>
      <c r="BH176" s="9">
        <v>14</v>
      </c>
      <c r="BI176" s="9">
        <v>15</v>
      </c>
      <c r="BJ176" s="9">
        <v>16</v>
      </c>
      <c r="BK176" s="9">
        <v>17</v>
      </c>
      <c r="BL176" s="9">
        <v>18</v>
      </c>
      <c r="BM176" s="9">
        <v>19</v>
      </c>
      <c r="BN176" s="9">
        <v>20</v>
      </c>
      <c r="BO176" s="9">
        <v>21</v>
      </c>
      <c r="BP176" s="9">
        <v>22</v>
      </c>
      <c r="BQ176" s="9">
        <v>23</v>
      </c>
      <c r="BR176" s="9">
        <v>24</v>
      </c>
      <c r="BS176" s="9">
        <v>25</v>
      </c>
      <c r="BT176" s="9">
        <v>26</v>
      </c>
      <c r="BU176" s="9">
        <v>27</v>
      </c>
      <c r="BV176" s="9">
        <v>28</v>
      </c>
      <c r="BW176" s="9">
        <v>29</v>
      </c>
      <c r="BX176" s="9">
        <v>30</v>
      </c>
      <c r="BY176" s="9">
        <v>31</v>
      </c>
      <c r="BZ176" s="9">
        <v>32</v>
      </c>
      <c r="CA176" s="9">
        <v>33</v>
      </c>
      <c r="CB176" s="9">
        <v>34</v>
      </c>
      <c r="CC176" s="9">
        <v>35</v>
      </c>
    </row>
    <row r="177" ht="15" customHeight="1" outlineLevel="1" spans="2:81">
      <c r="B177" s="10">
        <v>201506</v>
      </c>
      <c r="C177" s="13">
        <f t="shared" ref="C177:AJ185" si="77">IFERROR(IF(D138="","",D138/C138),0)</f>
        <v>1.85340210529433</v>
      </c>
      <c r="D177" s="13">
        <f t="shared" si="77"/>
        <v>1.01815825866657</v>
      </c>
      <c r="E177" s="13">
        <f t="shared" si="77"/>
        <v>1</v>
      </c>
      <c r="F177" s="13">
        <f t="shared" si="77"/>
        <v>1</v>
      </c>
      <c r="G177" s="13">
        <f t="shared" si="77"/>
        <v>1.0178344167147</v>
      </c>
      <c r="H177" s="13">
        <f t="shared" si="77"/>
        <v>1</v>
      </c>
      <c r="I177" s="13">
        <f t="shared" si="77"/>
        <v>1</v>
      </c>
      <c r="J177" s="13">
        <f t="shared" si="77"/>
        <v>1</v>
      </c>
      <c r="K177" s="13">
        <f t="shared" si="77"/>
        <v>1</v>
      </c>
      <c r="L177" s="13">
        <f t="shared" si="77"/>
        <v>1</v>
      </c>
      <c r="M177" s="13">
        <f t="shared" si="77"/>
        <v>1</v>
      </c>
      <c r="N177" s="13">
        <f t="shared" si="77"/>
        <v>1</v>
      </c>
      <c r="O177" s="13">
        <f t="shared" si="77"/>
        <v>1</v>
      </c>
      <c r="P177" s="13">
        <f t="shared" si="77"/>
        <v>1</v>
      </c>
      <c r="Q177" s="13">
        <f t="shared" si="77"/>
        <v>1</v>
      </c>
      <c r="R177" s="13">
        <f t="shared" si="77"/>
        <v>1</v>
      </c>
      <c r="S177" s="13">
        <f t="shared" si="77"/>
        <v>1</v>
      </c>
      <c r="T177" s="13">
        <f t="shared" si="77"/>
        <v>1</v>
      </c>
      <c r="U177" s="13">
        <f t="shared" si="77"/>
        <v>1</v>
      </c>
      <c r="V177" s="13">
        <f t="shared" si="77"/>
        <v>1</v>
      </c>
      <c r="W177" s="13">
        <f t="shared" si="77"/>
        <v>1</v>
      </c>
      <c r="X177" s="13">
        <f t="shared" si="77"/>
        <v>1</v>
      </c>
      <c r="Y177" s="13">
        <f t="shared" si="77"/>
        <v>1</v>
      </c>
      <c r="Z177" s="13">
        <f t="shared" si="77"/>
        <v>1</v>
      </c>
      <c r="AA177" s="13">
        <f t="shared" si="77"/>
        <v>1</v>
      </c>
      <c r="AB177" s="13">
        <f t="shared" si="77"/>
        <v>1</v>
      </c>
      <c r="AC177" s="13">
        <f t="shared" si="77"/>
        <v>1</v>
      </c>
      <c r="AD177" s="13">
        <f t="shared" si="77"/>
        <v>1</v>
      </c>
      <c r="AE177" s="13">
        <f t="shared" si="77"/>
        <v>1</v>
      </c>
      <c r="AF177" s="13">
        <f t="shared" si="77"/>
        <v>1</v>
      </c>
      <c r="AG177" s="13">
        <f t="shared" si="77"/>
        <v>1</v>
      </c>
      <c r="AH177" s="13">
        <f t="shared" si="77"/>
        <v>1</v>
      </c>
      <c r="AI177" s="13">
        <f t="shared" si="77"/>
        <v>1</v>
      </c>
      <c r="AJ177" s="13">
        <f t="shared" si="77"/>
        <v>1</v>
      </c>
      <c r="AK177" s="13" t="str">
        <f>IFERROR(IF(AL138="","",AL138/AK138),0)</f>
        <v/>
      </c>
      <c r="AT177" s="10">
        <v>201506</v>
      </c>
      <c r="AU177" s="13" t="str">
        <f t="shared" ref="AU177:CB185" si="78">IFERROR(IF(AV138="","",AV138/AU138),0)</f>
        <v/>
      </c>
      <c r="AV177" s="13" t="str">
        <f t="shared" si="78"/>
        <v/>
      </c>
      <c r="AW177" s="13">
        <f t="shared" si="78"/>
        <v>0</v>
      </c>
      <c r="AX177" s="13">
        <f t="shared" si="78"/>
        <v>0</v>
      </c>
      <c r="AY177" s="13">
        <f t="shared" si="78"/>
        <v>0</v>
      </c>
      <c r="AZ177" s="13">
        <f t="shared" si="78"/>
        <v>0</v>
      </c>
      <c r="BA177" s="13">
        <f t="shared" si="78"/>
        <v>0</v>
      </c>
      <c r="BB177" s="13">
        <f t="shared" si="78"/>
        <v>0</v>
      </c>
      <c r="BC177" s="13">
        <f t="shared" si="78"/>
        <v>0</v>
      </c>
      <c r="BD177" s="13">
        <f t="shared" si="78"/>
        <v>0</v>
      </c>
      <c r="BE177" s="13">
        <f t="shared" si="78"/>
        <v>0</v>
      </c>
      <c r="BF177" s="13">
        <f t="shared" si="78"/>
        <v>0</v>
      </c>
      <c r="BG177" s="13">
        <f t="shared" si="78"/>
        <v>0</v>
      </c>
      <c r="BH177" s="13">
        <f t="shared" si="78"/>
        <v>0</v>
      </c>
      <c r="BI177" s="13">
        <f t="shared" si="78"/>
        <v>0</v>
      </c>
      <c r="BJ177" s="13">
        <f t="shared" si="78"/>
        <v>0</v>
      </c>
      <c r="BK177" s="13">
        <f t="shared" si="78"/>
        <v>0</v>
      </c>
      <c r="BL177" s="13">
        <f t="shared" si="78"/>
        <v>0</v>
      </c>
      <c r="BM177" s="13">
        <f t="shared" si="78"/>
        <v>0</v>
      </c>
      <c r="BN177" s="13">
        <f t="shared" si="78"/>
        <v>0</v>
      </c>
      <c r="BO177" s="13">
        <f t="shared" si="78"/>
        <v>0</v>
      </c>
      <c r="BP177" s="13">
        <f t="shared" si="78"/>
        <v>0</v>
      </c>
      <c r="BQ177" s="13">
        <f t="shared" si="78"/>
        <v>0</v>
      </c>
      <c r="BR177" s="13">
        <f t="shared" si="78"/>
        <v>0</v>
      </c>
      <c r="BS177" s="13">
        <f t="shared" si="78"/>
        <v>0</v>
      </c>
      <c r="BT177" s="13">
        <f t="shared" si="78"/>
        <v>0</v>
      </c>
      <c r="BU177" s="13">
        <f t="shared" si="78"/>
        <v>0</v>
      </c>
      <c r="BV177" s="13">
        <f t="shared" si="78"/>
        <v>0</v>
      </c>
      <c r="BW177" s="13">
        <f t="shared" si="78"/>
        <v>0</v>
      </c>
      <c r="BX177" s="13">
        <f t="shared" si="78"/>
        <v>0</v>
      </c>
      <c r="BY177" s="13">
        <f t="shared" si="78"/>
        <v>0</v>
      </c>
      <c r="BZ177" s="13">
        <f t="shared" si="78"/>
        <v>0</v>
      </c>
      <c r="CA177" s="13">
        <f t="shared" si="78"/>
        <v>0</v>
      </c>
      <c r="CB177" s="13">
        <f t="shared" si="78"/>
        <v>0</v>
      </c>
      <c r="CC177" s="13" t="str">
        <f>IFERROR(IF(CD138="","",CD138/CC138),0)</f>
        <v/>
      </c>
    </row>
    <row r="178" ht="15" customHeight="1" outlineLevel="1" spans="2:81">
      <c r="B178" s="10">
        <v>201509</v>
      </c>
      <c r="C178" s="13">
        <f t="shared" si="77"/>
        <v>3.60043937566143</v>
      </c>
      <c r="D178" s="13">
        <f t="shared" si="77"/>
        <v>1.78706076317902</v>
      </c>
      <c r="E178" s="13">
        <f t="shared" si="77"/>
        <v>0.956686593104033</v>
      </c>
      <c r="F178" s="13">
        <f t="shared" si="77"/>
        <v>1</v>
      </c>
      <c r="G178" s="13">
        <f t="shared" si="77"/>
        <v>1</v>
      </c>
      <c r="H178" s="13">
        <f t="shared" si="77"/>
        <v>1</v>
      </c>
      <c r="I178" s="13">
        <f t="shared" si="77"/>
        <v>1</v>
      </c>
      <c r="J178" s="13">
        <f t="shared" si="77"/>
        <v>1</v>
      </c>
      <c r="K178" s="13">
        <f t="shared" si="77"/>
        <v>1</v>
      </c>
      <c r="L178" s="13">
        <f t="shared" si="77"/>
        <v>1</v>
      </c>
      <c r="M178" s="13">
        <f t="shared" si="77"/>
        <v>1</v>
      </c>
      <c r="N178" s="13">
        <f t="shared" si="77"/>
        <v>1</v>
      </c>
      <c r="O178" s="13">
        <f t="shared" si="77"/>
        <v>1</v>
      </c>
      <c r="P178" s="13">
        <f t="shared" si="77"/>
        <v>1</v>
      </c>
      <c r="Q178" s="13">
        <f t="shared" si="77"/>
        <v>0.994725157496247</v>
      </c>
      <c r="R178" s="13">
        <f t="shared" si="77"/>
        <v>1</v>
      </c>
      <c r="S178" s="13">
        <f t="shared" si="77"/>
        <v>1</v>
      </c>
      <c r="T178" s="13">
        <f t="shared" si="77"/>
        <v>1</v>
      </c>
      <c r="U178" s="13">
        <f t="shared" si="77"/>
        <v>1</v>
      </c>
      <c r="V178" s="13">
        <f t="shared" si="77"/>
        <v>1</v>
      </c>
      <c r="W178" s="13">
        <f t="shared" si="77"/>
        <v>1</v>
      </c>
      <c r="X178" s="13">
        <f t="shared" si="77"/>
        <v>1</v>
      </c>
      <c r="Y178" s="13">
        <f t="shared" si="77"/>
        <v>1</v>
      </c>
      <c r="Z178" s="13">
        <f t="shared" si="77"/>
        <v>1</v>
      </c>
      <c r="AA178" s="13">
        <f t="shared" si="77"/>
        <v>1</v>
      </c>
      <c r="AB178" s="13">
        <f t="shared" si="77"/>
        <v>1</v>
      </c>
      <c r="AC178" s="13">
        <f t="shared" si="77"/>
        <v>1</v>
      </c>
      <c r="AD178" s="13">
        <f t="shared" si="77"/>
        <v>1</v>
      </c>
      <c r="AE178" s="13">
        <f t="shared" si="77"/>
        <v>1</v>
      </c>
      <c r="AF178" s="13">
        <f t="shared" si="77"/>
        <v>1</v>
      </c>
      <c r="AG178" s="13">
        <f t="shared" si="77"/>
        <v>1</v>
      </c>
      <c r="AH178" s="13">
        <f t="shared" si="77"/>
        <v>1</v>
      </c>
      <c r="AI178" s="13">
        <f t="shared" si="77"/>
        <v>1</v>
      </c>
      <c r="AJ178" s="13" t="str">
        <f t="shared" si="77"/>
        <v/>
      </c>
      <c r="AK178" s="13" t="s">
        <v>25</v>
      </c>
      <c r="AT178" s="10">
        <v>201509</v>
      </c>
      <c r="AU178" s="13" t="str">
        <f t="shared" si="78"/>
        <v/>
      </c>
      <c r="AV178" s="13" t="str">
        <f t="shared" si="78"/>
        <v/>
      </c>
      <c r="AW178" s="13">
        <f t="shared" si="78"/>
        <v>0</v>
      </c>
      <c r="AX178" s="13">
        <f t="shared" si="78"/>
        <v>0</v>
      </c>
      <c r="AY178" s="13">
        <f t="shared" si="78"/>
        <v>0</v>
      </c>
      <c r="AZ178" s="13">
        <f t="shared" si="78"/>
        <v>0</v>
      </c>
      <c r="BA178" s="13">
        <f t="shared" si="78"/>
        <v>0</v>
      </c>
      <c r="BB178" s="13">
        <f t="shared" si="78"/>
        <v>0</v>
      </c>
      <c r="BC178" s="13">
        <f t="shared" si="78"/>
        <v>0</v>
      </c>
      <c r="BD178" s="13">
        <f t="shared" si="78"/>
        <v>0</v>
      </c>
      <c r="BE178" s="13">
        <f t="shared" si="78"/>
        <v>0</v>
      </c>
      <c r="BF178" s="13">
        <f t="shared" si="78"/>
        <v>0</v>
      </c>
      <c r="BG178" s="13">
        <f t="shared" si="78"/>
        <v>0</v>
      </c>
      <c r="BH178" s="13">
        <f t="shared" si="78"/>
        <v>0</v>
      </c>
      <c r="BI178" s="13">
        <f t="shared" si="78"/>
        <v>0</v>
      </c>
      <c r="BJ178" s="13">
        <f t="shared" si="78"/>
        <v>0</v>
      </c>
      <c r="BK178" s="13">
        <f t="shared" si="78"/>
        <v>0</v>
      </c>
      <c r="BL178" s="13">
        <f t="shared" si="78"/>
        <v>0</v>
      </c>
      <c r="BM178" s="13">
        <f t="shared" si="78"/>
        <v>0</v>
      </c>
      <c r="BN178" s="13">
        <f t="shared" si="78"/>
        <v>0</v>
      </c>
      <c r="BO178" s="13">
        <f t="shared" si="78"/>
        <v>0</v>
      </c>
      <c r="BP178" s="13">
        <f t="shared" si="78"/>
        <v>0</v>
      </c>
      <c r="BQ178" s="13">
        <f t="shared" si="78"/>
        <v>0</v>
      </c>
      <c r="BR178" s="13">
        <f t="shared" si="78"/>
        <v>0</v>
      </c>
      <c r="BS178" s="13">
        <f t="shared" si="78"/>
        <v>0</v>
      </c>
      <c r="BT178" s="13">
        <f t="shared" si="78"/>
        <v>0</v>
      </c>
      <c r="BU178" s="13">
        <f t="shared" si="78"/>
        <v>0</v>
      </c>
      <c r="BV178" s="13">
        <f t="shared" si="78"/>
        <v>0</v>
      </c>
      <c r="BW178" s="13">
        <f t="shared" si="78"/>
        <v>0</v>
      </c>
      <c r="BX178" s="13">
        <f t="shared" si="78"/>
        <v>0</v>
      </c>
      <c r="BY178" s="13">
        <f t="shared" si="78"/>
        <v>0</v>
      </c>
      <c r="BZ178" s="13">
        <f t="shared" si="78"/>
        <v>0</v>
      </c>
      <c r="CA178" s="13">
        <f t="shared" si="78"/>
        <v>0</v>
      </c>
      <c r="CB178" s="13" t="str">
        <f t="shared" si="78"/>
        <v/>
      </c>
      <c r="CC178" s="13" t="s">
        <v>25</v>
      </c>
    </row>
    <row r="179" ht="15" customHeight="1" outlineLevel="1" spans="2:81">
      <c r="B179" s="10">
        <v>201512</v>
      </c>
      <c r="C179" s="13">
        <f t="shared" si="77"/>
        <v>5.39150076009983</v>
      </c>
      <c r="D179" s="13">
        <f t="shared" si="77"/>
        <v>1.09112384977616</v>
      </c>
      <c r="E179" s="13">
        <f t="shared" si="77"/>
        <v>1</v>
      </c>
      <c r="F179" s="13">
        <f t="shared" si="77"/>
        <v>1</v>
      </c>
      <c r="G179" s="13">
        <f t="shared" si="77"/>
        <v>1</v>
      </c>
      <c r="H179" s="13">
        <f t="shared" si="77"/>
        <v>1</v>
      </c>
      <c r="I179" s="13">
        <f t="shared" si="77"/>
        <v>1</v>
      </c>
      <c r="J179" s="13">
        <f t="shared" si="77"/>
        <v>1</v>
      </c>
      <c r="K179" s="13">
        <f t="shared" si="77"/>
        <v>1</v>
      </c>
      <c r="L179" s="13">
        <f t="shared" si="77"/>
        <v>1</v>
      </c>
      <c r="M179" s="13">
        <f t="shared" si="77"/>
        <v>1</v>
      </c>
      <c r="N179" s="13">
        <f t="shared" si="77"/>
        <v>1</v>
      </c>
      <c r="O179" s="13">
        <f t="shared" si="77"/>
        <v>1</v>
      </c>
      <c r="P179" s="13">
        <f t="shared" si="77"/>
        <v>1</v>
      </c>
      <c r="Q179" s="13">
        <f t="shared" si="77"/>
        <v>1</v>
      </c>
      <c r="R179" s="13">
        <f t="shared" si="77"/>
        <v>1</v>
      </c>
      <c r="S179" s="13">
        <f t="shared" si="77"/>
        <v>1</v>
      </c>
      <c r="T179" s="13">
        <f t="shared" si="77"/>
        <v>1</v>
      </c>
      <c r="U179" s="13">
        <f t="shared" si="77"/>
        <v>1</v>
      </c>
      <c r="V179" s="13">
        <f t="shared" si="77"/>
        <v>1</v>
      </c>
      <c r="W179" s="13">
        <f t="shared" si="77"/>
        <v>1</v>
      </c>
      <c r="X179" s="13">
        <f t="shared" si="77"/>
        <v>1</v>
      </c>
      <c r="Y179" s="13">
        <f t="shared" si="77"/>
        <v>1</v>
      </c>
      <c r="Z179" s="13">
        <f t="shared" si="77"/>
        <v>1</v>
      </c>
      <c r="AA179" s="13">
        <f t="shared" si="77"/>
        <v>1</v>
      </c>
      <c r="AB179" s="13">
        <f t="shared" si="77"/>
        <v>1</v>
      </c>
      <c r="AC179" s="13">
        <f t="shared" si="77"/>
        <v>1</v>
      </c>
      <c r="AD179" s="13">
        <f t="shared" si="77"/>
        <v>1</v>
      </c>
      <c r="AE179" s="13">
        <f t="shared" si="77"/>
        <v>1</v>
      </c>
      <c r="AF179" s="13">
        <f t="shared" si="77"/>
        <v>1</v>
      </c>
      <c r="AG179" s="13">
        <f t="shared" si="77"/>
        <v>1</v>
      </c>
      <c r="AH179" s="13">
        <f t="shared" si="77"/>
        <v>1</v>
      </c>
      <c r="AI179" s="13" t="str">
        <f t="shared" si="77"/>
        <v/>
      </c>
      <c r="AJ179" s="13" t="s">
        <v>25</v>
      </c>
      <c r="AK179" s="13" t="s">
        <v>25</v>
      </c>
      <c r="AT179" s="10">
        <v>201512</v>
      </c>
      <c r="AU179" s="13" t="str">
        <f t="shared" si="78"/>
        <v/>
      </c>
      <c r="AV179" s="13" t="str">
        <f t="shared" si="78"/>
        <v/>
      </c>
      <c r="AW179" s="13">
        <f t="shared" si="78"/>
        <v>0</v>
      </c>
      <c r="AX179" s="13">
        <f t="shared" si="78"/>
        <v>0</v>
      </c>
      <c r="AY179" s="13">
        <f t="shared" si="78"/>
        <v>0</v>
      </c>
      <c r="AZ179" s="13">
        <f t="shared" si="78"/>
        <v>0</v>
      </c>
      <c r="BA179" s="13">
        <f t="shared" si="78"/>
        <v>0</v>
      </c>
      <c r="BB179" s="13">
        <f t="shared" si="78"/>
        <v>0</v>
      </c>
      <c r="BC179" s="13">
        <f t="shared" si="78"/>
        <v>0</v>
      </c>
      <c r="BD179" s="13">
        <f t="shared" si="78"/>
        <v>0</v>
      </c>
      <c r="BE179" s="13">
        <f t="shared" si="78"/>
        <v>0</v>
      </c>
      <c r="BF179" s="13">
        <f t="shared" si="78"/>
        <v>0</v>
      </c>
      <c r="BG179" s="13">
        <f t="shared" si="78"/>
        <v>0</v>
      </c>
      <c r="BH179" s="13">
        <f t="shared" si="78"/>
        <v>0</v>
      </c>
      <c r="BI179" s="13">
        <f t="shared" si="78"/>
        <v>0</v>
      </c>
      <c r="BJ179" s="13">
        <f t="shared" si="78"/>
        <v>0</v>
      </c>
      <c r="BK179" s="13">
        <f t="shared" si="78"/>
        <v>0</v>
      </c>
      <c r="BL179" s="13">
        <f t="shared" si="78"/>
        <v>0</v>
      </c>
      <c r="BM179" s="13">
        <f t="shared" si="78"/>
        <v>0</v>
      </c>
      <c r="BN179" s="13">
        <f t="shared" si="78"/>
        <v>0</v>
      </c>
      <c r="BO179" s="13">
        <f t="shared" si="78"/>
        <v>0</v>
      </c>
      <c r="BP179" s="13">
        <f t="shared" si="78"/>
        <v>0</v>
      </c>
      <c r="BQ179" s="13">
        <f t="shared" si="78"/>
        <v>0</v>
      </c>
      <c r="BR179" s="13">
        <f t="shared" si="78"/>
        <v>0</v>
      </c>
      <c r="BS179" s="13">
        <f t="shared" si="78"/>
        <v>0</v>
      </c>
      <c r="BT179" s="13">
        <f t="shared" si="78"/>
        <v>0</v>
      </c>
      <c r="BU179" s="13">
        <f t="shared" si="78"/>
        <v>0</v>
      </c>
      <c r="BV179" s="13">
        <f t="shared" si="78"/>
        <v>0</v>
      </c>
      <c r="BW179" s="13">
        <f t="shared" si="78"/>
        <v>0</v>
      </c>
      <c r="BX179" s="13">
        <f t="shared" si="78"/>
        <v>0</v>
      </c>
      <c r="BY179" s="13">
        <f t="shared" si="78"/>
        <v>0</v>
      </c>
      <c r="BZ179" s="13">
        <f t="shared" si="78"/>
        <v>0</v>
      </c>
      <c r="CA179" s="13" t="str">
        <f t="shared" si="78"/>
        <v/>
      </c>
      <c r="CB179" s="13" t="s">
        <v>25</v>
      </c>
      <c r="CC179" s="13" t="s">
        <v>25</v>
      </c>
    </row>
    <row r="180" ht="15" customHeight="1" outlineLevel="1" spans="2:81">
      <c r="B180" s="10">
        <v>201603</v>
      </c>
      <c r="C180" s="13">
        <f t="shared" si="77"/>
        <v>5.57870526315789</v>
      </c>
      <c r="D180" s="13">
        <f t="shared" si="77"/>
        <v>0.960718043739005</v>
      </c>
      <c r="E180" s="13">
        <f t="shared" si="77"/>
        <v>0.748427045044392</v>
      </c>
      <c r="F180" s="13">
        <f t="shared" si="77"/>
        <v>0.706793337566466</v>
      </c>
      <c r="G180" s="13">
        <f t="shared" si="77"/>
        <v>1</v>
      </c>
      <c r="H180" s="13">
        <f t="shared" si="77"/>
        <v>1</v>
      </c>
      <c r="I180" s="13">
        <f t="shared" si="77"/>
        <v>1</v>
      </c>
      <c r="J180" s="13">
        <f t="shared" si="77"/>
        <v>1</v>
      </c>
      <c r="K180" s="13">
        <f t="shared" si="77"/>
        <v>1</v>
      </c>
      <c r="L180" s="13">
        <f t="shared" si="77"/>
        <v>1</v>
      </c>
      <c r="M180" s="13">
        <f t="shared" si="77"/>
        <v>1</v>
      </c>
      <c r="N180" s="13">
        <f t="shared" si="77"/>
        <v>1</v>
      </c>
      <c r="O180" s="13">
        <f t="shared" si="77"/>
        <v>1</v>
      </c>
      <c r="P180" s="13">
        <f t="shared" si="77"/>
        <v>1</v>
      </c>
      <c r="Q180" s="13">
        <f t="shared" si="77"/>
        <v>1</v>
      </c>
      <c r="R180" s="13">
        <f t="shared" si="77"/>
        <v>1</v>
      </c>
      <c r="S180" s="13">
        <f t="shared" si="77"/>
        <v>1</v>
      </c>
      <c r="T180" s="13">
        <f t="shared" si="77"/>
        <v>1</v>
      </c>
      <c r="U180" s="13">
        <f t="shared" si="77"/>
        <v>1</v>
      </c>
      <c r="V180" s="13">
        <f t="shared" si="77"/>
        <v>1</v>
      </c>
      <c r="W180" s="13">
        <f t="shared" si="77"/>
        <v>1</v>
      </c>
      <c r="X180" s="13">
        <f t="shared" si="77"/>
        <v>1</v>
      </c>
      <c r="Y180" s="13">
        <f t="shared" si="77"/>
        <v>1</v>
      </c>
      <c r="Z180" s="13">
        <f t="shared" si="77"/>
        <v>1</v>
      </c>
      <c r="AA180" s="13">
        <f t="shared" si="77"/>
        <v>1</v>
      </c>
      <c r="AB180" s="13">
        <f t="shared" si="77"/>
        <v>1</v>
      </c>
      <c r="AC180" s="13">
        <f t="shared" si="77"/>
        <v>1</v>
      </c>
      <c r="AD180" s="13">
        <f t="shared" si="77"/>
        <v>1</v>
      </c>
      <c r="AE180" s="13">
        <f t="shared" si="77"/>
        <v>1</v>
      </c>
      <c r="AF180" s="13">
        <f t="shared" si="77"/>
        <v>1</v>
      </c>
      <c r="AG180" s="13">
        <f t="shared" si="77"/>
        <v>1</v>
      </c>
      <c r="AH180" s="13" t="str">
        <f t="shared" si="77"/>
        <v/>
      </c>
      <c r="AI180" s="13" t="s">
        <v>25</v>
      </c>
      <c r="AJ180" s="13" t="s">
        <v>25</v>
      </c>
      <c r="AK180" s="13" t="s">
        <v>25</v>
      </c>
      <c r="AT180" s="10">
        <v>201603</v>
      </c>
      <c r="AU180" s="13" t="str">
        <f t="shared" si="78"/>
        <v/>
      </c>
      <c r="AV180" s="13" t="str">
        <f t="shared" si="78"/>
        <v/>
      </c>
      <c r="AW180" s="13">
        <f t="shared" si="78"/>
        <v>0</v>
      </c>
      <c r="AX180" s="13">
        <f t="shared" si="78"/>
        <v>0</v>
      </c>
      <c r="AY180" s="13">
        <f t="shared" si="78"/>
        <v>0</v>
      </c>
      <c r="AZ180" s="13">
        <f t="shared" si="78"/>
        <v>0</v>
      </c>
      <c r="BA180" s="13">
        <f t="shared" si="78"/>
        <v>0</v>
      </c>
      <c r="BB180" s="13">
        <f t="shared" si="78"/>
        <v>0</v>
      </c>
      <c r="BC180" s="13">
        <f t="shared" si="78"/>
        <v>0</v>
      </c>
      <c r="BD180" s="13">
        <f t="shared" si="78"/>
        <v>0</v>
      </c>
      <c r="BE180" s="13">
        <f t="shared" si="78"/>
        <v>0</v>
      </c>
      <c r="BF180" s="13">
        <f t="shared" si="78"/>
        <v>0</v>
      </c>
      <c r="BG180" s="13">
        <f t="shared" si="78"/>
        <v>0</v>
      </c>
      <c r="BH180" s="13">
        <f t="shared" si="78"/>
        <v>0</v>
      </c>
      <c r="BI180" s="13">
        <f t="shared" si="78"/>
        <v>0</v>
      </c>
      <c r="BJ180" s="13">
        <f t="shared" si="78"/>
        <v>0</v>
      </c>
      <c r="BK180" s="13">
        <f t="shared" si="78"/>
        <v>0</v>
      </c>
      <c r="BL180" s="13">
        <f t="shared" si="78"/>
        <v>0</v>
      </c>
      <c r="BM180" s="13">
        <f t="shared" si="78"/>
        <v>0</v>
      </c>
      <c r="BN180" s="13">
        <f t="shared" si="78"/>
        <v>0</v>
      </c>
      <c r="BO180" s="13">
        <f t="shared" si="78"/>
        <v>0</v>
      </c>
      <c r="BP180" s="13">
        <f t="shared" si="78"/>
        <v>0</v>
      </c>
      <c r="BQ180" s="13">
        <f t="shared" si="78"/>
        <v>0</v>
      </c>
      <c r="BR180" s="13">
        <f t="shared" si="78"/>
        <v>0</v>
      </c>
      <c r="BS180" s="13">
        <f t="shared" si="78"/>
        <v>0</v>
      </c>
      <c r="BT180" s="13">
        <f t="shared" si="78"/>
        <v>0</v>
      </c>
      <c r="BU180" s="13">
        <f t="shared" si="78"/>
        <v>0</v>
      </c>
      <c r="BV180" s="13">
        <f t="shared" si="78"/>
        <v>0</v>
      </c>
      <c r="BW180" s="13">
        <f t="shared" si="78"/>
        <v>0</v>
      </c>
      <c r="BX180" s="13">
        <f t="shared" si="78"/>
        <v>0</v>
      </c>
      <c r="BY180" s="13">
        <f t="shared" si="78"/>
        <v>0</v>
      </c>
      <c r="BZ180" s="13" t="str">
        <f t="shared" si="78"/>
        <v/>
      </c>
      <c r="CA180" s="13" t="s">
        <v>25</v>
      </c>
      <c r="CB180" s="13" t="s">
        <v>25</v>
      </c>
      <c r="CC180" s="13" t="s">
        <v>25</v>
      </c>
    </row>
    <row r="181" ht="15" customHeight="1" outlineLevel="1" spans="2:81">
      <c r="B181" s="10">
        <v>201606</v>
      </c>
      <c r="C181" s="13">
        <f t="shared" si="77"/>
        <v>2.0851644780861</v>
      </c>
      <c r="D181" s="13">
        <f t="shared" si="77"/>
        <v>1.20241243762206</v>
      </c>
      <c r="E181" s="13">
        <f t="shared" si="77"/>
        <v>1.0238599647277</v>
      </c>
      <c r="F181" s="13">
        <f t="shared" si="77"/>
        <v>0.99725378661485</v>
      </c>
      <c r="G181" s="13">
        <f t="shared" si="77"/>
        <v>1</v>
      </c>
      <c r="H181" s="13">
        <f t="shared" si="77"/>
        <v>1</v>
      </c>
      <c r="I181" s="13">
        <f t="shared" si="77"/>
        <v>1.00789613144437</v>
      </c>
      <c r="J181" s="13">
        <f t="shared" si="77"/>
        <v>0.992165728989298</v>
      </c>
      <c r="K181" s="13">
        <f t="shared" si="77"/>
        <v>1</v>
      </c>
      <c r="L181" s="13">
        <f t="shared" si="77"/>
        <v>1</v>
      </c>
      <c r="M181" s="13">
        <f t="shared" si="77"/>
        <v>1</v>
      </c>
      <c r="N181" s="13">
        <f t="shared" si="77"/>
        <v>0.718218278209848</v>
      </c>
      <c r="O181" s="13">
        <f t="shared" si="77"/>
        <v>1</v>
      </c>
      <c r="P181" s="13">
        <f t="shared" si="77"/>
        <v>1</v>
      </c>
      <c r="Q181" s="13">
        <f t="shared" si="77"/>
        <v>1</v>
      </c>
      <c r="R181" s="13">
        <f t="shared" si="77"/>
        <v>1</v>
      </c>
      <c r="S181" s="13">
        <f t="shared" si="77"/>
        <v>1</v>
      </c>
      <c r="T181" s="13">
        <f t="shared" si="77"/>
        <v>1</v>
      </c>
      <c r="U181" s="13">
        <f t="shared" si="77"/>
        <v>1</v>
      </c>
      <c r="V181" s="13">
        <f t="shared" si="77"/>
        <v>1</v>
      </c>
      <c r="W181" s="13">
        <f t="shared" si="77"/>
        <v>1</v>
      </c>
      <c r="X181" s="13">
        <f t="shared" si="77"/>
        <v>1</v>
      </c>
      <c r="Y181" s="13">
        <f t="shared" si="77"/>
        <v>1</v>
      </c>
      <c r="Z181" s="13">
        <f t="shared" si="77"/>
        <v>1</v>
      </c>
      <c r="AA181" s="13">
        <f t="shared" si="77"/>
        <v>1</v>
      </c>
      <c r="AB181" s="13">
        <f t="shared" si="77"/>
        <v>1</v>
      </c>
      <c r="AC181" s="13">
        <f t="shared" si="77"/>
        <v>1</v>
      </c>
      <c r="AD181" s="13">
        <f t="shared" si="77"/>
        <v>1</v>
      </c>
      <c r="AE181" s="13">
        <f t="shared" si="77"/>
        <v>1</v>
      </c>
      <c r="AF181" s="13">
        <f t="shared" si="77"/>
        <v>1</v>
      </c>
      <c r="AG181" s="13" t="str">
        <f t="shared" si="77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T181" s="10">
        <v>201606</v>
      </c>
      <c r="AU181" s="13" t="str">
        <f t="shared" si="78"/>
        <v/>
      </c>
      <c r="AV181" s="13" t="str">
        <f t="shared" si="78"/>
        <v/>
      </c>
      <c r="AW181" s="13">
        <f t="shared" si="78"/>
        <v>0</v>
      </c>
      <c r="AX181" s="13">
        <f t="shared" si="78"/>
        <v>0</v>
      </c>
      <c r="AY181" s="13">
        <f t="shared" si="78"/>
        <v>0</v>
      </c>
      <c r="AZ181" s="13">
        <f t="shared" si="78"/>
        <v>0</v>
      </c>
      <c r="BA181" s="13">
        <f t="shared" si="78"/>
        <v>0</v>
      </c>
      <c r="BB181" s="13">
        <f t="shared" si="78"/>
        <v>0</v>
      </c>
      <c r="BC181" s="13">
        <f t="shared" si="78"/>
        <v>0</v>
      </c>
      <c r="BD181" s="13">
        <f t="shared" si="78"/>
        <v>0</v>
      </c>
      <c r="BE181" s="13">
        <f t="shared" si="78"/>
        <v>0</v>
      </c>
      <c r="BF181" s="13">
        <f t="shared" si="78"/>
        <v>0</v>
      </c>
      <c r="BG181" s="13">
        <f t="shared" si="78"/>
        <v>0</v>
      </c>
      <c r="BH181" s="13">
        <f t="shared" si="78"/>
        <v>0</v>
      </c>
      <c r="BI181" s="13">
        <f t="shared" si="78"/>
        <v>0</v>
      </c>
      <c r="BJ181" s="13">
        <f t="shared" si="78"/>
        <v>0</v>
      </c>
      <c r="BK181" s="13">
        <f t="shared" si="78"/>
        <v>0</v>
      </c>
      <c r="BL181" s="13">
        <f t="shared" si="78"/>
        <v>0</v>
      </c>
      <c r="BM181" s="13">
        <f t="shared" si="78"/>
        <v>0</v>
      </c>
      <c r="BN181" s="13">
        <f t="shared" si="78"/>
        <v>0</v>
      </c>
      <c r="BO181" s="13">
        <f t="shared" si="78"/>
        <v>0</v>
      </c>
      <c r="BP181" s="13">
        <f t="shared" si="78"/>
        <v>0</v>
      </c>
      <c r="BQ181" s="13">
        <f t="shared" si="78"/>
        <v>0</v>
      </c>
      <c r="BR181" s="13">
        <f t="shared" si="78"/>
        <v>0</v>
      </c>
      <c r="BS181" s="13">
        <f t="shared" si="78"/>
        <v>0</v>
      </c>
      <c r="BT181" s="13">
        <f t="shared" si="78"/>
        <v>0</v>
      </c>
      <c r="BU181" s="13">
        <f t="shared" si="78"/>
        <v>0</v>
      </c>
      <c r="BV181" s="13">
        <f t="shared" si="78"/>
        <v>0</v>
      </c>
      <c r="BW181" s="13">
        <f t="shared" si="78"/>
        <v>0</v>
      </c>
      <c r="BX181" s="13">
        <f t="shared" si="78"/>
        <v>0</v>
      </c>
      <c r="BY181" s="13" t="str">
        <f t="shared" si="78"/>
        <v/>
      </c>
      <c r="BZ181" s="13" t="s">
        <v>25</v>
      </c>
      <c r="CA181" s="13" t="s">
        <v>25</v>
      </c>
      <c r="CB181" s="13" t="s">
        <v>25</v>
      </c>
      <c r="CC181" s="13" t="s">
        <v>25</v>
      </c>
    </row>
    <row r="182" ht="15" customHeight="1" outlineLevel="1" spans="2:81">
      <c r="B182" s="10">
        <v>201609</v>
      </c>
      <c r="C182" s="13">
        <f t="shared" si="77"/>
        <v>1.39025910832498</v>
      </c>
      <c r="D182" s="13">
        <f t="shared" si="77"/>
        <v>1.01199304413263</v>
      </c>
      <c r="E182" s="13">
        <f t="shared" si="77"/>
        <v>1.07403172061811</v>
      </c>
      <c r="F182" s="13">
        <f t="shared" si="77"/>
        <v>1.7613888188751</v>
      </c>
      <c r="G182" s="13">
        <f t="shared" si="77"/>
        <v>1.00299649529472</v>
      </c>
      <c r="H182" s="13">
        <f t="shared" si="77"/>
        <v>0.96136113912337</v>
      </c>
      <c r="I182" s="13">
        <f t="shared" si="77"/>
        <v>1.1905159943603</v>
      </c>
      <c r="J182" s="13">
        <f t="shared" si="77"/>
        <v>1.00378775410764</v>
      </c>
      <c r="K182" s="13">
        <f t="shared" si="77"/>
        <v>1</v>
      </c>
      <c r="L182" s="13">
        <f t="shared" si="77"/>
        <v>1</v>
      </c>
      <c r="M182" s="13">
        <f t="shared" si="77"/>
        <v>1.00910577687094</v>
      </c>
      <c r="N182" s="13">
        <f t="shared" si="77"/>
        <v>1</v>
      </c>
      <c r="O182" s="13">
        <f t="shared" si="77"/>
        <v>1</v>
      </c>
      <c r="P182" s="13">
        <f t="shared" si="77"/>
        <v>1</v>
      </c>
      <c r="Q182" s="13">
        <f t="shared" si="77"/>
        <v>1</v>
      </c>
      <c r="R182" s="13">
        <f t="shared" si="77"/>
        <v>1</v>
      </c>
      <c r="S182" s="13">
        <f t="shared" si="77"/>
        <v>1</v>
      </c>
      <c r="T182" s="13">
        <f t="shared" si="77"/>
        <v>1</v>
      </c>
      <c r="U182" s="13">
        <f t="shared" si="77"/>
        <v>1</v>
      </c>
      <c r="V182" s="13">
        <f t="shared" si="77"/>
        <v>1</v>
      </c>
      <c r="W182" s="13">
        <f t="shared" si="77"/>
        <v>1</v>
      </c>
      <c r="X182" s="13">
        <f t="shared" si="77"/>
        <v>1</v>
      </c>
      <c r="Y182" s="13">
        <f t="shared" si="77"/>
        <v>1</v>
      </c>
      <c r="Z182" s="13">
        <f t="shared" si="77"/>
        <v>1</v>
      </c>
      <c r="AA182" s="13">
        <f t="shared" si="77"/>
        <v>1</v>
      </c>
      <c r="AB182" s="13">
        <f t="shared" si="77"/>
        <v>1</v>
      </c>
      <c r="AC182" s="13">
        <f t="shared" si="77"/>
        <v>1</v>
      </c>
      <c r="AD182" s="13">
        <f t="shared" si="77"/>
        <v>1</v>
      </c>
      <c r="AE182" s="13">
        <f t="shared" si="77"/>
        <v>1</v>
      </c>
      <c r="AF182" s="13" t="str">
        <f t="shared" si="77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T182" s="10">
        <v>201609</v>
      </c>
      <c r="AU182" s="13" t="str">
        <f t="shared" si="78"/>
        <v/>
      </c>
      <c r="AV182" s="13" t="str">
        <f t="shared" si="78"/>
        <v/>
      </c>
      <c r="AW182" s="13">
        <f t="shared" si="78"/>
        <v>0</v>
      </c>
      <c r="AX182" s="13">
        <f t="shared" si="78"/>
        <v>0</v>
      </c>
      <c r="AY182" s="13">
        <f t="shared" si="78"/>
        <v>0</v>
      </c>
      <c r="AZ182" s="13">
        <f t="shared" si="78"/>
        <v>0</v>
      </c>
      <c r="BA182" s="13">
        <f t="shared" si="78"/>
        <v>0</v>
      </c>
      <c r="BB182" s="13">
        <f t="shared" si="78"/>
        <v>0</v>
      </c>
      <c r="BC182" s="13">
        <f t="shared" si="78"/>
        <v>0</v>
      </c>
      <c r="BD182" s="13">
        <f t="shared" si="78"/>
        <v>0</v>
      </c>
      <c r="BE182" s="13">
        <f t="shared" si="78"/>
        <v>0</v>
      </c>
      <c r="BF182" s="13">
        <f t="shared" si="78"/>
        <v>0</v>
      </c>
      <c r="BG182" s="13">
        <f t="shared" si="78"/>
        <v>0</v>
      </c>
      <c r="BH182" s="13">
        <f t="shared" si="78"/>
        <v>0</v>
      </c>
      <c r="BI182" s="13">
        <f t="shared" si="78"/>
        <v>0</v>
      </c>
      <c r="BJ182" s="13">
        <f t="shared" si="78"/>
        <v>0</v>
      </c>
      <c r="BK182" s="13">
        <f t="shared" si="78"/>
        <v>0</v>
      </c>
      <c r="BL182" s="13">
        <f t="shared" si="78"/>
        <v>0</v>
      </c>
      <c r="BM182" s="13">
        <f t="shared" si="78"/>
        <v>0</v>
      </c>
      <c r="BN182" s="13">
        <f t="shared" si="78"/>
        <v>0</v>
      </c>
      <c r="BO182" s="13">
        <f t="shared" si="78"/>
        <v>0</v>
      </c>
      <c r="BP182" s="13">
        <f t="shared" si="78"/>
        <v>0</v>
      </c>
      <c r="BQ182" s="13">
        <f t="shared" si="78"/>
        <v>0</v>
      </c>
      <c r="BR182" s="13">
        <f t="shared" si="78"/>
        <v>0</v>
      </c>
      <c r="BS182" s="13">
        <f t="shared" si="78"/>
        <v>0</v>
      </c>
      <c r="BT182" s="13">
        <f t="shared" si="78"/>
        <v>0</v>
      </c>
      <c r="BU182" s="13">
        <f t="shared" si="78"/>
        <v>0</v>
      </c>
      <c r="BV182" s="13">
        <f t="shared" si="78"/>
        <v>0</v>
      </c>
      <c r="BW182" s="13">
        <f t="shared" si="78"/>
        <v>0</v>
      </c>
      <c r="BX182" s="13" t="str">
        <f t="shared" si="78"/>
        <v/>
      </c>
      <c r="BY182" s="13" t="s">
        <v>25</v>
      </c>
      <c r="BZ182" s="13" t="s">
        <v>25</v>
      </c>
      <c r="CA182" s="13" t="s">
        <v>25</v>
      </c>
      <c r="CB182" s="13" t="s">
        <v>25</v>
      </c>
      <c r="CC182" s="13" t="s">
        <v>25</v>
      </c>
    </row>
    <row r="183" ht="15" customHeight="1" outlineLevel="1" spans="2:81">
      <c r="B183" s="10">
        <v>201612</v>
      </c>
      <c r="C183" s="13">
        <f t="shared" si="77"/>
        <v>1.0750599378962</v>
      </c>
      <c r="D183" s="13">
        <f t="shared" si="77"/>
        <v>1.064436787865</v>
      </c>
      <c r="E183" s="13">
        <f t="shared" si="77"/>
        <v>1.56375097338081</v>
      </c>
      <c r="F183" s="13">
        <f t="shared" si="77"/>
        <v>1.31358729648833</v>
      </c>
      <c r="G183" s="13">
        <f t="shared" si="77"/>
        <v>1.39983263231761</v>
      </c>
      <c r="H183" s="13">
        <f t="shared" si="77"/>
        <v>0.721463261066792</v>
      </c>
      <c r="I183" s="13">
        <f t="shared" si="77"/>
        <v>0.963445864664229</v>
      </c>
      <c r="J183" s="13">
        <f t="shared" si="77"/>
        <v>1</v>
      </c>
      <c r="K183" s="13">
        <f t="shared" si="77"/>
        <v>1.22453672600343</v>
      </c>
      <c r="L183" s="13">
        <f t="shared" si="77"/>
        <v>0.994650963360339</v>
      </c>
      <c r="M183" s="13">
        <f t="shared" si="77"/>
        <v>1</v>
      </c>
      <c r="N183" s="13">
        <f t="shared" si="77"/>
        <v>1</v>
      </c>
      <c r="O183" s="13">
        <f t="shared" si="77"/>
        <v>1</v>
      </c>
      <c r="P183" s="13">
        <f t="shared" si="77"/>
        <v>1</v>
      </c>
      <c r="Q183" s="13">
        <f t="shared" si="77"/>
        <v>1</v>
      </c>
      <c r="R183" s="13">
        <f t="shared" si="77"/>
        <v>1</v>
      </c>
      <c r="S183" s="13">
        <f t="shared" si="77"/>
        <v>1</v>
      </c>
      <c r="T183" s="13">
        <f t="shared" si="77"/>
        <v>1</v>
      </c>
      <c r="U183" s="13">
        <f t="shared" si="77"/>
        <v>1</v>
      </c>
      <c r="V183" s="13">
        <f t="shared" si="77"/>
        <v>1</v>
      </c>
      <c r="W183" s="13">
        <f t="shared" si="77"/>
        <v>0.993981547782311</v>
      </c>
      <c r="X183" s="13">
        <f t="shared" si="77"/>
        <v>1</v>
      </c>
      <c r="Y183" s="13">
        <f t="shared" si="77"/>
        <v>1</v>
      </c>
      <c r="Z183" s="13">
        <f t="shared" si="77"/>
        <v>1</v>
      </c>
      <c r="AA183" s="13">
        <f t="shared" si="77"/>
        <v>1</v>
      </c>
      <c r="AB183" s="13">
        <f t="shared" si="77"/>
        <v>1</v>
      </c>
      <c r="AC183" s="13">
        <f t="shared" si="77"/>
        <v>1</v>
      </c>
      <c r="AD183" s="13">
        <f t="shared" si="77"/>
        <v>1</v>
      </c>
      <c r="AE183" s="13" t="str">
        <f t="shared" si="77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T183" s="10">
        <v>201612</v>
      </c>
      <c r="AU183" s="13" t="str">
        <f t="shared" si="78"/>
        <v/>
      </c>
      <c r="AV183" s="13" t="str">
        <f t="shared" si="78"/>
        <v/>
      </c>
      <c r="AW183" s="13">
        <f t="shared" si="78"/>
        <v>0</v>
      </c>
      <c r="AX183" s="13">
        <f t="shared" si="78"/>
        <v>0</v>
      </c>
      <c r="AY183" s="13">
        <f t="shared" si="78"/>
        <v>0</v>
      </c>
      <c r="AZ183" s="13">
        <f t="shared" si="78"/>
        <v>0</v>
      </c>
      <c r="BA183" s="13">
        <f t="shared" si="78"/>
        <v>0</v>
      </c>
      <c r="BB183" s="13">
        <f t="shared" si="78"/>
        <v>0</v>
      </c>
      <c r="BC183" s="13">
        <f t="shared" si="78"/>
        <v>0</v>
      </c>
      <c r="BD183" s="13">
        <f t="shared" si="78"/>
        <v>0</v>
      </c>
      <c r="BE183" s="13">
        <f t="shared" si="78"/>
        <v>0</v>
      </c>
      <c r="BF183" s="13">
        <f t="shared" si="78"/>
        <v>0</v>
      </c>
      <c r="BG183" s="13">
        <f t="shared" si="78"/>
        <v>0</v>
      </c>
      <c r="BH183" s="13">
        <f t="shared" si="78"/>
        <v>0</v>
      </c>
      <c r="BI183" s="13">
        <f t="shared" si="78"/>
        <v>0</v>
      </c>
      <c r="BJ183" s="13">
        <f t="shared" si="78"/>
        <v>0</v>
      </c>
      <c r="BK183" s="13">
        <f t="shared" si="78"/>
        <v>0</v>
      </c>
      <c r="BL183" s="13">
        <f t="shared" si="78"/>
        <v>0</v>
      </c>
      <c r="BM183" s="13">
        <f t="shared" si="78"/>
        <v>0</v>
      </c>
      <c r="BN183" s="13">
        <f t="shared" si="78"/>
        <v>0</v>
      </c>
      <c r="BO183" s="13">
        <f t="shared" si="78"/>
        <v>0</v>
      </c>
      <c r="BP183" s="13">
        <f t="shared" si="78"/>
        <v>0</v>
      </c>
      <c r="BQ183" s="13">
        <f t="shared" si="78"/>
        <v>0</v>
      </c>
      <c r="BR183" s="13">
        <f t="shared" si="78"/>
        <v>0</v>
      </c>
      <c r="BS183" s="13">
        <f t="shared" si="78"/>
        <v>0</v>
      </c>
      <c r="BT183" s="13">
        <f t="shared" si="78"/>
        <v>0</v>
      </c>
      <c r="BU183" s="13">
        <f t="shared" si="78"/>
        <v>0</v>
      </c>
      <c r="BV183" s="13">
        <f t="shared" si="78"/>
        <v>0</v>
      </c>
      <c r="BW183" s="13" t="str">
        <f t="shared" si="78"/>
        <v/>
      </c>
      <c r="BX183" s="13" t="s">
        <v>25</v>
      </c>
      <c r="BY183" s="13" t="s">
        <v>25</v>
      </c>
      <c r="BZ183" s="13" t="s">
        <v>25</v>
      </c>
      <c r="CA183" s="13" t="s">
        <v>25</v>
      </c>
      <c r="CB183" s="13" t="s">
        <v>25</v>
      </c>
      <c r="CC183" s="13" t="s">
        <v>25</v>
      </c>
    </row>
    <row r="184" ht="15" customHeight="1" outlineLevel="1" spans="2:81">
      <c r="B184" s="10">
        <v>201703</v>
      </c>
      <c r="C184" s="13">
        <f t="shared" si="77"/>
        <v>1.39220674030698</v>
      </c>
      <c r="D184" s="13">
        <f t="shared" si="77"/>
        <v>0.942517249175111</v>
      </c>
      <c r="E184" s="13">
        <f t="shared" si="77"/>
        <v>1.17513643868222</v>
      </c>
      <c r="F184" s="13">
        <f t="shared" si="77"/>
        <v>1.24827508971078</v>
      </c>
      <c r="G184" s="13">
        <f t="shared" si="77"/>
        <v>1.09133103319101</v>
      </c>
      <c r="H184" s="13">
        <f t="shared" si="77"/>
        <v>1</v>
      </c>
      <c r="I184" s="13">
        <f t="shared" si="77"/>
        <v>1.04577447996413</v>
      </c>
      <c r="J184" s="13">
        <f t="shared" si="77"/>
        <v>1</v>
      </c>
      <c r="K184" s="13">
        <f t="shared" si="77"/>
        <v>0.998390613476338</v>
      </c>
      <c r="L184" s="13">
        <f t="shared" si="77"/>
        <v>1</v>
      </c>
      <c r="M184" s="13">
        <f t="shared" si="77"/>
        <v>1.09364497879933</v>
      </c>
      <c r="N184" s="13">
        <f t="shared" si="77"/>
        <v>1</v>
      </c>
      <c r="O184" s="13">
        <f t="shared" si="77"/>
        <v>1</v>
      </c>
      <c r="P184" s="13">
        <f t="shared" si="77"/>
        <v>1</v>
      </c>
      <c r="Q184" s="13">
        <f t="shared" si="77"/>
        <v>1</v>
      </c>
      <c r="R184" s="13">
        <f t="shared" si="77"/>
        <v>1</v>
      </c>
      <c r="S184" s="13">
        <f t="shared" si="77"/>
        <v>1</v>
      </c>
      <c r="T184" s="13">
        <f t="shared" si="77"/>
        <v>1</v>
      </c>
      <c r="U184" s="13">
        <f t="shared" si="77"/>
        <v>1</v>
      </c>
      <c r="V184" s="13">
        <f t="shared" si="77"/>
        <v>1</v>
      </c>
      <c r="W184" s="13">
        <f t="shared" si="77"/>
        <v>1</v>
      </c>
      <c r="X184" s="13">
        <f t="shared" si="77"/>
        <v>1</v>
      </c>
      <c r="Y184" s="13">
        <f t="shared" si="77"/>
        <v>1</v>
      </c>
      <c r="Z184" s="13">
        <f t="shared" si="77"/>
        <v>1</v>
      </c>
      <c r="AA184" s="13">
        <f t="shared" si="77"/>
        <v>1</v>
      </c>
      <c r="AB184" s="13">
        <f t="shared" si="77"/>
        <v>1</v>
      </c>
      <c r="AC184" s="13">
        <f t="shared" si="77"/>
        <v>0.998098125720014</v>
      </c>
      <c r="AD184" s="13" t="str">
        <f t="shared" si="77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T184" s="10">
        <v>201703</v>
      </c>
      <c r="AU184" s="13" t="str">
        <f t="shared" si="78"/>
        <v/>
      </c>
      <c r="AV184" s="13" t="str">
        <f t="shared" si="78"/>
        <v/>
      </c>
      <c r="AW184" s="13">
        <f t="shared" si="78"/>
        <v>0</v>
      </c>
      <c r="AX184" s="13">
        <f t="shared" si="78"/>
        <v>0</v>
      </c>
      <c r="AY184" s="13">
        <f t="shared" si="78"/>
        <v>0</v>
      </c>
      <c r="AZ184" s="13">
        <f t="shared" si="78"/>
        <v>0</v>
      </c>
      <c r="BA184" s="13">
        <f t="shared" si="78"/>
        <v>0</v>
      </c>
      <c r="BB184" s="13">
        <f t="shared" si="78"/>
        <v>0</v>
      </c>
      <c r="BC184" s="13">
        <f t="shared" si="78"/>
        <v>0</v>
      </c>
      <c r="BD184" s="13">
        <f t="shared" si="78"/>
        <v>0</v>
      </c>
      <c r="BE184" s="13">
        <f t="shared" si="78"/>
        <v>0</v>
      </c>
      <c r="BF184" s="13">
        <f t="shared" si="78"/>
        <v>0</v>
      </c>
      <c r="BG184" s="13">
        <f t="shared" si="78"/>
        <v>0</v>
      </c>
      <c r="BH184" s="13">
        <f t="shared" si="78"/>
        <v>0</v>
      </c>
      <c r="BI184" s="13">
        <f t="shared" si="78"/>
        <v>0</v>
      </c>
      <c r="BJ184" s="13">
        <f t="shared" si="78"/>
        <v>0</v>
      </c>
      <c r="BK184" s="13">
        <f t="shared" si="78"/>
        <v>0</v>
      </c>
      <c r="BL184" s="13">
        <f t="shared" si="78"/>
        <v>0</v>
      </c>
      <c r="BM184" s="13">
        <f t="shared" si="78"/>
        <v>0</v>
      </c>
      <c r="BN184" s="13">
        <f t="shared" si="78"/>
        <v>0</v>
      </c>
      <c r="BO184" s="13">
        <f t="shared" si="78"/>
        <v>0</v>
      </c>
      <c r="BP184" s="13">
        <f t="shared" si="78"/>
        <v>0</v>
      </c>
      <c r="BQ184" s="13">
        <f t="shared" si="78"/>
        <v>0</v>
      </c>
      <c r="BR184" s="13">
        <f t="shared" si="78"/>
        <v>0</v>
      </c>
      <c r="BS184" s="13">
        <f t="shared" si="78"/>
        <v>0</v>
      </c>
      <c r="BT184" s="13">
        <f t="shared" si="78"/>
        <v>0</v>
      </c>
      <c r="BU184" s="13">
        <f t="shared" si="78"/>
        <v>0</v>
      </c>
      <c r="BV184" s="13" t="str">
        <f t="shared" si="78"/>
        <v/>
      </c>
      <c r="BW184" s="13" t="s">
        <v>25</v>
      </c>
      <c r="BX184" s="13" t="s">
        <v>25</v>
      </c>
      <c r="BY184" s="13" t="s">
        <v>25</v>
      </c>
      <c r="BZ184" s="13" t="s">
        <v>25</v>
      </c>
      <c r="CA184" s="13" t="s">
        <v>25</v>
      </c>
      <c r="CB184" s="13" t="s">
        <v>25</v>
      </c>
      <c r="CC184" s="13" t="s">
        <v>25</v>
      </c>
    </row>
    <row r="185" ht="15" customHeight="1" outlineLevel="1" spans="2:81">
      <c r="B185" s="10">
        <v>201706</v>
      </c>
      <c r="C185" s="13">
        <f t="shared" si="77"/>
        <v>1.19664696604957</v>
      </c>
      <c r="D185" s="13">
        <f t="shared" si="77"/>
        <v>0.91369303663276</v>
      </c>
      <c r="E185" s="13">
        <f t="shared" si="77"/>
        <v>0.948372590353071</v>
      </c>
      <c r="F185" s="13">
        <f t="shared" si="77"/>
        <v>1.15294031155064</v>
      </c>
      <c r="G185" s="13">
        <f t="shared" ref="G185:AC200" si="79">IFERROR(IF(H146="","",H146/G146),0)</f>
        <v>1</v>
      </c>
      <c r="H185" s="13">
        <f t="shared" si="79"/>
        <v>0.972152514299568</v>
      </c>
      <c r="I185" s="13">
        <f t="shared" si="79"/>
        <v>1</v>
      </c>
      <c r="J185" s="13">
        <f t="shared" si="79"/>
        <v>0.971354818003535</v>
      </c>
      <c r="K185" s="13">
        <f t="shared" si="79"/>
        <v>1.0037989759452</v>
      </c>
      <c r="L185" s="13">
        <f t="shared" si="79"/>
        <v>1</v>
      </c>
      <c r="M185" s="13">
        <f t="shared" si="79"/>
        <v>1</v>
      </c>
      <c r="N185" s="13">
        <f t="shared" si="79"/>
        <v>1</v>
      </c>
      <c r="O185" s="13">
        <f t="shared" si="79"/>
        <v>1</v>
      </c>
      <c r="P185" s="13">
        <f t="shared" si="79"/>
        <v>1</v>
      </c>
      <c r="Q185" s="13">
        <f t="shared" si="79"/>
        <v>1</v>
      </c>
      <c r="R185" s="13">
        <f t="shared" si="79"/>
        <v>1</v>
      </c>
      <c r="S185" s="13">
        <f t="shared" si="79"/>
        <v>1</v>
      </c>
      <c r="T185" s="13">
        <f t="shared" si="79"/>
        <v>1</v>
      </c>
      <c r="U185" s="13">
        <f t="shared" si="79"/>
        <v>0.998639612384213</v>
      </c>
      <c r="V185" s="13">
        <f t="shared" si="79"/>
        <v>1</v>
      </c>
      <c r="W185" s="13">
        <f t="shared" si="79"/>
        <v>1</v>
      </c>
      <c r="X185" s="13">
        <f t="shared" si="79"/>
        <v>1</v>
      </c>
      <c r="Y185" s="13">
        <f t="shared" si="79"/>
        <v>1</v>
      </c>
      <c r="Z185" s="13">
        <f t="shared" si="79"/>
        <v>1</v>
      </c>
      <c r="AA185" s="13">
        <f t="shared" si="79"/>
        <v>1</v>
      </c>
      <c r="AB185" s="13">
        <f t="shared" si="79"/>
        <v>1</v>
      </c>
      <c r="AC185" s="13" t="str">
        <f t="shared" si="79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T185" s="10">
        <v>201706</v>
      </c>
      <c r="AU185" s="13" t="str">
        <f t="shared" si="78"/>
        <v/>
      </c>
      <c r="AV185" s="13" t="str">
        <f t="shared" si="78"/>
        <v/>
      </c>
      <c r="AW185" s="13">
        <f t="shared" si="78"/>
        <v>0</v>
      </c>
      <c r="AX185" s="13">
        <f t="shared" si="78"/>
        <v>0</v>
      </c>
      <c r="AY185" s="13">
        <f t="shared" ref="AY185:BU200" si="80">IFERROR(IF(AZ146="","",AZ146/AY146),0)</f>
        <v>0</v>
      </c>
      <c r="AZ185" s="13">
        <f t="shared" si="80"/>
        <v>0</v>
      </c>
      <c r="BA185" s="13">
        <f t="shared" si="80"/>
        <v>0</v>
      </c>
      <c r="BB185" s="13">
        <f t="shared" si="80"/>
        <v>0</v>
      </c>
      <c r="BC185" s="13">
        <f t="shared" si="80"/>
        <v>0</v>
      </c>
      <c r="BD185" s="13">
        <f t="shared" si="80"/>
        <v>0</v>
      </c>
      <c r="BE185" s="13">
        <f t="shared" si="80"/>
        <v>0</v>
      </c>
      <c r="BF185" s="13">
        <f t="shared" si="80"/>
        <v>0</v>
      </c>
      <c r="BG185" s="13">
        <f t="shared" si="80"/>
        <v>0</v>
      </c>
      <c r="BH185" s="13">
        <f t="shared" si="80"/>
        <v>0</v>
      </c>
      <c r="BI185" s="13">
        <f t="shared" si="80"/>
        <v>0</v>
      </c>
      <c r="BJ185" s="13">
        <f t="shared" si="80"/>
        <v>0</v>
      </c>
      <c r="BK185" s="13">
        <f t="shared" si="80"/>
        <v>0</v>
      </c>
      <c r="BL185" s="13">
        <f t="shared" si="80"/>
        <v>0</v>
      </c>
      <c r="BM185" s="13">
        <f t="shared" si="80"/>
        <v>0</v>
      </c>
      <c r="BN185" s="13">
        <f t="shared" si="80"/>
        <v>0</v>
      </c>
      <c r="BO185" s="13">
        <f t="shared" si="80"/>
        <v>0</v>
      </c>
      <c r="BP185" s="13">
        <f t="shared" si="80"/>
        <v>0</v>
      </c>
      <c r="BQ185" s="13">
        <f t="shared" si="80"/>
        <v>0</v>
      </c>
      <c r="BR185" s="13">
        <f t="shared" si="80"/>
        <v>0</v>
      </c>
      <c r="BS185" s="13">
        <f t="shared" si="80"/>
        <v>0</v>
      </c>
      <c r="BT185" s="13">
        <f t="shared" si="80"/>
        <v>0</v>
      </c>
      <c r="BU185" s="13" t="str">
        <f t="shared" si="80"/>
        <v/>
      </c>
      <c r="BV185" s="13" t="s">
        <v>25</v>
      </c>
      <c r="BW185" s="13" t="s">
        <v>25</v>
      </c>
      <c r="BX185" s="13" t="s">
        <v>25</v>
      </c>
      <c r="BY185" s="13" t="s">
        <v>25</v>
      </c>
      <c r="BZ185" s="13" t="s">
        <v>25</v>
      </c>
      <c r="CA185" s="13" t="s">
        <v>25</v>
      </c>
      <c r="CB185" s="13" t="s">
        <v>25</v>
      </c>
      <c r="CC185" s="13" t="s">
        <v>25</v>
      </c>
    </row>
    <row r="186" ht="15" customHeight="1" outlineLevel="1" spans="2:81">
      <c r="B186" s="10">
        <v>201709</v>
      </c>
      <c r="C186" s="13">
        <f t="shared" ref="C186:M201" si="81">IFERROR(IF(D147="","",D147/C147),0)</f>
        <v>1.20764728475439</v>
      </c>
      <c r="D186" s="13">
        <f t="shared" si="81"/>
        <v>0.989659196958069</v>
      </c>
      <c r="E186" s="13">
        <f t="shared" si="81"/>
        <v>1.10344758169674</v>
      </c>
      <c r="F186" s="13">
        <f t="shared" si="81"/>
        <v>0.996137885673468</v>
      </c>
      <c r="G186" s="13">
        <f t="shared" si="79"/>
        <v>1</v>
      </c>
      <c r="H186" s="13">
        <f t="shared" si="79"/>
        <v>1</v>
      </c>
      <c r="I186" s="13">
        <f t="shared" si="79"/>
        <v>0.967126095356433</v>
      </c>
      <c r="J186" s="13">
        <f t="shared" si="79"/>
        <v>1.24056561080759</v>
      </c>
      <c r="K186" s="13">
        <f t="shared" si="79"/>
        <v>0.978302538307518</v>
      </c>
      <c r="L186" s="13">
        <f t="shared" si="79"/>
        <v>1</v>
      </c>
      <c r="M186" s="13">
        <f t="shared" si="79"/>
        <v>1</v>
      </c>
      <c r="N186" s="13">
        <f t="shared" si="79"/>
        <v>1</v>
      </c>
      <c r="O186" s="13">
        <f t="shared" si="79"/>
        <v>1</v>
      </c>
      <c r="P186" s="13">
        <f t="shared" si="79"/>
        <v>1</v>
      </c>
      <c r="Q186" s="13">
        <f t="shared" si="79"/>
        <v>1</v>
      </c>
      <c r="R186" s="13">
        <f t="shared" si="79"/>
        <v>1</v>
      </c>
      <c r="S186" s="13">
        <f t="shared" si="79"/>
        <v>1</v>
      </c>
      <c r="T186" s="13">
        <f t="shared" si="79"/>
        <v>0.999906004806783</v>
      </c>
      <c r="U186" s="13">
        <f t="shared" si="79"/>
        <v>1</v>
      </c>
      <c r="V186" s="13">
        <f t="shared" si="79"/>
        <v>1</v>
      </c>
      <c r="W186" s="13">
        <f t="shared" si="79"/>
        <v>1</v>
      </c>
      <c r="X186" s="13">
        <f t="shared" si="79"/>
        <v>1</v>
      </c>
      <c r="Y186" s="13">
        <f t="shared" si="79"/>
        <v>1</v>
      </c>
      <c r="Z186" s="13">
        <f t="shared" si="79"/>
        <v>1</v>
      </c>
      <c r="AA186" s="13">
        <f t="shared" si="79"/>
        <v>1</v>
      </c>
      <c r="AB186" s="13" t="str">
        <f t="shared" si="79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T186" s="10">
        <v>201709</v>
      </c>
      <c r="AU186" s="13" t="str">
        <f t="shared" ref="AU186:BE201" si="82">IFERROR(IF(AV147="","",AV147/AU147),0)</f>
        <v/>
      </c>
      <c r="AV186" s="13" t="str">
        <f t="shared" si="82"/>
        <v/>
      </c>
      <c r="AW186" s="13">
        <f t="shared" si="82"/>
        <v>0</v>
      </c>
      <c r="AX186" s="13">
        <f t="shared" si="82"/>
        <v>0</v>
      </c>
      <c r="AY186" s="13">
        <f t="shared" si="80"/>
        <v>0</v>
      </c>
      <c r="AZ186" s="13">
        <f t="shared" si="80"/>
        <v>0</v>
      </c>
      <c r="BA186" s="13">
        <f t="shared" si="80"/>
        <v>0</v>
      </c>
      <c r="BB186" s="13">
        <f t="shared" si="80"/>
        <v>0</v>
      </c>
      <c r="BC186" s="13">
        <f t="shared" si="80"/>
        <v>0</v>
      </c>
      <c r="BD186" s="13">
        <f t="shared" si="80"/>
        <v>0</v>
      </c>
      <c r="BE186" s="13">
        <f t="shared" si="80"/>
        <v>0</v>
      </c>
      <c r="BF186" s="13">
        <f t="shared" si="80"/>
        <v>0</v>
      </c>
      <c r="BG186" s="13">
        <f t="shared" si="80"/>
        <v>0</v>
      </c>
      <c r="BH186" s="13">
        <f t="shared" si="80"/>
        <v>0</v>
      </c>
      <c r="BI186" s="13">
        <f t="shared" si="80"/>
        <v>0</v>
      </c>
      <c r="BJ186" s="13">
        <f t="shared" si="80"/>
        <v>0</v>
      </c>
      <c r="BK186" s="13">
        <f t="shared" si="80"/>
        <v>0</v>
      </c>
      <c r="BL186" s="13">
        <f t="shared" si="80"/>
        <v>0</v>
      </c>
      <c r="BM186" s="13">
        <f t="shared" si="80"/>
        <v>0</v>
      </c>
      <c r="BN186" s="13">
        <f t="shared" si="80"/>
        <v>0</v>
      </c>
      <c r="BO186" s="13">
        <f t="shared" si="80"/>
        <v>0</v>
      </c>
      <c r="BP186" s="13">
        <f t="shared" si="80"/>
        <v>0</v>
      </c>
      <c r="BQ186" s="13">
        <f t="shared" si="80"/>
        <v>0</v>
      </c>
      <c r="BR186" s="13">
        <f t="shared" si="80"/>
        <v>0</v>
      </c>
      <c r="BS186" s="13">
        <f t="shared" si="80"/>
        <v>0</v>
      </c>
      <c r="BT186" s="13" t="str">
        <f t="shared" si="80"/>
        <v/>
      </c>
      <c r="BU186" s="13" t="s">
        <v>25</v>
      </c>
      <c r="BV186" s="13" t="s">
        <v>25</v>
      </c>
      <c r="BW186" s="13" t="s">
        <v>25</v>
      </c>
      <c r="BX186" s="13" t="s">
        <v>25</v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</row>
    <row r="187" ht="15" customHeight="1" outlineLevel="1" spans="2:81">
      <c r="B187" s="10">
        <v>201712</v>
      </c>
      <c r="C187" s="13">
        <f t="shared" si="81"/>
        <v>1.34896766946372</v>
      </c>
      <c r="D187" s="13">
        <f t="shared" si="81"/>
        <v>1.00560093445848</v>
      </c>
      <c r="E187" s="13">
        <f t="shared" si="81"/>
        <v>0.949927461506351</v>
      </c>
      <c r="F187" s="13">
        <f t="shared" si="81"/>
        <v>0.995787615726546</v>
      </c>
      <c r="G187" s="13">
        <f t="shared" si="79"/>
        <v>1.09142377515044</v>
      </c>
      <c r="H187" s="13">
        <f t="shared" si="79"/>
        <v>0.974483545458413</v>
      </c>
      <c r="I187" s="13">
        <f t="shared" si="79"/>
        <v>0.999041344306253</v>
      </c>
      <c r="J187" s="13">
        <f t="shared" si="79"/>
        <v>1</v>
      </c>
      <c r="K187" s="13">
        <f t="shared" si="79"/>
        <v>1</v>
      </c>
      <c r="L187" s="13">
        <f t="shared" si="79"/>
        <v>1</v>
      </c>
      <c r="M187" s="13">
        <f t="shared" si="79"/>
        <v>1</v>
      </c>
      <c r="N187" s="13">
        <f t="shared" si="79"/>
        <v>1</v>
      </c>
      <c r="O187" s="13">
        <f t="shared" si="79"/>
        <v>1</v>
      </c>
      <c r="P187" s="13">
        <f t="shared" si="79"/>
        <v>1</v>
      </c>
      <c r="Q187" s="13">
        <f t="shared" si="79"/>
        <v>1</v>
      </c>
      <c r="R187" s="13">
        <f t="shared" si="79"/>
        <v>1</v>
      </c>
      <c r="S187" s="13">
        <f t="shared" si="79"/>
        <v>0.998976309905577</v>
      </c>
      <c r="T187" s="13">
        <f t="shared" si="79"/>
        <v>1</v>
      </c>
      <c r="U187" s="13">
        <f t="shared" si="79"/>
        <v>1</v>
      </c>
      <c r="V187" s="13">
        <f t="shared" si="79"/>
        <v>1</v>
      </c>
      <c r="W187" s="13">
        <f t="shared" si="79"/>
        <v>1</v>
      </c>
      <c r="X187" s="13">
        <f t="shared" si="79"/>
        <v>1</v>
      </c>
      <c r="Y187" s="13">
        <f t="shared" si="79"/>
        <v>1</v>
      </c>
      <c r="Z187" s="13">
        <f t="shared" si="79"/>
        <v>1</v>
      </c>
      <c r="AA187" s="13" t="str">
        <f t="shared" si="79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T187" s="10">
        <v>201712</v>
      </c>
      <c r="AU187" s="13" t="str">
        <f t="shared" si="82"/>
        <v/>
      </c>
      <c r="AV187" s="13" t="str">
        <f t="shared" si="82"/>
        <v/>
      </c>
      <c r="AW187" s="13">
        <f t="shared" si="82"/>
        <v>0</v>
      </c>
      <c r="AX187" s="13">
        <f t="shared" si="82"/>
        <v>0</v>
      </c>
      <c r="AY187" s="13">
        <f t="shared" si="80"/>
        <v>0</v>
      </c>
      <c r="AZ187" s="13">
        <f t="shared" si="80"/>
        <v>0</v>
      </c>
      <c r="BA187" s="13">
        <f t="shared" si="80"/>
        <v>0</v>
      </c>
      <c r="BB187" s="13">
        <f t="shared" si="80"/>
        <v>0</v>
      </c>
      <c r="BC187" s="13">
        <f t="shared" si="80"/>
        <v>0</v>
      </c>
      <c r="BD187" s="13">
        <f t="shared" si="80"/>
        <v>0</v>
      </c>
      <c r="BE187" s="13">
        <f t="shared" si="80"/>
        <v>0</v>
      </c>
      <c r="BF187" s="13">
        <f t="shared" si="80"/>
        <v>0</v>
      </c>
      <c r="BG187" s="13">
        <f t="shared" si="80"/>
        <v>0</v>
      </c>
      <c r="BH187" s="13">
        <f t="shared" si="80"/>
        <v>0</v>
      </c>
      <c r="BI187" s="13">
        <f t="shared" si="80"/>
        <v>0</v>
      </c>
      <c r="BJ187" s="13">
        <f t="shared" si="80"/>
        <v>0</v>
      </c>
      <c r="BK187" s="13">
        <f t="shared" si="80"/>
        <v>0</v>
      </c>
      <c r="BL187" s="13">
        <f t="shared" si="80"/>
        <v>0</v>
      </c>
      <c r="BM187" s="13">
        <f t="shared" si="80"/>
        <v>0</v>
      </c>
      <c r="BN187" s="13">
        <f t="shared" si="80"/>
        <v>0</v>
      </c>
      <c r="BO187" s="13">
        <f t="shared" si="80"/>
        <v>0</v>
      </c>
      <c r="BP187" s="13">
        <f t="shared" si="80"/>
        <v>0</v>
      </c>
      <c r="BQ187" s="13">
        <f t="shared" si="80"/>
        <v>0</v>
      </c>
      <c r="BR187" s="13">
        <f t="shared" si="80"/>
        <v>0</v>
      </c>
      <c r="BS187" s="13" t="str">
        <f t="shared" si="80"/>
        <v/>
      </c>
      <c r="BT187" s="13" t="s">
        <v>25</v>
      </c>
      <c r="BU187" s="13" t="s">
        <v>25</v>
      </c>
      <c r="BV187" s="13" t="s">
        <v>25</v>
      </c>
      <c r="BW187" s="13" t="s">
        <v>25</v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</row>
    <row r="188" ht="15" customHeight="1" outlineLevel="1" spans="2:81">
      <c r="B188" s="10">
        <v>201803</v>
      </c>
      <c r="C188" s="13">
        <f t="shared" si="81"/>
        <v>1.51455269031609</v>
      </c>
      <c r="D188" s="13">
        <f t="shared" si="81"/>
        <v>1.06335530816947</v>
      </c>
      <c r="E188" s="13">
        <f t="shared" si="81"/>
        <v>1.07304551879854</v>
      </c>
      <c r="F188" s="13">
        <f t="shared" si="81"/>
        <v>1.10311653703246</v>
      </c>
      <c r="G188" s="13">
        <f t="shared" si="79"/>
        <v>0.994731270177483</v>
      </c>
      <c r="H188" s="13">
        <f t="shared" si="79"/>
        <v>1.00119601466386</v>
      </c>
      <c r="I188" s="13">
        <f t="shared" si="79"/>
        <v>1.19130440258412</v>
      </c>
      <c r="J188" s="13">
        <f t="shared" si="79"/>
        <v>1.02968869749711</v>
      </c>
      <c r="K188" s="13">
        <f t="shared" si="79"/>
        <v>1</v>
      </c>
      <c r="L188" s="13">
        <f t="shared" si="79"/>
        <v>1</v>
      </c>
      <c r="M188" s="13">
        <f t="shared" si="79"/>
        <v>1</v>
      </c>
      <c r="N188" s="13">
        <f t="shared" si="79"/>
        <v>1</v>
      </c>
      <c r="O188" s="13">
        <f t="shared" si="79"/>
        <v>1</v>
      </c>
      <c r="P188" s="13">
        <f t="shared" si="79"/>
        <v>1</v>
      </c>
      <c r="Q188" s="13">
        <f t="shared" si="79"/>
        <v>1</v>
      </c>
      <c r="R188" s="13">
        <f t="shared" si="79"/>
        <v>0.998608796505959</v>
      </c>
      <c r="S188" s="13">
        <f t="shared" si="79"/>
        <v>1</v>
      </c>
      <c r="T188" s="13">
        <f t="shared" si="79"/>
        <v>1</v>
      </c>
      <c r="U188" s="13">
        <f t="shared" si="79"/>
        <v>1</v>
      </c>
      <c r="V188" s="13">
        <f t="shared" si="79"/>
        <v>1</v>
      </c>
      <c r="W188" s="13">
        <f t="shared" si="79"/>
        <v>1</v>
      </c>
      <c r="X188" s="13">
        <f t="shared" si="79"/>
        <v>1</v>
      </c>
      <c r="Y188" s="13">
        <f t="shared" si="79"/>
        <v>1</v>
      </c>
      <c r="Z188" s="13" t="str">
        <f t="shared" si="79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T188" s="10">
        <v>201803</v>
      </c>
      <c r="AU188" s="13" t="str">
        <f t="shared" si="82"/>
        <v/>
      </c>
      <c r="AV188" s="13" t="str">
        <f t="shared" si="82"/>
        <v/>
      </c>
      <c r="AW188" s="13">
        <f t="shared" si="82"/>
        <v>0</v>
      </c>
      <c r="AX188" s="13">
        <f t="shared" si="82"/>
        <v>0</v>
      </c>
      <c r="AY188" s="13">
        <f t="shared" si="80"/>
        <v>0</v>
      </c>
      <c r="AZ188" s="13">
        <f t="shared" si="80"/>
        <v>0</v>
      </c>
      <c r="BA188" s="13">
        <f t="shared" si="80"/>
        <v>0</v>
      </c>
      <c r="BB188" s="13">
        <f t="shared" si="80"/>
        <v>0</v>
      </c>
      <c r="BC188" s="13">
        <f t="shared" si="80"/>
        <v>0</v>
      </c>
      <c r="BD188" s="13">
        <f t="shared" si="80"/>
        <v>0</v>
      </c>
      <c r="BE188" s="13">
        <f t="shared" si="80"/>
        <v>0</v>
      </c>
      <c r="BF188" s="13">
        <f t="shared" si="80"/>
        <v>0</v>
      </c>
      <c r="BG188" s="13">
        <f t="shared" si="80"/>
        <v>0</v>
      </c>
      <c r="BH188" s="13">
        <f t="shared" si="80"/>
        <v>0</v>
      </c>
      <c r="BI188" s="13">
        <f t="shared" si="80"/>
        <v>0</v>
      </c>
      <c r="BJ188" s="13">
        <f t="shared" si="80"/>
        <v>0</v>
      </c>
      <c r="BK188" s="13">
        <f t="shared" si="80"/>
        <v>0</v>
      </c>
      <c r="BL188" s="13">
        <f t="shared" si="80"/>
        <v>0</v>
      </c>
      <c r="BM188" s="13">
        <f t="shared" si="80"/>
        <v>0</v>
      </c>
      <c r="BN188" s="13">
        <f t="shared" si="80"/>
        <v>0</v>
      </c>
      <c r="BO188" s="13">
        <f t="shared" si="80"/>
        <v>0</v>
      </c>
      <c r="BP188" s="13">
        <f t="shared" si="80"/>
        <v>0</v>
      </c>
      <c r="BQ188" s="13">
        <f t="shared" si="80"/>
        <v>0</v>
      </c>
      <c r="BR188" s="13" t="str">
        <f t="shared" si="80"/>
        <v/>
      </c>
      <c r="BS188" s="13" t="s">
        <v>25</v>
      </c>
      <c r="BT188" s="13" t="s">
        <v>25</v>
      </c>
      <c r="BU188" s="13" t="s">
        <v>25</v>
      </c>
      <c r="BV188" s="13" t="s">
        <v>25</v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</row>
    <row r="189" ht="15" customHeight="1" outlineLevel="1" spans="2:81">
      <c r="B189" s="10">
        <v>201806</v>
      </c>
      <c r="C189" s="13">
        <f t="shared" si="81"/>
        <v>1.14752412411329</v>
      </c>
      <c r="D189" s="13">
        <f t="shared" si="81"/>
        <v>1.13193795846969</v>
      </c>
      <c r="E189" s="13">
        <f t="shared" si="81"/>
        <v>1.14789977168808</v>
      </c>
      <c r="F189" s="13">
        <f t="shared" si="81"/>
        <v>1.26995981981851</v>
      </c>
      <c r="G189" s="13">
        <f t="shared" si="79"/>
        <v>1.07284049932604</v>
      </c>
      <c r="H189" s="13">
        <f t="shared" si="79"/>
        <v>1.04930745191507</v>
      </c>
      <c r="I189" s="13">
        <f t="shared" si="79"/>
        <v>1.0407682186637</v>
      </c>
      <c r="J189" s="13">
        <f t="shared" si="79"/>
        <v>1</v>
      </c>
      <c r="K189" s="13">
        <f t="shared" si="79"/>
        <v>1</v>
      </c>
      <c r="L189" s="13">
        <f t="shared" si="79"/>
        <v>1</v>
      </c>
      <c r="M189" s="13">
        <f t="shared" si="79"/>
        <v>1</v>
      </c>
      <c r="N189" s="13">
        <f t="shared" si="79"/>
        <v>1</v>
      </c>
      <c r="O189" s="13">
        <f t="shared" si="79"/>
        <v>1</v>
      </c>
      <c r="P189" s="13">
        <f t="shared" si="79"/>
        <v>1</v>
      </c>
      <c r="Q189" s="13">
        <f t="shared" si="79"/>
        <v>1</v>
      </c>
      <c r="R189" s="13">
        <f t="shared" si="79"/>
        <v>1.00051991984094</v>
      </c>
      <c r="S189" s="13">
        <f t="shared" si="79"/>
        <v>1</v>
      </c>
      <c r="T189" s="13">
        <f t="shared" si="79"/>
        <v>1</v>
      </c>
      <c r="U189" s="13">
        <f t="shared" si="79"/>
        <v>1</v>
      </c>
      <c r="V189" s="13">
        <f t="shared" si="79"/>
        <v>1</v>
      </c>
      <c r="W189" s="13">
        <f t="shared" si="79"/>
        <v>1</v>
      </c>
      <c r="X189" s="13">
        <f t="shared" si="79"/>
        <v>1</v>
      </c>
      <c r="Y189" s="13" t="str">
        <f t="shared" si="79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T189" s="10">
        <v>201806</v>
      </c>
      <c r="AU189" s="13" t="str">
        <f t="shared" si="82"/>
        <v/>
      </c>
      <c r="AV189" s="13" t="str">
        <f t="shared" si="82"/>
        <v/>
      </c>
      <c r="AW189" s="13">
        <f t="shared" si="82"/>
        <v>0</v>
      </c>
      <c r="AX189" s="13">
        <f t="shared" si="82"/>
        <v>0</v>
      </c>
      <c r="AY189" s="13">
        <f t="shared" si="80"/>
        <v>0</v>
      </c>
      <c r="AZ189" s="13">
        <f t="shared" si="80"/>
        <v>0</v>
      </c>
      <c r="BA189" s="13">
        <f t="shared" si="80"/>
        <v>0</v>
      </c>
      <c r="BB189" s="13">
        <f t="shared" si="80"/>
        <v>0</v>
      </c>
      <c r="BC189" s="13">
        <f t="shared" si="80"/>
        <v>0</v>
      </c>
      <c r="BD189" s="13">
        <f t="shared" si="80"/>
        <v>0</v>
      </c>
      <c r="BE189" s="13">
        <f t="shared" si="80"/>
        <v>0</v>
      </c>
      <c r="BF189" s="13">
        <f t="shared" si="80"/>
        <v>0</v>
      </c>
      <c r="BG189" s="13">
        <f t="shared" si="80"/>
        <v>0</v>
      </c>
      <c r="BH189" s="13">
        <f t="shared" si="80"/>
        <v>0</v>
      </c>
      <c r="BI189" s="13">
        <f t="shared" si="80"/>
        <v>0</v>
      </c>
      <c r="BJ189" s="13">
        <f t="shared" si="80"/>
        <v>0</v>
      </c>
      <c r="BK189" s="13">
        <f t="shared" si="80"/>
        <v>0</v>
      </c>
      <c r="BL189" s="13">
        <f t="shared" si="80"/>
        <v>0</v>
      </c>
      <c r="BM189" s="13">
        <f t="shared" si="80"/>
        <v>0</v>
      </c>
      <c r="BN189" s="13">
        <f t="shared" si="80"/>
        <v>0</v>
      </c>
      <c r="BO189" s="13">
        <f t="shared" si="80"/>
        <v>0</v>
      </c>
      <c r="BP189" s="13">
        <f t="shared" si="80"/>
        <v>0</v>
      </c>
      <c r="BQ189" s="13" t="str">
        <f t="shared" si="80"/>
        <v/>
      </c>
      <c r="BR189" s="13" t="s">
        <v>25</v>
      </c>
      <c r="BS189" s="13" t="s">
        <v>25</v>
      </c>
      <c r="BT189" s="13" t="s">
        <v>25</v>
      </c>
      <c r="BU189" s="13" t="s">
        <v>25</v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</row>
    <row r="190" ht="15" customHeight="1" outlineLevel="1" spans="2:81">
      <c r="B190" s="10">
        <v>201809</v>
      </c>
      <c r="C190" s="13">
        <f t="shared" si="81"/>
        <v>1.24625626373912</v>
      </c>
      <c r="D190" s="13">
        <f t="shared" si="81"/>
        <v>1.07480268360899</v>
      </c>
      <c r="E190" s="13">
        <f t="shared" si="81"/>
        <v>1.23594599289185</v>
      </c>
      <c r="F190" s="13">
        <f t="shared" si="81"/>
        <v>1.15851367373287</v>
      </c>
      <c r="G190" s="13">
        <f t="shared" si="79"/>
        <v>1.04449989863382</v>
      </c>
      <c r="H190" s="13">
        <f t="shared" si="79"/>
        <v>1.01994259943107</v>
      </c>
      <c r="I190" s="13">
        <f t="shared" si="79"/>
        <v>1.01818064257824</v>
      </c>
      <c r="J190" s="13">
        <f t="shared" si="79"/>
        <v>1</v>
      </c>
      <c r="K190" s="13">
        <f t="shared" si="79"/>
        <v>1.0328634646382</v>
      </c>
      <c r="L190" s="13">
        <f t="shared" si="79"/>
        <v>1.00021827528787</v>
      </c>
      <c r="M190" s="13">
        <f t="shared" si="79"/>
        <v>1.0076359534868</v>
      </c>
      <c r="N190" s="13">
        <f t="shared" si="79"/>
        <v>1</v>
      </c>
      <c r="O190" s="13">
        <f t="shared" si="79"/>
        <v>1.00033402360102</v>
      </c>
      <c r="P190" s="13">
        <f t="shared" si="79"/>
        <v>1</v>
      </c>
      <c r="Q190" s="13">
        <f t="shared" si="79"/>
        <v>1</v>
      </c>
      <c r="R190" s="13">
        <f t="shared" si="79"/>
        <v>1</v>
      </c>
      <c r="S190" s="13">
        <f t="shared" si="79"/>
        <v>1</v>
      </c>
      <c r="T190" s="13">
        <f t="shared" si="79"/>
        <v>1</v>
      </c>
      <c r="U190" s="13">
        <f t="shared" si="79"/>
        <v>1</v>
      </c>
      <c r="V190" s="13">
        <f t="shared" si="79"/>
        <v>1</v>
      </c>
      <c r="W190" s="13">
        <f t="shared" si="79"/>
        <v>1</v>
      </c>
      <c r="X190" s="13" t="str">
        <f t="shared" si="79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T190" s="10">
        <v>201809</v>
      </c>
      <c r="AU190" s="13" t="str">
        <f t="shared" si="82"/>
        <v/>
      </c>
      <c r="AV190" s="13" t="str">
        <f t="shared" si="82"/>
        <v/>
      </c>
      <c r="AW190" s="13">
        <f t="shared" si="82"/>
        <v>0</v>
      </c>
      <c r="AX190" s="13">
        <f t="shared" si="82"/>
        <v>0</v>
      </c>
      <c r="AY190" s="13">
        <f t="shared" si="80"/>
        <v>0</v>
      </c>
      <c r="AZ190" s="13">
        <f t="shared" si="80"/>
        <v>0</v>
      </c>
      <c r="BA190" s="13">
        <f t="shared" si="80"/>
        <v>0</v>
      </c>
      <c r="BB190" s="13">
        <f t="shared" si="80"/>
        <v>0</v>
      </c>
      <c r="BC190" s="13">
        <f t="shared" si="80"/>
        <v>0</v>
      </c>
      <c r="BD190" s="13">
        <f t="shared" si="80"/>
        <v>0</v>
      </c>
      <c r="BE190" s="13">
        <f t="shared" si="80"/>
        <v>0</v>
      </c>
      <c r="BF190" s="13">
        <f t="shared" si="80"/>
        <v>0</v>
      </c>
      <c r="BG190" s="13">
        <f t="shared" si="80"/>
        <v>0</v>
      </c>
      <c r="BH190" s="13">
        <f t="shared" si="80"/>
        <v>0</v>
      </c>
      <c r="BI190" s="13">
        <f t="shared" si="80"/>
        <v>0</v>
      </c>
      <c r="BJ190" s="13">
        <f t="shared" si="80"/>
        <v>0</v>
      </c>
      <c r="BK190" s="13">
        <f t="shared" si="80"/>
        <v>0</v>
      </c>
      <c r="BL190" s="13">
        <f t="shared" si="80"/>
        <v>0</v>
      </c>
      <c r="BM190" s="13">
        <f t="shared" si="80"/>
        <v>0</v>
      </c>
      <c r="BN190" s="13">
        <f t="shared" si="80"/>
        <v>0</v>
      </c>
      <c r="BO190" s="13">
        <f t="shared" si="80"/>
        <v>0</v>
      </c>
      <c r="BP190" s="13" t="str">
        <f t="shared" si="80"/>
        <v/>
      </c>
      <c r="BQ190" s="13" t="s">
        <v>25</v>
      </c>
      <c r="BR190" s="13" t="s">
        <v>25</v>
      </c>
      <c r="BS190" s="13" t="s">
        <v>25</v>
      </c>
      <c r="BT190" s="13" t="s">
        <v>25</v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</row>
    <row r="191" ht="15" customHeight="1" outlineLevel="1" spans="2:81">
      <c r="B191" s="10">
        <v>201812</v>
      </c>
      <c r="C191" s="13">
        <f t="shared" si="81"/>
        <v>1.1756479600154</v>
      </c>
      <c r="D191" s="13">
        <f t="shared" si="81"/>
        <v>1.21246416389157</v>
      </c>
      <c r="E191" s="13">
        <f t="shared" si="81"/>
        <v>1.15656477665489</v>
      </c>
      <c r="F191" s="13">
        <f t="shared" si="81"/>
        <v>1.05879603071094</v>
      </c>
      <c r="G191" s="13">
        <f t="shared" si="79"/>
        <v>1.0136864976876</v>
      </c>
      <c r="H191" s="13">
        <f t="shared" si="79"/>
        <v>1.02986892034027</v>
      </c>
      <c r="I191" s="13">
        <f t="shared" si="79"/>
        <v>0.997366669141654</v>
      </c>
      <c r="J191" s="13">
        <f t="shared" si="79"/>
        <v>1.00057650478086</v>
      </c>
      <c r="K191" s="13">
        <f t="shared" si="79"/>
        <v>1</v>
      </c>
      <c r="L191" s="13">
        <f t="shared" si="79"/>
        <v>1.00291329939037</v>
      </c>
      <c r="M191" s="13">
        <f t="shared" si="79"/>
        <v>1.00017986816757</v>
      </c>
      <c r="N191" s="13">
        <f t="shared" si="79"/>
        <v>0.997413601224829</v>
      </c>
      <c r="O191" s="13">
        <f t="shared" si="79"/>
        <v>1</v>
      </c>
      <c r="P191" s="13">
        <f t="shared" si="79"/>
        <v>1</v>
      </c>
      <c r="Q191" s="13">
        <f t="shared" si="79"/>
        <v>1</v>
      </c>
      <c r="R191" s="13">
        <f t="shared" si="79"/>
        <v>0.9998196978459</v>
      </c>
      <c r="S191" s="13">
        <f t="shared" si="79"/>
        <v>1.00018033466883</v>
      </c>
      <c r="T191" s="13">
        <f t="shared" si="79"/>
        <v>1</v>
      </c>
      <c r="U191" s="13">
        <f t="shared" si="79"/>
        <v>1</v>
      </c>
      <c r="V191" s="13">
        <f t="shared" si="79"/>
        <v>1</v>
      </c>
      <c r="W191" s="13" t="str">
        <f t="shared" si="79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T191" s="10">
        <v>201812</v>
      </c>
      <c r="AU191" s="13" t="str">
        <f t="shared" si="82"/>
        <v/>
      </c>
      <c r="AV191" s="13" t="str">
        <f t="shared" si="82"/>
        <v/>
      </c>
      <c r="AW191" s="13">
        <f t="shared" si="82"/>
        <v>0</v>
      </c>
      <c r="AX191" s="13">
        <f t="shared" si="82"/>
        <v>0</v>
      </c>
      <c r="AY191" s="13">
        <f t="shared" si="80"/>
        <v>0</v>
      </c>
      <c r="AZ191" s="13">
        <f t="shared" si="80"/>
        <v>0</v>
      </c>
      <c r="BA191" s="13">
        <f t="shared" si="80"/>
        <v>0</v>
      </c>
      <c r="BB191" s="13">
        <f t="shared" si="80"/>
        <v>0</v>
      </c>
      <c r="BC191" s="13">
        <f t="shared" si="80"/>
        <v>0</v>
      </c>
      <c r="BD191" s="13">
        <f t="shared" si="80"/>
        <v>0</v>
      </c>
      <c r="BE191" s="13">
        <f t="shared" si="80"/>
        <v>0</v>
      </c>
      <c r="BF191" s="13">
        <f t="shared" si="80"/>
        <v>0</v>
      </c>
      <c r="BG191" s="13">
        <f t="shared" si="80"/>
        <v>0</v>
      </c>
      <c r="BH191" s="13">
        <f t="shared" si="80"/>
        <v>0</v>
      </c>
      <c r="BI191" s="13">
        <f t="shared" si="80"/>
        <v>0</v>
      </c>
      <c r="BJ191" s="13">
        <f t="shared" si="80"/>
        <v>0</v>
      </c>
      <c r="BK191" s="13">
        <f t="shared" si="80"/>
        <v>0</v>
      </c>
      <c r="BL191" s="13">
        <f t="shared" si="80"/>
        <v>0</v>
      </c>
      <c r="BM191" s="13">
        <f t="shared" si="80"/>
        <v>0</v>
      </c>
      <c r="BN191" s="13">
        <f t="shared" si="80"/>
        <v>0</v>
      </c>
      <c r="BO191" s="13" t="str">
        <f t="shared" si="80"/>
        <v/>
      </c>
      <c r="BP191" s="13" t="s">
        <v>25</v>
      </c>
      <c r="BQ191" s="13" t="s">
        <v>25</v>
      </c>
      <c r="BR191" s="13" t="s">
        <v>25</v>
      </c>
      <c r="BS191" s="13" t="s">
        <v>25</v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</row>
    <row r="192" ht="15" customHeight="1" outlineLevel="1" spans="2:81">
      <c r="B192" s="10">
        <v>201903</v>
      </c>
      <c r="C192" s="13">
        <f t="shared" si="81"/>
        <v>1.38452384359157</v>
      </c>
      <c r="D192" s="13">
        <f t="shared" si="81"/>
        <v>1.09683663339922</v>
      </c>
      <c r="E192" s="13">
        <f t="shared" si="81"/>
        <v>1.09271364890518</v>
      </c>
      <c r="F192" s="13">
        <f t="shared" si="81"/>
        <v>1.07168834670555</v>
      </c>
      <c r="G192" s="13">
        <f t="shared" si="79"/>
        <v>1.00967512007442</v>
      </c>
      <c r="H192" s="13">
        <f t="shared" si="79"/>
        <v>1.01086167821077</v>
      </c>
      <c r="I192" s="13">
        <f t="shared" si="79"/>
        <v>1.01393555917847</v>
      </c>
      <c r="J192" s="13">
        <f t="shared" si="79"/>
        <v>0.991818776718659</v>
      </c>
      <c r="K192" s="13">
        <f t="shared" si="79"/>
        <v>1.0012320313391</v>
      </c>
      <c r="L192" s="13">
        <f t="shared" si="79"/>
        <v>1</v>
      </c>
      <c r="M192" s="13">
        <f t="shared" si="79"/>
        <v>1</v>
      </c>
      <c r="N192" s="13">
        <f t="shared" si="79"/>
        <v>1</v>
      </c>
      <c r="O192" s="13">
        <f t="shared" si="79"/>
        <v>1</v>
      </c>
      <c r="P192" s="13">
        <f t="shared" si="79"/>
        <v>1</v>
      </c>
      <c r="Q192" s="13">
        <f t="shared" si="79"/>
        <v>1</v>
      </c>
      <c r="R192" s="13">
        <f t="shared" si="79"/>
        <v>1</v>
      </c>
      <c r="S192" s="13">
        <f t="shared" si="79"/>
        <v>0.999695837019535</v>
      </c>
      <c r="T192" s="13">
        <f t="shared" si="79"/>
        <v>0.999864379267246</v>
      </c>
      <c r="U192" s="13">
        <f t="shared" si="79"/>
        <v>1</v>
      </c>
      <c r="V192" s="13" t="str">
        <f t="shared" si="79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T192" s="10">
        <v>201903</v>
      </c>
      <c r="AU192" s="13" t="str">
        <f t="shared" si="82"/>
        <v/>
      </c>
      <c r="AV192" s="13" t="str">
        <f t="shared" si="82"/>
        <v/>
      </c>
      <c r="AW192" s="13">
        <f t="shared" si="82"/>
        <v>0</v>
      </c>
      <c r="AX192" s="13">
        <f t="shared" si="82"/>
        <v>0</v>
      </c>
      <c r="AY192" s="13">
        <f t="shared" si="80"/>
        <v>0</v>
      </c>
      <c r="AZ192" s="13">
        <f t="shared" si="80"/>
        <v>0</v>
      </c>
      <c r="BA192" s="13">
        <f t="shared" si="80"/>
        <v>0</v>
      </c>
      <c r="BB192" s="13">
        <f t="shared" si="80"/>
        <v>0</v>
      </c>
      <c r="BC192" s="13">
        <f t="shared" si="80"/>
        <v>0</v>
      </c>
      <c r="BD192" s="13">
        <f t="shared" si="80"/>
        <v>0</v>
      </c>
      <c r="BE192" s="13">
        <f t="shared" si="80"/>
        <v>0</v>
      </c>
      <c r="BF192" s="13">
        <f t="shared" si="80"/>
        <v>0</v>
      </c>
      <c r="BG192" s="13">
        <f t="shared" si="80"/>
        <v>0</v>
      </c>
      <c r="BH192" s="13">
        <f t="shared" si="80"/>
        <v>0</v>
      </c>
      <c r="BI192" s="13">
        <f t="shared" si="80"/>
        <v>0</v>
      </c>
      <c r="BJ192" s="13">
        <f t="shared" si="80"/>
        <v>0</v>
      </c>
      <c r="BK192" s="13">
        <f t="shared" si="80"/>
        <v>0</v>
      </c>
      <c r="BL192" s="13">
        <f t="shared" si="80"/>
        <v>0</v>
      </c>
      <c r="BM192" s="13">
        <f t="shared" si="80"/>
        <v>0</v>
      </c>
      <c r="BN192" s="13" t="str">
        <f t="shared" si="80"/>
        <v/>
      </c>
      <c r="BO192" s="13" t="s">
        <v>25</v>
      </c>
      <c r="BP192" s="13" t="s">
        <v>25</v>
      </c>
      <c r="BQ192" s="13" t="s">
        <v>25</v>
      </c>
      <c r="BR192" s="13" t="s">
        <v>25</v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</row>
    <row r="193" ht="15" customHeight="1" outlineLevel="1" spans="2:81">
      <c r="B193" s="10">
        <v>201906</v>
      </c>
      <c r="C193" s="13">
        <f t="shared" si="81"/>
        <v>1.18917287517845</v>
      </c>
      <c r="D193" s="13">
        <f t="shared" si="81"/>
        <v>1.2103753572699</v>
      </c>
      <c r="E193" s="13">
        <f t="shared" si="81"/>
        <v>1.0881223998687</v>
      </c>
      <c r="F193" s="13">
        <f t="shared" si="81"/>
        <v>1.07329484343218</v>
      </c>
      <c r="G193" s="13">
        <f t="shared" si="79"/>
        <v>1.03108093132456</v>
      </c>
      <c r="H193" s="13">
        <f t="shared" si="79"/>
        <v>1.02265704336983</v>
      </c>
      <c r="I193" s="13">
        <f t="shared" si="79"/>
        <v>0.999200510865215</v>
      </c>
      <c r="J193" s="13">
        <f t="shared" si="79"/>
        <v>1.01143662706847</v>
      </c>
      <c r="K193" s="13">
        <f t="shared" si="79"/>
        <v>1.00818519155551</v>
      </c>
      <c r="L193" s="13">
        <f t="shared" si="79"/>
        <v>1.00027719825515</v>
      </c>
      <c r="M193" s="13">
        <f t="shared" si="79"/>
        <v>1.0008247694619</v>
      </c>
      <c r="N193" s="13">
        <f t="shared" si="79"/>
        <v>0.999782689841961</v>
      </c>
      <c r="O193" s="13">
        <f t="shared" si="79"/>
        <v>1.00015044679652</v>
      </c>
      <c r="P193" s="13">
        <f t="shared" si="79"/>
        <v>0.997594418088491</v>
      </c>
      <c r="Q193" s="13">
        <f t="shared" si="79"/>
        <v>1</v>
      </c>
      <c r="R193" s="13">
        <f t="shared" si="79"/>
        <v>1.00534745706074</v>
      </c>
      <c r="S193" s="13">
        <f t="shared" si="79"/>
        <v>1.00391514828269</v>
      </c>
      <c r="T193" s="13">
        <f t="shared" si="79"/>
        <v>1</v>
      </c>
      <c r="U193" s="13" t="str">
        <f t="shared" si="79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T193" s="10">
        <v>201906</v>
      </c>
      <c r="AU193" s="13" t="str">
        <f t="shared" si="82"/>
        <v/>
      </c>
      <c r="AV193" s="13" t="str">
        <f t="shared" si="82"/>
        <v/>
      </c>
      <c r="AW193" s="13">
        <f t="shared" si="82"/>
        <v>0</v>
      </c>
      <c r="AX193" s="13">
        <f t="shared" si="82"/>
        <v>0</v>
      </c>
      <c r="AY193" s="13">
        <f t="shared" si="80"/>
        <v>0</v>
      </c>
      <c r="AZ193" s="13">
        <f t="shared" si="80"/>
        <v>0</v>
      </c>
      <c r="BA193" s="13">
        <f t="shared" si="80"/>
        <v>0</v>
      </c>
      <c r="BB193" s="13">
        <f t="shared" si="80"/>
        <v>0</v>
      </c>
      <c r="BC193" s="13">
        <f t="shared" si="80"/>
        <v>0</v>
      </c>
      <c r="BD193" s="13">
        <f t="shared" si="80"/>
        <v>0</v>
      </c>
      <c r="BE193" s="13">
        <f t="shared" si="80"/>
        <v>0</v>
      </c>
      <c r="BF193" s="13">
        <f t="shared" si="80"/>
        <v>0</v>
      </c>
      <c r="BG193" s="13">
        <f t="shared" si="80"/>
        <v>0</v>
      </c>
      <c r="BH193" s="13">
        <f t="shared" si="80"/>
        <v>0</v>
      </c>
      <c r="BI193" s="13">
        <f t="shared" si="80"/>
        <v>0</v>
      </c>
      <c r="BJ193" s="13">
        <f t="shared" si="80"/>
        <v>0</v>
      </c>
      <c r="BK193" s="13">
        <f t="shared" si="80"/>
        <v>0</v>
      </c>
      <c r="BL193" s="13">
        <f t="shared" si="80"/>
        <v>0</v>
      </c>
      <c r="BM193" s="13" t="str">
        <f t="shared" si="80"/>
        <v/>
      </c>
      <c r="BN193" s="13" t="s">
        <v>25</v>
      </c>
      <c r="BO193" s="13" t="s">
        <v>25</v>
      </c>
      <c r="BP193" s="13" t="s">
        <v>25</v>
      </c>
      <c r="BQ193" s="13" t="s">
        <v>25</v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</row>
    <row r="194" ht="15" customHeight="1" outlineLevel="1" spans="2:81">
      <c r="B194" s="10">
        <v>201909</v>
      </c>
      <c r="C194" s="13">
        <f t="shared" si="81"/>
        <v>1.32186064945512</v>
      </c>
      <c r="D194" s="13">
        <f t="shared" si="81"/>
        <v>1.17919010459706</v>
      </c>
      <c r="E194" s="13">
        <f t="shared" si="81"/>
        <v>1.14328602054646</v>
      </c>
      <c r="F194" s="13">
        <f t="shared" si="81"/>
        <v>1.11131371412786</v>
      </c>
      <c r="G194" s="13">
        <f t="shared" si="79"/>
        <v>1.0869216232622</v>
      </c>
      <c r="H194" s="13">
        <f t="shared" si="79"/>
        <v>1.01024833650706</v>
      </c>
      <c r="I194" s="13">
        <f t="shared" si="79"/>
        <v>1.00715029486901</v>
      </c>
      <c r="J194" s="13">
        <f t="shared" si="79"/>
        <v>1.00095521045234</v>
      </c>
      <c r="K194" s="13">
        <f t="shared" si="79"/>
        <v>1.00269536801698</v>
      </c>
      <c r="L194" s="13">
        <f t="shared" si="79"/>
        <v>0.999455484162803</v>
      </c>
      <c r="M194" s="13">
        <f t="shared" si="79"/>
        <v>0.998593904891631</v>
      </c>
      <c r="N194" s="13">
        <f t="shared" si="79"/>
        <v>0.99982268952975</v>
      </c>
      <c r="O194" s="13">
        <f t="shared" si="79"/>
        <v>1.00052959673704</v>
      </c>
      <c r="P194" s="13">
        <f t="shared" si="79"/>
        <v>1.00070911153559</v>
      </c>
      <c r="Q194" s="13">
        <f t="shared" si="79"/>
        <v>1.00053728683339</v>
      </c>
      <c r="R194" s="13">
        <f t="shared" si="79"/>
        <v>0.999929718879198</v>
      </c>
      <c r="S194" s="13">
        <f t="shared" si="79"/>
        <v>1</v>
      </c>
      <c r="T194" s="13" t="str">
        <f t="shared" si="79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T194" s="10">
        <v>201909</v>
      </c>
      <c r="AU194" s="13" t="str">
        <f t="shared" si="82"/>
        <v/>
      </c>
      <c r="AV194" s="13" t="str">
        <f t="shared" si="82"/>
        <v/>
      </c>
      <c r="AW194" s="13">
        <f t="shared" si="82"/>
        <v>0</v>
      </c>
      <c r="AX194" s="13">
        <f t="shared" si="82"/>
        <v>0</v>
      </c>
      <c r="AY194" s="13">
        <f t="shared" si="80"/>
        <v>0</v>
      </c>
      <c r="AZ194" s="13">
        <f t="shared" si="80"/>
        <v>0</v>
      </c>
      <c r="BA194" s="13">
        <f t="shared" si="80"/>
        <v>0</v>
      </c>
      <c r="BB194" s="13">
        <f t="shared" si="80"/>
        <v>0</v>
      </c>
      <c r="BC194" s="13">
        <f t="shared" si="80"/>
        <v>0</v>
      </c>
      <c r="BD194" s="13">
        <f t="shared" si="80"/>
        <v>0</v>
      </c>
      <c r="BE194" s="13">
        <f t="shared" si="80"/>
        <v>0</v>
      </c>
      <c r="BF194" s="13">
        <f t="shared" si="80"/>
        <v>0</v>
      </c>
      <c r="BG194" s="13">
        <f t="shared" si="80"/>
        <v>0</v>
      </c>
      <c r="BH194" s="13">
        <f t="shared" si="80"/>
        <v>0</v>
      </c>
      <c r="BI194" s="13">
        <f t="shared" si="80"/>
        <v>0</v>
      </c>
      <c r="BJ194" s="13">
        <f t="shared" si="80"/>
        <v>0</v>
      </c>
      <c r="BK194" s="13">
        <f t="shared" si="80"/>
        <v>0</v>
      </c>
      <c r="BL194" s="13" t="str">
        <f t="shared" si="80"/>
        <v/>
      </c>
      <c r="BM194" s="13" t="s">
        <v>25</v>
      </c>
      <c r="BN194" s="13" t="s">
        <v>25</v>
      </c>
      <c r="BO194" s="13" t="s">
        <v>25</v>
      </c>
      <c r="BP194" s="13" t="s">
        <v>25</v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</row>
    <row r="195" ht="15" customHeight="1" outlineLevel="1" spans="2:81">
      <c r="B195" s="10">
        <v>201912</v>
      </c>
      <c r="C195" s="13">
        <f t="shared" si="81"/>
        <v>1.3031714443607</v>
      </c>
      <c r="D195" s="13">
        <f t="shared" si="81"/>
        <v>1.12633563942567</v>
      </c>
      <c r="E195" s="13">
        <f t="shared" si="81"/>
        <v>1.04556283333047</v>
      </c>
      <c r="F195" s="13">
        <f t="shared" si="81"/>
        <v>1.18645074225441</v>
      </c>
      <c r="G195" s="13">
        <f t="shared" si="79"/>
        <v>1.02197100103192</v>
      </c>
      <c r="H195" s="13">
        <f t="shared" si="79"/>
        <v>1.02480811557296</v>
      </c>
      <c r="I195" s="13">
        <f t="shared" si="79"/>
        <v>1.01634172531806</v>
      </c>
      <c r="J195" s="13">
        <f t="shared" si="79"/>
        <v>0.994176049771452</v>
      </c>
      <c r="K195" s="13">
        <f t="shared" si="79"/>
        <v>1.00099763292631</v>
      </c>
      <c r="L195" s="13">
        <f t="shared" si="79"/>
        <v>1.00143085890859</v>
      </c>
      <c r="M195" s="13">
        <f t="shared" si="79"/>
        <v>0.997029832017631</v>
      </c>
      <c r="N195" s="13">
        <f t="shared" si="79"/>
        <v>1.00486338664125</v>
      </c>
      <c r="O195" s="13">
        <f t="shared" si="79"/>
        <v>1.00112600048888</v>
      </c>
      <c r="P195" s="13">
        <f t="shared" si="79"/>
        <v>1.00122188426128</v>
      </c>
      <c r="Q195" s="13">
        <f t="shared" si="79"/>
        <v>1.00004339617703</v>
      </c>
      <c r="R195" s="13">
        <f t="shared" si="79"/>
        <v>1.00010558008453</v>
      </c>
      <c r="S195" s="13" t="str">
        <f t="shared" si="79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T195" s="10">
        <v>201912</v>
      </c>
      <c r="AU195" s="13" t="str">
        <f t="shared" si="82"/>
        <v/>
      </c>
      <c r="AV195" s="13" t="str">
        <f t="shared" si="82"/>
        <v/>
      </c>
      <c r="AW195" s="13">
        <f t="shared" si="82"/>
        <v>0</v>
      </c>
      <c r="AX195" s="13">
        <f t="shared" si="82"/>
        <v>0</v>
      </c>
      <c r="AY195" s="13">
        <f t="shared" si="80"/>
        <v>0</v>
      </c>
      <c r="AZ195" s="13">
        <f t="shared" si="80"/>
        <v>0</v>
      </c>
      <c r="BA195" s="13">
        <f t="shared" si="80"/>
        <v>0</v>
      </c>
      <c r="BB195" s="13">
        <f t="shared" si="80"/>
        <v>0</v>
      </c>
      <c r="BC195" s="13">
        <f t="shared" si="80"/>
        <v>0</v>
      </c>
      <c r="BD195" s="13">
        <f t="shared" si="80"/>
        <v>0</v>
      </c>
      <c r="BE195" s="13">
        <f t="shared" si="80"/>
        <v>0</v>
      </c>
      <c r="BF195" s="13">
        <f t="shared" si="80"/>
        <v>0</v>
      </c>
      <c r="BG195" s="13">
        <f t="shared" si="80"/>
        <v>0</v>
      </c>
      <c r="BH195" s="13">
        <f t="shared" si="80"/>
        <v>0</v>
      </c>
      <c r="BI195" s="13">
        <f t="shared" si="80"/>
        <v>0</v>
      </c>
      <c r="BJ195" s="13">
        <f t="shared" si="80"/>
        <v>0</v>
      </c>
      <c r="BK195" s="13" t="str">
        <f t="shared" si="80"/>
        <v/>
      </c>
      <c r="BL195" s="13" t="s">
        <v>25</v>
      </c>
      <c r="BM195" s="13" t="s">
        <v>25</v>
      </c>
      <c r="BN195" s="13" t="s">
        <v>25</v>
      </c>
      <c r="BO195" s="13" t="s">
        <v>25</v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</row>
    <row r="196" ht="15" customHeight="1" outlineLevel="1" spans="2:81">
      <c r="B196" s="10">
        <v>202003</v>
      </c>
      <c r="C196" s="13">
        <f t="shared" si="81"/>
        <v>1.17767128780119</v>
      </c>
      <c r="D196" s="13">
        <f t="shared" si="81"/>
        <v>1.08668038555476</v>
      </c>
      <c r="E196" s="13">
        <f t="shared" si="81"/>
        <v>1.25918518898003</v>
      </c>
      <c r="F196" s="13">
        <f t="shared" si="81"/>
        <v>1.03574661543012</v>
      </c>
      <c r="G196" s="13">
        <f t="shared" si="79"/>
        <v>1.02248120724956</v>
      </c>
      <c r="H196" s="13">
        <f t="shared" si="79"/>
        <v>1.01384657566551</v>
      </c>
      <c r="I196" s="13">
        <f t="shared" si="79"/>
        <v>1.00210266330352</v>
      </c>
      <c r="J196" s="13">
        <f t="shared" si="79"/>
        <v>0.999446166046143</v>
      </c>
      <c r="K196" s="13">
        <f t="shared" si="79"/>
        <v>0.996751200905639</v>
      </c>
      <c r="L196" s="13">
        <f t="shared" si="79"/>
        <v>1.00263894483879</v>
      </c>
      <c r="M196" s="13">
        <f t="shared" si="79"/>
        <v>0.997968688749434</v>
      </c>
      <c r="N196" s="13">
        <f t="shared" si="79"/>
        <v>0.999592410526894</v>
      </c>
      <c r="O196" s="13">
        <f t="shared" si="79"/>
        <v>0.99946178110482</v>
      </c>
      <c r="P196" s="13">
        <f t="shared" si="79"/>
        <v>0.999402462427606</v>
      </c>
      <c r="Q196" s="13">
        <f t="shared" si="79"/>
        <v>1.00308467396464</v>
      </c>
      <c r="R196" s="13" t="str">
        <f t="shared" si="79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T196" s="10">
        <v>202003</v>
      </c>
      <c r="AU196" s="13" t="str">
        <f t="shared" si="82"/>
        <v/>
      </c>
      <c r="AV196" s="13" t="str">
        <f t="shared" si="82"/>
        <v/>
      </c>
      <c r="AW196" s="13">
        <f t="shared" si="82"/>
        <v>0</v>
      </c>
      <c r="AX196" s="13">
        <f t="shared" si="82"/>
        <v>0</v>
      </c>
      <c r="AY196" s="13">
        <f t="shared" si="80"/>
        <v>0</v>
      </c>
      <c r="AZ196" s="13">
        <f t="shared" si="80"/>
        <v>0</v>
      </c>
      <c r="BA196" s="13">
        <f t="shared" si="80"/>
        <v>0</v>
      </c>
      <c r="BB196" s="13">
        <f t="shared" si="80"/>
        <v>0</v>
      </c>
      <c r="BC196" s="13">
        <f t="shared" si="80"/>
        <v>0</v>
      </c>
      <c r="BD196" s="13">
        <f t="shared" si="80"/>
        <v>0</v>
      </c>
      <c r="BE196" s="13">
        <f t="shared" si="80"/>
        <v>0</v>
      </c>
      <c r="BF196" s="13">
        <f t="shared" si="80"/>
        <v>0</v>
      </c>
      <c r="BG196" s="13">
        <f t="shared" si="80"/>
        <v>0</v>
      </c>
      <c r="BH196" s="13">
        <f t="shared" si="80"/>
        <v>0</v>
      </c>
      <c r="BI196" s="13">
        <f t="shared" si="80"/>
        <v>0</v>
      </c>
      <c r="BJ196" s="13" t="str">
        <f t="shared" si="80"/>
        <v/>
      </c>
      <c r="BK196" s="13" t="s">
        <v>25</v>
      </c>
      <c r="BL196" s="13" t="s">
        <v>25</v>
      </c>
      <c r="BM196" s="13" t="s">
        <v>25</v>
      </c>
      <c r="BN196" s="13" t="s">
        <v>25</v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</row>
    <row r="197" ht="15" customHeight="1" outlineLevel="1" spans="2:81">
      <c r="B197" s="10">
        <v>202006</v>
      </c>
      <c r="C197" s="13">
        <f t="shared" si="81"/>
        <v>1.20872357030136</v>
      </c>
      <c r="D197" s="13">
        <f t="shared" si="81"/>
        <v>1.28439871888495</v>
      </c>
      <c r="E197" s="13">
        <f t="shared" si="81"/>
        <v>1.07946751928324</v>
      </c>
      <c r="F197" s="13">
        <f t="shared" si="81"/>
        <v>1.05246123252467</v>
      </c>
      <c r="G197" s="13">
        <f t="shared" si="79"/>
        <v>1.04853475531967</v>
      </c>
      <c r="H197" s="13">
        <f t="shared" si="79"/>
        <v>1.00395060262282</v>
      </c>
      <c r="I197" s="13">
        <f t="shared" si="79"/>
        <v>0.998422696116308</v>
      </c>
      <c r="J197" s="13">
        <f t="shared" si="79"/>
        <v>0.996062842896167</v>
      </c>
      <c r="K197" s="13">
        <f t="shared" si="79"/>
        <v>1.00074342423758</v>
      </c>
      <c r="L197" s="13">
        <f t="shared" si="79"/>
        <v>0.997420893092929</v>
      </c>
      <c r="M197" s="13">
        <f t="shared" si="79"/>
        <v>1.00293074447459</v>
      </c>
      <c r="N197" s="13">
        <f t="shared" si="79"/>
        <v>0.998377562385102</v>
      </c>
      <c r="O197" s="13">
        <f t="shared" si="79"/>
        <v>1.00064222754489</v>
      </c>
      <c r="P197" s="13">
        <f t="shared" si="79"/>
        <v>1.00263093432424</v>
      </c>
      <c r="Q197" s="13" t="str">
        <f t="shared" si="79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T197" s="10">
        <v>202006</v>
      </c>
      <c r="AU197" s="13" t="str">
        <f t="shared" si="82"/>
        <v/>
      </c>
      <c r="AV197" s="13" t="str">
        <f t="shared" si="82"/>
        <v/>
      </c>
      <c r="AW197" s="13">
        <f t="shared" si="82"/>
        <v>0</v>
      </c>
      <c r="AX197" s="13">
        <f t="shared" si="82"/>
        <v>0</v>
      </c>
      <c r="AY197" s="13">
        <f t="shared" si="80"/>
        <v>0</v>
      </c>
      <c r="AZ197" s="13">
        <f t="shared" si="80"/>
        <v>0</v>
      </c>
      <c r="BA197" s="13">
        <f t="shared" si="80"/>
        <v>0</v>
      </c>
      <c r="BB197" s="13">
        <f t="shared" si="80"/>
        <v>0</v>
      </c>
      <c r="BC197" s="13">
        <f t="shared" si="80"/>
        <v>0</v>
      </c>
      <c r="BD197" s="13">
        <f t="shared" si="80"/>
        <v>0</v>
      </c>
      <c r="BE197" s="13">
        <f t="shared" si="80"/>
        <v>0</v>
      </c>
      <c r="BF197" s="13">
        <f t="shared" si="80"/>
        <v>0</v>
      </c>
      <c r="BG197" s="13">
        <f t="shared" si="80"/>
        <v>0</v>
      </c>
      <c r="BH197" s="13">
        <f t="shared" si="80"/>
        <v>0</v>
      </c>
      <c r="BI197" s="13" t="str">
        <f t="shared" si="80"/>
        <v/>
      </c>
      <c r="BJ197" s="13" t="s">
        <v>25</v>
      </c>
      <c r="BK197" s="13" t="s">
        <v>25</v>
      </c>
      <c r="BL197" s="13" t="s">
        <v>25</v>
      </c>
      <c r="BM197" s="13" t="s">
        <v>25</v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</row>
    <row r="198" ht="15" customHeight="1" outlineLevel="1" spans="2:81">
      <c r="B198" s="10">
        <v>202009</v>
      </c>
      <c r="C198" s="13">
        <f t="shared" si="81"/>
        <v>1.43915366518209</v>
      </c>
      <c r="D198" s="13">
        <f t="shared" si="81"/>
        <v>1.06674397665736</v>
      </c>
      <c r="E198" s="13">
        <f t="shared" si="81"/>
        <v>1.05328949488453</v>
      </c>
      <c r="F198" s="13">
        <f t="shared" si="81"/>
        <v>1.07433034733807</v>
      </c>
      <c r="G198" s="13">
        <f t="shared" si="79"/>
        <v>1.00078290773441</v>
      </c>
      <c r="H198" s="13">
        <f t="shared" si="79"/>
        <v>1.0087077692776</v>
      </c>
      <c r="I198" s="13">
        <f t="shared" si="79"/>
        <v>0.987202373234015</v>
      </c>
      <c r="J198" s="13">
        <f t="shared" si="79"/>
        <v>0.995138477758527</v>
      </c>
      <c r="K198" s="13">
        <f t="shared" si="79"/>
        <v>1.00602340302824</v>
      </c>
      <c r="L198" s="13">
        <f t="shared" si="79"/>
        <v>0.999382794906032</v>
      </c>
      <c r="M198" s="13">
        <f t="shared" si="79"/>
        <v>1.00256076555298</v>
      </c>
      <c r="N198" s="13">
        <f t="shared" si="79"/>
        <v>1.00364829582702</v>
      </c>
      <c r="O198" s="13">
        <f t="shared" si="79"/>
        <v>1.00004250688081</v>
      </c>
      <c r="P198" s="13" t="str">
        <f t="shared" si="79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T198" s="10">
        <v>202009</v>
      </c>
      <c r="AU198" s="13" t="str">
        <f t="shared" si="82"/>
        <v/>
      </c>
      <c r="AV198" s="13" t="str">
        <f t="shared" si="82"/>
        <v/>
      </c>
      <c r="AW198" s="13">
        <f t="shared" si="82"/>
        <v>0</v>
      </c>
      <c r="AX198" s="13">
        <f t="shared" si="82"/>
        <v>0</v>
      </c>
      <c r="AY198" s="13">
        <f t="shared" si="80"/>
        <v>0</v>
      </c>
      <c r="AZ198" s="13">
        <f t="shared" si="80"/>
        <v>0</v>
      </c>
      <c r="BA198" s="13">
        <f t="shared" si="80"/>
        <v>0</v>
      </c>
      <c r="BB198" s="13">
        <f t="shared" si="80"/>
        <v>0</v>
      </c>
      <c r="BC198" s="13">
        <f t="shared" si="80"/>
        <v>0</v>
      </c>
      <c r="BD198" s="13">
        <f t="shared" si="80"/>
        <v>0</v>
      </c>
      <c r="BE198" s="13">
        <f t="shared" si="80"/>
        <v>0</v>
      </c>
      <c r="BF198" s="13">
        <f t="shared" si="80"/>
        <v>0</v>
      </c>
      <c r="BG198" s="13">
        <f t="shared" si="80"/>
        <v>0</v>
      </c>
      <c r="BH198" s="13" t="str">
        <f t="shared" si="80"/>
        <v/>
      </c>
      <c r="BI198" s="13" t="s">
        <v>25</v>
      </c>
      <c r="BJ198" s="13" t="s">
        <v>25</v>
      </c>
      <c r="BK198" s="13" t="s">
        <v>25</v>
      </c>
      <c r="BL198" s="13" t="s">
        <v>25</v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</row>
    <row r="199" ht="15" customHeight="1" outlineLevel="1" spans="2:81">
      <c r="B199" s="10">
        <v>202012</v>
      </c>
      <c r="C199" s="13">
        <f t="shared" si="81"/>
        <v>1.23967359771837</v>
      </c>
      <c r="D199" s="13">
        <f t="shared" si="81"/>
        <v>1.03759476626831</v>
      </c>
      <c r="E199" s="13">
        <f t="shared" si="81"/>
        <v>1.1711759099177</v>
      </c>
      <c r="F199" s="13">
        <f t="shared" si="81"/>
        <v>0.997455595956081</v>
      </c>
      <c r="G199" s="13">
        <f t="shared" si="79"/>
        <v>1.02297185223365</v>
      </c>
      <c r="H199" s="13">
        <f t="shared" si="79"/>
        <v>1.00082928881594</v>
      </c>
      <c r="I199" s="13">
        <f t="shared" si="79"/>
        <v>0.998936863700595</v>
      </c>
      <c r="J199" s="13">
        <f t="shared" si="79"/>
        <v>0.992134994213609</v>
      </c>
      <c r="K199" s="13">
        <f t="shared" si="79"/>
        <v>0.996113855105696</v>
      </c>
      <c r="L199" s="13">
        <f t="shared" si="79"/>
        <v>1.00863121640554</v>
      </c>
      <c r="M199" s="13">
        <f t="shared" si="79"/>
        <v>1.00031326214276</v>
      </c>
      <c r="N199" s="13">
        <f t="shared" si="79"/>
        <v>1.00777173386052</v>
      </c>
      <c r="O199" s="13" t="str">
        <f t="shared" si="79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T199" s="10">
        <v>202012</v>
      </c>
      <c r="AU199" s="13" t="str">
        <f t="shared" si="82"/>
        <v/>
      </c>
      <c r="AV199" s="13" t="str">
        <f t="shared" si="82"/>
        <v/>
      </c>
      <c r="AW199" s="13">
        <f t="shared" si="82"/>
        <v>0</v>
      </c>
      <c r="AX199" s="13">
        <f t="shared" si="82"/>
        <v>0</v>
      </c>
      <c r="AY199" s="13">
        <f t="shared" si="80"/>
        <v>0</v>
      </c>
      <c r="AZ199" s="13">
        <f t="shared" si="80"/>
        <v>0</v>
      </c>
      <c r="BA199" s="13">
        <f t="shared" si="80"/>
        <v>0</v>
      </c>
      <c r="BB199" s="13">
        <f t="shared" si="80"/>
        <v>0</v>
      </c>
      <c r="BC199" s="13">
        <f t="shared" si="80"/>
        <v>0</v>
      </c>
      <c r="BD199" s="13">
        <f t="shared" si="80"/>
        <v>0</v>
      </c>
      <c r="BE199" s="13">
        <f t="shared" si="80"/>
        <v>0</v>
      </c>
      <c r="BF199" s="13">
        <f t="shared" si="80"/>
        <v>0</v>
      </c>
      <c r="BG199" s="13" t="str">
        <f t="shared" si="80"/>
        <v/>
      </c>
      <c r="BH199" s="13" t="s">
        <v>25</v>
      </c>
      <c r="BI199" s="13" t="s">
        <v>25</v>
      </c>
      <c r="BJ199" s="13" t="s">
        <v>25</v>
      </c>
      <c r="BK199" s="13" t="s">
        <v>25</v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</row>
    <row r="200" ht="15" customHeight="1" outlineLevel="1" spans="2:81">
      <c r="B200" s="10">
        <v>202103</v>
      </c>
      <c r="C200" s="13">
        <f t="shared" si="81"/>
        <v>1.21940104277014</v>
      </c>
      <c r="D200" s="13">
        <f t="shared" si="81"/>
        <v>1.22253053978375</v>
      </c>
      <c r="E200" s="13">
        <f t="shared" si="81"/>
        <v>1.11498742717142</v>
      </c>
      <c r="F200" s="13">
        <f t="shared" si="81"/>
        <v>0.909586308238856</v>
      </c>
      <c r="G200" s="13">
        <f t="shared" si="79"/>
        <v>0.973639349613372</v>
      </c>
      <c r="H200" s="13">
        <f t="shared" si="79"/>
        <v>1.00561846516319</v>
      </c>
      <c r="I200" s="13">
        <f t="shared" si="79"/>
        <v>1.0052567311313</v>
      </c>
      <c r="J200" s="13">
        <f t="shared" si="79"/>
        <v>1.00323702512684</v>
      </c>
      <c r="K200" s="13">
        <f t="shared" si="79"/>
        <v>1.01007102281876</v>
      </c>
      <c r="L200" s="13">
        <f t="shared" si="79"/>
        <v>1.00303645890867</v>
      </c>
      <c r="M200" s="13">
        <f t="shared" si="79"/>
        <v>1.00550243849307</v>
      </c>
      <c r="N200" s="13" t="str">
        <f t="shared" si="79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T200" s="10">
        <v>202103</v>
      </c>
      <c r="AU200" s="13" t="str">
        <f t="shared" si="82"/>
        <v/>
      </c>
      <c r="AV200" s="13" t="str">
        <f t="shared" si="82"/>
        <v/>
      </c>
      <c r="AW200" s="13">
        <f t="shared" si="82"/>
        <v>0</v>
      </c>
      <c r="AX200" s="13">
        <f t="shared" si="82"/>
        <v>0</v>
      </c>
      <c r="AY200" s="13">
        <f t="shared" si="80"/>
        <v>0</v>
      </c>
      <c r="AZ200" s="13">
        <f t="shared" si="80"/>
        <v>0</v>
      </c>
      <c r="BA200" s="13">
        <f t="shared" si="80"/>
        <v>0</v>
      </c>
      <c r="BB200" s="13">
        <f t="shared" si="80"/>
        <v>0</v>
      </c>
      <c r="BC200" s="13">
        <f t="shared" si="80"/>
        <v>0</v>
      </c>
      <c r="BD200" s="13">
        <f t="shared" si="80"/>
        <v>0</v>
      </c>
      <c r="BE200" s="13">
        <f t="shared" si="80"/>
        <v>0</v>
      </c>
      <c r="BF200" s="13" t="str">
        <f t="shared" si="80"/>
        <v/>
      </c>
      <c r="BG200" s="13" t="s">
        <v>25</v>
      </c>
      <c r="BH200" s="13" t="s">
        <v>25</v>
      </c>
      <c r="BI200" s="13" t="s">
        <v>25</v>
      </c>
      <c r="BJ200" s="13" t="s">
        <v>25</v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</row>
    <row r="201" ht="15" customHeight="1" outlineLevel="1" spans="2:81">
      <c r="B201" s="10">
        <v>202106</v>
      </c>
      <c r="C201" s="13">
        <f t="shared" si="81"/>
        <v>1.34359920928047</v>
      </c>
      <c r="D201" s="13">
        <f t="shared" si="81"/>
        <v>1.37620761262175</v>
      </c>
      <c r="E201" s="13">
        <f t="shared" si="81"/>
        <v>0.955054390437819</v>
      </c>
      <c r="F201" s="13">
        <f t="shared" si="81"/>
        <v>0.967508367790939</v>
      </c>
      <c r="G201" s="13">
        <f t="shared" si="81"/>
        <v>1.00582326815726</v>
      </c>
      <c r="H201" s="13">
        <f t="shared" si="81"/>
        <v>1.00767220563782</v>
      </c>
      <c r="I201" s="13">
        <f t="shared" si="81"/>
        <v>1.00109485001396</v>
      </c>
      <c r="J201" s="13">
        <f t="shared" si="81"/>
        <v>1.00430111337892</v>
      </c>
      <c r="K201" s="13">
        <f t="shared" si="81"/>
        <v>1.00349917638322</v>
      </c>
      <c r="L201" s="13">
        <f t="shared" si="81"/>
        <v>0.9998963519614</v>
      </c>
      <c r="M201" s="13" t="str">
        <f t="shared" si="81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T201" s="10">
        <v>202106</v>
      </c>
      <c r="AU201" s="13" t="str">
        <f t="shared" si="82"/>
        <v/>
      </c>
      <c r="AV201" s="13" t="str">
        <f t="shared" si="82"/>
        <v/>
      </c>
      <c r="AW201" s="13">
        <f t="shared" si="82"/>
        <v>0</v>
      </c>
      <c r="AX201" s="13">
        <f t="shared" si="82"/>
        <v>0</v>
      </c>
      <c r="AY201" s="13">
        <f t="shared" si="82"/>
        <v>0</v>
      </c>
      <c r="AZ201" s="13">
        <f t="shared" si="82"/>
        <v>0</v>
      </c>
      <c r="BA201" s="13">
        <f t="shared" si="82"/>
        <v>0</v>
      </c>
      <c r="BB201" s="13">
        <f t="shared" si="82"/>
        <v>0</v>
      </c>
      <c r="BC201" s="13">
        <f t="shared" si="82"/>
        <v>0</v>
      </c>
      <c r="BD201" s="13">
        <f t="shared" si="82"/>
        <v>0</v>
      </c>
      <c r="BE201" s="13" t="str">
        <f t="shared" si="82"/>
        <v/>
      </c>
      <c r="BF201" s="13" t="s">
        <v>25</v>
      </c>
      <c r="BG201" s="13" t="s">
        <v>25</v>
      </c>
      <c r="BH201" s="13" t="s">
        <v>25</v>
      </c>
      <c r="BI201" s="13" t="s">
        <v>25</v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</row>
    <row r="202" ht="15" customHeight="1" outlineLevel="1" spans="2:81">
      <c r="B202" s="10">
        <v>202109</v>
      </c>
      <c r="C202" s="13">
        <f t="shared" ref="C202:L211" si="83">IFERROR(IF(D163="","",D163/C163),0)</f>
        <v>1.5265942140913</v>
      </c>
      <c r="D202" s="13">
        <f t="shared" si="83"/>
        <v>1.03141771132612</v>
      </c>
      <c r="E202" s="13">
        <f t="shared" si="83"/>
        <v>0.94979737496569</v>
      </c>
      <c r="F202" s="13">
        <f t="shared" si="83"/>
        <v>1.03096848049438</v>
      </c>
      <c r="G202" s="13">
        <f t="shared" si="83"/>
        <v>1.00146104117489</v>
      </c>
      <c r="H202" s="13">
        <f t="shared" si="83"/>
        <v>1.0106327019523</v>
      </c>
      <c r="I202" s="13">
        <f t="shared" si="83"/>
        <v>1.0078814698193</v>
      </c>
      <c r="J202" s="13">
        <f t="shared" si="83"/>
        <v>1.00060985120016</v>
      </c>
      <c r="K202" s="13">
        <f t="shared" si="83"/>
        <v>1.01364060374962</v>
      </c>
      <c r="L202" s="13" t="str">
        <f t="shared" si="83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T202" s="10">
        <v>202109</v>
      </c>
      <c r="AU202" s="13" t="str">
        <f t="shared" ref="AU202:BD211" si="84">IFERROR(IF(AV163="","",AV163/AU163),0)</f>
        <v/>
      </c>
      <c r="AV202" s="13" t="str">
        <f t="shared" si="84"/>
        <v/>
      </c>
      <c r="AW202" s="13">
        <f t="shared" si="84"/>
        <v>0</v>
      </c>
      <c r="AX202" s="13">
        <f t="shared" si="84"/>
        <v>0</v>
      </c>
      <c r="AY202" s="13">
        <f t="shared" si="84"/>
        <v>0</v>
      </c>
      <c r="AZ202" s="13">
        <f t="shared" si="84"/>
        <v>0</v>
      </c>
      <c r="BA202" s="13">
        <f t="shared" si="84"/>
        <v>0</v>
      </c>
      <c r="BB202" s="13">
        <f t="shared" si="84"/>
        <v>0</v>
      </c>
      <c r="BC202" s="13">
        <f t="shared" si="84"/>
        <v>0</v>
      </c>
      <c r="BD202" s="13" t="str">
        <f t="shared" si="84"/>
        <v/>
      </c>
      <c r="BE202" s="13" t="s">
        <v>25</v>
      </c>
      <c r="BF202" s="13" t="s">
        <v>25</v>
      </c>
      <c r="BG202" s="13" t="s">
        <v>25</v>
      </c>
      <c r="BH202" s="13" t="s">
        <v>25</v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</row>
    <row r="203" ht="15" customHeight="1" outlineLevel="1" spans="2:81">
      <c r="B203" s="10">
        <v>202112</v>
      </c>
      <c r="C203" s="13">
        <f t="shared" si="83"/>
        <v>1.06385047096766</v>
      </c>
      <c r="D203" s="13">
        <f t="shared" si="83"/>
        <v>0.952042948692581</v>
      </c>
      <c r="E203" s="13">
        <f t="shared" si="83"/>
        <v>1.04836016586441</v>
      </c>
      <c r="F203" s="13">
        <f t="shared" si="83"/>
        <v>1.01084962352551</v>
      </c>
      <c r="G203" s="13">
        <f t="shared" si="83"/>
        <v>1.01381963895184</v>
      </c>
      <c r="H203" s="13">
        <f t="shared" si="83"/>
        <v>1.00633454629519</v>
      </c>
      <c r="I203" s="13">
        <f t="shared" si="83"/>
        <v>1.00579966817819</v>
      </c>
      <c r="J203" s="13">
        <f t="shared" si="83"/>
        <v>1.01769959281239</v>
      </c>
      <c r="K203" s="13" t="str">
        <f t="shared" si="83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T203" s="10">
        <v>202112</v>
      </c>
      <c r="AU203" s="13" t="str">
        <f t="shared" si="84"/>
        <v/>
      </c>
      <c r="AV203" s="13" t="str">
        <f t="shared" si="84"/>
        <v/>
      </c>
      <c r="AW203" s="13">
        <f t="shared" si="84"/>
        <v>0</v>
      </c>
      <c r="AX203" s="13">
        <f t="shared" si="84"/>
        <v>0</v>
      </c>
      <c r="AY203" s="13">
        <f t="shared" si="84"/>
        <v>0</v>
      </c>
      <c r="AZ203" s="13">
        <f t="shared" si="84"/>
        <v>0</v>
      </c>
      <c r="BA203" s="13">
        <f t="shared" si="84"/>
        <v>0</v>
      </c>
      <c r="BB203" s="13">
        <f t="shared" si="84"/>
        <v>0</v>
      </c>
      <c r="BC203" s="13" t="str">
        <f t="shared" si="84"/>
        <v/>
      </c>
      <c r="BD203" s="13" t="s">
        <v>25</v>
      </c>
      <c r="BE203" s="13" t="s">
        <v>25</v>
      </c>
      <c r="BF203" s="13" t="s">
        <v>25</v>
      </c>
      <c r="BG203" s="13" t="s">
        <v>25</v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</row>
    <row r="204" ht="15" customHeight="1" outlineLevel="1" spans="2:81">
      <c r="B204" s="10">
        <v>202203</v>
      </c>
      <c r="C204" s="13">
        <f t="shared" si="83"/>
        <v>1.04945768799877</v>
      </c>
      <c r="D204" s="13">
        <f t="shared" si="83"/>
        <v>1.03488619903703</v>
      </c>
      <c r="E204" s="13">
        <f t="shared" si="83"/>
        <v>1.06395267515263</v>
      </c>
      <c r="F204" s="13">
        <f t="shared" si="83"/>
        <v>1.03875000419645</v>
      </c>
      <c r="G204" s="13">
        <f t="shared" si="83"/>
        <v>1.00133925195714</v>
      </c>
      <c r="H204" s="13">
        <f t="shared" si="83"/>
        <v>1.00675308553181</v>
      </c>
      <c r="I204" s="13">
        <f t="shared" si="83"/>
        <v>1.02046739625882</v>
      </c>
      <c r="J204" s="13" t="str">
        <f t="shared" si="83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T204" s="10">
        <v>202203</v>
      </c>
      <c r="AU204" s="13" t="str">
        <f t="shared" si="84"/>
        <v/>
      </c>
      <c r="AV204" s="13" t="str">
        <f t="shared" si="84"/>
        <v/>
      </c>
      <c r="AW204" s="13">
        <f t="shared" si="84"/>
        <v>0</v>
      </c>
      <c r="AX204" s="13">
        <f t="shared" si="84"/>
        <v>0</v>
      </c>
      <c r="AY204" s="13">
        <f t="shared" si="84"/>
        <v>0</v>
      </c>
      <c r="AZ204" s="13">
        <f t="shared" si="84"/>
        <v>0</v>
      </c>
      <c r="BA204" s="13">
        <f t="shared" si="84"/>
        <v>0</v>
      </c>
      <c r="BB204" s="13" t="str">
        <f t="shared" si="84"/>
        <v/>
      </c>
      <c r="BC204" s="13" t="s">
        <v>25</v>
      </c>
      <c r="BD204" s="13" t="s">
        <v>25</v>
      </c>
      <c r="BE204" s="13" t="s">
        <v>25</v>
      </c>
      <c r="BF204" s="13" t="s">
        <v>25</v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</row>
    <row r="205" ht="15" customHeight="1" outlineLevel="1" spans="2:81">
      <c r="B205" s="10">
        <v>202206</v>
      </c>
      <c r="C205" s="13">
        <f t="shared" si="83"/>
        <v>1.075351315368</v>
      </c>
      <c r="D205" s="13">
        <f t="shared" si="83"/>
        <v>1.0339788832823</v>
      </c>
      <c r="E205" s="13">
        <f t="shared" si="83"/>
        <v>1.06789445009179</v>
      </c>
      <c r="F205" s="13">
        <f t="shared" si="83"/>
        <v>1.01860912288473</v>
      </c>
      <c r="G205" s="13">
        <f t="shared" si="83"/>
        <v>1.02237475268773</v>
      </c>
      <c r="H205" s="13">
        <f t="shared" si="83"/>
        <v>1.00026760219963</v>
      </c>
      <c r="I205" s="13" t="str">
        <f t="shared" si="83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T205" s="10">
        <v>202206</v>
      </c>
      <c r="AU205" s="13" t="str">
        <f t="shared" si="84"/>
        <v/>
      </c>
      <c r="AV205" s="13" t="str">
        <f t="shared" si="84"/>
        <v/>
      </c>
      <c r="AW205" s="13">
        <f t="shared" si="84"/>
        <v>0</v>
      </c>
      <c r="AX205" s="13">
        <f t="shared" si="84"/>
        <v>0</v>
      </c>
      <c r="AY205" s="13">
        <f t="shared" si="84"/>
        <v>0</v>
      </c>
      <c r="AZ205" s="13">
        <f t="shared" si="84"/>
        <v>0</v>
      </c>
      <c r="BA205" s="13" t="str">
        <f t="shared" si="84"/>
        <v/>
      </c>
      <c r="BB205" s="13" t="s">
        <v>25</v>
      </c>
      <c r="BC205" s="13" t="s">
        <v>25</v>
      </c>
      <c r="BD205" s="13" t="s">
        <v>25</v>
      </c>
      <c r="BE205" s="13" t="s">
        <v>25</v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</row>
    <row r="206" ht="15" customHeight="1" outlineLevel="1" spans="2:81">
      <c r="B206" s="10">
        <v>202209</v>
      </c>
      <c r="C206" s="13">
        <f t="shared" si="83"/>
        <v>1.03733948887747</v>
      </c>
      <c r="D206" s="13">
        <f t="shared" si="83"/>
        <v>1.07117575640624</v>
      </c>
      <c r="E206" s="13">
        <f t="shared" si="83"/>
        <v>1.01764552741788</v>
      </c>
      <c r="F206" s="13">
        <f t="shared" si="83"/>
        <v>1.00755304815518</v>
      </c>
      <c r="G206" s="13">
        <f t="shared" si="83"/>
        <v>1.01099716674664</v>
      </c>
      <c r="H206" s="13" t="str">
        <f t="shared" si="83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T206" s="10">
        <v>202209</v>
      </c>
      <c r="AU206" s="13" t="str">
        <f t="shared" si="84"/>
        <v/>
      </c>
      <c r="AV206" s="13" t="str">
        <f t="shared" si="84"/>
        <v/>
      </c>
      <c r="AW206" s="13">
        <f t="shared" si="84"/>
        <v>0</v>
      </c>
      <c r="AX206" s="13">
        <f t="shared" si="84"/>
        <v>0</v>
      </c>
      <c r="AY206" s="13">
        <f t="shared" si="84"/>
        <v>0</v>
      </c>
      <c r="AZ206" s="13" t="str">
        <f t="shared" si="84"/>
        <v/>
      </c>
      <c r="BA206" s="13" t="s">
        <v>25</v>
      </c>
      <c r="BB206" s="13" t="s">
        <v>25</v>
      </c>
      <c r="BC206" s="13" t="s">
        <v>25</v>
      </c>
      <c r="BD206" s="13" t="s">
        <v>25</v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</row>
    <row r="207" ht="15" customHeight="1" outlineLevel="1" spans="2:81">
      <c r="B207" s="10">
        <v>202212</v>
      </c>
      <c r="C207" s="13">
        <f t="shared" si="83"/>
        <v>1.10068089495251</v>
      </c>
      <c r="D207" s="13">
        <f t="shared" si="83"/>
        <v>1.01863237437397</v>
      </c>
      <c r="E207" s="13">
        <f t="shared" si="83"/>
        <v>1.03099019251437</v>
      </c>
      <c r="F207" s="13">
        <f t="shared" si="83"/>
        <v>1.0046514109973</v>
      </c>
      <c r="G207" s="13" t="str">
        <f t="shared" si="83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T207" s="10">
        <v>202212</v>
      </c>
      <c r="AU207" s="13" t="str">
        <f t="shared" si="84"/>
        <v/>
      </c>
      <c r="AV207" s="13" t="str">
        <f t="shared" si="84"/>
        <v/>
      </c>
      <c r="AW207" s="13">
        <f t="shared" si="84"/>
        <v>0</v>
      </c>
      <c r="AX207" s="13">
        <f t="shared" si="84"/>
        <v>0</v>
      </c>
      <c r="AY207" s="13" t="str">
        <f t="shared" si="84"/>
        <v/>
      </c>
      <c r="AZ207" s="13" t="s">
        <v>25</v>
      </c>
      <c r="BA207" s="13" t="s">
        <v>25</v>
      </c>
      <c r="BB207" s="13" t="s">
        <v>25</v>
      </c>
      <c r="BC207" s="13" t="s">
        <v>25</v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</row>
    <row r="208" ht="15" customHeight="1" outlineLevel="1" spans="2:81">
      <c r="B208" s="10">
        <v>202303</v>
      </c>
      <c r="C208" s="13">
        <f t="shared" si="83"/>
        <v>0.958418926708208</v>
      </c>
      <c r="D208" s="13">
        <f t="shared" si="83"/>
        <v>1.02821423155611</v>
      </c>
      <c r="E208" s="13">
        <f t="shared" si="83"/>
        <v>0.979547209843131</v>
      </c>
      <c r="F208" s="13" t="str">
        <f t="shared" si="83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T208" s="10">
        <v>202303</v>
      </c>
      <c r="AU208" s="13" t="str">
        <f t="shared" si="84"/>
        <v/>
      </c>
      <c r="AV208" s="13" t="str">
        <f t="shared" si="84"/>
        <v/>
      </c>
      <c r="AW208" s="13">
        <f t="shared" si="84"/>
        <v>0</v>
      </c>
      <c r="AX208" s="13" t="str">
        <f t="shared" si="84"/>
        <v/>
      </c>
      <c r="AY208" s="13" t="s">
        <v>25</v>
      </c>
      <c r="AZ208" s="13" t="s">
        <v>25</v>
      </c>
      <c r="BA208" s="13" t="s">
        <v>25</v>
      </c>
      <c r="BB208" s="13" t="s">
        <v>25</v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</row>
    <row r="209" ht="15" customHeight="1" outlineLevel="1" spans="2:81">
      <c r="B209" s="10">
        <v>202306</v>
      </c>
      <c r="C209" s="13">
        <f t="shared" si="83"/>
        <v>1.05636729184316</v>
      </c>
      <c r="D209" s="13">
        <f t="shared" si="83"/>
        <v>0.969801546304258</v>
      </c>
      <c r="E209" s="13" t="str">
        <f t="shared" si="83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T209" s="10">
        <v>202306</v>
      </c>
      <c r="AU209" s="13" t="str">
        <f t="shared" si="84"/>
        <v/>
      </c>
      <c r="AV209" s="13" t="str">
        <f t="shared" si="84"/>
        <v/>
      </c>
      <c r="AW209" s="13" t="str">
        <f t="shared" si="84"/>
        <v/>
      </c>
      <c r="AX209" s="13" t="s">
        <v>25</v>
      </c>
      <c r="AY209" s="13" t="s">
        <v>25</v>
      </c>
      <c r="AZ209" s="13" t="s">
        <v>25</v>
      </c>
      <c r="BA209" s="13" t="s">
        <v>25</v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</row>
    <row r="210" ht="15" customHeight="1" outlineLevel="1" spans="2:81">
      <c r="B210" s="10">
        <v>202309</v>
      </c>
      <c r="C210" s="13">
        <f t="shared" si="83"/>
        <v>0.925577815988112</v>
      </c>
      <c r="D210" s="13" t="str">
        <f t="shared" si="83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T210" s="10">
        <v>202309</v>
      </c>
      <c r="AU210" s="13" t="str">
        <f t="shared" si="84"/>
        <v/>
      </c>
      <c r="AV210" s="13" t="str">
        <f t="shared" si="84"/>
        <v/>
      </c>
      <c r="AW210" s="13" t="s">
        <v>25</v>
      </c>
      <c r="AX210" s="13" t="s">
        <v>25</v>
      </c>
      <c r="AY210" s="13" t="s">
        <v>25</v>
      </c>
      <c r="AZ210" s="13" t="s">
        <v>25</v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</row>
    <row r="211" ht="15" customHeight="1" outlineLevel="1" spans="2:81">
      <c r="B211" s="10">
        <v>202312</v>
      </c>
      <c r="C211" s="13" t="str">
        <f t="shared" si="83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T211" s="10">
        <v>202312</v>
      </c>
      <c r="AU211" s="13" t="str">
        <f t="shared" si="84"/>
        <v/>
      </c>
      <c r="AV211" s="13" t="s">
        <v>25</v>
      </c>
      <c r="AW211" s="13" t="s">
        <v>25</v>
      </c>
      <c r="AX211" s="13" t="s">
        <v>25</v>
      </c>
      <c r="AY211" s="13" t="s">
        <v>25</v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</row>
    <row r="212" ht="15" customHeight="1" outlineLevel="1" spans="2:81">
      <c r="B212" s="6" t="s">
        <v>27</v>
      </c>
      <c r="C212" s="13">
        <f>IFERROR(IF(COUNT(C177:C210)-2&lt;=0,0,(SUM(C177:C210)-MAX(C177:C210)-MIN(C177:C210))/(COUNT(C177:C210)-2)),0)</f>
        <v>1.47875896689275</v>
      </c>
      <c r="D212" s="13">
        <f>IFERROR(IF(COUNT(D177:D209)-2&lt;=0,0,(SUM(D177:D209)-MAX(D177:D209)-MIN(D177:D209))/(COUNT(D177:D209)-2)),0)</f>
        <v>1.08374913877336</v>
      </c>
      <c r="E212" s="13">
        <f>IFERROR(IF(COUNT(E177:E208)-2&lt;=0,0,(SUM(E177:E208)-MAX(E177:E208)-MIN(E177:E208))/(COUNT(E177:E208)-2)),0)</f>
        <v>1.06686502799657</v>
      </c>
      <c r="F212" s="13">
        <f>IFERROR(IF(COUNT(F177:F207)-2&lt;=0,0,(SUM(F177:F207)-MAX(F177:F207)-MIN(F177:F207))/(COUNT(F177:F207)-2)),0)</f>
        <v>1.06502020176247</v>
      </c>
      <c r="G212" s="13">
        <f>IFERROR(IF(COUNT(G177:G206)-2&lt;=0,0,(SUM(G177:G206)-MAX(G177:G206)-MIN(G177:G206))/(COUNT(G177:G206)-2)),0)</f>
        <v>1.02248494300292</v>
      </c>
      <c r="H212" s="13">
        <f>IFERROR(IF(COUNT(H177:H205)-2&lt;=0,0,(SUM(H177:H205)-MAX(H177:H205)-MIN(H177:H205))/(COUNT(H177:H205)-2)),0)</f>
        <v>1.00341454630144</v>
      </c>
      <c r="I212" s="13">
        <f>IFERROR(IF(COUNT(I177:I204)-2&lt;=0,0,(SUM(I177:I204)-MAX(I177:I204)-MIN(I177:I204))/(COUNT(I177:I204)-2)),0)</f>
        <v>1.01271009145392</v>
      </c>
      <c r="J212" s="13">
        <f>IFERROR(IF(COUNT(J177:J203)-2&lt;=0,0,(SUM(J177:J203)-MAX(J177:J203)-MIN(J177:J203))/(COUNT(J177:J203)-2)),0)</f>
        <v>1.00132941651274</v>
      </c>
      <c r="K212" s="13">
        <f>IFERROR(IF(COUNT(K177:K202)-2&lt;=0,0,(SUM(K177:K202)-MAX(K177:K202)-MIN(K177:K202))/(COUNT(K177:K202)-2)),0)</f>
        <v>1.00312524850527</v>
      </c>
      <c r="L212" s="13">
        <f>IFERROR(IF(COUNT(L177:L201)-2&lt;=0,0,(SUM(L177:L201)-MAX(L177:L201)-MIN(L177:L201))/(COUNT(L177:L201)-2)),0)</f>
        <v>1.00029002433533</v>
      </c>
      <c r="M212" s="13">
        <f>IFERROR(IF(COUNT(M177:M200)-2&lt;=0,0,(SUM(M177:M200)-MAX(M177:M200)-MIN(M177:M200))/(COUNT(M177:M200)-2)),0)</f>
        <v>1.0011643714678</v>
      </c>
      <c r="N212" s="13">
        <f>IFERROR(IF(COUNT(N177:N199)-2&lt;=0,0,(SUM(N177:N199)-MAX(N177:N199)-MIN(N177:N199))/(COUNT(N177:N199)-2)),0)</f>
        <v>1.00016669695128</v>
      </c>
      <c r="O212" s="13">
        <f>IFERROR(IF(COUNT(O177:O198)-2&lt;=0,0,(SUM(O177:O198)-MAX(O177:O198)-MIN(O177:O198))/(COUNT(O177:O198)-2)),0)</f>
        <v>1.00008494007801</v>
      </c>
      <c r="P212" s="13">
        <f>IFERROR(IF(COUNT(P177:P197)-2&lt;=0,0,(SUM(P177:P197)-MAX(P177:P197)-MIN(P177:P197))/(COUNT(P177:P197)-2)),0)</f>
        <v>1.00007018201181</v>
      </c>
      <c r="Q212" s="13">
        <f>IFERROR(IF(COUNT(Q177:Q196)-2&lt;=0,0,(SUM(Q177:Q196)-MAX(Q177:Q196)-MIN(Q177:Q196))/(COUNT(Q177:Q196)-2)),0)</f>
        <v>1.00003226016725</v>
      </c>
      <c r="R212" s="13">
        <f>IFERROR(IF(COUNT(R177:R195)-2&lt;=0,0,(SUM(R177:R195)-MAX(R177:R195)-MIN(R177:R195))/(COUNT(R177:R195)-2)),0)</f>
        <v>1.00002205392062</v>
      </c>
      <c r="S212" s="13">
        <f>IFERROR(IF(COUNT(S177:S194)-2&lt;=0,0,(SUM(S177:S194)-MAX(S177:S194)-MIN(S177:S194))/(COUNT(S177:S194)-2)),0)</f>
        <v>0.999992260730523</v>
      </c>
      <c r="T212" s="13">
        <f>IFERROR(IF(COUNT(T177:T193)-2&lt;=0,0,(SUM(T177:T193)-MAX(T177:T193)-MIN(T177:T193))/(COUNT(T177:T193)-2)),0)</f>
        <v>0.999993733653785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T212" s="6" t="s">
        <v>27</v>
      </c>
      <c r="AU212" s="13">
        <f>IFERROR(IF(COUNT(AU177:AU210)-2&lt;=0,0,(SUM(AU177:AU210)-MAX(AU177:AU210)-MIN(AU177:AU210))/(COUNT(AU177:AU210)-2)),0)</f>
        <v>0</v>
      </c>
      <c r="AV212" s="13">
        <f>IFERROR(IF(COUNT(AV177:AV209)-2&lt;=0,0,(SUM(AV177:AV209)-MAX(AV177:AV209)-MIN(AV177:AV209))/(COUNT(AV177:AV209)-2)),0)</f>
        <v>0</v>
      </c>
      <c r="AW212" s="13">
        <f>IFERROR(IF(COUNT(AW177:AW208)-2&lt;=0,0,(SUM(AW177:AW208)-MAX(AW177:AW208)-MIN(AW177:AW208))/(COUNT(AW177:AW208)-2)),0)</f>
        <v>0</v>
      </c>
      <c r="AX212" s="13">
        <f>IFERROR(IF(COUNT(AX177:AX207)-2&lt;=0,0,(SUM(AX177:AX207)-MAX(AX177:AX207)-MIN(AX177:AX207))/(COUNT(AX177:AX207)-2)),0)</f>
        <v>0</v>
      </c>
      <c r="AY212" s="13">
        <f>IFERROR(IF(COUNT(AY177:AY206)-2&lt;=0,0,(SUM(AY177:AY206)-MAX(AY177:AY206)-MIN(AY177:AY206))/(COUNT(AY177:AY206)-2)),0)</f>
        <v>0</v>
      </c>
      <c r="AZ212" s="13">
        <f>IFERROR(IF(COUNT(AZ177:AZ205)-2&lt;=0,0,(SUM(AZ177:AZ205)-MAX(AZ177:AZ205)-MIN(AZ177:AZ205))/(COUNT(AZ177:AZ205)-2)),0)</f>
        <v>0</v>
      </c>
      <c r="BA212" s="13">
        <f>IFERROR(IF(COUNT(BA177:BA204)-2&lt;=0,0,(SUM(BA177:BA204)-MAX(BA177:BA204)-MIN(BA177:BA204))/(COUNT(BA177:BA204)-2)),0)</f>
        <v>0</v>
      </c>
      <c r="BB212" s="13">
        <f>IFERROR(IF(COUNT(BB177:BB203)-2&lt;=0,0,(SUM(BB177:BB203)-MAX(BB177:BB203)-MIN(BB177:BB203))/(COUNT(BB177:BB203)-2)),0)</f>
        <v>0</v>
      </c>
      <c r="BC212" s="13">
        <f>IFERROR(IF(COUNT(BC177:BC202)-2&lt;=0,0,(SUM(BC177:BC202)-MAX(BC177:BC202)-MIN(BC177:BC202))/(COUNT(BC177:BC202)-2)),0)</f>
        <v>0</v>
      </c>
      <c r="BD212" s="13">
        <f>IFERROR(IF(COUNT(BD177:BD201)-2&lt;=0,0,(SUM(BD177:BD201)-MAX(BD177:BD201)-MIN(BD177:BD201))/(COUNT(BD177:BD201)-2)),0)</f>
        <v>0</v>
      </c>
      <c r="BE212" s="13">
        <f>IFERROR(IF(COUNT(BE177:BE200)-2&lt;=0,0,(SUM(BE177:BE200)-MAX(BE177:BE200)-MIN(BE177:BE200))/(COUNT(BE177:BE200)-2)),0)</f>
        <v>0</v>
      </c>
      <c r="BF212" s="13">
        <f>IFERROR(IF(COUNT(BF177:BF199)-2&lt;=0,0,(SUM(BF177:BF199)-MAX(BF177:BF199)-MIN(BF177:BF199))/(COUNT(BF177:BF199)-2)),0)</f>
        <v>0</v>
      </c>
      <c r="BG212" s="13">
        <f>IFERROR(IF(COUNT(BG177:BG198)-2&lt;=0,0,(SUM(BG177:BG198)-MAX(BG177:BG198)-MIN(BG177:BG198))/(COUNT(BG177:BG198)-2)),0)</f>
        <v>0</v>
      </c>
      <c r="BH212" s="13">
        <f>IFERROR(IF(COUNT(BH177:BH197)-2&lt;=0,0,(SUM(BH177:BH197)-MAX(BH177:BH197)-MIN(BH177:BH197))/(COUNT(BH177:BH197)-2)),0)</f>
        <v>0</v>
      </c>
      <c r="BI212" s="13">
        <f>IFERROR(IF(COUNT(BI177:BI196)-2&lt;=0,0,(SUM(BI177:BI196)-MAX(BI177:BI196)-MIN(BI177:BI196))/(COUNT(BI177:BI196)-2)),0)</f>
        <v>0</v>
      </c>
      <c r="BJ212" s="13">
        <f>IFERROR(IF(COUNT(BJ177:BJ195)-2&lt;=0,0,(SUM(BJ177:BJ195)-MAX(BJ177:BJ195)-MIN(BJ177:BJ195))/(COUNT(BJ177:BJ195)-2)),0)</f>
        <v>0</v>
      </c>
      <c r="BK212" s="13">
        <f>IFERROR(IF(COUNT(BK177:BK194)-2&lt;=0,0,(SUM(BK177:BK194)-MAX(BK177:BK194)-MIN(BK177:BK194))/(COUNT(BK177:BK194)-2)),0)</f>
        <v>0</v>
      </c>
      <c r="BL212" s="13">
        <f>IFERROR(IF(COUNT(BL177:BL193)-2&lt;=0,0,(SUM(BL177:BL193)-MAX(BL177:BL193)-MIN(BL177:BL193))/(COUNT(BL177:BL193)-2)),0)</f>
        <v>0</v>
      </c>
      <c r="BM212" s="13">
        <f>IFERROR(IF(COUNT(BM177:BM192)-2&lt;=0,0,(SUM(BM177:BM192)-MAX(BM177:BM192)-MIN(BM177:BM192))/(COUNT(BM177:BM192)-2)),0)</f>
        <v>0</v>
      </c>
      <c r="BN212" s="13">
        <f>IFERROR(IF(COUNT(BN177:BN191)-2&lt;=0,0,(SUM(BN177:BN191)-MAX(BN177:BN191)-MIN(BN177:BN191))/(COUNT(BN177:BN191)-2)),0)</f>
        <v>0</v>
      </c>
      <c r="BO212" s="13">
        <f>IFERROR(IF(COUNT(BO177:BO190)-2&lt;=0,0,(SUM(BO177:BO190)-MAX(BO177:BO190)-MIN(BO177:BO190))/(COUNT(BO177:BO190)-2)),0)</f>
        <v>0</v>
      </c>
      <c r="BP212" s="13">
        <f>IFERROR(IF(COUNT(BP177:BP189)-2&lt;=0,0,(SUM(BP177:BP189)-MAX(BP177:BP189)-MIN(BP177:BP189))/(COUNT(BP177:BP189)-2)),0)</f>
        <v>0</v>
      </c>
      <c r="BQ212" s="13">
        <f>IFERROR(IF(COUNT(BQ177:BQ188)-2&lt;=0,0,(SUM(BQ177:BQ188)-MAX(BQ177:BQ188)-MIN(BQ177:BQ188))/(COUNT(BQ177:BQ188)-2)),0)</f>
        <v>0</v>
      </c>
      <c r="BR212" s="13">
        <f>IFERROR(IF(COUNT(BR177:BR187)-2&lt;=0,0,(SUM(BR177:BR187)-MAX(BR177:BR187)-MIN(BR177:BR187))/(COUNT(BR177:BR187)-2)),0)</f>
        <v>0</v>
      </c>
      <c r="BS212" s="13">
        <f>IFERROR(IF(COUNT(BS177:BS186)-2&lt;=0,0,(SUM(BS177:BS186)-MAX(BS177:BS186)-MIN(BS177:BS186))/(COUNT(BS177:BS186)-2)),0)</f>
        <v>0</v>
      </c>
      <c r="BT212" s="13">
        <f>IFERROR(IF(COUNT(BT177:BT185)-2&lt;=0,0,(SUM(BT177:BT185)-MAX(BT177:BT185)-MIN(BT177:BT185))/(COUNT(BT177:BT185)-2)),0)</f>
        <v>0</v>
      </c>
      <c r="BU212" s="13">
        <f>IFERROR(IF(COUNT(BU177:BU184)-2&lt;=0,0,(SUM(BU177:BU184)-MAX(BU177:BU184)-MIN(BU177:BU184))/(COUNT(BU177:BU184)-2)),0)</f>
        <v>0</v>
      </c>
      <c r="BV212" s="13">
        <f>IFERROR(IF(COUNT(BV177:BV183)-2&lt;=0,0,(SUM(BV177:BV183)-MAX(BV177:BV183)-MIN(BV177:BV183))/(COUNT(BV177:BV183)-2)),0)</f>
        <v>0</v>
      </c>
      <c r="BW212" s="13">
        <f>IFERROR(IF(COUNT(BW177:BW182)-2&lt;=0,0,(SUM(BW177:BW182)-MAX(BW177:BW182)-MIN(BW177:BW182))/(COUNT(BW177:BW182)-2)),0)</f>
        <v>0</v>
      </c>
      <c r="BX212" s="13">
        <f>IFERROR(IF(COUNT(BX177:BX181)-2&lt;=0,0,(SUM(BX177:BX181)-MAX(BX177:BX181)-MIN(BX177:BX181))/(COUNT(BX177:BX181)-2)),0)</f>
        <v>0</v>
      </c>
      <c r="BY212" s="13">
        <f>IFERROR(IF(COUNT(BY177:BY180)-2&lt;=0,0,(SUM(BY177:BY180)-MAX(BY177:BY180)-MIN(BY177:BY180))/(COUNT(BY177:BY180)-2)),0)</f>
        <v>0</v>
      </c>
      <c r="BZ212" s="13">
        <f>IFERROR(IF(COUNT(BZ177:BZ179)-2&lt;=0,0,(SUM(BZ177:BZ179)-MAX(BZ177:BZ179)-MIN(BZ177:BZ179))/(COUNT(BZ177:BZ179)-2)),0)</f>
        <v>0</v>
      </c>
      <c r="CA212" s="13">
        <f>IFERROR(IF(COUNT(CA177:CA178)-2&lt;=0,0,(SUM(CA177:CA178)-MAX(CA177:CA178)-MIN(CA177:CA178))/(COUNT(CA177:CA178)-2)),0)</f>
        <v>0</v>
      </c>
      <c r="CB212" s="13">
        <f>IFERROR(IF(COUNT(CB177:CB177)-2&lt;=0,0,(SUM(CB177:CB177)-MAX(CB177:CB177)-MIN(CB177:CB177))/(COUNT(CB177:CB177)-2)),0)</f>
        <v>0</v>
      </c>
      <c r="CC212" s="13" t="s">
        <v>25</v>
      </c>
    </row>
    <row r="213" ht="15" customHeight="1" outlineLevel="1" spans="2:81">
      <c r="B213" s="6" t="s">
        <v>28</v>
      </c>
      <c r="C213" s="13">
        <f>IFERROR(SUM(D138:D171)/SUM(C138:C171),0)</f>
        <v>1.1532076987365</v>
      </c>
      <c r="D213" s="13">
        <f>IFERROR(SUM(E138:E170)/SUM(D138:D170),0)</f>
        <v>1.08824845355871</v>
      </c>
      <c r="E213" s="13">
        <f>IFERROR(SUM(F138:F169)/SUM(E138:E169),0)</f>
        <v>1.05974177599855</v>
      </c>
      <c r="F213" s="13">
        <f>IFERROR(SUM(G138:G168)/SUM(F138:F168),0)</f>
        <v>1.02988197792714</v>
      </c>
      <c r="G213" s="13">
        <f>IFERROR(SUM(H138:H167)/SUM(G138:G167),0)</f>
        <v>1.017421442126</v>
      </c>
      <c r="H213" s="13">
        <f>IFERROR(SUM(I138:I166)/SUM(H138:H166),0)</f>
        <v>1.00879068538633</v>
      </c>
      <c r="I213" s="13">
        <f>IFERROR(SUM(J138:J165)/SUM(I138:I165),0)</f>
        <v>1.00509671743977</v>
      </c>
      <c r="J213" s="13">
        <f>IFERROR(SUM(K138:K164)/SUM(J138:J164),0)</f>
        <v>1.00076685016336</v>
      </c>
      <c r="K213" s="13">
        <f>IFERROR(SUM(L138:L163)/SUM(K138:K163),0)</f>
        <v>1.00403856446483</v>
      </c>
      <c r="L213" s="13">
        <f>IFERROR(SUM(M138:M162)/SUM(L138:L162),0)</f>
        <v>1.00141385779098</v>
      </c>
      <c r="M213" s="13">
        <f>IFERROR(SUM(N138:N161)/SUM(M138:M161),0)</f>
        <v>1.00109483297701</v>
      </c>
      <c r="N213" s="13">
        <f>IFERROR(SUM(O138:O160)/SUM(N138:N160),0)</f>
        <v>1.00147838513828</v>
      </c>
      <c r="O213" s="13">
        <f>IFERROR(SUM(P138:P159)/SUM(O138:O159),0)</f>
        <v>1.00029457407196</v>
      </c>
      <c r="P213" s="13">
        <f>IFERROR(SUM(Q138:Q158)/SUM(P138:P158),0)</f>
        <v>1.000561456245</v>
      </c>
      <c r="Q213" s="13">
        <f>IFERROR(SUM(R138:R157)/SUM(Q138:Q157),0)</f>
        <v>1.00086940244382</v>
      </c>
      <c r="R213" s="13">
        <f>IFERROR(SUM(S138:S156)/SUM(R138:R156),0)</f>
        <v>1.00085695810261</v>
      </c>
      <c r="S213" s="13">
        <f>IFERROR(SUM(T138:T155)/SUM(S138:S155),0)</f>
        <v>1.00088434165056</v>
      </c>
      <c r="T213" s="13">
        <f>IFERROR(SUM(U138:U154)/SUM(T138:T154),0)</f>
        <v>0.999973494977622</v>
      </c>
      <c r="U213" s="13">
        <f>IFERROR(SUM(V138:V153)/SUM(U138:U153),0)</f>
        <v>0.999975263902706</v>
      </c>
      <c r="V213" s="13">
        <f>IFERROR(SUM(W138:W152)/SUM(V138:V152),0)</f>
        <v>1</v>
      </c>
      <c r="W213" s="13">
        <f>IFERROR(SUM(X138:X151)/SUM(W138:W151),0)</f>
        <v>0.999776799757382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0.999373564907677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T213" s="6" t="s">
        <v>28</v>
      </c>
      <c r="AU213" s="13">
        <f>IFERROR(SUM(AV138:AV171)/SUM(AU138:AU171),0)</f>
        <v>0</v>
      </c>
      <c r="AV213" s="13">
        <f>IFERROR(SUM(AW138:AW170)/SUM(AV138:AV170),0)</f>
        <v>0</v>
      </c>
      <c r="AW213" s="13">
        <f>IFERROR(SUM(AX138:AX169)/SUM(AW138:AW169),0)</f>
        <v>0</v>
      </c>
      <c r="AX213" s="13">
        <f>IFERROR(SUM(AY138:AY168)/SUM(AX138:AX168),0)</f>
        <v>0</v>
      </c>
      <c r="AY213" s="13">
        <f>IFERROR(SUM(AZ138:AZ167)/SUM(AY138:AY167),0)</f>
        <v>0</v>
      </c>
      <c r="AZ213" s="13">
        <f>IFERROR(SUM(BA138:BA166)/SUM(AZ138:AZ166),0)</f>
        <v>0</v>
      </c>
      <c r="BA213" s="13">
        <f>IFERROR(SUM(BB138:BB165)/SUM(BA138:BA165),0)</f>
        <v>0</v>
      </c>
      <c r="BB213" s="13">
        <f>IFERROR(SUM(BC138:BC164)/SUM(BB138:BB164),0)</f>
        <v>0</v>
      </c>
      <c r="BC213" s="13">
        <f>IFERROR(SUM(BD138:BD163)/SUM(BC138:BC163),0)</f>
        <v>0</v>
      </c>
      <c r="BD213" s="13">
        <f>IFERROR(SUM(BE138:BE162)/SUM(BD138:BD162),0)</f>
        <v>0</v>
      </c>
      <c r="BE213" s="13">
        <f>IFERROR(SUM(BF138:BF161)/SUM(BE138:BE161),0)</f>
        <v>0</v>
      </c>
      <c r="BF213" s="13">
        <f>IFERROR(SUM(BG138:BG160)/SUM(BF138:BF160),0)</f>
        <v>0</v>
      </c>
      <c r="BG213" s="13">
        <f>IFERROR(SUM(BH138:BH159)/SUM(BG138:BG159),0)</f>
        <v>0</v>
      </c>
      <c r="BH213" s="13">
        <f>IFERROR(SUM(BI138:BI158)/SUM(BH138:BH158),0)</f>
        <v>0</v>
      </c>
      <c r="BI213" s="13">
        <f>IFERROR(SUM(BJ138:BJ157)/SUM(BI138:BI157),0)</f>
        <v>0</v>
      </c>
      <c r="BJ213" s="13">
        <f>IFERROR(SUM(BK138:BK156)/SUM(BJ138:BJ156),0)</f>
        <v>0</v>
      </c>
      <c r="BK213" s="13">
        <f>IFERROR(SUM(BL138:BL155)/SUM(BK138:BK155),0)</f>
        <v>0</v>
      </c>
      <c r="BL213" s="13">
        <f>IFERROR(SUM(BM138:BM154)/SUM(BL138:BL154),0)</f>
        <v>0</v>
      </c>
      <c r="BM213" s="13">
        <f>IFERROR(SUM(BN138:BN153)/SUM(BM138:BM153),0)</f>
        <v>0</v>
      </c>
      <c r="BN213" s="13">
        <f>IFERROR(SUM(BO138:BO152)/SUM(BN138:BN152),0)</f>
        <v>0</v>
      </c>
      <c r="BO213" s="13">
        <f>IFERROR(SUM(BP138:BP151)/SUM(BO138:BO151),0)</f>
        <v>0</v>
      </c>
      <c r="BP213" s="13">
        <f>IFERROR(SUM(BQ138:BQ150)/SUM(BP138:BP150),0)</f>
        <v>0</v>
      </c>
      <c r="BQ213" s="13">
        <f>IFERROR(SUM(BR138:BR149)/SUM(BQ138:BQ149),0)</f>
        <v>0</v>
      </c>
      <c r="BR213" s="13">
        <f>IFERROR(SUM(BS138:BS148)/SUM(BR138:BR148),0)</f>
        <v>0</v>
      </c>
      <c r="BS213" s="13">
        <f>IFERROR(SUM(BT138:BT147)/SUM(BS138:BS147),0)</f>
        <v>0</v>
      </c>
      <c r="BT213" s="13">
        <f>IFERROR(SUM(BU138:BU146)/SUM(BT138:BT146),0)</f>
        <v>0</v>
      </c>
      <c r="BU213" s="13">
        <f>IFERROR(SUM(BV138:BV145)/SUM(BU138:BU145),0)</f>
        <v>0</v>
      </c>
      <c r="BV213" s="13">
        <f>IFERROR(SUM(BW138:BW144)/SUM(BV138:BV144),0)</f>
        <v>0</v>
      </c>
      <c r="BW213" s="13">
        <f>IFERROR(SUM(BX138:BX143)/SUM(BW138:BW143),0)</f>
        <v>0</v>
      </c>
      <c r="BX213" s="13">
        <f>IFERROR(SUM(BY138:BY142)/SUM(BX138:BX142),0)</f>
        <v>0</v>
      </c>
      <c r="BY213" s="13">
        <f>IFERROR(SUM(BZ138:BZ141)/SUM(BY138:BY141),0)</f>
        <v>0</v>
      </c>
      <c r="BZ213" s="13">
        <f>IFERROR(SUM(CA138:CA140)/SUM(BZ138:BZ140),0)</f>
        <v>0</v>
      </c>
      <c r="CA213" s="13">
        <f>IFERROR(SUM(CB138:CB139)/SUM(CA138:CA139),0)</f>
        <v>0</v>
      </c>
      <c r="CB213" s="13">
        <f>IFERROR(SUM(CC138:CC138)/SUM(CB138:CB138),0)</f>
        <v>0</v>
      </c>
      <c r="CC213" s="13" t="s">
        <v>25</v>
      </c>
    </row>
    <row r="214" ht="15" customHeight="1" outlineLevel="1" spans="2:81">
      <c r="B214" s="6" t="s">
        <v>29</v>
      </c>
      <c r="C214" s="13">
        <f>IFERROR(SUM(D170:D171)/SUM(C170:C171),0)</f>
        <v>0.99001692578641</v>
      </c>
      <c r="D214" s="13">
        <f>IFERROR(SUM(E169:E170)/SUM(D169:D170),0)</f>
        <v>0.995651954696816</v>
      </c>
      <c r="E214" s="13">
        <f>IFERROR(SUM(F168:F169)/SUM(E168:E169),0)</f>
        <v>1.00708544947541</v>
      </c>
      <c r="F214" s="13">
        <f>IFERROR(SUM(G167:G168)/SUM(F167:F168),0)</f>
        <v>1.00605793085595</v>
      </c>
      <c r="G214" s="13">
        <f>IFERROR(SUM(H166:H167)/SUM(G166:G167),0)</f>
        <v>1.01645460502651</v>
      </c>
      <c r="H214" s="13">
        <f>IFERROR(SUM(I165:I166)/SUM(H165:H166),0)</f>
        <v>1.0035697961717</v>
      </c>
      <c r="I214" s="13">
        <f>IFERROR(SUM(J164:J165)/SUM(I164:I165),0)</f>
        <v>1.01391448676378</v>
      </c>
      <c r="J214" s="13">
        <f>IFERROR(SUM(K163:K164)/SUM(J163:J164),0)</f>
        <v>1.00765433876826</v>
      </c>
      <c r="K214" s="13">
        <f>IFERROR(SUM(L162:L163)/SUM(K162:K163),0)</f>
        <v>1.00876582576111</v>
      </c>
      <c r="L214" s="13">
        <f>IFERROR(SUM(M161:M162)/SUM(L161:L162),0)</f>
        <v>1.00136227247234</v>
      </c>
      <c r="M214" s="13">
        <f>IFERROR(SUM(N160:N161)/SUM(M160:M161),0)</f>
        <v>1.00275218455112</v>
      </c>
      <c r="N214" s="13">
        <f>IFERROR(SUM(O159:O160)/SUM(N159:N160),0)</f>
        <v>1.00585043352649</v>
      </c>
      <c r="O214" s="13">
        <f>IFERROR(SUM(P158:P159)/SUM(O158:O159),0)</f>
        <v>1.00036431981666</v>
      </c>
      <c r="P214" s="13">
        <f>IFERROR(SUM(Q157:Q158)/SUM(P157:P158),0)</f>
        <v>1.00111465215446</v>
      </c>
      <c r="Q214" s="13">
        <f>IFERROR(SUM(R156:R157)/SUM(Q156:Q157),0)</f>
        <v>1.00160835345695</v>
      </c>
      <c r="R214" s="13">
        <f>IFERROR(SUM(S155:S156)/SUM(R155:R156),0)</f>
        <v>1.00002673640966</v>
      </c>
      <c r="S214" s="13">
        <f>IFERROR(SUM(T154:T155)/SUM(S154:S155),0)</f>
        <v>1.00152265825393</v>
      </c>
      <c r="T214" s="13">
        <f>IFERROR(SUM(U153:U154)/SUM(T153:T154),0)</f>
        <v>0.999954881370226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0.998822566513586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T214" s="6" t="s">
        <v>29</v>
      </c>
      <c r="AU214" s="13">
        <f>IFERROR(SUM(AV170:AV171)/SUM(AU170:AU171),0)</f>
        <v>0</v>
      </c>
      <c r="AV214" s="13">
        <f>IFERROR(SUM(AW169:AW170)/SUM(AV169:AV170),0)</f>
        <v>0</v>
      </c>
      <c r="AW214" s="13">
        <f>IFERROR(SUM(AX168:AX169)/SUM(AW168:AW169),0)</f>
        <v>0</v>
      </c>
      <c r="AX214" s="13">
        <f>IFERROR(SUM(AY167:AY168)/SUM(AX167:AX168),0)</f>
        <v>0</v>
      </c>
      <c r="AY214" s="13">
        <f>IFERROR(SUM(AZ166:AZ167)/SUM(AY166:AY167),0)</f>
        <v>0</v>
      </c>
      <c r="AZ214" s="13">
        <f>IFERROR(SUM(BA165:BA166)/SUM(AZ165:AZ166),0)</f>
        <v>0</v>
      </c>
      <c r="BA214" s="13">
        <f>IFERROR(SUM(BB164:BB165)/SUM(BA164:BA165),0)</f>
        <v>0</v>
      </c>
      <c r="BB214" s="13">
        <f>IFERROR(SUM(BC163:BC164)/SUM(BB163:BB164),0)</f>
        <v>0</v>
      </c>
      <c r="BC214" s="13">
        <f>IFERROR(SUM(BD162:BD163)/SUM(BC162:BC163),0)</f>
        <v>0</v>
      </c>
      <c r="BD214" s="13">
        <f>IFERROR(SUM(BE161:BE162)/SUM(BD161:BD162),0)</f>
        <v>0</v>
      </c>
      <c r="BE214" s="13">
        <f>IFERROR(SUM(BF160:BF161)/SUM(BE160:BE161),0)</f>
        <v>0</v>
      </c>
      <c r="BF214" s="13">
        <f>IFERROR(SUM(BG159:BG160)/SUM(BF159:BF160),0)</f>
        <v>0</v>
      </c>
      <c r="BG214" s="13">
        <f>IFERROR(SUM(BH158:BH159)/SUM(BG158:BG159),0)</f>
        <v>0</v>
      </c>
      <c r="BH214" s="13">
        <f>IFERROR(SUM(BI157:BI158)/SUM(BH157:BH158),0)</f>
        <v>0</v>
      </c>
      <c r="BI214" s="13">
        <f>IFERROR(SUM(BJ156:BJ157)/SUM(BI156:BI157),0)</f>
        <v>0</v>
      </c>
      <c r="BJ214" s="13">
        <f>IFERROR(SUM(BK155:BK156)/SUM(BJ155:BJ156),0)</f>
        <v>0</v>
      </c>
      <c r="BK214" s="13">
        <f>IFERROR(SUM(BL154:BL155)/SUM(BK154:BK155),0)</f>
        <v>0</v>
      </c>
      <c r="BL214" s="13">
        <f>IFERROR(SUM(BM153:BM154)/SUM(BL153:BL154),0)</f>
        <v>0</v>
      </c>
      <c r="BM214" s="13">
        <f>IFERROR(SUM(BN152:BN153)/SUM(BM152:BM153),0)</f>
        <v>0</v>
      </c>
      <c r="BN214" s="13">
        <f>IFERROR(SUM(BO151:BO152)/SUM(BN151:BN152),0)</f>
        <v>0</v>
      </c>
      <c r="BO214" s="13">
        <f>IFERROR(SUM(BP150:BP151)/SUM(BO150:BO151),0)</f>
        <v>0</v>
      </c>
      <c r="BP214" s="13">
        <f>IFERROR(SUM(BQ149:BQ150)/SUM(BP149:BP150),0)</f>
        <v>0</v>
      </c>
      <c r="BQ214" s="13">
        <f>IFERROR(SUM(BR148:BR149)/SUM(BQ148:BQ149),0)</f>
        <v>0</v>
      </c>
      <c r="BR214" s="13">
        <f>IFERROR(SUM(BS147:BS148)/SUM(BR147:BR148),0)</f>
        <v>0</v>
      </c>
      <c r="BS214" s="13">
        <f>IFERROR(SUM(BT146:BT147)/SUM(BS146:BS147),0)</f>
        <v>0</v>
      </c>
      <c r="BT214" s="13">
        <f>IFERROR(SUM(BU145:BU146)/SUM(BT145:BT146),0)</f>
        <v>0</v>
      </c>
      <c r="BU214" s="13">
        <f>IFERROR(SUM(BV144:BV145)/SUM(BU144:BU145),0)</f>
        <v>0</v>
      </c>
      <c r="BV214" s="13">
        <f>IFERROR(SUM(BW143:BW144)/SUM(BV143:BV144),0)</f>
        <v>0</v>
      </c>
      <c r="BW214" s="13">
        <f>IFERROR(SUM(BX142:BX143)/SUM(BW142:BW143),0)</f>
        <v>0</v>
      </c>
      <c r="BX214" s="13">
        <f>IFERROR(SUM(BY141:BY142)/SUM(BX141:BX142),0)</f>
        <v>0</v>
      </c>
      <c r="BY214" s="13">
        <f>IFERROR(SUM(BZ140:BZ141)/SUM(BY140:BY141),0)</f>
        <v>0</v>
      </c>
      <c r="BZ214" s="13">
        <f>IFERROR(SUM(CA139:CA140)/SUM(BZ139:BZ140),0)</f>
        <v>0</v>
      </c>
      <c r="CA214" s="13">
        <f>IFERROR(SUM(CB138:CB139)/SUM(CA138:CA139),0)</f>
        <v>0</v>
      </c>
      <c r="CB214" s="13">
        <f>IFERROR(SUM(CC138:CC138)/SUM(CB138:CB138),0)</f>
        <v>0</v>
      </c>
      <c r="CC214" s="13" t="s">
        <v>25</v>
      </c>
    </row>
    <row r="215" ht="15" customHeight="1" outlineLevel="1" spans="2:81">
      <c r="B215" s="6" t="s">
        <v>30</v>
      </c>
      <c r="C215" s="13">
        <f>IFERROR(AVERAGE(C208:C210),0)</f>
        <v>0.980121344846494</v>
      </c>
      <c r="D215" s="13">
        <f>IFERROR(AVERAGE(D207:D209),0)</f>
        <v>1.00554938407811</v>
      </c>
      <c r="E215" s="13">
        <f>IFERROR(AVERAGE(E206:E208),0)</f>
        <v>1.00939430992513</v>
      </c>
      <c r="F215" s="13">
        <f>IFERROR(AVERAGE(F205:F207),0)</f>
        <v>1.0102711940124</v>
      </c>
      <c r="G215" s="13">
        <f>IFERROR(AVERAGE(G204:G206),0)</f>
        <v>1.01157039046384</v>
      </c>
      <c r="H215" s="13">
        <f>IFERROR(AVERAGE(H203:H205),0)</f>
        <v>1.00445174467554</v>
      </c>
      <c r="I215" s="13">
        <f>IFERROR(AVERAGE(I202:I204),0)</f>
        <v>1.0113828447521</v>
      </c>
      <c r="J215" s="13">
        <f>IFERROR(AVERAGE(J201:J203),0)</f>
        <v>1.00753685246382</v>
      </c>
      <c r="K215" s="13">
        <f>IFERROR(AVERAGE(K200:K202),0)</f>
        <v>1.00907026765053</v>
      </c>
      <c r="L215" s="13">
        <f>IFERROR(AVERAGE(L199:L201),0)</f>
        <v>1.00385467575854</v>
      </c>
      <c r="M215" s="13">
        <f>IFERROR(AVERAGE(M198:M200),0)</f>
        <v>1.00279215539627</v>
      </c>
      <c r="N215" s="13">
        <f>IFERROR(AVERAGE(N197:N199),0)</f>
        <v>1.00326586402421</v>
      </c>
      <c r="O215" s="13">
        <f>IFERROR(AVERAGE(O196:O198),0)</f>
        <v>1.00004883851017</v>
      </c>
      <c r="P215" s="13">
        <f>IFERROR(AVERAGE(P195:P197),0)</f>
        <v>1.00108509367104</v>
      </c>
      <c r="Q215" s="13">
        <f>IFERROR(AVERAGE(Q194:Q196),0)</f>
        <v>1.00122178565835</v>
      </c>
      <c r="R215" s="13">
        <f>IFERROR(AVERAGE(R193:R195),0)</f>
        <v>1.00179425200816</v>
      </c>
      <c r="S215" s="13">
        <f>IFERROR(AVERAGE(S192:S194),0)</f>
        <v>1.00120366176741</v>
      </c>
      <c r="T215" s="13">
        <f>IFERROR(AVERAGE(T191:T193),0)</f>
        <v>0.999954793089082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0.999366041906671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T215" s="6" t="s">
        <v>30</v>
      </c>
      <c r="AU215" s="13">
        <f>IFERROR(AVERAGE(AU208:AU210),0)</f>
        <v>0</v>
      </c>
      <c r="AV215" s="13">
        <f>IFERROR(AVERAGE(AV207:AV209),0)</f>
        <v>0</v>
      </c>
      <c r="AW215" s="13">
        <f>IFERROR(AVERAGE(AW206:AW208),0)</f>
        <v>0</v>
      </c>
      <c r="AX215" s="13">
        <f>IFERROR(AVERAGE(AX205:AX207),0)</f>
        <v>0</v>
      </c>
      <c r="AY215" s="13">
        <f>IFERROR(AVERAGE(AY204:AY206),0)</f>
        <v>0</v>
      </c>
      <c r="AZ215" s="13">
        <f>IFERROR(AVERAGE(AZ203:AZ205),0)</f>
        <v>0</v>
      </c>
      <c r="BA215" s="13">
        <f>IFERROR(AVERAGE(BA202:BA204),0)</f>
        <v>0</v>
      </c>
      <c r="BB215" s="13">
        <f>IFERROR(AVERAGE(BB201:BB203),0)</f>
        <v>0</v>
      </c>
      <c r="BC215" s="13">
        <f>IFERROR(AVERAGE(BC200:BC202),0)</f>
        <v>0</v>
      </c>
      <c r="BD215" s="13">
        <f>IFERROR(AVERAGE(BD199:BD201),0)</f>
        <v>0</v>
      </c>
      <c r="BE215" s="13">
        <f>IFERROR(AVERAGE(BE198:BE200),0)</f>
        <v>0</v>
      </c>
      <c r="BF215" s="13">
        <f>IFERROR(AVERAGE(BF197:BF199),0)</f>
        <v>0</v>
      </c>
      <c r="BG215" s="13">
        <f>IFERROR(AVERAGE(BG196:BG198),0)</f>
        <v>0</v>
      </c>
      <c r="BH215" s="13">
        <f>IFERROR(AVERAGE(BH195:BH197),0)</f>
        <v>0</v>
      </c>
      <c r="BI215" s="13">
        <f>IFERROR(AVERAGE(BI194:BI196),0)</f>
        <v>0</v>
      </c>
      <c r="BJ215" s="13">
        <f>IFERROR(AVERAGE(BJ193:BJ195),0)</f>
        <v>0</v>
      </c>
      <c r="BK215" s="13">
        <f>IFERROR(AVERAGE(BK192:BK194),0)</f>
        <v>0</v>
      </c>
      <c r="BL215" s="13">
        <f>IFERROR(AVERAGE(BL191:BL193),0)</f>
        <v>0</v>
      </c>
      <c r="BM215" s="13">
        <f>IFERROR(AVERAGE(BM190:BM192),0)</f>
        <v>0</v>
      </c>
      <c r="BN215" s="13">
        <f>IFERROR(AVERAGE(BN189:BN191),0)</f>
        <v>0</v>
      </c>
      <c r="BO215" s="13">
        <f>IFERROR(AVERAGE(BO188:BO190),0)</f>
        <v>0</v>
      </c>
      <c r="BP215" s="13">
        <f>IFERROR(AVERAGE(BP187:BP189),0)</f>
        <v>0</v>
      </c>
      <c r="BQ215" s="13">
        <f>IFERROR(AVERAGE(BQ186:BQ188),0)</f>
        <v>0</v>
      </c>
      <c r="BR215" s="13">
        <f>IFERROR(AVERAGE(BR185:BR187),0)</f>
        <v>0</v>
      </c>
      <c r="BS215" s="13">
        <f>IFERROR(AVERAGE(BS184:BS186),0)</f>
        <v>0</v>
      </c>
      <c r="BT215" s="13">
        <f>IFERROR(AVERAGE(BT183:BT185),0)</f>
        <v>0</v>
      </c>
      <c r="BU215" s="13">
        <f>IFERROR(AVERAGE(BU182:BU184),0)</f>
        <v>0</v>
      </c>
      <c r="BV215" s="13">
        <f>IFERROR(AVERAGE(BV181:BV183),0)</f>
        <v>0</v>
      </c>
      <c r="BW215" s="13">
        <f>IFERROR(AVERAGE(BW180:BW182),0)</f>
        <v>0</v>
      </c>
      <c r="BX215" s="13">
        <f>IFERROR(AVERAGE(BX179:BX181),0)</f>
        <v>0</v>
      </c>
      <c r="BY215" s="13">
        <f>IFERROR(AVERAGE(BY178:BY180),0)</f>
        <v>0</v>
      </c>
      <c r="BZ215" s="13">
        <f>IFERROR(AVERAGE(BZ177:BZ179),0)</f>
        <v>0</v>
      </c>
      <c r="CA215" s="13">
        <f>IFERROR(AVERAGE(CA177:CA178),0)</f>
        <v>0</v>
      </c>
      <c r="CB215" s="13">
        <f>IFERROR(AVERAGE(CB177:CB177),0)</f>
        <v>0</v>
      </c>
      <c r="CC215" s="13" t="s">
        <v>25</v>
      </c>
    </row>
    <row r="216" ht="15" customHeight="1" outlineLevel="1" spans="2:81">
      <c r="B216" s="6" t="s">
        <v>31</v>
      </c>
      <c r="C216" s="13">
        <f>IFERROR(SUM(D169:D171)/SUM(C169:C171),0)</f>
        <v>0.980498278102122</v>
      </c>
      <c r="D216" s="13">
        <f>IFERROR(SUM(E168:E170)/SUM(D168:D170),0)</f>
        <v>1.00345987766571</v>
      </c>
      <c r="E216" s="13">
        <f>IFERROR(SUM(F167:F169)/SUM(E167:E169),0)</f>
        <v>1.01065301461461</v>
      </c>
      <c r="F216" s="13">
        <f>IFERROR(SUM(G166:G168)/SUM(F166:F168),0)</f>
        <v>1.00990508870305</v>
      </c>
      <c r="G216" s="13">
        <f>IFERROR(SUM(H165:H167)/SUM(G165:G167),0)</f>
        <v>1.01136245979012</v>
      </c>
      <c r="H216" s="13">
        <f>IFERROR(SUM(I164:I166)/SUM(H164:H166),0)</f>
        <v>1.0043755860364</v>
      </c>
      <c r="I216" s="13">
        <f>IFERROR(SUM(J163:J165)/SUM(I163:I165),0)</f>
        <v>1.01156970155809</v>
      </c>
      <c r="J216" s="13">
        <f>IFERROR(SUM(K162:K164)/SUM(J162:J164),0)</f>
        <v>1.00647562487754</v>
      </c>
      <c r="K216" s="13">
        <f>IFERROR(SUM(L161:L163)/SUM(K161:K163),0)</f>
        <v>1.00915066801591</v>
      </c>
      <c r="L216" s="13">
        <f>IFERROR(SUM(M160:M162)/SUM(L160:L162),0)</f>
        <v>1.00386003458899</v>
      </c>
      <c r="M216" s="13">
        <f>IFERROR(SUM(N159:N161)/SUM(M159:M161),0)</f>
        <v>1.00269175143743</v>
      </c>
      <c r="N216" s="13">
        <f>IFERROR(SUM(O158:O160)/SUM(N158:N160),0)</f>
        <v>1.00322250309029</v>
      </c>
      <c r="O216" s="13">
        <f>IFERROR(SUM(P157:P159)/SUM(O157:O159),0)</f>
        <v>1.00007335331028</v>
      </c>
      <c r="P216" s="13">
        <f>IFERROR(SUM(Q156:Q158)/SUM(P156:P158),0)</f>
        <v>1.00114753387292</v>
      </c>
      <c r="Q216" s="13">
        <f>IFERROR(SUM(R155:R157)/SUM(Q155:Q157),0)</f>
        <v>1.00130546199369</v>
      </c>
      <c r="R216" s="13">
        <f>IFERROR(SUM(S154:S156)/SUM(R154:R156),0)</f>
        <v>1.00120292700695</v>
      </c>
      <c r="S216" s="13">
        <f>IFERROR(SUM(T153:T155)/SUM(S153:S155),0)</f>
        <v>1.00122493319914</v>
      </c>
      <c r="T216" s="13">
        <f>IFERROR(SUM(U152:U154)/SUM(T152:T154),0)</f>
        <v>0.999965641969682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0.999104525733658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T216" s="6" t="s">
        <v>31</v>
      </c>
      <c r="AU216" s="13">
        <f>IFERROR(SUM(AV169:AV171)/SUM(AU169:AU171),0)</f>
        <v>0</v>
      </c>
      <c r="AV216" s="13">
        <f>IFERROR(SUM(AW168:AW170)/SUM(AV168:AV170),0)</f>
        <v>0</v>
      </c>
      <c r="AW216" s="13">
        <f>IFERROR(SUM(AX167:AX169)/SUM(AW167:AW169),0)</f>
        <v>0</v>
      </c>
      <c r="AX216" s="13">
        <f>IFERROR(SUM(AY166:AY168)/SUM(AX166:AX168),0)</f>
        <v>0</v>
      </c>
      <c r="AY216" s="13">
        <f>IFERROR(SUM(AZ165:AZ167)/SUM(AY165:AY167),0)</f>
        <v>0</v>
      </c>
      <c r="AZ216" s="13">
        <f>IFERROR(SUM(BA164:BA166)/SUM(AZ164:AZ166),0)</f>
        <v>0</v>
      </c>
      <c r="BA216" s="13">
        <f>IFERROR(SUM(BB163:BB165)/SUM(BA163:BA165),0)</f>
        <v>0</v>
      </c>
      <c r="BB216" s="13">
        <f>IFERROR(SUM(BC162:BC164)/SUM(BB162:BB164),0)</f>
        <v>0</v>
      </c>
      <c r="BC216" s="13">
        <f>IFERROR(SUM(BD161:BD163)/SUM(BC161:BC163),0)</f>
        <v>0</v>
      </c>
      <c r="BD216" s="13">
        <f>IFERROR(SUM(BE160:BE162)/SUM(BD160:BD162),0)</f>
        <v>0</v>
      </c>
      <c r="BE216" s="13">
        <f>IFERROR(SUM(BF159:BF161)/SUM(BE159:BE161),0)</f>
        <v>0</v>
      </c>
      <c r="BF216" s="13">
        <f>IFERROR(SUM(BG158:BG160)/SUM(BF158:BF160),0)</f>
        <v>0</v>
      </c>
      <c r="BG216" s="13">
        <f>IFERROR(SUM(BH157:BH159)/SUM(BG157:BG159),0)</f>
        <v>0</v>
      </c>
      <c r="BH216" s="13">
        <f>IFERROR(SUM(BI156:BI158)/SUM(BH156:BH158),0)</f>
        <v>0</v>
      </c>
      <c r="BI216" s="13">
        <f>IFERROR(SUM(BJ155:BJ157)/SUM(BI155:BI157),0)</f>
        <v>0</v>
      </c>
      <c r="BJ216" s="13">
        <f>IFERROR(SUM(BK154:BK156)/SUM(BJ154:BJ156),0)</f>
        <v>0</v>
      </c>
      <c r="BK216" s="13">
        <f>IFERROR(SUM(BL153:BL155)/SUM(BK153:BK155),0)</f>
        <v>0</v>
      </c>
      <c r="BL216" s="13">
        <f>IFERROR(SUM(BM152:BM154)/SUM(BL152:BL154),0)</f>
        <v>0</v>
      </c>
      <c r="BM216" s="13">
        <f>IFERROR(SUM(BN151:BN153)/SUM(BM151:BM153),0)</f>
        <v>0</v>
      </c>
      <c r="BN216" s="13">
        <f>IFERROR(SUM(BO150:BO152)/SUM(BN150:BN152),0)</f>
        <v>0</v>
      </c>
      <c r="BO216" s="13">
        <f>IFERROR(SUM(BP149:BP151)/SUM(BO149:BO151),0)</f>
        <v>0</v>
      </c>
      <c r="BP216" s="13">
        <f>IFERROR(SUM(BQ148:BQ150)/SUM(BP148:BP150),0)</f>
        <v>0</v>
      </c>
      <c r="BQ216" s="13">
        <f>IFERROR(SUM(BR147:BR149)/SUM(BQ147:BQ149),0)</f>
        <v>0</v>
      </c>
      <c r="BR216" s="13">
        <f>IFERROR(SUM(BS146:BS148)/SUM(BR146:BR148),0)</f>
        <v>0</v>
      </c>
      <c r="BS216" s="13">
        <f>IFERROR(SUM(BT145:BT147)/SUM(BS145:BS147),0)</f>
        <v>0</v>
      </c>
      <c r="BT216" s="13">
        <f>IFERROR(SUM(BU144:BU146)/SUM(BT144:BT146),0)</f>
        <v>0</v>
      </c>
      <c r="BU216" s="13">
        <f>IFERROR(SUM(BV143:BV145)/SUM(BU143:BU145),0)</f>
        <v>0</v>
      </c>
      <c r="BV216" s="13">
        <f>IFERROR(SUM(BW142:BW144)/SUM(BV142:BV144),0)</f>
        <v>0</v>
      </c>
      <c r="BW216" s="13">
        <f>IFERROR(SUM(BX141:BX143)/SUM(BW141:BW143),0)</f>
        <v>0</v>
      </c>
      <c r="BX216" s="13">
        <f>IFERROR(SUM(BY140:BY142)/SUM(BX140:BX142),0)</f>
        <v>0</v>
      </c>
      <c r="BY216" s="13">
        <f>IFERROR(SUM(BZ139:BZ141)/SUM(BY139:BY141),0)</f>
        <v>0</v>
      </c>
      <c r="BZ216" s="13">
        <f>IFERROR(SUM(CA138:CA140)/SUM(BZ138:BZ140),0)</f>
        <v>0</v>
      </c>
      <c r="CA216" s="13">
        <f>IFERROR(SUM(CB138:CB139)/SUM(CA138:CA139),0)</f>
        <v>0</v>
      </c>
      <c r="CB216" s="13">
        <f>IFERROR(SUM(CC138:CC138)/SUM(CB138:CB138),0)</f>
        <v>0</v>
      </c>
      <c r="CC216" s="13" t="s">
        <v>25</v>
      </c>
    </row>
    <row r="217" ht="15" customHeight="1" outlineLevel="1" spans="2:81">
      <c r="B217" s="6" t="s">
        <v>32</v>
      </c>
      <c r="C217" s="13">
        <f>IFERROR(SUM(D168:D171)/SUM(C168:C171),0)</f>
        <v>1.00858832415002</v>
      </c>
      <c r="D217" s="13">
        <f>IFERROR(SUM(E167:E170)/SUM(D167:D170),0)</f>
        <v>1.01940274237601</v>
      </c>
      <c r="E217" s="13">
        <f>IFERROR(SUM(F166:F169)/SUM(E166:E169),0)</f>
        <v>1.02364319618452</v>
      </c>
      <c r="F217" s="13">
        <f>IFERROR(SUM(G165:G168)/SUM(F165:F168),0)</f>
        <v>1.0168704708386</v>
      </c>
      <c r="G217" s="13">
        <f>IFERROR(SUM(H164:H167)/SUM(G164:G167),0)</f>
        <v>1.01188303150428</v>
      </c>
      <c r="H217" s="13">
        <f>IFERROR(SUM(I163:I166)/SUM(H163:H166),0)</f>
        <v>1.00620438864942</v>
      </c>
      <c r="I217" s="13">
        <f>IFERROR(SUM(J162:J165)/SUM(I162:I165),0)</f>
        <v>1.00879214858079</v>
      </c>
      <c r="J217" s="13">
        <f>IFERROR(SUM(K161:K164)/SUM(J161:J164),0)</f>
        <v>1.00571660137135</v>
      </c>
      <c r="K217" s="13">
        <f>IFERROR(SUM(L160:L163)/SUM(K160:K163),0)</f>
        <v>1.00587720422729</v>
      </c>
      <c r="L217" s="13">
        <f>IFERROR(SUM(M159:M162)/SUM(L159:L162),0)</f>
        <v>1.00282181152067</v>
      </c>
      <c r="M217" s="13">
        <f>IFERROR(SUM(N158:N161)/SUM(M158:M161),0)</f>
        <v>1.00275596315847</v>
      </c>
      <c r="N217" s="13">
        <f>IFERROR(SUM(O157:O160)/SUM(N157:N160),0)</f>
        <v>1.00236048439531</v>
      </c>
      <c r="O217" s="13">
        <f>IFERROR(SUM(P156:P159)/SUM(O156:O159),0)</f>
        <v>1.00031817955117</v>
      </c>
      <c r="P217" s="13">
        <f>IFERROR(SUM(Q155:Q158)/SUM(P155:P158),0)</f>
        <v>1.00106007300254</v>
      </c>
      <c r="Q217" s="13">
        <f>IFERROR(SUM(R154:R157)/SUM(Q154:Q157),0)</f>
        <v>1.00110716281576</v>
      </c>
      <c r="R217" s="13">
        <f>IFERROR(SUM(S153:S156)/SUM(R153:R156),0)</f>
        <v>1.00108248657545</v>
      </c>
      <c r="S217" s="13">
        <f>IFERROR(SUM(T152:T155)/SUM(S152:S155),0)</f>
        <v>1.00108604187449</v>
      </c>
      <c r="T217" s="13">
        <f>IFERROR(SUM(U151:U154)/SUM(T151:T154),0)</f>
        <v>0.999969570487617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0.99922996553395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T217" s="6" t="s">
        <v>32</v>
      </c>
      <c r="AU217" s="13">
        <f>IFERROR(SUM(AV168:AV171)/SUM(AU168:AU171),0)</f>
        <v>0</v>
      </c>
      <c r="AV217" s="13">
        <f>IFERROR(SUM(AW167:AW170)/SUM(AV167:AV170),0)</f>
        <v>0</v>
      </c>
      <c r="AW217" s="13">
        <f>IFERROR(SUM(AX166:AX169)/SUM(AW166:AW169),0)</f>
        <v>0</v>
      </c>
      <c r="AX217" s="13">
        <f>IFERROR(SUM(AY165:AY168)/SUM(AX165:AX168),0)</f>
        <v>0</v>
      </c>
      <c r="AY217" s="13">
        <f>IFERROR(SUM(AZ164:AZ167)/SUM(AY164:AY167),0)</f>
        <v>0</v>
      </c>
      <c r="AZ217" s="13">
        <f>IFERROR(SUM(BA163:BA166)/SUM(AZ163:AZ166),0)</f>
        <v>0</v>
      </c>
      <c r="BA217" s="13">
        <f>IFERROR(SUM(BB162:BB165)/SUM(BA162:BA165),0)</f>
        <v>0</v>
      </c>
      <c r="BB217" s="13">
        <f>IFERROR(SUM(BC161:BC164)/SUM(BB161:BB164),0)</f>
        <v>0</v>
      </c>
      <c r="BC217" s="13">
        <f>IFERROR(SUM(BD160:BD163)/SUM(BC160:BC163),0)</f>
        <v>0</v>
      </c>
      <c r="BD217" s="13">
        <f>IFERROR(SUM(BE159:BE162)/SUM(BD159:BD162),0)</f>
        <v>0</v>
      </c>
      <c r="BE217" s="13">
        <f>IFERROR(SUM(BF158:BF161)/SUM(BE158:BE161),0)</f>
        <v>0</v>
      </c>
      <c r="BF217" s="13">
        <f>IFERROR(SUM(BG157:BG160)/SUM(BF157:BF160),0)</f>
        <v>0</v>
      </c>
      <c r="BG217" s="13">
        <f>IFERROR(SUM(BH156:BH159)/SUM(BG156:BG159),0)</f>
        <v>0</v>
      </c>
      <c r="BH217" s="13">
        <f>IFERROR(SUM(BI155:BI158)/SUM(BH155:BH158),0)</f>
        <v>0</v>
      </c>
      <c r="BI217" s="13">
        <f>IFERROR(SUM(BJ154:BJ157)/SUM(BI154:BI157),0)</f>
        <v>0</v>
      </c>
      <c r="BJ217" s="13">
        <f>IFERROR(SUM(BK153:BK156)/SUM(BJ153:BJ156),0)</f>
        <v>0</v>
      </c>
      <c r="BK217" s="13">
        <f>IFERROR(SUM(BL152:BL155)/SUM(BK152:BK155),0)</f>
        <v>0</v>
      </c>
      <c r="BL217" s="13">
        <f>IFERROR(SUM(BM151:BM154)/SUM(BL151:BL154),0)</f>
        <v>0</v>
      </c>
      <c r="BM217" s="13">
        <f>IFERROR(SUM(BN150:BN153)/SUM(BM150:BM153),0)</f>
        <v>0</v>
      </c>
      <c r="BN217" s="13">
        <f>IFERROR(SUM(BO149:BO152)/SUM(BN149:BN152),0)</f>
        <v>0</v>
      </c>
      <c r="BO217" s="13">
        <f>IFERROR(SUM(BP148:BP151)/SUM(BO148:BO151),0)</f>
        <v>0</v>
      </c>
      <c r="BP217" s="13">
        <f>IFERROR(SUM(BQ147:BQ150)/SUM(BP147:BP150),0)</f>
        <v>0</v>
      </c>
      <c r="BQ217" s="13">
        <f>IFERROR(SUM(BR146:BR149)/SUM(BQ146:BQ149),0)</f>
        <v>0</v>
      </c>
      <c r="BR217" s="13">
        <f>IFERROR(SUM(BS145:BS148)/SUM(BR145:BR148),0)</f>
        <v>0</v>
      </c>
      <c r="BS217" s="13">
        <f>IFERROR(SUM(BT144:BT147)/SUM(BS144:BS147),0)</f>
        <v>0</v>
      </c>
      <c r="BT217" s="13">
        <f>IFERROR(SUM(BU143:BU146)/SUM(BT143:BT146),0)</f>
        <v>0</v>
      </c>
      <c r="BU217" s="13">
        <f>IFERROR(SUM(BV142:BV145)/SUM(BU142:BU145),0)</f>
        <v>0</v>
      </c>
      <c r="BV217" s="13">
        <f>IFERROR(SUM(BW141:BW144)/SUM(BV141:BV144),0)</f>
        <v>0</v>
      </c>
      <c r="BW217" s="13">
        <f>IFERROR(SUM(BX140:BX143)/SUM(BW140:BW143),0)</f>
        <v>0</v>
      </c>
      <c r="BX217" s="13">
        <f>IFERROR(SUM(BY139:BY142)/SUM(BX139:BX142),0)</f>
        <v>0</v>
      </c>
      <c r="BY217" s="13">
        <f>IFERROR(SUM(BZ138:BZ141)/SUM(BY138:BY141),0)</f>
        <v>0</v>
      </c>
      <c r="BZ217" s="13">
        <f>IFERROR(SUM(CA138:CA140)/SUM(BZ138:BZ140),0)</f>
        <v>0</v>
      </c>
      <c r="CA217" s="13">
        <f>IFERROR(SUM(CB138:CB139)/SUM(CA138:CA139),0)</f>
        <v>0</v>
      </c>
      <c r="CB217" s="13">
        <f>IFERROR(SUM(CC138:CC138)/SUM(CB138:CB138),0)</f>
        <v>0</v>
      </c>
      <c r="CC217" s="13" t="s">
        <v>25</v>
      </c>
    </row>
    <row r="218" ht="15" customHeight="1" outlineLevel="1" spans="2:81">
      <c r="B218" s="6" t="s">
        <v>33</v>
      </c>
      <c r="C218" s="13">
        <f>IFERROR(SUM(D167:D171)/SUM(C167:C171),0)</f>
        <v>1.01386472610358</v>
      </c>
      <c r="D218" s="13">
        <f>IFERROR(SUM(E166:E170)/SUM(D166:D170),0)</f>
        <v>1.02195175362804</v>
      </c>
      <c r="E218" s="13">
        <f>IFERROR(SUM(F165:F169)/SUM(E165:E169),0)</f>
        <v>1.03135490292213</v>
      </c>
      <c r="F218" s="13">
        <f>IFERROR(SUM(G164:G168)/SUM(F164:F168),0)</f>
        <v>1.01587538887917</v>
      </c>
      <c r="G218" s="13">
        <f>IFERROR(SUM(H163:H167)/SUM(G163:G167),0)</f>
        <v>1.0094539682942</v>
      </c>
      <c r="H218" s="13">
        <f>IFERROR(SUM(I162:I166)/SUM(H162:H166),0)</f>
        <v>1.00651840540434</v>
      </c>
      <c r="I218" s="13">
        <f>IFERROR(SUM(J161:J165)/SUM(I161:I165),0)</f>
        <v>1.0081311570001</v>
      </c>
      <c r="J218" s="13">
        <f>IFERROR(SUM(K160:K164)/SUM(J160:J164),0)</f>
        <v>1.00283352090802</v>
      </c>
      <c r="K218" s="13">
        <f>IFERROR(SUM(L159:L163)/SUM(K159:K163),0)</f>
        <v>1.00590341360035</v>
      </c>
      <c r="L218" s="13">
        <f>IFERROR(SUM(M158:M162)/SUM(L158:L162),0)</f>
        <v>1.00167233655335</v>
      </c>
      <c r="M218" s="13">
        <f>IFERROR(SUM(N157:N161)/SUM(M157:M161),0)</f>
        <v>1.00183217034967</v>
      </c>
      <c r="N218" s="13">
        <f>IFERROR(SUM(O156:O160)/SUM(N156:N160),0)</f>
        <v>1.00281529449782</v>
      </c>
      <c r="O218" s="13">
        <f>IFERROR(SUM(P155:P159)/SUM(O155:O159),0)</f>
        <v>1.00035180513724</v>
      </c>
      <c r="P218" s="13">
        <f>IFERROR(SUM(Q154:Q158)/SUM(P154:P158),0)</f>
        <v>1.00067024284868</v>
      </c>
      <c r="Q218" s="13">
        <f>IFERROR(SUM(R153:R157)/SUM(Q153:Q157),0)</f>
        <v>1.00102852792173</v>
      </c>
      <c r="R218" s="13">
        <f>IFERROR(SUM(S152:S156)/SUM(R152:R156),0)</f>
        <v>1.00097374334411</v>
      </c>
      <c r="S218" s="13">
        <f>IFERROR(SUM(T151:T155)/SUM(S151:S155),0)</f>
        <v>1.00101311055922</v>
      </c>
      <c r="T218" s="13">
        <f>IFERROR(SUM(U150:U154)/SUM(T150:T154),0)</f>
        <v>0.999971648346079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0.999253198335888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T218" s="6" t="s">
        <v>33</v>
      </c>
      <c r="AU218" s="13">
        <f>IFERROR(SUM(AV167:AV171)/SUM(AU167:AU171),0)</f>
        <v>0</v>
      </c>
      <c r="AV218" s="13">
        <f>IFERROR(SUM(AW166:AW170)/SUM(AV166:AV170),0)</f>
        <v>0</v>
      </c>
      <c r="AW218" s="13">
        <f>IFERROR(SUM(AX165:AX169)/SUM(AW165:AW169),0)</f>
        <v>0</v>
      </c>
      <c r="AX218" s="13">
        <f>IFERROR(SUM(AY164:AY168)/SUM(AX164:AX168),0)</f>
        <v>0</v>
      </c>
      <c r="AY218" s="13">
        <f>IFERROR(SUM(AZ163:AZ167)/SUM(AY163:AY167),0)</f>
        <v>0</v>
      </c>
      <c r="AZ218" s="13">
        <f>IFERROR(SUM(BA162:BA166)/SUM(AZ162:AZ166),0)</f>
        <v>0</v>
      </c>
      <c r="BA218" s="13">
        <f>IFERROR(SUM(BB161:BB165)/SUM(BA161:BA165),0)</f>
        <v>0</v>
      </c>
      <c r="BB218" s="13">
        <f>IFERROR(SUM(BC160:BC164)/SUM(BB160:BB164),0)</f>
        <v>0</v>
      </c>
      <c r="BC218" s="13">
        <f>IFERROR(SUM(BD159:BD163)/SUM(BC159:BC163),0)</f>
        <v>0</v>
      </c>
      <c r="BD218" s="13">
        <f>IFERROR(SUM(BE158:BE162)/SUM(BD158:BD162),0)</f>
        <v>0</v>
      </c>
      <c r="BE218" s="13">
        <f>IFERROR(SUM(BF157:BF161)/SUM(BE157:BE161),0)</f>
        <v>0</v>
      </c>
      <c r="BF218" s="13">
        <f>IFERROR(SUM(BG156:BG160)/SUM(BF156:BF160),0)</f>
        <v>0</v>
      </c>
      <c r="BG218" s="13">
        <f>IFERROR(SUM(BH155:BH159)/SUM(BG155:BG159),0)</f>
        <v>0</v>
      </c>
      <c r="BH218" s="13">
        <f>IFERROR(SUM(BI154:BI158)/SUM(BH154:BH158),0)</f>
        <v>0</v>
      </c>
      <c r="BI218" s="13">
        <f>IFERROR(SUM(BJ153:BJ157)/SUM(BI153:BI157),0)</f>
        <v>0</v>
      </c>
      <c r="BJ218" s="13">
        <f>IFERROR(SUM(BK152:BK156)/SUM(BJ152:BJ156),0)</f>
        <v>0</v>
      </c>
      <c r="BK218" s="13">
        <f>IFERROR(SUM(BL151:BL155)/SUM(BK151:BK155),0)</f>
        <v>0</v>
      </c>
      <c r="BL218" s="13">
        <f>IFERROR(SUM(BM150:BM154)/SUM(BL150:BL154),0)</f>
        <v>0</v>
      </c>
      <c r="BM218" s="13">
        <f>IFERROR(SUM(BN149:BN153)/SUM(BM149:BM153),0)</f>
        <v>0</v>
      </c>
      <c r="BN218" s="13">
        <f>IFERROR(SUM(BO148:BO152)/SUM(BN148:BN152),0)</f>
        <v>0</v>
      </c>
      <c r="BO218" s="13">
        <f>IFERROR(SUM(BP147:BP151)/SUM(BO147:BO151),0)</f>
        <v>0</v>
      </c>
      <c r="BP218" s="13">
        <f>IFERROR(SUM(BQ146:BQ150)/SUM(BP146:BP150),0)</f>
        <v>0</v>
      </c>
      <c r="BQ218" s="13">
        <f>IFERROR(SUM(BR145:BR149)/SUM(BQ145:BQ149),0)</f>
        <v>0</v>
      </c>
      <c r="BR218" s="13">
        <f>IFERROR(SUM(BS144:BS148)/SUM(BR144:BR148),0)</f>
        <v>0</v>
      </c>
      <c r="BS218" s="13">
        <f>IFERROR(SUM(BT143:BT147)/SUM(BS143:BS147),0)</f>
        <v>0</v>
      </c>
      <c r="BT218" s="13">
        <f>IFERROR(SUM(BU142:BU146)/SUM(BT142:BT146),0)</f>
        <v>0</v>
      </c>
      <c r="BU218" s="13">
        <f>IFERROR(SUM(BV141:BV145)/SUM(BU141:BU145),0)</f>
        <v>0</v>
      </c>
      <c r="BV218" s="13">
        <f>IFERROR(SUM(BW140:BW144)/SUM(BV140:BV144),0)</f>
        <v>0</v>
      </c>
      <c r="BW218" s="13">
        <f>IFERROR(SUM(BX139:BX143)/SUM(BW139:BW143),0)</f>
        <v>0</v>
      </c>
      <c r="BX218" s="13">
        <f>IFERROR(SUM(BY138:BY142)/SUM(BX138:BX142),0)</f>
        <v>0</v>
      </c>
      <c r="BY218" s="13">
        <f>IFERROR(SUM(BZ138:BZ141)/SUM(BY138:BY141),0)</f>
        <v>0</v>
      </c>
      <c r="BZ218" s="13">
        <f>IFERROR(SUM(CA138:CA140)/SUM(BZ138:BZ140),0)</f>
        <v>0</v>
      </c>
      <c r="CA218" s="13">
        <f>IFERROR(SUM(CB138:CB139)/SUM(CA138:CA139),0)</f>
        <v>0</v>
      </c>
      <c r="CB218" s="13">
        <f>IFERROR(SUM(CC138:CC138)/SUM(CB138:CB138),0)</f>
        <v>0</v>
      </c>
      <c r="CC218" s="13" t="s">
        <v>25</v>
      </c>
    </row>
    <row r="219" ht="15" customHeight="1" outlineLevel="1" spans="2:81">
      <c r="B219" s="6" t="s">
        <v>34</v>
      </c>
      <c r="C219" s="13">
        <f>IFERROR(SUM(D166:D171)/SUM(C166:C171),0)</f>
        <v>1.02231650131498</v>
      </c>
      <c r="D219" s="13">
        <f>IFERROR(SUM(E165:E170)/SUM(D165:D170),0)</f>
        <v>1.02394465094281</v>
      </c>
      <c r="E219" s="13">
        <f>IFERROR(SUM(F164:F169)/SUM(E164:E169),0)</f>
        <v>1.03369030695543</v>
      </c>
      <c r="F219" s="13">
        <f>IFERROR(SUM(G163:G168)/SUM(F163:F168),0)</f>
        <v>1.01872207859789</v>
      </c>
      <c r="G219" s="13">
        <f>IFERROR(SUM(H162:H167)/SUM(G162:G167),0)</f>
        <v>1.00880882591137</v>
      </c>
      <c r="H219" s="13">
        <f>IFERROR(SUM(I161:I166)/SUM(H161:H166),0)</f>
        <v>1.00637732714627</v>
      </c>
      <c r="I219" s="13">
        <f>IFERROR(SUM(J160:J165)/SUM(I160:I165),0)</f>
        <v>1.00649587080445</v>
      </c>
      <c r="J219" s="13">
        <f>IFERROR(SUM(K159:K164)/SUM(J159:J164),0)</f>
        <v>1.00163708211216</v>
      </c>
      <c r="K219" s="13">
        <f>IFERROR(SUM(L158:L163)/SUM(K158:K163),0)</f>
        <v>1.00500743227941</v>
      </c>
      <c r="L219" s="13">
        <f>IFERROR(SUM(M157:M162)/SUM(L157:L162),0)</f>
        <v>1.00182559067186</v>
      </c>
      <c r="M219" s="13">
        <f>IFERROR(SUM(N156:N161)/SUM(M156:M161),0)</f>
        <v>1.00109745754678</v>
      </c>
      <c r="N219" s="13">
        <f>IFERROR(SUM(O155:O160)/SUM(N155:N160),0)</f>
        <v>1.00242833224286</v>
      </c>
      <c r="O219" s="13">
        <f>IFERROR(SUM(P154:P159)/SUM(O154:O159),0)</f>
        <v>1.00033331944745</v>
      </c>
      <c r="P219" s="13">
        <f>IFERROR(SUM(Q153:Q158)/SUM(P153:P158),0)</f>
        <v>1.00063441192534</v>
      </c>
      <c r="Q219" s="13">
        <f>IFERROR(SUM(R152:R157)/SUM(Q152:Q157),0)</f>
        <v>1.00096408636398</v>
      </c>
      <c r="R219" s="13">
        <f>IFERROR(SUM(S151:S156)/SUM(R151:R156),0)</f>
        <v>1.00093037405427</v>
      </c>
      <c r="S219" s="13">
        <f>IFERROR(SUM(T150:T155)/SUM(S150:S155),0)</f>
        <v>1.00097130258724</v>
      </c>
      <c r="T219" s="13">
        <f>IFERROR(SUM(U149:U154)/SUM(T149:T154),0)</f>
        <v>0.999972352538915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0.999298916961313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T219" s="6" t="s">
        <v>34</v>
      </c>
      <c r="AU219" s="13">
        <f>IFERROR(SUM(AV166:AV171)/SUM(AU166:AU171),0)</f>
        <v>0</v>
      </c>
      <c r="AV219" s="13">
        <f>IFERROR(SUM(AW165:AW170)/SUM(AV165:AV170),0)</f>
        <v>0</v>
      </c>
      <c r="AW219" s="13">
        <f>IFERROR(SUM(AX164:AX169)/SUM(AW164:AW169),0)</f>
        <v>0</v>
      </c>
      <c r="AX219" s="13">
        <f>IFERROR(SUM(AY163:AY168)/SUM(AX163:AX168),0)</f>
        <v>0</v>
      </c>
      <c r="AY219" s="13">
        <f>IFERROR(SUM(AZ162:AZ167)/SUM(AY162:AY167),0)</f>
        <v>0</v>
      </c>
      <c r="AZ219" s="13">
        <f>IFERROR(SUM(BA161:BA166)/SUM(AZ161:AZ166),0)</f>
        <v>0</v>
      </c>
      <c r="BA219" s="13">
        <f>IFERROR(SUM(BB160:BB165)/SUM(BA160:BA165),0)</f>
        <v>0</v>
      </c>
      <c r="BB219" s="13">
        <f>IFERROR(SUM(BC159:BC164)/SUM(BB159:BB164),0)</f>
        <v>0</v>
      </c>
      <c r="BC219" s="13">
        <f>IFERROR(SUM(BD158:BD163)/SUM(BC158:BC163),0)</f>
        <v>0</v>
      </c>
      <c r="BD219" s="13">
        <f>IFERROR(SUM(BE157:BE162)/SUM(BD157:BD162),0)</f>
        <v>0</v>
      </c>
      <c r="BE219" s="13">
        <f>IFERROR(SUM(BF156:BF161)/SUM(BE156:BE161),0)</f>
        <v>0</v>
      </c>
      <c r="BF219" s="13">
        <f>IFERROR(SUM(BG155:BG160)/SUM(BF155:BF160),0)</f>
        <v>0</v>
      </c>
      <c r="BG219" s="13">
        <f>IFERROR(SUM(BH154:BH159)/SUM(BG154:BG159),0)</f>
        <v>0</v>
      </c>
      <c r="BH219" s="13">
        <f>IFERROR(SUM(BI153:BI158)/SUM(BH153:BH158),0)</f>
        <v>0</v>
      </c>
      <c r="BI219" s="13">
        <f>IFERROR(SUM(BJ152:BJ157)/SUM(BI152:BI157),0)</f>
        <v>0</v>
      </c>
      <c r="BJ219" s="13">
        <f>IFERROR(SUM(BK151:BK156)/SUM(BJ151:BJ156),0)</f>
        <v>0</v>
      </c>
      <c r="BK219" s="13">
        <f>IFERROR(SUM(BL150:BL155)/SUM(BK150:BK155),0)</f>
        <v>0</v>
      </c>
      <c r="BL219" s="13">
        <f>IFERROR(SUM(BM149:BM154)/SUM(BL149:BL154),0)</f>
        <v>0</v>
      </c>
      <c r="BM219" s="13">
        <f>IFERROR(SUM(BN148:BN153)/SUM(BM148:BM153),0)</f>
        <v>0</v>
      </c>
      <c r="BN219" s="13">
        <f>IFERROR(SUM(BO147:BO152)/SUM(BN147:BN152),0)</f>
        <v>0</v>
      </c>
      <c r="BO219" s="13">
        <f>IFERROR(SUM(BP146:BP151)/SUM(BO146:BO151),0)</f>
        <v>0</v>
      </c>
      <c r="BP219" s="13">
        <f>IFERROR(SUM(BQ145:BQ150)/SUM(BP145:BP150),0)</f>
        <v>0</v>
      </c>
      <c r="BQ219" s="13">
        <f>IFERROR(SUM(BR144:BR149)/SUM(BQ144:BQ149),0)</f>
        <v>0</v>
      </c>
      <c r="BR219" s="13">
        <f>IFERROR(SUM(BS143:BS148)/SUM(BR143:BR148),0)</f>
        <v>0</v>
      </c>
      <c r="BS219" s="13">
        <f>IFERROR(SUM(BT142:BT147)/SUM(BS142:BS147),0)</f>
        <v>0</v>
      </c>
      <c r="BT219" s="13">
        <f>IFERROR(SUM(BU141:BU146)/SUM(BT141:BT146),0)</f>
        <v>0</v>
      </c>
      <c r="BU219" s="13">
        <f>IFERROR(SUM(BV140:BV145)/SUM(BU140:BU145),0)</f>
        <v>0</v>
      </c>
      <c r="BV219" s="13">
        <f>IFERROR(SUM(BW139:BW144)/SUM(BV139:BV144),0)</f>
        <v>0</v>
      </c>
      <c r="BW219" s="13">
        <f>IFERROR(SUM(BX138:BX143)/SUM(BW138:BW143),0)</f>
        <v>0</v>
      </c>
      <c r="BX219" s="13">
        <f>IFERROR(SUM(BY138:BY142)/SUM(BX138:BX142),0)</f>
        <v>0</v>
      </c>
      <c r="BY219" s="13">
        <f>IFERROR(SUM(BZ138:BZ141)/SUM(BY138:BY141),0)</f>
        <v>0</v>
      </c>
      <c r="BZ219" s="13">
        <f>IFERROR(SUM(CA138:CA140)/SUM(BZ138:BZ140),0)</f>
        <v>0</v>
      </c>
      <c r="CA219" s="13">
        <f>IFERROR(SUM(CB138:CB139)/SUM(CA138:CA139),0)</f>
        <v>0</v>
      </c>
      <c r="CB219" s="13">
        <f>IFERROR(SUM(CC138:CC138)/SUM(CB138:CB138),0)</f>
        <v>0</v>
      </c>
      <c r="CC219" s="13" t="s">
        <v>25</v>
      </c>
    </row>
    <row r="220" ht="15" customHeight="1" outlineLevel="1" spans="2:81">
      <c r="B220" s="15" t="s">
        <v>35</v>
      </c>
      <c r="C220" s="16">
        <v>1.15</v>
      </c>
      <c r="D220" s="16">
        <v>1.08</v>
      </c>
      <c r="E220" s="16">
        <v>1.05</v>
      </c>
      <c r="F220" s="16">
        <v>1.01</v>
      </c>
      <c r="G220" s="16">
        <v>1.003</v>
      </c>
      <c r="H220" s="16">
        <v>1.001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T220" s="15" t="s">
        <v>35</v>
      </c>
      <c r="AU220" s="16">
        <f t="shared" ref="AU220:CB220" si="85">IFERROR(AU219,0)</f>
        <v>0</v>
      </c>
      <c r="AV220" s="16">
        <f t="shared" si="85"/>
        <v>0</v>
      </c>
      <c r="AW220" s="16">
        <f t="shared" si="85"/>
        <v>0</v>
      </c>
      <c r="AX220" s="16">
        <f t="shared" si="85"/>
        <v>0</v>
      </c>
      <c r="AY220" s="16">
        <f t="shared" si="85"/>
        <v>0</v>
      </c>
      <c r="AZ220" s="16">
        <f t="shared" si="85"/>
        <v>0</v>
      </c>
      <c r="BA220" s="16">
        <f t="shared" si="85"/>
        <v>0</v>
      </c>
      <c r="BB220" s="16">
        <f t="shared" si="85"/>
        <v>0</v>
      </c>
      <c r="BC220" s="16">
        <f t="shared" si="85"/>
        <v>0</v>
      </c>
      <c r="BD220" s="16">
        <f t="shared" si="85"/>
        <v>0</v>
      </c>
      <c r="BE220" s="16">
        <f t="shared" si="85"/>
        <v>0</v>
      </c>
      <c r="BF220" s="16">
        <f t="shared" si="85"/>
        <v>0</v>
      </c>
      <c r="BG220" s="16">
        <f t="shared" si="85"/>
        <v>0</v>
      </c>
      <c r="BH220" s="16">
        <f t="shared" si="85"/>
        <v>0</v>
      </c>
      <c r="BI220" s="16">
        <f t="shared" si="85"/>
        <v>0</v>
      </c>
      <c r="BJ220" s="16">
        <f t="shared" si="85"/>
        <v>0</v>
      </c>
      <c r="BK220" s="16">
        <f t="shared" si="85"/>
        <v>0</v>
      </c>
      <c r="BL220" s="16">
        <f t="shared" si="85"/>
        <v>0</v>
      </c>
      <c r="BM220" s="16">
        <f t="shared" si="85"/>
        <v>0</v>
      </c>
      <c r="BN220" s="16">
        <f t="shared" si="85"/>
        <v>0</v>
      </c>
      <c r="BO220" s="16">
        <f t="shared" si="85"/>
        <v>0</v>
      </c>
      <c r="BP220" s="16">
        <f t="shared" si="85"/>
        <v>0</v>
      </c>
      <c r="BQ220" s="16">
        <f t="shared" si="85"/>
        <v>0</v>
      </c>
      <c r="BR220" s="16">
        <f t="shared" si="85"/>
        <v>0</v>
      </c>
      <c r="BS220" s="16">
        <f t="shared" si="85"/>
        <v>0</v>
      </c>
      <c r="BT220" s="16">
        <f t="shared" si="85"/>
        <v>0</v>
      </c>
      <c r="BU220" s="16">
        <f t="shared" si="85"/>
        <v>0</v>
      </c>
      <c r="BV220" s="16">
        <f t="shared" si="85"/>
        <v>0</v>
      </c>
      <c r="BW220" s="16">
        <f t="shared" si="85"/>
        <v>0</v>
      </c>
      <c r="BX220" s="16">
        <f t="shared" si="85"/>
        <v>0</v>
      </c>
      <c r="BY220" s="16">
        <f t="shared" si="85"/>
        <v>0</v>
      </c>
      <c r="BZ220" s="16">
        <f t="shared" si="85"/>
        <v>0</v>
      </c>
      <c r="CA220" s="16">
        <f t="shared" si="85"/>
        <v>0</v>
      </c>
      <c r="CB220" s="16">
        <f t="shared" si="85"/>
        <v>0</v>
      </c>
      <c r="CC220" s="16">
        <v>1</v>
      </c>
    </row>
    <row r="221" ht="15" customHeight="1" outlineLevel="1" spans="2:81">
      <c r="B221" s="6" t="s">
        <v>36</v>
      </c>
      <c r="C221" s="13">
        <f t="shared" ref="C221:AJ221" si="86">IFERROR(C220*D221,0)</f>
        <v>1.322413515423</v>
      </c>
      <c r="D221" s="13">
        <f t="shared" si="86"/>
        <v>1.14992479602</v>
      </c>
      <c r="E221" s="13">
        <f t="shared" si="86"/>
        <v>1.0647451815</v>
      </c>
      <c r="F221" s="13">
        <f t="shared" si="86"/>
        <v>1.01404303</v>
      </c>
      <c r="G221" s="13">
        <f t="shared" si="86"/>
        <v>1.004003</v>
      </c>
      <c r="H221" s="13">
        <f t="shared" si="86"/>
        <v>1.001</v>
      </c>
      <c r="I221" s="13">
        <f t="shared" si="86"/>
        <v>1</v>
      </c>
      <c r="J221" s="13">
        <f t="shared" si="86"/>
        <v>1</v>
      </c>
      <c r="K221" s="13">
        <f t="shared" si="86"/>
        <v>1</v>
      </c>
      <c r="L221" s="13">
        <f t="shared" si="86"/>
        <v>1</v>
      </c>
      <c r="M221" s="13">
        <f t="shared" si="86"/>
        <v>1</v>
      </c>
      <c r="N221" s="13">
        <f t="shared" si="86"/>
        <v>1</v>
      </c>
      <c r="O221" s="13">
        <f t="shared" si="86"/>
        <v>1</v>
      </c>
      <c r="P221" s="13">
        <f t="shared" si="86"/>
        <v>1</v>
      </c>
      <c r="Q221" s="13">
        <f t="shared" si="86"/>
        <v>1</v>
      </c>
      <c r="R221" s="13">
        <f t="shared" si="86"/>
        <v>1</v>
      </c>
      <c r="S221" s="13">
        <f t="shared" si="86"/>
        <v>1</v>
      </c>
      <c r="T221" s="13">
        <f t="shared" si="86"/>
        <v>1</v>
      </c>
      <c r="U221" s="13">
        <f t="shared" si="86"/>
        <v>1</v>
      </c>
      <c r="V221" s="13">
        <f t="shared" si="86"/>
        <v>1</v>
      </c>
      <c r="W221" s="13">
        <f t="shared" si="86"/>
        <v>1</v>
      </c>
      <c r="X221" s="13">
        <f t="shared" si="86"/>
        <v>1</v>
      </c>
      <c r="Y221" s="13">
        <f t="shared" si="86"/>
        <v>1</v>
      </c>
      <c r="Z221" s="13">
        <f t="shared" si="86"/>
        <v>1</v>
      </c>
      <c r="AA221" s="13">
        <f t="shared" si="86"/>
        <v>1</v>
      </c>
      <c r="AB221" s="13">
        <f t="shared" si="86"/>
        <v>1</v>
      </c>
      <c r="AC221" s="13">
        <f t="shared" si="86"/>
        <v>1</v>
      </c>
      <c r="AD221" s="13">
        <f t="shared" si="86"/>
        <v>1</v>
      </c>
      <c r="AE221" s="13">
        <f t="shared" si="86"/>
        <v>1</v>
      </c>
      <c r="AF221" s="13">
        <f t="shared" si="86"/>
        <v>1</v>
      </c>
      <c r="AG221" s="13">
        <f t="shared" si="86"/>
        <v>1</v>
      </c>
      <c r="AH221" s="13">
        <f t="shared" si="86"/>
        <v>1</v>
      </c>
      <c r="AI221" s="13">
        <f t="shared" si="86"/>
        <v>1</v>
      </c>
      <c r="AJ221" s="13">
        <f t="shared" si="86"/>
        <v>1</v>
      </c>
      <c r="AK221" s="13">
        <f>AK220</f>
        <v>1</v>
      </c>
      <c r="AT221" s="6" t="s">
        <v>36</v>
      </c>
      <c r="AU221" s="13">
        <f t="shared" ref="AU221:CB221" si="87">IFERROR(AU220*AV221,0)</f>
        <v>0</v>
      </c>
      <c r="AV221" s="13">
        <f t="shared" si="87"/>
        <v>0</v>
      </c>
      <c r="AW221" s="13">
        <f t="shared" si="87"/>
        <v>0</v>
      </c>
      <c r="AX221" s="13">
        <f t="shared" si="87"/>
        <v>0</v>
      </c>
      <c r="AY221" s="13">
        <f t="shared" si="87"/>
        <v>0</v>
      </c>
      <c r="AZ221" s="13">
        <f t="shared" si="87"/>
        <v>0</v>
      </c>
      <c r="BA221" s="13">
        <f t="shared" si="87"/>
        <v>0</v>
      </c>
      <c r="BB221" s="13">
        <f t="shared" si="87"/>
        <v>0</v>
      </c>
      <c r="BC221" s="13">
        <f t="shared" si="87"/>
        <v>0</v>
      </c>
      <c r="BD221" s="13">
        <f t="shared" si="87"/>
        <v>0</v>
      </c>
      <c r="BE221" s="13">
        <f t="shared" si="87"/>
        <v>0</v>
      </c>
      <c r="BF221" s="13">
        <f t="shared" si="87"/>
        <v>0</v>
      </c>
      <c r="BG221" s="13">
        <f t="shared" si="87"/>
        <v>0</v>
      </c>
      <c r="BH221" s="13">
        <f t="shared" si="87"/>
        <v>0</v>
      </c>
      <c r="BI221" s="13">
        <f t="shared" si="87"/>
        <v>0</v>
      </c>
      <c r="BJ221" s="13">
        <f t="shared" si="87"/>
        <v>0</v>
      </c>
      <c r="BK221" s="13">
        <f t="shared" si="87"/>
        <v>0</v>
      </c>
      <c r="BL221" s="13">
        <f t="shared" si="87"/>
        <v>0</v>
      </c>
      <c r="BM221" s="13">
        <f t="shared" si="87"/>
        <v>0</v>
      </c>
      <c r="BN221" s="13">
        <f t="shared" si="87"/>
        <v>0</v>
      </c>
      <c r="BO221" s="13">
        <f t="shared" si="87"/>
        <v>0</v>
      </c>
      <c r="BP221" s="13">
        <f t="shared" si="87"/>
        <v>0</v>
      </c>
      <c r="BQ221" s="13">
        <f t="shared" si="87"/>
        <v>0</v>
      </c>
      <c r="BR221" s="13">
        <f t="shared" si="87"/>
        <v>0</v>
      </c>
      <c r="BS221" s="13">
        <f t="shared" si="87"/>
        <v>0</v>
      </c>
      <c r="BT221" s="13">
        <f t="shared" si="87"/>
        <v>0</v>
      </c>
      <c r="BU221" s="13">
        <f t="shared" si="87"/>
        <v>0</v>
      </c>
      <c r="BV221" s="13">
        <f t="shared" si="87"/>
        <v>0</v>
      </c>
      <c r="BW221" s="13">
        <f t="shared" si="87"/>
        <v>0</v>
      </c>
      <c r="BX221" s="13">
        <f t="shared" si="87"/>
        <v>0</v>
      </c>
      <c r="BY221" s="13">
        <f t="shared" si="87"/>
        <v>0</v>
      </c>
      <c r="BZ221" s="13">
        <f t="shared" si="87"/>
        <v>0</v>
      </c>
      <c r="CA221" s="13">
        <f t="shared" si="87"/>
        <v>0</v>
      </c>
      <c r="CB221" s="13">
        <f t="shared" si="87"/>
        <v>0</v>
      </c>
      <c r="CC221" s="13">
        <f>CC220</f>
        <v>1</v>
      </c>
    </row>
    <row r="222" ht="15" customHeight="1" outlineLevel="1" spans="2:81">
      <c r="B222" s="6" t="s">
        <v>37</v>
      </c>
      <c r="C222" s="13">
        <f t="shared" ref="C222:AK222" si="88">IFERROR(ROUND(1-1/C221,4),0)</f>
        <v>0.2438</v>
      </c>
      <c r="D222" s="13">
        <f t="shared" si="88"/>
        <v>0.1304</v>
      </c>
      <c r="E222" s="13">
        <f t="shared" si="88"/>
        <v>0.0608</v>
      </c>
      <c r="F222" s="13">
        <f t="shared" si="88"/>
        <v>0.0138</v>
      </c>
      <c r="G222" s="13">
        <f t="shared" si="88"/>
        <v>0.004</v>
      </c>
      <c r="H222" s="13">
        <f t="shared" si="88"/>
        <v>0.001</v>
      </c>
      <c r="I222" s="13">
        <f t="shared" si="88"/>
        <v>0</v>
      </c>
      <c r="J222" s="13">
        <f t="shared" si="88"/>
        <v>0</v>
      </c>
      <c r="K222" s="13">
        <f t="shared" si="88"/>
        <v>0</v>
      </c>
      <c r="L222" s="13">
        <f t="shared" si="88"/>
        <v>0</v>
      </c>
      <c r="M222" s="13">
        <f t="shared" si="88"/>
        <v>0</v>
      </c>
      <c r="N222" s="13">
        <f t="shared" si="88"/>
        <v>0</v>
      </c>
      <c r="O222" s="13">
        <f t="shared" si="88"/>
        <v>0</v>
      </c>
      <c r="P222" s="13">
        <f t="shared" si="88"/>
        <v>0</v>
      </c>
      <c r="Q222" s="13">
        <f t="shared" si="88"/>
        <v>0</v>
      </c>
      <c r="R222" s="13">
        <f t="shared" si="88"/>
        <v>0</v>
      </c>
      <c r="S222" s="13">
        <f t="shared" si="88"/>
        <v>0</v>
      </c>
      <c r="T222" s="13">
        <f t="shared" si="88"/>
        <v>0</v>
      </c>
      <c r="U222" s="13">
        <f t="shared" si="88"/>
        <v>0</v>
      </c>
      <c r="V222" s="13">
        <f t="shared" si="88"/>
        <v>0</v>
      </c>
      <c r="W222" s="13">
        <f t="shared" si="88"/>
        <v>0</v>
      </c>
      <c r="X222" s="13">
        <f t="shared" si="88"/>
        <v>0</v>
      </c>
      <c r="Y222" s="13">
        <f t="shared" si="88"/>
        <v>0</v>
      </c>
      <c r="Z222" s="13">
        <f t="shared" si="88"/>
        <v>0</v>
      </c>
      <c r="AA222" s="13">
        <f t="shared" si="88"/>
        <v>0</v>
      </c>
      <c r="AB222" s="13">
        <f t="shared" si="88"/>
        <v>0</v>
      </c>
      <c r="AC222" s="13">
        <f t="shared" si="88"/>
        <v>0</v>
      </c>
      <c r="AD222" s="13">
        <f t="shared" si="88"/>
        <v>0</v>
      </c>
      <c r="AE222" s="13">
        <f t="shared" si="88"/>
        <v>0</v>
      </c>
      <c r="AF222" s="13">
        <f t="shared" si="88"/>
        <v>0</v>
      </c>
      <c r="AG222" s="13">
        <f t="shared" si="88"/>
        <v>0</v>
      </c>
      <c r="AH222" s="13">
        <f t="shared" si="88"/>
        <v>0</v>
      </c>
      <c r="AI222" s="13">
        <f t="shared" si="88"/>
        <v>0</v>
      </c>
      <c r="AJ222" s="13">
        <f t="shared" si="88"/>
        <v>0</v>
      </c>
      <c r="AK222" s="13">
        <f t="shared" si="88"/>
        <v>0</v>
      </c>
      <c r="AT222" s="6" t="s">
        <v>37</v>
      </c>
      <c r="AU222" s="13">
        <f t="shared" ref="AU222:CC222" si="89">IFERROR(ROUND(1-1/AU221,4),0)</f>
        <v>0</v>
      </c>
      <c r="AV222" s="13">
        <f t="shared" si="89"/>
        <v>0</v>
      </c>
      <c r="AW222" s="13">
        <f t="shared" si="89"/>
        <v>0</v>
      </c>
      <c r="AX222" s="13">
        <f t="shared" si="89"/>
        <v>0</v>
      </c>
      <c r="AY222" s="13">
        <f t="shared" si="89"/>
        <v>0</v>
      </c>
      <c r="AZ222" s="13">
        <f t="shared" si="89"/>
        <v>0</v>
      </c>
      <c r="BA222" s="13">
        <f t="shared" si="89"/>
        <v>0</v>
      </c>
      <c r="BB222" s="13">
        <f t="shared" si="89"/>
        <v>0</v>
      </c>
      <c r="BC222" s="13">
        <f t="shared" si="89"/>
        <v>0</v>
      </c>
      <c r="BD222" s="13">
        <f t="shared" si="89"/>
        <v>0</v>
      </c>
      <c r="BE222" s="13">
        <f t="shared" si="89"/>
        <v>0</v>
      </c>
      <c r="BF222" s="13">
        <f t="shared" si="89"/>
        <v>0</v>
      </c>
      <c r="BG222" s="13">
        <f t="shared" si="89"/>
        <v>0</v>
      </c>
      <c r="BH222" s="13">
        <f t="shared" si="89"/>
        <v>0</v>
      </c>
      <c r="BI222" s="13">
        <f t="shared" si="89"/>
        <v>0</v>
      </c>
      <c r="BJ222" s="13">
        <f t="shared" si="89"/>
        <v>0</v>
      </c>
      <c r="BK222" s="13">
        <f t="shared" si="89"/>
        <v>0</v>
      </c>
      <c r="BL222" s="13">
        <f t="shared" si="89"/>
        <v>0</v>
      </c>
      <c r="BM222" s="13">
        <f t="shared" si="89"/>
        <v>0</v>
      </c>
      <c r="BN222" s="13">
        <f t="shared" si="89"/>
        <v>0</v>
      </c>
      <c r="BO222" s="13">
        <f t="shared" si="89"/>
        <v>0</v>
      </c>
      <c r="BP222" s="13">
        <f t="shared" si="89"/>
        <v>0</v>
      </c>
      <c r="BQ222" s="13">
        <f t="shared" si="89"/>
        <v>0</v>
      </c>
      <c r="BR222" s="13">
        <f t="shared" si="89"/>
        <v>0</v>
      </c>
      <c r="BS222" s="13">
        <f t="shared" si="89"/>
        <v>0</v>
      </c>
      <c r="BT222" s="13">
        <f t="shared" si="89"/>
        <v>0</v>
      </c>
      <c r="BU222" s="13">
        <f t="shared" si="89"/>
        <v>0</v>
      </c>
      <c r="BV222" s="13">
        <f t="shared" si="89"/>
        <v>0</v>
      </c>
      <c r="BW222" s="13">
        <f t="shared" si="89"/>
        <v>0</v>
      </c>
      <c r="BX222" s="13">
        <f t="shared" si="89"/>
        <v>0</v>
      </c>
      <c r="BY222" s="13">
        <f t="shared" si="89"/>
        <v>0</v>
      </c>
      <c r="BZ222" s="13">
        <f t="shared" si="89"/>
        <v>0</v>
      </c>
      <c r="CA222" s="13">
        <f t="shared" si="89"/>
        <v>0</v>
      </c>
      <c r="CB222" s="13">
        <f t="shared" si="89"/>
        <v>0</v>
      </c>
      <c r="CC222" s="13">
        <f t="shared" si="89"/>
        <v>0</v>
      </c>
    </row>
    <row r="223" ht="15" customHeight="1"/>
    <row r="224" ht="15" customHeight="1"/>
    <row r="225" ht="15" customHeight="1" spans="2:61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T225" s="5" t="s">
        <v>71</v>
      </c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</row>
    <row r="226" ht="15" customHeight="1" outlineLevel="1" spans="2:61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T226" s="24" t="s">
        <v>23</v>
      </c>
      <c r="AU226" s="25" t="s">
        <v>43</v>
      </c>
      <c r="AV226" s="26" t="s">
        <v>44</v>
      </c>
      <c r="AW226" s="26" t="s">
        <v>45</v>
      </c>
      <c r="AX226" s="26" t="s">
        <v>46</v>
      </c>
      <c r="AY226" s="26" t="s">
        <v>47</v>
      </c>
      <c r="AZ226" s="27" t="s">
        <v>48</v>
      </c>
      <c r="BA226" s="26" t="s">
        <v>25</v>
      </c>
      <c r="BB226" s="27" t="s">
        <v>49</v>
      </c>
      <c r="BC226" s="26" t="s">
        <v>50</v>
      </c>
      <c r="BD226" s="27" t="s">
        <v>51</v>
      </c>
      <c r="BE226" s="26" t="s">
        <v>52</v>
      </c>
      <c r="BF226" s="26" t="s">
        <v>53</v>
      </c>
      <c r="BG226" s="27" t="s">
        <v>54</v>
      </c>
      <c r="BH226" s="26" t="s">
        <v>55</v>
      </c>
      <c r="BI226" s="40" t="s">
        <v>56</v>
      </c>
    </row>
    <row r="227" ht="15" customHeight="1" outlineLevel="1" spans="2:61">
      <c r="B227" s="24"/>
      <c r="H227" s="27" t="s">
        <v>57</v>
      </c>
      <c r="I227" s="26" t="s">
        <v>58</v>
      </c>
      <c r="J227" s="27"/>
      <c r="L227" s="27"/>
      <c r="O227" s="27"/>
      <c r="Q227" s="41"/>
      <c r="AT227" s="24"/>
      <c r="AZ227" s="27" t="s">
        <v>57</v>
      </c>
      <c r="BA227" s="26" t="s">
        <v>58</v>
      </c>
      <c r="BB227" s="27"/>
      <c r="BD227" s="27"/>
      <c r="BG227" s="27"/>
      <c r="BI227" s="41"/>
    </row>
    <row r="228" ht="15" customHeight="1" outlineLevel="1" spans="2:61">
      <c r="B228" s="28">
        <v>201606</v>
      </c>
      <c r="C228" s="29">
        <v>273639.78</v>
      </c>
      <c r="D228" s="30">
        <v>57071.36</v>
      </c>
      <c r="E228" s="30">
        <f>IFERROR(AK99,0)</f>
        <v>0</v>
      </c>
      <c r="F228" s="30">
        <f>IFERROR([7]交强险001大赔案!AK8,0)</f>
        <v>0</v>
      </c>
      <c r="G228" s="30">
        <f>IFERROR([7]交强险001大赔案!AK47,0)</f>
        <v>0</v>
      </c>
      <c r="H228" s="29">
        <f>ROUND(IFERROR(AK90*D228,0),2)</f>
        <v>57071.36</v>
      </c>
      <c r="I228" s="30">
        <f>ROUND(IFERROR(AK221*(SUM(D228:E228)),0),2)</f>
        <v>57071.36</v>
      </c>
      <c r="J228" s="34">
        <f>I228</f>
        <v>57071.36</v>
      </c>
      <c r="K228" s="30">
        <f t="shared" ref="K228:K262" si="90">ROUND(IFERROR(J228-(SUM(D228:E228)),0),2)</f>
        <v>0</v>
      </c>
      <c r="L228" s="35">
        <f t="shared" ref="L228:L262" si="91">0</f>
        <v>0</v>
      </c>
      <c r="M228" s="30">
        <f t="shared" ref="M228:M262" si="92">ROUND(IFERROR(C251*L228,0),2)</f>
        <v>0</v>
      </c>
      <c r="N228" s="36">
        <f t="shared" ref="N228:N262" si="93">ROUND(IFERROR(M228-F228-G228,0),2)</f>
        <v>0</v>
      </c>
      <c r="O228" s="29">
        <f t="shared" ref="O228:P262" si="94">ROUND(IFERROR(J228+M228,0),2)</f>
        <v>57071.36</v>
      </c>
      <c r="P228" s="30">
        <f t="shared" si="94"/>
        <v>0</v>
      </c>
      <c r="Q228" s="42">
        <f t="shared" ref="Q228:Q262" si="95">IFERROR(O228/C228,0)</f>
        <v>0.208563827963902</v>
      </c>
      <c r="AT228" s="28">
        <v>201506</v>
      </c>
      <c r="AU228" s="29">
        <v>0</v>
      </c>
      <c r="AV228" s="30">
        <f>IFERROR(CC7,0)</f>
        <v>0</v>
      </c>
      <c r="AW228" s="30">
        <f>IFERROR(CC99,0)</f>
        <v>0</v>
      </c>
      <c r="AX228" s="30">
        <f>IFERROR([7]交强险001大赔案!BY8,0)</f>
        <v>0</v>
      </c>
      <c r="AY228" s="30">
        <f>IFERROR([7]交强险001大赔案!BY47,0)</f>
        <v>0</v>
      </c>
      <c r="AZ228" s="29">
        <f>ROUND(IFERROR(CC90*AV228,0),2)</f>
        <v>0</v>
      </c>
      <c r="BA228" s="30">
        <f>ROUND(IFERROR(CC221*(SUM(AV228:AW228)),0),2)</f>
        <v>0</v>
      </c>
      <c r="BB228" s="34">
        <f t="shared" ref="BB228:BB262" si="96">ROUND(AVERAGE(AZ228,BA228),2)</f>
        <v>0</v>
      </c>
      <c r="BC228" s="30">
        <f t="shared" ref="BC228:BC262" si="97">ROUND(IFERROR(BB228-(SUM(AV228:AW228)),0),2)</f>
        <v>0</v>
      </c>
      <c r="BD228" s="35">
        <f t="shared" ref="BD228:BD262" si="98">0</f>
        <v>0</v>
      </c>
      <c r="BE228" s="30">
        <f t="shared" ref="BE228:BE262" si="99">ROUND(IFERROR(AU251*BD228,0),2)</f>
        <v>0</v>
      </c>
      <c r="BF228" s="30">
        <f t="shared" ref="BF228:BF262" si="100">ROUND(IFERROR(BE228-AX228-AY228,0),2)</f>
        <v>0</v>
      </c>
      <c r="BG228" s="29">
        <f t="shared" ref="BG228:BH262" si="101">ROUND(IFERROR(BB228+BE228,0),2)</f>
        <v>0</v>
      </c>
      <c r="BH228" s="30">
        <f t="shared" si="101"/>
        <v>0</v>
      </c>
      <c r="BI228" s="42">
        <f t="shared" ref="BI228:BI262" si="102">IFERROR(BG228/AU228,0)</f>
        <v>0</v>
      </c>
    </row>
    <row r="229" ht="15" customHeight="1" outlineLevel="1" spans="2:61">
      <c r="B229" s="31">
        <v>201609</v>
      </c>
      <c r="C229" s="32">
        <v>359432.42</v>
      </c>
      <c r="D229" s="33">
        <v>282868.68</v>
      </c>
      <c r="E229" s="33">
        <f>IFERROR(AJ100,0)</f>
        <v>0</v>
      </c>
      <c r="F229" s="33">
        <f>IFERROR([7]交强险001大赔案!AJ9,0)</f>
        <v>0</v>
      </c>
      <c r="G229" s="33">
        <f>IFERROR([7]交强险001大赔案!AJ48,0)</f>
        <v>0</v>
      </c>
      <c r="H229" s="32">
        <f>ROUND(IFERROR(AJ90*D229,0),2)</f>
        <v>282868.68</v>
      </c>
      <c r="I229" s="33">
        <f>ROUND(IFERROR(AJ221*(SUM(D229:E229)),0),2)</f>
        <v>282868.68</v>
      </c>
      <c r="J229" s="34">
        <f t="shared" ref="J229:J262" si="103">I229</f>
        <v>282868.68</v>
      </c>
      <c r="K229" s="33">
        <f t="shared" si="90"/>
        <v>0</v>
      </c>
      <c r="L229" s="38">
        <f t="shared" si="91"/>
        <v>0</v>
      </c>
      <c r="M229" s="33">
        <f t="shared" si="92"/>
        <v>0</v>
      </c>
      <c r="N229" s="39">
        <f t="shared" si="93"/>
        <v>0</v>
      </c>
      <c r="O229" s="32">
        <f t="shared" si="94"/>
        <v>282868.68</v>
      </c>
      <c r="P229" s="33">
        <f t="shared" si="94"/>
        <v>0</v>
      </c>
      <c r="Q229" s="43">
        <f t="shared" si="95"/>
        <v>0.786987105948874</v>
      </c>
      <c r="AT229" s="31">
        <v>201509</v>
      </c>
      <c r="AU229" s="32">
        <v>0</v>
      </c>
      <c r="AV229" s="33">
        <f>IFERROR(CB8,0)</f>
        <v>0</v>
      </c>
      <c r="AW229" s="33">
        <f>IFERROR(CB100,0)</f>
        <v>0</v>
      </c>
      <c r="AX229" s="33">
        <f>IFERROR([7]交强险001大赔案!BX9,0)</f>
        <v>0</v>
      </c>
      <c r="AY229" s="33">
        <f>IFERROR([7]交强险001大赔案!BX48,0)</f>
        <v>0</v>
      </c>
      <c r="AZ229" s="32">
        <f>ROUND(IFERROR(CB90*AV229,0),2)</f>
        <v>0</v>
      </c>
      <c r="BA229" s="33">
        <f>ROUND(IFERROR(CB221*(SUM(AV229:AW229)),0),2)</f>
        <v>0</v>
      </c>
      <c r="BB229" s="37">
        <f t="shared" si="96"/>
        <v>0</v>
      </c>
      <c r="BC229" s="33">
        <f t="shared" si="97"/>
        <v>0</v>
      </c>
      <c r="BD229" s="38">
        <f t="shared" si="98"/>
        <v>0</v>
      </c>
      <c r="BE229" s="33">
        <f t="shared" si="99"/>
        <v>0</v>
      </c>
      <c r="BF229" s="33">
        <f t="shared" si="100"/>
        <v>0</v>
      </c>
      <c r="BG229" s="32">
        <f t="shared" si="101"/>
        <v>0</v>
      </c>
      <c r="BH229" s="33">
        <f t="shared" si="101"/>
        <v>0</v>
      </c>
      <c r="BI229" s="43">
        <f t="shared" si="102"/>
        <v>0</v>
      </c>
    </row>
    <row r="230" ht="15" customHeight="1" outlineLevel="1" spans="2:61">
      <c r="B230" s="31">
        <v>201612</v>
      </c>
      <c r="C230" s="32">
        <v>370584.36</v>
      </c>
      <c r="D230" s="33">
        <v>174641.89</v>
      </c>
      <c r="E230" s="33">
        <f>IFERROR(AI101,0)</f>
        <v>0</v>
      </c>
      <c r="F230" s="33">
        <f>IFERROR([7]交强险001大赔案!AI10,0)</f>
        <v>0</v>
      </c>
      <c r="G230" s="33">
        <f>IFERROR([7]交强险001大赔案!AI49,0)</f>
        <v>0</v>
      </c>
      <c r="H230" s="32">
        <f>ROUND(IFERROR(AI90*D230,0),2)</f>
        <v>174641.89</v>
      </c>
      <c r="I230" s="33">
        <f>ROUND(IFERROR(AI221*(SUM(D230:E230)),0),2)</f>
        <v>174641.89</v>
      </c>
      <c r="J230" s="34">
        <f t="shared" si="103"/>
        <v>174641.89</v>
      </c>
      <c r="K230" s="33">
        <f t="shared" si="90"/>
        <v>0</v>
      </c>
      <c r="L230" s="38">
        <f t="shared" si="91"/>
        <v>0</v>
      </c>
      <c r="M230" s="33">
        <f t="shared" si="92"/>
        <v>0</v>
      </c>
      <c r="N230" s="39">
        <f t="shared" si="93"/>
        <v>0</v>
      </c>
      <c r="O230" s="32">
        <f t="shared" si="94"/>
        <v>174641.89</v>
      </c>
      <c r="P230" s="33">
        <f t="shared" si="94"/>
        <v>0</v>
      </c>
      <c r="Q230" s="43">
        <f t="shared" si="95"/>
        <v>0.471260821692529</v>
      </c>
      <c r="AT230" s="31">
        <v>201512</v>
      </c>
      <c r="AU230" s="32">
        <v>0</v>
      </c>
      <c r="AV230" s="33">
        <f>IFERROR(CA9,0)</f>
        <v>0</v>
      </c>
      <c r="AW230" s="33">
        <f>IFERROR(CA101,0)</f>
        <v>0</v>
      </c>
      <c r="AX230" s="33">
        <f>IFERROR([7]交强险001大赔案!BW10,0)</f>
        <v>0</v>
      </c>
      <c r="AY230" s="33">
        <f>IFERROR([7]交强险001大赔案!BW49,0)</f>
        <v>0</v>
      </c>
      <c r="AZ230" s="32">
        <f>ROUND(IFERROR(CA90*AV230,0),2)</f>
        <v>0</v>
      </c>
      <c r="BA230" s="33">
        <f>ROUND(IFERROR(CA221*(SUM(AV230:AW230)),0),2)</f>
        <v>0</v>
      </c>
      <c r="BB230" s="37">
        <f t="shared" si="96"/>
        <v>0</v>
      </c>
      <c r="BC230" s="33">
        <f t="shared" si="97"/>
        <v>0</v>
      </c>
      <c r="BD230" s="38">
        <f t="shared" si="98"/>
        <v>0</v>
      </c>
      <c r="BE230" s="33">
        <f t="shared" si="99"/>
        <v>0</v>
      </c>
      <c r="BF230" s="33">
        <f t="shared" si="100"/>
        <v>0</v>
      </c>
      <c r="BG230" s="32">
        <f t="shared" si="101"/>
        <v>0</v>
      </c>
      <c r="BH230" s="33">
        <f t="shared" si="101"/>
        <v>0</v>
      </c>
      <c r="BI230" s="43">
        <f t="shared" si="102"/>
        <v>0</v>
      </c>
    </row>
    <row r="231" ht="15" customHeight="1" outlineLevel="1" spans="2:61">
      <c r="B231" s="31">
        <v>201703</v>
      </c>
      <c r="C231" s="32">
        <v>399467.88</v>
      </c>
      <c r="D231" s="33">
        <v>80800.89</v>
      </c>
      <c r="E231" s="33">
        <f>IFERROR(AH102,0)</f>
        <v>0</v>
      </c>
      <c r="F231" s="33">
        <f>IFERROR([7]交强险001大赔案!AH11,0)</f>
        <v>0</v>
      </c>
      <c r="G231" s="33">
        <f>IFERROR([7]交强险001大赔案!AH50,0)</f>
        <v>0</v>
      </c>
      <c r="H231" s="32">
        <f>ROUND(IFERROR(AH90*D231,0),2)</f>
        <v>80800.89</v>
      </c>
      <c r="I231" s="33">
        <f>ROUND(IFERROR(AH221*(SUM(D231:E231)),0),2)</f>
        <v>80800.89</v>
      </c>
      <c r="J231" s="34">
        <f t="shared" si="103"/>
        <v>80800.89</v>
      </c>
      <c r="K231" s="33">
        <f t="shared" si="90"/>
        <v>0</v>
      </c>
      <c r="L231" s="38">
        <f t="shared" si="91"/>
        <v>0</v>
      </c>
      <c r="M231" s="33">
        <f t="shared" si="92"/>
        <v>0</v>
      </c>
      <c r="N231" s="39">
        <f t="shared" si="93"/>
        <v>0</v>
      </c>
      <c r="O231" s="32">
        <f t="shared" si="94"/>
        <v>80800.89</v>
      </c>
      <c r="P231" s="33">
        <f t="shared" si="94"/>
        <v>0</v>
      </c>
      <c r="Q231" s="43">
        <f t="shared" si="95"/>
        <v>0.202271306519062</v>
      </c>
      <c r="AT231" s="31">
        <v>201603</v>
      </c>
      <c r="AU231" s="32">
        <v>0</v>
      </c>
      <c r="AV231" s="33">
        <f>IFERROR(BZ10,0)</f>
        <v>0</v>
      </c>
      <c r="AW231" s="33">
        <f>IFERROR(BZ102,0)</f>
        <v>0</v>
      </c>
      <c r="AX231" s="33">
        <f>IFERROR([7]交强险001大赔案!BV11,0)</f>
        <v>0</v>
      </c>
      <c r="AY231" s="33">
        <f>IFERROR([7]交强险001大赔案!BV50,0)</f>
        <v>0</v>
      </c>
      <c r="AZ231" s="32">
        <f>ROUND(IFERROR(BZ90*AV231,0),2)</f>
        <v>0</v>
      </c>
      <c r="BA231" s="33">
        <f>ROUND(IFERROR(BZ221*(SUM(AV231:AW231)),0),2)</f>
        <v>0</v>
      </c>
      <c r="BB231" s="37">
        <f t="shared" si="96"/>
        <v>0</v>
      </c>
      <c r="BC231" s="33">
        <f t="shared" si="97"/>
        <v>0</v>
      </c>
      <c r="BD231" s="38">
        <f t="shared" si="98"/>
        <v>0</v>
      </c>
      <c r="BE231" s="33">
        <f t="shared" si="99"/>
        <v>0</v>
      </c>
      <c r="BF231" s="33">
        <f t="shared" si="100"/>
        <v>0</v>
      </c>
      <c r="BG231" s="32">
        <f t="shared" si="101"/>
        <v>0</v>
      </c>
      <c r="BH231" s="33">
        <f t="shared" si="101"/>
        <v>0</v>
      </c>
      <c r="BI231" s="43">
        <f t="shared" si="102"/>
        <v>0</v>
      </c>
    </row>
    <row r="232" ht="15" customHeight="1" outlineLevel="1" spans="2:61">
      <c r="B232" s="31">
        <v>201706</v>
      </c>
      <c r="C232" s="32">
        <v>405350.74</v>
      </c>
      <c r="D232" s="33">
        <v>363832.99</v>
      </c>
      <c r="E232" s="33">
        <f>IFERROR(AG103,0)</f>
        <v>0</v>
      </c>
      <c r="F232" s="33">
        <f>IFERROR([7]交强险001大赔案!AG12,0)</f>
        <v>0</v>
      </c>
      <c r="G232" s="33">
        <f>IFERROR([7]交强险001大赔案!AG51,0)</f>
        <v>0</v>
      </c>
      <c r="H232" s="32">
        <f>ROUND(IFERROR(AG90*D232,0),2)</f>
        <v>363832.99</v>
      </c>
      <c r="I232" s="33">
        <f>ROUND(IFERROR(AG221*(SUM(D232:E232)),0),2)</f>
        <v>363832.99</v>
      </c>
      <c r="J232" s="34">
        <f t="shared" si="103"/>
        <v>363832.99</v>
      </c>
      <c r="K232" s="33">
        <f t="shared" si="90"/>
        <v>0</v>
      </c>
      <c r="L232" s="38">
        <f t="shared" si="91"/>
        <v>0</v>
      </c>
      <c r="M232" s="33">
        <f t="shared" si="92"/>
        <v>0</v>
      </c>
      <c r="N232" s="39">
        <f t="shared" si="93"/>
        <v>0</v>
      </c>
      <c r="O232" s="32">
        <f t="shared" si="94"/>
        <v>363832.99</v>
      </c>
      <c r="P232" s="33">
        <f t="shared" si="94"/>
        <v>0</v>
      </c>
      <c r="Q232" s="43">
        <f t="shared" si="95"/>
        <v>0.897575738976078</v>
      </c>
      <c r="AT232" s="31">
        <v>201606</v>
      </c>
      <c r="AU232" s="32">
        <v>0</v>
      </c>
      <c r="AV232" s="33">
        <f>IFERROR(BY11,0)</f>
        <v>0</v>
      </c>
      <c r="AW232" s="33">
        <f>IFERROR(BY103,0)</f>
        <v>0</v>
      </c>
      <c r="AX232" s="33">
        <f>IFERROR([7]交强险001大赔案!BU12,0)</f>
        <v>0</v>
      </c>
      <c r="AY232" s="33">
        <f>IFERROR([7]交强险001大赔案!BU51,0)</f>
        <v>0</v>
      </c>
      <c r="AZ232" s="32">
        <f>ROUND(IFERROR(BY90*AV232,0),2)</f>
        <v>0</v>
      </c>
      <c r="BA232" s="33">
        <f>ROUND(IFERROR(BY221*(SUM(AV232:AW232)),0),2)</f>
        <v>0</v>
      </c>
      <c r="BB232" s="37">
        <f t="shared" si="96"/>
        <v>0</v>
      </c>
      <c r="BC232" s="33">
        <f t="shared" si="97"/>
        <v>0</v>
      </c>
      <c r="BD232" s="38">
        <f t="shared" si="98"/>
        <v>0</v>
      </c>
      <c r="BE232" s="33">
        <f t="shared" si="99"/>
        <v>0</v>
      </c>
      <c r="BF232" s="33">
        <f t="shared" si="100"/>
        <v>0</v>
      </c>
      <c r="BG232" s="32">
        <f t="shared" si="101"/>
        <v>0</v>
      </c>
      <c r="BH232" s="33">
        <f t="shared" si="101"/>
        <v>0</v>
      </c>
      <c r="BI232" s="43">
        <f t="shared" si="102"/>
        <v>0</v>
      </c>
    </row>
    <row r="233" ht="15" customHeight="1" outlineLevel="1" spans="2:61">
      <c r="B233" s="31">
        <v>201709</v>
      </c>
      <c r="C233" s="32">
        <v>472047.11</v>
      </c>
      <c r="D233" s="33">
        <v>534843.6</v>
      </c>
      <c r="E233" s="33">
        <f>IFERROR(AF104,0)</f>
        <v>0</v>
      </c>
      <c r="F233" s="33">
        <f>IFERROR([7]交强险001大赔案!AF13,0)</f>
        <v>0</v>
      </c>
      <c r="G233" s="33">
        <f>IFERROR([7]交强险001大赔案!AF52,0)</f>
        <v>0</v>
      </c>
      <c r="H233" s="32">
        <f>ROUND(IFERROR(AF90*D233,0),2)</f>
        <v>534843.6</v>
      </c>
      <c r="I233" s="33">
        <f>ROUND(IFERROR(AF221*(SUM(D233:E233)),0),2)</f>
        <v>534843.6</v>
      </c>
      <c r="J233" s="34">
        <f t="shared" si="103"/>
        <v>534843.6</v>
      </c>
      <c r="K233" s="33">
        <f t="shared" si="90"/>
        <v>0</v>
      </c>
      <c r="L233" s="38">
        <f t="shared" si="91"/>
        <v>0</v>
      </c>
      <c r="M233" s="33">
        <f t="shared" si="92"/>
        <v>0</v>
      </c>
      <c r="N233" s="39">
        <f t="shared" si="93"/>
        <v>0</v>
      </c>
      <c r="O233" s="32">
        <f t="shared" si="94"/>
        <v>534843.6</v>
      </c>
      <c r="P233" s="33">
        <f t="shared" si="94"/>
        <v>0</v>
      </c>
      <c r="Q233" s="43">
        <f t="shared" si="95"/>
        <v>1.13303013336953</v>
      </c>
      <c r="AT233" s="31">
        <v>201609</v>
      </c>
      <c r="AU233" s="32">
        <v>0</v>
      </c>
      <c r="AV233" s="33">
        <f>IFERROR(BX12,0)</f>
        <v>0</v>
      </c>
      <c r="AW233" s="33">
        <f>IFERROR(BX104,0)</f>
        <v>0</v>
      </c>
      <c r="AX233" s="33">
        <f>IFERROR([7]交强险001大赔案!BT13,0)</f>
        <v>0</v>
      </c>
      <c r="AY233" s="33">
        <f>IFERROR([7]交强险001大赔案!BT52,0)</f>
        <v>0</v>
      </c>
      <c r="AZ233" s="32">
        <f>ROUND(IFERROR(BX90*AV233,0),2)</f>
        <v>0</v>
      </c>
      <c r="BA233" s="33">
        <f>ROUND(IFERROR(BX221*(SUM(AV233:AW233)),0),2)</f>
        <v>0</v>
      </c>
      <c r="BB233" s="37">
        <f t="shared" si="96"/>
        <v>0</v>
      </c>
      <c r="BC233" s="33">
        <f t="shared" si="97"/>
        <v>0</v>
      </c>
      <c r="BD233" s="38">
        <f t="shared" si="98"/>
        <v>0</v>
      </c>
      <c r="BE233" s="33">
        <f t="shared" si="99"/>
        <v>0</v>
      </c>
      <c r="BF233" s="33">
        <f t="shared" si="100"/>
        <v>0</v>
      </c>
      <c r="BG233" s="32">
        <f t="shared" si="101"/>
        <v>0</v>
      </c>
      <c r="BH233" s="33">
        <f t="shared" si="101"/>
        <v>0</v>
      </c>
      <c r="BI233" s="43">
        <f t="shared" si="102"/>
        <v>0</v>
      </c>
    </row>
    <row r="234" ht="15" customHeight="1" outlineLevel="1" spans="2:61">
      <c r="B234" s="31">
        <v>201712</v>
      </c>
      <c r="C234" s="32">
        <v>686913.12</v>
      </c>
      <c r="D234" s="33">
        <v>647015.53</v>
      </c>
      <c r="E234" s="33">
        <f>IFERROR(AE105,0)</f>
        <v>0</v>
      </c>
      <c r="F234" s="33">
        <f>IFERROR([7]交强险001大赔案!AE14,0)</f>
        <v>0</v>
      </c>
      <c r="G234" s="33">
        <f>IFERROR([7]交强险001大赔案!AE53,0)</f>
        <v>0</v>
      </c>
      <c r="H234" s="32">
        <f>ROUND(IFERROR(AE90*D234,0),2)</f>
        <v>647015.53</v>
      </c>
      <c r="I234" s="33">
        <f>ROUND(IFERROR(AE221*(SUM(D234:E234)),0),2)</f>
        <v>647015.53</v>
      </c>
      <c r="J234" s="34">
        <f t="shared" si="103"/>
        <v>647015.53</v>
      </c>
      <c r="K234" s="33">
        <f t="shared" si="90"/>
        <v>0</v>
      </c>
      <c r="L234" s="38">
        <f t="shared" si="91"/>
        <v>0</v>
      </c>
      <c r="M234" s="33">
        <f t="shared" si="92"/>
        <v>0</v>
      </c>
      <c r="N234" s="39">
        <f t="shared" si="93"/>
        <v>0</v>
      </c>
      <c r="O234" s="32">
        <f t="shared" si="94"/>
        <v>647015.53</v>
      </c>
      <c r="P234" s="33">
        <f t="shared" si="94"/>
        <v>0</v>
      </c>
      <c r="Q234" s="43">
        <f t="shared" si="95"/>
        <v>0.941917560112988</v>
      </c>
      <c r="AT234" s="31">
        <v>201612</v>
      </c>
      <c r="AU234" s="32">
        <v>0</v>
      </c>
      <c r="AV234" s="33">
        <f>IFERROR(BW13,0)</f>
        <v>0</v>
      </c>
      <c r="AW234" s="33">
        <f>IFERROR(BW105,0)</f>
        <v>0</v>
      </c>
      <c r="AX234" s="33">
        <f>IFERROR([7]交强险001大赔案!BS14,0)</f>
        <v>0</v>
      </c>
      <c r="AY234" s="33">
        <f>IFERROR([7]交强险001大赔案!BS53,0)</f>
        <v>0</v>
      </c>
      <c r="AZ234" s="32">
        <f>ROUND(IFERROR(BW90*AV234,0),2)</f>
        <v>0</v>
      </c>
      <c r="BA234" s="33">
        <f>ROUND(IFERROR(BW221*(SUM(AV234:AW234)),0),2)</f>
        <v>0</v>
      </c>
      <c r="BB234" s="37">
        <f t="shared" si="96"/>
        <v>0</v>
      </c>
      <c r="BC234" s="33">
        <f t="shared" si="97"/>
        <v>0</v>
      </c>
      <c r="BD234" s="38">
        <f t="shared" si="98"/>
        <v>0</v>
      </c>
      <c r="BE234" s="33">
        <f t="shared" si="99"/>
        <v>0</v>
      </c>
      <c r="BF234" s="33">
        <f t="shared" si="100"/>
        <v>0</v>
      </c>
      <c r="BG234" s="32">
        <f t="shared" si="101"/>
        <v>0</v>
      </c>
      <c r="BH234" s="33">
        <f t="shared" si="101"/>
        <v>0</v>
      </c>
      <c r="BI234" s="43">
        <f t="shared" si="102"/>
        <v>0</v>
      </c>
    </row>
    <row r="235" ht="15" customHeight="1" outlineLevel="1" spans="2:61">
      <c r="B235" s="31">
        <v>201803</v>
      </c>
      <c r="C235" s="32">
        <v>1429883.91</v>
      </c>
      <c r="D235" s="33">
        <v>1049594.22</v>
      </c>
      <c r="E235" s="33">
        <f>IFERROR(AD106,0)</f>
        <v>0</v>
      </c>
      <c r="F235" s="33">
        <f>IFERROR([7]交强险001大赔案!AD15,0)</f>
        <v>0</v>
      </c>
      <c r="G235" s="33">
        <f>IFERROR([7]交强险001大赔案!AD54,0)</f>
        <v>0</v>
      </c>
      <c r="H235" s="32">
        <f>ROUND(IFERROR(AD90*D235,0),2)</f>
        <v>1049594.22</v>
      </c>
      <c r="I235" s="33">
        <f>ROUND(IFERROR(AD221*(SUM(D235:E235)),0),2)</f>
        <v>1049594.22</v>
      </c>
      <c r="J235" s="34">
        <f t="shared" si="103"/>
        <v>1049594.22</v>
      </c>
      <c r="K235" s="33">
        <f t="shared" si="90"/>
        <v>0</v>
      </c>
      <c r="L235" s="38">
        <f t="shared" si="91"/>
        <v>0</v>
      </c>
      <c r="M235" s="33">
        <f t="shared" si="92"/>
        <v>0</v>
      </c>
      <c r="N235" s="39">
        <f t="shared" si="93"/>
        <v>0</v>
      </c>
      <c r="O235" s="32">
        <f t="shared" si="94"/>
        <v>1049594.22</v>
      </c>
      <c r="P235" s="33">
        <f t="shared" si="94"/>
        <v>0</v>
      </c>
      <c r="Q235" s="43">
        <f t="shared" si="95"/>
        <v>0.734041562856666</v>
      </c>
      <c r="AT235" s="31">
        <v>201703</v>
      </c>
      <c r="AU235" s="32">
        <v>0</v>
      </c>
      <c r="AV235" s="33">
        <f>IFERROR(BV14,0)</f>
        <v>0</v>
      </c>
      <c r="AW235" s="33">
        <f>IFERROR(BV106,0)</f>
        <v>0</v>
      </c>
      <c r="AX235" s="33">
        <f>IFERROR([7]交强险001大赔案!BR15,0)</f>
        <v>0</v>
      </c>
      <c r="AY235" s="33">
        <f>IFERROR([7]交强险001大赔案!BR54,0)</f>
        <v>0</v>
      </c>
      <c r="AZ235" s="32">
        <f>ROUND(IFERROR(BV90*AV235,0),2)</f>
        <v>0</v>
      </c>
      <c r="BA235" s="33">
        <f>ROUND(IFERROR(BV221*(SUM(AV235:AW235)),0),2)</f>
        <v>0</v>
      </c>
      <c r="BB235" s="37">
        <f t="shared" si="96"/>
        <v>0</v>
      </c>
      <c r="BC235" s="33">
        <f t="shared" si="97"/>
        <v>0</v>
      </c>
      <c r="BD235" s="38">
        <f t="shared" si="98"/>
        <v>0</v>
      </c>
      <c r="BE235" s="33">
        <f t="shared" si="99"/>
        <v>0</v>
      </c>
      <c r="BF235" s="33">
        <f t="shared" si="100"/>
        <v>0</v>
      </c>
      <c r="BG235" s="32">
        <f t="shared" si="101"/>
        <v>0</v>
      </c>
      <c r="BH235" s="33">
        <f t="shared" si="101"/>
        <v>0</v>
      </c>
      <c r="BI235" s="43">
        <f t="shared" si="102"/>
        <v>0</v>
      </c>
    </row>
    <row r="236" ht="15" customHeight="1" outlineLevel="1" spans="2:61">
      <c r="B236" s="31">
        <v>201806</v>
      </c>
      <c r="C236" s="32">
        <v>1778953.4</v>
      </c>
      <c r="D236" s="33">
        <v>734084.61</v>
      </c>
      <c r="E236" s="33">
        <f>IFERROR(AC107,0)</f>
        <v>0</v>
      </c>
      <c r="F236" s="33">
        <f>IFERROR([7]交强险001大赔案!AC16,0)</f>
        <v>0</v>
      </c>
      <c r="G236" s="33">
        <f>IFERROR([7]交强险001大赔案!AC55,0)</f>
        <v>0</v>
      </c>
      <c r="H236" s="32">
        <f>ROUND(IFERROR(AC90*D236,0),2)</f>
        <v>734084.61</v>
      </c>
      <c r="I236" s="33">
        <f>ROUND(IFERROR(AC221*(SUM(D236:E236)),0),2)</f>
        <v>734084.61</v>
      </c>
      <c r="J236" s="34">
        <f t="shared" si="103"/>
        <v>734084.61</v>
      </c>
      <c r="K236" s="33">
        <f t="shared" si="90"/>
        <v>0</v>
      </c>
      <c r="L236" s="38">
        <f t="shared" si="91"/>
        <v>0</v>
      </c>
      <c r="M236" s="33">
        <f t="shared" si="92"/>
        <v>0</v>
      </c>
      <c r="N236" s="39">
        <f t="shared" si="93"/>
        <v>0</v>
      </c>
      <c r="O236" s="32">
        <f t="shared" si="94"/>
        <v>734084.61</v>
      </c>
      <c r="P236" s="33">
        <f t="shared" si="94"/>
        <v>0</v>
      </c>
      <c r="Q236" s="43">
        <f t="shared" si="95"/>
        <v>0.412649713027896</v>
      </c>
      <c r="AT236" s="31">
        <v>201706</v>
      </c>
      <c r="AU236" s="32">
        <v>0</v>
      </c>
      <c r="AV236" s="33">
        <f>IFERROR(BU15,0)</f>
        <v>0</v>
      </c>
      <c r="AW236" s="33">
        <f>IFERROR(BU107,0)</f>
        <v>0</v>
      </c>
      <c r="AX236" s="33">
        <f>IFERROR([7]交强险001大赔案!BQ16,0)</f>
        <v>0</v>
      </c>
      <c r="AY236" s="33">
        <f>IFERROR([7]交强险001大赔案!BQ55,0)</f>
        <v>0</v>
      </c>
      <c r="AZ236" s="32">
        <f>ROUND(IFERROR(BU90*AV236,0),2)</f>
        <v>0</v>
      </c>
      <c r="BA236" s="33">
        <f>ROUND(IFERROR(BU221*(SUM(AV236:AW236)),0),2)</f>
        <v>0</v>
      </c>
      <c r="BB236" s="37">
        <f t="shared" si="96"/>
        <v>0</v>
      </c>
      <c r="BC236" s="33">
        <f t="shared" si="97"/>
        <v>0</v>
      </c>
      <c r="BD236" s="38">
        <f t="shared" si="98"/>
        <v>0</v>
      </c>
      <c r="BE236" s="33">
        <f t="shared" si="99"/>
        <v>0</v>
      </c>
      <c r="BF236" s="33">
        <f t="shared" si="100"/>
        <v>0</v>
      </c>
      <c r="BG236" s="32">
        <f t="shared" si="101"/>
        <v>0</v>
      </c>
      <c r="BH236" s="33">
        <f t="shared" si="101"/>
        <v>0</v>
      </c>
      <c r="BI236" s="43">
        <f t="shared" si="102"/>
        <v>0</v>
      </c>
    </row>
    <row r="237" ht="15" customHeight="1" outlineLevel="1" spans="2:61">
      <c r="B237" s="31">
        <v>201809</v>
      </c>
      <c r="C237" s="32">
        <v>1987204.37</v>
      </c>
      <c r="D237" s="33">
        <v>1063784.19</v>
      </c>
      <c r="E237" s="33">
        <f>IFERROR(AB108,0)</f>
        <v>0</v>
      </c>
      <c r="F237" s="33">
        <f>IFERROR([7]交强险001大赔案!AB17,0)</f>
        <v>0</v>
      </c>
      <c r="G237" s="33">
        <f>IFERROR([7]交强险001大赔案!AB56,0)</f>
        <v>0</v>
      </c>
      <c r="H237" s="32">
        <f>ROUND(IFERROR(AB90*D237,0),2)</f>
        <v>1063784.19</v>
      </c>
      <c r="I237" s="33">
        <f>ROUND(IFERROR(AB221*(SUM(D237:E237)),0),2)</f>
        <v>1063784.19</v>
      </c>
      <c r="J237" s="34">
        <f t="shared" si="103"/>
        <v>1063784.19</v>
      </c>
      <c r="K237" s="33">
        <f t="shared" si="90"/>
        <v>0</v>
      </c>
      <c r="L237" s="38">
        <f t="shared" si="91"/>
        <v>0</v>
      </c>
      <c r="M237" s="33">
        <f t="shared" si="92"/>
        <v>0</v>
      </c>
      <c r="N237" s="39">
        <f t="shared" si="93"/>
        <v>0</v>
      </c>
      <c r="O237" s="32">
        <f t="shared" si="94"/>
        <v>1063784.19</v>
      </c>
      <c r="P237" s="33">
        <f t="shared" si="94"/>
        <v>0</v>
      </c>
      <c r="Q237" s="43">
        <f t="shared" si="95"/>
        <v>0.535316953837013</v>
      </c>
      <c r="AT237" s="31">
        <v>201709</v>
      </c>
      <c r="AU237" s="32">
        <v>0</v>
      </c>
      <c r="AV237" s="33">
        <f>IFERROR(BT16,0)</f>
        <v>0</v>
      </c>
      <c r="AW237" s="33">
        <f>IFERROR(BT108,0)</f>
        <v>0</v>
      </c>
      <c r="AX237" s="33">
        <f>IFERROR([7]交强险001大赔案!BP17,0)</f>
        <v>0</v>
      </c>
      <c r="AY237" s="33">
        <f>IFERROR([7]交强险001大赔案!BP56,0)</f>
        <v>0</v>
      </c>
      <c r="AZ237" s="32">
        <f>ROUND(IFERROR(BT90*AV237,0),2)</f>
        <v>0</v>
      </c>
      <c r="BA237" s="33">
        <f>ROUND(IFERROR(BT221*(SUM(AV237:AW237)),0),2)</f>
        <v>0</v>
      </c>
      <c r="BB237" s="37">
        <f t="shared" si="96"/>
        <v>0</v>
      </c>
      <c r="BC237" s="33">
        <f t="shared" si="97"/>
        <v>0</v>
      </c>
      <c r="BD237" s="38">
        <f t="shared" si="98"/>
        <v>0</v>
      </c>
      <c r="BE237" s="33">
        <f t="shared" si="99"/>
        <v>0</v>
      </c>
      <c r="BF237" s="33">
        <f t="shared" si="100"/>
        <v>0</v>
      </c>
      <c r="BG237" s="32">
        <f t="shared" si="101"/>
        <v>0</v>
      </c>
      <c r="BH237" s="33">
        <f t="shared" si="101"/>
        <v>0</v>
      </c>
      <c r="BI237" s="43">
        <f t="shared" si="102"/>
        <v>0</v>
      </c>
    </row>
    <row r="238" ht="15" customHeight="1" outlineLevel="1" spans="2:61">
      <c r="B238" s="31">
        <v>201812</v>
      </c>
      <c r="C238" s="32">
        <v>2367357.51</v>
      </c>
      <c r="D238" s="33">
        <v>1268615.58</v>
      </c>
      <c r="E238" s="33">
        <f>IFERROR(AA109,0)</f>
        <v>0</v>
      </c>
      <c r="F238" s="33">
        <f>IFERROR([7]交强险001大赔案!AA18,0)</f>
        <v>0</v>
      </c>
      <c r="G238" s="33">
        <f>IFERROR([7]交强险001大赔案!AA57,0)</f>
        <v>0</v>
      </c>
      <c r="H238" s="32">
        <f>ROUND(IFERROR(AA90*D238,0),2)</f>
        <v>1268615.58</v>
      </c>
      <c r="I238" s="33">
        <f>ROUND(IFERROR(AA221*(SUM(D238:E238)),0),2)</f>
        <v>1268615.58</v>
      </c>
      <c r="J238" s="34">
        <f t="shared" si="103"/>
        <v>1268615.58</v>
      </c>
      <c r="K238" s="33">
        <f t="shared" si="90"/>
        <v>0</v>
      </c>
      <c r="L238" s="38">
        <f t="shared" si="91"/>
        <v>0</v>
      </c>
      <c r="M238" s="33">
        <f t="shared" si="92"/>
        <v>0</v>
      </c>
      <c r="N238" s="39">
        <f t="shared" si="93"/>
        <v>0</v>
      </c>
      <c r="O238" s="32">
        <f t="shared" si="94"/>
        <v>1268615.58</v>
      </c>
      <c r="P238" s="33">
        <f t="shared" si="94"/>
        <v>0</v>
      </c>
      <c r="Q238" s="43">
        <f t="shared" si="95"/>
        <v>0.535878326210223</v>
      </c>
      <c r="AT238" s="31">
        <v>201712</v>
      </c>
      <c r="AU238" s="32">
        <v>0</v>
      </c>
      <c r="AV238" s="33">
        <f>IFERROR(BS17,0)</f>
        <v>0</v>
      </c>
      <c r="AW238" s="33">
        <f>IFERROR(BS109,0)</f>
        <v>0</v>
      </c>
      <c r="AX238" s="33">
        <f>IFERROR([7]交强险001大赔案!BO18,0)</f>
        <v>0</v>
      </c>
      <c r="AY238" s="33">
        <f>IFERROR([7]交强险001大赔案!BO57,0)</f>
        <v>0</v>
      </c>
      <c r="AZ238" s="32">
        <f>ROUND(IFERROR(BS90*AV238,0),2)</f>
        <v>0</v>
      </c>
      <c r="BA238" s="33">
        <f>ROUND(IFERROR(BS221*(SUM(AV238:AW238)),0),2)</f>
        <v>0</v>
      </c>
      <c r="BB238" s="37">
        <f t="shared" si="96"/>
        <v>0</v>
      </c>
      <c r="BC238" s="33">
        <f t="shared" si="97"/>
        <v>0</v>
      </c>
      <c r="BD238" s="38">
        <f t="shared" si="98"/>
        <v>0</v>
      </c>
      <c r="BE238" s="33">
        <f t="shared" si="99"/>
        <v>0</v>
      </c>
      <c r="BF238" s="33">
        <f t="shared" si="100"/>
        <v>0</v>
      </c>
      <c r="BG238" s="32">
        <f t="shared" si="101"/>
        <v>0</v>
      </c>
      <c r="BH238" s="33">
        <f t="shared" si="101"/>
        <v>0</v>
      </c>
      <c r="BI238" s="43">
        <f t="shared" si="102"/>
        <v>0</v>
      </c>
    </row>
    <row r="239" ht="15" customHeight="1" outlineLevel="1" spans="2:61">
      <c r="B239" s="31">
        <v>201903</v>
      </c>
      <c r="C239" s="32">
        <v>2609080.41</v>
      </c>
      <c r="D239" s="33">
        <v>1435604.21</v>
      </c>
      <c r="E239" s="33">
        <f>IFERROR(Z110,0)</f>
        <v>0</v>
      </c>
      <c r="F239" s="33">
        <f>IFERROR([7]交强险001大赔案!Z19,0)</f>
        <v>0</v>
      </c>
      <c r="G239" s="33">
        <f>IFERROR([7]交强险001大赔案!Z58,0)</f>
        <v>0</v>
      </c>
      <c r="H239" s="32">
        <f>ROUND(IFERROR(Z90*D239,0),2)</f>
        <v>1435604.21</v>
      </c>
      <c r="I239" s="33">
        <f>ROUND(IFERROR(Z221*(SUM(D239:E239)),0),2)</f>
        <v>1435604.21</v>
      </c>
      <c r="J239" s="34">
        <f t="shared" si="103"/>
        <v>1435604.21</v>
      </c>
      <c r="K239" s="33">
        <f t="shared" si="90"/>
        <v>0</v>
      </c>
      <c r="L239" s="38">
        <f t="shared" si="91"/>
        <v>0</v>
      </c>
      <c r="M239" s="33">
        <f t="shared" si="92"/>
        <v>0</v>
      </c>
      <c r="N239" s="39">
        <f t="shared" si="93"/>
        <v>0</v>
      </c>
      <c r="O239" s="32">
        <f t="shared" si="94"/>
        <v>1435604.21</v>
      </c>
      <c r="P239" s="33">
        <f t="shared" si="94"/>
        <v>0</v>
      </c>
      <c r="Q239" s="43">
        <f t="shared" si="95"/>
        <v>0.550233792909434</v>
      </c>
      <c r="AT239" s="31">
        <v>201803</v>
      </c>
      <c r="AU239" s="32">
        <v>0</v>
      </c>
      <c r="AV239" s="33">
        <f>IFERROR(BR18,0)</f>
        <v>0</v>
      </c>
      <c r="AW239" s="33">
        <f>IFERROR(BR110,0)</f>
        <v>0</v>
      </c>
      <c r="AX239" s="33">
        <f>IFERROR([7]交强险001大赔案!BN19,0)</f>
        <v>0</v>
      </c>
      <c r="AY239" s="33">
        <f>IFERROR([7]交强险001大赔案!BN58,0)</f>
        <v>0</v>
      </c>
      <c r="AZ239" s="32">
        <f>ROUND(IFERROR(BR90*AV239,0),2)</f>
        <v>0</v>
      </c>
      <c r="BA239" s="33">
        <f>ROUND(IFERROR(BR221*(SUM(AV239:AW239)),0),2)</f>
        <v>0</v>
      </c>
      <c r="BB239" s="37">
        <f t="shared" si="96"/>
        <v>0</v>
      </c>
      <c r="BC239" s="33">
        <f t="shared" si="97"/>
        <v>0</v>
      </c>
      <c r="BD239" s="38">
        <f t="shared" si="98"/>
        <v>0</v>
      </c>
      <c r="BE239" s="33">
        <f t="shared" si="99"/>
        <v>0</v>
      </c>
      <c r="BF239" s="33">
        <f t="shared" si="100"/>
        <v>0</v>
      </c>
      <c r="BG239" s="32">
        <f t="shared" si="101"/>
        <v>0</v>
      </c>
      <c r="BH239" s="33">
        <f t="shared" si="101"/>
        <v>0</v>
      </c>
      <c r="BI239" s="43">
        <f t="shared" si="102"/>
        <v>0</v>
      </c>
    </row>
    <row r="240" ht="15" customHeight="1" outlineLevel="1" spans="2:61">
      <c r="B240" s="31">
        <v>201906</v>
      </c>
      <c r="C240" s="32">
        <v>5370397.28</v>
      </c>
      <c r="D240" s="33">
        <v>3848746.83</v>
      </c>
      <c r="E240" s="33">
        <f>IFERROR(Y111,0)</f>
        <v>0</v>
      </c>
      <c r="F240" s="33">
        <f>IFERROR([7]交强险001大赔案!Y20,0)</f>
        <v>0</v>
      </c>
      <c r="G240" s="33">
        <f>IFERROR([7]交强险001大赔案!Y59,0)</f>
        <v>0</v>
      </c>
      <c r="H240" s="32">
        <f>ROUND(IFERROR(Y90*D240,0),2)</f>
        <v>3848746.83</v>
      </c>
      <c r="I240" s="33">
        <f>ROUND(IFERROR(Y221*(SUM(D240:E240)),0),2)</f>
        <v>3848746.83</v>
      </c>
      <c r="J240" s="34">
        <f t="shared" si="103"/>
        <v>3848746.83</v>
      </c>
      <c r="K240" s="33">
        <f t="shared" si="90"/>
        <v>0</v>
      </c>
      <c r="L240" s="38">
        <f t="shared" si="91"/>
        <v>0</v>
      </c>
      <c r="M240" s="33">
        <f t="shared" si="92"/>
        <v>0</v>
      </c>
      <c r="N240" s="39">
        <f t="shared" si="93"/>
        <v>0</v>
      </c>
      <c r="O240" s="32">
        <f t="shared" si="94"/>
        <v>3848746.83</v>
      </c>
      <c r="P240" s="33">
        <f t="shared" si="94"/>
        <v>0</v>
      </c>
      <c r="Q240" s="43">
        <f t="shared" si="95"/>
        <v>0.716659611819258</v>
      </c>
      <c r="AT240" s="31">
        <v>201806</v>
      </c>
      <c r="AU240" s="32">
        <v>0</v>
      </c>
      <c r="AV240" s="33">
        <f>IFERROR(BQ19,0)</f>
        <v>0</v>
      </c>
      <c r="AW240" s="33">
        <f>IFERROR(BQ111,0)</f>
        <v>0</v>
      </c>
      <c r="AX240" s="33">
        <f>IFERROR([7]交强险001大赔案!BM20,0)</f>
        <v>0</v>
      </c>
      <c r="AY240" s="33">
        <f>IFERROR([7]交强险001大赔案!BM59,0)</f>
        <v>0</v>
      </c>
      <c r="AZ240" s="32">
        <f>ROUND(IFERROR(BQ90*AV240,0),2)</f>
        <v>0</v>
      </c>
      <c r="BA240" s="33">
        <f>ROUND(IFERROR(BQ221*(SUM(AV240:AW240)),0),2)</f>
        <v>0</v>
      </c>
      <c r="BB240" s="37">
        <f t="shared" si="96"/>
        <v>0</v>
      </c>
      <c r="BC240" s="33">
        <f t="shared" si="97"/>
        <v>0</v>
      </c>
      <c r="BD240" s="38">
        <f t="shared" si="98"/>
        <v>0</v>
      </c>
      <c r="BE240" s="33">
        <f t="shared" si="99"/>
        <v>0</v>
      </c>
      <c r="BF240" s="33">
        <f t="shared" si="100"/>
        <v>0</v>
      </c>
      <c r="BG240" s="32">
        <f t="shared" si="101"/>
        <v>0</v>
      </c>
      <c r="BH240" s="33">
        <f t="shared" si="101"/>
        <v>0</v>
      </c>
      <c r="BI240" s="43">
        <f t="shared" si="102"/>
        <v>0</v>
      </c>
    </row>
    <row r="241" ht="15" customHeight="1" outlineLevel="1" spans="2:61">
      <c r="B241" s="31">
        <v>201909</v>
      </c>
      <c r="C241" s="32">
        <v>9904690.99</v>
      </c>
      <c r="D241" s="33">
        <v>6004574.86</v>
      </c>
      <c r="E241" s="33">
        <f>IFERROR(X112,0)</f>
        <v>0</v>
      </c>
      <c r="F241" s="33">
        <f>IFERROR([7]交强险001大赔案!X21,0)</f>
        <v>0</v>
      </c>
      <c r="G241" s="33">
        <f>IFERROR([7]交强险001大赔案!X60,0)</f>
        <v>0</v>
      </c>
      <c r="H241" s="32">
        <f>ROUND(IFERROR(X90*D241,0),2)</f>
        <v>6004574.86</v>
      </c>
      <c r="I241" s="33">
        <f>ROUND(IFERROR(X221*(SUM(D241:E241)),0),2)</f>
        <v>6004574.86</v>
      </c>
      <c r="J241" s="34">
        <f t="shared" si="103"/>
        <v>6004574.86</v>
      </c>
      <c r="K241" s="33">
        <f t="shared" si="90"/>
        <v>0</v>
      </c>
      <c r="L241" s="38">
        <f t="shared" si="91"/>
        <v>0</v>
      </c>
      <c r="M241" s="33">
        <f t="shared" si="92"/>
        <v>0</v>
      </c>
      <c r="N241" s="39">
        <f t="shared" si="93"/>
        <v>0</v>
      </c>
      <c r="O241" s="32">
        <f t="shared" si="94"/>
        <v>6004574.86</v>
      </c>
      <c r="P241" s="33">
        <f t="shared" si="94"/>
        <v>0</v>
      </c>
      <c r="Q241" s="43">
        <f t="shared" si="95"/>
        <v>0.606235456114921</v>
      </c>
      <c r="AT241" s="31">
        <v>201809</v>
      </c>
      <c r="AU241" s="32">
        <v>0</v>
      </c>
      <c r="AV241" s="33">
        <f>IFERROR(BP20,0)</f>
        <v>0</v>
      </c>
      <c r="AW241" s="33">
        <f>IFERROR(BP112,0)</f>
        <v>0</v>
      </c>
      <c r="AX241" s="33">
        <f>IFERROR([7]交强险001大赔案!BL21,0)</f>
        <v>0</v>
      </c>
      <c r="AY241" s="33">
        <f>IFERROR([7]交强险001大赔案!BL60,0)</f>
        <v>0</v>
      </c>
      <c r="AZ241" s="32">
        <f>ROUND(IFERROR(BP90*AV241,0),2)</f>
        <v>0</v>
      </c>
      <c r="BA241" s="33">
        <f>ROUND(IFERROR(BP221*(SUM(AV241:AW241)),0),2)</f>
        <v>0</v>
      </c>
      <c r="BB241" s="37">
        <f t="shared" si="96"/>
        <v>0</v>
      </c>
      <c r="BC241" s="33">
        <f t="shared" si="97"/>
        <v>0</v>
      </c>
      <c r="BD241" s="38">
        <f t="shared" si="98"/>
        <v>0</v>
      </c>
      <c r="BE241" s="33">
        <f t="shared" si="99"/>
        <v>0</v>
      </c>
      <c r="BF241" s="33">
        <f t="shared" si="100"/>
        <v>0</v>
      </c>
      <c r="BG241" s="32">
        <f t="shared" si="101"/>
        <v>0</v>
      </c>
      <c r="BH241" s="33">
        <f t="shared" si="101"/>
        <v>0</v>
      </c>
      <c r="BI241" s="43">
        <f t="shared" si="102"/>
        <v>0</v>
      </c>
    </row>
    <row r="242" ht="15" customHeight="1" outlineLevel="1" spans="2:61">
      <c r="B242" s="31">
        <v>201912</v>
      </c>
      <c r="C242" s="32">
        <v>23354260.84</v>
      </c>
      <c r="D242" s="33">
        <v>11092490.88</v>
      </c>
      <c r="E242" s="33">
        <f>IFERROR(W113,0)</f>
        <v>0</v>
      </c>
      <c r="F242" s="33">
        <f>IFERROR([7]交强险001大赔案!W22,0)</f>
        <v>0</v>
      </c>
      <c r="G242" s="33">
        <f>IFERROR([7]交强险001大赔案!W61,0)</f>
        <v>0</v>
      </c>
      <c r="H242" s="32">
        <f>ROUND(IFERROR(W90*D242,0),2)</f>
        <v>11092490.88</v>
      </c>
      <c r="I242" s="33">
        <f>ROUND(IFERROR(W221*(SUM(D242:E242)),0),2)</f>
        <v>11092490.88</v>
      </c>
      <c r="J242" s="34">
        <f t="shared" si="103"/>
        <v>11092490.88</v>
      </c>
      <c r="K242" s="33">
        <f t="shared" si="90"/>
        <v>0</v>
      </c>
      <c r="L242" s="38">
        <f t="shared" si="91"/>
        <v>0</v>
      </c>
      <c r="M242" s="33">
        <f t="shared" si="92"/>
        <v>0</v>
      </c>
      <c r="N242" s="39">
        <f t="shared" si="93"/>
        <v>0</v>
      </c>
      <c r="O242" s="32">
        <f t="shared" si="94"/>
        <v>11092490.88</v>
      </c>
      <c r="P242" s="33">
        <f t="shared" si="94"/>
        <v>0</v>
      </c>
      <c r="Q242" s="43">
        <f t="shared" si="95"/>
        <v>0.474966472113788</v>
      </c>
      <c r="AT242" s="31">
        <v>201812</v>
      </c>
      <c r="AU242" s="32">
        <v>0</v>
      </c>
      <c r="AV242" s="33">
        <f>IFERROR(BO21,0)</f>
        <v>0</v>
      </c>
      <c r="AW242" s="33">
        <f>IFERROR(BO113,0)</f>
        <v>0</v>
      </c>
      <c r="AX242" s="33">
        <f>IFERROR([7]交强险001大赔案!BK22,0)</f>
        <v>0</v>
      </c>
      <c r="AY242" s="33">
        <f>IFERROR([7]交强险001大赔案!BK61,0)</f>
        <v>0</v>
      </c>
      <c r="AZ242" s="32">
        <f>ROUND(IFERROR(BO90*AV242,0),2)</f>
        <v>0</v>
      </c>
      <c r="BA242" s="33">
        <f>ROUND(IFERROR(BO221*(SUM(AV242:AW242)),0),2)</f>
        <v>0</v>
      </c>
      <c r="BB242" s="37">
        <f t="shared" si="96"/>
        <v>0</v>
      </c>
      <c r="BC242" s="33">
        <f t="shared" si="97"/>
        <v>0</v>
      </c>
      <c r="BD242" s="38">
        <f t="shared" si="98"/>
        <v>0</v>
      </c>
      <c r="BE242" s="33">
        <f t="shared" si="99"/>
        <v>0</v>
      </c>
      <c r="BF242" s="33">
        <f t="shared" si="100"/>
        <v>0</v>
      </c>
      <c r="BG242" s="32">
        <f t="shared" si="101"/>
        <v>0</v>
      </c>
      <c r="BH242" s="33">
        <f t="shared" si="101"/>
        <v>0</v>
      </c>
      <c r="BI242" s="43">
        <f t="shared" si="102"/>
        <v>0</v>
      </c>
    </row>
    <row r="243" ht="15" customHeight="1" outlineLevel="1" spans="2:61">
      <c r="B243" s="31">
        <v>202003</v>
      </c>
      <c r="C243" s="32">
        <v>35173065.06</v>
      </c>
      <c r="D243" s="33">
        <v>11781261.21</v>
      </c>
      <c r="E243" s="33">
        <f>IFERROR(V114,0)</f>
        <v>0</v>
      </c>
      <c r="F243" s="33">
        <f>IFERROR([7]交强险001大赔案!V23,0)</f>
        <v>0</v>
      </c>
      <c r="G243" s="33">
        <f>IFERROR([7]交强险001大赔案!V62,0)</f>
        <v>0</v>
      </c>
      <c r="H243" s="32">
        <f>ROUND(IFERROR(V90*D243,0),2)</f>
        <v>11781261.21</v>
      </c>
      <c r="I243" s="33">
        <f>ROUND(IFERROR(V221*(SUM(D243:E243)),0),2)</f>
        <v>11781261.21</v>
      </c>
      <c r="J243" s="34">
        <f t="shared" si="103"/>
        <v>11781261.21</v>
      </c>
      <c r="K243" s="33">
        <f t="shared" si="90"/>
        <v>0</v>
      </c>
      <c r="L243" s="38">
        <f t="shared" si="91"/>
        <v>0</v>
      </c>
      <c r="M243" s="33">
        <f t="shared" si="92"/>
        <v>0</v>
      </c>
      <c r="N243" s="39">
        <f t="shared" si="93"/>
        <v>0</v>
      </c>
      <c r="O243" s="32">
        <f t="shared" si="94"/>
        <v>11781261.21</v>
      </c>
      <c r="P243" s="33">
        <f t="shared" si="94"/>
        <v>0</v>
      </c>
      <c r="Q243" s="43">
        <f t="shared" si="95"/>
        <v>0.33495122446403</v>
      </c>
      <c r="AT243" s="31">
        <v>201903</v>
      </c>
      <c r="AU243" s="32">
        <v>0</v>
      </c>
      <c r="AV243" s="33">
        <f>IFERROR(BN22,0)</f>
        <v>0</v>
      </c>
      <c r="AW243" s="33">
        <f>IFERROR(BN114,0)</f>
        <v>0</v>
      </c>
      <c r="AX243" s="33">
        <f>IFERROR([7]交强险001大赔案!BJ23,0)</f>
        <v>0</v>
      </c>
      <c r="AY243" s="33">
        <f>IFERROR([7]交强险001大赔案!BJ62,0)</f>
        <v>0</v>
      </c>
      <c r="AZ243" s="32">
        <f>ROUND(IFERROR(BN90*AV243,0),2)</f>
        <v>0</v>
      </c>
      <c r="BA243" s="33">
        <f>ROUND(IFERROR(BN221*(SUM(AV243:AW243)),0),2)</f>
        <v>0</v>
      </c>
      <c r="BB243" s="37">
        <f t="shared" si="96"/>
        <v>0</v>
      </c>
      <c r="BC243" s="33">
        <f t="shared" si="97"/>
        <v>0</v>
      </c>
      <c r="BD243" s="38">
        <f t="shared" si="98"/>
        <v>0</v>
      </c>
      <c r="BE243" s="33">
        <f t="shared" si="99"/>
        <v>0</v>
      </c>
      <c r="BF243" s="33">
        <f t="shared" si="100"/>
        <v>0</v>
      </c>
      <c r="BG243" s="32">
        <f t="shared" si="101"/>
        <v>0</v>
      </c>
      <c r="BH243" s="33">
        <f t="shared" si="101"/>
        <v>0</v>
      </c>
      <c r="BI243" s="43">
        <f t="shared" si="102"/>
        <v>0</v>
      </c>
    </row>
    <row r="244" ht="15" customHeight="1" outlineLevel="1" spans="2:61">
      <c r="B244" s="31">
        <v>202006</v>
      </c>
      <c r="C244" s="32">
        <v>46621953.84</v>
      </c>
      <c r="D244" s="33">
        <v>23634883.04</v>
      </c>
      <c r="E244" s="33">
        <f>IFERROR(U115,0)</f>
        <v>0</v>
      </c>
      <c r="F244" s="33">
        <f>IFERROR([7]交强险001大赔案!U24,0)</f>
        <v>0</v>
      </c>
      <c r="G244" s="33">
        <f>IFERROR([7]交强险001大赔案!U63,0)</f>
        <v>0</v>
      </c>
      <c r="H244" s="32">
        <f>ROUND(IFERROR(U90*D244,0),2)</f>
        <v>23634883.04</v>
      </c>
      <c r="I244" s="33">
        <f>ROUND(IFERROR(U221*(SUM(D244:E244)),0),2)</f>
        <v>23634883.04</v>
      </c>
      <c r="J244" s="34">
        <f t="shared" si="103"/>
        <v>23634883.04</v>
      </c>
      <c r="K244" s="33">
        <f t="shared" si="90"/>
        <v>0</v>
      </c>
      <c r="L244" s="38">
        <f t="shared" si="91"/>
        <v>0</v>
      </c>
      <c r="M244" s="33">
        <f t="shared" si="92"/>
        <v>0</v>
      </c>
      <c r="N244" s="39">
        <f t="shared" si="93"/>
        <v>0</v>
      </c>
      <c r="O244" s="32">
        <f t="shared" si="94"/>
        <v>23634883.04</v>
      </c>
      <c r="P244" s="33">
        <f t="shared" si="94"/>
        <v>0</v>
      </c>
      <c r="Q244" s="43">
        <f t="shared" si="95"/>
        <v>0.506947502052608</v>
      </c>
      <c r="AT244" s="31">
        <v>201906</v>
      </c>
      <c r="AU244" s="32">
        <v>0</v>
      </c>
      <c r="AV244" s="33">
        <f>IFERROR(BM23,0)</f>
        <v>0</v>
      </c>
      <c r="AW244" s="33">
        <f>IFERROR(BM115,0)</f>
        <v>0</v>
      </c>
      <c r="AX244" s="33">
        <f>IFERROR([7]交强险001大赔案!BI24,0)</f>
        <v>0</v>
      </c>
      <c r="AY244" s="33">
        <f>IFERROR([7]交强险001大赔案!BI63,0)</f>
        <v>0</v>
      </c>
      <c r="AZ244" s="32">
        <f>ROUND(IFERROR(BM90*AV244,0),2)</f>
        <v>0</v>
      </c>
      <c r="BA244" s="33">
        <f>ROUND(IFERROR(BM221*(SUM(AV244:AW244)),0),2)</f>
        <v>0</v>
      </c>
      <c r="BB244" s="37">
        <f t="shared" si="96"/>
        <v>0</v>
      </c>
      <c r="BC244" s="33">
        <f t="shared" si="97"/>
        <v>0</v>
      </c>
      <c r="BD244" s="38">
        <f t="shared" si="98"/>
        <v>0</v>
      </c>
      <c r="BE244" s="33">
        <f t="shared" si="99"/>
        <v>0</v>
      </c>
      <c r="BF244" s="33">
        <f t="shared" si="100"/>
        <v>0</v>
      </c>
      <c r="BG244" s="32">
        <f t="shared" si="101"/>
        <v>0</v>
      </c>
      <c r="BH244" s="33">
        <f t="shared" si="101"/>
        <v>0</v>
      </c>
      <c r="BI244" s="43">
        <f t="shared" si="102"/>
        <v>0</v>
      </c>
    </row>
    <row r="245" ht="15" customHeight="1" outlineLevel="1" spans="2:61">
      <c r="B245" s="31">
        <v>202009</v>
      </c>
      <c r="C245" s="32">
        <v>57911286.72</v>
      </c>
      <c r="D245" s="33">
        <v>36991687.66</v>
      </c>
      <c r="E245" s="33">
        <f>IFERROR(T116,0)</f>
        <v>0</v>
      </c>
      <c r="F245" s="33">
        <f>IFERROR([7]交强险001大赔案!T25,0)</f>
        <v>0</v>
      </c>
      <c r="G245" s="33">
        <f>IFERROR([7]交强险001大赔案!T64,0)</f>
        <v>0</v>
      </c>
      <c r="H245" s="32">
        <f>ROUND(IFERROR(T90*D245,0),2)</f>
        <v>36991687.66</v>
      </c>
      <c r="I245" s="33">
        <f>ROUND(IFERROR(T221*(SUM(D245:E245)),0),2)</f>
        <v>36991687.66</v>
      </c>
      <c r="J245" s="34">
        <f t="shared" si="103"/>
        <v>36991687.66</v>
      </c>
      <c r="K245" s="33">
        <f t="shared" si="90"/>
        <v>0</v>
      </c>
      <c r="L245" s="38">
        <f t="shared" si="91"/>
        <v>0</v>
      </c>
      <c r="M245" s="33">
        <f t="shared" si="92"/>
        <v>0</v>
      </c>
      <c r="N245" s="39">
        <f t="shared" si="93"/>
        <v>0</v>
      </c>
      <c r="O245" s="32">
        <f t="shared" si="94"/>
        <v>36991687.66</v>
      </c>
      <c r="P245" s="33">
        <f t="shared" si="94"/>
        <v>0</v>
      </c>
      <c r="Q245" s="43">
        <f t="shared" si="95"/>
        <v>0.638764734046648</v>
      </c>
      <c r="AT245" s="31">
        <v>201909</v>
      </c>
      <c r="AU245" s="32">
        <v>0</v>
      </c>
      <c r="AV245" s="33">
        <f>IFERROR(BL24,0)</f>
        <v>0</v>
      </c>
      <c r="AW245" s="33">
        <f>IFERROR(BL116,0)</f>
        <v>0</v>
      </c>
      <c r="AX245" s="33">
        <f>IFERROR([7]交强险001大赔案!BH25,0)</f>
        <v>0</v>
      </c>
      <c r="AY245" s="33">
        <f>IFERROR([7]交强险001大赔案!BH64,0)</f>
        <v>0</v>
      </c>
      <c r="AZ245" s="32">
        <f>ROUND(IFERROR(BL90*AV245,0),2)</f>
        <v>0</v>
      </c>
      <c r="BA245" s="33">
        <f>ROUND(IFERROR(BL221*(SUM(AV245:AW245)),0),2)</f>
        <v>0</v>
      </c>
      <c r="BB245" s="37">
        <f t="shared" si="96"/>
        <v>0</v>
      </c>
      <c r="BC245" s="33">
        <f t="shared" si="97"/>
        <v>0</v>
      </c>
      <c r="BD245" s="38">
        <f t="shared" si="98"/>
        <v>0</v>
      </c>
      <c r="BE245" s="33">
        <f t="shared" si="99"/>
        <v>0</v>
      </c>
      <c r="BF245" s="33">
        <f t="shared" si="100"/>
        <v>0</v>
      </c>
      <c r="BG245" s="32">
        <f t="shared" si="101"/>
        <v>0</v>
      </c>
      <c r="BH245" s="33">
        <f t="shared" si="101"/>
        <v>0</v>
      </c>
      <c r="BI245" s="43">
        <f t="shared" si="102"/>
        <v>0</v>
      </c>
    </row>
    <row r="246" ht="15" customHeight="1" outlineLevel="1" spans="2:61">
      <c r="B246" s="31">
        <v>202012</v>
      </c>
      <c r="C246" s="32">
        <v>59599035.9</v>
      </c>
      <c r="D246" s="33">
        <v>45526459.45</v>
      </c>
      <c r="E246" s="33">
        <f>IFERROR(S117,0)</f>
        <v>0</v>
      </c>
      <c r="F246" s="33">
        <f>IFERROR([7]交强险001大赔案!S26,0)</f>
        <v>0</v>
      </c>
      <c r="G246" s="33">
        <f>IFERROR([7]交强险001大赔案!S65,0)</f>
        <v>0</v>
      </c>
      <c r="H246" s="32">
        <f>ROUND(IFERROR(S90*D246,0),2)</f>
        <v>45526459.45</v>
      </c>
      <c r="I246" s="33">
        <f>ROUND(IFERROR(S221*(SUM(D246:E246)),0),2)</f>
        <v>45526459.45</v>
      </c>
      <c r="J246" s="34">
        <f t="shared" si="103"/>
        <v>45526459.45</v>
      </c>
      <c r="K246" s="33">
        <f t="shared" si="90"/>
        <v>0</v>
      </c>
      <c r="L246" s="38">
        <f t="shared" si="91"/>
        <v>0</v>
      </c>
      <c r="M246" s="33">
        <f t="shared" si="92"/>
        <v>0</v>
      </c>
      <c r="N246" s="39">
        <f t="shared" si="93"/>
        <v>0</v>
      </c>
      <c r="O246" s="32">
        <f t="shared" si="94"/>
        <v>45526459.45</v>
      </c>
      <c r="P246" s="33">
        <f t="shared" si="94"/>
        <v>0</v>
      </c>
      <c r="Q246" s="43">
        <f t="shared" si="95"/>
        <v>0.763879125937338</v>
      </c>
      <c r="AT246" s="31">
        <v>201912</v>
      </c>
      <c r="AU246" s="32">
        <v>0</v>
      </c>
      <c r="AV246" s="33">
        <f>IFERROR(BK25,0)</f>
        <v>0</v>
      </c>
      <c r="AW246" s="33">
        <f>IFERROR(BK117,0)</f>
        <v>0</v>
      </c>
      <c r="AX246" s="33">
        <f>IFERROR([7]交强险001大赔案!BG26,0)</f>
        <v>0</v>
      </c>
      <c r="AY246" s="33">
        <f>IFERROR([7]交强险001大赔案!BG65,0)</f>
        <v>0</v>
      </c>
      <c r="AZ246" s="32">
        <f>ROUND(IFERROR(BK90*AV246,0),2)</f>
        <v>0</v>
      </c>
      <c r="BA246" s="33">
        <f>ROUND(IFERROR(BK221*(SUM(AV246:AW246)),0),2)</f>
        <v>0</v>
      </c>
      <c r="BB246" s="37">
        <f t="shared" si="96"/>
        <v>0</v>
      </c>
      <c r="BC246" s="33">
        <f t="shared" si="97"/>
        <v>0</v>
      </c>
      <c r="BD246" s="38">
        <f t="shared" si="98"/>
        <v>0</v>
      </c>
      <c r="BE246" s="33">
        <f t="shared" si="99"/>
        <v>0</v>
      </c>
      <c r="BF246" s="33">
        <f t="shared" si="100"/>
        <v>0</v>
      </c>
      <c r="BG246" s="32">
        <f t="shared" si="101"/>
        <v>0</v>
      </c>
      <c r="BH246" s="33">
        <f t="shared" si="101"/>
        <v>0</v>
      </c>
      <c r="BI246" s="43">
        <f t="shared" si="102"/>
        <v>0</v>
      </c>
    </row>
    <row r="247" ht="15" customHeight="1" outlineLevel="1" spans="2:61">
      <c r="B247" s="31">
        <v>202103</v>
      </c>
      <c r="C247" s="32">
        <v>62860060.27</v>
      </c>
      <c r="D247" s="33">
        <v>48401476.4</v>
      </c>
      <c r="E247" s="33">
        <f>IFERROR(R118,0)</f>
        <v>0</v>
      </c>
      <c r="F247" s="33">
        <f>IFERROR([7]交强险001大赔案!R27,0)</f>
        <v>0</v>
      </c>
      <c r="G247" s="33">
        <f>IFERROR([7]交强险001大赔案!R66,0)</f>
        <v>0</v>
      </c>
      <c r="H247" s="32">
        <f>ROUND(IFERROR(R90*D247,0),2)</f>
        <v>48401476.4</v>
      </c>
      <c r="I247" s="33">
        <f>ROUND(IFERROR(R221*(SUM(D247:E247)),0),2)</f>
        <v>48401476.4</v>
      </c>
      <c r="J247" s="34">
        <f t="shared" si="103"/>
        <v>48401476.4</v>
      </c>
      <c r="K247" s="33">
        <f t="shared" si="90"/>
        <v>0</v>
      </c>
      <c r="L247" s="38">
        <f t="shared" si="91"/>
        <v>0</v>
      </c>
      <c r="M247" s="33">
        <f t="shared" si="92"/>
        <v>0</v>
      </c>
      <c r="N247" s="39">
        <f t="shared" si="93"/>
        <v>0</v>
      </c>
      <c r="O247" s="32">
        <f t="shared" si="94"/>
        <v>48401476.4</v>
      </c>
      <c r="P247" s="33">
        <f t="shared" si="94"/>
        <v>0</v>
      </c>
      <c r="Q247" s="43">
        <f t="shared" si="95"/>
        <v>0.769987750442861</v>
      </c>
      <c r="AT247" s="31">
        <v>202003</v>
      </c>
      <c r="AU247" s="32">
        <v>0</v>
      </c>
      <c r="AV247" s="33">
        <f>IFERROR(BJ26,0)</f>
        <v>0</v>
      </c>
      <c r="AW247" s="33">
        <f>IFERROR(BJ118,0)</f>
        <v>0</v>
      </c>
      <c r="AX247" s="33">
        <f>IFERROR([7]交强险001大赔案!BF27,0)</f>
        <v>0</v>
      </c>
      <c r="AY247" s="33">
        <f>IFERROR([7]交强险001大赔案!BF66,0)</f>
        <v>0</v>
      </c>
      <c r="AZ247" s="32">
        <f>ROUND(IFERROR(BJ90*AV247,0),2)</f>
        <v>0</v>
      </c>
      <c r="BA247" s="33">
        <f>ROUND(IFERROR(BJ221*(SUM(AV247:AW247)),0),2)</f>
        <v>0</v>
      </c>
      <c r="BB247" s="37">
        <f t="shared" si="96"/>
        <v>0</v>
      </c>
      <c r="BC247" s="33">
        <f t="shared" si="97"/>
        <v>0</v>
      </c>
      <c r="BD247" s="38">
        <f t="shared" si="98"/>
        <v>0</v>
      </c>
      <c r="BE247" s="33">
        <f t="shared" si="99"/>
        <v>0</v>
      </c>
      <c r="BF247" s="33">
        <f t="shared" si="100"/>
        <v>0</v>
      </c>
      <c r="BG247" s="32">
        <f t="shared" si="101"/>
        <v>0</v>
      </c>
      <c r="BH247" s="33">
        <f t="shared" si="101"/>
        <v>0</v>
      </c>
      <c r="BI247" s="43">
        <f t="shared" si="102"/>
        <v>0</v>
      </c>
    </row>
    <row r="248" ht="15" customHeight="1" outlineLevel="1" spans="2:61">
      <c r="B248" s="31">
        <v>202106</v>
      </c>
      <c r="C248" s="32">
        <v>62376144.78</v>
      </c>
      <c r="D248" s="33">
        <v>54465011.96</v>
      </c>
      <c r="E248" s="33">
        <f>IFERROR(Q119,0)</f>
        <v>198000</v>
      </c>
      <c r="F248" s="33">
        <f>IFERROR([7]交强险001大赔案!Q28,0)</f>
        <v>0</v>
      </c>
      <c r="G248" s="33">
        <f>IFERROR([7]交强险001大赔案!Q67,0)</f>
        <v>0</v>
      </c>
      <c r="H248" s="32">
        <f>ROUND(IFERROR(Q90*D248,0),2)</f>
        <v>54465011.96</v>
      </c>
      <c r="I248" s="33">
        <f>ROUND(IFERROR(Q221*(SUM(D248:E248)),0),2)</f>
        <v>54663011.96</v>
      </c>
      <c r="J248" s="34">
        <f t="shared" si="103"/>
        <v>54663011.96</v>
      </c>
      <c r="K248" s="33">
        <f t="shared" si="90"/>
        <v>0</v>
      </c>
      <c r="L248" s="38">
        <f t="shared" si="91"/>
        <v>0</v>
      </c>
      <c r="M248" s="33">
        <f t="shared" si="92"/>
        <v>0</v>
      </c>
      <c r="N248" s="39">
        <f t="shared" si="93"/>
        <v>0</v>
      </c>
      <c r="O248" s="32">
        <f t="shared" si="94"/>
        <v>54663011.96</v>
      </c>
      <c r="P248" s="33">
        <f t="shared" si="94"/>
        <v>0</v>
      </c>
      <c r="Q248" s="43">
        <f t="shared" si="95"/>
        <v>0.876344829466391</v>
      </c>
      <c r="AT248" s="31">
        <v>202006</v>
      </c>
      <c r="AU248" s="32">
        <v>0</v>
      </c>
      <c r="AV248" s="33">
        <f>IFERROR(BI27,0)</f>
        <v>0</v>
      </c>
      <c r="AW248" s="33">
        <f>IFERROR(BI119,0)</f>
        <v>0</v>
      </c>
      <c r="AX248" s="33">
        <f>IFERROR([7]交强险001大赔案!BE28,0)</f>
        <v>0</v>
      </c>
      <c r="AY248" s="33">
        <f>IFERROR([7]交强险001大赔案!BE67,0)</f>
        <v>0</v>
      </c>
      <c r="AZ248" s="32">
        <f>ROUND(IFERROR(BI90*AV248,0),2)</f>
        <v>0</v>
      </c>
      <c r="BA248" s="33">
        <f>ROUND(IFERROR(BI221*(SUM(AV248:AW248)),0),2)</f>
        <v>0</v>
      </c>
      <c r="BB248" s="37">
        <f t="shared" si="96"/>
        <v>0</v>
      </c>
      <c r="BC248" s="33">
        <f t="shared" si="97"/>
        <v>0</v>
      </c>
      <c r="BD248" s="38">
        <f t="shared" si="98"/>
        <v>0</v>
      </c>
      <c r="BE248" s="33">
        <f t="shared" si="99"/>
        <v>0</v>
      </c>
      <c r="BF248" s="33">
        <f t="shared" si="100"/>
        <v>0</v>
      </c>
      <c r="BG248" s="32">
        <f t="shared" si="101"/>
        <v>0</v>
      </c>
      <c r="BH248" s="33">
        <f t="shared" si="101"/>
        <v>0</v>
      </c>
      <c r="BI248" s="43">
        <f t="shared" si="102"/>
        <v>0</v>
      </c>
    </row>
    <row r="249" ht="15" customHeight="1" outlineLevel="1" spans="2:61">
      <c r="B249" s="31">
        <v>202109</v>
      </c>
      <c r="C249" s="32">
        <v>62217690.42</v>
      </c>
      <c r="D249" s="33">
        <v>47053205.87</v>
      </c>
      <c r="E249" s="33">
        <f>IFERROR(P120,0)</f>
        <v>0</v>
      </c>
      <c r="F249" s="33">
        <f>IFERROR([7]交强险001大赔案!P29,0)</f>
        <v>0</v>
      </c>
      <c r="G249" s="33">
        <f>IFERROR([7]交强险001大赔案!P68,0)</f>
        <v>0</v>
      </c>
      <c r="H249" s="32">
        <f>ROUND(IFERROR(P90*D249,0),2)</f>
        <v>47053205.87</v>
      </c>
      <c r="I249" s="33">
        <f>ROUND(IFERROR(P221*(SUM(D249:E249)),0),2)</f>
        <v>47053205.87</v>
      </c>
      <c r="J249" s="34">
        <f t="shared" si="103"/>
        <v>47053205.87</v>
      </c>
      <c r="K249" s="33">
        <f t="shared" si="90"/>
        <v>0</v>
      </c>
      <c r="L249" s="38">
        <f t="shared" si="91"/>
        <v>0</v>
      </c>
      <c r="M249" s="33">
        <f t="shared" si="92"/>
        <v>0</v>
      </c>
      <c r="N249" s="39">
        <f t="shared" si="93"/>
        <v>0</v>
      </c>
      <c r="O249" s="32">
        <f t="shared" si="94"/>
        <v>47053205.87</v>
      </c>
      <c r="P249" s="33">
        <f t="shared" si="94"/>
        <v>0</v>
      </c>
      <c r="Q249" s="43">
        <f t="shared" si="95"/>
        <v>0.756267318062881</v>
      </c>
      <c r="AT249" s="31">
        <v>202009</v>
      </c>
      <c r="AU249" s="32">
        <v>0</v>
      </c>
      <c r="AV249" s="33">
        <f>IFERROR(BH28,0)</f>
        <v>0</v>
      </c>
      <c r="AW249" s="33">
        <f>IFERROR(BH120,0)</f>
        <v>0</v>
      </c>
      <c r="AX249" s="33">
        <f>IFERROR([7]交强险001大赔案!BD29,0)</f>
        <v>0</v>
      </c>
      <c r="AY249" s="33">
        <f>IFERROR([7]交强险001大赔案!BD68,0)</f>
        <v>0</v>
      </c>
      <c r="AZ249" s="32">
        <f>ROUND(IFERROR(BH90*AV249,0),2)</f>
        <v>0</v>
      </c>
      <c r="BA249" s="33">
        <f>ROUND(IFERROR(BH221*(SUM(AV249:AW249)),0),2)</f>
        <v>0</v>
      </c>
      <c r="BB249" s="37">
        <f t="shared" si="96"/>
        <v>0</v>
      </c>
      <c r="BC249" s="33">
        <f t="shared" si="97"/>
        <v>0</v>
      </c>
      <c r="BD249" s="38">
        <f t="shared" si="98"/>
        <v>0</v>
      </c>
      <c r="BE249" s="33">
        <f t="shared" si="99"/>
        <v>0</v>
      </c>
      <c r="BF249" s="33">
        <f t="shared" si="100"/>
        <v>0</v>
      </c>
      <c r="BG249" s="32">
        <f t="shared" si="101"/>
        <v>0</v>
      </c>
      <c r="BH249" s="33">
        <f t="shared" si="101"/>
        <v>0</v>
      </c>
      <c r="BI249" s="43">
        <f t="shared" si="102"/>
        <v>0</v>
      </c>
    </row>
    <row r="250" ht="15" customHeight="1" outlineLevel="1" spans="2:61">
      <c r="B250" s="31">
        <v>202112</v>
      </c>
      <c r="C250" s="32">
        <v>62410389.56</v>
      </c>
      <c r="D250" s="33">
        <v>53754065.9</v>
      </c>
      <c r="E250" s="33">
        <f>IFERROR(O121,0)</f>
        <v>396200</v>
      </c>
      <c r="F250" s="33">
        <f>IFERROR([7]交强险001大赔案!O30,0)</f>
        <v>0</v>
      </c>
      <c r="G250" s="33">
        <f>IFERROR([7]交强险001大赔案!O69,0)</f>
        <v>0</v>
      </c>
      <c r="H250" s="32">
        <f>ROUND(IFERROR(O90*D250,0),2)</f>
        <v>53754065.9</v>
      </c>
      <c r="I250" s="33">
        <f>ROUND(IFERROR(O221*(SUM(D250:E250)),0),2)</f>
        <v>54150265.9</v>
      </c>
      <c r="J250" s="34">
        <f t="shared" si="103"/>
        <v>54150265.9</v>
      </c>
      <c r="K250" s="33">
        <f t="shared" si="90"/>
        <v>0</v>
      </c>
      <c r="L250" s="38">
        <f t="shared" si="91"/>
        <v>0</v>
      </c>
      <c r="M250" s="33">
        <f t="shared" si="92"/>
        <v>0</v>
      </c>
      <c r="N250" s="39">
        <f t="shared" si="93"/>
        <v>0</v>
      </c>
      <c r="O250" s="32">
        <f t="shared" si="94"/>
        <v>54150265.9</v>
      </c>
      <c r="P250" s="33">
        <f t="shared" si="94"/>
        <v>0</v>
      </c>
      <c r="Q250" s="43">
        <f t="shared" si="95"/>
        <v>0.867648259877325</v>
      </c>
      <c r="AT250" s="31">
        <v>202012</v>
      </c>
      <c r="AU250" s="32">
        <v>0</v>
      </c>
      <c r="AV250" s="33">
        <f>IFERROR(BG29,0)</f>
        <v>0</v>
      </c>
      <c r="AW250" s="33">
        <f>IFERROR(BG121,0)</f>
        <v>0</v>
      </c>
      <c r="AX250" s="33">
        <f>IFERROR([7]交强险001大赔案!BC30,0)</f>
        <v>0</v>
      </c>
      <c r="AY250" s="33">
        <f>IFERROR([7]交强险001大赔案!BC69,0)</f>
        <v>0</v>
      </c>
      <c r="AZ250" s="32">
        <f>ROUND(IFERROR(BG90*AV250,0),2)</f>
        <v>0</v>
      </c>
      <c r="BA250" s="33">
        <f>ROUND(IFERROR(BG221*(SUM(AV250:AW250)),0),2)</f>
        <v>0</v>
      </c>
      <c r="BB250" s="37">
        <f t="shared" si="96"/>
        <v>0</v>
      </c>
      <c r="BC250" s="33">
        <f t="shared" si="97"/>
        <v>0</v>
      </c>
      <c r="BD250" s="38">
        <f t="shared" si="98"/>
        <v>0</v>
      </c>
      <c r="BE250" s="33">
        <f t="shared" si="99"/>
        <v>0</v>
      </c>
      <c r="BF250" s="33">
        <f t="shared" si="100"/>
        <v>0</v>
      </c>
      <c r="BG250" s="32">
        <f t="shared" si="101"/>
        <v>0</v>
      </c>
      <c r="BH250" s="33">
        <f t="shared" si="101"/>
        <v>0</v>
      </c>
      <c r="BI250" s="43">
        <f t="shared" si="102"/>
        <v>0</v>
      </c>
    </row>
    <row r="251" ht="15" customHeight="1" outlineLevel="1" spans="2:61">
      <c r="B251" s="31">
        <v>202203</v>
      </c>
      <c r="C251" s="32">
        <v>67478816.75</v>
      </c>
      <c r="D251" s="33">
        <v>46941037.02</v>
      </c>
      <c r="E251" s="33">
        <f>IFERROR(N122,0)</f>
        <v>956227.4</v>
      </c>
      <c r="F251" s="33">
        <f>IFERROR([7]交强险001大赔案!N31,0)</f>
        <v>0</v>
      </c>
      <c r="G251" s="33">
        <f>IFERROR([7]交强险001大赔案!N70,0)</f>
        <v>0</v>
      </c>
      <c r="H251" s="32">
        <f>ROUND(IFERROR(N90*D251,0),2)</f>
        <v>46941037.02</v>
      </c>
      <c r="I251" s="33">
        <f>ROUND(IFERROR(N221*(SUM(D251:E251)),0),2)</f>
        <v>47897264.42</v>
      </c>
      <c r="J251" s="34">
        <f t="shared" si="103"/>
        <v>47897264.42</v>
      </c>
      <c r="K251" s="33">
        <f t="shared" si="90"/>
        <v>0</v>
      </c>
      <c r="L251" s="38">
        <f t="shared" si="91"/>
        <v>0</v>
      </c>
      <c r="M251" s="33">
        <f t="shared" si="92"/>
        <v>0</v>
      </c>
      <c r="N251" s="39">
        <f t="shared" si="93"/>
        <v>0</v>
      </c>
      <c r="O251" s="32">
        <f t="shared" si="94"/>
        <v>47897264.42</v>
      </c>
      <c r="P251" s="33">
        <f t="shared" si="94"/>
        <v>0</v>
      </c>
      <c r="Q251" s="43">
        <f t="shared" si="95"/>
        <v>0.709811859882679</v>
      </c>
      <c r="AT251" s="31">
        <v>202103</v>
      </c>
      <c r="AU251" s="32">
        <v>0</v>
      </c>
      <c r="AV251" s="33">
        <f>IFERROR(BF30,0)</f>
        <v>0</v>
      </c>
      <c r="AW251" s="33">
        <f>IFERROR(BF122,0)</f>
        <v>0</v>
      </c>
      <c r="AX251" s="33">
        <f>IFERROR([7]交强险001大赔案!BB31,0)</f>
        <v>0</v>
      </c>
      <c r="AY251" s="33">
        <f>IFERROR([7]交强险001大赔案!BB70,0)</f>
        <v>0</v>
      </c>
      <c r="AZ251" s="32">
        <f>ROUND(IFERROR(BF90*AV251,0),2)</f>
        <v>0</v>
      </c>
      <c r="BA251" s="33">
        <f>ROUND(IFERROR(BF221*(SUM(AV251:AW251)),0),2)</f>
        <v>0</v>
      </c>
      <c r="BB251" s="37">
        <f t="shared" si="96"/>
        <v>0</v>
      </c>
      <c r="BC251" s="33">
        <f t="shared" si="97"/>
        <v>0</v>
      </c>
      <c r="BD251" s="38">
        <f t="shared" si="98"/>
        <v>0</v>
      </c>
      <c r="BE251" s="33">
        <f t="shared" si="99"/>
        <v>0</v>
      </c>
      <c r="BF251" s="33">
        <f t="shared" si="100"/>
        <v>0</v>
      </c>
      <c r="BG251" s="32">
        <f t="shared" si="101"/>
        <v>0</v>
      </c>
      <c r="BH251" s="33">
        <f t="shared" si="101"/>
        <v>0</v>
      </c>
      <c r="BI251" s="43">
        <f t="shared" si="102"/>
        <v>0</v>
      </c>
    </row>
    <row r="252" ht="15" customHeight="1" outlineLevel="1" spans="2:61">
      <c r="B252" s="31">
        <v>202206</v>
      </c>
      <c r="C252" s="32">
        <v>75021941.83</v>
      </c>
      <c r="D252" s="33">
        <v>53532775.21</v>
      </c>
      <c r="E252" s="33">
        <f>IFERROR(M123,0)</f>
        <v>699677.24</v>
      </c>
      <c r="F252" s="33">
        <f>IFERROR([7]交强险001大赔案!M32,0)</f>
        <v>0</v>
      </c>
      <c r="G252" s="33">
        <f>IFERROR([7]交强险001大赔案!M71,0)</f>
        <v>0</v>
      </c>
      <c r="H252" s="32">
        <f>ROUND(IFERROR(M90*D252,0),2)</f>
        <v>53532775.21</v>
      </c>
      <c r="I252" s="33">
        <f>ROUND(IFERROR(M221*(SUM(D252:E252)),0),2)</f>
        <v>54232452.45</v>
      </c>
      <c r="J252" s="34">
        <f t="shared" si="103"/>
        <v>54232452.45</v>
      </c>
      <c r="K252" s="33">
        <f t="shared" si="90"/>
        <v>0</v>
      </c>
      <c r="L252" s="38">
        <f t="shared" si="91"/>
        <v>0</v>
      </c>
      <c r="M252" s="33">
        <f t="shared" si="92"/>
        <v>0</v>
      </c>
      <c r="N252" s="39">
        <f t="shared" si="93"/>
        <v>0</v>
      </c>
      <c r="O252" s="32">
        <f t="shared" si="94"/>
        <v>54232452.45</v>
      </c>
      <c r="P252" s="33">
        <f t="shared" si="94"/>
        <v>0</v>
      </c>
      <c r="Q252" s="43">
        <f t="shared" si="95"/>
        <v>0.722887879560502</v>
      </c>
      <c r="AT252" s="31">
        <v>202106</v>
      </c>
      <c r="AU252" s="32">
        <v>0</v>
      </c>
      <c r="AV252" s="33">
        <f>IFERROR(BE31,0)</f>
        <v>0</v>
      </c>
      <c r="AW252" s="33">
        <f>IFERROR(BE123,0)</f>
        <v>0</v>
      </c>
      <c r="AX252" s="33">
        <f>IFERROR([7]交强险001大赔案!BA32,0)</f>
        <v>0</v>
      </c>
      <c r="AY252" s="33">
        <f>IFERROR([7]交强险001大赔案!BA71,0)</f>
        <v>0</v>
      </c>
      <c r="AZ252" s="32">
        <f>ROUND(IFERROR(BE90*AV252,0),2)</f>
        <v>0</v>
      </c>
      <c r="BA252" s="33">
        <f>ROUND(IFERROR(BE221*(SUM(AV252:AW252)),0),2)</f>
        <v>0</v>
      </c>
      <c r="BB252" s="37">
        <f t="shared" si="96"/>
        <v>0</v>
      </c>
      <c r="BC252" s="33">
        <f t="shared" si="97"/>
        <v>0</v>
      </c>
      <c r="BD252" s="38">
        <f t="shared" si="98"/>
        <v>0</v>
      </c>
      <c r="BE252" s="33">
        <f t="shared" si="99"/>
        <v>0</v>
      </c>
      <c r="BF252" s="33">
        <f t="shared" si="100"/>
        <v>0</v>
      </c>
      <c r="BG252" s="32">
        <f t="shared" si="101"/>
        <v>0</v>
      </c>
      <c r="BH252" s="33">
        <f t="shared" si="101"/>
        <v>0</v>
      </c>
      <c r="BI252" s="43">
        <f t="shared" si="102"/>
        <v>0</v>
      </c>
    </row>
    <row r="253" ht="15" customHeight="1" outlineLevel="1" spans="2:61">
      <c r="B253" s="31">
        <v>202209</v>
      </c>
      <c r="C253" s="32">
        <v>74417505.46</v>
      </c>
      <c r="D253" s="33">
        <v>57824986.36</v>
      </c>
      <c r="E253" s="33">
        <f>IFERROR(L124,0)</f>
        <v>1365349.45</v>
      </c>
      <c r="F253" s="33">
        <f>IFERROR([7]交强险001大赔案!L33,0)</f>
        <v>0</v>
      </c>
      <c r="G253" s="33">
        <f>IFERROR([7]交强险001大赔案!L72,0)</f>
        <v>0</v>
      </c>
      <c r="H253" s="32">
        <f>ROUND(IFERROR(L90*D253,0),2)</f>
        <v>57824986.36</v>
      </c>
      <c r="I253" s="33">
        <f>ROUND(IFERROR(L221*(SUM(D253:E253)),0),2)</f>
        <v>59190335.81</v>
      </c>
      <c r="J253" s="34">
        <f t="shared" si="103"/>
        <v>59190335.81</v>
      </c>
      <c r="K253" s="33">
        <f t="shared" si="90"/>
        <v>0</v>
      </c>
      <c r="L253" s="38">
        <f t="shared" si="91"/>
        <v>0</v>
      </c>
      <c r="M253" s="33">
        <f t="shared" si="92"/>
        <v>0</v>
      </c>
      <c r="N253" s="39">
        <f t="shared" si="93"/>
        <v>0</v>
      </c>
      <c r="O253" s="32">
        <f t="shared" si="94"/>
        <v>59190335.81</v>
      </c>
      <c r="P253" s="33">
        <f t="shared" si="94"/>
        <v>0</v>
      </c>
      <c r="Q253" s="43">
        <f t="shared" si="95"/>
        <v>0.795381885540564</v>
      </c>
      <c r="AT253" s="31">
        <v>202109</v>
      </c>
      <c r="AU253" s="32">
        <v>0</v>
      </c>
      <c r="AV253" s="33">
        <f>IFERROR(BD32,0)</f>
        <v>0</v>
      </c>
      <c r="AW253" s="33">
        <f>IFERROR(BD124,0)</f>
        <v>0</v>
      </c>
      <c r="AX253" s="33">
        <f>IFERROR([7]交强险001大赔案!AZ33,0)</f>
        <v>0</v>
      </c>
      <c r="AY253" s="33">
        <f>IFERROR([7]交强险001大赔案!AZ72,0)</f>
        <v>0</v>
      </c>
      <c r="AZ253" s="32">
        <f>ROUND(IFERROR(BD90*AV253,0),2)</f>
        <v>0</v>
      </c>
      <c r="BA253" s="33">
        <f>ROUND(IFERROR(BD221*(SUM(AV253:AW253)),0),2)</f>
        <v>0</v>
      </c>
      <c r="BB253" s="37">
        <f t="shared" si="96"/>
        <v>0</v>
      </c>
      <c r="BC253" s="33">
        <f t="shared" si="97"/>
        <v>0</v>
      </c>
      <c r="BD253" s="38">
        <f t="shared" si="98"/>
        <v>0</v>
      </c>
      <c r="BE253" s="33">
        <f t="shared" si="99"/>
        <v>0</v>
      </c>
      <c r="BF253" s="33">
        <f t="shared" si="100"/>
        <v>0</v>
      </c>
      <c r="BG253" s="32">
        <f t="shared" si="101"/>
        <v>0</v>
      </c>
      <c r="BH253" s="33">
        <f t="shared" si="101"/>
        <v>0</v>
      </c>
      <c r="BI253" s="43">
        <f t="shared" si="102"/>
        <v>0</v>
      </c>
    </row>
    <row r="254" ht="15" customHeight="1" outlineLevel="1" spans="2:61">
      <c r="B254" s="31">
        <v>202212</v>
      </c>
      <c r="C254" s="32">
        <v>68938545.39</v>
      </c>
      <c r="D254" s="33">
        <v>40382017.23</v>
      </c>
      <c r="E254" s="33">
        <f>IFERROR(K125,0)</f>
        <v>1267513.64</v>
      </c>
      <c r="F254" s="33">
        <f>IFERROR([7]交强险001大赔案!K34,0)</f>
        <v>0</v>
      </c>
      <c r="G254" s="33">
        <f>IFERROR([7]交强险001大赔案!K73,0)</f>
        <v>0</v>
      </c>
      <c r="H254" s="32">
        <f>ROUND(IFERROR(K90*D254,0),2)</f>
        <v>40382017.23</v>
      </c>
      <c r="I254" s="33">
        <f>ROUND(IFERROR(K221*(SUM(D254:E254)),0),2)</f>
        <v>41649530.87</v>
      </c>
      <c r="J254" s="34">
        <f t="shared" si="103"/>
        <v>41649530.87</v>
      </c>
      <c r="K254" s="33">
        <f t="shared" si="90"/>
        <v>0</v>
      </c>
      <c r="L254" s="38">
        <f t="shared" si="91"/>
        <v>0</v>
      </c>
      <c r="M254" s="33">
        <f t="shared" si="92"/>
        <v>0</v>
      </c>
      <c r="N254" s="39">
        <f t="shared" si="93"/>
        <v>0</v>
      </c>
      <c r="O254" s="32">
        <f t="shared" si="94"/>
        <v>41649530.87</v>
      </c>
      <c r="P254" s="33">
        <f t="shared" si="94"/>
        <v>0</v>
      </c>
      <c r="Q254" s="43">
        <f t="shared" si="95"/>
        <v>0.604154477504272</v>
      </c>
      <c r="AT254" s="31">
        <v>202112</v>
      </c>
      <c r="AU254" s="32">
        <v>0</v>
      </c>
      <c r="AV254" s="33">
        <f>IFERROR(BC33,0)</f>
        <v>0</v>
      </c>
      <c r="AW254" s="33">
        <f>IFERROR(BC125,0)</f>
        <v>0</v>
      </c>
      <c r="AX254" s="33">
        <f>IFERROR([7]交强险001大赔案!AY34,0)</f>
        <v>0</v>
      </c>
      <c r="AY254" s="33">
        <f>IFERROR([7]交强险001大赔案!AY73,0)</f>
        <v>0</v>
      </c>
      <c r="AZ254" s="32">
        <f>ROUND(IFERROR(BC90*AV254,0),2)</f>
        <v>0</v>
      </c>
      <c r="BA254" s="33">
        <f>ROUND(IFERROR(BC221*(SUM(AV254:AW254)),0),2)</f>
        <v>0</v>
      </c>
      <c r="BB254" s="37">
        <f t="shared" si="96"/>
        <v>0</v>
      </c>
      <c r="BC254" s="33">
        <f t="shared" si="97"/>
        <v>0</v>
      </c>
      <c r="BD254" s="38">
        <f t="shared" si="98"/>
        <v>0</v>
      </c>
      <c r="BE254" s="33">
        <f t="shared" si="99"/>
        <v>0</v>
      </c>
      <c r="BF254" s="33">
        <f t="shared" si="100"/>
        <v>0</v>
      </c>
      <c r="BG254" s="32">
        <f t="shared" si="101"/>
        <v>0</v>
      </c>
      <c r="BH254" s="33">
        <f t="shared" si="101"/>
        <v>0</v>
      </c>
      <c r="BI254" s="43">
        <f t="shared" si="102"/>
        <v>0</v>
      </c>
    </row>
    <row r="255" ht="15" customHeight="1" outlineLevel="1" spans="2:61">
      <c r="B255" s="31">
        <v>202303</v>
      </c>
      <c r="C255" s="32">
        <v>61996763.78</v>
      </c>
      <c r="D255" s="33">
        <v>50573300.45</v>
      </c>
      <c r="E255" s="33">
        <f>IFERROR(J126,0)</f>
        <v>845602.24</v>
      </c>
      <c r="F255" s="33">
        <f>IFERROR([7]交强险001大赔案!J35,0)</f>
        <v>0</v>
      </c>
      <c r="G255" s="33">
        <f>IFERROR([7]交强险001大赔案!J74,0)</f>
        <v>0</v>
      </c>
      <c r="H255" s="32">
        <f>ROUND(IFERROR(J90*D255,0),2)</f>
        <v>50573300.45</v>
      </c>
      <c r="I255" s="33">
        <f>ROUND(IFERROR(J221*(SUM(D255:E255)),0),2)</f>
        <v>51418902.69</v>
      </c>
      <c r="J255" s="34">
        <f t="shared" si="103"/>
        <v>51418902.69</v>
      </c>
      <c r="K255" s="33">
        <f t="shared" si="90"/>
        <v>0</v>
      </c>
      <c r="L255" s="38">
        <f t="shared" si="91"/>
        <v>0</v>
      </c>
      <c r="M255" s="33">
        <f t="shared" si="92"/>
        <v>0</v>
      </c>
      <c r="N255" s="39">
        <f t="shared" si="93"/>
        <v>0</v>
      </c>
      <c r="O255" s="32">
        <f t="shared" si="94"/>
        <v>51418902.69</v>
      </c>
      <c r="P255" s="33">
        <f t="shared" si="94"/>
        <v>0</v>
      </c>
      <c r="Q255" s="43">
        <f t="shared" si="95"/>
        <v>0.829380431411931</v>
      </c>
      <c r="AT255" s="31">
        <v>202203</v>
      </c>
      <c r="AU255" s="32">
        <v>0</v>
      </c>
      <c r="AV255" s="33">
        <f>IFERROR(BB34,0)</f>
        <v>0</v>
      </c>
      <c r="AW255" s="33">
        <f>IFERROR(BB126,0)</f>
        <v>0</v>
      </c>
      <c r="AX255" s="33">
        <f>IFERROR([7]交强险001大赔案!AX35,0)</f>
        <v>0</v>
      </c>
      <c r="AY255" s="33">
        <f>IFERROR([7]交强险001大赔案!AX74,0)</f>
        <v>0</v>
      </c>
      <c r="AZ255" s="32">
        <f>ROUND(IFERROR(BB90*AV255,0),2)</f>
        <v>0</v>
      </c>
      <c r="BA255" s="33">
        <f>ROUND(IFERROR(BB221*(SUM(AV255:AW255)),0),2)</f>
        <v>0</v>
      </c>
      <c r="BB255" s="37">
        <f t="shared" si="96"/>
        <v>0</v>
      </c>
      <c r="BC255" s="33">
        <f t="shared" si="97"/>
        <v>0</v>
      </c>
      <c r="BD255" s="38">
        <f t="shared" si="98"/>
        <v>0</v>
      </c>
      <c r="BE255" s="33">
        <f t="shared" si="99"/>
        <v>0</v>
      </c>
      <c r="BF255" s="33">
        <f t="shared" si="100"/>
        <v>0</v>
      </c>
      <c r="BG255" s="32">
        <f t="shared" si="101"/>
        <v>0</v>
      </c>
      <c r="BH255" s="33">
        <f t="shared" si="101"/>
        <v>0</v>
      </c>
      <c r="BI255" s="43">
        <f t="shared" si="102"/>
        <v>0</v>
      </c>
    </row>
    <row r="256" ht="15" customHeight="1" outlineLevel="1" spans="2:61">
      <c r="B256" s="31">
        <v>202306</v>
      </c>
      <c r="C256" s="32">
        <v>59622642.34</v>
      </c>
      <c r="D256" s="33">
        <v>46480628.41</v>
      </c>
      <c r="E256" s="33">
        <f>IFERROR(I127,0)</f>
        <v>1779718.71</v>
      </c>
      <c r="F256" s="33">
        <f>IFERROR([7]交强险001大赔案!I36,0)</f>
        <v>0</v>
      </c>
      <c r="G256" s="33">
        <f>IFERROR([7]交强险001大赔案!I75,0)</f>
        <v>0</v>
      </c>
      <c r="H256" s="32">
        <f>ROUND(IFERROR(I90*D256,0),2)</f>
        <v>46480628.41</v>
      </c>
      <c r="I256" s="33">
        <f>ROUND(IFERROR(I221*(SUM(D256:E256)),0),2)</f>
        <v>48260347.12</v>
      </c>
      <c r="J256" s="34">
        <f t="shared" si="103"/>
        <v>48260347.12</v>
      </c>
      <c r="K256" s="33">
        <f t="shared" si="90"/>
        <v>0</v>
      </c>
      <c r="L256" s="38">
        <f t="shared" si="91"/>
        <v>0</v>
      </c>
      <c r="M256" s="33">
        <f t="shared" si="92"/>
        <v>0</v>
      </c>
      <c r="N256" s="39">
        <f t="shared" si="93"/>
        <v>0</v>
      </c>
      <c r="O256" s="32">
        <f t="shared" si="94"/>
        <v>48260347.12</v>
      </c>
      <c r="P256" s="33">
        <f t="shared" si="94"/>
        <v>0</v>
      </c>
      <c r="Q256" s="43">
        <f t="shared" si="95"/>
        <v>0.809429861306613</v>
      </c>
      <c r="AT256" s="31">
        <v>202206</v>
      </c>
      <c r="AU256" s="32">
        <v>0</v>
      </c>
      <c r="AV256" s="33">
        <f>IFERROR(BA35,0)</f>
        <v>0</v>
      </c>
      <c r="AW256" s="33">
        <f>IFERROR(BA127,0)</f>
        <v>0</v>
      </c>
      <c r="AX256" s="33">
        <f>IFERROR([7]交强险001大赔案!AW36,0)</f>
        <v>0</v>
      </c>
      <c r="AY256" s="33">
        <f>IFERROR([7]交强险001大赔案!AW75,0)</f>
        <v>0</v>
      </c>
      <c r="AZ256" s="32">
        <f>ROUND(IFERROR(BA90*AV256,0),2)</f>
        <v>0</v>
      </c>
      <c r="BA256" s="33">
        <f>ROUND(IFERROR(BA221*(SUM(AV256:AW256)),0),2)</f>
        <v>0</v>
      </c>
      <c r="BB256" s="37">
        <f t="shared" si="96"/>
        <v>0</v>
      </c>
      <c r="BC256" s="33">
        <f t="shared" si="97"/>
        <v>0</v>
      </c>
      <c r="BD256" s="38">
        <f t="shared" si="98"/>
        <v>0</v>
      </c>
      <c r="BE256" s="33">
        <f t="shared" si="99"/>
        <v>0</v>
      </c>
      <c r="BF256" s="33">
        <f t="shared" si="100"/>
        <v>0</v>
      </c>
      <c r="BG256" s="32">
        <f t="shared" si="101"/>
        <v>0</v>
      </c>
      <c r="BH256" s="33">
        <f t="shared" si="101"/>
        <v>0</v>
      </c>
      <c r="BI256" s="43">
        <f t="shared" si="102"/>
        <v>0</v>
      </c>
    </row>
    <row r="257" ht="15" customHeight="1" outlineLevel="1" spans="2:61">
      <c r="B257" s="31">
        <v>202309</v>
      </c>
      <c r="C257" s="32">
        <v>61446150.7</v>
      </c>
      <c r="D257" s="33">
        <v>49813797.11</v>
      </c>
      <c r="E257" s="33">
        <f>IFERROR(H128,0)</f>
        <v>1941852.9</v>
      </c>
      <c r="F257" s="33">
        <f>IFERROR([7]交强险001大赔案!H37,0)</f>
        <v>0</v>
      </c>
      <c r="G257" s="33">
        <f>IFERROR([7]交强险001大赔案!H76,0)</f>
        <v>0</v>
      </c>
      <c r="H257" s="32">
        <f>ROUND(IFERROR(H90*D257,0),2)</f>
        <v>49963238.5</v>
      </c>
      <c r="I257" s="33">
        <f>ROUND(IFERROR(H221*(SUM(D257:E257)),0),2)</f>
        <v>51807405.66</v>
      </c>
      <c r="J257" s="34">
        <f t="shared" si="103"/>
        <v>51807405.66</v>
      </c>
      <c r="K257" s="33">
        <f t="shared" si="90"/>
        <v>51755.65</v>
      </c>
      <c r="L257" s="38">
        <f t="shared" si="91"/>
        <v>0</v>
      </c>
      <c r="M257" s="33">
        <f t="shared" si="92"/>
        <v>0</v>
      </c>
      <c r="N257" s="39">
        <f t="shared" si="93"/>
        <v>0</v>
      </c>
      <c r="O257" s="32">
        <f t="shared" si="94"/>
        <v>51807405.66</v>
      </c>
      <c r="P257" s="33">
        <f t="shared" si="94"/>
        <v>51755.65</v>
      </c>
      <c r="Q257" s="43">
        <f t="shared" si="95"/>
        <v>0.843135087711849</v>
      </c>
      <c r="AT257" s="31">
        <v>202209</v>
      </c>
      <c r="AU257" s="32">
        <v>0</v>
      </c>
      <c r="AV257" s="33">
        <f>IFERROR(AZ36,0)</f>
        <v>0</v>
      </c>
      <c r="AW257" s="33">
        <f>IFERROR(AZ128,0)</f>
        <v>0</v>
      </c>
      <c r="AX257" s="33">
        <f>IFERROR([7]交强险001大赔案!AV37,0)</f>
        <v>0</v>
      </c>
      <c r="AY257" s="33">
        <f>IFERROR([7]交强险001大赔案!AV76,0)</f>
        <v>0</v>
      </c>
      <c r="AZ257" s="32">
        <f>ROUND(IFERROR(AZ90*AV257,0),2)</f>
        <v>0</v>
      </c>
      <c r="BA257" s="33">
        <f>ROUND(IFERROR(AZ221*(SUM(AV257:AW257)),0),2)</f>
        <v>0</v>
      </c>
      <c r="BB257" s="37">
        <f t="shared" si="96"/>
        <v>0</v>
      </c>
      <c r="BC257" s="33">
        <f t="shared" si="97"/>
        <v>0</v>
      </c>
      <c r="BD257" s="38">
        <f t="shared" si="98"/>
        <v>0</v>
      </c>
      <c r="BE257" s="33">
        <f t="shared" si="99"/>
        <v>0</v>
      </c>
      <c r="BF257" s="33">
        <f t="shared" si="100"/>
        <v>0</v>
      </c>
      <c r="BG257" s="32">
        <f t="shared" si="101"/>
        <v>0</v>
      </c>
      <c r="BH257" s="33">
        <f t="shared" si="101"/>
        <v>0</v>
      </c>
      <c r="BI257" s="43">
        <f t="shared" si="102"/>
        <v>0</v>
      </c>
    </row>
    <row r="258" ht="15" customHeight="1" outlineLevel="1" spans="2:61">
      <c r="B258" s="31">
        <v>202312</v>
      </c>
      <c r="C258" s="32">
        <v>65588369.54</v>
      </c>
      <c r="D258" s="33">
        <v>51123765.35</v>
      </c>
      <c r="E258" s="33">
        <f>IFERROR(G129,0)</f>
        <v>3136848.71</v>
      </c>
      <c r="F258" s="33">
        <f>IFERROR([7]交强险001大赔案!G38,0)</f>
        <v>0</v>
      </c>
      <c r="G258" s="33">
        <f>IFERROR([7]交强险001大赔案!G77,0)</f>
        <v>0</v>
      </c>
      <c r="H258" s="32">
        <f>ROUND(IFERROR(G90*D258,0),2)</f>
        <v>52302679.38</v>
      </c>
      <c r="I258" s="33">
        <f>ROUND(IFERROR(G221*(SUM(D258:E258)),0),2)</f>
        <v>54477819.3</v>
      </c>
      <c r="J258" s="34">
        <f t="shared" si="103"/>
        <v>54477819.3</v>
      </c>
      <c r="K258" s="33">
        <f t="shared" si="90"/>
        <v>217205.24</v>
      </c>
      <c r="L258" s="38">
        <f t="shared" si="91"/>
        <v>0</v>
      </c>
      <c r="M258" s="33">
        <f t="shared" si="92"/>
        <v>0</v>
      </c>
      <c r="N258" s="39">
        <f t="shared" si="93"/>
        <v>0</v>
      </c>
      <c r="O258" s="32">
        <f t="shared" si="94"/>
        <v>54477819.3</v>
      </c>
      <c r="P258" s="33">
        <f t="shared" si="94"/>
        <v>217205.24</v>
      </c>
      <c r="Q258" s="43">
        <f t="shared" si="95"/>
        <v>0.83060182288532</v>
      </c>
      <c r="AT258" s="31">
        <v>202212</v>
      </c>
      <c r="AU258" s="32">
        <v>0</v>
      </c>
      <c r="AV258" s="33">
        <f>IFERROR(AY37,0)</f>
        <v>0</v>
      </c>
      <c r="AW258" s="33">
        <f>IFERROR(AY129,0)</f>
        <v>0</v>
      </c>
      <c r="AX258" s="33">
        <f>IFERROR([7]交强险001大赔案!AU38,0)</f>
        <v>0</v>
      </c>
      <c r="AY258" s="33">
        <f>IFERROR([7]交强险001大赔案!AU77,0)</f>
        <v>0</v>
      </c>
      <c r="AZ258" s="32">
        <f>ROUND(IFERROR(AY90*AV258,0),2)</f>
        <v>0</v>
      </c>
      <c r="BA258" s="33">
        <f>ROUND(IFERROR(AY221*(SUM(AV258:AW258)),0),2)</f>
        <v>0</v>
      </c>
      <c r="BB258" s="37">
        <f t="shared" si="96"/>
        <v>0</v>
      </c>
      <c r="BC258" s="33">
        <f t="shared" si="97"/>
        <v>0</v>
      </c>
      <c r="BD258" s="38">
        <f t="shared" si="98"/>
        <v>0</v>
      </c>
      <c r="BE258" s="33">
        <f t="shared" si="99"/>
        <v>0</v>
      </c>
      <c r="BF258" s="33">
        <f t="shared" si="100"/>
        <v>0</v>
      </c>
      <c r="BG258" s="32">
        <f t="shared" si="101"/>
        <v>0</v>
      </c>
      <c r="BH258" s="33">
        <f t="shared" si="101"/>
        <v>0</v>
      </c>
      <c r="BI258" s="43">
        <f t="shared" si="102"/>
        <v>0</v>
      </c>
    </row>
    <row r="259" ht="15" customHeight="1" outlineLevel="1" spans="2:61">
      <c r="B259" s="31">
        <v>202403</v>
      </c>
      <c r="C259" s="32">
        <v>66118924.73</v>
      </c>
      <c r="D259" s="33">
        <v>36792762.15</v>
      </c>
      <c r="E259" s="33">
        <f>IFERROR(F130,0)</f>
        <v>7751118.36</v>
      </c>
      <c r="F259" s="33">
        <f>IFERROR([7]交强险001大赔案!F39,0)</f>
        <v>0</v>
      </c>
      <c r="G259" s="33">
        <f>IFERROR([7]交强险001大赔案!F78,0)</f>
        <v>0</v>
      </c>
      <c r="H259" s="32">
        <f>ROUND(IFERROR(F90*D259,0),2)</f>
        <v>38770439.34</v>
      </c>
      <c r="I259" s="33">
        <f>ROUND(IFERROR(F221*(SUM(D259:E259)),0),2)</f>
        <v>45169411.56</v>
      </c>
      <c r="J259" s="34">
        <f t="shared" si="103"/>
        <v>45169411.56</v>
      </c>
      <c r="K259" s="33">
        <f t="shared" si="90"/>
        <v>625531.05</v>
      </c>
      <c r="L259" s="38">
        <f t="shared" si="91"/>
        <v>0</v>
      </c>
      <c r="M259" s="33">
        <f t="shared" si="92"/>
        <v>0</v>
      </c>
      <c r="N259" s="39">
        <f t="shared" si="93"/>
        <v>0</v>
      </c>
      <c r="O259" s="32">
        <f t="shared" si="94"/>
        <v>45169411.56</v>
      </c>
      <c r="P259" s="33">
        <f t="shared" si="94"/>
        <v>625531.05</v>
      </c>
      <c r="Q259" s="43">
        <f t="shared" si="95"/>
        <v>0.683154055279205</v>
      </c>
      <c r="AT259" s="31">
        <v>202303</v>
      </c>
      <c r="AU259" s="32">
        <v>0</v>
      </c>
      <c r="AV259" s="33">
        <f>IFERROR(AX38,0)</f>
        <v>202403</v>
      </c>
      <c r="AW259" s="33">
        <f>IFERROR(AX130,0)</f>
        <v>202403</v>
      </c>
      <c r="AX259" s="33">
        <f>IFERROR([7]交强险001大赔案!AT39,0)</f>
        <v>0</v>
      </c>
      <c r="AY259" s="33">
        <f>IFERROR([7]交强险001大赔案!AT78,0)</f>
        <v>0</v>
      </c>
      <c r="AZ259" s="32">
        <f>ROUND(IFERROR(AX90*AV259,0),2)</f>
        <v>0</v>
      </c>
      <c r="BA259" s="33">
        <f>ROUND(IFERROR(AX221*(SUM(AV259:AW259)),0),2)</f>
        <v>0</v>
      </c>
      <c r="BB259" s="37">
        <f t="shared" si="96"/>
        <v>0</v>
      </c>
      <c r="BC259" s="33">
        <f t="shared" si="97"/>
        <v>-404806</v>
      </c>
      <c r="BD259" s="38">
        <f t="shared" si="98"/>
        <v>0</v>
      </c>
      <c r="BE259" s="33">
        <f t="shared" si="99"/>
        <v>0</v>
      </c>
      <c r="BF259" s="33">
        <f t="shared" si="100"/>
        <v>0</v>
      </c>
      <c r="BG259" s="32">
        <f t="shared" si="101"/>
        <v>0</v>
      </c>
      <c r="BH259" s="33">
        <f t="shared" si="101"/>
        <v>-404806</v>
      </c>
      <c r="BI259" s="43">
        <f t="shared" si="102"/>
        <v>0</v>
      </c>
    </row>
    <row r="260" ht="15" customHeight="1" outlineLevel="1" spans="2:61">
      <c r="B260" s="31">
        <v>202406</v>
      </c>
      <c r="C260" s="32">
        <v>70535753.89</v>
      </c>
      <c r="D260" s="33">
        <v>35473718.76</v>
      </c>
      <c r="E260" s="33">
        <f>IFERROR(E131,0)</f>
        <v>18553087.35</v>
      </c>
      <c r="F260" s="33">
        <f>IFERROR([7]交强险001大赔案!E40,0)</f>
        <v>0</v>
      </c>
      <c r="G260" s="33">
        <f>IFERROR([7]交强险001大赔案!E79,0)</f>
        <v>0</v>
      </c>
      <c r="H260" s="32">
        <f>ROUND(IFERROR(E90*D260,0),2)</f>
        <v>38875714.8</v>
      </c>
      <c r="I260" s="33">
        <f>ROUND(IFERROR(E221*(SUM(D260:E260)),0),2)</f>
        <v>57524781.48</v>
      </c>
      <c r="J260" s="34">
        <f t="shared" si="103"/>
        <v>57524781.48</v>
      </c>
      <c r="K260" s="33">
        <f t="shared" si="90"/>
        <v>3497975.37</v>
      </c>
      <c r="L260" s="38">
        <f t="shared" si="91"/>
        <v>0</v>
      </c>
      <c r="M260" s="33">
        <f t="shared" si="92"/>
        <v>0</v>
      </c>
      <c r="N260" s="39">
        <f t="shared" si="93"/>
        <v>0</v>
      </c>
      <c r="O260" s="32">
        <f t="shared" si="94"/>
        <v>57524781.48</v>
      </c>
      <c r="P260" s="33">
        <f t="shared" si="94"/>
        <v>3497975.37</v>
      </c>
      <c r="Q260" s="43">
        <f t="shared" si="95"/>
        <v>0.815540747883825</v>
      </c>
      <c r="AT260" s="31">
        <v>202306</v>
      </c>
      <c r="AU260" s="32">
        <v>0</v>
      </c>
      <c r="AV260" s="33">
        <f>IFERROR(AW39,0)</f>
        <v>0</v>
      </c>
      <c r="AW260" s="33">
        <f>IFERROR(AW131,0)</f>
        <v>0</v>
      </c>
      <c r="AX260" s="33">
        <f>IFERROR([7]交强险001大赔案!AS40,0)</f>
        <v>0</v>
      </c>
      <c r="AY260" s="33">
        <f>IFERROR([7]交强险001大赔案!AS79,0)</f>
        <v>0</v>
      </c>
      <c r="AZ260" s="32">
        <f>ROUND(IFERROR(AW90*AV260,0),2)</f>
        <v>0</v>
      </c>
      <c r="BA260" s="33">
        <f>ROUND(IFERROR(AW221*(SUM(AV260:AW260)),0),2)</f>
        <v>0</v>
      </c>
      <c r="BB260" s="37">
        <f t="shared" si="96"/>
        <v>0</v>
      </c>
      <c r="BC260" s="33">
        <f t="shared" si="97"/>
        <v>0</v>
      </c>
      <c r="BD260" s="38">
        <f t="shared" si="98"/>
        <v>0</v>
      </c>
      <c r="BE260" s="33">
        <f t="shared" si="99"/>
        <v>0</v>
      </c>
      <c r="BF260" s="33">
        <f t="shared" si="100"/>
        <v>0</v>
      </c>
      <c r="BG260" s="32">
        <f t="shared" si="101"/>
        <v>0</v>
      </c>
      <c r="BH260" s="33">
        <f t="shared" si="101"/>
        <v>0</v>
      </c>
      <c r="BI260" s="43">
        <f t="shared" si="102"/>
        <v>0</v>
      </c>
    </row>
    <row r="261" ht="15" customHeight="1" outlineLevel="1" spans="2:61">
      <c r="B261" s="31">
        <v>202409</v>
      </c>
      <c r="C261" s="32">
        <v>76605197.46</v>
      </c>
      <c r="D261" s="33">
        <v>28012625.33</v>
      </c>
      <c r="E261" s="33">
        <f>IFERROR(D132,0)</f>
        <v>22246879.36</v>
      </c>
      <c r="F261" s="33">
        <f>IFERROR([7]交强险001大赔案!D41,0)</f>
        <v>0</v>
      </c>
      <c r="G261" s="33">
        <f>IFERROR([7]交强险001大赔案!D80,0)</f>
        <v>0</v>
      </c>
      <c r="H261" s="32">
        <f>ROUND(IFERROR(D90*D261,0),2)</f>
        <v>32234042.97</v>
      </c>
      <c r="I261" s="33">
        <f>ROUND(IFERROR(D221*(SUM(D261:E261)),0),2)</f>
        <v>57794650.68</v>
      </c>
      <c r="J261" s="34">
        <f t="shared" si="103"/>
        <v>57794650.68</v>
      </c>
      <c r="K261" s="33">
        <f t="shared" si="90"/>
        <v>7535145.99</v>
      </c>
      <c r="L261" s="38">
        <f t="shared" si="91"/>
        <v>0</v>
      </c>
      <c r="M261" s="33">
        <f t="shared" si="92"/>
        <v>0</v>
      </c>
      <c r="N261" s="39">
        <f t="shared" si="93"/>
        <v>0</v>
      </c>
      <c r="O261" s="32">
        <f t="shared" si="94"/>
        <v>57794650.68</v>
      </c>
      <c r="P261" s="33">
        <f t="shared" si="94"/>
        <v>7535145.99</v>
      </c>
      <c r="Q261" s="43">
        <f t="shared" si="95"/>
        <v>0.754448165350372</v>
      </c>
      <c r="AT261" s="31">
        <v>202309</v>
      </c>
      <c r="AU261" s="32">
        <v>0</v>
      </c>
      <c r="AV261" s="33">
        <f>IFERROR(AV40,0)</f>
        <v>0</v>
      </c>
      <c r="AW261" s="33">
        <f>IFERROR(AV132,0)</f>
        <v>0</v>
      </c>
      <c r="AX261" s="33">
        <f>IFERROR([7]交强险001大赔案!AR41,0)</f>
        <v>0</v>
      </c>
      <c r="AY261" s="33">
        <f>IFERROR([7]交强险001大赔案!AR80,0)</f>
        <v>0</v>
      </c>
      <c r="AZ261" s="32">
        <f>ROUND(IFERROR(AV90*AV261,0),2)</f>
        <v>0</v>
      </c>
      <c r="BA261" s="33">
        <f>ROUND(IFERROR(AV221*(SUM(AV261:AW261)),0),2)</f>
        <v>0</v>
      </c>
      <c r="BB261" s="37">
        <f t="shared" si="96"/>
        <v>0</v>
      </c>
      <c r="BC261" s="33">
        <f t="shared" si="97"/>
        <v>0</v>
      </c>
      <c r="BD261" s="38">
        <f t="shared" si="98"/>
        <v>0</v>
      </c>
      <c r="BE261" s="33">
        <f t="shared" si="99"/>
        <v>0</v>
      </c>
      <c r="BF261" s="33">
        <f t="shared" si="100"/>
        <v>0</v>
      </c>
      <c r="BG261" s="32">
        <f t="shared" si="101"/>
        <v>0</v>
      </c>
      <c r="BH261" s="33">
        <f t="shared" si="101"/>
        <v>0</v>
      </c>
      <c r="BI261" s="43">
        <f t="shared" si="102"/>
        <v>0</v>
      </c>
    </row>
    <row r="262" ht="15" customHeight="1" outlineLevel="1" spans="2:61">
      <c r="B262" s="44">
        <v>202412</v>
      </c>
      <c r="C262" s="45">
        <v>78107194.48</v>
      </c>
      <c r="D262" s="46">
        <v>18333480.36</v>
      </c>
      <c r="E262" s="46">
        <f>IFERROR(C133,0)</f>
        <v>33566928.79</v>
      </c>
      <c r="F262" s="46">
        <f>IFERROR([7]交强险001大赔案!C42,0)</f>
        <v>0</v>
      </c>
      <c r="G262" s="46">
        <f>IFERROR([7]交强险001大赔案!C81,0)</f>
        <v>0</v>
      </c>
      <c r="H262" s="45">
        <f>ROUND(IFERROR(C90*D262,0),2)</f>
        <v>23205908.24</v>
      </c>
      <c r="I262" s="46">
        <f>ROUND(IFERROR(C221*(SUM(D262:E262)),0),2)</f>
        <v>68633802.52</v>
      </c>
      <c r="J262" s="34">
        <f t="shared" si="103"/>
        <v>68633802.52</v>
      </c>
      <c r="K262" s="46">
        <f t="shared" si="90"/>
        <v>16733393.37</v>
      </c>
      <c r="L262" s="63">
        <f t="shared" si="91"/>
        <v>0</v>
      </c>
      <c r="M262" s="46">
        <f t="shared" si="92"/>
        <v>0</v>
      </c>
      <c r="N262" s="64">
        <f t="shared" si="93"/>
        <v>0</v>
      </c>
      <c r="O262" s="45">
        <f t="shared" si="94"/>
        <v>68633802.52</v>
      </c>
      <c r="P262" s="46">
        <f t="shared" si="94"/>
        <v>16733393.37</v>
      </c>
      <c r="Q262" s="68">
        <f t="shared" si="95"/>
        <v>0.878712940298659</v>
      </c>
      <c r="AT262" s="44">
        <v>202312</v>
      </c>
      <c r="AU262" s="45">
        <v>0</v>
      </c>
      <c r="AV262" s="46">
        <f>IFERROR(AU41,0)</f>
        <v>0</v>
      </c>
      <c r="AW262" s="46">
        <f>IFERROR(AU133,0)</f>
        <v>0</v>
      </c>
      <c r="AX262" s="46">
        <f>IFERROR([7]交强险001大赔案!AQ42,0)</f>
        <v>0</v>
      </c>
      <c r="AY262" s="46">
        <f>IFERROR([7]交强险001大赔案!AQ81,0)</f>
        <v>0</v>
      </c>
      <c r="AZ262" s="45">
        <f>ROUND(IFERROR(AU90*AV262,0),2)</f>
        <v>0</v>
      </c>
      <c r="BA262" s="46">
        <f>ROUND(IFERROR(AU221*(SUM(AV262:AW262)),0),2)</f>
        <v>0</v>
      </c>
      <c r="BB262" s="86">
        <f t="shared" si="96"/>
        <v>0</v>
      </c>
      <c r="BC262" s="46">
        <f t="shared" si="97"/>
        <v>0</v>
      </c>
      <c r="BD262" s="63">
        <f t="shared" si="98"/>
        <v>0</v>
      </c>
      <c r="BE262" s="46">
        <f t="shared" si="99"/>
        <v>0</v>
      </c>
      <c r="BF262" s="46">
        <f t="shared" si="100"/>
        <v>0</v>
      </c>
      <c r="BG262" s="45">
        <f t="shared" si="101"/>
        <v>0</v>
      </c>
      <c r="BH262" s="46">
        <f t="shared" si="101"/>
        <v>0</v>
      </c>
      <c r="BI262" s="68">
        <f t="shared" si="102"/>
        <v>0</v>
      </c>
    </row>
    <row r="263" ht="15" customHeight="1" outlineLevel="1" spans="2:61">
      <c r="B263" s="47" t="s">
        <v>59</v>
      </c>
      <c r="C263" s="48">
        <f t="shared" ref="C263:G263" si="104">IFERROR(SUM(C228:C262),0)</f>
        <v>1326816697.02</v>
      </c>
      <c r="D263" s="48">
        <f t="shared" si="104"/>
        <v>865531515.55</v>
      </c>
      <c r="E263" s="48">
        <f t="shared" si="104"/>
        <v>94705004.15</v>
      </c>
      <c r="F263" s="48">
        <f t="shared" si="104"/>
        <v>0</v>
      </c>
      <c r="G263" s="48">
        <f t="shared" si="104"/>
        <v>0</v>
      </c>
      <c r="H263" s="48">
        <f t="shared" ref="H263:K263" si="105">ROUND(IFERROR(SUM(H228:H262),0),2)</f>
        <v>881333389.72</v>
      </c>
      <c r="I263" s="48">
        <f t="shared" si="105"/>
        <v>988897526.37</v>
      </c>
      <c r="J263" s="48">
        <f t="shared" si="105"/>
        <v>988897526.37</v>
      </c>
      <c r="K263" s="48">
        <f t="shared" si="105"/>
        <v>28661006.67</v>
      </c>
      <c r="L263" s="48"/>
      <c r="M263" s="48">
        <f t="shared" ref="M263:P263" si="106">ROUND(IFERROR(SUM(M228:M262),0),2)</f>
        <v>0</v>
      </c>
      <c r="N263" s="48">
        <f t="shared" si="106"/>
        <v>0</v>
      </c>
      <c r="O263" s="48">
        <f t="shared" si="106"/>
        <v>988897526.37</v>
      </c>
      <c r="P263" s="48">
        <f t="shared" si="106"/>
        <v>28661006.67</v>
      </c>
      <c r="Q263" s="69"/>
      <c r="AT263" s="47" t="s">
        <v>59</v>
      </c>
      <c r="AU263" s="48">
        <f t="shared" ref="AU263:AY263" si="107">IFERROR(SUM(AU228:AU262),0)</f>
        <v>0</v>
      </c>
      <c r="AV263" s="48">
        <f t="shared" si="107"/>
        <v>202403</v>
      </c>
      <c r="AW263" s="48">
        <f t="shared" si="107"/>
        <v>202403</v>
      </c>
      <c r="AX263" s="48">
        <f t="shared" si="107"/>
        <v>0</v>
      </c>
      <c r="AY263" s="48">
        <f t="shared" si="107"/>
        <v>0</v>
      </c>
      <c r="AZ263" s="48">
        <f t="shared" ref="AZ263:BC263" si="108">ROUND(IFERROR(SUM(AZ228:AZ262),0),2)</f>
        <v>0</v>
      </c>
      <c r="BA263" s="48">
        <f t="shared" si="108"/>
        <v>0</v>
      </c>
      <c r="BB263" s="48">
        <f t="shared" si="108"/>
        <v>0</v>
      </c>
      <c r="BC263" s="48">
        <f t="shared" si="108"/>
        <v>-404806</v>
      </c>
      <c r="BD263" s="48"/>
      <c r="BE263" s="48">
        <f t="shared" ref="BE263:BH263" si="109">ROUND(IFERROR(SUM(BE228:BE262),0),2)</f>
        <v>0</v>
      </c>
      <c r="BF263" s="48">
        <f t="shared" si="109"/>
        <v>0</v>
      </c>
      <c r="BG263" s="48">
        <f t="shared" si="109"/>
        <v>0</v>
      </c>
      <c r="BH263" s="48">
        <f t="shared" si="109"/>
        <v>-404806</v>
      </c>
      <c r="BI263" s="69"/>
    </row>
    <row r="264" ht="15" customHeight="1"/>
    <row r="265" ht="15" customHeight="1"/>
    <row r="266" ht="15" customHeight="1" spans="2:82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T266" s="8" t="s">
        <v>23</v>
      </c>
      <c r="AU266" s="49" t="s">
        <v>24</v>
      </c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70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2"/>
    </row>
    <row r="267" ht="15" customHeight="1" spans="2:82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T267" s="50"/>
      <c r="AU267" s="9">
        <v>1</v>
      </c>
      <c r="AV267" s="9">
        <v>2</v>
      </c>
      <c r="AW267" s="9">
        <v>3</v>
      </c>
      <c r="AX267" s="9">
        <v>4</v>
      </c>
      <c r="AY267" s="9">
        <v>5</v>
      </c>
      <c r="AZ267" s="9">
        <v>6</v>
      </c>
      <c r="BA267" s="9">
        <v>7</v>
      </c>
      <c r="BB267" s="9">
        <v>8</v>
      </c>
      <c r="BC267" s="9">
        <v>9</v>
      </c>
      <c r="BD267" s="9">
        <v>10</v>
      </c>
      <c r="BE267" s="9">
        <v>11</v>
      </c>
      <c r="BF267" s="9">
        <v>12</v>
      </c>
      <c r="BG267" s="9">
        <v>13</v>
      </c>
      <c r="BH267" s="9">
        <v>14</v>
      </c>
      <c r="BI267" s="9">
        <v>15</v>
      </c>
      <c r="BJ267" s="9">
        <v>16</v>
      </c>
      <c r="BK267" s="71">
        <v>17</v>
      </c>
      <c r="BL267" s="9">
        <v>18</v>
      </c>
      <c r="BM267" s="9">
        <v>19</v>
      </c>
      <c r="BN267" s="9">
        <v>20</v>
      </c>
      <c r="BO267" s="9">
        <v>21</v>
      </c>
      <c r="BP267" s="9">
        <v>22</v>
      </c>
      <c r="BQ267" s="9">
        <v>23</v>
      </c>
      <c r="BR267" s="9">
        <v>24</v>
      </c>
      <c r="BS267" s="9">
        <v>25</v>
      </c>
      <c r="BT267" s="9">
        <v>26</v>
      </c>
      <c r="BU267" s="9">
        <v>27</v>
      </c>
      <c r="BV267" s="9">
        <v>28</v>
      </c>
      <c r="BW267" s="9">
        <v>29</v>
      </c>
      <c r="BX267" s="9">
        <v>30</v>
      </c>
      <c r="BY267" s="9">
        <v>31</v>
      </c>
      <c r="BZ267" s="9">
        <v>32</v>
      </c>
      <c r="CA267" s="9">
        <v>33</v>
      </c>
      <c r="CB267" s="9">
        <v>34</v>
      </c>
      <c r="CC267" s="9">
        <v>35</v>
      </c>
      <c r="CD267" s="2"/>
    </row>
    <row r="268" ht="15" customHeight="1" spans="2:82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T268" s="10">
        <v>201506</v>
      </c>
      <c r="AU268" s="11">
        <f>SUM(BB228,-AV228)</f>
        <v>0</v>
      </c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72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2"/>
    </row>
    <row r="269" ht="15" customHeight="1" spans="2:82">
      <c r="B269" s="10">
        <v>201509</v>
      </c>
      <c r="C269" s="11">
        <f t="shared" ref="C269:C302" si="110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T269" s="10">
        <v>201509</v>
      </c>
      <c r="AU269" s="11">
        <f t="shared" ref="AU269:AU287" si="111">SUM(BB229,-AV229)</f>
        <v>0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72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2"/>
    </row>
    <row r="270" ht="15" customHeight="1" spans="2:82">
      <c r="B270" s="10">
        <v>201512</v>
      </c>
      <c r="C270" s="11">
        <f t="shared" si="110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T270" s="10">
        <v>201512</v>
      </c>
      <c r="AU270" s="11">
        <f t="shared" si="111"/>
        <v>0</v>
      </c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72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2"/>
    </row>
    <row r="271" ht="15" customHeight="1" spans="2:82">
      <c r="B271" s="10">
        <v>201603</v>
      </c>
      <c r="C271" s="11">
        <f t="shared" si="110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T271" s="10">
        <v>201603</v>
      </c>
      <c r="AU271" s="11">
        <f t="shared" si="111"/>
        <v>0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72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>
        <f>IFERROR($AU271*BY$93/SUM($AG$93:$CC$93),0)</f>
        <v>0</v>
      </c>
      <c r="BZ271" s="11">
        <f>IFERROR($AU271*BZ$93/SUM($AG$93:$CC$93),0)</f>
        <v>0</v>
      </c>
      <c r="CA271" s="11">
        <f>IFERROR($AU271*CA$93/SUM($AG$93:$CC$93),0)</f>
        <v>0</v>
      </c>
      <c r="CB271" s="11">
        <f>IFERROR($AU271*CB$93/SUM($AG$93:$CC$93),0)</f>
        <v>0</v>
      </c>
      <c r="CC271" s="11">
        <f>IFERROR($AU271*CC$93/SUM($AG$93:$CC$93),0)</f>
        <v>0</v>
      </c>
      <c r="CD271" s="2"/>
    </row>
    <row r="272" ht="15" customHeight="1" spans="2:82">
      <c r="B272" s="10">
        <v>201606</v>
      </c>
      <c r="C272" s="11">
        <f t="shared" si="110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2">IFERROR($C272*AF$93/SUM($AF$93:$AK$93),0)</f>
        <v>0</v>
      </c>
      <c r="AG272" s="11">
        <f t="shared" si="112"/>
        <v>0</v>
      </c>
      <c r="AH272" s="11">
        <f t="shared" si="112"/>
        <v>0</v>
      </c>
      <c r="AI272" s="11">
        <f t="shared" si="112"/>
        <v>0</v>
      </c>
      <c r="AJ272" s="11">
        <f t="shared" si="112"/>
        <v>0</v>
      </c>
      <c r="AK272" s="11">
        <f t="shared" si="112"/>
        <v>0</v>
      </c>
      <c r="AT272" s="10">
        <v>201606</v>
      </c>
      <c r="AU272" s="11">
        <f t="shared" si="111"/>
        <v>0</v>
      </c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72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>
        <f t="shared" ref="BX272:CC272" si="113">IFERROR($AU272*BX$93/SUM($AF$93:$CC$93),0)</f>
        <v>0</v>
      </c>
      <c r="BY272" s="11">
        <f t="shared" si="113"/>
        <v>0</v>
      </c>
      <c r="BZ272" s="11">
        <f t="shared" si="113"/>
        <v>0</v>
      </c>
      <c r="CA272" s="11">
        <f t="shared" si="113"/>
        <v>0</v>
      </c>
      <c r="CB272" s="11">
        <f t="shared" si="113"/>
        <v>0</v>
      </c>
      <c r="CC272" s="11">
        <f t="shared" si="113"/>
        <v>0</v>
      </c>
      <c r="CD272" s="2"/>
    </row>
    <row r="273" ht="15" customHeight="1" spans="2:82">
      <c r="B273" s="10">
        <v>201609</v>
      </c>
      <c r="C273" s="11">
        <f t="shared" si="110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4">IFERROR($C273*AE$93/SUM($AE$93:$AK$93),0)</f>
        <v>0</v>
      </c>
      <c r="AF273" s="11">
        <f t="shared" si="114"/>
        <v>0</v>
      </c>
      <c r="AG273" s="11">
        <f t="shared" si="114"/>
        <v>0</v>
      </c>
      <c r="AH273" s="11">
        <f t="shared" si="114"/>
        <v>0</v>
      </c>
      <c r="AI273" s="11">
        <f t="shared" si="114"/>
        <v>0</v>
      </c>
      <c r="AJ273" s="11">
        <f t="shared" si="114"/>
        <v>0</v>
      </c>
      <c r="AK273" s="11">
        <f t="shared" si="114"/>
        <v>0</v>
      </c>
      <c r="AT273" s="10">
        <v>201609</v>
      </c>
      <c r="AU273" s="11">
        <f t="shared" si="111"/>
        <v>0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72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>
        <f t="shared" ref="BW273:CC273" si="115">IFERROR($AU273*BW$93/SUM($AE$93:$CC$93),0)</f>
        <v>0</v>
      </c>
      <c r="BX273" s="11">
        <f t="shared" si="115"/>
        <v>0</v>
      </c>
      <c r="BY273" s="11">
        <f t="shared" si="115"/>
        <v>0</v>
      </c>
      <c r="BZ273" s="11">
        <f t="shared" si="115"/>
        <v>0</v>
      </c>
      <c r="CA273" s="11">
        <f t="shared" si="115"/>
        <v>0</v>
      </c>
      <c r="CB273" s="11">
        <f t="shared" si="115"/>
        <v>0</v>
      </c>
      <c r="CC273" s="11">
        <f t="shared" si="115"/>
        <v>0</v>
      </c>
      <c r="CD273" s="2"/>
    </row>
    <row r="274" ht="15" customHeight="1" spans="2:82">
      <c r="B274" s="10">
        <v>201612</v>
      </c>
      <c r="C274" s="11">
        <f t="shared" si="110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6">IFERROR($C274*AD$93/SUM($AD$93:$AK$93),0)</f>
        <v>0</v>
      </c>
      <c r="AE274" s="11">
        <f t="shared" si="116"/>
        <v>0</v>
      </c>
      <c r="AF274" s="11">
        <f t="shared" si="116"/>
        <v>0</v>
      </c>
      <c r="AG274" s="11">
        <f t="shared" si="116"/>
        <v>0</v>
      </c>
      <c r="AH274" s="11">
        <f t="shared" si="116"/>
        <v>0</v>
      </c>
      <c r="AI274" s="11">
        <f t="shared" si="116"/>
        <v>0</v>
      </c>
      <c r="AJ274" s="11">
        <f t="shared" si="116"/>
        <v>0</v>
      </c>
      <c r="AK274" s="11">
        <f t="shared" si="116"/>
        <v>0</v>
      </c>
      <c r="AT274" s="10">
        <v>201612</v>
      </c>
      <c r="AU274" s="11">
        <f t="shared" si="111"/>
        <v>0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72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>
        <f t="shared" ref="BV274:CC274" si="117">IFERROR($AU274*BV$93/SUM($AD$93:$CC$93),0)</f>
        <v>0</v>
      </c>
      <c r="BW274" s="11">
        <f t="shared" si="117"/>
        <v>0</v>
      </c>
      <c r="BX274" s="11">
        <f t="shared" si="117"/>
        <v>0</v>
      </c>
      <c r="BY274" s="11">
        <f t="shared" si="117"/>
        <v>0</v>
      </c>
      <c r="BZ274" s="11">
        <f t="shared" si="117"/>
        <v>0</v>
      </c>
      <c r="CA274" s="11">
        <f t="shared" si="117"/>
        <v>0</v>
      </c>
      <c r="CB274" s="11">
        <f t="shared" si="117"/>
        <v>0</v>
      </c>
      <c r="CC274" s="11">
        <f t="shared" si="117"/>
        <v>0</v>
      </c>
      <c r="CD274" s="2"/>
    </row>
    <row r="275" ht="15" customHeight="1" spans="2:82">
      <c r="B275" s="10">
        <v>201703</v>
      </c>
      <c r="C275" s="11">
        <f t="shared" si="110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18">IFERROR($C275*AC$93/SUM($AC$93:$AK$93),0)</f>
        <v>0</v>
      </c>
      <c r="AD275" s="11">
        <f t="shared" si="118"/>
        <v>0</v>
      </c>
      <c r="AE275" s="11">
        <f t="shared" si="118"/>
        <v>0</v>
      </c>
      <c r="AF275" s="11">
        <f t="shared" si="118"/>
        <v>0</v>
      </c>
      <c r="AG275" s="11">
        <f t="shared" si="118"/>
        <v>0</v>
      </c>
      <c r="AH275" s="11">
        <f t="shared" si="118"/>
        <v>0</v>
      </c>
      <c r="AI275" s="11">
        <f t="shared" si="118"/>
        <v>0</v>
      </c>
      <c r="AJ275" s="11">
        <f t="shared" si="118"/>
        <v>0</v>
      </c>
      <c r="AK275" s="11">
        <f t="shared" si="118"/>
        <v>0</v>
      </c>
      <c r="AT275" s="10">
        <v>201703</v>
      </c>
      <c r="AU275" s="11">
        <f t="shared" si="111"/>
        <v>0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72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>
        <f t="shared" ref="BU275:CC275" si="119">IFERROR($AU275*BU$93/SUM($AC$93:$CC$93),0)</f>
        <v>0</v>
      </c>
      <c r="BV275" s="11">
        <f t="shared" si="119"/>
        <v>0</v>
      </c>
      <c r="BW275" s="11">
        <f t="shared" si="119"/>
        <v>0</v>
      </c>
      <c r="BX275" s="11">
        <f t="shared" si="119"/>
        <v>0</v>
      </c>
      <c r="BY275" s="11">
        <f t="shared" si="119"/>
        <v>0</v>
      </c>
      <c r="BZ275" s="11">
        <f t="shared" si="119"/>
        <v>0</v>
      </c>
      <c r="CA275" s="11">
        <f t="shared" si="119"/>
        <v>0</v>
      </c>
      <c r="CB275" s="11">
        <f t="shared" si="119"/>
        <v>0</v>
      </c>
      <c r="CC275" s="11">
        <f t="shared" si="119"/>
        <v>0</v>
      </c>
      <c r="CD275" s="2"/>
    </row>
    <row r="276" ht="15" customHeight="1" spans="2:82">
      <c r="B276" s="10">
        <v>201706</v>
      </c>
      <c r="C276" s="11">
        <f t="shared" si="110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20">IFERROR($C276*AB$93/SUM($AB$93:$AK$93),0)</f>
        <v>0</v>
      </c>
      <c r="AC276" s="11">
        <f t="shared" si="120"/>
        <v>0</v>
      </c>
      <c r="AD276" s="11">
        <f t="shared" si="120"/>
        <v>0</v>
      </c>
      <c r="AE276" s="11">
        <f t="shared" si="120"/>
        <v>0</v>
      </c>
      <c r="AF276" s="11">
        <f t="shared" si="120"/>
        <v>0</v>
      </c>
      <c r="AG276" s="11">
        <f t="shared" si="120"/>
        <v>0</v>
      </c>
      <c r="AH276" s="11">
        <f t="shared" si="120"/>
        <v>0</v>
      </c>
      <c r="AI276" s="11">
        <f t="shared" si="120"/>
        <v>0</v>
      </c>
      <c r="AJ276" s="11">
        <f t="shared" si="120"/>
        <v>0</v>
      </c>
      <c r="AK276" s="11">
        <f t="shared" si="120"/>
        <v>0</v>
      </c>
      <c r="AT276" s="10">
        <v>201706</v>
      </c>
      <c r="AU276" s="11">
        <f t="shared" si="111"/>
        <v>0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72"/>
      <c r="BL276" s="11"/>
      <c r="BM276" s="11"/>
      <c r="BN276" s="11"/>
      <c r="BO276" s="11"/>
      <c r="BP276" s="11"/>
      <c r="BQ276" s="11"/>
      <c r="BR276" s="11"/>
      <c r="BS276" s="11"/>
      <c r="BT276" s="11">
        <f t="shared" ref="BT276:CC276" si="121">IFERROR($AU276*BT$93/SUM($AB$93:$CC$93),0)</f>
        <v>0</v>
      </c>
      <c r="BU276" s="11">
        <f t="shared" si="121"/>
        <v>0</v>
      </c>
      <c r="BV276" s="11">
        <f t="shared" si="121"/>
        <v>0</v>
      </c>
      <c r="BW276" s="11">
        <f t="shared" si="121"/>
        <v>0</v>
      </c>
      <c r="BX276" s="11">
        <f t="shared" si="121"/>
        <v>0</v>
      </c>
      <c r="BY276" s="11">
        <f t="shared" si="121"/>
        <v>0</v>
      </c>
      <c r="BZ276" s="11">
        <f t="shared" si="121"/>
        <v>0</v>
      </c>
      <c r="CA276" s="11">
        <f t="shared" si="121"/>
        <v>0</v>
      </c>
      <c r="CB276" s="11">
        <f t="shared" si="121"/>
        <v>0</v>
      </c>
      <c r="CC276" s="11">
        <f t="shared" si="121"/>
        <v>0</v>
      </c>
      <c r="CD276" s="2"/>
    </row>
    <row r="277" ht="15" customHeight="1" spans="2:82">
      <c r="B277" s="10">
        <v>201709</v>
      </c>
      <c r="C277" s="11">
        <f t="shared" si="110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2">IFERROR($C277*AA$93/SUM($AA$93:$AK$93),0)</f>
        <v>0</v>
      </c>
      <c r="AB277" s="11">
        <f t="shared" si="122"/>
        <v>0</v>
      </c>
      <c r="AC277" s="11">
        <f t="shared" si="122"/>
        <v>0</v>
      </c>
      <c r="AD277" s="11">
        <f t="shared" si="122"/>
        <v>0</v>
      </c>
      <c r="AE277" s="11">
        <f t="shared" si="122"/>
        <v>0</v>
      </c>
      <c r="AF277" s="11">
        <f t="shared" si="122"/>
        <v>0</v>
      </c>
      <c r="AG277" s="11">
        <f t="shared" si="122"/>
        <v>0</v>
      </c>
      <c r="AH277" s="11">
        <f t="shared" si="122"/>
        <v>0</v>
      </c>
      <c r="AI277" s="11">
        <f t="shared" si="122"/>
        <v>0</v>
      </c>
      <c r="AJ277" s="11">
        <f t="shared" si="122"/>
        <v>0</v>
      </c>
      <c r="AK277" s="11">
        <f t="shared" si="122"/>
        <v>0</v>
      </c>
      <c r="AT277" s="10">
        <v>201709</v>
      </c>
      <c r="AU277" s="11">
        <f t="shared" si="111"/>
        <v>0</v>
      </c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72"/>
      <c r="BL277" s="11"/>
      <c r="BM277" s="11"/>
      <c r="BN277" s="11"/>
      <c r="BO277" s="11"/>
      <c r="BP277" s="11"/>
      <c r="BQ277" s="11"/>
      <c r="BR277" s="11"/>
      <c r="BS277" s="11">
        <f t="shared" ref="BS277:CC277" si="123">IFERROR($AU277*BS$93/SUM($AA$93:$CC$93),0)</f>
        <v>0</v>
      </c>
      <c r="BT277" s="11">
        <f t="shared" si="123"/>
        <v>0</v>
      </c>
      <c r="BU277" s="11">
        <f t="shared" si="123"/>
        <v>0</v>
      </c>
      <c r="BV277" s="11">
        <f t="shared" si="123"/>
        <v>0</v>
      </c>
      <c r="BW277" s="11">
        <f t="shared" si="123"/>
        <v>0</v>
      </c>
      <c r="BX277" s="11">
        <f t="shared" si="123"/>
        <v>0</v>
      </c>
      <c r="BY277" s="11">
        <f t="shared" si="123"/>
        <v>0</v>
      </c>
      <c r="BZ277" s="11">
        <f t="shared" si="123"/>
        <v>0</v>
      </c>
      <c r="CA277" s="11">
        <f t="shared" si="123"/>
        <v>0</v>
      </c>
      <c r="CB277" s="11">
        <f t="shared" si="123"/>
        <v>0</v>
      </c>
      <c r="CC277" s="11">
        <f t="shared" si="123"/>
        <v>0</v>
      </c>
      <c r="CD277" s="2"/>
    </row>
    <row r="278" ht="15" customHeight="1" spans="2:82">
      <c r="B278" s="10">
        <v>201712</v>
      </c>
      <c r="C278" s="11">
        <f t="shared" si="110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4">IFERROR($C278*Z$93/SUM($Z$93:$AK$93),0)</f>
        <v>0</v>
      </c>
      <c r="AA278" s="11">
        <f t="shared" si="124"/>
        <v>0</v>
      </c>
      <c r="AB278" s="11">
        <f t="shared" si="124"/>
        <v>0</v>
      </c>
      <c r="AC278" s="11">
        <f t="shared" si="124"/>
        <v>0</v>
      </c>
      <c r="AD278" s="11">
        <f t="shared" si="124"/>
        <v>0</v>
      </c>
      <c r="AE278" s="11">
        <f t="shared" si="124"/>
        <v>0</v>
      </c>
      <c r="AF278" s="11">
        <f t="shared" si="124"/>
        <v>0</v>
      </c>
      <c r="AG278" s="11">
        <f t="shared" si="124"/>
        <v>0</v>
      </c>
      <c r="AH278" s="11">
        <f t="shared" si="124"/>
        <v>0</v>
      </c>
      <c r="AI278" s="11">
        <f t="shared" si="124"/>
        <v>0</v>
      </c>
      <c r="AJ278" s="11">
        <f t="shared" si="124"/>
        <v>0</v>
      </c>
      <c r="AK278" s="11">
        <f t="shared" si="124"/>
        <v>0</v>
      </c>
      <c r="AT278" s="10">
        <v>201712</v>
      </c>
      <c r="AU278" s="11">
        <f t="shared" si="111"/>
        <v>0</v>
      </c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72"/>
      <c r="BL278" s="11"/>
      <c r="BM278" s="11"/>
      <c r="BN278" s="11"/>
      <c r="BO278" s="11"/>
      <c r="BP278" s="11"/>
      <c r="BQ278" s="11"/>
      <c r="BR278" s="11">
        <f t="shared" ref="BR278:CC278" si="125">IFERROR($AU278*BR$93/SUM($Z$93:$CC$93),0)</f>
        <v>0</v>
      </c>
      <c r="BS278" s="11">
        <f t="shared" si="125"/>
        <v>0</v>
      </c>
      <c r="BT278" s="11">
        <f t="shared" si="125"/>
        <v>0</v>
      </c>
      <c r="BU278" s="11">
        <f t="shared" si="125"/>
        <v>0</v>
      </c>
      <c r="BV278" s="11">
        <f t="shared" si="125"/>
        <v>0</v>
      </c>
      <c r="BW278" s="11">
        <f t="shared" si="125"/>
        <v>0</v>
      </c>
      <c r="BX278" s="11">
        <f t="shared" si="125"/>
        <v>0</v>
      </c>
      <c r="BY278" s="11">
        <f t="shared" si="125"/>
        <v>0</v>
      </c>
      <c r="BZ278" s="11">
        <f t="shared" si="125"/>
        <v>0</v>
      </c>
      <c r="CA278" s="11">
        <f t="shared" si="125"/>
        <v>0</v>
      </c>
      <c r="CB278" s="11">
        <f t="shared" si="125"/>
        <v>0</v>
      </c>
      <c r="CC278" s="11">
        <f t="shared" si="125"/>
        <v>0</v>
      </c>
      <c r="CD278" s="2"/>
    </row>
    <row r="279" ht="15" customHeight="1" spans="2:82">
      <c r="B279" s="10">
        <v>201803</v>
      </c>
      <c r="C279" s="11">
        <f t="shared" si="110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6">IFERROR($C279*Y$93/SUM($Y$93:$AK$93),0)</f>
        <v>0</v>
      </c>
      <c r="Z279" s="11">
        <f t="shared" si="126"/>
        <v>0</v>
      </c>
      <c r="AA279" s="11">
        <f t="shared" si="126"/>
        <v>0</v>
      </c>
      <c r="AB279" s="11">
        <f t="shared" si="126"/>
        <v>0</v>
      </c>
      <c r="AC279" s="11">
        <f t="shared" si="126"/>
        <v>0</v>
      </c>
      <c r="AD279" s="11">
        <f t="shared" si="126"/>
        <v>0</v>
      </c>
      <c r="AE279" s="11">
        <f t="shared" si="126"/>
        <v>0</v>
      </c>
      <c r="AF279" s="11">
        <f t="shared" si="126"/>
        <v>0</v>
      </c>
      <c r="AG279" s="11">
        <f t="shared" si="126"/>
        <v>0</v>
      </c>
      <c r="AH279" s="11">
        <f t="shared" si="126"/>
        <v>0</v>
      </c>
      <c r="AI279" s="11">
        <f t="shared" si="126"/>
        <v>0</v>
      </c>
      <c r="AJ279" s="11">
        <f t="shared" si="126"/>
        <v>0</v>
      </c>
      <c r="AK279" s="11">
        <f t="shared" si="126"/>
        <v>0</v>
      </c>
      <c r="AT279" s="10">
        <v>201803</v>
      </c>
      <c r="AU279" s="11">
        <f t="shared" si="111"/>
        <v>0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72"/>
      <c r="BL279" s="11"/>
      <c r="BM279" s="11"/>
      <c r="BN279" s="11"/>
      <c r="BO279" s="11"/>
      <c r="BP279" s="11"/>
      <c r="BQ279" s="11">
        <f t="shared" ref="BQ279:CC279" si="127">IFERROR($AU279*BQ$93/SUM($Y$93:$CC$93),0)</f>
        <v>0</v>
      </c>
      <c r="BR279" s="11">
        <f t="shared" si="127"/>
        <v>0</v>
      </c>
      <c r="BS279" s="11">
        <f t="shared" si="127"/>
        <v>0</v>
      </c>
      <c r="BT279" s="11">
        <f t="shared" si="127"/>
        <v>0</v>
      </c>
      <c r="BU279" s="11">
        <f t="shared" si="127"/>
        <v>0</v>
      </c>
      <c r="BV279" s="11">
        <f t="shared" si="127"/>
        <v>0</v>
      </c>
      <c r="BW279" s="11">
        <f t="shared" si="127"/>
        <v>0</v>
      </c>
      <c r="BX279" s="11">
        <f t="shared" si="127"/>
        <v>0</v>
      </c>
      <c r="BY279" s="11">
        <f t="shared" si="127"/>
        <v>0</v>
      </c>
      <c r="BZ279" s="11">
        <f t="shared" si="127"/>
        <v>0</v>
      </c>
      <c r="CA279" s="11">
        <f t="shared" si="127"/>
        <v>0</v>
      </c>
      <c r="CB279" s="11">
        <f t="shared" si="127"/>
        <v>0</v>
      </c>
      <c r="CC279" s="11">
        <f t="shared" si="127"/>
        <v>0</v>
      </c>
      <c r="CD279" s="2"/>
    </row>
    <row r="280" ht="15" customHeight="1" spans="2:82">
      <c r="B280" s="10">
        <v>201806</v>
      </c>
      <c r="C280" s="11">
        <f t="shared" si="110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28">IFERROR($C280*Y$93/SUM($X$93:$AK$93),0)</f>
        <v>0</v>
      </c>
      <c r="Z280" s="11">
        <f t="shared" si="128"/>
        <v>0</v>
      </c>
      <c r="AA280" s="11">
        <f t="shared" si="128"/>
        <v>0</v>
      </c>
      <c r="AB280" s="11">
        <f t="shared" si="128"/>
        <v>0</v>
      </c>
      <c r="AC280" s="11">
        <f t="shared" si="128"/>
        <v>0</v>
      </c>
      <c r="AD280" s="11">
        <f t="shared" si="128"/>
        <v>0</v>
      </c>
      <c r="AE280" s="11">
        <f t="shared" si="128"/>
        <v>0</v>
      </c>
      <c r="AF280" s="11">
        <f t="shared" si="128"/>
        <v>0</v>
      </c>
      <c r="AG280" s="11">
        <f t="shared" si="128"/>
        <v>0</v>
      </c>
      <c r="AH280" s="11">
        <f t="shared" si="128"/>
        <v>0</v>
      </c>
      <c r="AI280" s="11">
        <f t="shared" si="128"/>
        <v>0</v>
      </c>
      <c r="AJ280" s="11">
        <f t="shared" si="128"/>
        <v>0</v>
      </c>
      <c r="AK280" s="11">
        <f t="shared" si="128"/>
        <v>0</v>
      </c>
      <c r="AT280" s="10">
        <v>201806</v>
      </c>
      <c r="AU280" s="11">
        <f t="shared" si="111"/>
        <v>0</v>
      </c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72"/>
      <c r="BL280" s="11"/>
      <c r="BM280" s="11"/>
      <c r="BN280" s="11"/>
      <c r="BO280" s="11"/>
      <c r="BP280" s="11"/>
      <c r="BQ280" s="11">
        <f t="shared" ref="BQ280:CC280" si="129">IFERROR($AU280*BQ$93/SUM($X$93:$CC$93),0)</f>
        <v>0</v>
      </c>
      <c r="BR280" s="11">
        <f t="shared" si="129"/>
        <v>0</v>
      </c>
      <c r="BS280" s="11">
        <f t="shared" si="129"/>
        <v>0</v>
      </c>
      <c r="BT280" s="11">
        <f t="shared" si="129"/>
        <v>0</v>
      </c>
      <c r="BU280" s="11">
        <f t="shared" si="129"/>
        <v>0</v>
      </c>
      <c r="BV280" s="11">
        <f t="shared" si="129"/>
        <v>0</v>
      </c>
      <c r="BW280" s="11">
        <f t="shared" si="129"/>
        <v>0</v>
      </c>
      <c r="BX280" s="11">
        <f t="shared" si="129"/>
        <v>0</v>
      </c>
      <c r="BY280" s="11">
        <f t="shared" si="129"/>
        <v>0</v>
      </c>
      <c r="BZ280" s="11">
        <f t="shared" si="129"/>
        <v>0</v>
      </c>
      <c r="CA280" s="11">
        <f t="shared" si="129"/>
        <v>0</v>
      </c>
      <c r="CB280" s="11">
        <f t="shared" si="129"/>
        <v>0</v>
      </c>
      <c r="CC280" s="11">
        <f t="shared" si="129"/>
        <v>0</v>
      </c>
      <c r="CD280" s="2"/>
    </row>
    <row r="281" ht="15" customHeight="1" spans="2:82">
      <c r="B281" s="10">
        <v>201809</v>
      </c>
      <c r="C281" s="11">
        <f t="shared" si="110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30">IFERROR($C281*Z$93/SUM($W$93:$AK$93),0)</f>
        <v>0</v>
      </c>
      <c r="AA281" s="11">
        <f t="shared" si="130"/>
        <v>0</v>
      </c>
      <c r="AB281" s="11">
        <f t="shared" si="130"/>
        <v>0</v>
      </c>
      <c r="AC281" s="11">
        <f t="shared" si="130"/>
        <v>0</v>
      </c>
      <c r="AD281" s="11">
        <f t="shared" si="130"/>
        <v>0</v>
      </c>
      <c r="AE281" s="11">
        <f t="shared" si="130"/>
        <v>0</v>
      </c>
      <c r="AF281" s="11">
        <f t="shared" si="130"/>
        <v>0</v>
      </c>
      <c r="AG281" s="11">
        <f t="shared" si="130"/>
        <v>0</v>
      </c>
      <c r="AH281" s="11">
        <f t="shared" si="130"/>
        <v>0</v>
      </c>
      <c r="AI281" s="11">
        <f t="shared" si="130"/>
        <v>0</v>
      </c>
      <c r="AJ281" s="11">
        <f t="shared" si="130"/>
        <v>0</v>
      </c>
      <c r="AK281" s="11">
        <f t="shared" si="130"/>
        <v>0</v>
      </c>
      <c r="AT281" s="10">
        <v>201809</v>
      </c>
      <c r="AU281" s="11">
        <f t="shared" si="111"/>
        <v>0</v>
      </c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72"/>
      <c r="BL281" s="11"/>
      <c r="BM281" s="11"/>
      <c r="BN281" s="11"/>
      <c r="BO281" s="11"/>
      <c r="BP281" s="11"/>
      <c r="BQ281" s="73">
        <f>IFERROR($AU281*BQ$93/SUM($Y$93:$CC$93),0)</f>
        <v>0</v>
      </c>
      <c r="BR281" s="11">
        <f t="shared" ref="BR281:CC281" si="131">IFERROR($AU281*BR$93/SUM($W$93:$CC$93),0)</f>
        <v>0</v>
      </c>
      <c r="BS281" s="11">
        <f t="shared" si="131"/>
        <v>0</v>
      </c>
      <c r="BT281" s="11">
        <f t="shared" si="131"/>
        <v>0</v>
      </c>
      <c r="BU281" s="11">
        <f t="shared" si="131"/>
        <v>0</v>
      </c>
      <c r="BV281" s="11">
        <f t="shared" si="131"/>
        <v>0</v>
      </c>
      <c r="BW281" s="11">
        <f t="shared" si="131"/>
        <v>0</v>
      </c>
      <c r="BX281" s="11">
        <f t="shared" si="131"/>
        <v>0</v>
      </c>
      <c r="BY281" s="11">
        <f t="shared" si="131"/>
        <v>0</v>
      </c>
      <c r="BZ281" s="11">
        <f t="shared" si="131"/>
        <v>0</v>
      </c>
      <c r="CA281" s="11">
        <f t="shared" si="131"/>
        <v>0</v>
      </c>
      <c r="CB281" s="11">
        <f t="shared" si="131"/>
        <v>0</v>
      </c>
      <c r="CC281" s="11">
        <f t="shared" si="131"/>
        <v>0</v>
      </c>
      <c r="CD281" s="2"/>
    </row>
    <row r="282" ht="15" customHeight="1" spans="2:82">
      <c r="B282" s="10">
        <v>201812</v>
      </c>
      <c r="C282" s="11">
        <f t="shared" si="110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2">IFERROR($C282*Y$93/SUM($V$93:$AK$93),0)</f>
        <v>0</v>
      </c>
      <c r="Z282" s="73">
        <f t="shared" si="132"/>
        <v>0</v>
      </c>
      <c r="AA282" s="73">
        <f t="shared" si="132"/>
        <v>0</v>
      </c>
      <c r="AB282" s="73">
        <f t="shared" si="132"/>
        <v>0</v>
      </c>
      <c r="AC282" s="73">
        <f t="shared" si="132"/>
        <v>0</v>
      </c>
      <c r="AD282" s="73">
        <f t="shared" si="132"/>
        <v>0</v>
      </c>
      <c r="AE282" s="73">
        <f t="shared" si="132"/>
        <v>0</v>
      </c>
      <c r="AF282" s="73">
        <f t="shared" si="132"/>
        <v>0</v>
      </c>
      <c r="AG282" s="73">
        <f t="shared" si="132"/>
        <v>0</v>
      </c>
      <c r="AH282" s="73">
        <f t="shared" si="132"/>
        <v>0</v>
      </c>
      <c r="AI282" s="73">
        <f t="shared" si="132"/>
        <v>0</v>
      </c>
      <c r="AJ282" s="73">
        <f t="shared" si="132"/>
        <v>0</v>
      </c>
      <c r="AK282" s="73">
        <f t="shared" si="132"/>
        <v>0</v>
      </c>
      <c r="AT282" s="10">
        <v>201812</v>
      </c>
      <c r="AU282" s="11">
        <f t="shared" si="111"/>
        <v>0</v>
      </c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72"/>
      <c r="BL282" s="11"/>
      <c r="BM282" s="11"/>
      <c r="BN282" s="11"/>
      <c r="BO282" s="11"/>
      <c r="BP282" s="73">
        <f t="shared" ref="BP282:CC282" si="133">IFERROR($AU282*BP$93/SUM($V$93:$CC$93),0)</f>
        <v>0</v>
      </c>
      <c r="BQ282" s="73">
        <f t="shared" si="133"/>
        <v>0</v>
      </c>
      <c r="BR282" s="73">
        <f t="shared" si="133"/>
        <v>0</v>
      </c>
      <c r="BS282" s="73">
        <f t="shared" si="133"/>
        <v>0</v>
      </c>
      <c r="BT282" s="73">
        <f t="shared" si="133"/>
        <v>0</v>
      </c>
      <c r="BU282" s="73">
        <f t="shared" si="133"/>
        <v>0</v>
      </c>
      <c r="BV282" s="73">
        <f t="shared" si="133"/>
        <v>0</v>
      </c>
      <c r="BW282" s="73">
        <f t="shared" si="133"/>
        <v>0</v>
      </c>
      <c r="BX282" s="73">
        <f t="shared" si="133"/>
        <v>0</v>
      </c>
      <c r="BY282" s="73">
        <f t="shared" si="133"/>
        <v>0</v>
      </c>
      <c r="BZ282" s="73">
        <f t="shared" si="133"/>
        <v>0</v>
      </c>
      <c r="CA282" s="73">
        <f t="shared" si="133"/>
        <v>0</v>
      </c>
      <c r="CB282" s="73">
        <f t="shared" si="133"/>
        <v>0</v>
      </c>
      <c r="CC282" s="73">
        <f t="shared" si="133"/>
        <v>0</v>
      </c>
      <c r="CD282" s="2"/>
    </row>
    <row r="283" ht="15" customHeight="1" spans="2:82">
      <c r="B283" s="10">
        <v>201903</v>
      </c>
      <c r="C283" s="11">
        <f t="shared" si="110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4">IFERROR($C283*X$93/SUM($W$93:$AK$93),0)</f>
        <v>0</v>
      </c>
      <c r="Y283" s="73">
        <f t="shared" si="134"/>
        <v>0</v>
      </c>
      <c r="Z283" s="73">
        <f t="shared" si="134"/>
        <v>0</v>
      </c>
      <c r="AA283" s="73">
        <f t="shared" si="134"/>
        <v>0</v>
      </c>
      <c r="AB283" s="73">
        <f t="shared" si="134"/>
        <v>0</v>
      </c>
      <c r="AC283" s="73">
        <f t="shared" si="134"/>
        <v>0</v>
      </c>
      <c r="AD283" s="73">
        <f t="shared" si="134"/>
        <v>0</v>
      </c>
      <c r="AE283" s="73">
        <f t="shared" si="134"/>
        <v>0</v>
      </c>
      <c r="AF283" s="73">
        <f t="shared" si="134"/>
        <v>0</v>
      </c>
      <c r="AG283" s="73">
        <f t="shared" si="134"/>
        <v>0</v>
      </c>
      <c r="AH283" s="73">
        <f t="shared" si="134"/>
        <v>0</v>
      </c>
      <c r="AI283" s="73">
        <f t="shared" si="134"/>
        <v>0</v>
      </c>
      <c r="AJ283" s="73">
        <f t="shared" si="134"/>
        <v>0</v>
      </c>
      <c r="AK283" s="73">
        <f t="shared" si="134"/>
        <v>0</v>
      </c>
      <c r="AT283" s="10">
        <v>201903</v>
      </c>
      <c r="AU283" s="11">
        <f t="shared" si="111"/>
        <v>0</v>
      </c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72"/>
      <c r="BL283" s="11"/>
      <c r="BM283" s="11"/>
      <c r="BN283" s="11"/>
      <c r="BO283" s="73">
        <f t="shared" ref="BO283:CC283" si="135">IFERROR($AU283*BO$93/SUM($W$93:$CC$93),0)</f>
        <v>0</v>
      </c>
      <c r="BP283" s="73">
        <f t="shared" si="135"/>
        <v>0</v>
      </c>
      <c r="BQ283" s="73">
        <f t="shared" si="135"/>
        <v>0</v>
      </c>
      <c r="BR283" s="73">
        <f t="shared" si="135"/>
        <v>0</v>
      </c>
      <c r="BS283" s="73">
        <f t="shared" si="135"/>
        <v>0</v>
      </c>
      <c r="BT283" s="73">
        <f t="shared" si="135"/>
        <v>0</v>
      </c>
      <c r="BU283" s="73">
        <f t="shared" si="135"/>
        <v>0</v>
      </c>
      <c r="BV283" s="73">
        <f t="shared" si="135"/>
        <v>0</v>
      </c>
      <c r="BW283" s="73">
        <f t="shared" si="135"/>
        <v>0</v>
      </c>
      <c r="BX283" s="73">
        <f t="shared" si="135"/>
        <v>0</v>
      </c>
      <c r="BY283" s="73">
        <f t="shared" si="135"/>
        <v>0</v>
      </c>
      <c r="BZ283" s="73">
        <f t="shared" si="135"/>
        <v>0</v>
      </c>
      <c r="CA283" s="73">
        <f t="shared" si="135"/>
        <v>0</v>
      </c>
      <c r="CB283" s="73">
        <f t="shared" si="135"/>
        <v>0</v>
      </c>
      <c r="CC283" s="73">
        <f t="shared" si="135"/>
        <v>0</v>
      </c>
      <c r="CD283" s="2"/>
    </row>
    <row r="284" ht="15" customHeight="1" spans="2:82">
      <c r="B284" s="10">
        <v>201906</v>
      </c>
      <c r="C284" s="11">
        <f t="shared" si="110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6">IFERROR($C284*W$93/SUM($V$93:$AK$93),0)</f>
        <v>0</v>
      </c>
      <c r="X284" s="73">
        <f t="shared" si="136"/>
        <v>0</v>
      </c>
      <c r="Y284" s="73">
        <f t="shared" si="136"/>
        <v>0</v>
      </c>
      <c r="Z284" s="73">
        <f t="shared" si="136"/>
        <v>0</v>
      </c>
      <c r="AA284" s="73">
        <f t="shared" si="136"/>
        <v>0</v>
      </c>
      <c r="AB284" s="73">
        <f t="shared" si="136"/>
        <v>0</v>
      </c>
      <c r="AC284" s="73">
        <f t="shared" si="136"/>
        <v>0</v>
      </c>
      <c r="AD284" s="73">
        <f t="shared" si="136"/>
        <v>0</v>
      </c>
      <c r="AE284" s="73">
        <f t="shared" si="136"/>
        <v>0</v>
      </c>
      <c r="AF284" s="73">
        <f t="shared" si="136"/>
        <v>0</v>
      </c>
      <c r="AG284" s="73">
        <f t="shared" si="136"/>
        <v>0</v>
      </c>
      <c r="AH284" s="73">
        <f t="shared" si="136"/>
        <v>0</v>
      </c>
      <c r="AI284" s="73">
        <f t="shared" si="136"/>
        <v>0</v>
      </c>
      <c r="AJ284" s="73">
        <f t="shared" si="136"/>
        <v>0</v>
      </c>
      <c r="AK284" s="73">
        <f t="shared" si="136"/>
        <v>0</v>
      </c>
      <c r="AT284" s="10">
        <v>201906</v>
      </c>
      <c r="AU284" s="11">
        <f t="shared" si="111"/>
        <v>0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72"/>
      <c r="BL284" s="11"/>
      <c r="BM284" s="11"/>
      <c r="BN284" s="73">
        <f t="shared" ref="BN284:CC284" si="137">IFERROR($AU284*BN$93/SUM($V$93:$CC$93),0)</f>
        <v>0</v>
      </c>
      <c r="BO284" s="73">
        <f t="shared" si="137"/>
        <v>0</v>
      </c>
      <c r="BP284" s="73">
        <f t="shared" si="137"/>
        <v>0</v>
      </c>
      <c r="BQ284" s="73">
        <f t="shared" si="137"/>
        <v>0</v>
      </c>
      <c r="BR284" s="73">
        <f t="shared" si="137"/>
        <v>0</v>
      </c>
      <c r="BS284" s="73">
        <f t="shared" si="137"/>
        <v>0</v>
      </c>
      <c r="BT284" s="73">
        <f t="shared" si="137"/>
        <v>0</v>
      </c>
      <c r="BU284" s="73">
        <f t="shared" si="137"/>
        <v>0</v>
      </c>
      <c r="BV284" s="73">
        <f t="shared" si="137"/>
        <v>0</v>
      </c>
      <c r="BW284" s="73">
        <f t="shared" si="137"/>
        <v>0</v>
      </c>
      <c r="BX284" s="73">
        <f t="shared" si="137"/>
        <v>0</v>
      </c>
      <c r="BY284" s="73">
        <f t="shared" si="137"/>
        <v>0</v>
      </c>
      <c r="BZ284" s="73">
        <f t="shared" si="137"/>
        <v>0</v>
      </c>
      <c r="CA284" s="73">
        <f t="shared" si="137"/>
        <v>0</v>
      </c>
      <c r="CB284" s="73">
        <f t="shared" si="137"/>
        <v>0</v>
      </c>
      <c r="CC284" s="73">
        <f t="shared" si="137"/>
        <v>0</v>
      </c>
      <c r="CD284" s="2"/>
    </row>
    <row r="285" ht="15" customHeight="1" spans="2:82">
      <c r="B285" s="10">
        <v>201909</v>
      </c>
      <c r="C285" s="11">
        <f t="shared" si="110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38">IFERROR($C285*V$93/SUM($U$93:$AK$93),0)</f>
        <v>0</v>
      </c>
      <c r="W285" s="73">
        <f t="shared" si="138"/>
        <v>0</v>
      </c>
      <c r="X285" s="73">
        <f t="shared" si="138"/>
        <v>0</v>
      </c>
      <c r="Y285" s="73">
        <f t="shared" si="138"/>
        <v>0</v>
      </c>
      <c r="Z285" s="73">
        <f t="shared" si="138"/>
        <v>0</v>
      </c>
      <c r="AA285" s="73">
        <f t="shared" si="138"/>
        <v>0</v>
      </c>
      <c r="AB285" s="73">
        <f t="shared" si="138"/>
        <v>0</v>
      </c>
      <c r="AC285" s="73">
        <f t="shared" si="138"/>
        <v>0</v>
      </c>
      <c r="AD285" s="73">
        <f t="shared" si="138"/>
        <v>0</v>
      </c>
      <c r="AE285" s="73">
        <f t="shared" si="138"/>
        <v>0</v>
      </c>
      <c r="AF285" s="73">
        <f t="shared" si="138"/>
        <v>0</v>
      </c>
      <c r="AG285" s="73">
        <f t="shared" si="138"/>
        <v>0</v>
      </c>
      <c r="AH285" s="73">
        <f t="shared" si="138"/>
        <v>0</v>
      </c>
      <c r="AI285" s="73">
        <f t="shared" si="138"/>
        <v>0</v>
      </c>
      <c r="AJ285" s="73">
        <f t="shared" si="138"/>
        <v>0</v>
      </c>
      <c r="AK285" s="73">
        <f t="shared" si="138"/>
        <v>0</v>
      </c>
      <c r="AT285" s="10">
        <v>201909</v>
      </c>
      <c r="AU285" s="11">
        <f t="shared" si="111"/>
        <v>0</v>
      </c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72"/>
      <c r="BL285" s="11"/>
      <c r="BM285" s="73">
        <f t="shared" ref="BM285:CC285" si="139">IFERROR($AU285*BM$93/SUM($U$93:$CC$93),0)</f>
        <v>0</v>
      </c>
      <c r="BN285" s="73">
        <f t="shared" si="139"/>
        <v>0</v>
      </c>
      <c r="BO285" s="73">
        <f t="shared" si="139"/>
        <v>0</v>
      </c>
      <c r="BP285" s="73">
        <f t="shared" si="139"/>
        <v>0</v>
      </c>
      <c r="BQ285" s="73">
        <f t="shared" si="139"/>
        <v>0</v>
      </c>
      <c r="BR285" s="73">
        <f t="shared" si="139"/>
        <v>0</v>
      </c>
      <c r="BS285" s="73">
        <f t="shared" si="139"/>
        <v>0</v>
      </c>
      <c r="BT285" s="73">
        <f t="shared" si="139"/>
        <v>0</v>
      </c>
      <c r="BU285" s="73">
        <f t="shared" si="139"/>
        <v>0</v>
      </c>
      <c r="BV285" s="73">
        <f t="shared" si="139"/>
        <v>0</v>
      </c>
      <c r="BW285" s="73">
        <f t="shared" si="139"/>
        <v>0</v>
      </c>
      <c r="BX285" s="73">
        <f t="shared" si="139"/>
        <v>0</v>
      </c>
      <c r="BY285" s="73">
        <f t="shared" si="139"/>
        <v>0</v>
      </c>
      <c r="BZ285" s="73">
        <f t="shared" si="139"/>
        <v>0</v>
      </c>
      <c r="CA285" s="73">
        <f t="shared" si="139"/>
        <v>0</v>
      </c>
      <c r="CB285" s="73">
        <f t="shared" si="139"/>
        <v>0</v>
      </c>
      <c r="CC285" s="73">
        <f t="shared" si="139"/>
        <v>0</v>
      </c>
      <c r="CD285" s="2"/>
    </row>
    <row r="286" ht="15" customHeight="1" spans="2:82">
      <c r="B286" s="10">
        <v>201912</v>
      </c>
      <c r="C286" s="11">
        <f t="shared" si="110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40">IFERROR($C286*U$93/SUM($T$93:$AK$93),0)</f>
        <v>0</v>
      </c>
      <c r="V286" s="73">
        <f t="shared" si="140"/>
        <v>0</v>
      </c>
      <c r="W286" s="73">
        <f t="shared" si="140"/>
        <v>0</v>
      </c>
      <c r="X286" s="73">
        <f t="shared" si="140"/>
        <v>0</v>
      </c>
      <c r="Y286" s="73">
        <f t="shared" si="140"/>
        <v>0</v>
      </c>
      <c r="Z286" s="73">
        <f t="shared" si="140"/>
        <v>0</v>
      </c>
      <c r="AA286" s="73">
        <f t="shared" si="140"/>
        <v>0</v>
      </c>
      <c r="AB286" s="73">
        <f t="shared" si="140"/>
        <v>0</v>
      </c>
      <c r="AC286" s="73">
        <f t="shared" si="140"/>
        <v>0</v>
      </c>
      <c r="AD286" s="73">
        <f t="shared" si="140"/>
        <v>0</v>
      </c>
      <c r="AE286" s="73">
        <f t="shared" si="140"/>
        <v>0</v>
      </c>
      <c r="AF286" s="73">
        <f t="shared" si="140"/>
        <v>0</v>
      </c>
      <c r="AG286" s="73">
        <f t="shared" si="140"/>
        <v>0</v>
      </c>
      <c r="AH286" s="73">
        <f t="shared" si="140"/>
        <v>0</v>
      </c>
      <c r="AI286" s="73">
        <f t="shared" si="140"/>
        <v>0</v>
      </c>
      <c r="AJ286" s="73">
        <f t="shared" si="140"/>
        <v>0</v>
      </c>
      <c r="AK286" s="73">
        <f t="shared" si="140"/>
        <v>0</v>
      </c>
      <c r="AT286" s="10">
        <v>201912</v>
      </c>
      <c r="AU286" s="11">
        <f t="shared" si="111"/>
        <v>0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72"/>
      <c r="BL286" s="73">
        <f t="shared" ref="BL286:CC286" si="141">IFERROR($AU286*BL$93/SUM($T$93:$CC$93),0)</f>
        <v>0</v>
      </c>
      <c r="BM286" s="73">
        <f t="shared" si="141"/>
        <v>0</v>
      </c>
      <c r="BN286" s="73">
        <f t="shared" si="141"/>
        <v>0</v>
      </c>
      <c r="BO286" s="73">
        <f t="shared" si="141"/>
        <v>0</v>
      </c>
      <c r="BP286" s="73">
        <f t="shared" si="141"/>
        <v>0</v>
      </c>
      <c r="BQ286" s="73">
        <f t="shared" si="141"/>
        <v>0</v>
      </c>
      <c r="BR286" s="73">
        <f t="shared" si="141"/>
        <v>0</v>
      </c>
      <c r="BS286" s="73">
        <f t="shared" si="141"/>
        <v>0</v>
      </c>
      <c r="BT286" s="73">
        <f t="shared" si="141"/>
        <v>0</v>
      </c>
      <c r="BU286" s="73">
        <f t="shared" si="141"/>
        <v>0</v>
      </c>
      <c r="BV286" s="73">
        <f t="shared" si="141"/>
        <v>0</v>
      </c>
      <c r="BW286" s="73">
        <f t="shared" si="141"/>
        <v>0</v>
      </c>
      <c r="BX286" s="73">
        <f t="shared" si="141"/>
        <v>0</v>
      </c>
      <c r="BY286" s="73">
        <f t="shared" si="141"/>
        <v>0</v>
      </c>
      <c r="BZ286" s="73">
        <f t="shared" si="141"/>
        <v>0</v>
      </c>
      <c r="CA286" s="73">
        <f t="shared" si="141"/>
        <v>0</v>
      </c>
      <c r="CB286" s="73">
        <f t="shared" si="141"/>
        <v>0</v>
      </c>
      <c r="CC286" s="73">
        <f t="shared" si="141"/>
        <v>0</v>
      </c>
      <c r="CD286" s="2"/>
    </row>
    <row r="287" ht="15" customHeight="1" spans="2:82">
      <c r="B287" s="10">
        <v>202003</v>
      </c>
      <c r="C287" s="11">
        <f t="shared" si="110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2">IFERROR($C287*T$93/SUM($S$93:$AK$93),0)</f>
        <v>0</v>
      </c>
      <c r="U287" s="73">
        <f t="shared" si="142"/>
        <v>0</v>
      </c>
      <c r="V287" s="73">
        <f t="shared" si="142"/>
        <v>0</v>
      </c>
      <c r="W287" s="73">
        <f t="shared" si="142"/>
        <v>0</v>
      </c>
      <c r="X287" s="73">
        <f t="shared" si="142"/>
        <v>0</v>
      </c>
      <c r="Y287" s="73">
        <f t="shared" si="142"/>
        <v>0</v>
      </c>
      <c r="Z287" s="73">
        <f t="shared" si="142"/>
        <v>0</v>
      </c>
      <c r="AA287" s="73">
        <f t="shared" si="142"/>
        <v>0</v>
      </c>
      <c r="AB287" s="73">
        <f t="shared" si="142"/>
        <v>0</v>
      </c>
      <c r="AC287" s="73">
        <f t="shared" si="142"/>
        <v>0</v>
      </c>
      <c r="AD287" s="73">
        <f t="shared" si="142"/>
        <v>0</v>
      </c>
      <c r="AE287" s="73">
        <f t="shared" si="142"/>
        <v>0</v>
      </c>
      <c r="AF287" s="73">
        <f t="shared" si="142"/>
        <v>0</v>
      </c>
      <c r="AG287" s="73">
        <f t="shared" si="142"/>
        <v>0</v>
      </c>
      <c r="AH287" s="73">
        <f t="shared" si="142"/>
        <v>0</v>
      </c>
      <c r="AI287" s="73">
        <f t="shared" si="142"/>
        <v>0</v>
      </c>
      <c r="AJ287" s="73">
        <f t="shared" si="142"/>
        <v>0</v>
      </c>
      <c r="AK287" s="73">
        <f t="shared" si="142"/>
        <v>0</v>
      </c>
      <c r="AT287" s="10">
        <v>202003</v>
      </c>
      <c r="AU287" s="11">
        <f t="shared" si="111"/>
        <v>0</v>
      </c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73">
        <f t="shared" ref="BK287:CC287" si="143">IFERROR($AU287*BK$93/SUM($S$93:$CC$93),0)</f>
        <v>0</v>
      </c>
      <c r="BL287" s="73">
        <f t="shared" si="143"/>
        <v>0</v>
      </c>
      <c r="BM287" s="73">
        <f t="shared" si="143"/>
        <v>0</v>
      </c>
      <c r="BN287" s="73">
        <f t="shared" si="143"/>
        <v>0</v>
      </c>
      <c r="BO287" s="73">
        <f t="shared" si="143"/>
        <v>0</v>
      </c>
      <c r="BP287" s="73">
        <f t="shared" si="143"/>
        <v>0</v>
      </c>
      <c r="BQ287" s="73">
        <f t="shared" si="143"/>
        <v>0</v>
      </c>
      <c r="BR287" s="73">
        <f t="shared" si="143"/>
        <v>0</v>
      </c>
      <c r="BS287" s="73">
        <f t="shared" si="143"/>
        <v>0</v>
      </c>
      <c r="BT287" s="73">
        <f t="shared" si="143"/>
        <v>0</v>
      </c>
      <c r="BU287" s="73">
        <f t="shared" si="143"/>
        <v>0</v>
      </c>
      <c r="BV287" s="73">
        <f t="shared" si="143"/>
        <v>0</v>
      </c>
      <c r="BW287" s="73">
        <f t="shared" si="143"/>
        <v>0</v>
      </c>
      <c r="BX287" s="73">
        <f t="shared" si="143"/>
        <v>0</v>
      </c>
      <c r="BY287" s="73">
        <f t="shared" si="143"/>
        <v>0</v>
      </c>
      <c r="BZ287" s="73">
        <f t="shared" si="143"/>
        <v>0</v>
      </c>
      <c r="CA287" s="73">
        <f t="shared" si="143"/>
        <v>0</v>
      </c>
      <c r="CB287" s="73">
        <f t="shared" si="143"/>
        <v>0</v>
      </c>
      <c r="CC287" s="73">
        <f t="shared" si="143"/>
        <v>0</v>
      </c>
      <c r="CD287" s="2"/>
    </row>
    <row r="288" ht="15" customHeight="1" spans="2:82">
      <c r="B288" s="10">
        <v>202006</v>
      </c>
      <c r="C288" s="11">
        <f t="shared" si="110"/>
        <v>198000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4">IFERROR($C288*S$93/SUM($R$93:$AK$93),0)</f>
        <v>0</v>
      </c>
      <c r="T288" s="73">
        <f t="shared" si="144"/>
        <v>0</v>
      </c>
      <c r="U288" s="73">
        <f t="shared" si="144"/>
        <v>0</v>
      </c>
      <c r="V288" s="73">
        <f t="shared" si="144"/>
        <v>0</v>
      </c>
      <c r="W288" s="73">
        <f t="shared" si="144"/>
        <v>0</v>
      </c>
      <c r="X288" s="73">
        <f t="shared" si="144"/>
        <v>0</v>
      </c>
      <c r="Y288" s="73">
        <f t="shared" si="144"/>
        <v>0</v>
      </c>
      <c r="Z288" s="73">
        <f t="shared" si="144"/>
        <v>0</v>
      </c>
      <c r="AA288" s="73">
        <f t="shared" si="144"/>
        <v>0</v>
      </c>
      <c r="AB288" s="73">
        <f t="shared" si="144"/>
        <v>0</v>
      </c>
      <c r="AC288" s="73">
        <f t="shared" si="144"/>
        <v>0</v>
      </c>
      <c r="AD288" s="73">
        <f t="shared" si="144"/>
        <v>0</v>
      </c>
      <c r="AE288" s="73">
        <f t="shared" si="144"/>
        <v>0</v>
      </c>
      <c r="AF288" s="73">
        <f t="shared" si="144"/>
        <v>0</v>
      </c>
      <c r="AG288" s="73">
        <f t="shared" si="144"/>
        <v>0</v>
      </c>
      <c r="AH288" s="73">
        <f t="shared" si="144"/>
        <v>0</v>
      </c>
      <c r="AI288" s="73">
        <f t="shared" si="144"/>
        <v>0</v>
      </c>
      <c r="AJ288" s="73">
        <f t="shared" si="144"/>
        <v>0</v>
      </c>
      <c r="AK288" s="73">
        <f t="shared" si="144"/>
        <v>0</v>
      </c>
      <c r="AT288" s="10">
        <v>202006</v>
      </c>
      <c r="AU288" s="11">
        <f t="shared" ref="AU288:AU302" si="145">SUM(BB248,-AV248)</f>
        <v>0</v>
      </c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73">
        <f t="shared" ref="BJ288:CC288" si="146">IFERROR($AU288*BJ$93/SUM($BJ$93:$CC$93),0)</f>
        <v>0</v>
      </c>
      <c r="BK288" s="73">
        <f t="shared" si="146"/>
        <v>0</v>
      </c>
      <c r="BL288" s="73">
        <f t="shared" si="146"/>
        <v>0</v>
      </c>
      <c r="BM288" s="73">
        <f t="shared" si="146"/>
        <v>0</v>
      </c>
      <c r="BN288" s="73">
        <f t="shared" si="146"/>
        <v>0</v>
      </c>
      <c r="BO288" s="73">
        <f t="shared" si="146"/>
        <v>0</v>
      </c>
      <c r="BP288" s="73">
        <f t="shared" si="146"/>
        <v>0</v>
      </c>
      <c r="BQ288" s="73">
        <f t="shared" si="146"/>
        <v>0</v>
      </c>
      <c r="BR288" s="73">
        <f t="shared" si="146"/>
        <v>0</v>
      </c>
      <c r="BS288" s="73">
        <f t="shared" si="146"/>
        <v>0</v>
      </c>
      <c r="BT288" s="73">
        <f t="shared" si="146"/>
        <v>0</v>
      </c>
      <c r="BU288" s="73">
        <f t="shared" si="146"/>
        <v>0</v>
      </c>
      <c r="BV288" s="73">
        <f t="shared" si="146"/>
        <v>0</v>
      </c>
      <c r="BW288" s="73">
        <f t="shared" si="146"/>
        <v>0</v>
      </c>
      <c r="BX288" s="73">
        <f t="shared" si="146"/>
        <v>0</v>
      </c>
      <c r="BY288" s="73">
        <f t="shared" si="146"/>
        <v>0</v>
      </c>
      <c r="BZ288" s="73">
        <f t="shared" si="146"/>
        <v>0</v>
      </c>
      <c r="CA288" s="73">
        <f t="shared" si="146"/>
        <v>0</v>
      </c>
      <c r="CB288" s="73">
        <f t="shared" si="146"/>
        <v>0</v>
      </c>
      <c r="CC288" s="73">
        <f t="shared" si="146"/>
        <v>0</v>
      </c>
      <c r="CD288" s="2"/>
    </row>
    <row r="289" ht="15" customHeight="1" spans="2:82">
      <c r="B289" s="10">
        <v>202009</v>
      </c>
      <c r="C289" s="11">
        <f t="shared" si="110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7">IFERROR($C289*R$93/SUM($Q$93:$AK$93),0)</f>
        <v>0</v>
      </c>
      <c r="S289" s="66">
        <f t="shared" si="147"/>
        <v>0</v>
      </c>
      <c r="T289" s="66">
        <f t="shared" si="147"/>
        <v>0</v>
      </c>
      <c r="U289" s="66">
        <f t="shared" si="147"/>
        <v>0</v>
      </c>
      <c r="V289" s="66">
        <f t="shared" si="147"/>
        <v>0</v>
      </c>
      <c r="W289" s="66">
        <f t="shared" si="147"/>
        <v>0</v>
      </c>
      <c r="X289" s="66">
        <f t="shared" si="147"/>
        <v>0</v>
      </c>
      <c r="Y289" s="66">
        <f t="shared" si="147"/>
        <v>0</v>
      </c>
      <c r="Z289" s="66">
        <f t="shared" si="147"/>
        <v>0</v>
      </c>
      <c r="AA289" s="66">
        <f t="shared" si="147"/>
        <v>0</v>
      </c>
      <c r="AB289" s="66">
        <f t="shared" si="147"/>
        <v>0</v>
      </c>
      <c r="AC289" s="66">
        <f t="shared" si="147"/>
        <v>0</v>
      </c>
      <c r="AD289" s="66">
        <f t="shared" si="147"/>
        <v>0</v>
      </c>
      <c r="AE289" s="66">
        <f t="shared" si="147"/>
        <v>0</v>
      </c>
      <c r="AF289" s="66">
        <f t="shared" si="147"/>
        <v>0</v>
      </c>
      <c r="AG289" s="66">
        <f t="shared" si="147"/>
        <v>0</v>
      </c>
      <c r="AH289" s="66">
        <f t="shared" si="147"/>
        <v>0</v>
      </c>
      <c r="AI289" s="66">
        <f t="shared" si="147"/>
        <v>0</v>
      </c>
      <c r="AJ289" s="66">
        <f t="shared" si="147"/>
        <v>0</v>
      </c>
      <c r="AK289" s="66">
        <f t="shared" si="147"/>
        <v>0</v>
      </c>
      <c r="AT289" s="10">
        <v>202009</v>
      </c>
      <c r="AU289" s="11">
        <f t="shared" si="145"/>
        <v>0</v>
      </c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66">
        <f t="shared" ref="BI289:CC289" si="148">IFERROR($AU289*BI$93/SUM($BI$93:$CC$93),0)</f>
        <v>0</v>
      </c>
      <c r="BJ289" s="66">
        <f t="shared" si="148"/>
        <v>0</v>
      </c>
      <c r="BK289" s="66">
        <f t="shared" si="148"/>
        <v>0</v>
      </c>
      <c r="BL289" s="66">
        <f t="shared" si="148"/>
        <v>0</v>
      </c>
      <c r="BM289" s="66">
        <f t="shared" si="148"/>
        <v>0</v>
      </c>
      <c r="BN289" s="66">
        <f t="shared" si="148"/>
        <v>0</v>
      </c>
      <c r="BO289" s="66">
        <f t="shared" si="148"/>
        <v>0</v>
      </c>
      <c r="BP289" s="66">
        <f t="shared" si="148"/>
        <v>0</v>
      </c>
      <c r="BQ289" s="66">
        <f t="shared" si="148"/>
        <v>0</v>
      </c>
      <c r="BR289" s="66">
        <f t="shared" si="148"/>
        <v>0</v>
      </c>
      <c r="BS289" s="66">
        <f t="shared" si="148"/>
        <v>0</v>
      </c>
      <c r="BT289" s="66">
        <f t="shared" si="148"/>
        <v>0</v>
      </c>
      <c r="BU289" s="66">
        <f t="shared" si="148"/>
        <v>0</v>
      </c>
      <c r="BV289" s="66">
        <f t="shared" si="148"/>
        <v>0</v>
      </c>
      <c r="BW289" s="66">
        <f t="shared" si="148"/>
        <v>0</v>
      </c>
      <c r="BX289" s="66">
        <f t="shared" si="148"/>
        <v>0</v>
      </c>
      <c r="BY289" s="66">
        <f t="shared" si="148"/>
        <v>0</v>
      </c>
      <c r="BZ289" s="66">
        <f t="shared" si="148"/>
        <v>0</v>
      </c>
      <c r="CA289" s="66">
        <f t="shared" si="148"/>
        <v>0</v>
      </c>
      <c r="CB289" s="66">
        <f t="shared" si="148"/>
        <v>0</v>
      </c>
      <c r="CC289" s="66">
        <f t="shared" si="148"/>
        <v>0</v>
      </c>
      <c r="CD289" s="2"/>
    </row>
    <row r="290" ht="15" customHeight="1" spans="2:82">
      <c r="B290" s="10">
        <v>202012</v>
      </c>
      <c r="C290" s="11">
        <f t="shared" si="110"/>
        <v>396200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49">IFERROR($C290*Q$93/SUM($P$93:$AK$93),0)</f>
        <v>0</v>
      </c>
      <c r="R290" s="66">
        <f t="shared" si="149"/>
        <v>0</v>
      </c>
      <c r="S290" s="66">
        <f t="shared" si="149"/>
        <v>0</v>
      </c>
      <c r="T290" s="66">
        <f t="shared" si="149"/>
        <v>0</v>
      </c>
      <c r="U290" s="66">
        <f t="shared" si="149"/>
        <v>0</v>
      </c>
      <c r="V290" s="66">
        <f t="shared" si="149"/>
        <v>0</v>
      </c>
      <c r="W290" s="66">
        <f t="shared" si="149"/>
        <v>0</v>
      </c>
      <c r="X290" s="66">
        <f t="shared" si="149"/>
        <v>0</v>
      </c>
      <c r="Y290" s="66">
        <f t="shared" si="149"/>
        <v>0</v>
      </c>
      <c r="Z290" s="66">
        <f t="shared" si="149"/>
        <v>0</v>
      </c>
      <c r="AA290" s="66">
        <f t="shared" si="149"/>
        <v>0</v>
      </c>
      <c r="AB290" s="66">
        <f t="shared" si="149"/>
        <v>0</v>
      </c>
      <c r="AC290" s="66">
        <f t="shared" si="149"/>
        <v>0</v>
      </c>
      <c r="AD290" s="66">
        <f t="shared" si="149"/>
        <v>0</v>
      </c>
      <c r="AE290" s="66">
        <f t="shared" si="149"/>
        <v>0</v>
      </c>
      <c r="AF290" s="66">
        <f t="shared" si="149"/>
        <v>0</v>
      </c>
      <c r="AG290" s="66">
        <f t="shared" si="149"/>
        <v>0</v>
      </c>
      <c r="AH290" s="66">
        <f t="shared" si="149"/>
        <v>0</v>
      </c>
      <c r="AI290" s="66">
        <f t="shared" si="149"/>
        <v>0</v>
      </c>
      <c r="AJ290" s="66">
        <f t="shared" si="149"/>
        <v>0</v>
      </c>
      <c r="AK290" s="66">
        <f t="shared" si="149"/>
        <v>0</v>
      </c>
      <c r="AT290" s="10">
        <v>202012</v>
      </c>
      <c r="AU290" s="11">
        <f t="shared" si="145"/>
        <v>0</v>
      </c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66">
        <f t="shared" ref="BH290:CC290" si="150">IFERROR($AU290*BH$93/SUM($BH$93:$CC$93),0)</f>
        <v>0</v>
      </c>
      <c r="BI290" s="66">
        <f t="shared" si="150"/>
        <v>0</v>
      </c>
      <c r="BJ290" s="66">
        <f t="shared" si="150"/>
        <v>0</v>
      </c>
      <c r="BK290" s="66">
        <f t="shared" si="150"/>
        <v>0</v>
      </c>
      <c r="BL290" s="66">
        <f t="shared" si="150"/>
        <v>0</v>
      </c>
      <c r="BM290" s="66">
        <f t="shared" si="150"/>
        <v>0</v>
      </c>
      <c r="BN290" s="66">
        <f t="shared" si="150"/>
        <v>0</v>
      </c>
      <c r="BO290" s="66">
        <f t="shared" si="150"/>
        <v>0</v>
      </c>
      <c r="BP290" s="66">
        <f t="shared" si="150"/>
        <v>0</v>
      </c>
      <c r="BQ290" s="66">
        <f t="shared" si="150"/>
        <v>0</v>
      </c>
      <c r="BR290" s="66">
        <f t="shared" si="150"/>
        <v>0</v>
      </c>
      <c r="BS290" s="66">
        <f t="shared" si="150"/>
        <v>0</v>
      </c>
      <c r="BT290" s="66">
        <f t="shared" si="150"/>
        <v>0</v>
      </c>
      <c r="BU290" s="66">
        <f t="shared" si="150"/>
        <v>0</v>
      </c>
      <c r="BV290" s="66">
        <f t="shared" si="150"/>
        <v>0</v>
      </c>
      <c r="BW290" s="66">
        <f t="shared" si="150"/>
        <v>0</v>
      </c>
      <c r="BX290" s="66">
        <f t="shared" si="150"/>
        <v>0</v>
      </c>
      <c r="BY290" s="66">
        <f t="shared" si="150"/>
        <v>0</v>
      </c>
      <c r="BZ290" s="66">
        <f t="shared" si="150"/>
        <v>0</v>
      </c>
      <c r="CA290" s="66">
        <f t="shared" si="150"/>
        <v>0</v>
      </c>
      <c r="CB290" s="66">
        <f t="shared" si="150"/>
        <v>0</v>
      </c>
      <c r="CC290" s="66">
        <f t="shared" si="150"/>
        <v>0</v>
      </c>
      <c r="CD290" s="2"/>
    </row>
    <row r="291" ht="15" customHeight="1" spans="2:82">
      <c r="B291" s="10">
        <v>202103</v>
      </c>
      <c r="C291" s="11">
        <f t="shared" si="110"/>
        <v>956227.399999999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51">IFERROR($C291*P$93/SUM($O$93:$AK$93),0)</f>
        <v>0</v>
      </c>
      <c r="Q291" s="66">
        <f t="shared" si="151"/>
        <v>0</v>
      </c>
      <c r="R291" s="66">
        <f t="shared" si="151"/>
        <v>0</v>
      </c>
      <c r="S291" s="66">
        <f t="shared" si="151"/>
        <v>0</v>
      </c>
      <c r="T291" s="66">
        <f t="shared" si="151"/>
        <v>0</v>
      </c>
      <c r="U291" s="66">
        <f t="shared" si="151"/>
        <v>0</v>
      </c>
      <c r="V291" s="66">
        <f t="shared" si="151"/>
        <v>0</v>
      </c>
      <c r="W291" s="66">
        <f t="shared" si="151"/>
        <v>0</v>
      </c>
      <c r="X291" s="66">
        <f t="shared" si="151"/>
        <v>0</v>
      </c>
      <c r="Y291" s="66">
        <f t="shared" si="151"/>
        <v>0</v>
      </c>
      <c r="Z291" s="66">
        <f t="shared" si="151"/>
        <v>0</v>
      </c>
      <c r="AA291" s="66">
        <f t="shared" si="151"/>
        <v>0</v>
      </c>
      <c r="AB291" s="66">
        <f t="shared" si="151"/>
        <v>0</v>
      </c>
      <c r="AC291" s="66">
        <f t="shared" si="151"/>
        <v>0</v>
      </c>
      <c r="AD291" s="66">
        <f t="shared" si="151"/>
        <v>0</v>
      </c>
      <c r="AE291" s="66">
        <f t="shared" si="151"/>
        <v>0</v>
      </c>
      <c r="AF291" s="66">
        <f t="shared" si="151"/>
        <v>0</v>
      </c>
      <c r="AG291" s="66">
        <f t="shared" si="151"/>
        <v>0</v>
      </c>
      <c r="AH291" s="66">
        <f t="shared" si="151"/>
        <v>0</v>
      </c>
      <c r="AI291" s="66">
        <f t="shared" si="151"/>
        <v>0</v>
      </c>
      <c r="AJ291" s="66">
        <f t="shared" si="151"/>
        <v>0</v>
      </c>
      <c r="AK291" s="66">
        <f t="shared" si="151"/>
        <v>0</v>
      </c>
      <c r="AT291" s="10">
        <v>202103</v>
      </c>
      <c r="AU291" s="11">
        <f t="shared" si="145"/>
        <v>0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66">
        <f t="shared" ref="BG291:CC291" si="152">IFERROR($AU291*BG$93/SUM($BG$93:$CC$93),0)</f>
        <v>0</v>
      </c>
      <c r="BH291" s="66">
        <f t="shared" si="152"/>
        <v>0</v>
      </c>
      <c r="BI291" s="66">
        <f t="shared" si="152"/>
        <v>0</v>
      </c>
      <c r="BJ291" s="66">
        <f t="shared" si="152"/>
        <v>0</v>
      </c>
      <c r="BK291" s="66">
        <f t="shared" si="152"/>
        <v>0</v>
      </c>
      <c r="BL291" s="66">
        <f t="shared" si="152"/>
        <v>0</v>
      </c>
      <c r="BM291" s="66">
        <f t="shared" si="152"/>
        <v>0</v>
      </c>
      <c r="BN291" s="66">
        <f t="shared" si="152"/>
        <v>0</v>
      </c>
      <c r="BO291" s="66">
        <f t="shared" si="152"/>
        <v>0</v>
      </c>
      <c r="BP291" s="66">
        <f t="shared" si="152"/>
        <v>0</v>
      </c>
      <c r="BQ291" s="66">
        <f t="shared" si="152"/>
        <v>0</v>
      </c>
      <c r="BR291" s="66">
        <f t="shared" si="152"/>
        <v>0</v>
      </c>
      <c r="BS291" s="66">
        <f t="shared" si="152"/>
        <v>0</v>
      </c>
      <c r="BT291" s="66">
        <f t="shared" si="152"/>
        <v>0</v>
      </c>
      <c r="BU291" s="66">
        <f t="shared" si="152"/>
        <v>0</v>
      </c>
      <c r="BV291" s="66">
        <f t="shared" si="152"/>
        <v>0</v>
      </c>
      <c r="BW291" s="66">
        <f t="shared" si="152"/>
        <v>0</v>
      </c>
      <c r="BX291" s="66">
        <f t="shared" si="152"/>
        <v>0</v>
      </c>
      <c r="BY291" s="66">
        <f t="shared" si="152"/>
        <v>0</v>
      </c>
      <c r="BZ291" s="66">
        <f t="shared" si="152"/>
        <v>0</v>
      </c>
      <c r="CA291" s="66">
        <f t="shared" si="152"/>
        <v>0</v>
      </c>
      <c r="CB291" s="66">
        <f t="shared" si="152"/>
        <v>0</v>
      </c>
      <c r="CC291" s="66">
        <f t="shared" si="152"/>
        <v>0</v>
      </c>
      <c r="CD291" s="2"/>
    </row>
    <row r="292" ht="15" customHeight="1" spans="2:82">
      <c r="B292" s="10">
        <v>202106</v>
      </c>
      <c r="C292" s="11">
        <f t="shared" si="110"/>
        <v>699677.240000002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3">IFERROR($C292*O$93/SUM($N$93:$AK$93),0)</f>
        <v>0</v>
      </c>
      <c r="P292" s="66">
        <f t="shared" si="153"/>
        <v>0</v>
      </c>
      <c r="Q292" s="66">
        <f t="shared" si="153"/>
        <v>0</v>
      </c>
      <c r="R292" s="66">
        <f t="shared" si="153"/>
        <v>0</v>
      </c>
      <c r="S292" s="66">
        <f t="shared" si="153"/>
        <v>0</v>
      </c>
      <c r="T292" s="66">
        <f t="shared" si="153"/>
        <v>0</v>
      </c>
      <c r="U292" s="66">
        <f t="shared" si="153"/>
        <v>0</v>
      </c>
      <c r="V292" s="66">
        <f t="shared" si="153"/>
        <v>0</v>
      </c>
      <c r="W292" s="66">
        <f t="shared" si="153"/>
        <v>0</v>
      </c>
      <c r="X292" s="66">
        <f t="shared" si="153"/>
        <v>0</v>
      </c>
      <c r="Y292" s="66">
        <f t="shared" si="153"/>
        <v>0</v>
      </c>
      <c r="Z292" s="66">
        <f t="shared" si="153"/>
        <v>0</v>
      </c>
      <c r="AA292" s="66">
        <f t="shared" si="153"/>
        <v>0</v>
      </c>
      <c r="AB292" s="66">
        <f t="shared" si="153"/>
        <v>0</v>
      </c>
      <c r="AC292" s="66">
        <f t="shared" si="153"/>
        <v>0</v>
      </c>
      <c r="AD292" s="66">
        <f t="shared" si="153"/>
        <v>0</v>
      </c>
      <c r="AE292" s="66">
        <f t="shared" si="153"/>
        <v>0</v>
      </c>
      <c r="AF292" s="66">
        <f t="shared" si="153"/>
        <v>0</v>
      </c>
      <c r="AG292" s="66">
        <f t="shared" si="153"/>
        <v>0</v>
      </c>
      <c r="AH292" s="66">
        <f t="shared" si="153"/>
        <v>0</v>
      </c>
      <c r="AI292" s="66">
        <f t="shared" si="153"/>
        <v>0</v>
      </c>
      <c r="AJ292" s="66">
        <f t="shared" si="153"/>
        <v>0</v>
      </c>
      <c r="AK292" s="66">
        <f t="shared" si="153"/>
        <v>0</v>
      </c>
      <c r="AT292" s="10">
        <v>202106</v>
      </c>
      <c r="AU292" s="11">
        <f t="shared" si="145"/>
        <v>0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66">
        <f t="shared" ref="BF292:CC292" si="154">IFERROR($AU292*BF$93/SUM($BF$93:$CC$93),0)</f>
        <v>0</v>
      </c>
      <c r="BG292" s="66">
        <f t="shared" si="154"/>
        <v>0</v>
      </c>
      <c r="BH292" s="66">
        <f t="shared" si="154"/>
        <v>0</v>
      </c>
      <c r="BI292" s="66">
        <f t="shared" si="154"/>
        <v>0</v>
      </c>
      <c r="BJ292" s="66">
        <f t="shared" si="154"/>
        <v>0</v>
      </c>
      <c r="BK292" s="66">
        <f t="shared" si="154"/>
        <v>0</v>
      </c>
      <c r="BL292" s="66">
        <f t="shared" si="154"/>
        <v>0</v>
      </c>
      <c r="BM292" s="66">
        <f t="shared" si="154"/>
        <v>0</v>
      </c>
      <c r="BN292" s="66">
        <f t="shared" si="154"/>
        <v>0</v>
      </c>
      <c r="BO292" s="66">
        <f t="shared" si="154"/>
        <v>0</v>
      </c>
      <c r="BP292" s="66">
        <f t="shared" si="154"/>
        <v>0</v>
      </c>
      <c r="BQ292" s="66">
        <f t="shared" si="154"/>
        <v>0</v>
      </c>
      <c r="BR292" s="66">
        <f t="shared" si="154"/>
        <v>0</v>
      </c>
      <c r="BS292" s="66">
        <f t="shared" si="154"/>
        <v>0</v>
      </c>
      <c r="BT292" s="66">
        <f t="shared" si="154"/>
        <v>0</v>
      </c>
      <c r="BU292" s="66">
        <f t="shared" si="154"/>
        <v>0</v>
      </c>
      <c r="BV292" s="66">
        <f t="shared" si="154"/>
        <v>0</v>
      </c>
      <c r="BW292" s="66">
        <f t="shared" si="154"/>
        <v>0</v>
      </c>
      <c r="BX292" s="66">
        <f t="shared" si="154"/>
        <v>0</v>
      </c>
      <c r="BY292" s="66">
        <f t="shared" si="154"/>
        <v>0</v>
      </c>
      <c r="BZ292" s="66">
        <f t="shared" si="154"/>
        <v>0</v>
      </c>
      <c r="CA292" s="66">
        <f t="shared" si="154"/>
        <v>0</v>
      </c>
      <c r="CB292" s="66">
        <f t="shared" si="154"/>
        <v>0</v>
      </c>
      <c r="CC292" s="66">
        <f t="shared" si="154"/>
        <v>0</v>
      </c>
      <c r="CD292" s="2"/>
    </row>
    <row r="293" ht="15" customHeight="1" spans="2:82">
      <c r="B293" s="10">
        <v>202109</v>
      </c>
      <c r="C293" s="11">
        <f t="shared" si="110"/>
        <v>1365349.45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5">IFERROR($C293*N$93/SUM($M$93:$AK$93),0)</f>
        <v>0</v>
      </c>
      <c r="O293" s="66">
        <f t="shared" si="155"/>
        <v>0</v>
      </c>
      <c r="P293" s="66">
        <f t="shared" si="155"/>
        <v>0</v>
      </c>
      <c r="Q293" s="66">
        <f t="shared" si="155"/>
        <v>0</v>
      </c>
      <c r="R293" s="66">
        <f t="shared" si="155"/>
        <v>0</v>
      </c>
      <c r="S293" s="66">
        <f t="shared" si="155"/>
        <v>0</v>
      </c>
      <c r="T293" s="66">
        <f t="shared" si="155"/>
        <v>0</v>
      </c>
      <c r="U293" s="66">
        <f t="shared" si="155"/>
        <v>0</v>
      </c>
      <c r="V293" s="66">
        <f t="shared" si="155"/>
        <v>0</v>
      </c>
      <c r="W293" s="66">
        <f t="shared" si="155"/>
        <v>0</v>
      </c>
      <c r="X293" s="66">
        <f t="shared" si="155"/>
        <v>0</v>
      </c>
      <c r="Y293" s="66">
        <f t="shared" si="155"/>
        <v>0</v>
      </c>
      <c r="Z293" s="66">
        <f t="shared" si="155"/>
        <v>0</v>
      </c>
      <c r="AA293" s="66">
        <f t="shared" si="155"/>
        <v>0</v>
      </c>
      <c r="AB293" s="66">
        <f t="shared" si="155"/>
        <v>0</v>
      </c>
      <c r="AC293" s="66">
        <f t="shared" si="155"/>
        <v>0</v>
      </c>
      <c r="AD293" s="66">
        <f t="shared" si="155"/>
        <v>0</v>
      </c>
      <c r="AE293" s="66">
        <f t="shared" si="155"/>
        <v>0</v>
      </c>
      <c r="AF293" s="66">
        <f t="shared" si="155"/>
        <v>0</v>
      </c>
      <c r="AG293" s="66">
        <f t="shared" si="155"/>
        <v>0</v>
      </c>
      <c r="AH293" s="66">
        <f t="shared" si="155"/>
        <v>0</v>
      </c>
      <c r="AI293" s="66">
        <f t="shared" si="155"/>
        <v>0</v>
      </c>
      <c r="AJ293" s="66">
        <f t="shared" si="155"/>
        <v>0</v>
      </c>
      <c r="AK293" s="66">
        <f t="shared" si="155"/>
        <v>0</v>
      </c>
      <c r="AT293" s="10">
        <v>202109</v>
      </c>
      <c r="AU293" s="11">
        <f t="shared" si="145"/>
        <v>0</v>
      </c>
      <c r="AV293" s="11"/>
      <c r="AW293" s="11"/>
      <c r="AX293" s="11"/>
      <c r="AY293" s="11"/>
      <c r="AZ293" s="11"/>
      <c r="BA293" s="11"/>
      <c r="BB293" s="11"/>
      <c r="BC293" s="11"/>
      <c r="BD293" s="11"/>
      <c r="BE293" s="66">
        <f t="shared" ref="BE293:CC293" si="156">IFERROR($AU293*BE$93/SUM($BE$93:$CC$93),0)</f>
        <v>0</v>
      </c>
      <c r="BF293" s="66">
        <f t="shared" si="156"/>
        <v>0</v>
      </c>
      <c r="BG293" s="66">
        <f t="shared" si="156"/>
        <v>0</v>
      </c>
      <c r="BH293" s="66">
        <f t="shared" si="156"/>
        <v>0</v>
      </c>
      <c r="BI293" s="66">
        <f t="shared" si="156"/>
        <v>0</v>
      </c>
      <c r="BJ293" s="66">
        <f t="shared" si="156"/>
        <v>0</v>
      </c>
      <c r="BK293" s="66">
        <f t="shared" si="156"/>
        <v>0</v>
      </c>
      <c r="BL293" s="66">
        <f t="shared" si="156"/>
        <v>0</v>
      </c>
      <c r="BM293" s="66">
        <f t="shared" si="156"/>
        <v>0</v>
      </c>
      <c r="BN293" s="66">
        <f t="shared" si="156"/>
        <v>0</v>
      </c>
      <c r="BO293" s="66">
        <f t="shared" si="156"/>
        <v>0</v>
      </c>
      <c r="BP293" s="66">
        <f t="shared" si="156"/>
        <v>0</v>
      </c>
      <c r="BQ293" s="66">
        <f t="shared" si="156"/>
        <v>0</v>
      </c>
      <c r="BR293" s="66">
        <f t="shared" si="156"/>
        <v>0</v>
      </c>
      <c r="BS293" s="66">
        <f t="shared" si="156"/>
        <v>0</v>
      </c>
      <c r="BT293" s="66">
        <f t="shared" si="156"/>
        <v>0</v>
      </c>
      <c r="BU293" s="66">
        <f t="shared" si="156"/>
        <v>0</v>
      </c>
      <c r="BV293" s="66">
        <f t="shared" si="156"/>
        <v>0</v>
      </c>
      <c r="BW293" s="66">
        <f t="shared" si="156"/>
        <v>0</v>
      </c>
      <c r="BX293" s="66">
        <f t="shared" si="156"/>
        <v>0</v>
      </c>
      <c r="BY293" s="66">
        <f t="shared" si="156"/>
        <v>0</v>
      </c>
      <c r="BZ293" s="66">
        <f t="shared" si="156"/>
        <v>0</v>
      </c>
      <c r="CA293" s="66">
        <f t="shared" si="156"/>
        <v>0</v>
      </c>
      <c r="CB293" s="66">
        <f t="shared" si="156"/>
        <v>0</v>
      </c>
      <c r="CC293" s="66">
        <f t="shared" si="156"/>
        <v>0</v>
      </c>
      <c r="CD293" s="2"/>
    </row>
    <row r="294" ht="15" customHeight="1" spans="2:82">
      <c r="B294" s="10">
        <v>202112</v>
      </c>
      <c r="C294" s="11">
        <f t="shared" si="110"/>
        <v>1267513.64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57">IFERROR($C294*M$93/SUM($L$93:$AK$93),0)</f>
        <v>0</v>
      </c>
      <c r="N294" s="66">
        <f t="shared" si="157"/>
        <v>0</v>
      </c>
      <c r="O294" s="66">
        <f t="shared" si="157"/>
        <v>0</v>
      </c>
      <c r="P294" s="66">
        <f t="shared" si="157"/>
        <v>0</v>
      </c>
      <c r="Q294" s="66">
        <f t="shared" si="157"/>
        <v>0</v>
      </c>
      <c r="R294" s="66">
        <f t="shared" si="157"/>
        <v>0</v>
      </c>
      <c r="S294" s="66">
        <f t="shared" si="157"/>
        <v>0</v>
      </c>
      <c r="T294" s="66">
        <f t="shared" si="157"/>
        <v>0</v>
      </c>
      <c r="U294" s="66">
        <f t="shared" si="157"/>
        <v>0</v>
      </c>
      <c r="V294" s="66">
        <f t="shared" si="157"/>
        <v>0</v>
      </c>
      <c r="W294" s="66">
        <f t="shared" si="157"/>
        <v>0</v>
      </c>
      <c r="X294" s="66">
        <f t="shared" si="157"/>
        <v>0</v>
      </c>
      <c r="Y294" s="66">
        <f t="shared" si="157"/>
        <v>0</v>
      </c>
      <c r="Z294" s="66">
        <f t="shared" si="157"/>
        <v>0</v>
      </c>
      <c r="AA294" s="66">
        <f t="shared" si="157"/>
        <v>0</v>
      </c>
      <c r="AB294" s="66">
        <f t="shared" si="157"/>
        <v>0</v>
      </c>
      <c r="AC294" s="66">
        <f t="shared" si="157"/>
        <v>0</v>
      </c>
      <c r="AD294" s="66">
        <f t="shared" si="157"/>
        <v>0</v>
      </c>
      <c r="AE294" s="66">
        <f t="shared" si="157"/>
        <v>0</v>
      </c>
      <c r="AF294" s="66">
        <f t="shared" si="157"/>
        <v>0</v>
      </c>
      <c r="AG294" s="66">
        <f t="shared" si="157"/>
        <v>0</v>
      </c>
      <c r="AH294" s="66">
        <f t="shared" si="157"/>
        <v>0</v>
      </c>
      <c r="AI294" s="66">
        <f t="shared" si="157"/>
        <v>0</v>
      </c>
      <c r="AJ294" s="66">
        <f t="shared" si="157"/>
        <v>0</v>
      </c>
      <c r="AK294" s="66">
        <f t="shared" si="157"/>
        <v>0</v>
      </c>
      <c r="AT294" s="10">
        <v>202112</v>
      </c>
      <c r="AU294" s="11">
        <f t="shared" si="145"/>
        <v>0</v>
      </c>
      <c r="AV294" s="11"/>
      <c r="AW294" s="11"/>
      <c r="AX294" s="11"/>
      <c r="AY294" s="11"/>
      <c r="AZ294" s="11"/>
      <c r="BA294" s="11"/>
      <c r="BB294" s="11"/>
      <c r="BC294" s="11"/>
      <c r="BD294" s="66">
        <f t="shared" ref="BD294:CC294" si="158">IFERROR($AU294*BD$93/SUM($BD$93:$CC$93),0)</f>
        <v>0</v>
      </c>
      <c r="BE294" s="66">
        <f t="shared" si="158"/>
        <v>0</v>
      </c>
      <c r="BF294" s="66">
        <f t="shared" si="158"/>
        <v>0</v>
      </c>
      <c r="BG294" s="66">
        <f t="shared" si="158"/>
        <v>0</v>
      </c>
      <c r="BH294" s="66">
        <f t="shared" si="158"/>
        <v>0</v>
      </c>
      <c r="BI294" s="66">
        <f t="shared" si="158"/>
        <v>0</v>
      </c>
      <c r="BJ294" s="66">
        <f t="shared" si="158"/>
        <v>0</v>
      </c>
      <c r="BK294" s="66">
        <f t="shared" si="158"/>
        <v>0</v>
      </c>
      <c r="BL294" s="66">
        <f t="shared" si="158"/>
        <v>0</v>
      </c>
      <c r="BM294" s="66">
        <f t="shared" si="158"/>
        <v>0</v>
      </c>
      <c r="BN294" s="66">
        <f t="shared" si="158"/>
        <v>0</v>
      </c>
      <c r="BO294" s="66">
        <f t="shared" si="158"/>
        <v>0</v>
      </c>
      <c r="BP294" s="66">
        <f t="shared" si="158"/>
        <v>0</v>
      </c>
      <c r="BQ294" s="66">
        <f t="shared" si="158"/>
        <v>0</v>
      </c>
      <c r="BR294" s="66">
        <f t="shared" si="158"/>
        <v>0</v>
      </c>
      <c r="BS294" s="66">
        <f t="shared" si="158"/>
        <v>0</v>
      </c>
      <c r="BT294" s="66">
        <f t="shared" si="158"/>
        <v>0</v>
      </c>
      <c r="BU294" s="66">
        <f t="shared" si="158"/>
        <v>0</v>
      </c>
      <c r="BV294" s="66">
        <f t="shared" si="158"/>
        <v>0</v>
      </c>
      <c r="BW294" s="66">
        <f t="shared" si="158"/>
        <v>0</v>
      </c>
      <c r="BX294" s="66">
        <f t="shared" si="158"/>
        <v>0</v>
      </c>
      <c r="BY294" s="66">
        <f t="shared" si="158"/>
        <v>0</v>
      </c>
      <c r="BZ294" s="66">
        <f t="shared" si="158"/>
        <v>0</v>
      </c>
      <c r="CA294" s="66">
        <f t="shared" si="158"/>
        <v>0</v>
      </c>
      <c r="CB294" s="66">
        <f t="shared" si="158"/>
        <v>0</v>
      </c>
      <c r="CC294" s="66">
        <f t="shared" si="158"/>
        <v>0</v>
      </c>
      <c r="CD294" s="2"/>
    </row>
    <row r="295" ht="15" customHeight="1" spans="2:82">
      <c r="B295" s="10">
        <v>202203</v>
      </c>
      <c r="C295" s="11">
        <f t="shared" si="110"/>
        <v>845602.239999995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159">IFERROR($C295*L$93/SUM($K$93:$AK$93),0)</f>
        <v>0</v>
      </c>
      <c r="M295" s="66">
        <f t="shared" si="159"/>
        <v>0</v>
      </c>
      <c r="N295" s="66">
        <f t="shared" si="159"/>
        <v>0</v>
      </c>
      <c r="O295" s="66">
        <f t="shared" si="159"/>
        <v>0</v>
      </c>
      <c r="P295" s="66">
        <f t="shared" si="159"/>
        <v>0</v>
      </c>
      <c r="Q295" s="66">
        <f t="shared" si="159"/>
        <v>0</v>
      </c>
      <c r="R295" s="66">
        <f t="shared" si="159"/>
        <v>0</v>
      </c>
      <c r="S295" s="66">
        <f t="shared" si="159"/>
        <v>0</v>
      </c>
      <c r="T295" s="66">
        <f t="shared" si="159"/>
        <v>0</v>
      </c>
      <c r="U295" s="66">
        <f t="shared" si="159"/>
        <v>0</v>
      </c>
      <c r="V295" s="66">
        <f t="shared" si="159"/>
        <v>0</v>
      </c>
      <c r="W295" s="66">
        <f t="shared" si="159"/>
        <v>0</v>
      </c>
      <c r="X295" s="66">
        <f t="shared" si="159"/>
        <v>0</v>
      </c>
      <c r="Y295" s="66">
        <f t="shared" si="159"/>
        <v>0</v>
      </c>
      <c r="Z295" s="66">
        <f t="shared" si="159"/>
        <v>0</v>
      </c>
      <c r="AA295" s="66">
        <f t="shared" si="159"/>
        <v>0</v>
      </c>
      <c r="AB295" s="66">
        <f t="shared" si="159"/>
        <v>0</v>
      </c>
      <c r="AC295" s="66">
        <f t="shared" si="159"/>
        <v>0</v>
      </c>
      <c r="AD295" s="66">
        <f t="shared" si="159"/>
        <v>0</v>
      </c>
      <c r="AE295" s="66">
        <f t="shared" si="159"/>
        <v>0</v>
      </c>
      <c r="AF295" s="66">
        <f t="shared" si="159"/>
        <v>0</v>
      </c>
      <c r="AG295" s="66">
        <f t="shared" si="159"/>
        <v>0</v>
      </c>
      <c r="AH295" s="66">
        <f t="shared" si="159"/>
        <v>0</v>
      </c>
      <c r="AI295" s="66">
        <f t="shared" si="159"/>
        <v>0</v>
      </c>
      <c r="AJ295" s="66">
        <f t="shared" si="159"/>
        <v>0</v>
      </c>
      <c r="AK295" s="66">
        <f t="shared" si="159"/>
        <v>0</v>
      </c>
      <c r="AT295" s="10">
        <v>202203</v>
      </c>
      <c r="AU295" s="11">
        <f t="shared" si="145"/>
        <v>0</v>
      </c>
      <c r="AV295" s="11"/>
      <c r="AW295" s="11"/>
      <c r="AX295" s="11"/>
      <c r="AY295" s="11"/>
      <c r="AZ295" s="11"/>
      <c r="BA295" s="11"/>
      <c r="BB295" s="11"/>
      <c r="BC295" s="66">
        <f t="shared" ref="BC295:CC295" si="160">IFERROR($AU295*BC$93/SUM($BC$93:$CC$93),0)</f>
        <v>0</v>
      </c>
      <c r="BD295" s="66">
        <f t="shared" si="160"/>
        <v>0</v>
      </c>
      <c r="BE295" s="66">
        <f t="shared" si="160"/>
        <v>0</v>
      </c>
      <c r="BF295" s="66">
        <f t="shared" si="160"/>
        <v>0</v>
      </c>
      <c r="BG295" s="66">
        <f t="shared" si="160"/>
        <v>0</v>
      </c>
      <c r="BH295" s="66">
        <f t="shared" si="160"/>
        <v>0</v>
      </c>
      <c r="BI295" s="66">
        <f t="shared" si="160"/>
        <v>0</v>
      </c>
      <c r="BJ295" s="66">
        <f t="shared" si="160"/>
        <v>0</v>
      </c>
      <c r="BK295" s="66">
        <f t="shared" si="160"/>
        <v>0</v>
      </c>
      <c r="BL295" s="66">
        <f t="shared" si="160"/>
        <v>0</v>
      </c>
      <c r="BM295" s="66">
        <f t="shared" si="160"/>
        <v>0</v>
      </c>
      <c r="BN295" s="66">
        <f t="shared" si="160"/>
        <v>0</v>
      </c>
      <c r="BO295" s="66">
        <f t="shared" si="160"/>
        <v>0</v>
      </c>
      <c r="BP295" s="66">
        <f t="shared" si="160"/>
        <v>0</v>
      </c>
      <c r="BQ295" s="66">
        <f t="shared" si="160"/>
        <v>0</v>
      </c>
      <c r="BR295" s="66">
        <f t="shared" si="160"/>
        <v>0</v>
      </c>
      <c r="BS295" s="66">
        <f t="shared" si="160"/>
        <v>0</v>
      </c>
      <c r="BT295" s="66">
        <f t="shared" si="160"/>
        <v>0</v>
      </c>
      <c r="BU295" s="66">
        <f t="shared" si="160"/>
        <v>0</v>
      </c>
      <c r="BV295" s="66">
        <f t="shared" si="160"/>
        <v>0</v>
      </c>
      <c r="BW295" s="66">
        <f t="shared" si="160"/>
        <v>0</v>
      </c>
      <c r="BX295" s="66">
        <f t="shared" si="160"/>
        <v>0</v>
      </c>
      <c r="BY295" s="66">
        <f t="shared" si="160"/>
        <v>0</v>
      </c>
      <c r="BZ295" s="66">
        <f t="shared" si="160"/>
        <v>0</v>
      </c>
      <c r="CA295" s="66">
        <f t="shared" si="160"/>
        <v>0</v>
      </c>
      <c r="CB295" s="66">
        <f t="shared" si="160"/>
        <v>0</v>
      </c>
      <c r="CC295" s="66">
        <f t="shared" si="160"/>
        <v>0</v>
      </c>
      <c r="CD295" s="2"/>
    </row>
    <row r="296" ht="15" customHeight="1" spans="2:82">
      <c r="B296" s="10">
        <v>202206</v>
      </c>
      <c r="C296" s="11">
        <f t="shared" si="110"/>
        <v>1779718.71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161">IFERROR($C296*K$93/SUM($J$93:$AK$93),0)</f>
        <v>0</v>
      </c>
      <c r="L296" s="66">
        <f t="shared" si="161"/>
        <v>0</v>
      </c>
      <c r="M296" s="66">
        <f t="shared" si="161"/>
        <v>0</v>
      </c>
      <c r="N296" s="66">
        <f t="shared" si="161"/>
        <v>0</v>
      </c>
      <c r="O296" s="66">
        <f t="shared" si="161"/>
        <v>0</v>
      </c>
      <c r="P296" s="66">
        <f t="shared" si="161"/>
        <v>0</v>
      </c>
      <c r="Q296" s="66">
        <f t="shared" si="161"/>
        <v>0</v>
      </c>
      <c r="R296" s="66">
        <f t="shared" si="161"/>
        <v>0</v>
      </c>
      <c r="S296" s="66">
        <f t="shared" si="161"/>
        <v>0</v>
      </c>
      <c r="T296" s="66">
        <f t="shared" si="161"/>
        <v>0</v>
      </c>
      <c r="U296" s="66">
        <f t="shared" si="161"/>
        <v>0</v>
      </c>
      <c r="V296" s="66">
        <f t="shared" si="161"/>
        <v>0</v>
      </c>
      <c r="W296" s="66">
        <f t="shared" si="161"/>
        <v>0</v>
      </c>
      <c r="X296" s="66">
        <f t="shared" si="161"/>
        <v>0</v>
      </c>
      <c r="Y296" s="66">
        <f t="shared" si="161"/>
        <v>0</v>
      </c>
      <c r="Z296" s="66">
        <f t="shared" si="161"/>
        <v>0</v>
      </c>
      <c r="AA296" s="66">
        <f t="shared" si="161"/>
        <v>0</v>
      </c>
      <c r="AB296" s="66">
        <f t="shared" si="161"/>
        <v>0</v>
      </c>
      <c r="AC296" s="66">
        <f t="shared" si="161"/>
        <v>0</v>
      </c>
      <c r="AD296" s="66">
        <f t="shared" si="161"/>
        <v>0</v>
      </c>
      <c r="AE296" s="66">
        <f t="shared" si="161"/>
        <v>0</v>
      </c>
      <c r="AF296" s="66">
        <f t="shared" si="161"/>
        <v>0</v>
      </c>
      <c r="AG296" s="66">
        <f t="shared" si="161"/>
        <v>0</v>
      </c>
      <c r="AH296" s="66">
        <f t="shared" si="161"/>
        <v>0</v>
      </c>
      <c r="AI296" s="66">
        <f t="shared" si="161"/>
        <v>0</v>
      </c>
      <c r="AJ296" s="66">
        <f t="shared" si="161"/>
        <v>0</v>
      </c>
      <c r="AK296" s="66">
        <f t="shared" si="161"/>
        <v>0</v>
      </c>
      <c r="AT296" s="10">
        <v>202206</v>
      </c>
      <c r="AU296" s="11">
        <f t="shared" si="145"/>
        <v>0</v>
      </c>
      <c r="AV296" s="11"/>
      <c r="AW296" s="11"/>
      <c r="AX296" s="11"/>
      <c r="AY296" s="11"/>
      <c r="AZ296" s="11"/>
      <c r="BA296" s="11"/>
      <c r="BB296" s="66">
        <f t="shared" ref="BB296:CC296" si="162">IFERROR($AU296*BB$93/SUM($BB$93:$CC$93),0)</f>
        <v>0</v>
      </c>
      <c r="BC296" s="66">
        <f t="shared" si="162"/>
        <v>0</v>
      </c>
      <c r="BD296" s="66">
        <f t="shared" si="162"/>
        <v>0</v>
      </c>
      <c r="BE296" s="66">
        <f t="shared" si="162"/>
        <v>0</v>
      </c>
      <c r="BF296" s="66">
        <f t="shared" si="162"/>
        <v>0</v>
      </c>
      <c r="BG296" s="66">
        <f t="shared" si="162"/>
        <v>0</v>
      </c>
      <c r="BH296" s="66">
        <f t="shared" si="162"/>
        <v>0</v>
      </c>
      <c r="BI296" s="66">
        <f t="shared" si="162"/>
        <v>0</v>
      </c>
      <c r="BJ296" s="66">
        <f t="shared" si="162"/>
        <v>0</v>
      </c>
      <c r="BK296" s="66">
        <f t="shared" si="162"/>
        <v>0</v>
      </c>
      <c r="BL296" s="66">
        <f t="shared" si="162"/>
        <v>0</v>
      </c>
      <c r="BM296" s="66">
        <f t="shared" si="162"/>
        <v>0</v>
      </c>
      <c r="BN296" s="66">
        <f t="shared" si="162"/>
        <v>0</v>
      </c>
      <c r="BO296" s="66">
        <f t="shared" si="162"/>
        <v>0</v>
      </c>
      <c r="BP296" s="66">
        <f t="shared" si="162"/>
        <v>0</v>
      </c>
      <c r="BQ296" s="66">
        <f t="shared" si="162"/>
        <v>0</v>
      </c>
      <c r="BR296" s="66">
        <f t="shared" si="162"/>
        <v>0</v>
      </c>
      <c r="BS296" s="66">
        <f t="shared" si="162"/>
        <v>0</v>
      </c>
      <c r="BT296" s="66">
        <f t="shared" si="162"/>
        <v>0</v>
      </c>
      <c r="BU296" s="66">
        <f t="shared" si="162"/>
        <v>0</v>
      </c>
      <c r="BV296" s="66">
        <f t="shared" si="162"/>
        <v>0</v>
      </c>
      <c r="BW296" s="66">
        <f t="shared" si="162"/>
        <v>0</v>
      </c>
      <c r="BX296" s="66">
        <f t="shared" si="162"/>
        <v>0</v>
      </c>
      <c r="BY296" s="66">
        <f t="shared" si="162"/>
        <v>0</v>
      </c>
      <c r="BZ296" s="66">
        <f t="shared" si="162"/>
        <v>0</v>
      </c>
      <c r="CA296" s="66">
        <f t="shared" si="162"/>
        <v>0</v>
      </c>
      <c r="CB296" s="66">
        <f t="shared" si="162"/>
        <v>0</v>
      </c>
      <c r="CC296" s="66">
        <f t="shared" si="162"/>
        <v>0</v>
      </c>
      <c r="CD296" s="2"/>
    </row>
    <row r="297" ht="15" customHeight="1" spans="2:82">
      <c r="B297" s="10">
        <v>202209</v>
      </c>
      <c r="C297" s="11">
        <f t="shared" si="110"/>
        <v>1993608.55</v>
      </c>
      <c r="D297" s="11"/>
      <c r="E297" s="11"/>
      <c r="F297" s="11"/>
      <c r="G297" s="11"/>
      <c r="H297" s="11"/>
      <c r="I297" s="66">
        <f>IFERROR($C297*I$93/SUM($I$93:$AK$93),0)</f>
        <v>1993608.55</v>
      </c>
      <c r="J297" s="66">
        <f t="shared" ref="J297:AK297" si="163">IFERROR($C297*J$93/SUM($I$93:$AK$93),0)</f>
        <v>0</v>
      </c>
      <c r="K297" s="66">
        <f t="shared" si="163"/>
        <v>0</v>
      </c>
      <c r="L297" s="66">
        <f t="shared" si="163"/>
        <v>0</v>
      </c>
      <c r="M297" s="66">
        <f t="shared" si="163"/>
        <v>0</v>
      </c>
      <c r="N297" s="66">
        <f t="shared" si="163"/>
        <v>0</v>
      </c>
      <c r="O297" s="66">
        <f t="shared" si="163"/>
        <v>0</v>
      </c>
      <c r="P297" s="66">
        <f t="shared" si="163"/>
        <v>0</v>
      </c>
      <c r="Q297" s="66">
        <f t="shared" si="163"/>
        <v>0</v>
      </c>
      <c r="R297" s="66">
        <f t="shared" si="163"/>
        <v>0</v>
      </c>
      <c r="S297" s="66">
        <f t="shared" si="163"/>
        <v>0</v>
      </c>
      <c r="T297" s="66">
        <f t="shared" si="163"/>
        <v>0</v>
      </c>
      <c r="U297" s="66">
        <f t="shared" si="163"/>
        <v>0</v>
      </c>
      <c r="V297" s="66">
        <f t="shared" si="163"/>
        <v>0</v>
      </c>
      <c r="W297" s="66">
        <f t="shared" si="163"/>
        <v>0</v>
      </c>
      <c r="X297" s="66">
        <f t="shared" si="163"/>
        <v>0</v>
      </c>
      <c r="Y297" s="66">
        <f t="shared" si="163"/>
        <v>0</v>
      </c>
      <c r="Z297" s="66">
        <f t="shared" si="163"/>
        <v>0</v>
      </c>
      <c r="AA297" s="66">
        <f t="shared" si="163"/>
        <v>0</v>
      </c>
      <c r="AB297" s="66">
        <f t="shared" si="163"/>
        <v>0</v>
      </c>
      <c r="AC297" s="66">
        <f t="shared" si="163"/>
        <v>0</v>
      </c>
      <c r="AD297" s="66">
        <f t="shared" si="163"/>
        <v>0</v>
      </c>
      <c r="AE297" s="66">
        <f t="shared" si="163"/>
        <v>0</v>
      </c>
      <c r="AF297" s="66">
        <f t="shared" si="163"/>
        <v>0</v>
      </c>
      <c r="AG297" s="66">
        <f t="shared" si="163"/>
        <v>0</v>
      </c>
      <c r="AH297" s="66">
        <f t="shared" si="163"/>
        <v>0</v>
      </c>
      <c r="AI297" s="66">
        <f t="shared" si="163"/>
        <v>0</v>
      </c>
      <c r="AJ297" s="66">
        <f t="shared" si="163"/>
        <v>0</v>
      </c>
      <c r="AK297" s="66">
        <f t="shared" si="163"/>
        <v>0</v>
      </c>
      <c r="AT297" s="10">
        <v>202209</v>
      </c>
      <c r="AU297" s="11">
        <f t="shared" si="145"/>
        <v>0</v>
      </c>
      <c r="AV297" s="11"/>
      <c r="AW297" s="11"/>
      <c r="AX297" s="11"/>
      <c r="AY297" s="11"/>
      <c r="AZ297" s="11"/>
      <c r="BA297" s="66">
        <f t="shared" ref="BA297:CC297" si="164">IFERROR($AU297*BA$93/SUM($BA$93:$CC$93),0)</f>
        <v>0</v>
      </c>
      <c r="BB297" s="66">
        <f t="shared" si="164"/>
        <v>0</v>
      </c>
      <c r="BC297" s="66">
        <f t="shared" si="164"/>
        <v>0</v>
      </c>
      <c r="BD297" s="66">
        <f t="shared" si="164"/>
        <v>0</v>
      </c>
      <c r="BE297" s="66">
        <f t="shared" si="164"/>
        <v>0</v>
      </c>
      <c r="BF297" s="66">
        <f t="shared" si="164"/>
        <v>0</v>
      </c>
      <c r="BG297" s="66">
        <f t="shared" si="164"/>
        <v>0</v>
      </c>
      <c r="BH297" s="66">
        <f t="shared" si="164"/>
        <v>0</v>
      </c>
      <c r="BI297" s="66">
        <f t="shared" si="164"/>
        <v>0</v>
      </c>
      <c r="BJ297" s="66">
        <f t="shared" si="164"/>
        <v>0</v>
      </c>
      <c r="BK297" s="66">
        <f t="shared" si="164"/>
        <v>0</v>
      </c>
      <c r="BL297" s="66">
        <f t="shared" si="164"/>
        <v>0</v>
      </c>
      <c r="BM297" s="66">
        <f t="shared" si="164"/>
        <v>0</v>
      </c>
      <c r="BN297" s="66">
        <f t="shared" si="164"/>
        <v>0</v>
      </c>
      <c r="BO297" s="66">
        <f t="shared" si="164"/>
        <v>0</v>
      </c>
      <c r="BP297" s="66">
        <f t="shared" si="164"/>
        <v>0</v>
      </c>
      <c r="BQ297" s="66">
        <f t="shared" si="164"/>
        <v>0</v>
      </c>
      <c r="BR297" s="66">
        <f t="shared" si="164"/>
        <v>0</v>
      </c>
      <c r="BS297" s="66">
        <f t="shared" si="164"/>
        <v>0</v>
      </c>
      <c r="BT297" s="66">
        <f t="shared" si="164"/>
        <v>0</v>
      </c>
      <c r="BU297" s="66">
        <f t="shared" si="164"/>
        <v>0</v>
      </c>
      <c r="BV297" s="66">
        <f t="shared" si="164"/>
        <v>0</v>
      </c>
      <c r="BW297" s="66">
        <f t="shared" si="164"/>
        <v>0</v>
      </c>
      <c r="BX297" s="66">
        <f t="shared" si="164"/>
        <v>0</v>
      </c>
      <c r="BY297" s="66">
        <f t="shared" si="164"/>
        <v>0</v>
      </c>
      <c r="BZ297" s="66">
        <f t="shared" si="164"/>
        <v>0</v>
      </c>
      <c r="CA297" s="66">
        <f t="shared" si="164"/>
        <v>0</v>
      </c>
      <c r="CB297" s="66">
        <f t="shared" si="164"/>
        <v>0</v>
      </c>
      <c r="CC297" s="66">
        <f t="shared" si="164"/>
        <v>0</v>
      </c>
      <c r="CD297" s="2"/>
    </row>
    <row r="298" ht="15" customHeight="1" spans="2:82">
      <c r="B298" s="10">
        <v>202212</v>
      </c>
      <c r="C298" s="11">
        <f t="shared" si="110"/>
        <v>3354053.95</v>
      </c>
      <c r="D298" s="11"/>
      <c r="E298" s="11"/>
      <c r="F298" s="11"/>
      <c r="G298" s="11"/>
      <c r="H298" s="11">
        <f>IFERROR($C298*H$93/SUM($H$93:$AK$93),0)</f>
        <v>2908980.00867304</v>
      </c>
      <c r="I298" s="11">
        <f t="shared" ref="I298:AK298" si="165">IFERROR($C298*I$93/SUM($H$93:$AK$93),0)</f>
        <v>445073.941326955</v>
      </c>
      <c r="J298" s="11">
        <f t="shared" si="165"/>
        <v>0</v>
      </c>
      <c r="K298" s="11">
        <f t="shared" si="165"/>
        <v>0</v>
      </c>
      <c r="L298" s="11">
        <f t="shared" si="165"/>
        <v>0</v>
      </c>
      <c r="M298" s="11">
        <f t="shared" si="165"/>
        <v>0</v>
      </c>
      <c r="N298" s="11">
        <f t="shared" si="165"/>
        <v>0</v>
      </c>
      <c r="O298" s="11">
        <f t="shared" si="165"/>
        <v>0</v>
      </c>
      <c r="P298" s="11">
        <f t="shared" si="165"/>
        <v>0</v>
      </c>
      <c r="Q298" s="11">
        <f t="shared" si="165"/>
        <v>0</v>
      </c>
      <c r="R298" s="11">
        <f t="shared" si="165"/>
        <v>0</v>
      </c>
      <c r="S298" s="11">
        <f t="shared" si="165"/>
        <v>0</v>
      </c>
      <c r="T298" s="11">
        <f t="shared" si="165"/>
        <v>0</v>
      </c>
      <c r="U298" s="11">
        <f t="shared" si="165"/>
        <v>0</v>
      </c>
      <c r="V298" s="11">
        <f t="shared" si="165"/>
        <v>0</v>
      </c>
      <c r="W298" s="11">
        <f t="shared" si="165"/>
        <v>0</v>
      </c>
      <c r="X298" s="11">
        <f t="shared" si="165"/>
        <v>0</v>
      </c>
      <c r="Y298" s="11">
        <f t="shared" si="165"/>
        <v>0</v>
      </c>
      <c r="Z298" s="11">
        <f t="shared" si="165"/>
        <v>0</v>
      </c>
      <c r="AA298" s="11">
        <f t="shared" si="165"/>
        <v>0</v>
      </c>
      <c r="AB298" s="11">
        <f t="shared" si="165"/>
        <v>0</v>
      </c>
      <c r="AC298" s="11">
        <f t="shared" si="165"/>
        <v>0</v>
      </c>
      <c r="AD298" s="11">
        <f t="shared" si="165"/>
        <v>0</v>
      </c>
      <c r="AE298" s="11">
        <f t="shared" si="165"/>
        <v>0</v>
      </c>
      <c r="AF298" s="11">
        <f t="shared" si="165"/>
        <v>0</v>
      </c>
      <c r="AG298" s="11">
        <f t="shared" si="165"/>
        <v>0</v>
      </c>
      <c r="AH298" s="11">
        <f t="shared" si="165"/>
        <v>0</v>
      </c>
      <c r="AI298" s="11">
        <f t="shared" si="165"/>
        <v>0</v>
      </c>
      <c r="AJ298" s="11">
        <f t="shared" si="165"/>
        <v>0</v>
      </c>
      <c r="AK298" s="11">
        <f t="shared" si="165"/>
        <v>0</v>
      </c>
      <c r="AT298" s="10">
        <v>202212</v>
      </c>
      <c r="AU298" s="11">
        <f t="shared" si="145"/>
        <v>0</v>
      </c>
      <c r="AV298" s="11"/>
      <c r="AW298" s="11"/>
      <c r="AX298" s="11"/>
      <c r="AY298" s="11"/>
      <c r="AZ298" s="11">
        <f t="shared" ref="AZ298:CC298" si="166">IFERROR($AU298*AZ$93/SUM($AZ$93:$CC$93),0)</f>
        <v>0</v>
      </c>
      <c r="BA298" s="11">
        <f t="shared" si="166"/>
        <v>0</v>
      </c>
      <c r="BB298" s="11">
        <f t="shared" si="166"/>
        <v>0</v>
      </c>
      <c r="BC298" s="11">
        <f t="shared" si="166"/>
        <v>0</v>
      </c>
      <c r="BD298" s="11">
        <f t="shared" si="166"/>
        <v>0</v>
      </c>
      <c r="BE298" s="11">
        <f t="shared" si="166"/>
        <v>0</v>
      </c>
      <c r="BF298" s="11">
        <f t="shared" si="166"/>
        <v>0</v>
      </c>
      <c r="BG298" s="11">
        <f t="shared" si="166"/>
        <v>0</v>
      </c>
      <c r="BH298" s="11">
        <f t="shared" si="166"/>
        <v>0</v>
      </c>
      <c r="BI298" s="11">
        <f t="shared" si="166"/>
        <v>0</v>
      </c>
      <c r="BJ298" s="11">
        <f t="shared" si="166"/>
        <v>0</v>
      </c>
      <c r="BK298" s="11">
        <f t="shared" si="166"/>
        <v>0</v>
      </c>
      <c r="BL298" s="11">
        <f t="shared" si="166"/>
        <v>0</v>
      </c>
      <c r="BM298" s="11">
        <f t="shared" si="166"/>
        <v>0</v>
      </c>
      <c r="BN298" s="11">
        <f t="shared" si="166"/>
        <v>0</v>
      </c>
      <c r="BO298" s="11">
        <f t="shared" si="166"/>
        <v>0</v>
      </c>
      <c r="BP298" s="11">
        <f t="shared" si="166"/>
        <v>0</v>
      </c>
      <c r="BQ298" s="11">
        <f t="shared" si="166"/>
        <v>0</v>
      </c>
      <c r="BR298" s="11">
        <f t="shared" si="166"/>
        <v>0</v>
      </c>
      <c r="BS298" s="11">
        <f t="shared" si="166"/>
        <v>0</v>
      </c>
      <c r="BT298" s="11">
        <f t="shared" si="166"/>
        <v>0</v>
      </c>
      <c r="BU298" s="11">
        <f t="shared" si="166"/>
        <v>0</v>
      </c>
      <c r="BV298" s="11">
        <f t="shared" si="166"/>
        <v>0</v>
      </c>
      <c r="BW298" s="11">
        <f t="shared" si="166"/>
        <v>0</v>
      </c>
      <c r="BX298" s="11">
        <f t="shared" si="166"/>
        <v>0</v>
      </c>
      <c r="BY298" s="11">
        <f t="shared" si="166"/>
        <v>0</v>
      </c>
      <c r="BZ298" s="11">
        <f t="shared" si="166"/>
        <v>0</v>
      </c>
      <c r="CA298" s="11">
        <f t="shared" si="166"/>
        <v>0</v>
      </c>
      <c r="CB298" s="11">
        <f t="shared" si="166"/>
        <v>0</v>
      </c>
      <c r="CC298" s="11">
        <f t="shared" si="166"/>
        <v>0</v>
      </c>
      <c r="CD298" s="2"/>
    </row>
    <row r="299" ht="15" customHeight="1" spans="2:82">
      <c r="B299" s="10">
        <v>202303</v>
      </c>
      <c r="C299" s="11">
        <f t="shared" si="110"/>
        <v>8376649.41</v>
      </c>
      <c r="D299" s="11"/>
      <c r="E299" s="11"/>
      <c r="F299" s="11"/>
      <c r="G299" s="11">
        <f>IFERROR($C299*G$93/SUM($G$93:$AK$93),0)</f>
        <v>4675182.64132552</v>
      </c>
      <c r="H299" s="11">
        <f t="shared" ref="H299:AK299" si="167">IFERROR($C299*H$93/SUM($G$93:$AK$93),0)</f>
        <v>3210292.08037685</v>
      </c>
      <c r="I299" s="11">
        <f t="shared" si="167"/>
        <v>491174.688297635</v>
      </c>
      <c r="J299" s="11">
        <f t="shared" si="167"/>
        <v>0</v>
      </c>
      <c r="K299" s="11">
        <f t="shared" si="167"/>
        <v>0</v>
      </c>
      <c r="L299" s="11">
        <f t="shared" si="167"/>
        <v>0</v>
      </c>
      <c r="M299" s="11">
        <f t="shared" si="167"/>
        <v>0</v>
      </c>
      <c r="N299" s="11">
        <f t="shared" si="167"/>
        <v>0</v>
      </c>
      <c r="O299" s="11">
        <f t="shared" si="167"/>
        <v>0</v>
      </c>
      <c r="P299" s="11">
        <f t="shared" si="167"/>
        <v>0</v>
      </c>
      <c r="Q299" s="11">
        <f t="shared" si="167"/>
        <v>0</v>
      </c>
      <c r="R299" s="11">
        <f t="shared" si="167"/>
        <v>0</v>
      </c>
      <c r="S299" s="11">
        <f t="shared" si="167"/>
        <v>0</v>
      </c>
      <c r="T299" s="11">
        <f t="shared" si="167"/>
        <v>0</v>
      </c>
      <c r="U299" s="11">
        <f t="shared" si="167"/>
        <v>0</v>
      </c>
      <c r="V299" s="11">
        <f t="shared" si="167"/>
        <v>0</v>
      </c>
      <c r="W299" s="11">
        <f t="shared" si="167"/>
        <v>0</v>
      </c>
      <c r="X299" s="11">
        <f t="shared" si="167"/>
        <v>0</v>
      </c>
      <c r="Y299" s="11">
        <f t="shared" si="167"/>
        <v>0</v>
      </c>
      <c r="Z299" s="11">
        <f t="shared" si="167"/>
        <v>0</v>
      </c>
      <c r="AA299" s="11">
        <f t="shared" si="167"/>
        <v>0</v>
      </c>
      <c r="AB299" s="11">
        <f t="shared" si="167"/>
        <v>0</v>
      </c>
      <c r="AC299" s="11">
        <f t="shared" si="167"/>
        <v>0</v>
      </c>
      <c r="AD299" s="11">
        <f t="shared" si="167"/>
        <v>0</v>
      </c>
      <c r="AE299" s="11">
        <f t="shared" si="167"/>
        <v>0</v>
      </c>
      <c r="AF299" s="11">
        <f t="shared" si="167"/>
        <v>0</v>
      </c>
      <c r="AG299" s="11">
        <f t="shared" si="167"/>
        <v>0</v>
      </c>
      <c r="AH299" s="11">
        <f t="shared" si="167"/>
        <v>0</v>
      </c>
      <c r="AI299" s="11">
        <f t="shared" si="167"/>
        <v>0</v>
      </c>
      <c r="AJ299" s="11">
        <f t="shared" si="167"/>
        <v>0</v>
      </c>
      <c r="AK299" s="11">
        <f t="shared" si="167"/>
        <v>0</v>
      </c>
      <c r="AT299" s="10">
        <v>202303</v>
      </c>
      <c r="AU299" s="11">
        <f t="shared" si="145"/>
        <v>-202403</v>
      </c>
      <c r="AV299" s="11"/>
      <c r="AW299" s="11"/>
      <c r="AX299" s="11"/>
      <c r="AY299" s="11">
        <f t="shared" ref="AY299:CC299" si="168">IFERROR($AU299*AY$93/SUM($AY$93:$CC$93),0)</f>
        <v>0</v>
      </c>
      <c r="AZ299" s="11">
        <f t="shared" si="168"/>
        <v>0</v>
      </c>
      <c r="BA299" s="11">
        <f t="shared" si="168"/>
        <v>0</v>
      </c>
      <c r="BB299" s="11">
        <f t="shared" si="168"/>
        <v>0</v>
      </c>
      <c r="BC299" s="11">
        <f t="shared" si="168"/>
        <v>0</v>
      </c>
      <c r="BD299" s="11">
        <f t="shared" si="168"/>
        <v>0</v>
      </c>
      <c r="BE299" s="11">
        <f t="shared" si="168"/>
        <v>0</v>
      </c>
      <c r="BF299" s="11">
        <f t="shared" si="168"/>
        <v>0</v>
      </c>
      <c r="BG299" s="11">
        <f t="shared" si="168"/>
        <v>0</v>
      </c>
      <c r="BH299" s="11">
        <f t="shared" si="168"/>
        <v>0</v>
      </c>
      <c r="BI299" s="11">
        <f t="shared" si="168"/>
        <v>0</v>
      </c>
      <c r="BJ299" s="11">
        <f t="shared" si="168"/>
        <v>0</v>
      </c>
      <c r="BK299" s="11">
        <f t="shared" si="168"/>
        <v>0</v>
      </c>
      <c r="BL299" s="11">
        <f t="shared" si="168"/>
        <v>0</v>
      </c>
      <c r="BM299" s="11">
        <f t="shared" si="168"/>
        <v>0</v>
      </c>
      <c r="BN299" s="11">
        <f t="shared" si="168"/>
        <v>0</v>
      </c>
      <c r="BO299" s="11">
        <f t="shared" si="168"/>
        <v>0</v>
      </c>
      <c r="BP299" s="11">
        <f t="shared" si="168"/>
        <v>0</v>
      </c>
      <c r="BQ299" s="11">
        <f t="shared" si="168"/>
        <v>0</v>
      </c>
      <c r="BR299" s="11">
        <f t="shared" si="168"/>
        <v>0</v>
      </c>
      <c r="BS299" s="11">
        <f t="shared" si="168"/>
        <v>0</v>
      </c>
      <c r="BT299" s="11">
        <f t="shared" si="168"/>
        <v>0</v>
      </c>
      <c r="BU299" s="11">
        <f t="shared" si="168"/>
        <v>0</v>
      </c>
      <c r="BV299" s="11">
        <f t="shared" si="168"/>
        <v>0</v>
      </c>
      <c r="BW299" s="11">
        <f t="shared" si="168"/>
        <v>0</v>
      </c>
      <c r="BX299" s="11">
        <f t="shared" si="168"/>
        <v>0</v>
      </c>
      <c r="BY299" s="11">
        <f t="shared" si="168"/>
        <v>0</v>
      </c>
      <c r="BZ299" s="11">
        <f t="shared" si="168"/>
        <v>0</v>
      </c>
      <c r="CA299" s="11">
        <f t="shared" si="168"/>
        <v>0</v>
      </c>
      <c r="CB299" s="11">
        <f t="shared" si="168"/>
        <v>0</v>
      </c>
      <c r="CC299" s="11">
        <f t="shared" si="168"/>
        <v>-202403</v>
      </c>
      <c r="CD299" s="2"/>
    </row>
    <row r="300" ht="15" customHeight="1" spans="2:82">
      <c r="B300" s="10">
        <v>202306</v>
      </c>
      <c r="C300" s="11">
        <f t="shared" si="110"/>
        <v>22051062.72</v>
      </c>
      <c r="D300" s="11"/>
      <c r="E300" s="11"/>
      <c r="F300" s="11">
        <f>IFERROR($C300*F$93/SUM($F$93:$AK$93),0)</f>
        <v>9197344.01847757</v>
      </c>
      <c r="G300" s="11">
        <f t="shared" ref="G300:AK300" si="169">IFERROR($C300*G$93/SUM($F$93:$AK$93),0)</f>
        <v>7173928.33441251</v>
      </c>
      <c r="H300" s="11">
        <f t="shared" si="169"/>
        <v>4926097.45629658</v>
      </c>
      <c r="I300" s="11">
        <f t="shared" si="169"/>
        <v>753692.910813341</v>
      </c>
      <c r="J300" s="11">
        <f t="shared" si="169"/>
        <v>0</v>
      </c>
      <c r="K300" s="11">
        <f t="shared" si="169"/>
        <v>0</v>
      </c>
      <c r="L300" s="11">
        <f t="shared" si="169"/>
        <v>0</v>
      </c>
      <c r="M300" s="11">
        <f t="shared" si="169"/>
        <v>0</v>
      </c>
      <c r="N300" s="11">
        <f t="shared" si="169"/>
        <v>0</v>
      </c>
      <c r="O300" s="11">
        <f t="shared" si="169"/>
        <v>0</v>
      </c>
      <c r="P300" s="11">
        <f t="shared" si="169"/>
        <v>0</v>
      </c>
      <c r="Q300" s="11">
        <f t="shared" si="169"/>
        <v>0</v>
      </c>
      <c r="R300" s="11">
        <f t="shared" si="169"/>
        <v>0</v>
      </c>
      <c r="S300" s="11">
        <f t="shared" si="169"/>
        <v>0</v>
      </c>
      <c r="T300" s="11">
        <f t="shared" si="169"/>
        <v>0</v>
      </c>
      <c r="U300" s="11">
        <f t="shared" si="169"/>
        <v>0</v>
      </c>
      <c r="V300" s="11">
        <f t="shared" si="169"/>
        <v>0</v>
      </c>
      <c r="W300" s="11">
        <f t="shared" si="169"/>
        <v>0</v>
      </c>
      <c r="X300" s="11">
        <f t="shared" si="169"/>
        <v>0</v>
      </c>
      <c r="Y300" s="11">
        <f t="shared" si="169"/>
        <v>0</v>
      </c>
      <c r="Z300" s="11">
        <f t="shared" si="169"/>
        <v>0</v>
      </c>
      <c r="AA300" s="11">
        <f t="shared" si="169"/>
        <v>0</v>
      </c>
      <c r="AB300" s="11">
        <f t="shared" si="169"/>
        <v>0</v>
      </c>
      <c r="AC300" s="11">
        <f t="shared" si="169"/>
        <v>0</v>
      </c>
      <c r="AD300" s="11">
        <f t="shared" si="169"/>
        <v>0</v>
      </c>
      <c r="AE300" s="11">
        <f t="shared" si="169"/>
        <v>0</v>
      </c>
      <c r="AF300" s="11">
        <f t="shared" si="169"/>
        <v>0</v>
      </c>
      <c r="AG300" s="11">
        <f t="shared" si="169"/>
        <v>0</v>
      </c>
      <c r="AH300" s="11">
        <f t="shared" si="169"/>
        <v>0</v>
      </c>
      <c r="AI300" s="11">
        <f t="shared" si="169"/>
        <v>0</v>
      </c>
      <c r="AJ300" s="11">
        <f t="shared" si="169"/>
        <v>0</v>
      </c>
      <c r="AK300" s="11">
        <f t="shared" si="169"/>
        <v>0</v>
      </c>
      <c r="AT300" s="10">
        <v>202306</v>
      </c>
      <c r="AU300" s="11">
        <f t="shared" si="145"/>
        <v>0</v>
      </c>
      <c r="AV300" s="11"/>
      <c r="AW300" s="11"/>
      <c r="AX300" s="11">
        <f t="shared" ref="AX300:CC300" si="170">IFERROR($AU300*AX$93/SUM($AX$93:$CC$93),0)</f>
        <v>0</v>
      </c>
      <c r="AY300" s="11">
        <f t="shared" si="170"/>
        <v>0</v>
      </c>
      <c r="AZ300" s="11">
        <f t="shared" si="170"/>
        <v>0</v>
      </c>
      <c r="BA300" s="11">
        <f t="shared" si="170"/>
        <v>0</v>
      </c>
      <c r="BB300" s="11">
        <f t="shared" si="170"/>
        <v>0</v>
      </c>
      <c r="BC300" s="11">
        <f t="shared" si="170"/>
        <v>0</v>
      </c>
      <c r="BD300" s="11">
        <f t="shared" si="170"/>
        <v>0</v>
      </c>
      <c r="BE300" s="11">
        <f t="shared" si="170"/>
        <v>0</v>
      </c>
      <c r="BF300" s="11">
        <f t="shared" si="170"/>
        <v>0</v>
      </c>
      <c r="BG300" s="11">
        <f t="shared" si="170"/>
        <v>0</v>
      </c>
      <c r="BH300" s="11">
        <f t="shared" si="170"/>
        <v>0</v>
      </c>
      <c r="BI300" s="11">
        <f t="shared" si="170"/>
        <v>0</v>
      </c>
      <c r="BJ300" s="11">
        <f t="shared" si="170"/>
        <v>0</v>
      </c>
      <c r="BK300" s="11">
        <f t="shared" si="170"/>
        <v>0</v>
      </c>
      <c r="BL300" s="11">
        <f t="shared" si="170"/>
        <v>0</v>
      </c>
      <c r="BM300" s="11">
        <f t="shared" si="170"/>
        <v>0</v>
      </c>
      <c r="BN300" s="11">
        <f t="shared" si="170"/>
        <v>0</v>
      </c>
      <c r="BO300" s="11">
        <f t="shared" si="170"/>
        <v>0</v>
      </c>
      <c r="BP300" s="11">
        <f t="shared" si="170"/>
        <v>0</v>
      </c>
      <c r="BQ300" s="11">
        <f t="shared" si="170"/>
        <v>0</v>
      </c>
      <c r="BR300" s="11">
        <f t="shared" si="170"/>
        <v>0</v>
      </c>
      <c r="BS300" s="11">
        <f t="shared" si="170"/>
        <v>0</v>
      </c>
      <c r="BT300" s="11">
        <f t="shared" si="170"/>
        <v>0</v>
      </c>
      <c r="BU300" s="11">
        <f t="shared" si="170"/>
        <v>0</v>
      </c>
      <c r="BV300" s="11">
        <f t="shared" si="170"/>
        <v>0</v>
      </c>
      <c r="BW300" s="11">
        <f t="shared" si="170"/>
        <v>0</v>
      </c>
      <c r="BX300" s="11">
        <f t="shared" si="170"/>
        <v>0</v>
      </c>
      <c r="BY300" s="11">
        <f t="shared" si="170"/>
        <v>0</v>
      </c>
      <c r="BZ300" s="11">
        <f t="shared" si="170"/>
        <v>0</v>
      </c>
      <c r="CA300" s="11">
        <f t="shared" si="170"/>
        <v>0</v>
      </c>
      <c r="CB300" s="11">
        <f t="shared" si="170"/>
        <v>0</v>
      </c>
      <c r="CC300" s="11">
        <f t="shared" si="170"/>
        <v>0</v>
      </c>
      <c r="CD300" s="2"/>
    </row>
    <row r="301" ht="15" customHeight="1" spans="2:82">
      <c r="B301" s="10">
        <v>202309</v>
      </c>
      <c r="C301" s="11">
        <f t="shared" si="110"/>
        <v>29782025.35</v>
      </c>
      <c r="D301" s="11"/>
      <c r="E301" s="11">
        <f>IFERROR($C301*E$93/SUM($E$93:$AK$93),0)</f>
        <v>9881428.34576095</v>
      </c>
      <c r="F301" s="11">
        <f t="shared" ref="F301:AK301" si="171">IFERROR($C301*F$93/SUM($E$93:$AK$93),0)</f>
        <v>8300399.81043919</v>
      </c>
      <c r="G301" s="11">
        <f t="shared" si="171"/>
        <v>6474311.85214258</v>
      </c>
      <c r="H301" s="11">
        <f t="shared" si="171"/>
        <v>4445694.13847122</v>
      </c>
      <c r="I301" s="11">
        <f t="shared" si="171"/>
        <v>680191.203186066</v>
      </c>
      <c r="J301" s="11">
        <f t="shared" si="171"/>
        <v>0</v>
      </c>
      <c r="K301" s="11">
        <f t="shared" si="171"/>
        <v>0</v>
      </c>
      <c r="L301" s="11">
        <f t="shared" si="171"/>
        <v>0</v>
      </c>
      <c r="M301" s="11">
        <f t="shared" si="171"/>
        <v>0</v>
      </c>
      <c r="N301" s="11">
        <f t="shared" si="171"/>
        <v>0</v>
      </c>
      <c r="O301" s="11">
        <f t="shared" si="171"/>
        <v>0</v>
      </c>
      <c r="P301" s="11">
        <f t="shared" si="171"/>
        <v>0</v>
      </c>
      <c r="Q301" s="11">
        <f t="shared" si="171"/>
        <v>0</v>
      </c>
      <c r="R301" s="11">
        <f t="shared" si="171"/>
        <v>0</v>
      </c>
      <c r="S301" s="11">
        <f t="shared" si="171"/>
        <v>0</v>
      </c>
      <c r="T301" s="11">
        <f t="shared" si="171"/>
        <v>0</v>
      </c>
      <c r="U301" s="11">
        <f t="shared" si="171"/>
        <v>0</v>
      </c>
      <c r="V301" s="11">
        <f t="shared" si="171"/>
        <v>0</v>
      </c>
      <c r="W301" s="11">
        <f t="shared" si="171"/>
        <v>0</v>
      </c>
      <c r="X301" s="11">
        <f t="shared" si="171"/>
        <v>0</v>
      </c>
      <c r="Y301" s="11">
        <f t="shared" si="171"/>
        <v>0</v>
      </c>
      <c r="Z301" s="11">
        <f t="shared" si="171"/>
        <v>0</v>
      </c>
      <c r="AA301" s="11">
        <f t="shared" si="171"/>
        <v>0</v>
      </c>
      <c r="AB301" s="11">
        <f t="shared" si="171"/>
        <v>0</v>
      </c>
      <c r="AC301" s="11">
        <f t="shared" si="171"/>
        <v>0</v>
      </c>
      <c r="AD301" s="11">
        <f t="shared" si="171"/>
        <v>0</v>
      </c>
      <c r="AE301" s="11">
        <f t="shared" si="171"/>
        <v>0</v>
      </c>
      <c r="AF301" s="11">
        <f t="shared" si="171"/>
        <v>0</v>
      </c>
      <c r="AG301" s="11">
        <f t="shared" si="171"/>
        <v>0</v>
      </c>
      <c r="AH301" s="11">
        <f t="shared" si="171"/>
        <v>0</v>
      </c>
      <c r="AI301" s="11">
        <f t="shared" si="171"/>
        <v>0</v>
      </c>
      <c r="AJ301" s="11">
        <f t="shared" si="171"/>
        <v>0</v>
      </c>
      <c r="AK301" s="11">
        <f t="shared" si="171"/>
        <v>0</v>
      </c>
      <c r="AT301" s="10">
        <v>202309</v>
      </c>
      <c r="AU301" s="11">
        <f t="shared" si="145"/>
        <v>0</v>
      </c>
      <c r="AV301" s="11"/>
      <c r="AW301" s="11">
        <f t="shared" ref="AW301:CC301" si="172">IFERROR($AU301*AW$93/SUM($AW$93:$CC$93),0)</f>
        <v>0</v>
      </c>
      <c r="AX301" s="11">
        <f t="shared" si="172"/>
        <v>0</v>
      </c>
      <c r="AY301" s="11">
        <f t="shared" si="172"/>
        <v>0</v>
      </c>
      <c r="AZ301" s="11">
        <f t="shared" si="172"/>
        <v>0</v>
      </c>
      <c r="BA301" s="11">
        <f t="shared" si="172"/>
        <v>0</v>
      </c>
      <c r="BB301" s="11">
        <f t="shared" si="172"/>
        <v>0</v>
      </c>
      <c r="BC301" s="11">
        <f t="shared" si="172"/>
        <v>0</v>
      </c>
      <c r="BD301" s="11">
        <f t="shared" si="172"/>
        <v>0</v>
      </c>
      <c r="BE301" s="11">
        <f t="shared" si="172"/>
        <v>0</v>
      </c>
      <c r="BF301" s="11">
        <f t="shared" si="172"/>
        <v>0</v>
      </c>
      <c r="BG301" s="11">
        <f t="shared" si="172"/>
        <v>0</v>
      </c>
      <c r="BH301" s="11">
        <f t="shared" si="172"/>
        <v>0</v>
      </c>
      <c r="BI301" s="11">
        <f t="shared" si="172"/>
        <v>0</v>
      </c>
      <c r="BJ301" s="11">
        <f t="shared" si="172"/>
        <v>0</v>
      </c>
      <c r="BK301" s="11">
        <f t="shared" si="172"/>
        <v>0</v>
      </c>
      <c r="BL301" s="11">
        <f t="shared" si="172"/>
        <v>0</v>
      </c>
      <c r="BM301" s="11">
        <f t="shared" si="172"/>
        <v>0</v>
      </c>
      <c r="BN301" s="11">
        <f t="shared" si="172"/>
        <v>0</v>
      </c>
      <c r="BO301" s="11">
        <f t="shared" si="172"/>
        <v>0</v>
      </c>
      <c r="BP301" s="11">
        <f t="shared" si="172"/>
        <v>0</v>
      </c>
      <c r="BQ301" s="11">
        <f t="shared" si="172"/>
        <v>0</v>
      </c>
      <c r="BR301" s="11">
        <f t="shared" si="172"/>
        <v>0</v>
      </c>
      <c r="BS301" s="11">
        <f t="shared" si="172"/>
        <v>0</v>
      </c>
      <c r="BT301" s="11">
        <f t="shared" si="172"/>
        <v>0</v>
      </c>
      <c r="BU301" s="11">
        <f t="shared" si="172"/>
        <v>0</v>
      </c>
      <c r="BV301" s="11">
        <f t="shared" si="172"/>
        <v>0</v>
      </c>
      <c r="BW301" s="11">
        <f t="shared" si="172"/>
        <v>0</v>
      </c>
      <c r="BX301" s="11">
        <f t="shared" si="172"/>
        <v>0</v>
      </c>
      <c r="BY301" s="11">
        <f t="shared" si="172"/>
        <v>0</v>
      </c>
      <c r="BZ301" s="11">
        <f t="shared" si="172"/>
        <v>0</v>
      </c>
      <c r="CA301" s="11">
        <f t="shared" si="172"/>
        <v>0</v>
      </c>
      <c r="CB301" s="11">
        <f t="shared" si="172"/>
        <v>0</v>
      </c>
      <c r="CC301" s="11">
        <f t="shared" si="172"/>
        <v>0</v>
      </c>
      <c r="CD301" s="2"/>
    </row>
    <row r="302" ht="15" customHeight="1" spans="2:82">
      <c r="B302" s="10">
        <v>202312</v>
      </c>
      <c r="C302" s="11">
        <f t="shared" si="110"/>
        <v>50300322.16</v>
      </c>
      <c r="D302" s="11">
        <f t="shared" ref="D302:S302" si="173">IFERROR($C302*D$93/SUM($D$93:$AK$93),0)</f>
        <v>18926498.0608131</v>
      </c>
      <c r="E302" s="11">
        <f t="shared" si="173"/>
        <v>10409573.9334472</v>
      </c>
      <c r="F302" s="11">
        <f t="shared" si="173"/>
        <v>8744042.10409564</v>
      </c>
      <c r="G302" s="11">
        <f t="shared" si="173"/>
        <v>6820352.84119461</v>
      </c>
      <c r="H302" s="11">
        <f t="shared" si="173"/>
        <v>4683308.95095361</v>
      </c>
      <c r="I302" s="11">
        <f t="shared" si="173"/>
        <v>716546.26949587</v>
      </c>
      <c r="J302" s="11">
        <f t="shared" si="173"/>
        <v>0</v>
      </c>
      <c r="K302" s="11">
        <f t="shared" si="173"/>
        <v>0</v>
      </c>
      <c r="L302" s="11">
        <f t="shared" si="173"/>
        <v>0</v>
      </c>
      <c r="M302" s="11">
        <f t="shared" si="173"/>
        <v>0</v>
      </c>
      <c r="N302" s="11">
        <f t="shared" si="173"/>
        <v>0</v>
      </c>
      <c r="O302" s="11">
        <f t="shared" si="173"/>
        <v>0</v>
      </c>
      <c r="P302" s="11">
        <f t="shared" si="173"/>
        <v>0</v>
      </c>
      <c r="Q302" s="11">
        <f t="shared" si="173"/>
        <v>0</v>
      </c>
      <c r="R302" s="11">
        <f t="shared" si="173"/>
        <v>0</v>
      </c>
      <c r="S302" s="11">
        <f t="shared" si="173"/>
        <v>0</v>
      </c>
      <c r="T302" s="11">
        <f t="shared" ref="T302:AK302" si="174">IFERROR($C302*T$93/SUM($D$93:$AK$93),0)</f>
        <v>0</v>
      </c>
      <c r="U302" s="11">
        <f t="shared" si="174"/>
        <v>0</v>
      </c>
      <c r="V302" s="11">
        <f t="shared" si="174"/>
        <v>0</v>
      </c>
      <c r="W302" s="11">
        <f t="shared" si="174"/>
        <v>0</v>
      </c>
      <c r="X302" s="11">
        <f t="shared" si="174"/>
        <v>0</v>
      </c>
      <c r="Y302" s="11">
        <f t="shared" si="174"/>
        <v>0</v>
      </c>
      <c r="Z302" s="11">
        <f t="shared" si="174"/>
        <v>0</v>
      </c>
      <c r="AA302" s="11">
        <f t="shared" si="174"/>
        <v>0</v>
      </c>
      <c r="AB302" s="11">
        <f t="shared" si="174"/>
        <v>0</v>
      </c>
      <c r="AC302" s="11">
        <f t="shared" si="174"/>
        <v>0</v>
      </c>
      <c r="AD302" s="11">
        <f t="shared" si="174"/>
        <v>0</v>
      </c>
      <c r="AE302" s="11">
        <f t="shared" si="174"/>
        <v>0</v>
      </c>
      <c r="AF302" s="11">
        <f t="shared" si="174"/>
        <v>0</v>
      </c>
      <c r="AG302" s="11">
        <f t="shared" si="174"/>
        <v>0</v>
      </c>
      <c r="AH302" s="11">
        <f t="shared" si="174"/>
        <v>0</v>
      </c>
      <c r="AI302" s="11">
        <f t="shared" si="174"/>
        <v>0</v>
      </c>
      <c r="AJ302" s="11">
        <f t="shared" si="174"/>
        <v>0</v>
      </c>
      <c r="AK302" s="11">
        <f t="shared" si="174"/>
        <v>0</v>
      </c>
      <c r="AT302" s="10">
        <v>202312</v>
      </c>
      <c r="AU302" s="11">
        <f t="shared" si="145"/>
        <v>0</v>
      </c>
      <c r="AV302" s="11">
        <f t="shared" ref="AV302:CC302" si="175">IFERROR($AU302*AV$93/SUM($AV$93:$CC$93),0)</f>
        <v>0</v>
      </c>
      <c r="AW302" s="11">
        <f t="shared" si="175"/>
        <v>0</v>
      </c>
      <c r="AX302" s="11">
        <f t="shared" si="175"/>
        <v>0</v>
      </c>
      <c r="AY302" s="11">
        <f t="shared" si="175"/>
        <v>0</v>
      </c>
      <c r="AZ302" s="11">
        <f t="shared" si="175"/>
        <v>0</v>
      </c>
      <c r="BA302" s="11">
        <f t="shared" si="175"/>
        <v>0</v>
      </c>
      <c r="BB302" s="11">
        <f t="shared" si="175"/>
        <v>0</v>
      </c>
      <c r="BC302" s="11">
        <f t="shared" si="175"/>
        <v>0</v>
      </c>
      <c r="BD302" s="11">
        <f t="shared" si="175"/>
        <v>0</v>
      </c>
      <c r="BE302" s="11">
        <f t="shared" si="175"/>
        <v>0</v>
      </c>
      <c r="BF302" s="11">
        <f t="shared" si="175"/>
        <v>0</v>
      </c>
      <c r="BG302" s="11">
        <f t="shared" si="175"/>
        <v>0</v>
      </c>
      <c r="BH302" s="11">
        <f t="shared" si="175"/>
        <v>0</v>
      </c>
      <c r="BI302" s="11">
        <f t="shared" si="175"/>
        <v>0</v>
      </c>
      <c r="BJ302" s="11">
        <f t="shared" si="175"/>
        <v>0</v>
      </c>
      <c r="BK302" s="11">
        <f t="shared" si="175"/>
        <v>0</v>
      </c>
      <c r="BL302" s="11">
        <f t="shared" si="175"/>
        <v>0</v>
      </c>
      <c r="BM302" s="11">
        <f t="shared" si="175"/>
        <v>0</v>
      </c>
      <c r="BN302" s="11">
        <f t="shared" si="175"/>
        <v>0</v>
      </c>
      <c r="BO302" s="11">
        <f t="shared" si="175"/>
        <v>0</v>
      </c>
      <c r="BP302" s="11">
        <f t="shared" si="175"/>
        <v>0</v>
      </c>
      <c r="BQ302" s="11">
        <f t="shared" si="175"/>
        <v>0</v>
      </c>
      <c r="BR302" s="11">
        <f t="shared" si="175"/>
        <v>0</v>
      </c>
      <c r="BS302" s="11">
        <f t="shared" si="175"/>
        <v>0</v>
      </c>
      <c r="BT302" s="11">
        <f t="shared" si="175"/>
        <v>0</v>
      </c>
      <c r="BU302" s="11">
        <f t="shared" si="175"/>
        <v>0</v>
      </c>
      <c r="BV302" s="11">
        <f t="shared" si="175"/>
        <v>0</v>
      </c>
      <c r="BW302" s="11">
        <f t="shared" si="175"/>
        <v>0</v>
      </c>
      <c r="BX302" s="11">
        <f t="shared" si="175"/>
        <v>0</v>
      </c>
      <c r="BY302" s="11">
        <f t="shared" si="175"/>
        <v>0</v>
      </c>
      <c r="BZ302" s="11">
        <f t="shared" si="175"/>
        <v>0</v>
      </c>
      <c r="CA302" s="11">
        <f t="shared" si="175"/>
        <v>0</v>
      </c>
      <c r="CB302" s="11">
        <f t="shared" si="175"/>
        <v>0</v>
      </c>
      <c r="CC302" s="11">
        <f t="shared" si="175"/>
        <v>0</v>
      </c>
      <c r="CD302" s="2"/>
    </row>
    <row r="303" ht="15" customHeight="1" spans="19:82">
      <c r="S303" s="74"/>
      <c r="BK303" s="74"/>
      <c r="CD303" s="2"/>
    </row>
    <row r="304" ht="15" customHeight="1" spans="19:82">
      <c r="S304" s="74"/>
      <c r="BK304" s="74"/>
      <c r="CD304" s="2"/>
    </row>
    <row r="305" ht="15" customHeight="1" spans="2:82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T305" s="51">
        <v>0.5</v>
      </c>
      <c r="AU305" s="9">
        <v>1</v>
      </c>
      <c r="AV305" s="9">
        <v>2</v>
      </c>
      <c r="AW305" s="9">
        <v>3</v>
      </c>
      <c r="AX305" s="9">
        <v>4</v>
      </c>
      <c r="AY305" s="9">
        <v>5</v>
      </c>
      <c r="AZ305" s="9">
        <v>6</v>
      </c>
      <c r="BA305" s="9">
        <v>7</v>
      </c>
      <c r="BB305" s="9">
        <v>8</v>
      </c>
      <c r="BC305" s="9">
        <v>9</v>
      </c>
      <c r="BD305" s="9">
        <v>10</v>
      </c>
      <c r="BE305" s="9">
        <v>11</v>
      </c>
      <c r="BF305" s="9">
        <v>12</v>
      </c>
      <c r="BG305" s="9">
        <v>13</v>
      </c>
      <c r="BH305" s="9">
        <v>14</v>
      </c>
      <c r="BI305" s="9">
        <v>15</v>
      </c>
      <c r="BJ305" s="9">
        <v>16</v>
      </c>
      <c r="BK305" s="71">
        <v>17</v>
      </c>
      <c r="BL305" s="9">
        <v>18</v>
      </c>
      <c r="BM305" s="9">
        <v>19</v>
      </c>
      <c r="BN305" s="9">
        <v>20</v>
      </c>
      <c r="BO305" s="9">
        <v>21</v>
      </c>
      <c r="BP305" s="9">
        <v>22</v>
      </c>
      <c r="BQ305" s="9">
        <v>23</v>
      </c>
      <c r="BR305" s="9">
        <v>24</v>
      </c>
      <c r="BS305" s="9">
        <v>25</v>
      </c>
      <c r="BT305" s="9">
        <v>26</v>
      </c>
      <c r="BU305" s="9">
        <v>27</v>
      </c>
      <c r="BV305" s="9">
        <v>28</v>
      </c>
      <c r="BW305" s="9">
        <v>29</v>
      </c>
      <c r="BX305" s="9">
        <v>30</v>
      </c>
      <c r="BY305" s="9">
        <v>31</v>
      </c>
      <c r="BZ305" s="9">
        <v>32</v>
      </c>
      <c r="CA305" s="9">
        <v>33</v>
      </c>
      <c r="CB305" s="9">
        <v>34</v>
      </c>
      <c r="CC305" s="9">
        <v>35</v>
      </c>
      <c r="CD305" s="2"/>
    </row>
    <row r="306" ht="15" customHeight="1" spans="2:82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6">E305-$B$305</f>
        <v>2.5</v>
      </c>
      <c r="F306" s="9">
        <f t="shared" si="176"/>
        <v>3.5</v>
      </c>
      <c r="G306" s="9">
        <f t="shared" si="176"/>
        <v>4.5</v>
      </c>
      <c r="H306" s="9">
        <f t="shared" si="176"/>
        <v>5.5</v>
      </c>
      <c r="I306" s="9">
        <f t="shared" si="176"/>
        <v>6.5</v>
      </c>
      <c r="J306" s="9">
        <f t="shared" si="176"/>
        <v>7.5</v>
      </c>
      <c r="K306" s="9">
        <f t="shared" si="176"/>
        <v>8.5</v>
      </c>
      <c r="L306" s="9">
        <f t="shared" si="176"/>
        <v>9.5</v>
      </c>
      <c r="M306" s="9">
        <f t="shared" si="176"/>
        <v>10.5</v>
      </c>
      <c r="N306" s="9">
        <f t="shared" si="176"/>
        <v>11.5</v>
      </c>
      <c r="O306" s="9">
        <f t="shared" si="176"/>
        <v>12.5</v>
      </c>
      <c r="P306" s="9">
        <f t="shared" si="176"/>
        <v>13.5</v>
      </c>
      <c r="Q306" s="9">
        <f t="shared" si="176"/>
        <v>14.5</v>
      </c>
      <c r="R306" s="9">
        <f t="shared" si="176"/>
        <v>15.5</v>
      </c>
      <c r="S306" s="71">
        <f t="shared" si="176"/>
        <v>16.5</v>
      </c>
      <c r="T306" s="9">
        <f t="shared" si="176"/>
        <v>17.5</v>
      </c>
      <c r="U306" s="9">
        <f t="shared" si="176"/>
        <v>18.5</v>
      </c>
      <c r="V306" s="9">
        <f t="shared" si="176"/>
        <v>19.5</v>
      </c>
      <c r="W306" s="9">
        <f t="shared" si="176"/>
        <v>20.5</v>
      </c>
      <c r="X306" s="9">
        <f t="shared" si="176"/>
        <v>21.5</v>
      </c>
      <c r="Y306" s="9">
        <f t="shared" si="176"/>
        <v>22.5</v>
      </c>
      <c r="Z306" s="9">
        <f t="shared" si="176"/>
        <v>23.5</v>
      </c>
      <c r="AA306" s="9">
        <f t="shared" si="176"/>
        <v>24.5</v>
      </c>
      <c r="AB306" s="9">
        <f t="shared" si="176"/>
        <v>25.5</v>
      </c>
      <c r="AC306" s="9">
        <f t="shared" si="176"/>
        <v>26.5</v>
      </c>
      <c r="AD306" s="9">
        <f t="shared" si="176"/>
        <v>27.5</v>
      </c>
      <c r="AE306" s="9">
        <f t="shared" si="176"/>
        <v>28.5</v>
      </c>
      <c r="AF306" s="9">
        <f t="shared" si="176"/>
        <v>29.5</v>
      </c>
      <c r="AG306" s="9">
        <f t="shared" si="176"/>
        <v>30.5</v>
      </c>
      <c r="AH306" s="9">
        <f t="shared" si="176"/>
        <v>31.5</v>
      </c>
      <c r="AI306" s="9">
        <f t="shared" si="176"/>
        <v>32.5</v>
      </c>
      <c r="AJ306" s="9">
        <f t="shared" si="176"/>
        <v>33.5</v>
      </c>
      <c r="AK306" s="9">
        <f t="shared" si="176"/>
        <v>34.5</v>
      </c>
      <c r="AT306" s="52" t="s">
        <v>62</v>
      </c>
      <c r="AU306" s="53">
        <f>AU305-$B$305</f>
        <v>0.5</v>
      </c>
      <c r="AV306" s="9">
        <f>AV305-$B$305</f>
        <v>1.5</v>
      </c>
      <c r="AW306" s="9">
        <f t="shared" ref="AW306:CC306" si="177">AW305-$B$305</f>
        <v>2.5</v>
      </c>
      <c r="AX306" s="9">
        <f t="shared" si="177"/>
        <v>3.5</v>
      </c>
      <c r="AY306" s="9">
        <f t="shared" si="177"/>
        <v>4.5</v>
      </c>
      <c r="AZ306" s="9">
        <f t="shared" si="177"/>
        <v>5.5</v>
      </c>
      <c r="BA306" s="9">
        <f t="shared" si="177"/>
        <v>6.5</v>
      </c>
      <c r="BB306" s="9">
        <f t="shared" si="177"/>
        <v>7.5</v>
      </c>
      <c r="BC306" s="9">
        <f t="shared" si="177"/>
        <v>8.5</v>
      </c>
      <c r="BD306" s="9">
        <f t="shared" si="177"/>
        <v>9.5</v>
      </c>
      <c r="BE306" s="9">
        <f t="shared" si="177"/>
        <v>10.5</v>
      </c>
      <c r="BF306" s="9">
        <f t="shared" si="177"/>
        <v>11.5</v>
      </c>
      <c r="BG306" s="9">
        <f t="shared" si="177"/>
        <v>12.5</v>
      </c>
      <c r="BH306" s="9">
        <f t="shared" si="177"/>
        <v>13.5</v>
      </c>
      <c r="BI306" s="9">
        <f t="shared" si="177"/>
        <v>14.5</v>
      </c>
      <c r="BJ306" s="9">
        <f t="shared" si="177"/>
        <v>15.5</v>
      </c>
      <c r="BK306" s="71">
        <f t="shared" si="177"/>
        <v>16.5</v>
      </c>
      <c r="BL306" s="9">
        <f t="shared" si="177"/>
        <v>17.5</v>
      </c>
      <c r="BM306" s="9">
        <f t="shared" si="177"/>
        <v>18.5</v>
      </c>
      <c r="BN306" s="9">
        <f t="shared" si="177"/>
        <v>19.5</v>
      </c>
      <c r="BO306" s="9">
        <f t="shared" si="177"/>
        <v>20.5</v>
      </c>
      <c r="BP306" s="9">
        <f t="shared" si="177"/>
        <v>21.5</v>
      </c>
      <c r="BQ306" s="9">
        <f t="shared" si="177"/>
        <v>22.5</v>
      </c>
      <c r="BR306" s="9">
        <f t="shared" si="177"/>
        <v>23.5</v>
      </c>
      <c r="BS306" s="9">
        <f t="shared" si="177"/>
        <v>24.5</v>
      </c>
      <c r="BT306" s="9">
        <f t="shared" si="177"/>
        <v>25.5</v>
      </c>
      <c r="BU306" s="9">
        <f t="shared" si="177"/>
        <v>26.5</v>
      </c>
      <c r="BV306" s="9">
        <f t="shared" si="177"/>
        <v>27.5</v>
      </c>
      <c r="BW306" s="9">
        <f t="shared" si="177"/>
        <v>28.5</v>
      </c>
      <c r="BX306" s="9">
        <f t="shared" si="177"/>
        <v>29.5</v>
      </c>
      <c r="BY306" s="9">
        <f t="shared" si="177"/>
        <v>30.5</v>
      </c>
      <c r="BZ306" s="9">
        <f t="shared" si="177"/>
        <v>31.5</v>
      </c>
      <c r="CA306" s="9">
        <f t="shared" si="177"/>
        <v>32.5</v>
      </c>
      <c r="CB306" s="9">
        <f t="shared" si="177"/>
        <v>33.5</v>
      </c>
      <c r="CC306" s="9">
        <f t="shared" si="177"/>
        <v>34.5</v>
      </c>
      <c r="CD306" s="2"/>
    </row>
    <row r="307" ht="15" customHeight="1" spans="2:82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T307" s="54" t="s">
        <v>63</v>
      </c>
      <c r="AU307" s="55"/>
      <c r="AV307" s="55"/>
      <c r="AW307" s="55"/>
      <c r="AX307" s="55"/>
      <c r="AY307" s="55"/>
      <c r="AZ307" s="55"/>
      <c r="BA307" s="55"/>
      <c r="BB307" s="55"/>
      <c r="BC307" s="55"/>
      <c r="BD307" s="67"/>
      <c r="BE307" s="67"/>
      <c r="BF307" s="55"/>
      <c r="BG307" s="55"/>
      <c r="BH307" s="55"/>
      <c r="BI307" s="55"/>
      <c r="BJ307" s="55"/>
      <c r="BK307" s="75"/>
      <c r="BL307" s="55"/>
      <c r="BM307" s="55"/>
      <c r="BN307" s="55"/>
      <c r="BO307" s="55"/>
      <c r="BP307" s="55"/>
      <c r="BQ307" s="55"/>
      <c r="BR307" s="55"/>
      <c r="BS307" s="55"/>
      <c r="BT307" s="55"/>
      <c r="BU307" s="55"/>
      <c r="BV307" s="55"/>
      <c r="BW307" s="55"/>
      <c r="BX307" s="55"/>
      <c r="BY307" s="79"/>
      <c r="CD307" s="2"/>
    </row>
    <row r="308" ht="15" customHeight="1" spans="2:82">
      <c r="B308" s="56" t="s">
        <v>64</v>
      </c>
      <c r="C308" s="57">
        <f>D302+E301+F300+G299+H298+I297+J296+K295+L294+M293+N292+O291+P290+Q289+R288+S287+T286+U285+V284+W283+X282+Y281+Z280+AA279+AB278+AC277+AD276</f>
        <v>47583041.6250501</v>
      </c>
      <c r="D308" s="57">
        <f t="shared" ref="D308:K308" si="178">E302+F301+G300+H299+I298+J297+K296+L295+M294+N293+O292+P291+Q290+R289+S288+T287+U286+V285+W284+X283+Y282+Z281+AA280+AB279+AC278+AD277+AE276</f>
        <v>29539268.1000027</v>
      </c>
      <c r="E308" s="57">
        <f t="shared" si="178"/>
        <v>20635626.1008324</v>
      </c>
      <c r="F308" s="57">
        <f t="shared" si="178"/>
        <v>12019739.8904792</v>
      </c>
      <c r="G308" s="57">
        <f t="shared" si="178"/>
        <v>5363500.15413968</v>
      </c>
      <c r="H308" s="57">
        <f t="shared" si="178"/>
        <v>716546.26949587</v>
      </c>
      <c r="I308" s="57">
        <f t="shared" si="178"/>
        <v>0</v>
      </c>
      <c r="J308" s="57">
        <f t="shared" si="178"/>
        <v>0</v>
      </c>
      <c r="K308" s="57">
        <f t="shared" si="178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:R308" si="179">O302+P301+Q300+R299+S298+T297+U296+V295+W294+X293+Y292+Z291+AA290+AB289+AC288+AD287+AE286+AF285+AG284+AH283+AI282+AJ281+AK280+AL279+AM278+AN277+AO276</f>
        <v>0</v>
      </c>
      <c r="O308" s="57">
        <f t="shared" si="179"/>
        <v>0</v>
      </c>
      <c r="P308" s="57">
        <f t="shared" si="179"/>
        <v>0</v>
      </c>
      <c r="Q308" s="57">
        <f t="shared" si="179"/>
        <v>0</v>
      </c>
      <c r="R308" s="57">
        <f t="shared" si="179"/>
        <v>0</v>
      </c>
      <c r="S308" s="57">
        <f>T302+U301+V300+W299+X298+Y297+Z296+AA295+AB294+AC293+AD292+AE291+AF290+AG289+AH288+AI287+AJ286+AK285</f>
        <v>0</v>
      </c>
      <c r="T308" s="57">
        <f t="shared" ref="T308:AA308" si="180">U302+V301+W300+X299+Y298+Z297+AA296+AB295+AC294+AD293+AE292+AF291+AG290+AH289+AI288+AJ287+AK286+AL285</f>
        <v>0</v>
      </c>
      <c r="U308" s="57">
        <f t="shared" si="180"/>
        <v>0</v>
      </c>
      <c r="V308" s="57">
        <f t="shared" si="180"/>
        <v>0</v>
      </c>
      <c r="W308" s="57">
        <f t="shared" si="180"/>
        <v>0</v>
      </c>
      <c r="X308" s="57">
        <f t="shared" si="180"/>
        <v>0</v>
      </c>
      <c r="Y308" s="57">
        <f t="shared" si="180"/>
        <v>0</v>
      </c>
      <c r="Z308" s="57">
        <f t="shared" si="180"/>
        <v>0</v>
      </c>
      <c r="AA308" s="57">
        <f t="shared" si="180"/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T308" s="56" t="s">
        <v>64</v>
      </c>
      <c r="AU308" s="57">
        <f>AV302+AW301+AX300+AY299+AZ298+BA297+BB296+BC295+BD294+BE293+BF292+BG291+BH290+BI289+BJ288+BK287+BL286+BM285+BN284+BO283+BP282+BQ281+BR280+BS279+BT278+BU277+BV276</f>
        <v>0</v>
      </c>
      <c r="AV308" s="57">
        <f t="shared" ref="AV308:BC308" si="181">AW302+AX301+AY300+AZ299+BA298+BB297+BC296+BD295+BE294+BF293+BG292+BH291+BI290+BJ289+BK288+BL287+BM286+BN285+BO284+BP283+BQ282+BR281+BS280+BT279+BU278+BV277+BW276</f>
        <v>0</v>
      </c>
      <c r="AW308" s="57">
        <f t="shared" si="181"/>
        <v>0</v>
      </c>
      <c r="AX308" s="57">
        <f t="shared" si="181"/>
        <v>0</v>
      </c>
      <c r="AY308" s="57">
        <f t="shared" si="181"/>
        <v>0</v>
      </c>
      <c r="AZ308" s="57">
        <f t="shared" si="181"/>
        <v>0</v>
      </c>
      <c r="BA308" s="57">
        <f t="shared" si="181"/>
        <v>0</v>
      </c>
      <c r="BB308" s="57">
        <f t="shared" si="181"/>
        <v>0</v>
      </c>
      <c r="BC308" s="57">
        <f t="shared" si="181"/>
        <v>0</v>
      </c>
      <c r="BD308" s="57">
        <f>BE302+BF301+BG300+BH299+BI298+BJ297+BK296+BL295+BM294+BN293+BO292+BP291+BQ290+BR289+BS288+BT287+BU286+BV285+BW284+BX283+BY282+BZ281+CA280+CB279+CC278</f>
        <v>0</v>
      </c>
      <c r="BE308" s="57">
        <f>BF302+BG301+BH300+BI299+BJ298+BK297+BL296+BM295+BN294+BO293+BP292+BQ291+BR290+BS289+BT288+BU287+BV286+BW285+BX284+BY283+BZ282+CA281+CB280+CC279</f>
        <v>0</v>
      </c>
      <c r="BF308" s="57">
        <f t="shared" ref="BF308:BJ308" si="182">BG302+BH301+BI300+BJ299+BK298+BL297+BM296+BN295+BO294+BP293+BQ292+BR291+BS290+BT289+BU288+BV287+BW286+BX285+BY284+BZ283+CA282+CB281+CC280+CD279+CE278+CF277+CG276</f>
        <v>0</v>
      </c>
      <c r="BG308" s="57">
        <f t="shared" si="182"/>
        <v>0</v>
      </c>
      <c r="BH308" s="57">
        <f t="shared" si="182"/>
        <v>0</v>
      </c>
      <c r="BI308" s="57">
        <f t="shared" si="182"/>
        <v>0</v>
      </c>
      <c r="BJ308" s="57">
        <f t="shared" si="182"/>
        <v>0</v>
      </c>
      <c r="BK308" s="57">
        <f>BL302+BM301+BN300+BO299+BP298+BQ297+BR296+BS295+BT294+BU293+BV292+BW291+BX290+BY289+BZ288+CA287+CB286+CC285</f>
        <v>0</v>
      </c>
      <c r="BL308" s="57">
        <f t="shared" ref="BL308:BS308" si="183">BM302+BN301+BO300+BP299+BQ298+BR297+BS296+BT295+BU294+BV293+BW292+BX291+BY290+BZ289+CA288+CB287+CC286+CD285</f>
        <v>0</v>
      </c>
      <c r="BM308" s="57">
        <f t="shared" si="183"/>
        <v>0</v>
      </c>
      <c r="BN308" s="57">
        <f t="shared" si="183"/>
        <v>0</v>
      </c>
      <c r="BO308" s="57">
        <f t="shared" si="183"/>
        <v>0</v>
      </c>
      <c r="BP308" s="57">
        <f t="shared" si="183"/>
        <v>0</v>
      </c>
      <c r="BQ308" s="57">
        <f t="shared" si="183"/>
        <v>0</v>
      </c>
      <c r="BR308" s="57">
        <f t="shared" si="183"/>
        <v>0</v>
      </c>
      <c r="BS308" s="57">
        <f t="shared" si="183"/>
        <v>0</v>
      </c>
      <c r="BT308" s="57">
        <f>BU302+BV301+BW300+BX299+BY298+BZ297+CA296+CB295+CC294</f>
        <v>0</v>
      </c>
      <c r="BU308" s="57">
        <f>BV302+BW301+BX300+BY299+BZ298+CA297+CB296+CC295</f>
        <v>0</v>
      </c>
      <c r="BV308" s="57">
        <f>BW302+BX301+BY300+BZ299+CA298+CB297+CC296</f>
        <v>0</v>
      </c>
      <c r="BW308" s="57">
        <f>BX302+BY301+BZ300+CA299+CB298+CC297</f>
        <v>0</v>
      </c>
      <c r="BX308" s="57">
        <f>BY302+BZ301+CA300+CB299+CC298</f>
        <v>0</v>
      </c>
      <c r="BY308" s="57">
        <f>BZ302+CA301+CB300+CC299</f>
        <v>-202403</v>
      </c>
      <c r="BZ308" s="57">
        <f>CA302+CB301+CC300</f>
        <v>0</v>
      </c>
      <c r="CA308" s="57">
        <f>CB302+CC301</f>
        <v>0</v>
      </c>
      <c r="CB308" s="57">
        <f>CC302</f>
        <v>0</v>
      </c>
      <c r="CC308" s="57">
        <v>0</v>
      </c>
      <c r="CD308" s="2"/>
    </row>
    <row r="309" ht="15" customHeight="1" spans="2:82">
      <c r="B309" s="56" t="s">
        <v>65</v>
      </c>
      <c r="C309" s="57">
        <f>C308*C306</f>
        <v>23791520.8125251</v>
      </c>
      <c r="D309" s="58">
        <f t="shared" ref="D309:AK309" si="184">D308*D306</f>
        <v>44308902.1500041</v>
      </c>
      <c r="E309" s="58">
        <f t="shared" si="184"/>
        <v>51589065.2520811</v>
      </c>
      <c r="F309" s="58">
        <f t="shared" si="184"/>
        <v>42069089.6166771</v>
      </c>
      <c r="G309" s="58">
        <f t="shared" si="184"/>
        <v>24135750.6936286</v>
      </c>
      <c r="H309" s="58">
        <f t="shared" si="184"/>
        <v>3941004.48222729</v>
      </c>
      <c r="I309" s="58">
        <f t="shared" si="184"/>
        <v>0</v>
      </c>
      <c r="J309" s="58">
        <f t="shared" si="184"/>
        <v>0</v>
      </c>
      <c r="K309" s="58">
        <f t="shared" si="184"/>
        <v>0</v>
      </c>
      <c r="L309" s="58">
        <f t="shared" si="184"/>
        <v>0</v>
      </c>
      <c r="M309" s="58">
        <f t="shared" si="184"/>
        <v>0</v>
      </c>
      <c r="N309" s="58">
        <f t="shared" si="184"/>
        <v>0</v>
      </c>
      <c r="O309" s="58">
        <f t="shared" si="184"/>
        <v>0</v>
      </c>
      <c r="P309" s="58">
        <f t="shared" si="184"/>
        <v>0</v>
      </c>
      <c r="Q309" s="58">
        <f t="shared" si="184"/>
        <v>0</v>
      </c>
      <c r="R309" s="58">
        <f t="shared" si="184"/>
        <v>0</v>
      </c>
      <c r="S309" s="76">
        <f t="shared" si="184"/>
        <v>0</v>
      </c>
      <c r="T309" s="58">
        <f t="shared" si="184"/>
        <v>0</v>
      </c>
      <c r="U309" s="58">
        <f t="shared" si="184"/>
        <v>0</v>
      </c>
      <c r="V309" s="58">
        <f t="shared" si="184"/>
        <v>0</v>
      </c>
      <c r="W309" s="58">
        <f t="shared" si="184"/>
        <v>0</v>
      </c>
      <c r="X309" s="58">
        <f t="shared" si="184"/>
        <v>0</v>
      </c>
      <c r="Y309" s="58">
        <f t="shared" si="184"/>
        <v>0</v>
      </c>
      <c r="Z309" s="58">
        <f t="shared" si="184"/>
        <v>0</v>
      </c>
      <c r="AA309" s="58">
        <f t="shared" si="184"/>
        <v>0</v>
      </c>
      <c r="AB309" s="58">
        <f t="shared" si="184"/>
        <v>0</v>
      </c>
      <c r="AC309" s="58">
        <f t="shared" si="184"/>
        <v>0</v>
      </c>
      <c r="AD309" s="58">
        <f t="shared" si="184"/>
        <v>0</v>
      </c>
      <c r="AE309" s="58">
        <f t="shared" si="184"/>
        <v>0</v>
      </c>
      <c r="AF309" s="58">
        <f t="shared" si="184"/>
        <v>0</v>
      </c>
      <c r="AG309" s="58">
        <f t="shared" si="184"/>
        <v>0</v>
      </c>
      <c r="AH309" s="58">
        <f t="shared" si="184"/>
        <v>0</v>
      </c>
      <c r="AI309" s="58">
        <f t="shared" si="184"/>
        <v>0</v>
      </c>
      <c r="AJ309" s="58">
        <f t="shared" si="184"/>
        <v>0</v>
      </c>
      <c r="AK309" s="58">
        <f t="shared" si="184"/>
        <v>0</v>
      </c>
      <c r="AT309" s="56" t="s">
        <v>65</v>
      </c>
      <c r="AU309" s="57">
        <f>AU308*AU306</f>
        <v>0</v>
      </c>
      <c r="AV309" s="58">
        <f t="shared" ref="AV309:CC309" si="185">AV308*AV306</f>
        <v>0</v>
      </c>
      <c r="AW309" s="58">
        <f t="shared" si="185"/>
        <v>0</v>
      </c>
      <c r="AX309" s="58">
        <f t="shared" si="185"/>
        <v>0</v>
      </c>
      <c r="AY309" s="58">
        <f t="shared" si="185"/>
        <v>0</v>
      </c>
      <c r="AZ309" s="58">
        <f t="shared" si="185"/>
        <v>0</v>
      </c>
      <c r="BA309" s="58">
        <f t="shared" si="185"/>
        <v>0</v>
      </c>
      <c r="BB309" s="58">
        <f t="shared" si="185"/>
        <v>0</v>
      </c>
      <c r="BC309" s="58">
        <f t="shared" si="185"/>
        <v>0</v>
      </c>
      <c r="BD309" s="58">
        <f t="shared" si="185"/>
        <v>0</v>
      </c>
      <c r="BE309" s="58">
        <f t="shared" si="185"/>
        <v>0</v>
      </c>
      <c r="BF309" s="58">
        <f t="shared" si="185"/>
        <v>0</v>
      </c>
      <c r="BG309" s="58">
        <f t="shared" si="185"/>
        <v>0</v>
      </c>
      <c r="BH309" s="58">
        <f t="shared" si="185"/>
        <v>0</v>
      </c>
      <c r="BI309" s="58">
        <f t="shared" si="185"/>
        <v>0</v>
      </c>
      <c r="BJ309" s="58">
        <f t="shared" si="185"/>
        <v>0</v>
      </c>
      <c r="BK309" s="76">
        <f t="shared" si="185"/>
        <v>0</v>
      </c>
      <c r="BL309" s="58">
        <f t="shared" si="185"/>
        <v>0</v>
      </c>
      <c r="BM309" s="58">
        <f t="shared" si="185"/>
        <v>0</v>
      </c>
      <c r="BN309" s="58">
        <f t="shared" si="185"/>
        <v>0</v>
      </c>
      <c r="BO309" s="58">
        <f t="shared" si="185"/>
        <v>0</v>
      </c>
      <c r="BP309" s="58">
        <f t="shared" si="185"/>
        <v>0</v>
      </c>
      <c r="BQ309" s="58">
        <f t="shared" si="185"/>
        <v>0</v>
      </c>
      <c r="BR309" s="58">
        <f t="shared" si="185"/>
        <v>0</v>
      </c>
      <c r="BS309" s="58">
        <f t="shared" si="185"/>
        <v>0</v>
      </c>
      <c r="BT309" s="58">
        <f t="shared" si="185"/>
        <v>0</v>
      </c>
      <c r="BU309" s="58">
        <f t="shared" si="185"/>
        <v>0</v>
      </c>
      <c r="BV309" s="58">
        <f t="shared" si="185"/>
        <v>0</v>
      </c>
      <c r="BW309" s="58">
        <f t="shared" si="185"/>
        <v>0</v>
      </c>
      <c r="BX309" s="58">
        <f t="shared" si="185"/>
        <v>0</v>
      </c>
      <c r="BY309" s="58">
        <f t="shared" si="185"/>
        <v>-6173291.5</v>
      </c>
      <c r="BZ309" s="58">
        <f t="shared" si="185"/>
        <v>0</v>
      </c>
      <c r="CA309" s="58">
        <f t="shared" si="185"/>
        <v>0</v>
      </c>
      <c r="CB309" s="58">
        <f t="shared" si="185"/>
        <v>0</v>
      </c>
      <c r="CC309" s="58">
        <f t="shared" si="185"/>
        <v>0</v>
      </c>
      <c r="CD309" s="2"/>
    </row>
    <row r="310" ht="15" customHeight="1" spans="2:82">
      <c r="B310" s="56" t="s">
        <v>66</v>
      </c>
      <c r="C310" s="59">
        <f>SUM(C309:AG309)/SUM(C308:AG308)/4</f>
        <v>0.409630298051584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T310" s="56" t="s">
        <v>66</v>
      </c>
      <c r="AU310" s="59">
        <f>SUM(AU309:BY309)/SUM(AU308:BY308)/4</f>
        <v>7.625</v>
      </c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77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80"/>
      <c r="CD310" s="2"/>
    </row>
    <row r="311" ht="15" customHeight="1" spans="2:82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T311" s="61" t="s">
        <v>67</v>
      </c>
      <c r="AU311" s="55"/>
      <c r="AV311" s="55"/>
      <c r="AW311" s="55"/>
      <c r="AX311" s="55"/>
      <c r="AY311" s="55"/>
      <c r="AZ311" s="55"/>
      <c r="BA311" s="55"/>
      <c r="BB311" s="55"/>
      <c r="BC311" s="55"/>
      <c r="BD311" s="67"/>
      <c r="BE311" s="67"/>
      <c r="BF311" s="55"/>
      <c r="BG311" s="55"/>
      <c r="BH311" s="55"/>
      <c r="BI311" s="55"/>
      <c r="BJ311" s="55"/>
      <c r="BK311" s="7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79"/>
      <c r="CD311" s="2"/>
    </row>
    <row r="312" ht="15" customHeight="1" spans="2:82">
      <c r="B312" s="56" t="s">
        <v>64</v>
      </c>
      <c r="C312" s="57">
        <f>C302</f>
        <v>50300322.16</v>
      </c>
      <c r="D312" s="57">
        <f t="shared" ref="D312:AK312" si="186">D302</f>
        <v>18926498.0608131</v>
      </c>
      <c r="E312" s="57">
        <f t="shared" si="186"/>
        <v>10409573.9334472</v>
      </c>
      <c r="F312" s="57">
        <f t="shared" si="186"/>
        <v>8744042.10409564</v>
      </c>
      <c r="G312" s="57">
        <f t="shared" si="186"/>
        <v>6820352.84119461</v>
      </c>
      <c r="H312" s="57">
        <f t="shared" si="186"/>
        <v>4683308.95095361</v>
      </c>
      <c r="I312" s="57">
        <f t="shared" si="186"/>
        <v>716546.26949587</v>
      </c>
      <c r="J312" s="57">
        <f t="shared" si="186"/>
        <v>0</v>
      </c>
      <c r="K312" s="57">
        <f t="shared" si="186"/>
        <v>0</v>
      </c>
      <c r="L312" s="57">
        <f t="shared" si="186"/>
        <v>0</v>
      </c>
      <c r="M312" s="57">
        <f t="shared" si="186"/>
        <v>0</v>
      </c>
      <c r="N312" s="57">
        <f t="shared" si="186"/>
        <v>0</v>
      </c>
      <c r="O312" s="57">
        <f t="shared" si="186"/>
        <v>0</v>
      </c>
      <c r="P312" s="57">
        <f t="shared" si="186"/>
        <v>0</v>
      </c>
      <c r="Q312" s="57">
        <f t="shared" si="186"/>
        <v>0</v>
      </c>
      <c r="R312" s="57">
        <f t="shared" si="186"/>
        <v>0</v>
      </c>
      <c r="S312" s="57">
        <f t="shared" si="186"/>
        <v>0</v>
      </c>
      <c r="T312" s="57">
        <f t="shared" si="186"/>
        <v>0</v>
      </c>
      <c r="U312" s="57">
        <f t="shared" si="186"/>
        <v>0</v>
      </c>
      <c r="V312" s="57">
        <f t="shared" si="186"/>
        <v>0</v>
      </c>
      <c r="W312" s="57">
        <f t="shared" si="186"/>
        <v>0</v>
      </c>
      <c r="X312" s="57">
        <f t="shared" si="186"/>
        <v>0</v>
      </c>
      <c r="Y312" s="57">
        <f t="shared" si="186"/>
        <v>0</v>
      </c>
      <c r="Z312" s="57">
        <f t="shared" si="186"/>
        <v>0</v>
      </c>
      <c r="AA312" s="57">
        <f t="shared" si="186"/>
        <v>0</v>
      </c>
      <c r="AB312" s="57">
        <f t="shared" si="186"/>
        <v>0</v>
      </c>
      <c r="AC312" s="57">
        <f t="shared" si="186"/>
        <v>0</v>
      </c>
      <c r="AD312" s="57">
        <f t="shared" si="186"/>
        <v>0</v>
      </c>
      <c r="AE312" s="57">
        <f t="shared" si="186"/>
        <v>0</v>
      </c>
      <c r="AF312" s="57">
        <f t="shared" si="186"/>
        <v>0</v>
      </c>
      <c r="AG312" s="57">
        <f t="shared" si="186"/>
        <v>0</v>
      </c>
      <c r="AH312" s="57">
        <f t="shared" si="186"/>
        <v>0</v>
      </c>
      <c r="AI312" s="57">
        <f t="shared" si="186"/>
        <v>0</v>
      </c>
      <c r="AJ312" s="57">
        <f t="shared" si="186"/>
        <v>0</v>
      </c>
      <c r="AK312" s="57">
        <f t="shared" si="186"/>
        <v>0</v>
      </c>
      <c r="AT312" s="56" t="s">
        <v>64</v>
      </c>
      <c r="AU312" s="57">
        <f>AU302</f>
        <v>0</v>
      </c>
      <c r="AV312" s="57">
        <f t="shared" ref="AV312:CC312" si="187">AV302</f>
        <v>0</v>
      </c>
      <c r="AW312" s="57">
        <f t="shared" si="187"/>
        <v>0</v>
      </c>
      <c r="AX312" s="57">
        <f t="shared" si="187"/>
        <v>0</v>
      </c>
      <c r="AY312" s="57">
        <f t="shared" si="187"/>
        <v>0</v>
      </c>
      <c r="AZ312" s="57">
        <f t="shared" si="187"/>
        <v>0</v>
      </c>
      <c r="BA312" s="57">
        <f t="shared" si="187"/>
        <v>0</v>
      </c>
      <c r="BB312" s="57">
        <f t="shared" si="187"/>
        <v>0</v>
      </c>
      <c r="BC312" s="57">
        <f t="shared" si="187"/>
        <v>0</v>
      </c>
      <c r="BD312" s="57">
        <f t="shared" si="187"/>
        <v>0</v>
      </c>
      <c r="BE312" s="57">
        <f t="shared" si="187"/>
        <v>0</v>
      </c>
      <c r="BF312" s="57">
        <f t="shared" si="187"/>
        <v>0</v>
      </c>
      <c r="BG312" s="57">
        <f t="shared" si="187"/>
        <v>0</v>
      </c>
      <c r="BH312" s="57">
        <f t="shared" si="187"/>
        <v>0</v>
      </c>
      <c r="BI312" s="57">
        <f t="shared" si="187"/>
        <v>0</v>
      </c>
      <c r="BJ312" s="57">
        <f t="shared" si="187"/>
        <v>0</v>
      </c>
      <c r="BK312" s="57">
        <f t="shared" si="187"/>
        <v>0</v>
      </c>
      <c r="BL312" s="57">
        <f t="shared" si="187"/>
        <v>0</v>
      </c>
      <c r="BM312" s="57">
        <f t="shared" si="187"/>
        <v>0</v>
      </c>
      <c r="BN312" s="57">
        <f t="shared" si="187"/>
        <v>0</v>
      </c>
      <c r="BO312" s="57">
        <f t="shared" si="187"/>
        <v>0</v>
      </c>
      <c r="BP312" s="57">
        <f t="shared" si="187"/>
        <v>0</v>
      </c>
      <c r="BQ312" s="57">
        <f t="shared" si="187"/>
        <v>0</v>
      </c>
      <c r="BR312" s="57">
        <f t="shared" si="187"/>
        <v>0</v>
      </c>
      <c r="BS312" s="57">
        <f t="shared" si="187"/>
        <v>0</v>
      </c>
      <c r="BT312" s="57">
        <f t="shared" si="187"/>
        <v>0</v>
      </c>
      <c r="BU312" s="57">
        <f t="shared" si="187"/>
        <v>0</v>
      </c>
      <c r="BV312" s="57">
        <f t="shared" si="187"/>
        <v>0</v>
      </c>
      <c r="BW312" s="57">
        <f t="shared" si="187"/>
        <v>0</v>
      </c>
      <c r="BX312" s="57">
        <f t="shared" si="187"/>
        <v>0</v>
      </c>
      <c r="BY312" s="57">
        <f t="shared" si="187"/>
        <v>0</v>
      </c>
      <c r="BZ312" s="57">
        <f t="shared" si="187"/>
        <v>0</v>
      </c>
      <c r="CA312" s="57">
        <f t="shared" si="187"/>
        <v>0</v>
      </c>
      <c r="CB312" s="57">
        <f t="shared" si="187"/>
        <v>0</v>
      </c>
      <c r="CC312" s="57">
        <f t="shared" si="187"/>
        <v>0</v>
      </c>
      <c r="CD312" s="2"/>
    </row>
    <row r="313" ht="15" customHeight="1" spans="2:82">
      <c r="B313" s="56" t="s">
        <v>65</v>
      </c>
      <c r="C313" s="57">
        <f>C312*C306</f>
        <v>25150161.08</v>
      </c>
      <c r="D313" s="57">
        <f t="shared" ref="D313:AK313" si="188">D312*D306</f>
        <v>28389747.0912196</v>
      </c>
      <c r="E313" s="57">
        <f t="shared" si="188"/>
        <v>26023934.833618</v>
      </c>
      <c r="F313" s="57">
        <f t="shared" si="188"/>
        <v>30604147.3643347</v>
      </c>
      <c r="G313" s="57">
        <f t="shared" si="188"/>
        <v>30691587.7853757</v>
      </c>
      <c r="H313" s="57">
        <f t="shared" si="188"/>
        <v>25758199.2302449</v>
      </c>
      <c r="I313" s="57">
        <f t="shared" si="188"/>
        <v>4657550.75172316</v>
      </c>
      <c r="J313" s="57">
        <f t="shared" si="188"/>
        <v>0</v>
      </c>
      <c r="K313" s="57">
        <f t="shared" si="188"/>
        <v>0</v>
      </c>
      <c r="L313" s="57">
        <f t="shared" si="188"/>
        <v>0</v>
      </c>
      <c r="M313" s="57">
        <f t="shared" si="188"/>
        <v>0</v>
      </c>
      <c r="N313" s="57">
        <f t="shared" si="188"/>
        <v>0</v>
      </c>
      <c r="O313" s="57">
        <f t="shared" si="188"/>
        <v>0</v>
      </c>
      <c r="P313" s="57">
        <f t="shared" si="188"/>
        <v>0</v>
      </c>
      <c r="Q313" s="57">
        <f t="shared" si="188"/>
        <v>0</v>
      </c>
      <c r="R313" s="57">
        <f t="shared" si="188"/>
        <v>0</v>
      </c>
      <c r="S313" s="78">
        <f t="shared" si="188"/>
        <v>0</v>
      </c>
      <c r="T313" s="57">
        <f t="shared" si="188"/>
        <v>0</v>
      </c>
      <c r="U313" s="57">
        <f t="shared" si="188"/>
        <v>0</v>
      </c>
      <c r="V313" s="57">
        <f t="shared" si="188"/>
        <v>0</v>
      </c>
      <c r="W313" s="57">
        <f t="shared" si="188"/>
        <v>0</v>
      </c>
      <c r="X313" s="57">
        <f t="shared" si="188"/>
        <v>0</v>
      </c>
      <c r="Y313" s="57">
        <f t="shared" si="188"/>
        <v>0</v>
      </c>
      <c r="Z313" s="57">
        <f t="shared" si="188"/>
        <v>0</v>
      </c>
      <c r="AA313" s="57">
        <f t="shared" si="188"/>
        <v>0</v>
      </c>
      <c r="AB313" s="57">
        <f t="shared" si="188"/>
        <v>0</v>
      </c>
      <c r="AC313" s="57">
        <f t="shared" si="188"/>
        <v>0</v>
      </c>
      <c r="AD313" s="57">
        <f t="shared" si="188"/>
        <v>0</v>
      </c>
      <c r="AE313" s="57">
        <f t="shared" si="188"/>
        <v>0</v>
      </c>
      <c r="AF313" s="57">
        <f t="shared" si="188"/>
        <v>0</v>
      </c>
      <c r="AG313" s="81">
        <f t="shared" si="188"/>
        <v>0</v>
      </c>
      <c r="AH313" s="57">
        <f t="shared" si="188"/>
        <v>0</v>
      </c>
      <c r="AI313" s="81">
        <f t="shared" si="188"/>
        <v>0</v>
      </c>
      <c r="AJ313" s="57">
        <f t="shared" si="188"/>
        <v>0</v>
      </c>
      <c r="AK313" s="81">
        <f t="shared" si="188"/>
        <v>0</v>
      </c>
      <c r="AT313" s="56" t="s">
        <v>65</v>
      </c>
      <c r="AU313" s="57">
        <f>AU312*AU306</f>
        <v>0</v>
      </c>
      <c r="AV313" s="57">
        <f t="shared" ref="AV313:CC313" si="189">AV312*AV306</f>
        <v>0</v>
      </c>
      <c r="AW313" s="57">
        <f t="shared" si="189"/>
        <v>0</v>
      </c>
      <c r="AX313" s="57">
        <f t="shared" si="189"/>
        <v>0</v>
      </c>
      <c r="AY313" s="57">
        <f t="shared" si="189"/>
        <v>0</v>
      </c>
      <c r="AZ313" s="57">
        <f t="shared" si="189"/>
        <v>0</v>
      </c>
      <c r="BA313" s="57">
        <f t="shared" si="189"/>
        <v>0</v>
      </c>
      <c r="BB313" s="57">
        <f t="shared" si="189"/>
        <v>0</v>
      </c>
      <c r="BC313" s="57">
        <f t="shared" si="189"/>
        <v>0</v>
      </c>
      <c r="BD313" s="57">
        <f t="shared" si="189"/>
        <v>0</v>
      </c>
      <c r="BE313" s="57">
        <f t="shared" si="189"/>
        <v>0</v>
      </c>
      <c r="BF313" s="57">
        <f t="shared" si="189"/>
        <v>0</v>
      </c>
      <c r="BG313" s="57">
        <f t="shared" si="189"/>
        <v>0</v>
      </c>
      <c r="BH313" s="57">
        <f t="shared" si="189"/>
        <v>0</v>
      </c>
      <c r="BI313" s="57">
        <f t="shared" si="189"/>
        <v>0</v>
      </c>
      <c r="BJ313" s="57">
        <f t="shared" si="189"/>
        <v>0</v>
      </c>
      <c r="BK313" s="78">
        <f t="shared" si="189"/>
        <v>0</v>
      </c>
      <c r="BL313" s="57">
        <f t="shared" si="189"/>
        <v>0</v>
      </c>
      <c r="BM313" s="57">
        <f t="shared" si="189"/>
        <v>0</v>
      </c>
      <c r="BN313" s="57">
        <f t="shared" si="189"/>
        <v>0</v>
      </c>
      <c r="BO313" s="57">
        <f t="shared" si="189"/>
        <v>0</v>
      </c>
      <c r="BP313" s="57">
        <f t="shared" si="189"/>
        <v>0</v>
      </c>
      <c r="BQ313" s="57">
        <f t="shared" si="189"/>
        <v>0</v>
      </c>
      <c r="BR313" s="57">
        <f t="shared" si="189"/>
        <v>0</v>
      </c>
      <c r="BS313" s="57">
        <f t="shared" si="189"/>
        <v>0</v>
      </c>
      <c r="BT313" s="57">
        <f t="shared" si="189"/>
        <v>0</v>
      </c>
      <c r="BU313" s="57">
        <f t="shared" si="189"/>
        <v>0</v>
      </c>
      <c r="BV313" s="57">
        <f t="shared" si="189"/>
        <v>0</v>
      </c>
      <c r="BW313" s="57">
        <f t="shared" si="189"/>
        <v>0</v>
      </c>
      <c r="BX313" s="57">
        <f t="shared" si="189"/>
        <v>0</v>
      </c>
      <c r="BY313" s="81">
        <f t="shared" si="189"/>
        <v>0</v>
      </c>
      <c r="BZ313" s="57">
        <f t="shared" si="189"/>
        <v>0</v>
      </c>
      <c r="CA313" s="81">
        <f t="shared" si="189"/>
        <v>0</v>
      </c>
      <c r="CB313" s="57">
        <f t="shared" si="189"/>
        <v>0</v>
      </c>
      <c r="CC313" s="81">
        <f t="shared" si="189"/>
        <v>0</v>
      </c>
      <c r="CD313" s="2"/>
    </row>
    <row r="314" ht="15" customHeight="1" spans="2:82">
      <c r="B314" s="62" t="s">
        <v>68</v>
      </c>
      <c r="C314" s="59">
        <f>SUM(C313:AG313)/SUM(C312:AG312)/4+0.125</f>
        <v>0.550631787187434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T314" s="62" t="s">
        <v>68</v>
      </c>
      <c r="AU314" s="59" t="e">
        <f>SUM(AU313:BY313)/SUM(AU312:BY312)/4+0.125</f>
        <v>#DIV/0!</v>
      </c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77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80"/>
      <c r="CD314" s="2"/>
    </row>
    <row r="315" ht="15" customHeight="1" spans="19:82">
      <c r="S315" s="74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</row>
    <row r="316" ht="15" customHeight="1" spans="19:82">
      <c r="S316" s="74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T2:CC2"/>
    <mergeCell ref="B3:AK3"/>
    <mergeCell ref="AT3:CC3"/>
    <mergeCell ref="B4:AH4"/>
    <mergeCell ref="AJ4:AK4"/>
    <mergeCell ref="AT4:BZ4"/>
    <mergeCell ref="CB4:CC4"/>
    <mergeCell ref="C5:AK5"/>
    <mergeCell ref="AU5:CC5"/>
    <mergeCell ref="B43:AK43"/>
    <mergeCell ref="AT43:CC43"/>
    <mergeCell ref="C44:AK44"/>
    <mergeCell ref="AU44:CC44"/>
    <mergeCell ref="B96:AK96"/>
    <mergeCell ref="AT96:CC96"/>
    <mergeCell ref="C97:AK97"/>
    <mergeCell ref="AU97:CC97"/>
    <mergeCell ref="B135:AK135"/>
    <mergeCell ref="AT135:CC135"/>
    <mergeCell ref="C136:AK136"/>
    <mergeCell ref="AU136:CC136"/>
    <mergeCell ref="B174:AK174"/>
    <mergeCell ref="AT174:CC174"/>
    <mergeCell ref="C175:AK175"/>
    <mergeCell ref="AU175:CC175"/>
    <mergeCell ref="B225:Q225"/>
    <mergeCell ref="AT225:BI225"/>
    <mergeCell ref="H226:I226"/>
    <mergeCell ref="AZ226:BA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T5:AT6"/>
    <mergeCell ref="AT44:AT45"/>
    <mergeCell ref="AT97:AT98"/>
    <mergeCell ref="AT136:AT137"/>
    <mergeCell ref="AT175:AT176"/>
    <mergeCell ref="AT226:AT227"/>
    <mergeCell ref="AT266:AT267"/>
    <mergeCell ref="AU226:AU227"/>
    <mergeCell ref="AV226:AV227"/>
    <mergeCell ref="AW226:AW227"/>
    <mergeCell ref="AX226:AX227"/>
    <mergeCell ref="AY226:AY227"/>
    <mergeCell ref="BB226:BB227"/>
    <mergeCell ref="BC226:BC227"/>
    <mergeCell ref="BD226:BD227"/>
    <mergeCell ref="BE226:BE227"/>
    <mergeCell ref="BF226:BF227"/>
    <mergeCell ref="BG226:BG227"/>
    <mergeCell ref="BH226:BH227"/>
    <mergeCell ref="BI226:BI227"/>
  </mergeCell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Y458"/>
  <sheetViews>
    <sheetView topLeftCell="A299" workbookViewId="0">
      <selection activeCell="C90" sqref="C90"/>
    </sheetView>
  </sheetViews>
  <sheetFormatPr defaultColWidth="14.3333333333333" defaultRowHeight="15.75"/>
  <cols>
    <col min="1" max="1" width="14.3333333333333" style="1"/>
    <col min="2" max="45" width="14.3333333333333" style="1" outlineLevel="1"/>
    <col min="46" max="49" width="14.3333333333333" style="1"/>
    <col min="50" max="89" width="14.3333333333333" style="1" outlineLevel="1"/>
    <col min="90" max="109" width="14.3333333333333" style="1"/>
    <col min="110" max="16384" width="14.3333333333333" style="2"/>
  </cols>
  <sheetData>
    <row r="1" ht="15" customHeight="1"/>
    <row r="2" ht="15" customHeight="1" spans="2:8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ht="15" customHeight="1" spans="2:8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2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15" customHeight="1" spans="2:8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</row>
    <row r="5" ht="15" customHeight="1" outlineLevel="1" spans="2:8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ht="15" customHeight="1" outlineLevel="1" spans="2:8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</row>
    <row r="7" ht="15" customHeight="1" outlineLevel="1" spans="2:117">
      <c r="B7" s="10">
        <v>201606</v>
      </c>
      <c r="C7" s="11">
        <v>344000</v>
      </c>
      <c r="D7" s="11">
        <v>400000</v>
      </c>
      <c r="E7" s="11">
        <v>400000</v>
      </c>
      <c r="F7" s="11">
        <v>400000</v>
      </c>
      <c r="G7" s="11">
        <v>400000</v>
      </c>
      <c r="H7" s="11">
        <v>400000</v>
      </c>
      <c r="I7" s="11">
        <v>400000</v>
      </c>
      <c r="J7" s="11">
        <v>400000</v>
      </c>
      <c r="K7" s="11">
        <v>400000</v>
      </c>
      <c r="L7" s="11">
        <v>400000</v>
      </c>
      <c r="M7" s="11">
        <v>400000</v>
      </c>
      <c r="N7" s="11">
        <v>400000</v>
      </c>
      <c r="O7" s="11">
        <v>400000</v>
      </c>
      <c r="P7" s="11">
        <v>400000</v>
      </c>
      <c r="Q7" s="11">
        <v>400000</v>
      </c>
      <c r="R7" s="11">
        <v>400000</v>
      </c>
      <c r="S7" s="11">
        <v>400000</v>
      </c>
      <c r="T7" s="11">
        <v>400000</v>
      </c>
      <c r="U7" s="11">
        <v>400000</v>
      </c>
      <c r="V7" s="11">
        <v>400000</v>
      </c>
      <c r="W7" s="11">
        <v>400000</v>
      </c>
      <c r="X7" s="11">
        <v>400000</v>
      </c>
      <c r="Y7" s="11">
        <v>400000</v>
      </c>
      <c r="Z7" s="11">
        <v>400000</v>
      </c>
      <c r="AA7" s="11">
        <v>400000</v>
      </c>
      <c r="AB7" s="11">
        <v>400000</v>
      </c>
      <c r="AC7" s="11">
        <v>400000</v>
      </c>
      <c r="AD7" s="11">
        <v>400000</v>
      </c>
      <c r="AE7" s="11">
        <v>400000</v>
      </c>
      <c r="AF7" s="11">
        <v>400000</v>
      </c>
      <c r="AG7" s="11">
        <v>400000</v>
      </c>
      <c r="AH7" s="11">
        <v>400000</v>
      </c>
      <c r="AI7" s="11">
        <v>400000</v>
      </c>
      <c r="AJ7" s="11">
        <v>400000</v>
      </c>
      <c r="AK7" s="11">
        <v>400000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344000</v>
      </c>
      <c r="AZ7" s="11">
        <v>400000</v>
      </c>
      <c r="BA7" s="11">
        <v>400000</v>
      </c>
      <c r="BB7" s="11">
        <v>400000</v>
      </c>
      <c r="BC7" s="11">
        <v>400000</v>
      </c>
      <c r="BD7" s="11">
        <v>400000</v>
      </c>
      <c r="BE7" s="11">
        <v>400000</v>
      </c>
      <c r="BF7" s="11">
        <v>400000</v>
      </c>
      <c r="BG7" s="11">
        <v>400000</v>
      </c>
      <c r="BH7" s="11">
        <v>400000</v>
      </c>
      <c r="BI7" s="11">
        <v>400000</v>
      </c>
      <c r="BJ7" s="11">
        <v>400000</v>
      </c>
      <c r="BK7" s="11">
        <v>400000</v>
      </c>
      <c r="BL7" s="11">
        <v>400000</v>
      </c>
      <c r="BM7" s="11">
        <v>400000</v>
      </c>
      <c r="BN7" s="11">
        <v>400000</v>
      </c>
      <c r="BO7" s="11">
        <v>400000</v>
      </c>
      <c r="BP7" s="11">
        <v>400000</v>
      </c>
      <c r="BQ7" s="11">
        <v>400000</v>
      </c>
      <c r="BR7" s="11">
        <v>400000</v>
      </c>
      <c r="BS7" s="11">
        <v>400000</v>
      </c>
      <c r="BT7" s="11">
        <v>400000</v>
      </c>
      <c r="BU7" s="11">
        <v>400000</v>
      </c>
      <c r="BV7" s="11">
        <v>400000</v>
      </c>
      <c r="BW7" s="11">
        <v>400000</v>
      </c>
      <c r="BX7" s="11">
        <v>400000</v>
      </c>
      <c r="BY7" s="11">
        <v>400000</v>
      </c>
      <c r="BZ7" s="11">
        <v>400000</v>
      </c>
      <c r="CA7" s="11">
        <v>400000</v>
      </c>
      <c r="CB7" s="11">
        <v>400000</v>
      </c>
      <c r="CC7" s="11">
        <v>400000</v>
      </c>
      <c r="CD7" s="11">
        <v>400000</v>
      </c>
      <c r="CE7" s="11">
        <v>400000</v>
      </c>
      <c r="CF7" s="11">
        <v>400000</v>
      </c>
      <c r="CG7" s="11">
        <v>400000</v>
      </c>
      <c r="CH7" s="11" t="s">
        <v>25</v>
      </c>
      <c r="CI7" s="11" t="s">
        <v>25</v>
      </c>
      <c r="CJ7" s="11" t="s">
        <v>25</v>
      </c>
      <c r="CK7" s="11" t="s">
        <v>25</v>
      </c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960000</v>
      </c>
      <c r="D8" s="11">
        <v>1136000</v>
      </c>
      <c r="E8" s="11">
        <v>1136000</v>
      </c>
      <c r="F8" s="11">
        <v>1136000</v>
      </c>
      <c r="G8" s="11">
        <v>1136000</v>
      </c>
      <c r="H8" s="11">
        <v>1136000</v>
      </c>
      <c r="I8" s="11">
        <v>1136000</v>
      </c>
      <c r="J8" s="11">
        <v>1136000</v>
      </c>
      <c r="K8" s="11">
        <v>1136000</v>
      </c>
      <c r="L8" s="11">
        <v>1136000</v>
      </c>
      <c r="M8" s="11">
        <v>1136000</v>
      </c>
      <c r="N8" s="11">
        <v>1136000</v>
      </c>
      <c r="O8" s="11">
        <v>1136000</v>
      </c>
      <c r="P8" s="11">
        <v>1136000</v>
      </c>
      <c r="Q8" s="11">
        <v>1136000</v>
      </c>
      <c r="R8" s="11">
        <v>1136000</v>
      </c>
      <c r="S8" s="11">
        <v>1136000</v>
      </c>
      <c r="T8" s="11">
        <v>1136000</v>
      </c>
      <c r="U8" s="11">
        <v>1136000</v>
      </c>
      <c r="V8" s="11">
        <v>1136000</v>
      </c>
      <c r="W8" s="11">
        <v>1136000</v>
      </c>
      <c r="X8" s="11">
        <v>1136000</v>
      </c>
      <c r="Y8" s="11">
        <v>1136000</v>
      </c>
      <c r="Z8" s="11">
        <v>1136000</v>
      </c>
      <c r="AA8" s="11">
        <v>1136000</v>
      </c>
      <c r="AB8" s="11">
        <v>1136000</v>
      </c>
      <c r="AC8" s="11">
        <v>1136000</v>
      </c>
      <c r="AD8" s="11">
        <v>1136000</v>
      </c>
      <c r="AE8" s="11">
        <v>1136000</v>
      </c>
      <c r="AF8" s="11">
        <v>1136000</v>
      </c>
      <c r="AG8" s="11">
        <v>1136000</v>
      </c>
      <c r="AH8" s="11">
        <v>1136000</v>
      </c>
      <c r="AI8" s="11">
        <v>1136000</v>
      </c>
      <c r="AJ8" s="11">
        <v>1136000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960000</v>
      </c>
      <c r="AZ8" s="11">
        <v>1136000</v>
      </c>
      <c r="BA8" s="11">
        <v>1136000</v>
      </c>
      <c r="BB8" s="11">
        <v>1136000</v>
      </c>
      <c r="BC8" s="11">
        <v>1136000</v>
      </c>
      <c r="BD8" s="11">
        <v>1136000</v>
      </c>
      <c r="BE8" s="11">
        <v>1136000</v>
      </c>
      <c r="BF8" s="11">
        <v>1136000</v>
      </c>
      <c r="BG8" s="11">
        <v>1136000</v>
      </c>
      <c r="BH8" s="11">
        <v>1136000</v>
      </c>
      <c r="BI8" s="11">
        <v>1136000</v>
      </c>
      <c r="BJ8" s="11">
        <v>1136000</v>
      </c>
      <c r="BK8" s="11">
        <v>1136000</v>
      </c>
      <c r="BL8" s="11">
        <v>1136000</v>
      </c>
      <c r="BM8" s="11">
        <v>1136000</v>
      </c>
      <c r="BN8" s="11">
        <v>1136000</v>
      </c>
      <c r="BO8" s="11">
        <v>1136000</v>
      </c>
      <c r="BP8" s="11">
        <v>1136000</v>
      </c>
      <c r="BQ8" s="11">
        <v>1136000</v>
      </c>
      <c r="BR8" s="11">
        <v>1136000</v>
      </c>
      <c r="BS8" s="11">
        <v>1136000</v>
      </c>
      <c r="BT8" s="11">
        <v>1136000</v>
      </c>
      <c r="BU8" s="11">
        <v>1136000</v>
      </c>
      <c r="BV8" s="11">
        <v>1136000</v>
      </c>
      <c r="BW8" s="11">
        <v>1136000</v>
      </c>
      <c r="BX8" s="11">
        <v>1136000</v>
      </c>
      <c r="BY8" s="11">
        <v>1136000</v>
      </c>
      <c r="BZ8" s="11">
        <v>1136000</v>
      </c>
      <c r="CA8" s="11">
        <v>1136000</v>
      </c>
      <c r="CB8" s="11">
        <v>1136000</v>
      </c>
      <c r="CC8" s="11">
        <v>1136000</v>
      </c>
      <c r="CD8" s="11">
        <v>1136000</v>
      </c>
      <c r="CE8" s="11">
        <v>1136000</v>
      </c>
      <c r="CF8" s="11">
        <v>1136000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976000</v>
      </c>
      <c r="D9" s="11">
        <v>1288300</v>
      </c>
      <c r="E9" s="11">
        <v>1296300</v>
      </c>
      <c r="F9" s="11">
        <v>1296300</v>
      </c>
      <c r="G9" s="11">
        <v>1296300</v>
      </c>
      <c r="H9" s="11">
        <v>1296300</v>
      </c>
      <c r="I9" s="11">
        <v>1296300</v>
      </c>
      <c r="J9" s="11">
        <v>1296300</v>
      </c>
      <c r="K9" s="11">
        <v>1296300</v>
      </c>
      <c r="L9" s="11">
        <v>1296300</v>
      </c>
      <c r="M9" s="11">
        <v>1296300</v>
      </c>
      <c r="N9" s="11">
        <v>1296300</v>
      </c>
      <c r="O9" s="11">
        <v>1296300</v>
      </c>
      <c r="P9" s="11">
        <v>1296300</v>
      </c>
      <c r="Q9" s="11">
        <v>1296300</v>
      </c>
      <c r="R9" s="11">
        <v>1296300</v>
      </c>
      <c r="S9" s="11">
        <v>1296300</v>
      </c>
      <c r="T9" s="11">
        <v>1296300</v>
      </c>
      <c r="U9" s="11">
        <v>1296300</v>
      </c>
      <c r="V9" s="11">
        <v>1296300</v>
      </c>
      <c r="W9" s="11">
        <v>1296300</v>
      </c>
      <c r="X9" s="11">
        <v>1296300</v>
      </c>
      <c r="Y9" s="11">
        <v>1296300</v>
      </c>
      <c r="Z9" s="11">
        <v>1296300</v>
      </c>
      <c r="AA9" s="11">
        <v>1296300</v>
      </c>
      <c r="AB9" s="11">
        <v>1296300</v>
      </c>
      <c r="AC9" s="11">
        <v>1296300</v>
      </c>
      <c r="AD9" s="11">
        <v>1296300</v>
      </c>
      <c r="AE9" s="11">
        <v>1296300</v>
      </c>
      <c r="AF9" s="11">
        <v>1296300</v>
      </c>
      <c r="AG9" s="11">
        <v>1296300</v>
      </c>
      <c r="AH9" s="11">
        <v>1296300</v>
      </c>
      <c r="AI9" s="11">
        <v>1296300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976000</v>
      </c>
      <c r="AZ9" s="11">
        <v>1288300</v>
      </c>
      <c r="BA9" s="11">
        <v>1296300</v>
      </c>
      <c r="BB9" s="11">
        <v>1296300</v>
      </c>
      <c r="BC9" s="11">
        <v>1296300</v>
      </c>
      <c r="BD9" s="11">
        <v>1296300</v>
      </c>
      <c r="BE9" s="11">
        <v>1296300</v>
      </c>
      <c r="BF9" s="11">
        <v>1296300</v>
      </c>
      <c r="BG9" s="11">
        <v>1296300</v>
      </c>
      <c r="BH9" s="11">
        <v>1296300</v>
      </c>
      <c r="BI9" s="11">
        <v>1296300</v>
      </c>
      <c r="BJ9" s="11">
        <v>1296300</v>
      </c>
      <c r="BK9" s="11">
        <v>1296300</v>
      </c>
      <c r="BL9" s="11">
        <v>1296300</v>
      </c>
      <c r="BM9" s="11">
        <v>1296300</v>
      </c>
      <c r="BN9" s="11">
        <v>1296300</v>
      </c>
      <c r="BO9" s="11">
        <v>1296300</v>
      </c>
      <c r="BP9" s="11">
        <v>1296300</v>
      </c>
      <c r="BQ9" s="11">
        <v>1296300</v>
      </c>
      <c r="BR9" s="11">
        <v>1296300</v>
      </c>
      <c r="BS9" s="11">
        <v>1296300</v>
      </c>
      <c r="BT9" s="11">
        <v>1296300</v>
      </c>
      <c r="BU9" s="11">
        <v>1296300</v>
      </c>
      <c r="BV9" s="11">
        <v>1296300</v>
      </c>
      <c r="BW9" s="11">
        <v>1296300</v>
      </c>
      <c r="BX9" s="11">
        <v>1296300</v>
      </c>
      <c r="BY9" s="11">
        <v>1296300</v>
      </c>
      <c r="BZ9" s="11">
        <v>1296300</v>
      </c>
      <c r="CA9" s="11">
        <v>1296300</v>
      </c>
      <c r="CB9" s="11">
        <v>1296300</v>
      </c>
      <c r="CC9" s="11">
        <v>1296300</v>
      </c>
      <c r="CD9" s="11">
        <v>1296300</v>
      </c>
      <c r="CE9" s="11">
        <v>1296300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1080400</v>
      </c>
      <c r="D10" s="11">
        <v>1368750</v>
      </c>
      <c r="E10" s="11">
        <v>1368750</v>
      </c>
      <c r="F10" s="11">
        <v>1368750</v>
      </c>
      <c r="G10" s="11">
        <v>1384750</v>
      </c>
      <c r="H10" s="11">
        <v>1384750</v>
      </c>
      <c r="I10" s="11">
        <v>1384750</v>
      </c>
      <c r="J10" s="11">
        <v>1384750</v>
      </c>
      <c r="K10" s="11">
        <v>1384750</v>
      </c>
      <c r="L10" s="11">
        <v>1384750</v>
      </c>
      <c r="M10" s="11">
        <v>1384750</v>
      </c>
      <c r="N10" s="11">
        <v>1384750</v>
      </c>
      <c r="O10" s="11">
        <v>1384750</v>
      </c>
      <c r="P10" s="11">
        <v>1384750</v>
      </c>
      <c r="Q10" s="11">
        <v>1384750</v>
      </c>
      <c r="R10" s="11">
        <v>1384750</v>
      </c>
      <c r="S10" s="11">
        <v>1384750</v>
      </c>
      <c r="T10" s="11">
        <v>1384750</v>
      </c>
      <c r="U10" s="11">
        <v>1384750</v>
      </c>
      <c r="V10" s="11">
        <v>1384750</v>
      </c>
      <c r="W10" s="11">
        <v>1384750</v>
      </c>
      <c r="X10" s="11">
        <v>1384750</v>
      </c>
      <c r="Y10" s="11">
        <v>1384750</v>
      </c>
      <c r="Z10" s="11">
        <v>1384750</v>
      </c>
      <c r="AA10" s="11">
        <v>1384750</v>
      </c>
      <c r="AB10" s="11">
        <v>1384750</v>
      </c>
      <c r="AC10" s="11">
        <v>1384750</v>
      </c>
      <c r="AD10" s="11">
        <v>1384750</v>
      </c>
      <c r="AE10" s="11">
        <v>1384750</v>
      </c>
      <c r="AF10" s="11">
        <v>1384750</v>
      </c>
      <c r="AG10" s="11">
        <v>1384750</v>
      </c>
      <c r="AH10" s="11">
        <v>1384750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1080400</v>
      </c>
      <c r="AZ10" s="11">
        <v>1368750</v>
      </c>
      <c r="BA10" s="11">
        <v>1368750</v>
      </c>
      <c r="BB10" s="11">
        <v>1368750</v>
      </c>
      <c r="BC10" s="11">
        <v>1384750</v>
      </c>
      <c r="BD10" s="11">
        <v>1384750</v>
      </c>
      <c r="BE10" s="11">
        <v>1384750</v>
      </c>
      <c r="BF10" s="11">
        <v>1384750</v>
      </c>
      <c r="BG10" s="11">
        <v>1384750</v>
      </c>
      <c r="BH10" s="11">
        <v>1384750</v>
      </c>
      <c r="BI10" s="11">
        <v>1384750</v>
      </c>
      <c r="BJ10" s="11">
        <v>1384750</v>
      </c>
      <c r="BK10" s="11">
        <v>1384750</v>
      </c>
      <c r="BL10" s="11">
        <v>1384750</v>
      </c>
      <c r="BM10" s="11">
        <v>1384750</v>
      </c>
      <c r="BN10" s="11">
        <v>1384750</v>
      </c>
      <c r="BO10" s="11">
        <v>1384750</v>
      </c>
      <c r="BP10" s="11">
        <v>1384750</v>
      </c>
      <c r="BQ10" s="11">
        <v>1384750</v>
      </c>
      <c r="BR10" s="11">
        <v>1384750</v>
      </c>
      <c r="BS10" s="11">
        <v>1384750</v>
      </c>
      <c r="BT10" s="11">
        <v>1384750</v>
      </c>
      <c r="BU10" s="11">
        <v>1384750</v>
      </c>
      <c r="BV10" s="11">
        <v>1384750</v>
      </c>
      <c r="BW10" s="11">
        <v>1384750</v>
      </c>
      <c r="BX10" s="11">
        <v>1384750</v>
      </c>
      <c r="BY10" s="11">
        <v>1384750</v>
      </c>
      <c r="BZ10" s="11">
        <v>1384750</v>
      </c>
      <c r="CA10" s="11">
        <v>1384750</v>
      </c>
      <c r="CB10" s="11">
        <v>1384750</v>
      </c>
      <c r="CC10" s="11">
        <v>1384750</v>
      </c>
      <c r="CD10" s="11">
        <v>1384750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792690</v>
      </c>
      <c r="D11" s="11">
        <v>1160700</v>
      </c>
      <c r="E11" s="11">
        <v>1160700</v>
      </c>
      <c r="F11" s="11">
        <v>1160700</v>
      </c>
      <c r="G11" s="11">
        <v>1160700</v>
      </c>
      <c r="H11" s="11">
        <v>1168700</v>
      </c>
      <c r="I11" s="11">
        <v>1168700</v>
      </c>
      <c r="J11" s="11">
        <v>1168700</v>
      </c>
      <c r="K11" s="11">
        <v>1168700</v>
      </c>
      <c r="L11" s="11">
        <v>1168700</v>
      </c>
      <c r="M11" s="11">
        <v>1168700</v>
      </c>
      <c r="N11" s="11">
        <v>1168700</v>
      </c>
      <c r="O11" s="11">
        <v>1168700</v>
      </c>
      <c r="P11" s="11">
        <v>1168700</v>
      </c>
      <c r="Q11" s="11">
        <v>1168700</v>
      </c>
      <c r="R11" s="11">
        <v>1168700</v>
      </c>
      <c r="S11" s="11">
        <v>1168700</v>
      </c>
      <c r="T11" s="11">
        <v>1168700</v>
      </c>
      <c r="U11" s="11">
        <v>1168700</v>
      </c>
      <c r="V11" s="11">
        <v>1168700</v>
      </c>
      <c r="W11" s="11">
        <v>1168700</v>
      </c>
      <c r="X11" s="11">
        <v>1168700</v>
      </c>
      <c r="Y11" s="11">
        <v>1168700</v>
      </c>
      <c r="Z11" s="11">
        <v>1168700</v>
      </c>
      <c r="AA11" s="11">
        <v>1168700</v>
      </c>
      <c r="AB11" s="11">
        <v>1168700</v>
      </c>
      <c r="AC11" s="11">
        <v>1168700</v>
      </c>
      <c r="AD11" s="11">
        <v>1168700</v>
      </c>
      <c r="AE11" s="11">
        <v>1168700</v>
      </c>
      <c r="AF11" s="11">
        <v>1168700</v>
      </c>
      <c r="AG11" s="11">
        <v>1168700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792690</v>
      </c>
      <c r="AZ11" s="11">
        <v>1160700</v>
      </c>
      <c r="BA11" s="11">
        <v>1160700</v>
      </c>
      <c r="BB11" s="11">
        <v>1160700</v>
      </c>
      <c r="BC11" s="11">
        <v>1160700</v>
      </c>
      <c r="BD11" s="11">
        <v>1168700</v>
      </c>
      <c r="BE11" s="11">
        <v>1168700</v>
      </c>
      <c r="BF11" s="11">
        <v>1168700</v>
      </c>
      <c r="BG11" s="11">
        <v>1168700</v>
      </c>
      <c r="BH11" s="11">
        <v>1168700</v>
      </c>
      <c r="BI11" s="11">
        <v>1168700</v>
      </c>
      <c r="BJ11" s="11">
        <v>1168700</v>
      </c>
      <c r="BK11" s="11">
        <v>1168700</v>
      </c>
      <c r="BL11" s="11">
        <v>1168700</v>
      </c>
      <c r="BM11" s="11">
        <v>1168700</v>
      </c>
      <c r="BN11" s="11">
        <v>1168700</v>
      </c>
      <c r="BO11" s="11">
        <v>1168700</v>
      </c>
      <c r="BP11" s="11">
        <v>1168700</v>
      </c>
      <c r="BQ11" s="11">
        <v>1168700</v>
      </c>
      <c r="BR11" s="11">
        <v>1168700</v>
      </c>
      <c r="BS11" s="11">
        <v>1168700</v>
      </c>
      <c r="BT11" s="11">
        <v>1168700</v>
      </c>
      <c r="BU11" s="11">
        <v>1168700</v>
      </c>
      <c r="BV11" s="11">
        <v>1168700</v>
      </c>
      <c r="BW11" s="11">
        <v>1168700</v>
      </c>
      <c r="BX11" s="11">
        <v>1168700</v>
      </c>
      <c r="BY11" s="11">
        <v>1168700</v>
      </c>
      <c r="BZ11" s="11">
        <v>1168700</v>
      </c>
      <c r="CA11" s="11">
        <v>1168700</v>
      </c>
      <c r="CB11" s="11">
        <v>1168700</v>
      </c>
      <c r="CC11" s="11">
        <v>1168700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1072620</v>
      </c>
      <c r="D12" s="11">
        <v>1841465</v>
      </c>
      <c r="E12" s="11">
        <v>1905615</v>
      </c>
      <c r="F12" s="11">
        <v>1921615</v>
      </c>
      <c r="G12" s="11">
        <v>1945615</v>
      </c>
      <c r="H12" s="11">
        <v>1945615</v>
      </c>
      <c r="I12" s="11">
        <v>1945615</v>
      </c>
      <c r="J12" s="11">
        <v>1945615</v>
      </c>
      <c r="K12" s="11">
        <v>1945615</v>
      </c>
      <c r="L12" s="11">
        <v>1945615</v>
      </c>
      <c r="M12" s="11">
        <v>1945615</v>
      </c>
      <c r="N12" s="11">
        <v>1945615</v>
      </c>
      <c r="O12" s="11">
        <v>1945615</v>
      </c>
      <c r="P12" s="11">
        <v>1945615</v>
      </c>
      <c r="Q12" s="11">
        <v>1945615</v>
      </c>
      <c r="R12" s="11">
        <v>1945615</v>
      </c>
      <c r="S12" s="11">
        <v>1945615</v>
      </c>
      <c r="T12" s="11">
        <v>1945615</v>
      </c>
      <c r="U12" s="11">
        <v>1945615</v>
      </c>
      <c r="V12" s="11">
        <v>1945615</v>
      </c>
      <c r="W12" s="11">
        <v>1945615</v>
      </c>
      <c r="X12" s="11">
        <v>1945615</v>
      </c>
      <c r="Y12" s="11">
        <v>1945615</v>
      </c>
      <c r="Z12" s="11">
        <v>1945615</v>
      </c>
      <c r="AA12" s="11">
        <v>1945615</v>
      </c>
      <c r="AB12" s="11">
        <v>1945615</v>
      </c>
      <c r="AC12" s="11">
        <v>1945615</v>
      </c>
      <c r="AD12" s="11">
        <v>1945615</v>
      </c>
      <c r="AE12" s="11">
        <v>1945615</v>
      </c>
      <c r="AF12" s="11">
        <v>1945615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1072620</v>
      </c>
      <c r="AZ12" s="11">
        <v>1841465</v>
      </c>
      <c r="BA12" s="11">
        <v>1905615</v>
      </c>
      <c r="BB12" s="11">
        <v>1921615</v>
      </c>
      <c r="BC12" s="11">
        <v>1945615</v>
      </c>
      <c r="BD12" s="11">
        <v>1945615</v>
      </c>
      <c r="BE12" s="11">
        <v>1945615</v>
      </c>
      <c r="BF12" s="11">
        <v>1945615</v>
      </c>
      <c r="BG12" s="11">
        <v>1945615</v>
      </c>
      <c r="BH12" s="11">
        <v>1945615</v>
      </c>
      <c r="BI12" s="11">
        <v>1945615</v>
      </c>
      <c r="BJ12" s="11">
        <v>1945615</v>
      </c>
      <c r="BK12" s="11">
        <v>1945615</v>
      </c>
      <c r="BL12" s="11">
        <v>1945615</v>
      </c>
      <c r="BM12" s="11">
        <v>1945615</v>
      </c>
      <c r="BN12" s="11">
        <v>1945615</v>
      </c>
      <c r="BO12" s="11">
        <v>1945615</v>
      </c>
      <c r="BP12" s="11">
        <v>1945615</v>
      </c>
      <c r="BQ12" s="11">
        <v>1945615</v>
      </c>
      <c r="BR12" s="11">
        <v>1945615</v>
      </c>
      <c r="BS12" s="11">
        <v>1945615</v>
      </c>
      <c r="BT12" s="11">
        <v>1945615</v>
      </c>
      <c r="BU12" s="11">
        <v>1945615</v>
      </c>
      <c r="BV12" s="11">
        <v>1945615</v>
      </c>
      <c r="BW12" s="11">
        <v>1945615</v>
      </c>
      <c r="BX12" s="11">
        <v>1945615</v>
      </c>
      <c r="BY12" s="11">
        <v>1945615</v>
      </c>
      <c r="BZ12" s="11">
        <v>1945615</v>
      </c>
      <c r="CA12" s="11">
        <v>1945615</v>
      </c>
      <c r="CB12" s="11">
        <v>1945615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1562150</v>
      </c>
      <c r="D13" s="11">
        <v>2218630</v>
      </c>
      <c r="E13" s="11">
        <v>2234630</v>
      </c>
      <c r="F13" s="11">
        <v>2234630</v>
      </c>
      <c r="G13" s="11">
        <v>2234630</v>
      </c>
      <c r="H13" s="11">
        <v>2234630</v>
      </c>
      <c r="I13" s="11">
        <v>2234630</v>
      </c>
      <c r="J13" s="11">
        <v>2234630</v>
      </c>
      <c r="K13" s="11">
        <v>2234630</v>
      </c>
      <c r="L13" s="11">
        <v>2234630</v>
      </c>
      <c r="M13" s="11">
        <v>2234630</v>
      </c>
      <c r="N13" s="11">
        <v>2234630</v>
      </c>
      <c r="O13" s="11">
        <v>2234630</v>
      </c>
      <c r="P13" s="11">
        <v>2234630</v>
      </c>
      <c r="Q13" s="11">
        <v>2234630</v>
      </c>
      <c r="R13" s="11">
        <v>2234630</v>
      </c>
      <c r="S13" s="11">
        <v>2234630</v>
      </c>
      <c r="T13" s="11">
        <v>2234630</v>
      </c>
      <c r="U13" s="11">
        <v>2234630</v>
      </c>
      <c r="V13" s="11">
        <v>2234630</v>
      </c>
      <c r="W13" s="11">
        <v>2234630</v>
      </c>
      <c r="X13" s="11">
        <v>2234630</v>
      </c>
      <c r="Y13" s="11">
        <v>2234630</v>
      </c>
      <c r="Z13" s="11">
        <v>2234630</v>
      </c>
      <c r="AA13" s="11">
        <v>2234630</v>
      </c>
      <c r="AB13" s="11">
        <v>2234630</v>
      </c>
      <c r="AC13" s="11">
        <v>2234630</v>
      </c>
      <c r="AD13" s="11">
        <v>2234630</v>
      </c>
      <c r="AE13" s="11">
        <v>2234630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1562150</v>
      </c>
      <c r="AZ13" s="11">
        <v>2218630</v>
      </c>
      <c r="BA13" s="11">
        <v>2234630</v>
      </c>
      <c r="BB13" s="11">
        <v>2234630</v>
      </c>
      <c r="BC13" s="11">
        <v>2234630</v>
      </c>
      <c r="BD13" s="11">
        <v>2234630</v>
      </c>
      <c r="BE13" s="11">
        <v>2234630</v>
      </c>
      <c r="BF13" s="11">
        <v>2234630</v>
      </c>
      <c r="BG13" s="11">
        <v>2234630</v>
      </c>
      <c r="BH13" s="11">
        <v>2234630</v>
      </c>
      <c r="BI13" s="11">
        <v>2234630</v>
      </c>
      <c r="BJ13" s="11">
        <v>2234630</v>
      </c>
      <c r="BK13" s="11">
        <v>2234630</v>
      </c>
      <c r="BL13" s="11">
        <v>2234630</v>
      </c>
      <c r="BM13" s="11">
        <v>2234630</v>
      </c>
      <c r="BN13" s="11">
        <v>2234630</v>
      </c>
      <c r="BO13" s="11">
        <v>2234630</v>
      </c>
      <c r="BP13" s="11">
        <v>2234630</v>
      </c>
      <c r="BQ13" s="11">
        <v>2234630</v>
      </c>
      <c r="BR13" s="11">
        <v>2234630</v>
      </c>
      <c r="BS13" s="11">
        <v>2234630</v>
      </c>
      <c r="BT13" s="11">
        <v>2234630</v>
      </c>
      <c r="BU13" s="11">
        <v>2234630</v>
      </c>
      <c r="BV13" s="11">
        <v>2234630</v>
      </c>
      <c r="BW13" s="11">
        <v>2234630</v>
      </c>
      <c r="BX13" s="11">
        <v>2234630</v>
      </c>
      <c r="BY13" s="11">
        <v>2234630</v>
      </c>
      <c r="BZ13" s="11">
        <v>2234630</v>
      </c>
      <c r="CA13" s="11">
        <v>2234630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2251645</v>
      </c>
      <c r="D14" s="11">
        <v>2660285</v>
      </c>
      <c r="E14" s="11">
        <v>2876345</v>
      </c>
      <c r="F14" s="11">
        <v>2884365</v>
      </c>
      <c r="G14" s="11">
        <v>2884365</v>
      </c>
      <c r="H14" s="11">
        <v>2884365</v>
      </c>
      <c r="I14" s="11">
        <v>2892365</v>
      </c>
      <c r="J14" s="11">
        <v>2892365</v>
      </c>
      <c r="K14" s="11">
        <v>2892365</v>
      </c>
      <c r="L14" s="11">
        <v>2892365</v>
      </c>
      <c r="M14" s="11">
        <v>2892365</v>
      </c>
      <c r="N14" s="11">
        <v>2892365</v>
      </c>
      <c r="O14" s="11">
        <v>2892365</v>
      </c>
      <c r="P14" s="11">
        <v>2892365</v>
      </c>
      <c r="Q14" s="11">
        <v>2892365</v>
      </c>
      <c r="R14" s="11">
        <v>2892365</v>
      </c>
      <c r="S14" s="11">
        <v>2892365</v>
      </c>
      <c r="T14" s="11">
        <v>2892365</v>
      </c>
      <c r="U14" s="11">
        <v>2892365</v>
      </c>
      <c r="V14" s="11">
        <v>2892365</v>
      </c>
      <c r="W14" s="11">
        <v>2892365</v>
      </c>
      <c r="X14" s="11">
        <v>2892365</v>
      </c>
      <c r="Y14" s="11">
        <v>2892365</v>
      </c>
      <c r="Z14" s="11">
        <v>2892365</v>
      </c>
      <c r="AA14" s="11">
        <v>2892365</v>
      </c>
      <c r="AB14" s="11">
        <v>2892365</v>
      </c>
      <c r="AC14" s="11">
        <v>2892365</v>
      </c>
      <c r="AD14" s="11">
        <v>2892365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2251645</v>
      </c>
      <c r="AZ14" s="11">
        <v>2660285</v>
      </c>
      <c r="BA14" s="11">
        <v>2876345</v>
      </c>
      <c r="BB14" s="11">
        <v>2884365</v>
      </c>
      <c r="BC14" s="11">
        <v>2884365</v>
      </c>
      <c r="BD14" s="11">
        <v>2884365</v>
      </c>
      <c r="BE14" s="11">
        <v>2892365</v>
      </c>
      <c r="BF14" s="11">
        <v>2892365</v>
      </c>
      <c r="BG14" s="11">
        <v>2892365</v>
      </c>
      <c r="BH14" s="11">
        <v>2892365</v>
      </c>
      <c r="BI14" s="11">
        <v>2892365</v>
      </c>
      <c r="BJ14" s="11">
        <v>2892365</v>
      </c>
      <c r="BK14" s="11">
        <v>2892365</v>
      </c>
      <c r="BL14" s="11">
        <v>2892365</v>
      </c>
      <c r="BM14" s="11">
        <v>2892365</v>
      </c>
      <c r="BN14" s="11">
        <v>2892365</v>
      </c>
      <c r="BO14" s="11">
        <v>2892365</v>
      </c>
      <c r="BP14" s="11">
        <v>2892365</v>
      </c>
      <c r="BQ14" s="11">
        <v>2892365</v>
      </c>
      <c r="BR14" s="11">
        <v>2892365</v>
      </c>
      <c r="BS14" s="11">
        <v>2892365</v>
      </c>
      <c r="BT14" s="11">
        <v>2892365</v>
      </c>
      <c r="BU14" s="11">
        <v>2892365</v>
      </c>
      <c r="BV14" s="11">
        <v>2892365</v>
      </c>
      <c r="BW14" s="11">
        <v>2892365</v>
      </c>
      <c r="BX14" s="11">
        <v>2892365</v>
      </c>
      <c r="BY14" s="11">
        <v>2892365</v>
      </c>
      <c r="BZ14" s="11">
        <v>2892365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1194825</v>
      </c>
      <c r="D15" s="11">
        <v>2662560</v>
      </c>
      <c r="E15" s="11">
        <v>2734730</v>
      </c>
      <c r="F15" s="11">
        <v>2798730</v>
      </c>
      <c r="G15" s="11">
        <v>2806790</v>
      </c>
      <c r="H15" s="11">
        <v>2822790</v>
      </c>
      <c r="I15" s="11">
        <v>2838910</v>
      </c>
      <c r="J15" s="11">
        <v>2838910</v>
      </c>
      <c r="K15" s="11">
        <v>2838910</v>
      </c>
      <c r="L15" s="11">
        <v>2838910</v>
      </c>
      <c r="M15" s="11">
        <v>2838910</v>
      </c>
      <c r="N15" s="11">
        <v>2838910</v>
      </c>
      <c r="O15" s="11">
        <v>2838910</v>
      </c>
      <c r="P15" s="11">
        <v>2838910</v>
      </c>
      <c r="Q15" s="11">
        <v>2838910</v>
      </c>
      <c r="R15" s="11">
        <v>2838910</v>
      </c>
      <c r="S15" s="11">
        <v>2838910</v>
      </c>
      <c r="T15" s="11">
        <v>2838910</v>
      </c>
      <c r="U15" s="11">
        <v>2838910</v>
      </c>
      <c r="V15" s="11">
        <v>2838910</v>
      </c>
      <c r="W15" s="11">
        <v>2838910</v>
      </c>
      <c r="X15" s="11">
        <v>2838910</v>
      </c>
      <c r="Y15" s="11">
        <v>2838910</v>
      </c>
      <c r="Z15" s="11">
        <v>2838910</v>
      </c>
      <c r="AA15" s="11">
        <v>2838910</v>
      </c>
      <c r="AB15" s="11">
        <v>2838910</v>
      </c>
      <c r="AC15" s="11">
        <v>2838910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1194825</v>
      </c>
      <c r="AZ15" s="11">
        <v>2662560</v>
      </c>
      <c r="BA15" s="11">
        <v>2734730</v>
      </c>
      <c r="BB15" s="11">
        <v>2798730</v>
      </c>
      <c r="BC15" s="11">
        <v>2806790</v>
      </c>
      <c r="BD15" s="11">
        <v>2822790</v>
      </c>
      <c r="BE15" s="11">
        <v>2838910</v>
      </c>
      <c r="BF15" s="11">
        <v>2838910</v>
      </c>
      <c r="BG15" s="11">
        <v>2838910</v>
      </c>
      <c r="BH15" s="11">
        <v>2838910</v>
      </c>
      <c r="BI15" s="11">
        <v>2838910</v>
      </c>
      <c r="BJ15" s="11">
        <v>2838910</v>
      </c>
      <c r="BK15" s="11">
        <v>2838910</v>
      </c>
      <c r="BL15" s="11">
        <v>2838910</v>
      </c>
      <c r="BM15" s="11">
        <v>2838910</v>
      </c>
      <c r="BN15" s="11">
        <v>2838910</v>
      </c>
      <c r="BO15" s="11">
        <v>2838910</v>
      </c>
      <c r="BP15" s="11">
        <v>2838910</v>
      </c>
      <c r="BQ15" s="11">
        <v>2838910</v>
      </c>
      <c r="BR15" s="11">
        <v>2838910</v>
      </c>
      <c r="BS15" s="11">
        <v>2838910</v>
      </c>
      <c r="BT15" s="11">
        <v>2838910</v>
      </c>
      <c r="BU15" s="11">
        <v>2838910</v>
      </c>
      <c r="BV15" s="11">
        <v>2838910</v>
      </c>
      <c r="BW15" s="11">
        <v>2838910</v>
      </c>
      <c r="BX15" s="11">
        <v>2838910</v>
      </c>
      <c r="BY15" s="11">
        <v>2838910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2920990</v>
      </c>
      <c r="D16" s="11">
        <v>4077185</v>
      </c>
      <c r="E16" s="11">
        <v>4277185</v>
      </c>
      <c r="F16" s="11">
        <v>4317485</v>
      </c>
      <c r="G16" s="11">
        <v>4389845</v>
      </c>
      <c r="H16" s="11">
        <v>4389845</v>
      </c>
      <c r="I16" s="11">
        <v>4389845</v>
      </c>
      <c r="J16" s="11">
        <v>4389845</v>
      </c>
      <c r="K16" s="11">
        <v>4405845</v>
      </c>
      <c r="L16" s="11">
        <v>4405845</v>
      </c>
      <c r="M16" s="11">
        <v>4405845</v>
      </c>
      <c r="N16" s="11">
        <v>4405845</v>
      </c>
      <c r="O16" s="11">
        <v>4405845</v>
      </c>
      <c r="P16" s="11">
        <v>4405845</v>
      </c>
      <c r="Q16" s="11">
        <v>4405845</v>
      </c>
      <c r="R16" s="11">
        <v>4405845</v>
      </c>
      <c r="S16" s="11">
        <v>4405845</v>
      </c>
      <c r="T16" s="11">
        <v>4405845</v>
      </c>
      <c r="U16" s="11">
        <v>4405845</v>
      </c>
      <c r="V16" s="11">
        <v>4405845</v>
      </c>
      <c r="W16" s="11">
        <v>4405845</v>
      </c>
      <c r="X16" s="11">
        <v>4405845</v>
      </c>
      <c r="Y16" s="11">
        <v>4405845</v>
      </c>
      <c r="Z16" s="11">
        <v>4405845</v>
      </c>
      <c r="AA16" s="11">
        <v>4405845</v>
      </c>
      <c r="AB16" s="11">
        <v>4405845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2920990</v>
      </c>
      <c r="AZ16" s="11">
        <v>4077185</v>
      </c>
      <c r="BA16" s="11">
        <v>4277185</v>
      </c>
      <c r="BB16" s="11">
        <v>4317485</v>
      </c>
      <c r="BC16" s="11">
        <v>4389845</v>
      </c>
      <c r="BD16" s="11">
        <v>4389845</v>
      </c>
      <c r="BE16" s="11">
        <v>4389845</v>
      </c>
      <c r="BF16" s="11">
        <v>4389845</v>
      </c>
      <c r="BG16" s="11">
        <v>4405845</v>
      </c>
      <c r="BH16" s="11">
        <v>4405845</v>
      </c>
      <c r="BI16" s="11">
        <v>4405845</v>
      </c>
      <c r="BJ16" s="11">
        <v>4405845</v>
      </c>
      <c r="BK16" s="11">
        <v>4405845</v>
      </c>
      <c r="BL16" s="11">
        <v>4405845</v>
      </c>
      <c r="BM16" s="11">
        <v>4405845</v>
      </c>
      <c r="BN16" s="11">
        <v>4405845</v>
      </c>
      <c r="BO16" s="11">
        <v>4405845</v>
      </c>
      <c r="BP16" s="11">
        <v>4405845</v>
      </c>
      <c r="BQ16" s="11">
        <v>4405845</v>
      </c>
      <c r="BR16" s="11">
        <v>4405845</v>
      </c>
      <c r="BS16" s="11">
        <v>4405845</v>
      </c>
      <c r="BT16" s="11">
        <v>4405845</v>
      </c>
      <c r="BU16" s="11">
        <v>4405845</v>
      </c>
      <c r="BV16" s="11">
        <v>4405845</v>
      </c>
      <c r="BW16" s="11">
        <v>4405845</v>
      </c>
      <c r="BX16" s="11">
        <v>4405845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2382730</v>
      </c>
      <c r="D17" s="11">
        <v>2855984</v>
      </c>
      <c r="E17" s="11">
        <v>2952364</v>
      </c>
      <c r="F17" s="11">
        <v>2984534</v>
      </c>
      <c r="G17" s="11">
        <v>3145554</v>
      </c>
      <c r="H17" s="11">
        <v>3145554</v>
      </c>
      <c r="I17" s="11">
        <v>3145554</v>
      </c>
      <c r="J17" s="11">
        <v>3145554</v>
      </c>
      <c r="K17" s="11">
        <v>3145554</v>
      </c>
      <c r="L17" s="11">
        <v>3145554</v>
      </c>
      <c r="M17" s="11">
        <v>3145554</v>
      </c>
      <c r="N17" s="11">
        <v>3145554</v>
      </c>
      <c r="O17" s="11">
        <v>3145554</v>
      </c>
      <c r="P17" s="11">
        <v>3145554</v>
      </c>
      <c r="Q17" s="11">
        <v>3145554</v>
      </c>
      <c r="R17" s="11">
        <v>3145554</v>
      </c>
      <c r="S17" s="11">
        <v>3145554</v>
      </c>
      <c r="T17" s="11">
        <v>3145554</v>
      </c>
      <c r="U17" s="11">
        <v>3145554</v>
      </c>
      <c r="V17" s="11">
        <v>3145554</v>
      </c>
      <c r="W17" s="11">
        <v>3145554</v>
      </c>
      <c r="X17" s="11">
        <v>3145554</v>
      </c>
      <c r="Y17" s="11">
        <v>3145554</v>
      </c>
      <c r="Z17" s="11">
        <v>3145554</v>
      </c>
      <c r="AA17" s="11">
        <v>3145554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2334730</v>
      </c>
      <c r="AZ17" s="11">
        <v>2803148</v>
      </c>
      <c r="BA17" s="11">
        <v>2899528</v>
      </c>
      <c r="BB17" s="11">
        <v>2931698</v>
      </c>
      <c r="BC17" s="11">
        <v>3092718</v>
      </c>
      <c r="BD17" s="11">
        <v>3092718</v>
      </c>
      <c r="BE17" s="11">
        <v>3092718</v>
      </c>
      <c r="BF17" s="11">
        <v>3092718</v>
      </c>
      <c r="BG17" s="11">
        <v>3092718</v>
      </c>
      <c r="BH17" s="11">
        <v>3092718</v>
      </c>
      <c r="BI17" s="11">
        <v>3092718</v>
      </c>
      <c r="BJ17" s="11">
        <v>3092718</v>
      </c>
      <c r="BK17" s="11">
        <v>3092718</v>
      </c>
      <c r="BL17" s="11">
        <v>3092718</v>
      </c>
      <c r="BM17" s="11">
        <v>3092718</v>
      </c>
      <c r="BN17" s="11">
        <v>3092718</v>
      </c>
      <c r="BO17" s="11">
        <v>3092718</v>
      </c>
      <c r="BP17" s="11">
        <v>3092718</v>
      </c>
      <c r="BQ17" s="11">
        <v>3092718</v>
      </c>
      <c r="BR17" s="11">
        <v>3092718</v>
      </c>
      <c r="BS17" s="11">
        <v>3092718</v>
      </c>
      <c r="BT17" s="11">
        <v>3092718</v>
      </c>
      <c r="BU17" s="11">
        <v>3092718</v>
      </c>
      <c r="BV17" s="11">
        <v>3092718</v>
      </c>
      <c r="BW17" s="11">
        <v>3092718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1122400</v>
      </c>
      <c r="D18" s="11">
        <v>1827880</v>
      </c>
      <c r="E18" s="11">
        <v>2084800</v>
      </c>
      <c r="F18" s="11">
        <v>2422620</v>
      </c>
      <c r="G18" s="11">
        <v>2495070</v>
      </c>
      <c r="H18" s="11">
        <v>2495070</v>
      </c>
      <c r="I18" s="11">
        <v>2495070</v>
      </c>
      <c r="J18" s="11">
        <v>2495070</v>
      </c>
      <c r="K18" s="11">
        <v>2495070</v>
      </c>
      <c r="L18" s="11">
        <v>2495070</v>
      </c>
      <c r="M18" s="11">
        <v>2495070</v>
      </c>
      <c r="N18" s="11">
        <v>2495070</v>
      </c>
      <c r="O18" s="11">
        <v>2495070</v>
      </c>
      <c r="P18" s="11">
        <v>2495070</v>
      </c>
      <c r="Q18" s="11">
        <v>2495070</v>
      </c>
      <c r="R18" s="11">
        <v>2495070</v>
      </c>
      <c r="S18" s="11">
        <v>2495070</v>
      </c>
      <c r="T18" s="11">
        <v>2495070</v>
      </c>
      <c r="U18" s="11">
        <v>2495070</v>
      </c>
      <c r="V18" s="11">
        <v>2495070</v>
      </c>
      <c r="W18" s="11">
        <v>2495070</v>
      </c>
      <c r="X18" s="11">
        <v>2495070</v>
      </c>
      <c r="Y18" s="11">
        <v>2495070</v>
      </c>
      <c r="Z18" s="11">
        <v>2495070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1014400</v>
      </c>
      <c r="AZ18" s="11">
        <v>1685299.96</v>
      </c>
      <c r="BA18" s="11">
        <v>1914219.96</v>
      </c>
      <c r="BB18" s="11">
        <v>2252039.96</v>
      </c>
      <c r="BC18" s="11">
        <v>2324489.96</v>
      </c>
      <c r="BD18" s="11">
        <v>2324489.96</v>
      </c>
      <c r="BE18" s="11">
        <v>2324489.96</v>
      </c>
      <c r="BF18" s="11">
        <v>2324489.96</v>
      </c>
      <c r="BG18" s="11">
        <v>2324489.96</v>
      </c>
      <c r="BH18" s="11">
        <v>2324489.96</v>
      </c>
      <c r="BI18" s="11">
        <v>2324489.96</v>
      </c>
      <c r="BJ18" s="11">
        <v>2324489.96</v>
      </c>
      <c r="BK18" s="11">
        <v>2324489.96</v>
      </c>
      <c r="BL18" s="11">
        <v>2324489.96</v>
      </c>
      <c r="BM18" s="11">
        <v>2324489.96</v>
      </c>
      <c r="BN18" s="11">
        <v>2324489.96</v>
      </c>
      <c r="BO18" s="11">
        <v>2324489.96</v>
      </c>
      <c r="BP18" s="11">
        <v>2324489.96</v>
      </c>
      <c r="BQ18" s="11">
        <v>2324489.96</v>
      </c>
      <c r="BR18" s="11">
        <v>2324489.96</v>
      </c>
      <c r="BS18" s="11">
        <v>2324489.96</v>
      </c>
      <c r="BT18" s="11">
        <v>2324489.96</v>
      </c>
      <c r="BU18" s="11">
        <v>2324489.96</v>
      </c>
      <c r="BV18" s="11">
        <v>2324489.96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1162839</v>
      </c>
      <c r="D19" s="11">
        <v>1796419</v>
      </c>
      <c r="E19" s="11">
        <v>2093179</v>
      </c>
      <c r="F19" s="11">
        <v>2109279</v>
      </c>
      <c r="G19" s="11">
        <v>2117329</v>
      </c>
      <c r="H19" s="11">
        <v>2117329</v>
      </c>
      <c r="I19" s="11">
        <v>2117329</v>
      </c>
      <c r="J19" s="11">
        <v>2117329</v>
      </c>
      <c r="K19" s="11">
        <v>2117329</v>
      </c>
      <c r="L19" s="11">
        <v>2117329</v>
      </c>
      <c r="M19" s="11">
        <v>2117329</v>
      </c>
      <c r="N19" s="11">
        <v>2117329</v>
      </c>
      <c r="O19" s="11">
        <v>2117329</v>
      </c>
      <c r="P19" s="11">
        <v>2117329</v>
      </c>
      <c r="Q19" s="11">
        <v>2117329</v>
      </c>
      <c r="R19" s="11">
        <v>2117329</v>
      </c>
      <c r="S19" s="11">
        <v>2117329</v>
      </c>
      <c r="T19" s="11">
        <v>2117329</v>
      </c>
      <c r="U19" s="11">
        <v>2117329</v>
      </c>
      <c r="V19" s="11">
        <v>2117329</v>
      </c>
      <c r="W19" s="11">
        <v>2117329</v>
      </c>
      <c r="X19" s="11">
        <v>2117329</v>
      </c>
      <c r="Y19" s="11">
        <v>2117329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1040053.98</v>
      </c>
      <c r="AZ19" s="11">
        <v>1575144.01</v>
      </c>
      <c r="BA19" s="11">
        <v>1799779</v>
      </c>
      <c r="BB19" s="11">
        <v>1815879</v>
      </c>
      <c r="BC19" s="11">
        <v>1823929</v>
      </c>
      <c r="BD19" s="11">
        <v>1823929</v>
      </c>
      <c r="BE19" s="11">
        <v>1823929</v>
      </c>
      <c r="BF19" s="11">
        <v>1823929</v>
      </c>
      <c r="BG19" s="11">
        <v>1823929</v>
      </c>
      <c r="BH19" s="11">
        <v>1823929</v>
      </c>
      <c r="BI19" s="11">
        <v>1823929</v>
      </c>
      <c r="BJ19" s="11">
        <v>1823929</v>
      </c>
      <c r="BK19" s="11">
        <v>1823929</v>
      </c>
      <c r="BL19" s="11">
        <v>1823929</v>
      </c>
      <c r="BM19" s="11">
        <v>1823929</v>
      </c>
      <c r="BN19" s="11">
        <v>1823929</v>
      </c>
      <c r="BO19" s="11">
        <v>1823929</v>
      </c>
      <c r="BP19" s="11">
        <v>1823929</v>
      </c>
      <c r="BQ19" s="11">
        <v>1823929</v>
      </c>
      <c r="BR19" s="11">
        <v>1823929</v>
      </c>
      <c r="BS19" s="11">
        <v>1823929</v>
      </c>
      <c r="BT19" s="11">
        <v>1823929</v>
      </c>
      <c r="BU19" s="11">
        <v>1823929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1700670</v>
      </c>
      <c r="D20" s="11">
        <v>2679590</v>
      </c>
      <c r="E20" s="11">
        <v>2751990</v>
      </c>
      <c r="F20" s="11">
        <v>2888120</v>
      </c>
      <c r="G20" s="11">
        <v>2904170</v>
      </c>
      <c r="H20" s="11">
        <v>2904170</v>
      </c>
      <c r="I20" s="11">
        <v>2904170</v>
      </c>
      <c r="J20" s="11">
        <v>2904170</v>
      </c>
      <c r="K20" s="11">
        <v>2904170</v>
      </c>
      <c r="L20" s="11">
        <v>2904170</v>
      </c>
      <c r="M20" s="11">
        <v>2904170</v>
      </c>
      <c r="N20" s="11">
        <v>2904170</v>
      </c>
      <c r="O20" s="11">
        <v>2904170</v>
      </c>
      <c r="P20" s="11">
        <v>2904170</v>
      </c>
      <c r="Q20" s="11">
        <v>2904170</v>
      </c>
      <c r="R20" s="11">
        <v>2904170</v>
      </c>
      <c r="S20" s="11">
        <v>2904170</v>
      </c>
      <c r="T20" s="11">
        <v>2904170</v>
      </c>
      <c r="U20" s="11">
        <v>2904170</v>
      </c>
      <c r="V20" s="11">
        <v>2904170</v>
      </c>
      <c r="W20" s="11">
        <v>2904170</v>
      </c>
      <c r="X20" s="11">
        <v>2904170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1373069.97</v>
      </c>
      <c r="AZ20" s="11">
        <v>1970834.79</v>
      </c>
      <c r="BA20" s="11">
        <v>2023134.79</v>
      </c>
      <c r="BB20" s="11">
        <v>2091199.79</v>
      </c>
      <c r="BC20" s="11">
        <v>2103225.21</v>
      </c>
      <c r="BD20" s="11">
        <v>2103225.21</v>
      </c>
      <c r="BE20" s="11">
        <v>2103225.21</v>
      </c>
      <c r="BF20" s="11">
        <v>2103225.21</v>
      </c>
      <c r="BG20" s="11">
        <v>2103225.21</v>
      </c>
      <c r="BH20" s="11">
        <v>2103225.21</v>
      </c>
      <c r="BI20" s="11">
        <v>2103225.21</v>
      </c>
      <c r="BJ20" s="11">
        <v>2103225.21</v>
      </c>
      <c r="BK20" s="11">
        <v>2103225.21</v>
      </c>
      <c r="BL20" s="11">
        <v>2103225.21</v>
      </c>
      <c r="BM20" s="11">
        <v>2103225.21</v>
      </c>
      <c r="BN20" s="11">
        <v>2103225.21</v>
      </c>
      <c r="BO20" s="11">
        <v>2103225.21</v>
      </c>
      <c r="BP20" s="11">
        <v>2103225.21</v>
      </c>
      <c r="BQ20" s="11">
        <v>2103225.21</v>
      </c>
      <c r="BR20" s="11">
        <v>2103225.21</v>
      </c>
      <c r="BS20" s="11">
        <v>2103225.21</v>
      </c>
      <c r="BT20" s="11">
        <v>2103225.21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1780740</v>
      </c>
      <c r="D21" s="11">
        <v>2326800</v>
      </c>
      <c r="E21" s="11">
        <v>2559060</v>
      </c>
      <c r="F21" s="11">
        <v>2559060</v>
      </c>
      <c r="G21" s="11">
        <v>2559060</v>
      </c>
      <c r="H21" s="11">
        <v>2559060</v>
      </c>
      <c r="I21" s="11">
        <v>2559060</v>
      </c>
      <c r="J21" s="11">
        <v>2559060</v>
      </c>
      <c r="K21" s="11">
        <v>2559060</v>
      </c>
      <c r="L21" s="11">
        <v>2559060</v>
      </c>
      <c r="M21" s="11">
        <v>2559060</v>
      </c>
      <c r="N21" s="11">
        <v>2559060</v>
      </c>
      <c r="O21" s="11">
        <v>2559060</v>
      </c>
      <c r="P21" s="11">
        <v>2559060</v>
      </c>
      <c r="Q21" s="11">
        <v>2559060</v>
      </c>
      <c r="R21" s="11">
        <v>2559060</v>
      </c>
      <c r="S21" s="11">
        <v>2559060</v>
      </c>
      <c r="T21" s="11">
        <v>2559060</v>
      </c>
      <c r="U21" s="11">
        <v>2559060</v>
      </c>
      <c r="V21" s="11">
        <v>2559060</v>
      </c>
      <c r="W21" s="11">
        <v>2559060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939300.19</v>
      </c>
      <c r="AZ21" s="11">
        <v>1212330.34</v>
      </c>
      <c r="BA21" s="11">
        <v>1328460.7</v>
      </c>
      <c r="BB21" s="11">
        <v>1328460.7</v>
      </c>
      <c r="BC21" s="11">
        <v>1328460.7</v>
      </c>
      <c r="BD21" s="11">
        <v>1328460.7</v>
      </c>
      <c r="BE21" s="11">
        <v>1328460.7</v>
      </c>
      <c r="BF21" s="11">
        <v>1328460.7</v>
      </c>
      <c r="BG21" s="11">
        <v>1328460.7</v>
      </c>
      <c r="BH21" s="11">
        <v>1328460.7</v>
      </c>
      <c r="BI21" s="11">
        <v>1328460.7</v>
      </c>
      <c r="BJ21" s="11">
        <v>1328460.7</v>
      </c>
      <c r="BK21" s="11">
        <v>1328460.7</v>
      </c>
      <c r="BL21" s="11">
        <v>1328460.7</v>
      </c>
      <c r="BM21" s="11">
        <v>1328460.7</v>
      </c>
      <c r="BN21" s="11">
        <v>1328460.7</v>
      </c>
      <c r="BO21" s="11">
        <v>1328460.7</v>
      </c>
      <c r="BP21" s="11">
        <v>1328460.7</v>
      </c>
      <c r="BQ21" s="11">
        <v>1328460.7</v>
      </c>
      <c r="BR21" s="11">
        <v>1328460.7</v>
      </c>
      <c r="BS21" s="11">
        <v>1328460.7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1147340</v>
      </c>
      <c r="D22" s="11">
        <v>2430910</v>
      </c>
      <c r="E22" s="11">
        <v>2624010</v>
      </c>
      <c r="F22" s="11">
        <v>2624010</v>
      </c>
      <c r="G22" s="11">
        <v>2624010</v>
      </c>
      <c r="H22" s="11">
        <v>2624010</v>
      </c>
      <c r="I22" s="11">
        <v>2624010</v>
      </c>
      <c r="J22" s="11">
        <v>2624010</v>
      </c>
      <c r="K22" s="11">
        <v>2624010</v>
      </c>
      <c r="L22" s="11">
        <v>2624010</v>
      </c>
      <c r="M22" s="11">
        <v>2624010</v>
      </c>
      <c r="N22" s="11">
        <v>2624010</v>
      </c>
      <c r="O22" s="11">
        <v>2624010</v>
      </c>
      <c r="P22" s="11">
        <v>2624010</v>
      </c>
      <c r="Q22" s="11">
        <v>2624010</v>
      </c>
      <c r="R22" s="11">
        <v>2624010</v>
      </c>
      <c r="S22" s="11">
        <v>2624010</v>
      </c>
      <c r="T22" s="11">
        <v>2624010</v>
      </c>
      <c r="U22" s="11">
        <v>2624010</v>
      </c>
      <c r="V22" s="11">
        <v>2624010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573669.85</v>
      </c>
      <c r="AZ22" s="11">
        <v>1215454.54</v>
      </c>
      <c r="BA22" s="11">
        <v>1312004.5</v>
      </c>
      <c r="BB22" s="11">
        <v>1312004.5</v>
      </c>
      <c r="BC22" s="11">
        <v>1312004.5</v>
      </c>
      <c r="BD22" s="11">
        <v>1312004.5</v>
      </c>
      <c r="BE22" s="11">
        <v>1312004.5</v>
      </c>
      <c r="BF22" s="11">
        <v>1312004.5</v>
      </c>
      <c r="BG22" s="11">
        <v>1312004.5</v>
      </c>
      <c r="BH22" s="11">
        <v>1312004.5</v>
      </c>
      <c r="BI22" s="11">
        <v>1312004.5</v>
      </c>
      <c r="BJ22" s="11">
        <v>1312004.5</v>
      </c>
      <c r="BK22" s="11">
        <v>1312004.5</v>
      </c>
      <c r="BL22" s="11">
        <v>1312004.5</v>
      </c>
      <c r="BM22" s="11">
        <v>1312004.5</v>
      </c>
      <c r="BN22" s="11">
        <v>1312004.5</v>
      </c>
      <c r="BO22" s="11">
        <v>1312004.5</v>
      </c>
      <c r="BP22" s="11">
        <v>1312004.5</v>
      </c>
      <c r="BQ22" s="11">
        <v>1312004.5</v>
      </c>
      <c r="BR22" s="11">
        <v>1312004.5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1829800</v>
      </c>
      <c r="D23" s="11">
        <v>2448390</v>
      </c>
      <c r="E23" s="11">
        <v>2617440</v>
      </c>
      <c r="F23" s="11">
        <v>2617440</v>
      </c>
      <c r="G23" s="11">
        <v>2617440</v>
      </c>
      <c r="H23" s="11">
        <v>2617440</v>
      </c>
      <c r="I23" s="11">
        <v>2617440</v>
      </c>
      <c r="J23" s="11">
        <v>2617440</v>
      </c>
      <c r="K23" s="11">
        <v>2617440</v>
      </c>
      <c r="L23" s="11">
        <v>2617440</v>
      </c>
      <c r="M23" s="11">
        <v>2617440</v>
      </c>
      <c r="N23" s="11">
        <v>2617440</v>
      </c>
      <c r="O23" s="11">
        <v>2617440</v>
      </c>
      <c r="P23" s="11">
        <v>2617440</v>
      </c>
      <c r="Q23" s="11">
        <v>2617440</v>
      </c>
      <c r="R23" s="11">
        <v>2617440</v>
      </c>
      <c r="S23" s="11">
        <v>2617440</v>
      </c>
      <c r="T23" s="11">
        <v>2617440</v>
      </c>
      <c r="U23" s="11">
        <v>2617440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914899.95</v>
      </c>
      <c r="AZ23" s="11">
        <v>1224194.45</v>
      </c>
      <c r="BA23" s="11">
        <v>1308720.08</v>
      </c>
      <c r="BB23" s="11">
        <v>1308720.08</v>
      </c>
      <c r="BC23" s="11">
        <v>1308720.08</v>
      </c>
      <c r="BD23" s="11">
        <v>1308720.08</v>
      </c>
      <c r="BE23" s="11">
        <v>1308720.08</v>
      </c>
      <c r="BF23" s="11">
        <v>1308720.08</v>
      </c>
      <c r="BG23" s="11">
        <v>1308720.08</v>
      </c>
      <c r="BH23" s="11">
        <v>1308720.08</v>
      </c>
      <c r="BI23" s="11">
        <v>1308720.08</v>
      </c>
      <c r="BJ23" s="11">
        <v>1308720.08</v>
      </c>
      <c r="BK23" s="11">
        <v>1308720.08</v>
      </c>
      <c r="BL23" s="11">
        <v>1308720.08</v>
      </c>
      <c r="BM23" s="11">
        <v>1308720.08</v>
      </c>
      <c r="BN23" s="11">
        <v>1308720.08</v>
      </c>
      <c r="BO23" s="11">
        <v>1308720.08</v>
      </c>
      <c r="BP23" s="11">
        <v>1308720.08</v>
      </c>
      <c r="BQ23" s="11">
        <v>1308720.08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3087810</v>
      </c>
      <c r="D24" s="11">
        <v>3827200</v>
      </c>
      <c r="E24" s="11">
        <v>4060610</v>
      </c>
      <c r="F24" s="11">
        <v>4060610</v>
      </c>
      <c r="G24" s="11">
        <v>4060610</v>
      </c>
      <c r="H24" s="11">
        <v>4060610</v>
      </c>
      <c r="I24" s="11">
        <v>4060610</v>
      </c>
      <c r="J24" s="11">
        <v>4060610</v>
      </c>
      <c r="K24" s="11">
        <v>4060610</v>
      </c>
      <c r="L24" s="11">
        <v>4060610</v>
      </c>
      <c r="M24" s="11">
        <v>4060610</v>
      </c>
      <c r="N24" s="11">
        <v>4060610</v>
      </c>
      <c r="O24" s="11">
        <v>4060610</v>
      </c>
      <c r="P24" s="11">
        <v>4060610</v>
      </c>
      <c r="Q24" s="11">
        <v>4060610</v>
      </c>
      <c r="R24" s="11">
        <v>4060610</v>
      </c>
      <c r="S24" s="11">
        <v>4060610</v>
      </c>
      <c r="T24" s="11">
        <v>4060610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1543905.12</v>
      </c>
      <c r="AZ24" s="11">
        <v>1913599.87</v>
      </c>
      <c r="BA24" s="11">
        <v>2030304.65</v>
      </c>
      <c r="BB24" s="11">
        <v>2030304.65</v>
      </c>
      <c r="BC24" s="11">
        <v>2030304.65</v>
      </c>
      <c r="BD24" s="11">
        <v>2030304.65</v>
      </c>
      <c r="BE24" s="11">
        <v>2030304.65</v>
      </c>
      <c r="BF24" s="11">
        <v>2030304.65</v>
      </c>
      <c r="BG24" s="11">
        <v>2030304.65</v>
      </c>
      <c r="BH24" s="11">
        <v>2030304.65</v>
      </c>
      <c r="BI24" s="11">
        <v>2030304.65</v>
      </c>
      <c r="BJ24" s="11">
        <v>2030304.65</v>
      </c>
      <c r="BK24" s="11">
        <v>2030304.65</v>
      </c>
      <c r="BL24" s="11">
        <v>2030304.65</v>
      </c>
      <c r="BM24" s="11">
        <v>2030304.65</v>
      </c>
      <c r="BN24" s="11">
        <v>2030304.65</v>
      </c>
      <c r="BO24" s="11">
        <v>2030304.65</v>
      </c>
      <c r="BP24" s="11">
        <v>2030304.65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2491470</v>
      </c>
      <c r="D25" s="11">
        <v>2885050</v>
      </c>
      <c r="E25" s="11">
        <v>2893100</v>
      </c>
      <c r="F25" s="11">
        <v>2931680</v>
      </c>
      <c r="G25" s="11">
        <v>2931680</v>
      </c>
      <c r="H25" s="11">
        <v>2931680</v>
      </c>
      <c r="I25" s="11">
        <v>2931680</v>
      </c>
      <c r="J25" s="11">
        <v>2931680</v>
      </c>
      <c r="K25" s="11">
        <v>2931680</v>
      </c>
      <c r="L25" s="11">
        <v>2931680</v>
      </c>
      <c r="M25" s="11">
        <v>2931680</v>
      </c>
      <c r="N25" s="11">
        <v>2931680</v>
      </c>
      <c r="O25" s="11">
        <v>2931680</v>
      </c>
      <c r="P25" s="11">
        <v>2931680</v>
      </c>
      <c r="Q25" s="11">
        <v>2931680</v>
      </c>
      <c r="R25" s="11">
        <v>2931680</v>
      </c>
      <c r="S25" s="11">
        <v>2931680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1245734.62</v>
      </c>
      <c r="AZ25" s="11">
        <v>1442524.62</v>
      </c>
      <c r="BA25" s="11">
        <v>1446549.74</v>
      </c>
      <c r="BB25" s="11">
        <v>1465839.7</v>
      </c>
      <c r="BC25" s="11">
        <v>1465839.7</v>
      </c>
      <c r="BD25" s="11">
        <v>1465839.7</v>
      </c>
      <c r="BE25" s="11">
        <v>1465839.7</v>
      </c>
      <c r="BF25" s="11">
        <v>1465839.7</v>
      </c>
      <c r="BG25" s="11">
        <v>1465839.7</v>
      </c>
      <c r="BH25" s="11">
        <v>1465839.7</v>
      </c>
      <c r="BI25" s="11">
        <v>1465839.7</v>
      </c>
      <c r="BJ25" s="11">
        <v>1465839.7</v>
      </c>
      <c r="BK25" s="11">
        <v>1465839.7</v>
      </c>
      <c r="BL25" s="11">
        <v>1465839.7</v>
      </c>
      <c r="BM25" s="11">
        <v>1465839.7</v>
      </c>
      <c r="BN25" s="11">
        <v>1465839.7</v>
      </c>
      <c r="BO25" s="11">
        <v>1465839.7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2070380</v>
      </c>
      <c r="D26" s="11">
        <v>2399260</v>
      </c>
      <c r="E26" s="11">
        <v>2551970</v>
      </c>
      <c r="F26" s="11">
        <v>2568090</v>
      </c>
      <c r="G26" s="11">
        <v>2576140</v>
      </c>
      <c r="H26" s="11">
        <v>2576140</v>
      </c>
      <c r="I26" s="11">
        <v>2576140</v>
      </c>
      <c r="J26" s="11">
        <v>2576140</v>
      </c>
      <c r="K26" s="11">
        <v>2576140</v>
      </c>
      <c r="L26" s="11">
        <v>2576140</v>
      </c>
      <c r="M26" s="11">
        <v>2576140</v>
      </c>
      <c r="N26" s="11">
        <v>2576140</v>
      </c>
      <c r="O26" s="11">
        <v>2576140</v>
      </c>
      <c r="P26" s="11">
        <v>2576140</v>
      </c>
      <c r="Q26" s="11">
        <v>2576140</v>
      </c>
      <c r="R26" s="11">
        <v>2576140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1035190.22</v>
      </c>
      <c r="AZ26" s="11">
        <v>1199630.1</v>
      </c>
      <c r="BA26" s="11">
        <v>1275985.06</v>
      </c>
      <c r="BB26" s="11">
        <v>1292105.06</v>
      </c>
      <c r="BC26" s="11">
        <v>1300155.06</v>
      </c>
      <c r="BD26" s="11">
        <v>1300155.06</v>
      </c>
      <c r="BE26" s="11">
        <v>1300155.06</v>
      </c>
      <c r="BF26" s="11">
        <v>1300155.06</v>
      </c>
      <c r="BG26" s="11">
        <v>1300155.06</v>
      </c>
      <c r="BH26" s="11">
        <v>1300155.06</v>
      </c>
      <c r="BI26" s="11">
        <v>1300155.06</v>
      </c>
      <c r="BJ26" s="11">
        <v>1300155.06</v>
      </c>
      <c r="BK26" s="11">
        <v>1300155.06</v>
      </c>
      <c r="BL26" s="11">
        <v>1300155.06</v>
      </c>
      <c r="BM26" s="11">
        <v>1300155.06</v>
      </c>
      <c r="BN26" s="11">
        <v>1300155.06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1664980</v>
      </c>
      <c r="D27" s="11">
        <v>2655090</v>
      </c>
      <c r="E27" s="11">
        <v>2713310</v>
      </c>
      <c r="F27" s="11">
        <v>2731420</v>
      </c>
      <c r="G27" s="11">
        <v>2731420</v>
      </c>
      <c r="H27" s="11">
        <v>2731420</v>
      </c>
      <c r="I27" s="11">
        <v>2731420</v>
      </c>
      <c r="J27" s="11">
        <v>2731420</v>
      </c>
      <c r="K27" s="11">
        <v>2731420</v>
      </c>
      <c r="L27" s="11">
        <v>2731420</v>
      </c>
      <c r="M27" s="11">
        <v>2731420</v>
      </c>
      <c r="N27" s="11">
        <v>2731420</v>
      </c>
      <c r="O27" s="11">
        <v>2731420</v>
      </c>
      <c r="P27" s="11">
        <v>2731420</v>
      </c>
      <c r="Q27" s="11">
        <v>2731420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832490</v>
      </c>
      <c r="AZ27" s="11">
        <v>1327545.06</v>
      </c>
      <c r="BA27" s="11">
        <v>1369715.06</v>
      </c>
      <c r="BB27" s="11">
        <v>1383800.06</v>
      </c>
      <c r="BC27" s="11">
        <v>1383800.06</v>
      </c>
      <c r="BD27" s="11">
        <v>1383800.06</v>
      </c>
      <c r="BE27" s="11">
        <v>1383800.06</v>
      </c>
      <c r="BF27" s="11">
        <v>1383800.06</v>
      </c>
      <c r="BG27" s="11">
        <v>1383800.06</v>
      </c>
      <c r="BH27" s="11">
        <v>1383800.06</v>
      </c>
      <c r="BI27" s="11">
        <v>1383800.06</v>
      </c>
      <c r="BJ27" s="11">
        <v>1383800.06</v>
      </c>
      <c r="BK27" s="11">
        <v>1383800.06</v>
      </c>
      <c r="BL27" s="11">
        <v>1383800.06</v>
      </c>
      <c r="BM27" s="11">
        <v>1383800.06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5826340</v>
      </c>
      <c r="D28" s="11">
        <v>7206010</v>
      </c>
      <c r="E28" s="11">
        <v>7431290</v>
      </c>
      <c r="F28" s="11">
        <v>7439330</v>
      </c>
      <c r="G28" s="11">
        <v>7487570</v>
      </c>
      <c r="H28" s="11">
        <v>7487570</v>
      </c>
      <c r="I28" s="11">
        <v>7487570</v>
      </c>
      <c r="J28" s="11">
        <v>7487570</v>
      </c>
      <c r="K28" s="11">
        <v>7487570</v>
      </c>
      <c r="L28" s="11">
        <v>7487570</v>
      </c>
      <c r="M28" s="11">
        <v>7487570</v>
      </c>
      <c r="N28" s="11">
        <v>7487570</v>
      </c>
      <c r="O28" s="11">
        <v>7487570</v>
      </c>
      <c r="P28" s="11">
        <v>7487570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2913170.02</v>
      </c>
      <c r="AZ28" s="11">
        <v>3731185.02</v>
      </c>
      <c r="BA28" s="11">
        <v>3843825.02</v>
      </c>
      <c r="BB28" s="11">
        <v>3847845.02</v>
      </c>
      <c r="BC28" s="11">
        <v>3871965.02</v>
      </c>
      <c r="BD28" s="11">
        <v>3871965.02</v>
      </c>
      <c r="BE28" s="11">
        <v>3871965.02</v>
      </c>
      <c r="BF28" s="11">
        <v>3871965.02</v>
      </c>
      <c r="BG28" s="11">
        <v>3871965.02</v>
      </c>
      <c r="BH28" s="11">
        <v>3871965.02</v>
      </c>
      <c r="BI28" s="11">
        <v>3871965.02</v>
      </c>
      <c r="BJ28" s="11">
        <v>3871965.02</v>
      </c>
      <c r="BK28" s="11">
        <v>3871965.02</v>
      </c>
      <c r="BL28" s="11">
        <v>3871965.02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1973500</v>
      </c>
      <c r="D29" s="11">
        <v>2827190</v>
      </c>
      <c r="E29" s="11">
        <v>2835190</v>
      </c>
      <c r="F29" s="11">
        <v>2883430</v>
      </c>
      <c r="G29" s="11">
        <v>2883430</v>
      </c>
      <c r="H29" s="11">
        <v>2883430</v>
      </c>
      <c r="I29" s="11">
        <v>2883430</v>
      </c>
      <c r="J29" s="11">
        <v>2883430</v>
      </c>
      <c r="K29" s="11">
        <v>2883430</v>
      </c>
      <c r="L29" s="11">
        <v>2883430</v>
      </c>
      <c r="M29" s="11">
        <v>2883430</v>
      </c>
      <c r="N29" s="11">
        <v>2883430</v>
      </c>
      <c r="O29" s="11">
        <v>2883430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1089230</v>
      </c>
      <c r="AZ29" s="11">
        <v>1516075</v>
      </c>
      <c r="BA29" s="11">
        <v>1520075</v>
      </c>
      <c r="BB29" s="11">
        <v>1544195</v>
      </c>
      <c r="BC29" s="11">
        <v>1544195</v>
      </c>
      <c r="BD29" s="11">
        <v>1544195</v>
      </c>
      <c r="BE29" s="11">
        <v>1544195</v>
      </c>
      <c r="BF29" s="11">
        <v>1544195</v>
      </c>
      <c r="BG29" s="11">
        <v>1544195</v>
      </c>
      <c r="BH29" s="11">
        <v>1544195</v>
      </c>
      <c r="BI29" s="11">
        <v>1544195</v>
      </c>
      <c r="BJ29" s="11">
        <v>1544195</v>
      </c>
      <c r="BK29" s="11">
        <v>1544195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1579090</v>
      </c>
      <c r="D30" s="11">
        <v>2466970</v>
      </c>
      <c r="E30" s="11">
        <v>2515210</v>
      </c>
      <c r="F30" s="11">
        <v>2525270</v>
      </c>
      <c r="G30" s="11">
        <v>2525270</v>
      </c>
      <c r="H30" s="11">
        <v>2525270</v>
      </c>
      <c r="I30" s="11">
        <v>2525270</v>
      </c>
      <c r="J30" s="11">
        <v>2525270</v>
      </c>
      <c r="K30" s="11">
        <v>2525270</v>
      </c>
      <c r="L30" s="11">
        <v>2525270</v>
      </c>
      <c r="M30" s="11">
        <v>2525270</v>
      </c>
      <c r="N30" s="11">
        <v>2525270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789545</v>
      </c>
      <c r="AZ30" s="11">
        <v>1233485</v>
      </c>
      <c r="BA30" s="11">
        <v>1257605</v>
      </c>
      <c r="BB30" s="11">
        <v>1265653</v>
      </c>
      <c r="BC30" s="11">
        <v>1265653</v>
      </c>
      <c r="BD30" s="11">
        <v>1265653</v>
      </c>
      <c r="BE30" s="11">
        <v>1265653</v>
      </c>
      <c r="BF30" s="11">
        <v>1265653</v>
      </c>
      <c r="BG30" s="11">
        <v>1265653</v>
      </c>
      <c r="BH30" s="11">
        <v>1265653</v>
      </c>
      <c r="BI30" s="11">
        <v>1265653</v>
      </c>
      <c r="BJ30" s="11">
        <v>1265653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2776960</v>
      </c>
      <c r="D31" s="11">
        <v>3322380</v>
      </c>
      <c r="E31" s="11">
        <v>3330440</v>
      </c>
      <c r="F31" s="11">
        <v>3340500</v>
      </c>
      <c r="G31" s="11">
        <v>3350560</v>
      </c>
      <c r="H31" s="11">
        <v>3350560</v>
      </c>
      <c r="I31" s="11">
        <v>3340500</v>
      </c>
      <c r="J31" s="11">
        <v>3340500</v>
      </c>
      <c r="K31" s="11">
        <v>3340500</v>
      </c>
      <c r="L31" s="11">
        <v>3340500</v>
      </c>
      <c r="M31" s="11">
        <v>3340500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1388480</v>
      </c>
      <c r="AZ31" s="11">
        <v>1661190</v>
      </c>
      <c r="BA31" s="11">
        <v>1665220</v>
      </c>
      <c r="BB31" s="11">
        <v>1673268</v>
      </c>
      <c r="BC31" s="11">
        <v>1681316</v>
      </c>
      <c r="BD31" s="11">
        <v>1681316</v>
      </c>
      <c r="BE31" s="11">
        <v>1673268</v>
      </c>
      <c r="BF31" s="11">
        <v>1673268</v>
      </c>
      <c r="BG31" s="11">
        <v>1673268</v>
      </c>
      <c r="BH31" s="11">
        <v>1673268</v>
      </c>
      <c r="BI31" s="11">
        <v>1673268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3960770</v>
      </c>
      <c r="D32" s="11">
        <v>5259120</v>
      </c>
      <c r="E32" s="11">
        <v>5331420</v>
      </c>
      <c r="F32" s="11">
        <v>5379700</v>
      </c>
      <c r="G32" s="11">
        <v>5379700</v>
      </c>
      <c r="H32" s="11">
        <v>5359260</v>
      </c>
      <c r="I32" s="11">
        <v>5359260</v>
      </c>
      <c r="J32" s="11">
        <v>5359260</v>
      </c>
      <c r="K32" s="11">
        <v>5359260</v>
      </c>
      <c r="L32" s="11">
        <v>5359260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1980385</v>
      </c>
      <c r="AZ32" s="11">
        <v>2637378</v>
      </c>
      <c r="BA32" s="11">
        <v>2684994</v>
      </c>
      <c r="BB32" s="11">
        <v>2721206</v>
      </c>
      <c r="BC32" s="11">
        <v>2721206</v>
      </c>
      <c r="BD32" s="11">
        <v>2704854</v>
      </c>
      <c r="BE32" s="11">
        <v>2704854</v>
      </c>
      <c r="BF32" s="11">
        <v>2704854</v>
      </c>
      <c r="BG32" s="11">
        <v>2704854</v>
      </c>
      <c r="BH32" s="11">
        <v>2704854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5637560</v>
      </c>
      <c r="D33" s="11">
        <v>6482250</v>
      </c>
      <c r="E33" s="11">
        <v>6590430</v>
      </c>
      <c r="F33" s="11">
        <v>6590430</v>
      </c>
      <c r="G33" s="11">
        <v>6580050</v>
      </c>
      <c r="H33" s="11">
        <v>6580050</v>
      </c>
      <c r="I33" s="11">
        <v>6580050</v>
      </c>
      <c r="J33" s="11">
        <v>6581250</v>
      </c>
      <c r="K33" s="11">
        <v>6581250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2854996</v>
      </c>
      <c r="AZ33" s="11">
        <v>3283377</v>
      </c>
      <c r="BA33" s="11">
        <v>3337467</v>
      </c>
      <c r="BB33" s="11">
        <v>3337467</v>
      </c>
      <c r="BC33" s="11">
        <v>3329163</v>
      </c>
      <c r="BD33" s="11">
        <v>3329163</v>
      </c>
      <c r="BE33" s="11">
        <v>3329163</v>
      </c>
      <c r="BF33" s="11">
        <v>3329763</v>
      </c>
      <c r="BG33" s="11">
        <v>3330123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5771020</v>
      </c>
      <c r="D34" s="11">
        <v>7610300</v>
      </c>
      <c r="E34" s="11">
        <v>7720680</v>
      </c>
      <c r="F34" s="11">
        <v>7720680</v>
      </c>
      <c r="G34" s="11">
        <v>7720680</v>
      </c>
      <c r="H34" s="11">
        <v>7720680</v>
      </c>
      <c r="I34" s="11">
        <v>7720680</v>
      </c>
      <c r="J34" s="11">
        <v>7720680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2885510</v>
      </c>
      <c r="AZ34" s="11">
        <v>3805150</v>
      </c>
      <c r="BA34" s="11">
        <v>3860340</v>
      </c>
      <c r="BB34" s="11">
        <v>3860340</v>
      </c>
      <c r="BC34" s="11">
        <v>3860340</v>
      </c>
      <c r="BD34" s="11">
        <v>3860340</v>
      </c>
      <c r="BE34" s="11">
        <v>3860340</v>
      </c>
      <c r="BF34" s="11">
        <v>3860340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4620200</v>
      </c>
      <c r="D35" s="11">
        <v>7433060</v>
      </c>
      <c r="E35" s="11">
        <v>7884480</v>
      </c>
      <c r="F35" s="11">
        <v>7884480</v>
      </c>
      <c r="G35" s="11">
        <v>7884480</v>
      </c>
      <c r="H35" s="11">
        <v>7884480</v>
      </c>
      <c r="I35" s="11">
        <v>7884480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2310100</v>
      </c>
      <c r="AZ35" s="11">
        <v>3716530</v>
      </c>
      <c r="BA35" s="11">
        <v>3960240</v>
      </c>
      <c r="BB35" s="11">
        <v>3960240</v>
      </c>
      <c r="BC35" s="11">
        <v>3960240</v>
      </c>
      <c r="BD35" s="11">
        <v>3960240</v>
      </c>
      <c r="BE35" s="11">
        <v>3960240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7073560</v>
      </c>
      <c r="D36" s="11">
        <v>9395760</v>
      </c>
      <c r="E36" s="11">
        <v>9445880</v>
      </c>
      <c r="F36" s="11">
        <v>9445880</v>
      </c>
      <c r="G36" s="11">
        <v>9450680</v>
      </c>
      <c r="H36" s="11">
        <v>9450680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3536780</v>
      </c>
      <c r="AZ36" s="11">
        <v>4773036</v>
      </c>
      <c r="BA36" s="11">
        <v>4801114</v>
      </c>
      <c r="BB36" s="11">
        <v>4801114</v>
      </c>
      <c r="BC36" s="11">
        <v>4803514</v>
      </c>
      <c r="BD36" s="11">
        <v>4803874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10295933</v>
      </c>
      <c r="D37" s="11">
        <v>12273493</v>
      </c>
      <c r="E37" s="11">
        <v>12273493</v>
      </c>
      <c r="F37" s="11">
        <v>12273493</v>
      </c>
      <c r="G37" s="11">
        <v>12252293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5446278.4</v>
      </c>
      <c r="AZ37" s="11">
        <v>6441058.4</v>
      </c>
      <c r="BA37" s="11">
        <v>6441058.4</v>
      </c>
      <c r="BB37" s="11">
        <v>6441058.4</v>
      </c>
      <c r="BC37" s="11">
        <v>6430458.4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14213865</v>
      </c>
      <c r="D38" s="11">
        <v>15947145</v>
      </c>
      <c r="E38" s="11">
        <v>15958725</v>
      </c>
      <c r="F38" s="11">
        <v>15833305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7136807.5</v>
      </c>
      <c r="AZ38" s="11">
        <v>8016517.5</v>
      </c>
      <c r="BA38" s="11">
        <v>8022307.5</v>
      </c>
      <c r="BB38" s="11">
        <v>7957577.5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10870064</v>
      </c>
      <c r="D39" s="11">
        <v>12334464</v>
      </c>
      <c r="E39" s="11">
        <v>12313264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5603496</v>
      </c>
      <c r="AZ39" s="11">
        <v>6363665</v>
      </c>
      <c r="BA39" s="11">
        <v>6352005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12715580</v>
      </c>
      <c r="D40" s="11">
        <v>13406560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6713314</v>
      </c>
      <c r="AZ40" s="11">
        <v>7084363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11414935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6174654.25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ht="15" customHeight="1" outlineLevel="1" spans="2:8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ht="15" customHeight="1" outlineLevel="1" spans="2:8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</row>
    <row r="46" ht="15" customHeight="1" outlineLevel="1" spans="2:85">
      <c r="B46" s="10">
        <v>201506</v>
      </c>
      <c r="C46" s="13">
        <f t="shared" ref="C46:AJ54" si="0">IFERROR(IF(D7="","",D7/C7),0)</f>
        <v>1.16279069767442</v>
      </c>
      <c r="D46" s="13">
        <f t="shared" si="0"/>
        <v>1</v>
      </c>
      <c r="E46" s="13">
        <f t="shared" si="0"/>
        <v>1</v>
      </c>
      <c r="F46" s="13">
        <f t="shared" si="0"/>
        <v>1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1.16279069767442</v>
      </c>
      <c r="AZ46" s="13">
        <f t="shared" si="1"/>
        <v>1</v>
      </c>
      <c r="BA46" s="13">
        <f t="shared" si="1"/>
        <v>1</v>
      </c>
      <c r="BB46" s="13">
        <f t="shared" si="1"/>
        <v>1</v>
      </c>
      <c r="BC46" s="13">
        <f t="shared" si="1"/>
        <v>1</v>
      </c>
      <c r="BD46" s="13">
        <f t="shared" si="1"/>
        <v>1</v>
      </c>
      <c r="BE46" s="13">
        <f t="shared" si="1"/>
        <v>1</v>
      </c>
      <c r="BF46" s="13">
        <f t="shared" si="1"/>
        <v>1</v>
      </c>
      <c r="BG46" s="13">
        <f t="shared" si="1"/>
        <v>1</v>
      </c>
      <c r="BH46" s="13">
        <f t="shared" si="1"/>
        <v>1</v>
      </c>
      <c r="BI46" s="13">
        <f t="shared" si="1"/>
        <v>1</v>
      </c>
      <c r="BJ46" s="13">
        <f t="shared" si="1"/>
        <v>1</v>
      </c>
      <c r="BK46" s="13">
        <f t="shared" si="1"/>
        <v>1</v>
      </c>
      <c r="BL46" s="13">
        <f t="shared" si="1"/>
        <v>1</v>
      </c>
      <c r="BM46" s="13">
        <f t="shared" si="1"/>
        <v>1</v>
      </c>
      <c r="BN46" s="13">
        <f t="shared" si="1"/>
        <v>1</v>
      </c>
      <c r="BO46" s="13">
        <f t="shared" si="1"/>
        <v>1</v>
      </c>
      <c r="BP46" s="13">
        <f t="shared" si="1"/>
        <v>1</v>
      </c>
      <c r="BQ46" s="13">
        <f t="shared" si="1"/>
        <v>1</v>
      </c>
      <c r="BR46" s="13">
        <f t="shared" si="1"/>
        <v>1</v>
      </c>
      <c r="BS46" s="13">
        <f t="shared" si="1"/>
        <v>1</v>
      </c>
      <c r="BT46" s="13">
        <f t="shared" si="1"/>
        <v>1</v>
      </c>
      <c r="BU46" s="13">
        <f t="shared" si="1"/>
        <v>1</v>
      </c>
      <c r="BV46" s="13">
        <f t="shared" si="1"/>
        <v>1</v>
      </c>
      <c r="BW46" s="13">
        <f t="shared" si="1"/>
        <v>1</v>
      </c>
      <c r="BX46" s="13">
        <f t="shared" si="1"/>
        <v>1</v>
      </c>
      <c r="BY46" s="13">
        <f t="shared" si="1"/>
        <v>1</v>
      </c>
      <c r="BZ46" s="13">
        <f t="shared" si="1"/>
        <v>1</v>
      </c>
      <c r="CA46" s="13">
        <f t="shared" si="1"/>
        <v>1</v>
      </c>
      <c r="CB46" s="13">
        <f t="shared" si="1"/>
        <v>1</v>
      </c>
      <c r="CC46" s="13">
        <f t="shared" si="1"/>
        <v>1</v>
      </c>
      <c r="CD46" s="13">
        <f t="shared" si="1"/>
        <v>1</v>
      </c>
      <c r="CE46" s="13">
        <f t="shared" si="1"/>
        <v>1</v>
      </c>
      <c r="CF46" s="13">
        <f t="shared" si="1"/>
        <v>1</v>
      </c>
      <c r="CG46" s="13" t="str">
        <f>IFERROR(IF(CH7="","",CH7/CG7),0)</f>
        <v/>
      </c>
    </row>
    <row r="47" ht="15" customHeight="1" outlineLevel="1" spans="2:85">
      <c r="B47" s="10">
        <v>201509</v>
      </c>
      <c r="C47" s="13">
        <f t="shared" si="0"/>
        <v>1.18333333333333</v>
      </c>
      <c r="D47" s="13">
        <f t="shared" si="0"/>
        <v>1</v>
      </c>
      <c r="E47" s="13">
        <f t="shared" si="0"/>
        <v>1</v>
      </c>
      <c r="F47" s="13">
        <f t="shared" si="0"/>
        <v>1</v>
      </c>
      <c r="G47" s="13">
        <f t="shared" si="0"/>
        <v>1</v>
      </c>
      <c r="H47" s="13">
        <f t="shared" si="0"/>
        <v>1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1.18333333333333</v>
      </c>
      <c r="AZ47" s="13">
        <f t="shared" si="1"/>
        <v>1</v>
      </c>
      <c r="BA47" s="13">
        <f t="shared" si="1"/>
        <v>1</v>
      </c>
      <c r="BB47" s="13">
        <f t="shared" si="1"/>
        <v>1</v>
      </c>
      <c r="BC47" s="13">
        <f t="shared" si="1"/>
        <v>1</v>
      </c>
      <c r="BD47" s="13">
        <f t="shared" si="1"/>
        <v>1</v>
      </c>
      <c r="BE47" s="13">
        <f t="shared" si="1"/>
        <v>1</v>
      </c>
      <c r="BF47" s="13">
        <f t="shared" si="1"/>
        <v>1</v>
      </c>
      <c r="BG47" s="13">
        <f t="shared" si="1"/>
        <v>1</v>
      </c>
      <c r="BH47" s="13">
        <f t="shared" si="1"/>
        <v>1</v>
      </c>
      <c r="BI47" s="13">
        <f t="shared" si="1"/>
        <v>1</v>
      </c>
      <c r="BJ47" s="13">
        <f t="shared" si="1"/>
        <v>1</v>
      </c>
      <c r="BK47" s="13">
        <f t="shared" si="1"/>
        <v>1</v>
      </c>
      <c r="BL47" s="13">
        <f t="shared" si="1"/>
        <v>1</v>
      </c>
      <c r="BM47" s="13">
        <f t="shared" si="1"/>
        <v>1</v>
      </c>
      <c r="BN47" s="13">
        <f t="shared" si="1"/>
        <v>1</v>
      </c>
      <c r="BO47" s="13">
        <f t="shared" si="1"/>
        <v>1</v>
      </c>
      <c r="BP47" s="13">
        <f t="shared" si="1"/>
        <v>1</v>
      </c>
      <c r="BQ47" s="13">
        <f t="shared" si="1"/>
        <v>1</v>
      </c>
      <c r="BR47" s="13">
        <f t="shared" si="1"/>
        <v>1</v>
      </c>
      <c r="BS47" s="13">
        <f t="shared" si="1"/>
        <v>1</v>
      </c>
      <c r="BT47" s="13">
        <f t="shared" si="1"/>
        <v>1</v>
      </c>
      <c r="BU47" s="13">
        <f t="shared" si="1"/>
        <v>1</v>
      </c>
      <c r="BV47" s="13">
        <f t="shared" si="1"/>
        <v>1</v>
      </c>
      <c r="BW47" s="13">
        <f t="shared" si="1"/>
        <v>1</v>
      </c>
      <c r="BX47" s="13">
        <f t="shared" si="1"/>
        <v>1</v>
      </c>
      <c r="BY47" s="13">
        <f t="shared" si="1"/>
        <v>1</v>
      </c>
      <c r="BZ47" s="13">
        <f t="shared" si="1"/>
        <v>1</v>
      </c>
      <c r="CA47" s="13">
        <f t="shared" si="1"/>
        <v>1</v>
      </c>
      <c r="CB47" s="13">
        <f t="shared" si="1"/>
        <v>1</v>
      </c>
      <c r="CC47" s="13">
        <f t="shared" si="1"/>
        <v>1</v>
      </c>
      <c r="CD47" s="13">
        <f t="shared" si="1"/>
        <v>1</v>
      </c>
      <c r="CE47" s="13">
        <f t="shared" si="1"/>
        <v>1</v>
      </c>
      <c r="CF47" s="13" t="str">
        <f t="shared" si="1"/>
        <v/>
      </c>
      <c r="CG47" s="13" t="s">
        <v>25</v>
      </c>
    </row>
    <row r="48" ht="15" customHeight="1" outlineLevel="1" spans="2:85">
      <c r="B48" s="10">
        <v>201512</v>
      </c>
      <c r="C48" s="13">
        <f t="shared" si="0"/>
        <v>1.31997950819672</v>
      </c>
      <c r="D48" s="13">
        <f t="shared" si="0"/>
        <v>1.00620973375767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1.31997950819672</v>
      </c>
      <c r="AZ48" s="13">
        <f t="shared" si="1"/>
        <v>1.00620973375767</v>
      </c>
      <c r="BA48" s="13">
        <f t="shared" si="1"/>
        <v>1</v>
      </c>
      <c r="BB48" s="13">
        <f t="shared" si="1"/>
        <v>1</v>
      </c>
      <c r="BC48" s="13">
        <f t="shared" si="1"/>
        <v>1</v>
      </c>
      <c r="BD48" s="13">
        <f t="shared" si="1"/>
        <v>1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>
        <f t="shared" si="1"/>
        <v>1</v>
      </c>
      <c r="CB48" s="13">
        <f t="shared" si="1"/>
        <v>1</v>
      </c>
      <c r="CC48" s="13">
        <f t="shared" si="1"/>
        <v>1</v>
      </c>
      <c r="CD48" s="13">
        <f t="shared" si="1"/>
        <v>1</v>
      </c>
      <c r="CE48" s="13" t="str">
        <f t="shared" si="1"/>
        <v/>
      </c>
      <c r="CF48" s="13" t="s">
        <v>25</v>
      </c>
      <c r="CG48" s="13" t="s">
        <v>25</v>
      </c>
    </row>
    <row r="49" ht="15" customHeight="1" outlineLevel="1" spans="2:85">
      <c r="B49" s="10">
        <v>201603</v>
      </c>
      <c r="C49" s="13">
        <f t="shared" si="0"/>
        <v>1.26689189189189</v>
      </c>
      <c r="D49" s="13">
        <f t="shared" si="0"/>
        <v>1</v>
      </c>
      <c r="E49" s="13">
        <f t="shared" si="0"/>
        <v>1</v>
      </c>
      <c r="F49" s="13">
        <f t="shared" si="0"/>
        <v>1.01168949771689</v>
      </c>
      <c r="G49" s="13">
        <f t="shared" si="0"/>
        <v>1</v>
      </c>
      <c r="H49" s="13">
        <f t="shared" si="0"/>
        <v>1</v>
      </c>
      <c r="I49" s="13">
        <f t="shared" si="0"/>
        <v>1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1.26689189189189</v>
      </c>
      <c r="AZ49" s="13">
        <f t="shared" si="1"/>
        <v>1</v>
      </c>
      <c r="BA49" s="13">
        <f t="shared" si="1"/>
        <v>1</v>
      </c>
      <c r="BB49" s="13">
        <f t="shared" si="1"/>
        <v>1.01168949771689</v>
      </c>
      <c r="BC49" s="13">
        <f t="shared" si="1"/>
        <v>1</v>
      </c>
      <c r="BD49" s="13">
        <f t="shared" si="1"/>
        <v>1</v>
      </c>
      <c r="BE49" s="13">
        <f t="shared" si="1"/>
        <v>1</v>
      </c>
      <c r="BF49" s="13">
        <f t="shared" si="1"/>
        <v>1</v>
      </c>
      <c r="BG49" s="13">
        <f t="shared" si="1"/>
        <v>1</v>
      </c>
      <c r="BH49" s="13">
        <f t="shared" si="1"/>
        <v>1</v>
      </c>
      <c r="BI49" s="13">
        <f t="shared" si="1"/>
        <v>1</v>
      </c>
      <c r="BJ49" s="13">
        <f t="shared" si="1"/>
        <v>1</v>
      </c>
      <c r="BK49" s="13">
        <f t="shared" si="1"/>
        <v>1</v>
      </c>
      <c r="BL49" s="13">
        <f t="shared" si="1"/>
        <v>1</v>
      </c>
      <c r="BM49" s="13">
        <f t="shared" si="1"/>
        <v>1</v>
      </c>
      <c r="BN49" s="13">
        <f t="shared" si="1"/>
        <v>1</v>
      </c>
      <c r="BO49" s="13">
        <f t="shared" si="1"/>
        <v>1</v>
      </c>
      <c r="BP49" s="13">
        <f t="shared" si="1"/>
        <v>1</v>
      </c>
      <c r="BQ49" s="13">
        <f t="shared" si="1"/>
        <v>1</v>
      </c>
      <c r="BR49" s="13">
        <f t="shared" si="1"/>
        <v>1</v>
      </c>
      <c r="BS49" s="13">
        <f t="shared" si="1"/>
        <v>1</v>
      </c>
      <c r="BT49" s="13">
        <f t="shared" si="1"/>
        <v>1</v>
      </c>
      <c r="BU49" s="13">
        <f t="shared" si="1"/>
        <v>1</v>
      </c>
      <c r="BV49" s="13">
        <f t="shared" si="1"/>
        <v>1</v>
      </c>
      <c r="BW49" s="13">
        <f t="shared" si="1"/>
        <v>1</v>
      </c>
      <c r="BX49" s="13">
        <f t="shared" si="1"/>
        <v>1</v>
      </c>
      <c r="BY49" s="13">
        <f t="shared" si="1"/>
        <v>1</v>
      </c>
      <c r="BZ49" s="13">
        <f t="shared" si="1"/>
        <v>1</v>
      </c>
      <c r="CA49" s="13">
        <f t="shared" si="1"/>
        <v>1</v>
      </c>
      <c r="CB49" s="13">
        <f t="shared" si="1"/>
        <v>1</v>
      </c>
      <c r="CC49" s="13">
        <f t="shared" si="1"/>
        <v>1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</row>
    <row r="50" ht="15" customHeight="1" outlineLevel="1" spans="2:85">
      <c r="B50" s="10">
        <v>201606</v>
      </c>
      <c r="C50" s="13">
        <f t="shared" si="0"/>
        <v>1.46425462665102</v>
      </c>
      <c r="D50" s="13">
        <f t="shared" si="0"/>
        <v>1</v>
      </c>
      <c r="E50" s="13">
        <f t="shared" si="0"/>
        <v>1</v>
      </c>
      <c r="F50" s="13">
        <f t="shared" si="0"/>
        <v>1</v>
      </c>
      <c r="G50" s="13">
        <f t="shared" si="0"/>
        <v>1.00689239252175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1.46425462665102</v>
      </c>
      <c r="AZ50" s="13">
        <f t="shared" si="1"/>
        <v>1</v>
      </c>
      <c r="BA50" s="13">
        <f t="shared" si="1"/>
        <v>1</v>
      </c>
      <c r="BB50" s="13">
        <f t="shared" si="1"/>
        <v>1</v>
      </c>
      <c r="BC50" s="13">
        <f t="shared" si="1"/>
        <v>1.00689239252175</v>
      </c>
      <c r="BD50" s="13">
        <f t="shared" si="1"/>
        <v>1</v>
      </c>
      <c r="BE50" s="13">
        <f t="shared" si="1"/>
        <v>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>
        <f t="shared" si="1"/>
        <v>1</v>
      </c>
      <c r="BZ50" s="13">
        <f t="shared" si="1"/>
        <v>1</v>
      </c>
      <c r="CA50" s="13">
        <f t="shared" si="1"/>
        <v>1</v>
      </c>
      <c r="CB50" s="13">
        <f t="shared" si="1"/>
        <v>1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</row>
    <row r="51" ht="15" customHeight="1" outlineLevel="1" spans="2:85">
      <c r="B51" s="10">
        <v>201609</v>
      </c>
      <c r="C51" s="13">
        <f t="shared" si="0"/>
        <v>1.71679159441368</v>
      </c>
      <c r="D51" s="13">
        <f t="shared" si="0"/>
        <v>1.03483639384946</v>
      </c>
      <c r="E51" s="13">
        <f t="shared" si="0"/>
        <v>1.00839623953422</v>
      </c>
      <c r="F51" s="13">
        <f t="shared" si="0"/>
        <v>1.01248949451373</v>
      </c>
      <c r="G51" s="13">
        <f t="shared" si="0"/>
        <v>1</v>
      </c>
      <c r="H51" s="13">
        <f t="shared" si="0"/>
        <v>1</v>
      </c>
      <c r="I51" s="13">
        <f t="shared" si="0"/>
        <v>1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1.71679159441368</v>
      </c>
      <c r="AZ51" s="13">
        <f t="shared" si="1"/>
        <v>1.03483639384946</v>
      </c>
      <c r="BA51" s="13">
        <f t="shared" si="1"/>
        <v>1.00839623953422</v>
      </c>
      <c r="BB51" s="13">
        <f t="shared" si="1"/>
        <v>1.01248949451373</v>
      </c>
      <c r="BC51" s="13">
        <f t="shared" si="1"/>
        <v>1</v>
      </c>
      <c r="BD51" s="13">
        <f t="shared" si="1"/>
        <v>1</v>
      </c>
      <c r="BE51" s="13">
        <f t="shared" si="1"/>
        <v>1</v>
      </c>
      <c r="BF51" s="13">
        <f t="shared" si="1"/>
        <v>1</v>
      </c>
      <c r="BG51" s="13">
        <f t="shared" si="1"/>
        <v>1</v>
      </c>
      <c r="BH51" s="13">
        <f t="shared" si="1"/>
        <v>1</v>
      </c>
      <c r="BI51" s="13">
        <f t="shared" si="1"/>
        <v>1</v>
      </c>
      <c r="BJ51" s="13">
        <f t="shared" si="1"/>
        <v>1</v>
      </c>
      <c r="BK51" s="13">
        <f t="shared" si="1"/>
        <v>1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>
        <f t="shared" si="1"/>
        <v>1</v>
      </c>
      <c r="BY51" s="13">
        <f t="shared" si="1"/>
        <v>1</v>
      </c>
      <c r="BZ51" s="13">
        <f t="shared" si="1"/>
        <v>1</v>
      </c>
      <c r="CA51" s="13">
        <f t="shared" si="1"/>
        <v>1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</row>
    <row r="52" ht="15" customHeight="1" outlineLevel="1" spans="2:85">
      <c r="B52" s="10">
        <v>201612</v>
      </c>
      <c r="C52" s="13">
        <f t="shared" si="0"/>
        <v>1.42024133405883</v>
      </c>
      <c r="D52" s="13">
        <f t="shared" si="0"/>
        <v>1.00721165764458</v>
      </c>
      <c r="E52" s="13">
        <f t="shared" si="0"/>
        <v>1</v>
      </c>
      <c r="F52" s="13">
        <f t="shared" si="0"/>
        <v>1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1.42024133405883</v>
      </c>
      <c r="AZ52" s="13">
        <f t="shared" si="1"/>
        <v>1.00721165764458</v>
      </c>
      <c r="BA52" s="13">
        <f t="shared" si="1"/>
        <v>1</v>
      </c>
      <c r="BB52" s="13">
        <f t="shared" si="1"/>
        <v>1</v>
      </c>
      <c r="BC52" s="13">
        <f t="shared" si="1"/>
        <v>1</v>
      </c>
      <c r="BD52" s="13">
        <f t="shared" si="1"/>
        <v>1</v>
      </c>
      <c r="BE52" s="13">
        <f t="shared" si="1"/>
        <v>1</v>
      </c>
      <c r="BF52" s="13">
        <f t="shared" si="1"/>
        <v>1</v>
      </c>
      <c r="BG52" s="13">
        <f t="shared" si="1"/>
        <v>1</v>
      </c>
      <c r="BH52" s="13">
        <f t="shared" si="1"/>
        <v>1</v>
      </c>
      <c r="BI52" s="13">
        <f t="shared" si="1"/>
        <v>1</v>
      </c>
      <c r="BJ52" s="13">
        <f t="shared" si="1"/>
        <v>1</v>
      </c>
      <c r="BK52" s="13">
        <f t="shared" si="1"/>
        <v>1</v>
      </c>
      <c r="BL52" s="13">
        <f t="shared" si="1"/>
        <v>1</v>
      </c>
      <c r="BM52" s="13">
        <f t="shared" si="1"/>
        <v>1</v>
      </c>
      <c r="BN52" s="13">
        <f t="shared" si="1"/>
        <v>1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>
        <f t="shared" si="1"/>
        <v>1</v>
      </c>
      <c r="BX52" s="13">
        <f t="shared" si="1"/>
        <v>1</v>
      </c>
      <c r="BY52" s="13">
        <f t="shared" si="1"/>
        <v>1</v>
      </c>
      <c r="BZ52" s="13">
        <f t="shared" si="1"/>
        <v>1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</row>
    <row r="53" ht="15" customHeight="1" outlineLevel="1" spans="2:85">
      <c r="B53" s="10">
        <v>201703</v>
      </c>
      <c r="C53" s="13">
        <f t="shared" si="0"/>
        <v>1.18148509201051</v>
      </c>
      <c r="D53" s="13">
        <f t="shared" si="0"/>
        <v>1.08121686210312</v>
      </c>
      <c r="E53" s="13">
        <f t="shared" si="0"/>
        <v>1.00278826079625</v>
      </c>
      <c r="F53" s="13">
        <f t="shared" si="0"/>
        <v>1</v>
      </c>
      <c r="G53" s="13">
        <f t="shared" si="0"/>
        <v>1</v>
      </c>
      <c r="H53" s="13">
        <f t="shared" si="0"/>
        <v>1.00277357407956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1.18148509201051</v>
      </c>
      <c r="AZ53" s="13">
        <f t="shared" si="1"/>
        <v>1.08121686210312</v>
      </c>
      <c r="BA53" s="13">
        <f t="shared" si="1"/>
        <v>1.00278826079625</v>
      </c>
      <c r="BB53" s="13">
        <f t="shared" si="1"/>
        <v>1</v>
      </c>
      <c r="BC53" s="13">
        <f t="shared" si="1"/>
        <v>1</v>
      </c>
      <c r="BD53" s="13">
        <f t="shared" si="1"/>
        <v>1.00277357407956</v>
      </c>
      <c r="BE53" s="13">
        <f t="shared" si="1"/>
        <v>1</v>
      </c>
      <c r="BF53" s="13">
        <f t="shared" si="1"/>
        <v>1</v>
      </c>
      <c r="BG53" s="13">
        <f t="shared" si="1"/>
        <v>1</v>
      </c>
      <c r="BH53" s="13">
        <f t="shared" si="1"/>
        <v>1</v>
      </c>
      <c r="BI53" s="13">
        <f t="shared" si="1"/>
        <v>1</v>
      </c>
      <c r="BJ53" s="13">
        <f t="shared" si="1"/>
        <v>1</v>
      </c>
      <c r="BK53" s="13">
        <f t="shared" si="1"/>
        <v>1</v>
      </c>
      <c r="BL53" s="13">
        <f t="shared" si="1"/>
        <v>1</v>
      </c>
      <c r="BM53" s="13">
        <f t="shared" si="1"/>
        <v>1</v>
      </c>
      <c r="BN53" s="13">
        <f t="shared" si="1"/>
        <v>1</v>
      </c>
      <c r="BO53" s="13">
        <f t="shared" si="1"/>
        <v>1</v>
      </c>
      <c r="BP53" s="13">
        <f t="shared" si="1"/>
        <v>1</v>
      </c>
      <c r="BQ53" s="13">
        <f t="shared" si="1"/>
        <v>1</v>
      </c>
      <c r="BR53" s="13">
        <f t="shared" si="1"/>
        <v>1</v>
      </c>
      <c r="BS53" s="13">
        <f t="shared" si="1"/>
        <v>1</v>
      </c>
      <c r="BT53" s="13">
        <f t="shared" si="1"/>
        <v>1</v>
      </c>
      <c r="BU53" s="13">
        <f t="shared" si="1"/>
        <v>1</v>
      </c>
      <c r="BV53" s="13">
        <f t="shared" si="1"/>
        <v>1</v>
      </c>
      <c r="BW53" s="13">
        <f t="shared" si="1"/>
        <v>1</v>
      </c>
      <c r="BX53" s="13">
        <f t="shared" si="1"/>
        <v>1</v>
      </c>
      <c r="BY53" s="13">
        <f t="shared" si="1"/>
        <v>1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</row>
    <row r="54" ht="15" customHeight="1" outlineLevel="1" spans="2:85">
      <c r="B54" s="10">
        <v>201706</v>
      </c>
      <c r="C54" s="13">
        <f t="shared" si="0"/>
        <v>2.2284100182035</v>
      </c>
      <c r="D54" s="13">
        <f t="shared" si="0"/>
        <v>1.02710549245839</v>
      </c>
      <c r="E54" s="13">
        <f t="shared" si="0"/>
        <v>1.02340267594973</v>
      </c>
      <c r="F54" s="13">
        <f t="shared" si="0"/>
        <v>1.0028798776588</v>
      </c>
      <c r="G54" s="13">
        <f t="shared" ref="G54:AC69" si="2">IFERROR(IF(H15="","",H15/G15),0)</f>
        <v>1.00570046209371</v>
      </c>
      <c r="H54" s="13">
        <f t="shared" si="2"/>
        <v>1.00571066214632</v>
      </c>
      <c r="I54" s="13">
        <f t="shared" si="2"/>
        <v>1</v>
      </c>
      <c r="J54" s="13">
        <f t="shared" si="2"/>
        <v>1</v>
      </c>
      <c r="K54" s="13">
        <f t="shared" si="2"/>
        <v>1</v>
      </c>
      <c r="L54" s="13">
        <f t="shared" si="2"/>
        <v>1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1</v>
      </c>
      <c r="V54" s="13">
        <f t="shared" si="2"/>
        <v>1</v>
      </c>
      <c r="W54" s="13">
        <f t="shared" si="2"/>
        <v>1</v>
      </c>
      <c r="X54" s="13">
        <f t="shared" si="2"/>
        <v>1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2.2284100182035</v>
      </c>
      <c r="AZ54" s="13">
        <f t="shared" si="1"/>
        <v>1.02710549245839</v>
      </c>
      <c r="BA54" s="13">
        <f t="shared" si="1"/>
        <v>1.02340267594973</v>
      </c>
      <c r="BB54" s="13">
        <f t="shared" si="1"/>
        <v>1.0028798776588</v>
      </c>
      <c r="BC54" s="13">
        <f t="shared" ref="BC54:BY69" si="3">IFERROR(IF(BD15="","",BD15/BC15),0)</f>
        <v>1.00570046209371</v>
      </c>
      <c r="BD54" s="13">
        <f t="shared" si="3"/>
        <v>1.00571066214632</v>
      </c>
      <c r="BE54" s="13">
        <f t="shared" si="3"/>
        <v>1</v>
      </c>
      <c r="BF54" s="13">
        <f t="shared" si="3"/>
        <v>1</v>
      </c>
      <c r="BG54" s="13">
        <f t="shared" si="3"/>
        <v>1</v>
      </c>
      <c r="BH54" s="13">
        <f t="shared" si="3"/>
        <v>1</v>
      </c>
      <c r="BI54" s="13">
        <f t="shared" si="3"/>
        <v>1</v>
      </c>
      <c r="BJ54" s="13">
        <f t="shared" si="3"/>
        <v>1</v>
      </c>
      <c r="BK54" s="13">
        <f t="shared" si="3"/>
        <v>1</v>
      </c>
      <c r="BL54" s="13">
        <f t="shared" si="3"/>
        <v>1</v>
      </c>
      <c r="BM54" s="13">
        <f t="shared" si="3"/>
        <v>1</v>
      </c>
      <c r="BN54" s="13">
        <f t="shared" si="3"/>
        <v>1</v>
      </c>
      <c r="BO54" s="13">
        <f t="shared" si="3"/>
        <v>1</v>
      </c>
      <c r="BP54" s="13">
        <f t="shared" si="3"/>
        <v>1</v>
      </c>
      <c r="BQ54" s="13">
        <f t="shared" si="3"/>
        <v>1</v>
      </c>
      <c r="BR54" s="13">
        <f t="shared" si="3"/>
        <v>1</v>
      </c>
      <c r="BS54" s="13">
        <f t="shared" si="3"/>
        <v>1</v>
      </c>
      <c r="BT54" s="13">
        <f t="shared" si="3"/>
        <v>1</v>
      </c>
      <c r="BU54" s="13">
        <f t="shared" si="3"/>
        <v>1</v>
      </c>
      <c r="BV54" s="13">
        <f t="shared" si="3"/>
        <v>1</v>
      </c>
      <c r="BW54" s="13">
        <f t="shared" si="3"/>
        <v>1</v>
      </c>
      <c r="BX54" s="13">
        <f t="shared" si="3"/>
        <v>1</v>
      </c>
      <c r="BY54" s="13" t="str">
        <f t="shared" si="3"/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</row>
    <row r="55" ht="15" customHeight="1" outlineLevel="1" spans="2:85">
      <c r="B55" s="10">
        <v>201709</v>
      </c>
      <c r="C55" s="13">
        <f t="shared" ref="C55:M70" si="4">IFERROR(IF(D16="","",D16/C16),0)</f>
        <v>1.39582299152</v>
      </c>
      <c r="D55" s="13">
        <f t="shared" si="4"/>
        <v>1.04905345232066</v>
      </c>
      <c r="E55" s="13">
        <f t="shared" si="4"/>
        <v>1.00942208485254</v>
      </c>
      <c r="F55" s="13">
        <f t="shared" si="4"/>
        <v>1.01675975712712</v>
      </c>
      <c r="G55" s="13">
        <f t="shared" si="2"/>
        <v>1</v>
      </c>
      <c r="H55" s="13">
        <f t="shared" si="2"/>
        <v>1</v>
      </c>
      <c r="I55" s="13">
        <f t="shared" si="2"/>
        <v>1</v>
      </c>
      <c r="J55" s="13">
        <f t="shared" si="2"/>
        <v>1.00364477561281</v>
      </c>
      <c r="K55" s="13">
        <f t="shared" si="2"/>
        <v>1</v>
      </c>
      <c r="L55" s="13">
        <f t="shared" si="2"/>
        <v>1</v>
      </c>
      <c r="M55" s="13">
        <f t="shared" si="2"/>
        <v>1</v>
      </c>
      <c r="N55" s="13">
        <f t="shared" si="2"/>
        <v>1</v>
      </c>
      <c r="O55" s="13">
        <f t="shared" si="2"/>
        <v>1</v>
      </c>
      <c r="P55" s="13">
        <f t="shared" si="2"/>
        <v>1</v>
      </c>
      <c r="Q55" s="13">
        <f t="shared" si="2"/>
        <v>1</v>
      </c>
      <c r="R55" s="13">
        <f t="shared" si="2"/>
        <v>1</v>
      </c>
      <c r="S55" s="13">
        <f t="shared" si="2"/>
        <v>1</v>
      </c>
      <c r="T55" s="13">
        <f t="shared" si="2"/>
        <v>1</v>
      </c>
      <c r="U55" s="13">
        <f t="shared" si="2"/>
        <v>1</v>
      </c>
      <c r="V55" s="13">
        <f t="shared" si="2"/>
        <v>1</v>
      </c>
      <c r="W55" s="13">
        <f t="shared" si="2"/>
        <v>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1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BI70" si="5">IFERROR(IF(AZ16="","",AZ16/AY16),0)</f>
        <v>1.39582299152</v>
      </c>
      <c r="AZ55" s="13">
        <f t="shared" si="5"/>
        <v>1.04905345232066</v>
      </c>
      <c r="BA55" s="13">
        <f t="shared" si="5"/>
        <v>1.00942208485254</v>
      </c>
      <c r="BB55" s="13">
        <f t="shared" si="5"/>
        <v>1.01675975712712</v>
      </c>
      <c r="BC55" s="13">
        <f t="shared" si="3"/>
        <v>1</v>
      </c>
      <c r="BD55" s="13">
        <f t="shared" si="3"/>
        <v>1</v>
      </c>
      <c r="BE55" s="13">
        <f t="shared" si="3"/>
        <v>1</v>
      </c>
      <c r="BF55" s="13">
        <f t="shared" si="3"/>
        <v>1.00364477561281</v>
      </c>
      <c r="BG55" s="13">
        <f t="shared" si="3"/>
        <v>1</v>
      </c>
      <c r="BH55" s="13">
        <f t="shared" si="3"/>
        <v>1</v>
      </c>
      <c r="BI55" s="13">
        <f t="shared" si="3"/>
        <v>1</v>
      </c>
      <c r="BJ55" s="13">
        <f t="shared" si="3"/>
        <v>1</v>
      </c>
      <c r="BK55" s="13">
        <f t="shared" si="3"/>
        <v>1</v>
      </c>
      <c r="BL55" s="13">
        <f t="shared" si="3"/>
        <v>1</v>
      </c>
      <c r="BM55" s="13">
        <f t="shared" si="3"/>
        <v>1</v>
      </c>
      <c r="BN55" s="13">
        <f t="shared" si="3"/>
        <v>1</v>
      </c>
      <c r="BO55" s="13">
        <f t="shared" si="3"/>
        <v>1</v>
      </c>
      <c r="BP55" s="13">
        <f t="shared" si="3"/>
        <v>1</v>
      </c>
      <c r="BQ55" s="13">
        <f t="shared" si="3"/>
        <v>1</v>
      </c>
      <c r="BR55" s="13">
        <f t="shared" si="3"/>
        <v>1</v>
      </c>
      <c r="BS55" s="13">
        <f t="shared" si="3"/>
        <v>1</v>
      </c>
      <c r="BT55" s="13">
        <f t="shared" si="3"/>
        <v>1</v>
      </c>
      <c r="BU55" s="13">
        <f t="shared" si="3"/>
        <v>1</v>
      </c>
      <c r="BV55" s="13">
        <f t="shared" si="3"/>
        <v>1</v>
      </c>
      <c r="BW55" s="13">
        <f t="shared" si="3"/>
        <v>1</v>
      </c>
      <c r="BX55" s="13" t="str">
        <f t="shared" si="3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</row>
    <row r="56" ht="15" customHeight="1" outlineLevel="1" spans="2:85">
      <c r="B56" s="10">
        <v>201712</v>
      </c>
      <c r="C56" s="13">
        <f t="shared" si="4"/>
        <v>1.1986183915089</v>
      </c>
      <c r="D56" s="13">
        <f t="shared" si="4"/>
        <v>1.03374668765651</v>
      </c>
      <c r="E56" s="13">
        <f t="shared" si="4"/>
        <v>1.01089635288874</v>
      </c>
      <c r="F56" s="13">
        <f t="shared" si="4"/>
        <v>1.05395147115094</v>
      </c>
      <c r="G56" s="13">
        <f t="shared" si="2"/>
        <v>1</v>
      </c>
      <c r="H56" s="13">
        <f t="shared" si="2"/>
        <v>1</v>
      </c>
      <c r="I56" s="13">
        <f t="shared" si="2"/>
        <v>1</v>
      </c>
      <c r="J56" s="13">
        <f t="shared" si="2"/>
        <v>1</v>
      </c>
      <c r="K56" s="13">
        <f t="shared" si="2"/>
        <v>1</v>
      </c>
      <c r="L56" s="13">
        <f t="shared" si="2"/>
        <v>1</v>
      </c>
      <c r="M56" s="13">
        <f t="shared" si="2"/>
        <v>1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1</v>
      </c>
      <c r="S56" s="13">
        <f t="shared" si="2"/>
        <v>1</v>
      </c>
      <c r="T56" s="13">
        <f t="shared" si="2"/>
        <v>1</v>
      </c>
      <c r="U56" s="13">
        <f t="shared" si="2"/>
        <v>1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5"/>
        <v>1.20063047975569</v>
      </c>
      <c r="AZ56" s="13">
        <f t="shared" si="5"/>
        <v>1.03438277251148</v>
      </c>
      <c r="BA56" s="13">
        <f t="shared" si="5"/>
        <v>1.0110949092404</v>
      </c>
      <c r="BB56" s="13">
        <f t="shared" si="5"/>
        <v>1.05492380183771</v>
      </c>
      <c r="BC56" s="13">
        <f t="shared" si="3"/>
        <v>1</v>
      </c>
      <c r="BD56" s="13">
        <f t="shared" si="3"/>
        <v>1</v>
      </c>
      <c r="BE56" s="13">
        <f t="shared" si="3"/>
        <v>1</v>
      </c>
      <c r="BF56" s="13">
        <f t="shared" si="3"/>
        <v>1</v>
      </c>
      <c r="BG56" s="13">
        <f t="shared" si="3"/>
        <v>1</v>
      </c>
      <c r="BH56" s="13">
        <f t="shared" si="3"/>
        <v>1</v>
      </c>
      <c r="BI56" s="13">
        <f t="shared" si="3"/>
        <v>1</v>
      </c>
      <c r="BJ56" s="13">
        <f t="shared" si="3"/>
        <v>1</v>
      </c>
      <c r="BK56" s="13">
        <f t="shared" si="3"/>
        <v>1</v>
      </c>
      <c r="BL56" s="13">
        <f t="shared" si="3"/>
        <v>1</v>
      </c>
      <c r="BM56" s="13">
        <f t="shared" si="3"/>
        <v>1</v>
      </c>
      <c r="BN56" s="13">
        <f t="shared" si="3"/>
        <v>1</v>
      </c>
      <c r="BO56" s="13">
        <f t="shared" si="3"/>
        <v>1</v>
      </c>
      <c r="BP56" s="13">
        <f t="shared" si="3"/>
        <v>1</v>
      </c>
      <c r="BQ56" s="13">
        <f t="shared" si="3"/>
        <v>1</v>
      </c>
      <c r="BR56" s="13">
        <f t="shared" si="3"/>
        <v>1</v>
      </c>
      <c r="BS56" s="13">
        <f t="shared" si="3"/>
        <v>1</v>
      </c>
      <c r="BT56" s="13">
        <f t="shared" si="3"/>
        <v>1</v>
      </c>
      <c r="BU56" s="13">
        <f t="shared" si="3"/>
        <v>1</v>
      </c>
      <c r="BV56" s="13">
        <f t="shared" si="3"/>
        <v>1</v>
      </c>
      <c r="BW56" s="13" t="str">
        <f t="shared" si="3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</row>
    <row r="57" ht="15" customHeight="1" outlineLevel="1" spans="2:85">
      <c r="B57" s="10">
        <v>201803</v>
      </c>
      <c r="C57" s="13">
        <f t="shared" si="4"/>
        <v>1.62854597291518</v>
      </c>
      <c r="D57" s="13">
        <f t="shared" si="4"/>
        <v>1.14055627284067</v>
      </c>
      <c r="E57" s="13">
        <f t="shared" si="4"/>
        <v>1.16203952417498</v>
      </c>
      <c r="F57" s="13">
        <f t="shared" si="4"/>
        <v>1.02990563934913</v>
      </c>
      <c r="G57" s="13">
        <f t="shared" si="2"/>
        <v>1</v>
      </c>
      <c r="H57" s="13">
        <f t="shared" si="2"/>
        <v>1</v>
      </c>
      <c r="I57" s="13">
        <f t="shared" si="2"/>
        <v>1</v>
      </c>
      <c r="J57" s="13">
        <f t="shared" si="2"/>
        <v>1</v>
      </c>
      <c r="K57" s="13">
        <f t="shared" si="2"/>
        <v>1</v>
      </c>
      <c r="L57" s="13">
        <f t="shared" si="2"/>
        <v>1</v>
      </c>
      <c r="M57" s="13">
        <f t="shared" si="2"/>
        <v>1</v>
      </c>
      <c r="N57" s="13">
        <f t="shared" si="2"/>
        <v>1</v>
      </c>
      <c r="O57" s="13">
        <f t="shared" si="2"/>
        <v>1</v>
      </c>
      <c r="P57" s="13">
        <f t="shared" si="2"/>
        <v>1</v>
      </c>
      <c r="Q57" s="13">
        <f t="shared" si="2"/>
        <v>1</v>
      </c>
      <c r="R57" s="13">
        <f t="shared" si="2"/>
        <v>1</v>
      </c>
      <c r="S57" s="13">
        <f t="shared" si="2"/>
        <v>1</v>
      </c>
      <c r="T57" s="13">
        <f t="shared" si="2"/>
        <v>1</v>
      </c>
      <c r="U57" s="13">
        <f t="shared" si="2"/>
        <v>1</v>
      </c>
      <c r="V57" s="13">
        <f t="shared" si="2"/>
        <v>1</v>
      </c>
      <c r="W57" s="13">
        <f t="shared" si="2"/>
        <v>1</v>
      </c>
      <c r="X57" s="13">
        <f t="shared" si="2"/>
        <v>1</v>
      </c>
      <c r="Y57" s="13">
        <f t="shared" si="2"/>
        <v>1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5"/>
        <v>1.66137614353312</v>
      </c>
      <c r="AZ57" s="13">
        <f t="shared" si="5"/>
        <v>1.13583338600447</v>
      </c>
      <c r="BA57" s="13">
        <f t="shared" si="5"/>
        <v>1.17647919625705</v>
      </c>
      <c r="BB57" s="13">
        <f t="shared" si="5"/>
        <v>1.03217083235059</v>
      </c>
      <c r="BC57" s="13">
        <f t="shared" si="3"/>
        <v>1</v>
      </c>
      <c r="BD57" s="13">
        <f t="shared" si="3"/>
        <v>1</v>
      </c>
      <c r="BE57" s="13">
        <f t="shared" si="3"/>
        <v>1</v>
      </c>
      <c r="BF57" s="13">
        <f t="shared" si="3"/>
        <v>1</v>
      </c>
      <c r="BG57" s="13">
        <f t="shared" si="3"/>
        <v>1</v>
      </c>
      <c r="BH57" s="13">
        <f t="shared" si="3"/>
        <v>1</v>
      </c>
      <c r="BI57" s="13">
        <f t="shared" si="3"/>
        <v>1</v>
      </c>
      <c r="BJ57" s="13">
        <f t="shared" si="3"/>
        <v>1</v>
      </c>
      <c r="BK57" s="13">
        <f t="shared" si="3"/>
        <v>1</v>
      </c>
      <c r="BL57" s="13">
        <f t="shared" si="3"/>
        <v>1</v>
      </c>
      <c r="BM57" s="13">
        <f t="shared" si="3"/>
        <v>1</v>
      </c>
      <c r="BN57" s="13">
        <f t="shared" si="3"/>
        <v>1</v>
      </c>
      <c r="BO57" s="13">
        <f t="shared" si="3"/>
        <v>1</v>
      </c>
      <c r="BP57" s="13">
        <f t="shared" si="3"/>
        <v>1</v>
      </c>
      <c r="BQ57" s="13">
        <f t="shared" si="3"/>
        <v>1</v>
      </c>
      <c r="BR57" s="13">
        <f t="shared" si="3"/>
        <v>1</v>
      </c>
      <c r="BS57" s="13">
        <f t="shared" si="3"/>
        <v>1</v>
      </c>
      <c r="BT57" s="13">
        <f t="shared" si="3"/>
        <v>1</v>
      </c>
      <c r="BU57" s="13">
        <f t="shared" si="3"/>
        <v>1</v>
      </c>
      <c r="BV57" s="13" t="str">
        <f t="shared" si="3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</row>
    <row r="58" ht="15" customHeight="1" outlineLevel="1" spans="2:85">
      <c r="B58" s="10">
        <v>201806</v>
      </c>
      <c r="C58" s="13">
        <f t="shared" si="4"/>
        <v>1.54485616667484</v>
      </c>
      <c r="D58" s="13">
        <f t="shared" si="4"/>
        <v>1.16519531356549</v>
      </c>
      <c r="E58" s="13">
        <f t="shared" si="4"/>
        <v>1.00769164987801</v>
      </c>
      <c r="F58" s="13">
        <f t="shared" si="4"/>
        <v>1.00381646998809</v>
      </c>
      <c r="G58" s="13">
        <f t="shared" si="2"/>
        <v>1</v>
      </c>
      <c r="H58" s="13">
        <f t="shared" si="2"/>
        <v>1</v>
      </c>
      <c r="I58" s="13">
        <f t="shared" si="2"/>
        <v>1</v>
      </c>
      <c r="J58" s="13">
        <f t="shared" si="2"/>
        <v>1</v>
      </c>
      <c r="K58" s="13">
        <f t="shared" si="2"/>
        <v>1</v>
      </c>
      <c r="L58" s="13">
        <f t="shared" si="2"/>
        <v>1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1</v>
      </c>
      <c r="R58" s="13">
        <f t="shared" si="2"/>
        <v>1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5"/>
        <v>1.51448294058737</v>
      </c>
      <c r="AZ58" s="13">
        <f t="shared" si="5"/>
        <v>1.14261235072722</v>
      </c>
      <c r="BA58" s="13">
        <f t="shared" si="5"/>
        <v>1.00894554275831</v>
      </c>
      <c r="BB58" s="13">
        <f t="shared" si="5"/>
        <v>1.0044331147615</v>
      </c>
      <c r="BC58" s="13">
        <f t="shared" si="3"/>
        <v>1</v>
      </c>
      <c r="BD58" s="13">
        <f t="shared" si="3"/>
        <v>1</v>
      </c>
      <c r="BE58" s="13">
        <f t="shared" si="3"/>
        <v>1</v>
      </c>
      <c r="BF58" s="13">
        <f t="shared" si="3"/>
        <v>1</v>
      </c>
      <c r="BG58" s="13">
        <f t="shared" si="3"/>
        <v>1</v>
      </c>
      <c r="BH58" s="13">
        <f t="shared" si="3"/>
        <v>1</v>
      </c>
      <c r="BI58" s="13">
        <f t="shared" si="3"/>
        <v>1</v>
      </c>
      <c r="BJ58" s="13">
        <f t="shared" si="3"/>
        <v>1</v>
      </c>
      <c r="BK58" s="13">
        <f t="shared" si="3"/>
        <v>1</v>
      </c>
      <c r="BL58" s="13">
        <f t="shared" si="3"/>
        <v>1</v>
      </c>
      <c r="BM58" s="13">
        <f t="shared" si="3"/>
        <v>1</v>
      </c>
      <c r="BN58" s="13">
        <f t="shared" si="3"/>
        <v>1</v>
      </c>
      <c r="BO58" s="13">
        <f t="shared" si="3"/>
        <v>1</v>
      </c>
      <c r="BP58" s="13">
        <f t="shared" si="3"/>
        <v>1</v>
      </c>
      <c r="BQ58" s="13">
        <f t="shared" si="3"/>
        <v>1</v>
      </c>
      <c r="BR58" s="13">
        <f t="shared" si="3"/>
        <v>1</v>
      </c>
      <c r="BS58" s="13">
        <f t="shared" si="3"/>
        <v>1</v>
      </c>
      <c r="BT58" s="13">
        <f t="shared" si="3"/>
        <v>1</v>
      </c>
      <c r="BU58" s="13" t="str">
        <f t="shared" si="3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</row>
    <row r="59" ht="15" customHeight="1" outlineLevel="1" spans="2:85">
      <c r="B59" s="10">
        <v>201809</v>
      </c>
      <c r="C59" s="13">
        <f t="shared" si="4"/>
        <v>1.57560843667496</v>
      </c>
      <c r="D59" s="13">
        <f t="shared" si="4"/>
        <v>1.02701905888587</v>
      </c>
      <c r="E59" s="13">
        <f t="shared" si="4"/>
        <v>1.04946602276898</v>
      </c>
      <c r="F59" s="13">
        <f t="shared" si="4"/>
        <v>1.00555724831378</v>
      </c>
      <c r="G59" s="13">
        <f t="shared" si="2"/>
        <v>1</v>
      </c>
      <c r="H59" s="13">
        <f t="shared" si="2"/>
        <v>1</v>
      </c>
      <c r="I59" s="13">
        <f t="shared" si="2"/>
        <v>1</v>
      </c>
      <c r="J59" s="13">
        <f t="shared" si="2"/>
        <v>1</v>
      </c>
      <c r="K59" s="13">
        <f t="shared" si="2"/>
        <v>1</v>
      </c>
      <c r="L59" s="13">
        <f t="shared" si="2"/>
        <v>1</v>
      </c>
      <c r="M59" s="13">
        <f t="shared" si="2"/>
        <v>1</v>
      </c>
      <c r="N59" s="13">
        <f t="shared" si="2"/>
        <v>1</v>
      </c>
      <c r="O59" s="13">
        <f t="shared" si="2"/>
        <v>1</v>
      </c>
      <c r="P59" s="13">
        <f t="shared" si="2"/>
        <v>1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5"/>
        <v>1.43534913228056</v>
      </c>
      <c r="AZ59" s="13">
        <f t="shared" si="5"/>
        <v>1.02653697827203</v>
      </c>
      <c r="BA59" s="13">
        <f t="shared" si="5"/>
        <v>1.03364333426346</v>
      </c>
      <c r="BB59" s="13">
        <f t="shared" si="5"/>
        <v>1.00575048833569</v>
      </c>
      <c r="BC59" s="13">
        <f t="shared" si="3"/>
        <v>1</v>
      </c>
      <c r="BD59" s="13">
        <f t="shared" si="3"/>
        <v>1</v>
      </c>
      <c r="BE59" s="13">
        <f t="shared" si="3"/>
        <v>1</v>
      </c>
      <c r="BF59" s="13">
        <f t="shared" si="3"/>
        <v>1</v>
      </c>
      <c r="BG59" s="13">
        <f t="shared" si="3"/>
        <v>1</v>
      </c>
      <c r="BH59" s="13">
        <f t="shared" si="3"/>
        <v>1</v>
      </c>
      <c r="BI59" s="13">
        <f t="shared" si="3"/>
        <v>1</v>
      </c>
      <c r="BJ59" s="13">
        <f t="shared" si="3"/>
        <v>1</v>
      </c>
      <c r="BK59" s="13">
        <f t="shared" si="3"/>
        <v>1</v>
      </c>
      <c r="BL59" s="13">
        <f t="shared" si="3"/>
        <v>1</v>
      </c>
      <c r="BM59" s="13">
        <f t="shared" si="3"/>
        <v>1</v>
      </c>
      <c r="BN59" s="13">
        <f t="shared" si="3"/>
        <v>1</v>
      </c>
      <c r="BO59" s="13">
        <f t="shared" si="3"/>
        <v>1</v>
      </c>
      <c r="BP59" s="13">
        <f t="shared" si="3"/>
        <v>1</v>
      </c>
      <c r="BQ59" s="13">
        <f t="shared" si="3"/>
        <v>1</v>
      </c>
      <c r="BR59" s="13">
        <f t="shared" si="3"/>
        <v>1</v>
      </c>
      <c r="BS59" s="13">
        <f t="shared" si="3"/>
        <v>1</v>
      </c>
      <c r="BT59" s="13" t="str">
        <f t="shared" si="3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</row>
    <row r="60" ht="15" customHeight="1" outlineLevel="1" spans="2:85">
      <c r="B60" s="10">
        <v>201812</v>
      </c>
      <c r="C60" s="13">
        <f t="shared" si="4"/>
        <v>1.30664779810641</v>
      </c>
      <c r="D60" s="13">
        <f t="shared" si="4"/>
        <v>1.09981949458484</v>
      </c>
      <c r="E60" s="13">
        <f t="shared" si="4"/>
        <v>1</v>
      </c>
      <c r="F60" s="13">
        <f t="shared" si="4"/>
        <v>1</v>
      </c>
      <c r="G60" s="13">
        <f t="shared" si="2"/>
        <v>1</v>
      </c>
      <c r="H60" s="13">
        <f t="shared" si="2"/>
        <v>1</v>
      </c>
      <c r="I60" s="13">
        <f t="shared" si="2"/>
        <v>1</v>
      </c>
      <c r="J60" s="13">
        <f t="shared" si="2"/>
        <v>1</v>
      </c>
      <c r="K60" s="13">
        <f t="shared" si="2"/>
        <v>1</v>
      </c>
      <c r="L60" s="13">
        <f t="shared" si="2"/>
        <v>1</v>
      </c>
      <c r="M60" s="13">
        <f t="shared" si="2"/>
        <v>1</v>
      </c>
      <c r="N60" s="13">
        <f t="shared" si="2"/>
        <v>1</v>
      </c>
      <c r="O60" s="13">
        <f t="shared" si="2"/>
        <v>1</v>
      </c>
      <c r="P60" s="13">
        <f t="shared" si="2"/>
        <v>1</v>
      </c>
      <c r="Q60" s="13">
        <f t="shared" si="2"/>
        <v>1</v>
      </c>
      <c r="R60" s="13">
        <f t="shared" si="2"/>
        <v>1</v>
      </c>
      <c r="S60" s="13">
        <f t="shared" si="2"/>
        <v>1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5"/>
        <v>1.29067400699663</v>
      </c>
      <c r="AZ60" s="13">
        <f t="shared" si="5"/>
        <v>1.0957910201274</v>
      </c>
      <c r="BA60" s="13">
        <f t="shared" si="5"/>
        <v>1</v>
      </c>
      <c r="BB60" s="13">
        <f t="shared" si="5"/>
        <v>1</v>
      </c>
      <c r="BC60" s="13">
        <f t="shared" si="3"/>
        <v>1</v>
      </c>
      <c r="BD60" s="13">
        <f t="shared" si="3"/>
        <v>1</v>
      </c>
      <c r="BE60" s="13">
        <f t="shared" si="3"/>
        <v>1</v>
      </c>
      <c r="BF60" s="13">
        <f t="shared" si="3"/>
        <v>1</v>
      </c>
      <c r="BG60" s="13">
        <f t="shared" si="3"/>
        <v>1</v>
      </c>
      <c r="BH60" s="13">
        <f t="shared" si="3"/>
        <v>1</v>
      </c>
      <c r="BI60" s="13">
        <f t="shared" si="3"/>
        <v>1</v>
      </c>
      <c r="BJ60" s="13">
        <f t="shared" si="3"/>
        <v>1</v>
      </c>
      <c r="BK60" s="13">
        <f t="shared" si="3"/>
        <v>1</v>
      </c>
      <c r="BL60" s="13">
        <f t="shared" si="3"/>
        <v>1</v>
      </c>
      <c r="BM60" s="13">
        <f t="shared" si="3"/>
        <v>1</v>
      </c>
      <c r="BN60" s="13">
        <f t="shared" si="3"/>
        <v>1</v>
      </c>
      <c r="BO60" s="13">
        <f t="shared" si="3"/>
        <v>1</v>
      </c>
      <c r="BP60" s="13">
        <f t="shared" si="3"/>
        <v>1</v>
      </c>
      <c r="BQ60" s="13">
        <f t="shared" si="3"/>
        <v>1</v>
      </c>
      <c r="BR60" s="13">
        <f t="shared" si="3"/>
        <v>1</v>
      </c>
      <c r="BS60" s="13" t="str">
        <f t="shared" si="3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</row>
    <row r="61" ht="15" customHeight="1" outlineLevel="1" spans="2:85">
      <c r="B61" s="10">
        <v>201903</v>
      </c>
      <c r="C61" s="13">
        <f t="shared" si="4"/>
        <v>2.11873550996217</v>
      </c>
      <c r="D61" s="13">
        <f t="shared" si="4"/>
        <v>1.07943527321044</v>
      </c>
      <c r="E61" s="13">
        <f t="shared" si="4"/>
        <v>1</v>
      </c>
      <c r="F61" s="13">
        <f t="shared" si="4"/>
        <v>1</v>
      </c>
      <c r="G61" s="13">
        <f t="shared" si="2"/>
        <v>1</v>
      </c>
      <c r="H61" s="13">
        <f t="shared" si="2"/>
        <v>1</v>
      </c>
      <c r="I61" s="13">
        <f t="shared" si="2"/>
        <v>1</v>
      </c>
      <c r="J61" s="13">
        <f t="shared" si="2"/>
        <v>1</v>
      </c>
      <c r="K61" s="13">
        <f t="shared" si="2"/>
        <v>1</v>
      </c>
      <c r="L61" s="13">
        <f t="shared" si="2"/>
        <v>1</v>
      </c>
      <c r="M61" s="13">
        <f t="shared" si="2"/>
        <v>1</v>
      </c>
      <c r="N61" s="13">
        <f t="shared" si="2"/>
        <v>1</v>
      </c>
      <c r="O61" s="13">
        <f t="shared" si="2"/>
        <v>1</v>
      </c>
      <c r="P61" s="13">
        <f t="shared" si="2"/>
        <v>1</v>
      </c>
      <c r="Q61" s="13">
        <f t="shared" si="2"/>
        <v>1</v>
      </c>
      <c r="R61" s="13">
        <f t="shared" si="2"/>
        <v>1</v>
      </c>
      <c r="S61" s="13">
        <f t="shared" si="2"/>
        <v>1</v>
      </c>
      <c r="T61" s="13">
        <f t="shared" si="2"/>
        <v>1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5"/>
        <v>2.11873526210241</v>
      </c>
      <c r="AZ61" s="13">
        <f t="shared" si="5"/>
        <v>1.07943527036396</v>
      </c>
      <c r="BA61" s="13">
        <f t="shared" si="5"/>
        <v>1</v>
      </c>
      <c r="BB61" s="13">
        <f t="shared" si="5"/>
        <v>1</v>
      </c>
      <c r="BC61" s="13">
        <f t="shared" si="3"/>
        <v>1</v>
      </c>
      <c r="BD61" s="13">
        <f t="shared" si="3"/>
        <v>1</v>
      </c>
      <c r="BE61" s="13">
        <f t="shared" si="3"/>
        <v>1</v>
      </c>
      <c r="BF61" s="13">
        <f t="shared" si="3"/>
        <v>1</v>
      </c>
      <c r="BG61" s="13">
        <f t="shared" si="3"/>
        <v>1</v>
      </c>
      <c r="BH61" s="13">
        <f t="shared" si="3"/>
        <v>1</v>
      </c>
      <c r="BI61" s="13">
        <f t="shared" si="3"/>
        <v>1</v>
      </c>
      <c r="BJ61" s="13">
        <f t="shared" si="3"/>
        <v>1</v>
      </c>
      <c r="BK61" s="13">
        <f t="shared" si="3"/>
        <v>1</v>
      </c>
      <c r="BL61" s="13">
        <f t="shared" si="3"/>
        <v>1</v>
      </c>
      <c r="BM61" s="13">
        <f t="shared" si="3"/>
        <v>1</v>
      </c>
      <c r="BN61" s="13">
        <f t="shared" si="3"/>
        <v>1</v>
      </c>
      <c r="BO61" s="13">
        <f t="shared" si="3"/>
        <v>1</v>
      </c>
      <c r="BP61" s="13">
        <f t="shared" si="3"/>
        <v>1</v>
      </c>
      <c r="BQ61" s="13">
        <f t="shared" si="3"/>
        <v>1</v>
      </c>
      <c r="BR61" s="13" t="str">
        <f t="shared" si="3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</row>
    <row r="62" ht="15" customHeight="1" outlineLevel="1" spans="2:85">
      <c r="B62" s="10">
        <v>201906</v>
      </c>
      <c r="C62" s="13">
        <f t="shared" si="4"/>
        <v>1.33806426931905</v>
      </c>
      <c r="D62" s="13">
        <f t="shared" si="4"/>
        <v>1.06904537267347</v>
      </c>
      <c r="E62" s="13">
        <f t="shared" si="4"/>
        <v>1</v>
      </c>
      <c r="F62" s="13">
        <f t="shared" si="4"/>
        <v>1</v>
      </c>
      <c r="G62" s="13">
        <f t="shared" si="2"/>
        <v>1</v>
      </c>
      <c r="H62" s="13">
        <f t="shared" si="2"/>
        <v>1</v>
      </c>
      <c r="I62" s="13">
        <f t="shared" si="2"/>
        <v>1</v>
      </c>
      <c r="J62" s="13">
        <f t="shared" si="2"/>
        <v>1</v>
      </c>
      <c r="K62" s="13">
        <f t="shared" si="2"/>
        <v>1</v>
      </c>
      <c r="L62" s="13">
        <f t="shared" si="2"/>
        <v>1</v>
      </c>
      <c r="M62" s="13">
        <f t="shared" si="2"/>
        <v>1</v>
      </c>
      <c r="N62" s="13">
        <f t="shared" si="2"/>
        <v>1</v>
      </c>
      <c r="O62" s="13">
        <f t="shared" si="2"/>
        <v>1</v>
      </c>
      <c r="P62" s="13">
        <f t="shared" si="2"/>
        <v>1</v>
      </c>
      <c r="Q62" s="13">
        <f t="shared" si="2"/>
        <v>1</v>
      </c>
      <c r="R62" s="13">
        <f t="shared" si="2"/>
        <v>1</v>
      </c>
      <c r="S62" s="13">
        <f t="shared" si="2"/>
        <v>1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5"/>
        <v>1.33806374128668</v>
      </c>
      <c r="AZ62" s="13">
        <f t="shared" si="5"/>
        <v>1.06904591831796</v>
      </c>
      <c r="BA62" s="13">
        <f t="shared" si="5"/>
        <v>1</v>
      </c>
      <c r="BB62" s="13">
        <f t="shared" si="5"/>
        <v>1</v>
      </c>
      <c r="BC62" s="13">
        <f t="shared" si="3"/>
        <v>1</v>
      </c>
      <c r="BD62" s="13">
        <f t="shared" si="3"/>
        <v>1</v>
      </c>
      <c r="BE62" s="13">
        <f t="shared" si="3"/>
        <v>1</v>
      </c>
      <c r="BF62" s="13">
        <f t="shared" si="3"/>
        <v>1</v>
      </c>
      <c r="BG62" s="13">
        <f t="shared" si="3"/>
        <v>1</v>
      </c>
      <c r="BH62" s="13">
        <f t="shared" si="3"/>
        <v>1</v>
      </c>
      <c r="BI62" s="13">
        <f t="shared" si="3"/>
        <v>1</v>
      </c>
      <c r="BJ62" s="13">
        <f t="shared" si="3"/>
        <v>1</v>
      </c>
      <c r="BK62" s="13">
        <f t="shared" si="3"/>
        <v>1</v>
      </c>
      <c r="BL62" s="13">
        <f t="shared" si="3"/>
        <v>1</v>
      </c>
      <c r="BM62" s="13">
        <f t="shared" si="3"/>
        <v>1</v>
      </c>
      <c r="BN62" s="13">
        <f t="shared" si="3"/>
        <v>1</v>
      </c>
      <c r="BO62" s="13">
        <f t="shared" si="3"/>
        <v>1</v>
      </c>
      <c r="BP62" s="13">
        <f t="shared" si="3"/>
        <v>1</v>
      </c>
      <c r="BQ62" s="13" t="str">
        <f t="shared" si="3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</row>
    <row r="63" ht="15" customHeight="1" outlineLevel="1" spans="2:85">
      <c r="B63" s="10">
        <v>201909</v>
      </c>
      <c r="C63" s="13">
        <f t="shared" si="4"/>
        <v>1.23945450011497</v>
      </c>
      <c r="D63" s="13">
        <f t="shared" si="4"/>
        <v>1.06098714464883</v>
      </c>
      <c r="E63" s="13">
        <f t="shared" si="4"/>
        <v>1</v>
      </c>
      <c r="F63" s="13">
        <f t="shared" si="4"/>
        <v>1</v>
      </c>
      <c r="G63" s="13">
        <f t="shared" si="2"/>
        <v>1</v>
      </c>
      <c r="H63" s="13">
        <f t="shared" si="2"/>
        <v>1</v>
      </c>
      <c r="I63" s="13">
        <f t="shared" si="2"/>
        <v>1</v>
      </c>
      <c r="J63" s="13">
        <f t="shared" si="2"/>
        <v>1</v>
      </c>
      <c r="K63" s="13">
        <f t="shared" si="2"/>
        <v>1</v>
      </c>
      <c r="L63" s="13">
        <f t="shared" si="2"/>
        <v>1</v>
      </c>
      <c r="M63" s="13">
        <f t="shared" si="2"/>
        <v>1</v>
      </c>
      <c r="N63" s="13">
        <f t="shared" si="2"/>
        <v>1</v>
      </c>
      <c r="O63" s="13">
        <f t="shared" si="2"/>
        <v>1</v>
      </c>
      <c r="P63" s="13">
        <f t="shared" si="2"/>
        <v>1</v>
      </c>
      <c r="Q63" s="13">
        <f t="shared" si="2"/>
        <v>1</v>
      </c>
      <c r="R63" s="13">
        <f t="shared" si="2"/>
        <v>1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5"/>
        <v>1.23945431957632</v>
      </c>
      <c r="AZ63" s="13">
        <f t="shared" si="5"/>
        <v>1.06098703382542</v>
      </c>
      <c r="BA63" s="13">
        <f t="shared" si="5"/>
        <v>1</v>
      </c>
      <c r="BB63" s="13">
        <f t="shared" si="5"/>
        <v>1</v>
      </c>
      <c r="BC63" s="13">
        <f t="shared" si="3"/>
        <v>1</v>
      </c>
      <c r="BD63" s="13">
        <f t="shared" si="3"/>
        <v>1</v>
      </c>
      <c r="BE63" s="13">
        <f t="shared" si="3"/>
        <v>1</v>
      </c>
      <c r="BF63" s="13">
        <f t="shared" si="3"/>
        <v>1</v>
      </c>
      <c r="BG63" s="13">
        <f t="shared" si="3"/>
        <v>1</v>
      </c>
      <c r="BH63" s="13">
        <f t="shared" si="3"/>
        <v>1</v>
      </c>
      <c r="BI63" s="13">
        <f t="shared" si="3"/>
        <v>1</v>
      </c>
      <c r="BJ63" s="13">
        <f t="shared" si="3"/>
        <v>1</v>
      </c>
      <c r="BK63" s="13">
        <f t="shared" si="3"/>
        <v>1</v>
      </c>
      <c r="BL63" s="13">
        <f t="shared" si="3"/>
        <v>1</v>
      </c>
      <c r="BM63" s="13">
        <f t="shared" si="3"/>
        <v>1</v>
      </c>
      <c r="BN63" s="13">
        <f t="shared" si="3"/>
        <v>1</v>
      </c>
      <c r="BO63" s="13">
        <f t="shared" si="3"/>
        <v>1</v>
      </c>
      <c r="BP63" s="13" t="str">
        <f t="shared" si="3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</row>
    <row r="64" ht="15" customHeight="1" outlineLevel="1" spans="2:85">
      <c r="B64" s="10">
        <v>201912</v>
      </c>
      <c r="C64" s="13">
        <f t="shared" si="4"/>
        <v>1.15797099704191</v>
      </c>
      <c r="D64" s="13">
        <f t="shared" si="4"/>
        <v>1.00279024626956</v>
      </c>
      <c r="E64" s="13">
        <f t="shared" si="4"/>
        <v>1.01333517679997</v>
      </c>
      <c r="F64" s="13">
        <f t="shared" si="4"/>
        <v>1</v>
      </c>
      <c r="G64" s="13">
        <f t="shared" si="2"/>
        <v>1</v>
      </c>
      <c r="H64" s="13">
        <f t="shared" si="2"/>
        <v>1</v>
      </c>
      <c r="I64" s="13">
        <f t="shared" si="2"/>
        <v>1</v>
      </c>
      <c r="J64" s="13">
        <f t="shared" si="2"/>
        <v>1</v>
      </c>
      <c r="K64" s="13">
        <f t="shared" si="2"/>
        <v>1</v>
      </c>
      <c r="L64" s="13">
        <f t="shared" si="2"/>
        <v>1</v>
      </c>
      <c r="M64" s="13">
        <f t="shared" si="2"/>
        <v>1</v>
      </c>
      <c r="N64" s="13">
        <f t="shared" si="2"/>
        <v>1</v>
      </c>
      <c r="O64" s="13">
        <f t="shared" si="2"/>
        <v>1</v>
      </c>
      <c r="P64" s="13">
        <f t="shared" si="2"/>
        <v>1</v>
      </c>
      <c r="Q64" s="13">
        <f t="shared" si="2"/>
        <v>1</v>
      </c>
      <c r="R64" s="13">
        <f t="shared" si="2"/>
        <v>1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5"/>
        <v>1.15797104522952</v>
      </c>
      <c r="AZ64" s="13">
        <f t="shared" si="5"/>
        <v>1.00279033019208</v>
      </c>
      <c r="BA64" s="13">
        <f t="shared" si="5"/>
        <v>1.01333515154481</v>
      </c>
      <c r="BB64" s="13">
        <f t="shared" si="5"/>
        <v>1</v>
      </c>
      <c r="BC64" s="13">
        <f t="shared" si="3"/>
        <v>1</v>
      </c>
      <c r="BD64" s="13">
        <f t="shared" si="3"/>
        <v>1</v>
      </c>
      <c r="BE64" s="13">
        <f t="shared" si="3"/>
        <v>1</v>
      </c>
      <c r="BF64" s="13">
        <f t="shared" si="3"/>
        <v>1</v>
      </c>
      <c r="BG64" s="13">
        <f t="shared" si="3"/>
        <v>1</v>
      </c>
      <c r="BH64" s="13">
        <f t="shared" si="3"/>
        <v>1</v>
      </c>
      <c r="BI64" s="13">
        <f t="shared" si="3"/>
        <v>1</v>
      </c>
      <c r="BJ64" s="13">
        <f t="shared" si="3"/>
        <v>1</v>
      </c>
      <c r="BK64" s="13">
        <f t="shared" si="3"/>
        <v>1</v>
      </c>
      <c r="BL64" s="13">
        <f t="shared" si="3"/>
        <v>1</v>
      </c>
      <c r="BM64" s="13">
        <f t="shared" si="3"/>
        <v>1</v>
      </c>
      <c r="BN64" s="13">
        <f t="shared" si="3"/>
        <v>1</v>
      </c>
      <c r="BO64" s="13" t="str">
        <f t="shared" si="3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</row>
    <row r="65" ht="15" customHeight="1" outlineLevel="1" spans="2:85">
      <c r="B65" s="10">
        <v>202003</v>
      </c>
      <c r="C65" s="13">
        <f t="shared" si="4"/>
        <v>1.15885006617143</v>
      </c>
      <c r="D65" s="13">
        <f t="shared" si="4"/>
        <v>1.06364879171078</v>
      </c>
      <c r="E65" s="13">
        <f t="shared" si="4"/>
        <v>1.00631668867581</v>
      </c>
      <c r="F65" s="13">
        <f t="shared" si="4"/>
        <v>1.00313462534413</v>
      </c>
      <c r="G65" s="13">
        <f t="shared" si="2"/>
        <v>1</v>
      </c>
      <c r="H65" s="13">
        <f t="shared" si="2"/>
        <v>1</v>
      </c>
      <c r="I65" s="13">
        <f t="shared" si="2"/>
        <v>1</v>
      </c>
      <c r="J65" s="13">
        <f t="shared" si="2"/>
        <v>1</v>
      </c>
      <c r="K65" s="13">
        <f t="shared" si="2"/>
        <v>1</v>
      </c>
      <c r="L65" s="13">
        <f t="shared" si="2"/>
        <v>1</v>
      </c>
      <c r="M65" s="13">
        <f t="shared" si="2"/>
        <v>1</v>
      </c>
      <c r="N65" s="13">
        <f t="shared" si="2"/>
        <v>1</v>
      </c>
      <c r="O65" s="13">
        <f t="shared" si="2"/>
        <v>1</v>
      </c>
      <c r="P65" s="13">
        <f t="shared" si="2"/>
        <v>1</v>
      </c>
      <c r="Q65" s="13">
        <f t="shared" si="2"/>
        <v>1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5"/>
        <v>1.15884991649168</v>
      </c>
      <c r="AZ65" s="13">
        <f t="shared" si="5"/>
        <v>1.06364875306146</v>
      </c>
      <c r="BA65" s="13">
        <f t="shared" si="5"/>
        <v>1.01263337675756</v>
      </c>
      <c r="BB65" s="13">
        <f t="shared" si="5"/>
        <v>1.00623014354576</v>
      </c>
      <c r="BC65" s="13">
        <f t="shared" si="3"/>
        <v>1</v>
      </c>
      <c r="BD65" s="13">
        <f t="shared" si="3"/>
        <v>1</v>
      </c>
      <c r="BE65" s="13">
        <f t="shared" si="3"/>
        <v>1</v>
      </c>
      <c r="BF65" s="13">
        <f t="shared" si="3"/>
        <v>1</v>
      </c>
      <c r="BG65" s="13">
        <f t="shared" si="3"/>
        <v>1</v>
      </c>
      <c r="BH65" s="13">
        <f t="shared" si="3"/>
        <v>1</v>
      </c>
      <c r="BI65" s="13">
        <f t="shared" si="3"/>
        <v>1</v>
      </c>
      <c r="BJ65" s="13">
        <f t="shared" si="3"/>
        <v>1</v>
      </c>
      <c r="BK65" s="13">
        <f t="shared" si="3"/>
        <v>1</v>
      </c>
      <c r="BL65" s="13">
        <f t="shared" si="3"/>
        <v>1</v>
      </c>
      <c r="BM65" s="13">
        <f t="shared" si="3"/>
        <v>1</v>
      </c>
      <c r="BN65" s="13" t="str">
        <f t="shared" si="3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</row>
    <row r="66" ht="15" customHeight="1" outlineLevel="1" spans="2:85">
      <c r="B66" s="10">
        <v>202006</v>
      </c>
      <c r="C66" s="13">
        <f t="shared" si="4"/>
        <v>1.59466780381746</v>
      </c>
      <c r="D66" s="13">
        <f t="shared" si="4"/>
        <v>1.02192769359984</v>
      </c>
      <c r="E66" s="13">
        <f t="shared" si="4"/>
        <v>1.00667450457191</v>
      </c>
      <c r="F66" s="13">
        <f t="shared" si="4"/>
        <v>1</v>
      </c>
      <c r="G66" s="13">
        <f t="shared" si="2"/>
        <v>1</v>
      </c>
      <c r="H66" s="13">
        <f t="shared" si="2"/>
        <v>1</v>
      </c>
      <c r="I66" s="13">
        <f t="shared" si="2"/>
        <v>1</v>
      </c>
      <c r="J66" s="13">
        <f t="shared" si="2"/>
        <v>1</v>
      </c>
      <c r="K66" s="13">
        <f t="shared" si="2"/>
        <v>1</v>
      </c>
      <c r="L66" s="13">
        <f t="shared" si="2"/>
        <v>1</v>
      </c>
      <c r="M66" s="13">
        <f t="shared" si="2"/>
        <v>1</v>
      </c>
      <c r="N66" s="13">
        <f t="shared" si="2"/>
        <v>1</v>
      </c>
      <c r="O66" s="13">
        <f t="shared" si="2"/>
        <v>1</v>
      </c>
      <c r="P66" s="13">
        <f t="shared" si="2"/>
        <v>1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5"/>
        <v>1.5946678758904</v>
      </c>
      <c r="AZ66" s="13">
        <f t="shared" si="5"/>
        <v>1.0317654001138</v>
      </c>
      <c r="BA66" s="13">
        <f t="shared" si="5"/>
        <v>1.01028316064511</v>
      </c>
      <c r="BB66" s="13">
        <f t="shared" si="5"/>
        <v>1</v>
      </c>
      <c r="BC66" s="13">
        <f t="shared" si="3"/>
        <v>1</v>
      </c>
      <c r="BD66" s="13">
        <f t="shared" si="3"/>
        <v>1</v>
      </c>
      <c r="BE66" s="13">
        <f t="shared" si="3"/>
        <v>1</v>
      </c>
      <c r="BF66" s="13">
        <f t="shared" si="3"/>
        <v>1</v>
      </c>
      <c r="BG66" s="13">
        <f t="shared" si="3"/>
        <v>1</v>
      </c>
      <c r="BH66" s="13">
        <f t="shared" si="3"/>
        <v>1</v>
      </c>
      <c r="BI66" s="13">
        <f t="shared" si="3"/>
        <v>1</v>
      </c>
      <c r="BJ66" s="13">
        <f t="shared" si="3"/>
        <v>1</v>
      </c>
      <c r="BK66" s="13">
        <f t="shared" si="3"/>
        <v>1</v>
      </c>
      <c r="BL66" s="13">
        <f t="shared" si="3"/>
        <v>1</v>
      </c>
      <c r="BM66" s="13" t="str">
        <f t="shared" si="3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</row>
    <row r="67" ht="15" customHeight="1" outlineLevel="1" spans="2:85">
      <c r="B67" s="10">
        <v>202009</v>
      </c>
      <c r="C67" s="13">
        <f t="shared" si="4"/>
        <v>1.23679874500973</v>
      </c>
      <c r="D67" s="13">
        <f t="shared" si="4"/>
        <v>1.03126279314073</v>
      </c>
      <c r="E67" s="13">
        <f t="shared" si="4"/>
        <v>1.00108191175422</v>
      </c>
      <c r="F67" s="13">
        <f t="shared" si="4"/>
        <v>1.00648445491731</v>
      </c>
      <c r="G67" s="13">
        <f t="shared" si="2"/>
        <v>1</v>
      </c>
      <c r="H67" s="13">
        <f t="shared" si="2"/>
        <v>1</v>
      </c>
      <c r="I67" s="13">
        <f t="shared" si="2"/>
        <v>1</v>
      </c>
      <c r="J67" s="13">
        <f t="shared" si="2"/>
        <v>1</v>
      </c>
      <c r="K67" s="13">
        <f t="shared" si="2"/>
        <v>1</v>
      </c>
      <c r="L67" s="13">
        <f t="shared" si="2"/>
        <v>1</v>
      </c>
      <c r="M67" s="13">
        <f t="shared" si="2"/>
        <v>1</v>
      </c>
      <c r="N67" s="13">
        <f t="shared" si="2"/>
        <v>1</v>
      </c>
      <c r="O67" s="13">
        <f t="shared" si="2"/>
        <v>1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5"/>
        <v>1.28079892158165</v>
      </c>
      <c r="AZ67" s="13">
        <f t="shared" si="5"/>
        <v>1.0301888004471</v>
      </c>
      <c r="BA67" s="13">
        <f t="shared" si="5"/>
        <v>1.00104583324659</v>
      </c>
      <c r="BB67" s="13">
        <f t="shared" si="5"/>
        <v>1.00626844373269</v>
      </c>
      <c r="BC67" s="13">
        <f t="shared" si="3"/>
        <v>1</v>
      </c>
      <c r="BD67" s="13">
        <f t="shared" si="3"/>
        <v>1</v>
      </c>
      <c r="BE67" s="13">
        <f t="shared" si="3"/>
        <v>1</v>
      </c>
      <c r="BF67" s="13">
        <f t="shared" si="3"/>
        <v>1</v>
      </c>
      <c r="BG67" s="13">
        <f t="shared" si="3"/>
        <v>1</v>
      </c>
      <c r="BH67" s="13">
        <f t="shared" si="3"/>
        <v>1</v>
      </c>
      <c r="BI67" s="13">
        <f t="shared" si="3"/>
        <v>1</v>
      </c>
      <c r="BJ67" s="13">
        <f t="shared" si="3"/>
        <v>1</v>
      </c>
      <c r="BK67" s="13">
        <f t="shared" si="3"/>
        <v>1</v>
      </c>
      <c r="BL67" s="13" t="str">
        <f t="shared" si="3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</row>
    <row r="68" ht="15" customHeight="1" outlineLevel="1" spans="2:85">
      <c r="B68" s="10">
        <v>202012</v>
      </c>
      <c r="C68" s="13">
        <f t="shared" si="4"/>
        <v>1.43257664048645</v>
      </c>
      <c r="D68" s="13">
        <f t="shared" si="4"/>
        <v>1.00282966479083</v>
      </c>
      <c r="E68" s="13">
        <f t="shared" si="4"/>
        <v>1.01701473269869</v>
      </c>
      <c r="F68" s="13">
        <f t="shared" si="4"/>
        <v>1</v>
      </c>
      <c r="G68" s="13">
        <f t="shared" si="2"/>
        <v>1</v>
      </c>
      <c r="H68" s="13">
        <f t="shared" si="2"/>
        <v>1</v>
      </c>
      <c r="I68" s="13">
        <f t="shared" si="2"/>
        <v>1</v>
      </c>
      <c r="J68" s="13">
        <f t="shared" si="2"/>
        <v>1</v>
      </c>
      <c r="K68" s="13">
        <f t="shared" si="2"/>
        <v>1</v>
      </c>
      <c r="L68" s="13">
        <f t="shared" si="2"/>
        <v>1</v>
      </c>
      <c r="M68" s="13">
        <f t="shared" si="2"/>
        <v>1</v>
      </c>
      <c r="N68" s="13">
        <f t="shared" si="2"/>
        <v>1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5"/>
        <v>1.39187774850123</v>
      </c>
      <c r="AZ68" s="13">
        <f t="shared" si="5"/>
        <v>1.00263839190014</v>
      </c>
      <c r="BA68" s="13">
        <f t="shared" si="5"/>
        <v>1.01586763810996</v>
      </c>
      <c r="BB68" s="13">
        <f t="shared" si="5"/>
        <v>1</v>
      </c>
      <c r="BC68" s="13">
        <f t="shared" si="3"/>
        <v>1</v>
      </c>
      <c r="BD68" s="13">
        <f t="shared" si="3"/>
        <v>1</v>
      </c>
      <c r="BE68" s="13">
        <f t="shared" si="3"/>
        <v>1</v>
      </c>
      <c r="BF68" s="13">
        <f t="shared" si="3"/>
        <v>1</v>
      </c>
      <c r="BG68" s="13">
        <f t="shared" si="3"/>
        <v>1</v>
      </c>
      <c r="BH68" s="13">
        <f t="shared" si="3"/>
        <v>1</v>
      </c>
      <c r="BI68" s="13">
        <f t="shared" si="3"/>
        <v>1</v>
      </c>
      <c r="BJ68" s="13">
        <f t="shared" si="3"/>
        <v>1</v>
      </c>
      <c r="BK68" s="13" t="str">
        <f t="shared" si="3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</row>
    <row r="69" ht="15" customHeight="1" outlineLevel="1" spans="2:85">
      <c r="B69" s="10">
        <v>202103</v>
      </c>
      <c r="C69" s="13">
        <f t="shared" si="4"/>
        <v>1.56227320798688</v>
      </c>
      <c r="D69" s="13">
        <f t="shared" si="4"/>
        <v>1.01955435209994</v>
      </c>
      <c r="E69" s="13">
        <f t="shared" si="4"/>
        <v>1.00399966603186</v>
      </c>
      <c r="F69" s="13">
        <f t="shared" si="4"/>
        <v>1</v>
      </c>
      <c r="G69" s="13">
        <f t="shared" si="2"/>
        <v>1</v>
      </c>
      <c r="H69" s="13">
        <f t="shared" si="2"/>
        <v>1</v>
      </c>
      <c r="I69" s="13">
        <f t="shared" si="2"/>
        <v>1</v>
      </c>
      <c r="J69" s="13">
        <f t="shared" si="2"/>
        <v>1</v>
      </c>
      <c r="K69" s="13">
        <f t="shared" si="2"/>
        <v>1</v>
      </c>
      <c r="L69" s="13">
        <f t="shared" si="2"/>
        <v>1</v>
      </c>
      <c r="M69" s="13">
        <f t="shared" si="2"/>
        <v>1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5"/>
        <v>1.56227320798688</v>
      </c>
      <c r="AZ69" s="13">
        <f t="shared" si="5"/>
        <v>1.01955435209994</v>
      </c>
      <c r="BA69" s="13">
        <f t="shared" si="5"/>
        <v>1.00639946565098</v>
      </c>
      <c r="BB69" s="13">
        <f t="shared" si="5"/>
        <v>1</v>
      </c>
      <c r="BC69" s="13">
        <f t="shared" si="3"/>
        <v>1</v>
      </c>
      <c r="BD69" s="13">
        <f t="shared" si="3"/>
        <v>1</v>
      </c>
      <c r="BE69" s="13">
        <f t="shared" si="3"/>
        <v>1</v>
      </c>
      <c r="BF69" s="13">
        <f t="shared" si="3"/>
        <v>1</v>
      </c>
      <c r="BG69" s="13">
        <f t="shared" si="3"/>
        <v>1</v>
      </c>
      <c r="BH69" s="13">
        <f t="shared" si="3"/>
        <v>1</v>
      </c>
      <c r="BI69" s="13">
        <f t="shared" si="3"/>
        <v>1</v>
      </c>
      <c r="BJ69" s="13" t="str">
        <f t="shared" si="3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</row>
    <row r="70" ht="15" customHeight="1" outlineLevel="1" spans="2:85">
      <c r="B70" s="10">
        <v>202106</v>
      </c>
      <c r="C70" s="13">
        <f t="shared" si="4"/>
        <v>1.19640902281632</v>
      </c>
      <c r="D70" s="13">
        <f t="shared" si="4"/>
        <v>1.00242597174315</v>
      </c>
      <c r="E70" s="13">
        <f t="shared" si="4"/>
        <v>1.00302062189981</v>
      </c>
      <c r="F70" s="13">
        <f t="shared" si="4"/>
        <v>1.00301152522078</v>
      </c>
      <c r="G70" s="13">
        <f t="shared" si="4"/>
        <v>1</v>
      </c>
      <c r="H70" s="13">
        <f t="shared" si="4"/>
        <v>0.996997516833007</v>
      </c>
      <c r="I70" s="13">
        <f t="shared" si="4"/>
        <v>1</v>
      </c>
      <c r="J70" s="13">
        <f t="shared" si="4"/>
        <v>1</v>
      </c>
      <c r="K70" s="13">
        <f t="shared" si="4"/>
        <v>1</v>
      </c>
      <c r="L70" s="13">
        <f t="shared" si="4"/>
        <v>1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5"/>
        <v>1.19640902281632</v>
      </c>
      <c r="AZ70" s="13">
        <f t="shared" si="5"/>
        <v>1.00242597174315</v>
      </c>
      <c r="BA70" s="13">
        <f t="shared" si="5"/>
        <v>1.00483299503969</v>
      </c>
      <c r="BB70" s="13">
        <f t="shared" si="5"/>
        <v>1.00480974954401</v>
      </c>
      <c r="BC70" s="13">
        <f t="shared" si="5"/>
        <v>1</v>
      </c>
      <c r="BD70" s="13">
        <f t="shared" si="5"/>
        <v>0.995213273412018</v>
      </c>
      <c r="BE70" s="13">
        <f t="shared" si="5"/>
        <v>1</v>
      </c>
      <c r="BF70" s="13">
        <f t="shared" si="5"/>
        <v>1</v>
      </c>
      <c r="BG70" s="13">
        <f t="shared" si="5"/>
        <v>1</v>
      </c>
      <c r="BH70" s="13">
        <f t="shared" si="5"/>
        <v>1</v>
      </c>
      <c r="BI70" s="13" t="str">
        <f t="shared" si="5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</row>
    <row r="71" ht="15" customHeight="1" outlineLevel="1" spans="2:85">
      <c r="B71" s="10">
        <v>202109</v>
      </c>
      <c r="C71" s="13">
        <f t="shared" ref="C71:L80" si="6">IFERROR(IF(D32="","",D32/C32),0)</f>
        <v>1.32780242225628</v>
      </c>
      <c r="D71" s="13">
        <f t="shared" si="6"/>
        <v>1.01374754711815</v>
      </c>
      <c r="E71" s="13">
        <f t="shared" si="6"/>
        <v>1.00905574874986</v>
      </c>
      <c r="F71" s="13">
        <f t="shared" si="6"/>
        <v>1</v>
      </c>
      <c r="G71" s="13">
        <f t="shared" si="6"/>
        <v>0.996200531628158</v>
      </c>
      <c r="H71" s="13">
        <f t="shared" si="6"/>
        <v>1</v>
      </c>
      <c r="I71" s="13">
        <f t="shared" si="6"/>
        <v>1</v>
      </c>
      <c r="J71" s="13">
        <f t="shared" si="6"/>
        <v>1</v>
      </c>
      <c r="K71" s="13">
        <f t="shared" si="6"/>
        <v>1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ref="AY71:BH80" si="7">IFERROR(IF(AZ32="","",AZ32/AY32),0)</f>
        <v>1.33175013949308</v>
      </c>
      <c r="AZ71" s="13">
        <f t="shared" si="7"/>
        <v>1.01805429483373</v>
      </c>
      <c r="BA71" s="13">
        <f t="shared" si="7"/>
        <v>1.01348680853663</v>
      </c>
      <c r="BB71" s="13">
        <f t="shared" si="7"/>
        <v>1</v>
      </c>
      <c r="BC71" s="13">
        <f t="shared" si="7"/>
        <v>0.993990899623182</v>
      </c>
      <c r="BD71" s="13">
        <f t="shared" si="7"/>
        <v>1</v>
      </c>
      <c r="BE71" s="13">
        <f t="shared" si="7"/>
        <v>1</v>
      </c>
      <c r="BF71" s="13">
        <f t="shared" si="7"/>
        <v>1</v>
      </c>
      <c r="BG71" s="13">
        <f t="shared" si="7"/>
        <v>1</v>
      </c>
      <c r="BH71" s="13" t="str">
        <f t="shared" si="7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</row>
    <row r="72" ht="15" customHeight="1" outlineLevel="1" spans="2:85">
      <c r="B72" s="10">
        <v>202112</v>
      </c>
      <c r="C72" s="13">
        <f t="shared" si="6"/>
        <v>1.14983255167129</v>
      </c>
      <c r="D72" s="13">
        <f t="shared" si="6"/>
        <v>1.01668864977438</v>
      </c>
      <c r="E72" s="13">
        <f t="shared" si="6"/>
        <v>1</v>
      </c>
      <c r="F72" s="13">
        <f t="shared" si="6"/>
        <v>0.998424988961267</v>
      </c>
      <c r="G72" s="13">
        <f t="shared" si="6"/>
        <v>1</v>
      </c>
      <c r="H72" s="13">
        <f t="shared" si="6"/>
        <v>1</v>
      </c>
      <c r="I72" s="13">
        <f t="shared" si="6"/>
        <v>1.00018236943488</v>
      </c>
      <c r="J72" s="13">
        <f t="shared" si="6"/>
        <v>1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7"/>
        <v>1.15004609463551</v>
      </c>
      <c r="AZ72" s="13">
        <f t="shared" si="7"/>
        <v>1.01647389258072</v>
      </c>
      <c r="BA72" s="13">
        <f t="shared" si="7"/>
        <v>1</v>
      </c>
      <c r="BB72" s="13">
        <f t="shared" si="7"/>
        <v>0.997511885510778</v>
      </c>
      <c r="BC72" s="13">
        <f t="shared" si="7"/>
        <v>1</v>
      </c>
      <c r="BD72" s="13">
        <f t="shared" si="7"/>
        <v>1</v>
      </c>
      <c r="BE72" s="13">
        <f t="shared" si="7"/>
        <v>1.0001802254801</v>
      </c>
      <c r="BF72" s="13">
        <f t="shared" si="7"/>
        <v>1.00010811580284</v>
      </c>
      <c r="BG72" s="13" t="str">
        <f t="shared" si="7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</row>
    <row r="73" ht="15" customHeight="1" outlineLevel="1" spans="2:85">
      <c r="B73" s="10">
        <v>202203</v>
      </c>
      <c r="C73" s="13">
        <f t="shared" si="6"/>
        <v>1.31870969083455</v>
      </c>
      <c r="D73" s="13">
        <f t="shared" si="6"/>
        <v>1.0145040274365</v>
      </c>
      <c r="E73" s="13">
        <f t="shared" si="6"/>
        <v>1</v>
      </c>
      <c r="F73" s="13">
        <f t="shared" si="6"/>
        <v>1</v>
      </c>
      <c r="G73" s="13">
        <f t="shared" si="6"/>
        <v>1</v>
      </c>
      <c r="H73" s="13">
        <f t="shared" si="6"/>
        <v>1</v>
      </c>
      <c r="I73" s="13">
        <f t="shared" si="6"/>
        <v>1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7"/>
        <v>1.31870969083455</v>
      </c>
      <c r="AZ73" s="13">
        <f t="shared" si="7"/>
        <v>1.0145040274365</v>
      </c>
      <c r="BA73" s="13">
        <f t="shared" si="7"/>
        <v>1</v>
      </c>
      <c r="BB73" s="13">
        <f t="shared" si="7"/>
        <v>1</v>
      </c>
      <c r="BC73" s="13">
        <f t="shared" si="7"/>
        <v>1</v>
      </c>
      <c r="BD73" s="13">
        <f t="shared" si="7"/>
        <v>1</v>
      </c>
      <c r="BE73" s="13">
        <f t="shared" si="7"/>
        <v>1</v>
      </c>
      <c r="BF73" s="13" t="str">
        <f t="shared" si="7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</row>
    <row r="74" ht="15" customHeight="1" outlineLevel="1" spans="2:85">
      <c r="B74" s="10">
        <v>202206</v>
      </c>
      <c r="C74" s="13">
        <f t="shared" si="6"/>
        <v>1.60881780009523</v>
      </c>
      <c r="D74" s="13">
        <f t="shared" si="6"/>
        <v>1.06073138115393</v>
      </c>
      <c r="E74" s="13">
        <f t="shared" si="6"/>
        <v>1</v>
      </c>
      <c r="F74" s="13">
        <f t="shared" si="6"/>
        <v>1</v>
      </c>
      <c r="G74" s="13">
        <f t="shared" si="6"/>
        <v>1</v>
      </c>
      <c r="H74" s="13">
        <f t="shared" si="6"/>
        <v>1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7"/>
        <v>1.60881780009523</v>
      </c>
      <c r="AZ74" s="13">
        <f t="shared" si="7"/>
        <v>1.06557460857305</v>
      </c>
      <c r="BA74" s="13">
        <f t="shared" si="7"/>
        <v>1</v>
      </c>
      <c r="BB74" s="13">
        <f t="shared" si="7"/>
        <v>1</v>
      </c>
      <c r="BC74" s="13">
        <f t="shared" si="7"/>
        <v>1</v>
      </c>
      <c r="BD74" s="13">
        <f t="shared" si="7"/>
        <v>1</v>
      </c>
      <c r="BE74" s="13" t="str">
        <f t="shared" si="7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</row>
    <row r="75" ht="15" customHeight="1" outlineLevel="1" spans="2:85">
      <c r="B75" s="10">
        <v>202209</v>
      </c>
      <c r="C75" s="13">
        <f t="shared" si="6"/>
        <v>1.32829296704912</v>
      </c>
      <c r="D75" s="13">
        <f t="shared" si="6"/>
        <v>1.00533432101288</v>
      </c>
      <c r="E75" s="13">
        <f t="shared" si="6"/>
        <v>1</v>
      </c>
      <c r="F75" s="13">
        <f t="shared" si="6"/>
        <v>1.00050815805409</v>
      </c>
      <c r="G75" s="13">
        <f t="shared" si="6"/>
        <v>1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7"/>
        <v>1.34954280447186</v>
      </c>
      <c r="AZ75" s="13">
        <f t="shared" si="7"/>
        <v>1.00588262900175</v>
      </c>
      <c r="BA75" s="13">
        <f t="shared" si="7"/>
        <v>1</v>
      </c>
      <c r="BB75" s="13">
        <f t="shared" si="7"/>
        <v>1.00049988398526</v>
      </c>
      <c r="BC75" s="13">
        <f t="shared" si="7"/>
        <v>1.00007494513392</v>
      </c>
      <c r="BD75" s="13" t="str">
        <f t="shared" si="7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</row>
    <row r="76" ht="15" customHeight="1" outlineLevel="1" spans="2:85">
      <c r="B76" s="10">
        <v>202212</v>
      </c>
      <c r="C76" s="13">
        <f t="shared" si="6"/>
        <v>1.19207195695621</v>
      </c>
      <c r="D76" s="13">
        <f t="shared" si="6"/>
        <v>1</v>
      </c>
      <c r="E76" s="13">
        <f t="shared" si="6"/>
        <v>1</v>
      </c>
      <c r="F76" s="13">
        <f t="shared" si="6"/>
        <v>0.998272700363295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7"/>
        <v>1.18265316734451</v>
      </c>
      <c r="AZ76" s="13">
        <f t="shared" si="7"/>
        <v>1</v>
      </c>
      <c r="BA76" s="13">
        <f t="shared" si="7"/>
        <v>1</v>
      </c>
      <c r="BB76" s="13">
        <f t="shared" si="7"/>
        <v>0.998354307733027</v>
      </c>
      <c r="BC76" s="13" t="str">
        <f t="shared" si="7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</row>
    <row r="77" ht="15" customHeight="1" outlineLevel="1" spans="2:85">
      <c r="B77" s="10">
        <v>202303</v>
      </c>
      <c r="C77" s="13">
        <f t="shared" si="6"/>
        <v>1.12194290574731</v>
      </c>
      <c r="D77" s="13">
        <f t="shared" si="6"/>
        <v>1.00072614878713</v>
      </c>
      <c r="E77" s="13">
        <f t="shared" si="6"/>
        <v>0.992140976174475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7"/>
        <v>1.12326379827395</v>
      </c>
      <c r="AZ77" s="13">
        <f t="shared" si="7"/>
        <v>1.00072225876136</v>
      </c>
      <c r="BA77" s="13">
        <f t="shared" si="7"/>
        <v>0.991931249207289</v>
      </c>
      <c r="BB77" s="13" t="str">
        <f t="shared" si="7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</row>
    <row r="78" ht="15" customHeight="1" outlineLevel="1" spans="2:85">
      <c r="B78" s="10">
        <v>202306</v>
      </c>
      <c r="C78" s="13">
        <f t="shared" si="6"/>
        <v>1.13471861803206</v>
      </c>
      <c r="D78" s="13">
        <f t="shared" si="6"/>
        <v>0.998281238649689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7"/>
        <v>1.13565977382691</v>
      </c>
      <c r="AZ78" s="13">
        <f t="shared" si="7"/>
        <v>0.998167722530963</v>
      </c>
      <c r="BA78" s="13" t="str">
        <f t="shared" si="7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</row>
    <row r="79" ht="15" customHeight="1" outlineLevel="1" spans="2:85">
      <c r="B79" s="10">
        <v>202309</v>
      </c>
      <c r="C79" s="13">
        <f t="shared" si="6"/>
        <v>1.05434120976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7"/>
        <v>1.05527061597298</v>
      </c>
      <c r="AZ79" s="13" t="str">
        <f t="shared" si="7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</row>
    <row r="80" ht="15" customHeight="1" outlineLevel="1" spans="2:85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7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</row>
    <row r="81" ht="15" customHeight="1" outlineLevel="1" spans="2:85">
      <c r="B81" s="6" t="s">
        <v>27</v>
      </c>
      <c r="C81" s="13">
        <f>IFERROR(IF(COUNT(C46:C79)-2&lt;=0,0,(SUM(C46:C79)-MAX(C46:C79)-MIN(C46:C79))/(COUNT(C46:C79)-2)),0)</f>
        <v>1.36199554721872</v>
      </c>
      <c r="D81" s="13">
        <f>IFERROR(IF(COUNT(D46:D78)-2&lt;=0,0,(SUM(D46:D78)-MAX(D46:D78)-MIN(D46:D78))/(COUNT(D46:D78)-2)),0)</f>
        <v>1.03136820920233</v>
      </c>
      <c r="E81" s="13">
        <f>IFERROR(IF(COUNT(E46:E77)-2&lt;=0,0,(SUM(E46:E77)-MAX(E46:E77)-MIN(E46:E77))/(COUNT(E46:E77)-2)),0)</f>
        <v>1.00575207792835</v>
      </c>
      <c r="F81" s="13">
        <f>IFERROR(IF(COUNT(F46:F76)-2&lt;=0,0,(SUM(F46:F76)-MAX(F46:F76)-MIN(F46:F76))/(COUNT(F46:F76)-2)),0)</f>
        <v>1.00326419783328</v>
      </c>
      <c r="G81" s="13">
        <f>IFERROR(IF(COUNT(G46:G75)-2&lt;=0,0,(SUM(G46:G75)-MAX(G46:G75)-MIN(G46:G75))/(COUNT(G46:G75)-2)),0)</f>
        <v>1.00020358793192</v>
      </c>
      <c r="H81" s="13">
        <f>IFERROR(IF(COUNT(H46:H74)-2&lt;=0,0,(SUM(H46:H74)-MAX(H46:H74)-MIN(H46:H74))/(COUNT(H46:H74)-2)),0)</f>
        <v>1.00010272496591</v>
      </c>
      <c r="I81" s="13">
        <f>IFERROR(IF(COUNT(I46:I73)-2&lt;=0,0,(SUM(I46:I73)-MAX(I46:I73)-MIN(I46:I73))/(COUNT(I46:I73)-2)),0)</f>
        <v>1</v>
      </c>
      <c r="J81" s="13">
        <f>IFERROR(IF(COUNT(J46:J72)-2&lt;=0,0,(SUM(J46:J72)-MAX(J46:J72)-MIN(J46:J72))/(COUNT(J46:J72)-2)),0)</f>
        <v>1</v>
      </c>
      <c r="K81" s="13">
        <f>IFERROR(IF(COUNT(K46:K71)-2&lt;=0,0,(SUM(K46:K71)-MAX(K46:K71)-MIN(K46:K71))/(COUNT(K46:K71)-2)),0)</f>
        <v>1</v>
      </c>
      <c r="L81" s="13">
        <f>IFERROR(IF(COUNT(L46:L70)-2&lt;=0,0,(SUM(L46:L70)-MAX(L46:L70)-MIN(L46:L70))/(COUNT(L46:L70)-2)),0)</f>
        <v>1</v>
      </c>
      <c r="M81" s="13">
        <f>IFERROR(IF(COUNT(M46:M69)-2&lt;=0,0,(SUM(M46:M69)-MAX(M46:M69)-MIN(M46:M69))/(COUNT(M46:M69)-2)),0)</f>
        <v>1</v>
      </c>
      <c r="N81" s="13">
        <f>IFERROR(IF(COUNT(N46:N68)-2&lt;=0,0,(SUM(N46:N68)-MAX(N46:N68)-MIN(N46:N68))/(COUNT(N46:N68)-2)),0)</f>
        <v>1</v>
      </c>
      <c r="O81" s="13">
        <f>IFERROR(IF(COUNT(O46:O67)-2&lt;=0,0,(SUM(O46:O67)-MAX(O46:O67)-MIN(O46:O67))/(COUNT(O46:O67)-2)),0)</f>
        <v>1</v>
      </c>
      <c r="P81" s="13">
        <f>IFERROR(IF(COUNT(P46:P66)-2&lt;=0,0,(SUM(P46:P66)-MAX(P46:P66)-MIN(P46:P66))/(COUNT(P46:P66)-2)),0)</f>
        <v>1</v>
      </c>
      <c r="Q81" s="13">
        <f>IFERROR(IF(COUNT(Q46:Q65)-2&lt;=0,0,(SUM(Q46:Q65)-MAX(Q46:Q65)-MIN(Q46:Q65))/(COUNT(Q46:Q65)-2)),0)</f>
        <v>1</v>
      </c>
      <c r="R81" s="13">
        <f>IFERROR(IF(COUNT(R46:R64)-2&lt;=0,0,(SUM(R46:R64)-MAX(R46:R64)-MIN(R46:R64))/(COUNT(R46:R64)-2)),0)</f>
        <v>1</v>
      </c>
      <c r="S81" s="13">
        <f>IFERROR(IF(COUNT(S46:S63)-2&lt;=0,0,(SUM(S46:S63)-MAX(S46:S63)-MIN(S46:S63))/(COUNT(S46:S63)-2)),0)</f>
        <v>1</v>
      </c>
      <c r="T81" s="13">
        <f>IFERROR(IF(COUNT(T46:T62)-2&lt;=0,0,(SUM(T46:T62)-MAX(T46:T62)-MIN(T46:T62))/(COUNT(T46:T62)-2)),0)</f>
        <v>1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1.35792650322945</v>
      </c>
      <c r="AZ81" s="13">
        <f>IFERROR(IF(COUNT(AZ46:AZ78)-2&lt;=0,0,(SUM(AZ46:AZ78)-MAX(AZ46:AZ78)-MIN(AZ46:AZ78))/(COUNT(AZ46:AZ78)-2)),0)</f>
        <v>1.03167321555811</v>
      </c>
      <c r="BA81" s="13">
        <f>IFERROR(IF(COUNT(BA46:BA77)-2&lt;=0,0,(SUM(BA46:BA77)-MAX(BA46:BA77)-MIN(BA46:BA77))/(COUNT(BA46:BA77)-2)),0)</f>
        <v>1.00585258256421</v>
      </c>
      <c r="BB81" s="13">
        <f>IFERROR(IF(COUNT(BB46:BB76)-2&lt;=0,0,(SUM(BB46:BB76)-MAX(BB46:BB76)-MIN(BB46:BB76))/(COUNT(BB46:BB76)-2)),0)</f>
        <v>1.00352881348293</v>
      </c>
      <c r="BC81" s="13">
        <f>IFERROR(IF(COUNT(BC46:BC75)-2&lt;=0,0,(SUM(BC46:BC75)-MAX(BC46:BC75)-MIN(BC46:BC75))/(COUNT(BC46:BC75)-2)),0)</f>
        <v>1.00020626454384</v>
      </c>
      <c r="BD81" s="13">
        <f>IFERROR(IF(COUNT(BD46:BD74)-2&lt;=0,0,(SUM(BD46:BD74)-MAX(BD46:BD74)-MIN(BD46:BD74))/(COUNT(BD46:BD74)-2)),0)</f>
        <v>1.00010272496591</v>
      </c>
      <c r="BE81" s="13">
        <f>IFERROR(IF(COUNT(BE46:BE73)-2&lt;=0,0,(SUM(BE46:BE73)-MAX(BE46:BE73)-MIN(BE46:BE73))/(COUNT(BE46:BE73)-2)),0)</f>
        <v>1</v>
      </c>
      <c r="BF81" s="13">
        <f>IFERROR(IF(COUNT(BF46:BF72)-2&lt;=0,0,(SUM(BF46:BF72)-MAX(BF46:BF72)-MIN(BF46:BF72))/(COUNT(BF46:BF72)-2)),0)</f>
        <v>1.00000432463211</v>
      </c>
      <c r="BG81" s="13">
        <f>IFERROR(IF(COUNT(BG46:BG71)-2&lt;=0,0,(SUM(BG46:BG71)-MAX(BG46:BG71)-MIN(BG46:BG71))/(COUNT(BG46:BG71)-2)),0)</f>
        <v>1</v>
      </c>
      <c r="BH81" s="13">
        <f>IFERROR(IF(COUNT(BH46:BH70)-2&lt;=0,0,(SUM(BH46:BH70)-MAX(BH46:BH70)-MIN(BH46:BH70))/(COUNT(BH46:BH70)-2)),0)</f>
        <v>1</v>
      </c>
      <c r="BI81" s="13">
        <f>IFERROR(IF(COUNT(BI46:BI69)-2&lt;=0,0,(SUM(BI46:BI69)-MAX(BI46:BI69)-MIN(BI46:BI69))/(COUNT(BI46:BI69)-2)),0)</f>
        <v>1</v>
      </c>
      <c r="BJ81" s="13">
        <f>IFERROR(IF(COUNT(BJ46:BJ68)-2&lt;=0,0,(SUM(BJ46:BJ68)-MAX(BJ46:BJ68)-MIN(BJ46:BJ68))/(COUNT(BJ46:BJ68)-2)),0)</f>
        <v>1</v>
      </c>
      <c r="BK81" s="13">
        <f>IFERROR(IF(COUNT(BK46:BK67)-2&lt;=0,0,(SUM(BK46:BK67)-MAX(BK46:BK67)-MIN(BK46:BK67))/(COUNT(BK46:BK67)-2)),0)</f>
        <v>1</v>
      </c>
      <c r="BL81" s="13">
        <f>IFERROR(IF(COUNT(BL46:BL66)-2&lt;=0,0,(SUM(BL46:BL66)-MAX(BL46:BL66)-MIN(BL46:BL66))/(COUNT(BL46:BL66)-2)),0)</f>
        <v>1</v>
      </c>
      <c r="BM81" s="13">
        <f>IFERROR(IF(COUNT(BM46:BM65)-2&lt;=0,0,(SUM(BM46:BM65)-MAX(BM46:BM65)-MIN(BM46:BM65))/(COUNT(BM46:BM65)-2)),0)</f>
        <v>1</v>
      </c>
      <c r="BN81" s="13">
        <f>IFERROR(IF(COUNT(BN46:BN64)-2&lt;=0,0,(SUM(BN46:BN64)-MAX(BN46:BN64)-MIN(BN46:BN64))/(COUNT(BN46:BN64)-2)),0)</f>
        <v>1</v>
      </c>
      <c r="BO81" s="13">
        <f>IFERROR(IF(COUNT(BO46:BO63)-2&lt;=0,0,(SUM(BO46:BO63)-MAX(BO46:BO63)-MIN(BO46:BO63))/(COUNT(BO46:BO63)-2)),0)</f>
        <v>1</v>
      </c>
      <c r="BP81" s="13">
        <f>IFERROR(IF(COUNT(BP46:BP62)-2&lt;=0,0,(SUM(BP46:BP62)-MAX(BP46:BP62)-MIN(BP46:BP62))/(COUNT(BP46:BP62)-2)),0)</f>
        <v>1</v>
      </c>
      <c r="BQ81" s="13">
        <f>IFERROR(IF(COUNT(BQ46:BQ61)-2&lt;=0,0,(SUM(BQ46:BQ61)-MAX(BQ46:BQ61)-MIN(BQ46:BQ61))/(COUNT(BQ46:BQ61)-2)),0)</f>
        <v>1</v>
      </c>
      <c r="BR81" s="13">
        <f>IFERROR(IF(COUNT(BR46:BR60)-2&lt;=0,0,(SUM(BR46:BR60)-MAX(BR46:BR60)-MIN(BR46:BR60))/(COUNT(BR46:BR60)-2)),0)</f>
        <v>1</v>
      </c>
      <c r="BS81" s="13">
        <f>IFERROR(IF(COUNT(BS46:BS59)-2&lt;=0,0,(SUM(BS46:BS59)-MAX(BS46:BS59)-MIN(BS46:BS59))/(COUNT(BS46:BS59)-2)),0)</f>
        <v>1</v>
      </c>
      <c r="BT81" s="13">
        <f>IFERROR(IF(COUNT(BT46:BT58)-2&lt;=0,0,(SUM(BT46:BT58)-MAX(BT46:BT58)-MIN(BT46:BT58))/(COUNT(BT46:BT58)-2)),0)</f>
        <v>1</v>
      </c>
      <c r="BU81" s="13">
        <f>IFERROR(IF(COUNT(BU46:BU57)-2&lt;=0,0,(SUM(BU46:BU57)-MAX(BU46:BU57)-MIN(BU46:BU57))/(COUNT(BU46:BU57)-2)),0)</f>
        <v>1</v>
      </c>
      <c r="BV81" s="13">
        <f>IFERROR(IF(COUNT(BV46:BV56)-2&lt;=0,0,(SUM(BV46:BV56)-MAX(BV46:BV56)-MIN(BV46:BV56))/(COUNT(BV46:BV56)-2)),0)</f>
        <v>1</v>
      </c>
      <c r="BW81" s="13">
        <f>IFERROR(IF(COUNT(BW46:BW55)-2&lt;=0,0,(SUM(BW46:BW55)-MAX(BW46:BW55)-MIN(BW46:BW55))/(COUNT(BW46:BW55)-2)),0)</f>
        <v>1</v>
      </c>
      <c r="BX81" s="13">
        <f>IFERROR(IF(COUNT(BX46:BX54)-2&lt;=0,0,(SUM(BX46:BX54)-MAX(BX46:BX54)-MIN(BX46:BX54))/(COUNT(BX46:BX54)-2)),0)</f>
        <v>1</v>
      </c>
      <c r="BY81" s="13">
        <f>IFERROR(IF(COUNT(BY46:BY53)-2&lt;=0,0,(SUM(BY46:BY53)-MAX(BY46:BY53)-MIN(BY46:BY53))/(COUNT(BY46:BY53)-2)),0)</f>
        <v>1</v>
      </c>
      <c r="BZ81" s="13">
        <f>IFERROR(IF(COUNT(BZ46:BZ52)-2&lt;=0,0,(SUM(BZ46:BZ52)-MAX(BZ46:BZ52)-MIN(BZ46:BZ52))/(COUNT(BZ46:BZ52)-2)),0)</f>
        <v>1</v>
      </c>
      <c r="CA81" s="13">
        <f>IFERROR(IF(COUNT(CA46:CA51)-2&lt;=0,0,(SUM(CA46:CA51)-MAX(CA46:CA51)-MIN(CA46:CA51))/(COUNT(CA46:CA51)-2)),0)</f>
        <v>1</v>
      </c>
      <c r="CB81" s="13">
        <f>IFERROR(IF(COUNT(CB46:CB50)-2&lt;=0,0,(SUM(CB46:CB50)-MAX(CB46:CB50)-MIN(CB46:CB50))/(COUNT(CB46:CB50)-2)),0)</f>
        <v>1</v>
      </c>
      <c r="CC81" s="13">
        <f>IFERROR(IF(COUNT(CC46:CC49)-2&lt;=0,0,(SUM(CC46:CC49)-MAX(CC46:CC49)-MIN(CC46:CC49))/(COUNT(CC46:CC49)-2)),0)</f>
        <v>1</v>
      </c>
      <c r="CD81" s="13">
        <f>IFERROR(IF(COUNT(CD46:CD48)-2&lt;=0,0,(SUM(CD46:CD48)-MAX(CD46:CD48)-MIN(CD46:CD48))/(COUNT(CD46:CD48)-2)),0)</f>
        <v>1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</row>
    <row r="82" ht="15" customHeight="1" outlineLevel="1" spans="2:85">
      <c r="B82" s="6" t="s">
        <v>28</v>
      </c>
      <c r="C82" s="13">
        <f>IFERROR(SUM(D7:D40)/SUM(C7:C40),0)</f>
        <v>1.26465954220959</v>
      </c>
      <c r="D82" s="13">
        <f>IFERROR(SUM(E7:E39)/SUM(D7:D39),0)</f>
        <v>1.02450098595322</v>
      </c>
      <c r="E82" s="13">
        <f>IFERROR(SUM(F7:F38)/SUM(E7:E38),0)</f>
        <v>1.00553260645415</v>
      </c>
      <c r="F82" s="13">
        <f>IFERROR(SUM(G7:G37)/SUM(F7:F37),0)</f>
        <v>1.00361528094649</v>
      </c>
      <c r="G82" s="13">
        <f>IFERROR(SUM(H7:H36)/SUM(G7:G36),0)</f>
        <v>1.00003434175319</v>
      </c>
      <c r="H82" s="13">
        <f>IFERROR(SUM(I7:I35)/SUM(H7:H35),0)</f>
        <v>1.00014923032074</v>
      </c>
      <c r="I82" s="13">
        <f>IFERROR(SUM(J7:J34)/SUM(I7:I34),0)</f>
        <v>1.00001389751725</v>
      </c>
      <c r="J82" s="13">
        <f>IFERROR(SUM(K7:K33)/SUM(J7:J33),0)</f>
        <v>1.00020349275473</v>
      </c>
      <c r="K82" s="13">
        <f>IFERROR(SUM(L7:L32)/SUM(K7:K32),0)</f>
        <v>1</v>
      </c>
      <c r="L82" s="13">
        <f>IFERROR(SUM(M7:M31)/SUM(L7:L31),0)</f>
        <v>1</v>
      </c>
      <c r="M82" s="13">
        <f>IFERROR(SUM(N7:N30)/SUM(M7:M30),0)</f>
        <v>1</v>
      </c>
      <c r="N82" s="13">
        <f>IFERROR(SUM(O7:O29)/SUM(N7:N29),0)</f>
        <v>1</v>
      </c>
      <c r="O82" s="13">
        <f>IFERROR(SUM(P7:P28)/SUM(O7:O28),0)</f>
        <v>1</v>
      </c>
      <c r="P82" s="13">
        <f>IFERROR(SUM(Q7:Q27)/SUM(P7:P27),0)</f>
        <v>1</v>
      </c>
      <c r="Q82" s="13">
        <f>IFERROR(SUM(R7:R26)/SUM(Q7:Q26),0)</f>
        <v>1</v>
      </c>
      <c r="R82" s="13">
        <f>IFERROR(SUM(S7:S25)/SUM(R7:R25),0)</f>
        <v>1</v>
      </c>
      <c r="S82" s="13">
        <f>IFERROR(SUM(T7:T24)/SUM(S7:S24),0)</f>
        <v>1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X82" s="6" t="s">
        <v>28</v>
      </c>
      <c r="AY82" s="13">
        <f>IFERROR(SUM(AZ7:AZ40)/SUM(AY7:AY40),0)</f>
        <v>1.28302183473819</v>
      </c>
      <c r="AZ82" s="13">
        <f>IFERROR(SUM(BA7:BA39)/SUM(AZ7:AZ39),0)</f>
        <v>1.0273171247814</v>
      </c>
      <c r="BA82" s="13">
        <f>IFERROR(SUM(BB7:BB38)/SUM(BA7:BA38),0)</f>
        <v>1.00814774577298</v>
      </c>
      <c r="BB82" s="13">
        <f>IFERROR(SUM(BC7:BC37)/SUM(BB7:BB37),0)</f>
        <v>1.00550932143052</v>
      </c>
      <c r="BC82" s="13">
        <f>IFERROR(SUM(BD7:BD36)/SUM(BC7:BC36),0)</f>
        <v>1.00012105777294</v>
      </c>
      <c r="BD82" s="13">
        <f>IFERROR(SUM(BE7:BE35)/SUM(BD7:BD35),0)</f>
        <v>1.00026195363981</v>
      </c>
      <c r="BE82" s="13">
        <f>IFERROR(SUM(BF7:BF34)/SUM(BE7:BE34),0)</f>
        <v>1.00001045110452</v>
      </c>
      <c r="BF82" s="13">
        <f>IFERROR(SUM(BG7:BG33)/SUM(BF7:BF33),0)</f>
        <v>1.00030550624623</v>
      </c>
      <c r="BG82" s="13">
        <f>IFERROR(SUM(BH7:BH32)/SUM(BG7:BG32),0)</f>
        <v>1</v>
      </c>
      <c r="BH82" s="13">
        <f>IFERROR(SUM(BI7:BI31)/SUM(BH7:BH31),0)</f>
        <v>1</v>
      </c>
      <c r="BI82" s="13">
        <f>IFERROR(SUM(BJ7:BJ30)/SUM(BI7:BI30),0)</f>
        <v>1</v>
      </c>
      <c r="BJ82" s="13">
        <f>IFERROR(SUM(BK7:BK29)/SUM(BJ7:BJ29),0)</f>
        <v>1</v>
      </c>
      <c r="BK82" s="13">
        <f>IFERROR(SUM(BL7:BL28)/SUM(BK7:BK28),0)</f>
        <v>1</v>
      </c>
      <c r="BL82" s="13">
        <f>IFERROR(SUM(BM7:BM27)/SUM(BL7:BL27),0)</f>
        <v>1</v>
      </c>
      <c r="BM82" s="13">
        <f>IFERROR(SUM(BN7:BN26)/SUM(BM7:BM26),0)</f>
        <v>1</v>
      </c>
      <c r="BN82" s="13">
        <f>IFERROR(SUM(BO7:BO25)/SUM(BN7:BN25),0)</f>
        <v>1</v>
      </c>
      <c r="BO82" s="13">
        <f>IFERROR(SUM(BP7:BP24)/SUM(BO7:BO24),0)</f>
        <v>1</v>
      </c>
      <c r="BP82" s="13">
        <f>IFERROR(SUM(BQ7:BQ23)/SUM(BP7:BP23),0)</f>
        <v>1</v>
      </c>
      <c r="BQ82" s="13">
        <f>IFERROR(SUM(BR7:BR22)/SUM(BQ7:BQ22),0)</f>
        <v>1</v>
      </c>
      <c r="BR82" s="13">
        <f>IFERROR(SUM(BS7:BS21)/SUM(BR7:BR21),0)</f>
        <v>1</v>
      </c>
      <c r="BS82" s="13">
        <f>IFERROR(SUM(BT7:BT20)/SUM(BS7:BS20),0)</f>
        <v>1</v>
      </c>
      <c r="BT82" s="13">
        <f>IFERROR(SUM(BU7:BU19)/SUM(BT7:BT19),0)</f>
        <v>1</v>
      </c>
      <c r="BU82" s="13">
        <f>IFERROR(SUM(BV7:BV18)/SUM(BU7:BU18),0)</f>
        <v>1</v>
      </c>
      <c r="BV82" s="13">
        <f>IFERROR(SUM(BW7:BW17)/SUM(BV7:BV17),0)</f>
        <v>1</v>
      </c>
      <c r="BW82" s="13">
        <f>IFERROR(SUM(BX7:BX16)/SUM(BW7:BW16),0)</f>
        <v>1</v>
      </c>
      <c r="BX82" s="13">
        <f>IFERROR(SUM(BY7:BY15)/SUM(BX7:BX15),0)</f>
        <v>1</v>
      </c>
      <c r="BY82" s="13">
        <f>IFERROR(SUM(BZ7:BZ14)/SUM(BY7:BY14),0)</f>
        <v>1</v>
      </c>
      <c r="BZ82" s="13">
        <f>IFERROR(SUM(CA7:CA13)/SUM(BZ7:BZ13),0)</f>
        <v>1</v>
      </c>
      <c r="CA82" s="13">
        <f>IFERROR(SUM(CB7:CB12)/SUM(CA7:CA12),0)</f>
        <v>1</v>
      </c>
      <c r="CB82" s="13">
        <f>IFERROR(SUM(CC7:CC11)/SUM(CB7:CB11),0)</f>
        <v>1</v>
      </c>
      <c r="CC82" s="13">
        <f>IFERROR(SUM(CD7:CD10)/SUM(CC7:CC10),0)</f>
        <v>1</v>
      </c>
      <c r="CD82" s="13">
        <f>IFERROR(SUM(CE7:CE9)/SUM(CD7:CD9),0)</f>
        <v>1</v>
      </c>
      <c r="CE82" s="13">
        <f>IFERROR(SUM(CF7:CF8)/SUM(CE7:CE8),0)</f>
        <v>1</v>
      </c>
      <c r="CF82" s="13">
        <f>IFERROR(SUM(CG7:CG7)/SUM(CF7:CF7),0)</f>
        <v>1</v>
      </c>
      <c r="CG82" s="13" t="s">
        <v>25</v>
      </c>
    </row>
    <row r="83" ht="15" customHeight="1" outlineLevel="1" spans="2:85">
      <c r="B83" s="6" t="s">
        <v>29</v>
      </c>
      <c r="C83" s="13">
        <f>IFERROR(SUM(D39:D40)/SUM(C39:C40),0)</f>
        <v>1.09138525112988</v>
      </c>
      <c r="D83" s="13">
        <f>IFERROR(SUM(E38:E39)/SUM(D38:D39),0)</f>
        <v>0.99965984962171</v>
      </c>
      <c r="E83" s="13">
        <f>IFERROR(SUM(F37:F38)/SUM(E37:E38),0)</f>
        <v>0.995557557681086</v>
      </c>
      <c r="F83" s="13">
        <f>IFERROR(SUM(G36:G37)/SUM(F36:F37),0)</f>
        <v>0.999244913745899</v>
      </c>
      <c r="G83" s="13">
        <f>IFERROR(SUM(H35:H36)/SUM(G35:G36),0)</f>
        <v>1</v>
      </c>
      <c r="H83" s="13">
        <f>IFERROR(SUM(I34:I35)/SUM(H34:H35),0)</f>
        <v>1</v>
      </c>
      <c r="I83" s="13">
        <f>IFERROR(SUM(J33:J34)/SUM(I33:I34),0)</f>
        <v>1.00008391180031</v>
      </c>
      <c r="J83" s="13">
        <f>IFERROR(SUM(K32:K33)/SUM(J32:J33),0)</f>
        <v>1</v>
      </c>
      <c r="K83" s="13">
        <f>IFERROR(SUM(L31:L32)/SUM(K31:K32),0)</f>
        <v>1</v>
      </c>
      <c r="L83" s="13">
        <f>IFERROR(SUM(M30:M31)/SUM(L30:L31),0)</f>
        <v>1</v>
      </c>
      <c r="M83" s="13">
        <f>IFERROR(SUM(N29:N30)/SUM(M29:M30),0)</f>
        <v>1</v>
      </c>
      <c r="N83" s="13">
        <f>IFERROR(SUM(O28:O29)/SUM(N28:N29),0)</f>
        <v>1</v>
      </c>
      <c r="O83" s="13">
        <f>IFERROR(SUM(P27:P28)/SUM(O27:O28),0)</f>
        <v>1</v>
      </c>
      <c r="P83" s="13">
        <f>IFERROR(SUM(Q26:Q27)/SUM(P26:P27),0)</f>
        <v>1</v>
      </c>
      <c r="Q83" s="13">
        <f>IFERROR(SUM(R25:R26)/SUM(Q25:Q26),0)</f>
        <v>1</v>
      </c>
      <c r="R83" s="13">
        <f>IFERROR(SUM(S24:S25)/SUM(R24:R25),0)</f>
        <v>1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X83" s="6" t="s">
        <v>29</v>
      </c>
      <c r="AY83" s="13">
        <f>IFERROR(SUM(AZ39:AZ40)/SUM(AY39:AY40),0)</f>
        <v>1.09184342374365</v>
      </c>
      <c r="AZ83" s="13">
        <f>IFERROR(SUM(BA38:BA39)/SUM(AZ38:AZ39),0)</f>
        <v>0.999591799339125</v>
      </c>
      <c r="BA83" s="13">
        <f>IFERROR(SUM(BB37:BB38)/SUM(BA37:BA38),0)</f>
        <v>0.995524554903226</v>
      </c>
      <c r="BB83" s="13">
        <f>IFERROR(SUM(BC36:BC37)/SUM(BB36:BB37),0)</f>
        <v>0.999270603606826</v>
      </c>
      <c r="BC83" s="13">
        <f>IFERROR(SUM(BD35:BD36)/SUM(BC35:BC36),0)</f>
        <v>1.00004107828677</v>
      </c>
      <c r="BD83" s="13">
        <f>IFERROR(SUM(BE34:BE35)/SUM(BD34:BD35),0)</f>
        <v>1</v>
      </c>
      <c r="BE83" s="13">
        <f>IFERROR(SUM(BF33:BF34)/SUM(BE33:BE34),0)</f>
        <v>1.00008345500377</v>
      </c>
      <c r="BF83" s="13">
        <f>IFERROR(SUM(BG32:BG33)/SUM(BF32:BF33),0)</f>
        <v>1.00005965581577</v>
      </c>
      <c r="BG83" s="13">
        <f>IFERROR(SUM(BH31:BH32)/SUM(BG31:BG32),0)</f>
        <v>1</v>
      </c>
      <c r="BH83" s="13">
        <f>IFERROR(SUM(BI30:BI31)/SUM(BH30:BH31),0)</f>
        <v>1</v>
      </c>
      <c r="BI83" s="13">
        <f>IFERROR(SUM(BJ29:BJ30)/SUM(BI29:BI30),0)</f>
        <v>1</v>
      </c>
      <c r="BJ83" s="13">
        <f>IFERROR(SUM(BK28:BK29)/SUM(BJ28:BJ29),0)</f>
        <v>1</v>
      </c>
      <c r="BK83" s="13">
        <f>IFERROR(SUM(BL27:BL28)/SUM(BK27:BK28),0)</f>
        <v>1</v>
      </c>
      <c r="BL83" s="13">
        <f>IFERROR(SUM(BM26:BM27)/SUM(BL26:BL27),0)</f>
        <v>1</v>
      </c>
      <c r="BM83" s="13">
        <f>IFERROR(SUM(BN25:BN26)/SUM(BM25:BM26),0)</f>
        <v>1</v>
      </c>
      <c r="BN83" s="13">
        <f>IFERROR(SUM(BO24:BO25)/SUM(BN24:BN25),0)</f>
        <v>1</v>
      </c>
      <c r="BO83" s="13">
        <f>IFERROR(SUM(BP23:BP24)/SUM(BO23:BO24),0)</f>
        <v>1</v>
      </c>
      <c r="BP83" s="13">
        <f>IFERROR(SUM(BQ22:BQ23)/SUM(BP22:BP23),0)</f>
        <v>1</v>
      </c>
      <c r="BQ83" s="13">
        <f>IFERROR(SUM(BR21:BR22)/SUM(BQ21:BQ22),0)</f>
        <v>1</v>
      </c>
      <c r="BR83" s="13">
        <f>IFERROR(SUM(BS20:BS21)/SUM(BR20:BR21),0)</f>
        <v>1</v>
      </c>
      <c r="BS83" s="13">
        <f>IFERROR(SUM(BT19:BT20)/SUM(BS19:BS20),0)</f>
        <v>1</v>
      </c>
      <c r="BT83" s="13">
        <f>IFERROR(SUM(BU18:BU19)/SUM(BT18:BT19),0)</f>
        <v>1</v>
      </c>
      <c r="BU83" s="13">
        <f>IFERROR(SUM(BV17:BV18)/SUM(BU17:BU18),0)</f>
        <v>1</v>
      </c>
      <c r="BV83" s="13">
        <f>IFERROR(SUM(BW16:BW17)/SUM(BV16:BV17),0)</f>
        <v>1</v>
      </c>
      <c r="BW83" s="13">
        <f>IFERROR(SUM(BX15:BX16)/SUM(BW15:BW16),0)</f>
        <v>1</v>
      </c>
      <c r="BX83" s="13">
        <f>IFERROR(SUM(BY14:BY15)/SUM(BX14:BX15),0)</f>
        <v>1</v>
      </c>
      <c r="BY83" s="13">
        <f>IFERROR(SUM(BZ13:BZ14)/SUM(BY13:BY14),0)</f>
        <v>1</v>
      </c>
      <c r="BZ83" s="13">
        <f>IFERROR(SUM(CA12:CA13)/SUM(BZ12:BZ13),0)</f>
        <v>1</v>
      </c>
      <c r="CA83" s="13">
        <f>IFERROR(SUM(CB11:CB12)/SUM(CA11:CA12),0)</f>
        <v>1</v>
      </c>
      <c r="CB83" s="13">
        <f>IFERROR(SUM(CC10:CC11)/SUM(CB10:CB11),0)</f>
        <v>1</v>
      </c>
      <c r="CC83" s="13">
        <f>IFERROR(SUM(CD9:CD10)/SUM(CC9:CC10),0)</f>
        <v>1</v>
      </c>
      <c r="CD83" s="13">
        <f>IFERROR(SUM(CE8:CE9)/SUM(CD8:CD9),0)</f>
        <v>1</v>
      </c>
      <c r="CE83" s="13">
        <f>IFERROR(SUM(CF7:CF8)/SUM(CE7:CE8),0)</f>
        <v>1</v>
      </c>
      <c r="CF83" s="13">
        <f>IFERROR(SUM(CG7:CG7)/SUM(CF7:CF7),0)</f>
        <v>1</v>
      </c>
      <c r="CG83" s="13" t="s">
        <v>25</v>
      </c>
    </row>
    <row r="84" ht="15" customHeight="1" outlineLevel="1" spans="2:85">
      <c r="B84" s="6" t="s">
        <v>30</v>
      </c>
      <c r="C84" s="13">
        <f>IFERROR(AVERAGE(C77:C79),0)</f>
        <v>1.10366757784645</v>
      </c>
      <c r="D84" s="13">
        <f>IFERROR(AVERAGE(D76:D78),0)</f>
        <v>0.999669129145608</v>
      </c>
      <c r="E84" s="13">
        <f>IFERROR(AVERAGE(E75:E77),0)</f>
        <v>0.997380325391492</v>
      </c>
      <c r="F84" s="13">
        <f>IFERROR(AVERAGE(F74:F76),0)</f>
        <v>0.999593619472463</v>
      </c>
      <c r="G84" s="13">
        <f>IFERROR(AVERAGE(G73:G75),0)</f>
        <v>1</v>
      </c>
      <c r="H84" s="13">
        <f>IFERROR(AVERAGE(H72:H74),0)</f>
        <v>1</v>
      </c>
      <c r="I84" s="13">
        <f>IFERROR(AVERAGE(I71:I73),0)</f>
        <v>1.00006078981163</v>
      </c>
      <c r="J84" s="13">
        <f>IFERROR(AVERAGE(J70:J72),0)</f>
        <v>1</v>
      </c>
      <c r="K84" s="13">
        <f>IFERROR(AVERAGE(K69:K71),0)</f>
        <v>1</v>
      </c>
      <c r="L84" s="13">
        <f>IFERROR(AVERAGE(L68:L70),0)</f>
        <v>1</v>
      </c>
      <c r="M84" s="13">
        <f>IFERROR(AVERAGE(M67:M69),0)</f>
        <v>1</v>
      </c>
      <c r="N84" s="13">
        <f>IFERROR(AVERAGE(N66:N68),0)</f>
        <v>1</v>
      </c>
      <c r="O84" s="13">
        <f>IFERROR(AVERAGE(O65:O67),0)</f>
        <v>1</v>
      </c>
      <c r="P84" s="13">
        <f>IFERROR(AVERAGE(P64:P66),0)</f>
        <v>1</v>
      </c>
      <c r="Q84" s="13">
        <f>IFERROR(AVERAGE(Q63:Q65),0)</f>
        <v>1</v>
      </c>
      <c r="R84" s="13">
        <f>IFERROR(AVERAGE(R62:R64),0)</f>
        <v>1</v>
      </c>
      <c r="S84" s="13">
        <f>IFERROR(AVERAGE(S61:S63),0)</f>
        <v>1</v>
      </c>
      <c r="T84" s="13">
        <f>IFERROR(AVERAGE(T60:T62),0)</f>
        <v>1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X84" s="6" t="s">
        <v>30</v>
      </c>
      <c r="AY84" s="13">
        <f>IFERROR(AVERAGE(AY77:AY79),0)</f>
        <v>1.10473139602461</v>
      </c>
      <c r="AZ84" s="13">
        <f>IFERROR(AVERAGE(AZ76:AZ78),0)</f>
        <v>0.999629993764109</v>
      </c>
      <c r="BA84" s="13">
        <f>IFERROR(AVERAGE(BA75:BA77),0)</f>
        <v>0.99731041640243</v>
      </c>
      <c r="BB84" s="13">
        <f>IFERROR(AVERAGE(BB74:BB76),0)</f>
        <v>0.999618063906095</v>
      </c>
      <c r="BC84" s="13">
        <f>IFERROR(AVERAGE(BC73:BC75),0)</f>
        <v>1.00002498171131</v>
      </c>
      <c r="BD84" s="13">
        <f>IFERROR(AVERAGE(BD72:BD74),0)</f>
        <v>1</v>
      </c>
      <c r="BE84" s="13">
        <f>IFERROR(AVERAGE(BE71:BE73),0)</f>
        <v>1.00006007516003</v>
      </c>
      <c r="BF84" s="13">
        <f>IFERROR(AVERAGE(BF70:BF72),0)</f>
        <v>1.00003603860095</v>
      </c>
      <c r="BG84" s="13">
        <f>IFERROR(AVERAGE(BG69:BG71),0)</f>
        <v>1</v>
      </c>
      <c r="BH84" s="13">
        <f>IFERROR(AVERAGE(BH68:BH70),0)</f>
        <v>1</v>
      </c>
      <c r="BI84" s="13">
        <f>IFERROR(AVERAGE(BI67:BI69),0)</f>
        <v>1</v>
      </c>
      <c r="BJ84" s="13">
        <f>IFERROR(AVERAGE(BJ66:BJ68),0)</f>
        <v>1</v>
      </c>
      <c r="BK84" s="13">
        <f>IFERROR(AVERAGE(BK65:BK67),0)</f>
        <v>1</v>
      </c>
      <c r="BL84" s="13">
        <f>IFERROR(AVERAGE(BL64:BL66),0)</f>
        <v>1</v>
      </c>
      <c r="BM84" s="13">
        <f>IFERROR(AVERAGE(BM63:BM65),0)</f>
        <v>1</v>
      </c>
      <c r="BN84" s="13">
        <f>IFERROR(AVERAGE(BN62:BN64),0)</f>
        <v>1</v>
      </c>
      <c r="BO84" s="13">
        <f>IFERROR(AVERAGE(BO61:BO63),0)</f>
        <v>1</v>
      </c>
      <c r="BP84" s="13">
        <f>IFERROR(AVERAGE(BP60:BP62),0)</f>
        <v>1</v>
      </c>
      <c r="BQ84" s="13">
        <f>IFERROR(AVERAGE(BQ59:BQ61),0)</f>
        <v>1</v>
      </c>
      <c r="BR84" s="13">
        <f>IFERROR(AVERAGE(BR58:BR60),0)</f>
        <v>1</v>
      </c>
      <c r="BS84" s="13">
        <f>IFERROR(AVERAGE(BS57:BS59),0)</f>
        <v>1</v>
      </c>
      <c r="BT84" s="13">
        <f>IFERROR(AVERAGE(BT56:BT58),0)</f>
        <v>1</v>
      </c>
      <c r="BU84" s="13">
        <f>IFERROR(AVERAGE(BU55:BU57),0)</f>
        <v>1</v>
      </c>
      <c r="BV84" s="13">
        <f>IFERROR(AVERAGE(BV54:BV56),0)</f>
        <v>1</v>
      </c>
      <c r="BW84" s="13">
        <f>IFERROR(AVERAGE(BW53:BW55),0)</f>
        <v>1</v>
      </c>
      <c r="BX84" s="13">
        <f>IFERROR(AVERAGE(BX52:BX54),0)</f>
        <v>1</v>
      </c>
      <c r="BY84" s="13">
        <f>IFERROR(AVERAGE(BY51:BY53),0)</f>
        <v>1</v>
      </c>
      <c r="BZ84" s="13">
        <f>IFERROR(AVERAGE(BZ50:BZ52),0)</f>
        <v>1</v>
      </c>
      <c r="CA84" s="13">
        <f>IFERROR(AVERAGE(CA49:CA51),0)</f>
        <v>1</v>
      </c>
      <c r="CB84" s="13">
        <f>IFERROR(AVERAGE(CB48:CB50),0)</f>
        <v>1</v>
      </c>
      <c r="CC84" s="13">
        <f>IFERROR(AVERAGE(CC47:CC49),0)</f>
        <v>1</v>
      </c>
      <c r="CD84" s="13">
        <f>IFERROR(AVERAGE(CD46:CD48),0)</f>
        <v>1</v>
      </c>
      <c r="CE84" s="13">
        <f>IFERROR(AVERAGE(CE46:CE47),0)</f>
        <v>1</v>
      </c>
      <c r="CF84" s="13">
        <f>IFERROR(AVERAGE(CF46:CF46),0)</f>
        <v>1</v>
      </c>
      <c r="CG84" s="13" t="s">
        <v>25</v>
      </c>
    </row>
    <row r="85" ht="15" customHeight="1" outlineLevel="1" spans="2:85">
      <c r="B85" s="6" t="s">
        <v>31</v>
      </c>
      <c r="C85" s="13">
        <f>IFERROR(SUM(D38:D40)/SUM(C38:C40),0)</f>
        <v>1.10287593947318</v>
      </c>
      <c r="D85" s="13">
        <f>IFERROR(SUM(E37:E39)/SUM(D37:D39),0)</f>
        <v>0.999762791867716</v>
      </c>
      <c r="E85" s="13">
        <f>IFERROR(SUM(F36:F38)/SUM(E36:E38),0)</f>
        <v>0.996671275710361</v>
      </c>
      <c r="F85" s="13">
        <f>IFERROR(SUM(G35:G37)/SUM(F35:F37),0)</f>
        <v>0.999446018057177</v>
      </c>
      <c r="G85" s="13">
        <f>IFERROR(SUM(H34:H36)/SUM(G34:G36),0)</f>
        <v>1</v>
      </c>
      <c r="H85" s="13">
        <f>IFERROR(SUM(I33:I35)/SUM(H33:H35),0)</f>
        <v>1</v>
      </c>
      <c r="I85" s="13">
        <f>IFERROR(SUM(J32:J34)/SUM(I32:I34),0)</f>
        <v>1.00006103767092</v>
      </c>
      <c r="J85" s="13">
        <f>IFERROR(SUM(K31:K33)/SUM(J31:J33),0)</f>
        <v>1</v>
      </c>
      <c r="K85" s="13">
        <f>IFERROR(SUM(L30:L32)/SUM(K30:K32),0)</f>
        <v>1</v>
      </c>
      <c r="L85" s="13">
        <f>IFERROR(SUM(M29:M31)/SUM(L29:L31),0)</f>
        <v>1</v>
      </c>
      <c r="M85" s="13">
        <f>IFERROR(SUM(N28:N30)/SUM(M28:M30),0)</f>
        <v>1</v>
      </c>
      <c r="N85" s="13">
        <f>IFERROR(SUM(O27:O29)/SUM(N27:N29),0)</f>
        <v>1</v>
      </c>
      <c r="O85" s="13">
        <f>IFERROR(SUM(P26:P28)/SUM(O26:O28),0)</f>
        <v>1</v>
      </c>
      <c r="P85" s="13">
        <f>IFERROR(SUM(Q25:Q27)/SUM(P25:P27),0)</f>
        <v>1</v>
      </c>
      <c r="Q85" s="13">
        <f>IFERROR(SUM(R24:R26)/SUM(Q24:Q26),0)</f>
        <v>1</v>
      </c>
      <c r="R85" s="13">
        <f>IFERROR(SUM(S23:S25)/SUM(R23:R25),0)</f>
        <v>1</v>
      </c>
      <c r="S85" s="13">
        <f>IFERROR(SUM(T22:T24)/SUM(S22:S24),0)</f>
        <v>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X85" s="6" t="s">
        <v>31</v>
      </c>
      <c r="AY85" s="13">
        <f>IFERROR(SUM(AZ38:AZ40)/SUM(AY38:AY40),0)</f>
        <v>1.10337038856655</v>
      </c>
      <c r="AZ85" s="13">
        <f>IFERROR(SUM(BA37:BA39)/SUM(AZ37:AZ39),0)</f>
        <v>0.999718076361145</v>
      </c>
      <c r="BA85" s="13">
        <f>IFERROR(SUM(BB36:BB38)/SUM(BA36:BA38),0)</f>
        <v>0.996639930050746</v>
      </c>
      <c r="BB85" s="13">
        <f>IFERROR(SUM(BC35:BC37)/SUM(BB35:BB37),0)</f>
        <v>0.999460611922355</v>
      </c>
      <c r="BC85" s="13">
        <f>IFERROR(SUM(BD34:BD36)/SUM(BC34:BC36),0)</f>
        <v>1.00002851689793</v>
      </c>
      <c r="BD85" s="13">
        <f>IFERROR(SUM(BE33:BE35)/SUM(BD33:BD35),0)</f>
        <v>1</v>
      </c>
      <c r="BE85" s="13">
        <f>IFERROR(SUM(BF32:BF34)/SUM(BE32:BE34),0)</f>
        <v>1.00006064062576</v>
      </c>
      <c r="BF85" s="13">
        <f>IFERROR(SUM(BG31:BG33)/SUM(BF31:BF33),0)</f>
        <v>1.00004670541919</v>
      </c>
      <c r="BG85" s="13">
        <f>IFERROR(SUM(BH30:BH32)/SUM(BG30:BG32),0)</f>
        <v>1</v>
      </c>
      <c r="BH85" s="13">
        <f>IFERROR(SUM(BI29:BI31)/SUM(BH29:BH31),0)</f>
        <v>1</v>
      </c>
      <c r="BI85" s="13">
        <f>IFERROR(SUM(BJ28:BJ30)/SUM(BI28:BI30),0)</f>
        <v>1</v>
      </c>
      <c r="BJ85" s="13">
        <f>IFERROR(SUM(BK27:BK29)/SUM(BJ27:BJ29),0)</f>
        <v>1</v>
      </c>
      <c r="BK85" s="13">
        <f>IFERROR(SUM(BL26:BL28)/SUM(BK26:BK28),0)</f>
        <v>1</v>
      </c>
      <c r="BL85" s="13">
        <f>IFERROR(SUM(BM25:BM27)/SUM(BL25:BL27),0)</f>
        <v>1</v>
      </c>
      <c r="BM85" s="13">
        <f>IFERROR(SUM(BN24:BN26)/SUM(BM24:BM26),0)</f>
        <v>1</v>
      </c>
      <c r="BN85" s="13">
        <f>IFERROR(SUM(BO23:BO25)/SUM(BN23:BN25),0)</f>
        <v>1</v>
      </c>
      <c r="BO85" s="13">
        <f>IFERROR(SUM(BP22:BP24)/SUM(BO22:BO24),0)</f>
        <v>1</v>
      </c>
      <c r="BP85" s="13">
        <f>IFERROR(SUM(BQ21:BQ23)/SUM(BP21:BP23),0)</f>
        <v>1</v>
      </c>
      <c r="BQ85" s="13">
        <f>IFERROR(SUM(BR20:BR22)/SUM(BQ20:BQ22),0)</f>
        <v>1</v>
      </c>
      <c r="BR85" s="13">
        <f>IFERROR(SUM(BS19:BS21)/SUM(BR19:BR21),0)</f>
        <v>1</v>
      </c>
      <c r="BS85" s="13">
        <f>IFERROR(SUM(BT18:BT20)/SUM(BS18:BS20),0)</f>
        <v>1</v>
      </c>
      <c r="BT85" s="13">
        <f>IFERROR(SUM(BU17:BU19)/SUM(BT17:BT19),0)</f>
        <v>1</v>
      </c>
      <c r="BU85" s="13">
        <f>IFERROR(SUM(BV16:BV18)/SUM(BU16:BU18),0)</f>
        <v>1</v>
      </c>
      <c r="BV85" s="13">
        <f>IFERROR(SUM(BW15:BW17)/SUM(BV15:BV17),0)</f>
        <v>1</v>
      </c>
      <c r="BW85" s="13">
        <f>IFERROR(SUM(BX14:BX16)/SUM(BW14:BW16),0)</f>
        <v>1</v>
      </c>
      <c r="BX85" s="13">
        <f>IFERROR(SUM(BY13:BY15)/SUM(BX13:BX15),0)</f>
        <v>1</v>
      </c>
      <c r="BY85" s="13">
        <f>IFERROR(SUM(BZ12:BZ14)/SUM(BY12:BY14),0)</f>
        <v>1</v>
      </c>
      <c r="BZ85" s="13">
        <f>IFERROR(SUM(CA11:CA13)/SUM(BZ11:BZ13),0)</f>
        <v>1</v>
      </c>
      <c r="CA85" s="13">
        <f>IFERROR(SUM(CB10:CB12)/SUM(CA10:CA12),0)</f>
        <v>1</v>
      </c>
      <c r="CB85" s="13">
        <f>IFERROR(SUM(CC9:CC11)/SUM(CB9:CB11),0)</f>
        <v>1</v>
      </c>
      <c r="CC85" s="13">
        <f>IFERROR(SUM(CD8:CD10)/SUM(CC8:CC10),0)</f>
        <v>1</v>
      </c>
      <c r="CD85" s="13">
        <f>IFERROR(SUM(CE7:CE9)/SUM(CD7:CD9),0)</f>
        <v>1</v>
      </c>
      <c r="CE85" s="13">
        <f>IFERROR(SUM(CF7:CF8)/SUM(CE7:CE8),0)</f>
        <v>1</v>
      </c>
      <c r="CF85" s="13">
        <f>IFERROR(SUM(CG7:CG7)/SUM(CF7:CF7),0)</f>
        <v>1</v>
      </c>
      <c r="CG85" s="13" t="s">
        <v>25</v>
      </c>
    </row>
    <row r="86" ht="15" customHeight="1" outlineLevel="1" spans="2:85">
      <c r="B86" s="6" t="s">
        <v>32</v>
      </c>
      <c r="C86" s="13">
        <f>IFERROR(SUM(D37:D40)/SUM(C37:C40),0)</f>
        <v>1.12197039378492</v>
      </c>
      <c r="D86" s="13">
        <f>IFERROR(SUM(E36:E39)/SUM(D36:D39),0)</f>
        <v>1.00081079681868</v>
      </c>
      <c r="E86" s="13">
        <f>IFERROR(SUM(F35:F38)/SUM(E35:E38),0)</f>
        <v>0.997247302380475</v>
      </c>
      <c r="F86" s="13">
        <f>IFERROR(SUM(G34:G37)/SUM(F34:F37),0)</f>
        <v>0.999560610711459</v>
      </c>
      <c r="G86" s="13">
        <f>IFERROR(SUM(H33:H36)/SUM(G33:G36),0)</f>
        <v>1</v>
      </c>
      <c r="H86" s="13">
        <f>IFERROR(SUM(I32:I35)/SUM(H32:H35),0)</f>
        <v>1</v>
      </c>
      <c r="I86" s="13">
        <f>IFERROR(SUM(J31:J34)/SUM(I31:I34),0)</f>
        <v>1.00005217280154</v>
      </c>
      <c r="J86" s="13">
        <f>IFERROR(SUM(K30:K33)/SUM(J30:J33),0)</f>
        <v>1</v>
      </c>
      <c r="K86" s="13">
        <f>IFERROR(SUM(L29:L32)/SUM(K29:K32),0)</f>
        <v>1</v>
      </c>
      <c r="L86" s="13">
        <f>IFERROR(SUM(M28:M31)/SUM(L28:L31),0)</f>
        <v>1</v>
      </c>
      <c r="M86" s="13">
        <f>IFERROR(SUM(N27:N30)/SUM(M27:M30),0)</f>
        <v>1</v>
      </c>
      <c r="N86" s="13">
        <f>IFERROR(SUM(O26:O29)/SUM(N26:N29),0)</f>
        <v>1</v>
      </c>
      <c r="O86" s="13">
        <f>IFERROR(SUM(P25:P28)/SUM(O25:O28),0)</f>
        <v>1</v>
      </c>
      <c r="P86" s="13">
        <f>IFERROR(SUM(Q24:Q27)/SUM(P24:P27),0)</f>
        <v>1</v>
      </c>
      <c r="Q86" s="13">
        <f>IFERROR(SUM(R23:R26)/SUM(Q23:Q26),0)</f>
        <v>1</v>
      </c>
      <c r="R86" s="13">
        <f>IFERROR(SUM(S22:S25)/SUM(R22:R25),0)</f>
        <v>1</v>
      </c>
      <c r="S86" s="13">
        <f>IFERROR(SUM(T21:T24)/SUM(S21:S24),0)</f>
        <v>1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X86" s="6" t="s">
        <v>32</v>
      </c>
      <c r="AY86" s="13">
        <f>IFERROR(SUM(AZ37:AZ40)/SUM(AY37:AY40),0)</f>
        <v>1.12071166932067</v>
      </c>
      <c r="AZ86" s="13">
        <f>IFERROR(SUM(BA36:BA39)/SUM(AZ36:AZ39),0)</f>
        <v>1.00086769398045</v>
      </c>
      <c r="BA86" s="13">
        <f>IFERROR(SUM(BB35:BB38)/SUM(BA35:BA38),0)</f>
        <v>0.997212883501773</v>
      </c>
      <c r="BB86" s="13">
        <f>IFERROR(SUM(BC34:BC37)/SUM(BB34:BB37),0)</f>
        <v>0.999569841761151</v>
      </c>
      <c r="BC86" s="13">
        <f>IFERROR(SUM(BD33:BD36)/SUM(BC33:BC36),0)</f>
        <v>1.00002256592494</v>
      </c>
      <c r="BD86" s="13">
        <f>IFERROR(SUM(BE32:BE35)/SUM(BD32:BD35),0)</f>
        <v>1</v>
      </c>
      <c r="BE86" s="13">
        <f>IFERROR(SUM(BF31:BF34)/SUM(BE31:BE34),0)</f>
        <v>1.00005186890135</v>
      </c>
      <c r="BF86" s="13">
        <f>IFERROR(SUM(BG30:BG33)/SUM(BF30:BF33),0)</f>
        <v>1.0000401179557</v>
      </c>
      <c r="BG86" s="13">
        <f>IFERROR(SUM(BH29:BH32)/SUM(BG29:BG32),0)</f>
        <v>1</v>
      </c>
      <c r="BH86" s="13">
        <f>IFERROR(SUM(BI28:BI31)/SUM(BH28:BH31),0)</f>
        <v>1</v>
      </c>
      <c r="BI86" s="13">
        <f>IFERROR(SUM(BJ27:BJ30)/SUM(BI27:BI30),0)</f>
        <v>1</v>
      </c>
      <c r="BJ86" s="13">
        <f>IFERROR(SUM(BK26:BK29)/SUM(BJ26:BJ29),0)</f>
        <v>1</v>
      </c>
      <c r="BK86" s="13">
        <f>IFERROR(SUM(BL25:BL28)/SUM(BK25:BK28),0)</f>
        <v>1</v>
      </c>
      <c r="BL86" s="13">
        <f>IFERROR(SUM(BM24:BM27)/SUM(BL24:BL27),0)</f>
        <v>1</v>
      </c>
      <c r="BM86" s="13">
        <f>IFERROR(SUM(BN23:BN26)/SUM(BM23:BM26),0)</f>
        <v>1</v>
      </c>
      <c r="BN86" s="13">
        <f>IFERROR(SUM(BO22:BO25)/SUM(BN22:BN25),0)</f>
        <v>1</v>
      </c>
      <c r="BO86" s="13">
        <f>IFERROR(SUM(BP21:BP24)/SUM(BO21:BO24),0)</f>
        <v>1</v>
      </c>
      <c r="BP86" s="13">
        <f>IFERROR(SUM(BQ20:BQ23)/SUM(BP20:BP23),0)</f>
        <v>1</v>
      </c>
      <c r="BQ86" s="13">
        <f>IFERROR(SUM(BR19:BR22)/SUM(BQ19:BQ22),0)</f>
        <v>1</v>
      </c>
      <c r="BR86" s="13">
        <f>IFERROR(SUM(BS18:BS21)/SUM(BR18:BR21),0)</f>
        <v>1</v>
      </c>
      <c r="BS86" s="13">
        <f>IFERROR(SUM(BT17:BT20)/SUM(BS17:BS20),0)</f>
        <v>1</v>
      </c>
      <c r="BT86" s="13">
        <f>IFERROR(SUM(BU16:BU19)/SUM(BT16:BT19),0)</f>
        <v>1</v>
      </c>
      <c r="BU86" s="13">
        <f>IFERROR(SUM(BV15:BV18)/SUM(BU15:BU18),0)</f>
        <v>1</v>
      </c>
      <c r="BV86" s="13">
        <f>IFERROR(SUM(BW14:BW17)/SUM(BV14:BV17),0)</f>
        <v>1</v>
      </c>
      <c r="BW86" s="13">
        <f>IFERROR(SUM(BX13:BX16)/SUM(BW13:BW16),0)</f>
        <v>1</v>
      </c>
      <c r="BX86" s="13">
        <f>IFERROR(SUM(BY12:BY15)/SUM(BX12:BX15),0)</f>
        <v>1</v>
      </c>
      <c r="BY86" s="13">
        <f>IFERROR(SUM(BZ11:BZ14)/SUM(BY11:BY14),0)</f>
        <v>1</v>
      </c>
      <c r="BZ86" s="13">
        <f>IFERROR(SUM(CA10:CA13)/SUM(BZ10:BZ13),0)</f>
        <v>1</v>
      </c>
      <c r="CA86" s="13">
        <f>IFERROR(SUM(CB9:CB12)/SUM(CA9:CA12),0)</f>
        <v>1</v>
      </c>
      <c r="CB86" s="13">
        <f>IFERROR(SUM(CC8:CC11)/SUM(CB8:CB11),0)</f>
        <v>1</v>
      </c>
      <c r="CC86" s="13">
        <f>IFERROR(SUM(CD7:CD10)/SUM(CC7:CC10),0)</f>
        <v>1</v>
      </c>
      <c r="CD86" s="13">
        <f>IFERROR(SUM(CE7:CE9)/SUM(CD7:CD9),0)</f>
        <v>1</v>
      </c>
      <c r="CE86" s="13">
        <f>IFERROR(SUM(CF7:CF8)/SUM(CE7:CE8),0)</f>
        <v>1</v>
      </c>
      <c r="CF86" s="13">
        <f>IFERROR(SUM(CG7:CG7)/SUM(CF7:CF7),0)</f>
        <v>1</v>
      </c>
      <c r="CG86" s="13" t="s">
        <v>25</v>
      </c>
    </row>
    <row r="87" ht="15" customHeight="1" outlineLevel="1" spans="2:85">
      <c r="B87" s="6" t="s">
        <v>33</v>
      </c>
      <c r="C87" s="13">
        <f>IFERROR(SUM(D36:D40)/SUM(C36:C40),0)</f>
        <v>1.14842429087262</v>
      </c>
      <c r="D87" s="13">
        <f>IFERROR(SUM(E35:E39)/SUM(D35:D39),0)</f>
        <v>1.00857243602137</v>
      </c>
      <c r="E87" s="13">
        <f>IFERROR(SUM(F34:F38)/SUM(E34:E38),0)</f>
        <v>0.997646164954853</v>
      </c>
      <c r="F87" s="13">
        <f>IFERROR(SUM(G33:G37)/SUM(F33:F37),0)</f>
        <v>0.999390185071999</v>
      </c>
      <c r="G87" s="13">
        <f>IFERROR(SUM(H32:H36)/SUM(G32:G36),0)</f>
        <v>0.999447800237684</v>
      </c>
      <c r="H87" s="13">
        <f>IFERROR(SUM(I31:I35)/SUM(H31:H35),0)</f>
        <v>0.99967438128398</v>
      </c>
      <c r="I87" s="13">
        <f>IFERROR(SUM(J30:J34)/SUM(I30:I34),0)</f>
        <v>1.00004701133287</v>
      </c>
      <c r="J87" s="13">
        <f>IFERROR(SUM(K29:K33)/SUM(J29:J33),0)</f>
        <v>1</v>
      </c>
      <c r="K87" s="13">
        <f>IFERROR(SUM(L28:L32)/SUM(K28:K32),0)</f>
        <v>1</v>
      </c>
      <c r="L87" s="13">
        <f>IFERROR(SUM(M27:M31)/SUM(L27:L31),0)</f>
        <v>1</v>
      </c>
      <c r="M87" s="13">
        <f>IFERROR(SUM(N26:N30)/SUM(M26:M30),0)</f>
        <v>1</v>
      </c>
      <c r="N87" s="13">
        <f>IFERROR(SUM(O25:O29)/SUM(N25:N29),0)</f>
        <v>1</v>
      </c>
      <c r="O87" s="13">
        <f>IFERROR(SUM(P24:P28)/SUM(O24:O28),0)</f>
        <v>1</v>
      </c>
      <c r="P87" s="13">
        <f>IFERROR(SUM(Q23:Q27)/SUM(P23:P27),0)</f>
        <v>1</v>
      </c>
      <c r="Q87" s="13">
        <f>IFERROR(SUM(R22:R26)/SUM(Q22:Q26),0)</f>
        <v>1</v>
      </c>
      <c r="R87" s="13">
        <f>IFERROR(SUM(S21:S25)/SUM(R21:R25),0)</f>
        <v>1</v>
      </c>
      <c r="S87" s="13">
        <f>IFERROR(SUM(T20:T24)/SUM(S20:S24),0)</f>
        <v>1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X87" s="6" t="s">
        <v>33</v>
      </c>
      <c r="AY87" s="13">
        <f>IFERROR(SUM(AZ36:AZ40)/SUM(AY36:AY40),0)</f>
        <v>1.14917228774971</v>
      </c>
      <c r="AZ87" s="13">
        <f>IFERROR(SUM(BA35:BA39)/SUM(AZ35:AZ39),0)</f>
        <v>1.00907235344654</v>
      </c>
      <c r="BA87" s="13">
        <f>IFERROR(SUM(BB34:BB38)/SUM(BA34:BA38),0)</f>
        <v>0.997610121585886</v>
      </c>
      <c r="BB87" s="13">
        <f>IFERROR(SUM(BC33:BC37)/SUM(BB33:BB37),0)</f>
        <v>0.999263221502196</v>
      </c>
      <c r="BC87" s="13">
        <f>IFERROR(SUM(BD32:BD36)/SUM(BC32:BC36),0)</f>
        <v>0.999143643380803</v>
      </c>
      <c r="BD87" s="13">
        <f>IFERROR(SUM(BE31:BE35)/SUM(BD31:BD35),0)</f>
        <v>0.999481974442056</v>
      </c>
      <c r="BE87" s="13">
        <f>IFERROR(SUM(BF30:BF34)/SUM(BE30:BE34),0)</f>
        <v>1.00004675344834</v>
      </c>
      <c r="BF87" s="13">
        <f>IFERROR(SUM(BG29:BG33)/SUM(BF29:BF33),0)</f>
        <v>1.00003422790824</v>
      </c>
      <c r="BG87" s="13">
        <f>IFERROR(SUM(BH28:BH32)/SUM(BG28:BG32),0)</f>
        <v>1</v>
      </c>
      <c r="BH87" s="13">
        <f>IFERROR(SUM(BI27:BI31)/SUM(BH27:BH31),0)</f>
        <v>1</v>
      </c>
      <c r="BI87" s="13">
        <f>IFERROR(SUM(BJ26:BJ30)/SUM(BI26:BI30),0)</f>
        <v>1</v>
      </c>
      <c r="BJ87" s="13">
        <f>IFERROR(SUM(BK25:BK29)/SUM(BJ25:BJ29),0)</f>
        <v>1</v>
      </c>
      <c r="BK87" s="13">
        <f>IFERROR(SUM(BL24:BL28)/SUM(BK24:BK28),0)</f>
        <v>1</v>
      </c>
      <c r="BL87" s="13">
        <f>IFERROR(SUM(BM23:BM27)/SUM(BL23:BL27),0)</f>
        <v>1</v>
      </c>
      <c r="BM87" s="13">
        <f>IFERROR(SUM(BN22:BN26)/SUM(BM22:BM26),0)</f>
        <v>1</v>
      </c>
      <c r="BN87" s="13">
        <f>IFERROR(SUM(BO21:BO25)/SUM(BN21:BN25),0)</f>
        <v>1</v>
      </c>
      <c r="BO87" s="13">
        <f>IFERROR(SUM(BP20:BP24)/SUM(BO20:BO24),0)</f>
        <v>1</v>
      </c>
      <c r="BP87" s="13">
        <f>IFERROR(SUM(BQ19:BQ23)/SUM(BP19:BP23),0)</f>
        <v>1</v>
      </c>
      <c r="BQ87" s="13">
        <f>IFERROR(SUM(BR18:BR22)/SUM(BQ18:BQ22),0)</f>
        <v>1</v>
      </c>
      <c r="BR87" s="13">
        <f>IFERROR(SUM(BS17:BS21)/SUM(BR17:BR21),0)</f>
        <v>1</v>
      </c>
      <c r="BS87" s="13">
        <f>IFERROR(SUM(BT16:BT20)/SUM(BS16:BS20),0)</f>
        <v>1</v>
      </c>
      <c r="BT87" s="13">
        <f>IFERROR(SUM(BU15:BU19)/SUM(BT15:BT19),0)</f>
        <v>1</v>
      </c>
      <c r="BU87" s="13">
        <f>IFERROR(SUM(BV14:BV18)/SUM(BU14:BU18),0)</f>
        <v>1</v>
      </c>
      <c r="BV87" s="13">
        <f>IFERROR(SUM(BW13:BW17)/SUM(BV13:BV17),0)</f>
        <v>1</v>
      </c>
      <c r="BW87" s="13">
        <f>IFERROR(SUM(BX12:BX16)/SUM(BW12:BW16),0)</f>
        <v>1</v>
      </c>
      <c r="BX87" s="13">
        <f>IFERROR(SUM(BY11:BY15)/SUM(BX11:BX15),0)</f>
        <v>1</v>
      </c>
      <c r="BY87" s="13">
        <f>IFERROR(SUM(BZ10:BZ14)/SUM(BY10:BY14),0)</f>
        <v>1</v>
      </c>
      <c r="BZ87" s="13">
        <f>IFERROR(SUM(CA9:CA13)/SUM(BZ9:BZ13),0)</f>
        <v>1</v>
      </c>
      <c r="CA87" s="13">
        <f>IFERROR(SUM(CB8:CB12)/SUM(CA8:CA12),0)</f>
        <v>1</v>
      </c>
      <c r="CB87" s="13">
        <f>IFERROR(SUM(CC7:CC11)/SUM(CB7:CB11),0)</f>
        <v>1</v>
      </c>
      <c r="CC87" s="13">
        <f>IFERROR(SUM(CD7:CD10)/SUM(CC7:CC10),0)</f>
        <v>1</v>
      </c>
      <c r="CD87" s="13">
        <f>IFERROR(SUM(CE7:CE9)/SUM(CD7:CD9),0)</f>
        <v>1</v>
      </c>
      <c r="CE87" s="13">
        <f>IFERROR(SUM(CF7:CF8)/SUM(CE7:CE8),0)</f>
        <v>1</v>
      </c>
      <c r="CF87" s="13">
        <f>IFERROR(SUM(CG7:CG7)/SUM(CF7:CF7),0)</f>
        <v>1</v>
      </c>
      <c r="CG87" s="13" t="s">
        <v>25</v>
      </c>
    </row>
    <row r="88" ht="15" customHeight="1" outlineLevel="1" spans="2:85">
      <c r="B88" s="6" t="s">
        <v>34</v>
      </c>
      <c r="C88" s="13">
        <f>IFERROR(SUM(D35:D40)/SUM(C35:C40),0)</f>
        <v>1.18400111779381</v>
      </c>
      <c r="D88" s="13">
        <f>IFERROR(SUM(E34:E39)/SUM(D34:D39),0)</f>
        <v>1.00926697760918</v>
      </c>
      <c r="E88" s="13">
        <f>IFERROR(SUM(F33:F38)/SUM(E33:E38),0)</f>
        <v>0.99790525681331</v>
      </c>
      <c r="F88" s="13">
        <f>IFERROR(SUM(G32:G37)/SUM(F32:F37),0)</f>
        <v>0.999456736320522</v>
      </c>
      <c r="G88" s="13">
        <f>IFERROR(SUM(H31:H36)/SUM(G31:G36),0)</f>
        <v>0.999493635137361</v>
      </c>
      <c r="H88" s="13">
        <f>IFERROR(SUM(I30:I35)/SUM(H30:H35),0)</f>
        <v>0.999698985347229</v>
      </c>
      <c r="I88" s="13">
        <f>IFERROR(SUM(J29:J34)/SUM(I29:I34),0)</f>
        <v>1.00004223985267</v>
      </c>
      <c r="J88" s="13">
        <f>IFERROR(SUM(K28:K33)/SUM(J28:J33),0)</f>
        <v>1</v>
      </c>
      <c r="K88" s="13">
        <f>IFERROR(SUM(L27:L32)/SUM(K27:K32),0)</f>
        <v>1</v>
      </c>
      <c r="L88" s="13">
        <f>IFERROR(SUM(M26:M31)/SUM(L26:L31),0)</f>
        <v>1</v>
      </c>
      <c r="M88" s="13">
        <f>IFERROR(SUM(N25:N30)/SUM(M25:M30),0)</f>
        <v>1</v>
      </c>
      <c r="N88" s="13">
        <f>IFERROR(SUM(O24:O29)/SUM(N24:N29),0)</f>
        <v>1</v>
      </c>
      <c r="O88" s="13">
        <f>IFERROR(SUM(P23:P28)/SUM(O23:O28),0)</f>
        <v>1</v>
      </c>
      <c r="P88" s="13">
        <f>IFERROR(SUM(Q22:Q27)/SUM(P22:P27),0)</f>
        <v>1</v>
      </c>
      <c r="Q88" s="13">
        <f>IFERROR(SUM(R21:R26)/SUM(Q21:Q26),0)</f>
        <v>1</v>
      </c>
      <c r="R88" s="13">
        <f>IFERROR(SUM(S20:S25)/SUM(R20:R25),0)</f>
        <v>1</v>
      </c>
      <c r="S88" s="13">
        <f>IFERROR(SUM(T19:T24)/SUM(S19:S24),0)</f>
        <v>1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X88" s="6" t="s">
        <v>34</v>
      </c>
      <c r="AY88" s="13">
        <f>IFERROR(SUM(AZ35:AZ40)/SUM(AY35:AY40),0)</f>
        <v>1.18370687119751</v>
      </c>
      <c r="AZ88" s="13">
        <f>IFERROR(SUM(BA34:BA39)/SUM(AZ34:AZ39),0)</f>
        <v>1.00969647354505</v>
      </c>
      <c r="BA88" s="13">
        <f>IFERROR(SUM(BB33:BB38)/SUM(BA33:BA38),0)</f>
        <v>0.99787230034465</v>
      </c>
      <c r="BB88" s="13">
        <f>IFERROR(SUM(BC32:BC37)/SUM(BB32:BB37),0)</f>
        <v>0.999343030909385</v>
      </c>
      <c r="BC88" s="13">
        <f>IFERROR(SUM(BD31:BD36)/SUM(BC31:BC36),0)</f>
        <v>0.999214375436086</v>
      </c>
      <c r="BD88" s="13">
        <f>IFERROR(SUM(BE30:BE35)/SUM(BD30:BD35),0)</f>
        <v>0.999520997030872</v>
      </c>
      <c r="BE88" s="13">
        <f>IFERROR(SUM(BF29:BF34)/SUM(BE29:BE34),0)</f>
        <v>1.00004173195109</v>
      </c>
      <c r="BF88" s="13">
        <f>IFERROR(SUM(BG28:BG33)/SUM(BF28:BF33),0)</f>
        <v>1.00002501789819</v>
      </c>
      <c r="BG88" s="13">
        <f>IFERROR(SUM(BH27:BH32)/SUM(BG27:BG32),0)</f>
        <v>1</v>
      </c>
      <c r="BH88" s="13">
        <f>IFERROR(SUM(BI26:BI31)/SUM(BH26:BH31),0)</f>
        <v>1</v>
      </c>
      <c r="BI88" s="13">
        <f>IFERROR(SUM(BJ25:BJ30)/SUM(BI25:BI30),0)</f>
        <v>1</v>
      </c>
      <c r="BJ88" s="13">
        <f>IFERROR(SUM(BK24:BK29)/SUM(BJ24:BJ29),0)</f>
        <v>1</v>
      </c>
      <c r="BK88" s="13">
        <f>IFERROR(SUM(BL23:BL28)/SUM(BK23:BK28),0)</f>
        <v>1</v>
      </c>
      <c r="BL88" s="13">
        <f>IFERROR(SUM(BM22:BM27)/SUM(BL22:BL27),0)</f>
        <v>1</v>
      </c>
      <c r="BM88" s="13">
        <f>IFERROR(SUM(BN21:BN26)/SUM(BM21:BM26),0)</f>
        <v>1</v>
      </c>
      <c r="BN88" s="13">
        <f>IFERROR(SUM(BO20:BO25)/SUM(BN20:BN25),0)</f>
        <v>1</v>
      </c>
      <c r="BO88" s="13">
        <f>IFERROR(SUM(BP19:BP24)/SUM(BO19:BO24),0)</f>
        <v>1</v>
      </c>
      <c r="BP88" s="13">
        <f>IFERROR(SUM(BQ18:BQ23)/SUM(BP18:BP23),0)</f>
        <v>1</v>
      </c>
      <c r="BQ88" s="13">
        <f>IFERROR(SUM(BR17:BR22)/SUM(BQ17:BQ22),0)</f>
        <v>1</v>
      </c>
      <c r="BR88" s="13">
        <f>IFERROR(SUM(BS16:BS21)/SUM(BR16:BR21),0)</f>
        <v>1</v>
      </c>
      <c r="BS88" s="13">
        <f>IFERROR(SUM(BT15:BT20)/SUM(BS15:BS20),0)</f>
        <v>1</v>
      </c>
      <c r="BT88" s="13">
        <f>IFERROR(SUM(BU14:BU19)/SUM(BT14:BT19),0)</f>
        <v>1</v>
      </c>
      <c r="BU88" s="13">
        <f>IFERROR(SUM(BV13:BV18)/SUM(BU13:BU18),0)</f>
        <v>1</v>
      </c>
      <c r="BV88" s="13">
        <f>IFERROR(SUM(BW12:BW17)/SUM(BV12:BV17),0)</f>
        <v>1</v>
      </c>
      <c r="BW88" s="13">
        <f>IFERROR(SUM(BX11:BX16)/SUM(BW11:BW16),0)</f>
        <v>1</v>
      </c>
      <c r="BX88" s="13">
        <f>IFERROR(SUM(BY10:BY15)/SUM(BX10:BX15),0)</f>
        <v>1</v>
      </c>
      <c r="BY88" s="13">
        <f>IFERROR(SUM(BZ9:BZ14)/SUM(BY9:BY14),0)</f>
        <v>1</v>
      </c>
      <c r="BZ88" s="13">
        <f>IFERROR(SUM(CA8:CA13)/SUM(BZ8:BZ13),0)</f>
        <v>1</v>
      </c>
      <c r="CA88" s="13">
        <f>IFERROR(SUM(CB7:CB12)/SUM(CA7:CA12),0)</f>
        <v>1</v>
      </c>
      <c r="CB88" s="13">
        <f>IFERROR(SUM(CC7:CC11)/SUM(CB7:CB11),0)</f>
        <v>1</v>
      </c>
      <c r="CC88" s="13">
        <f>IFERROR(SUM(CD7:CD10)/SUM(CC7:CC10),0)</f>
        <v>1</v>
      </c>
      <c r="CD88" s="13">
        <f>IFERROR(SUM(CE7:CE9)/SUM(CD7:CD9),0)</f>
        <v>1</v>
      </c>
      <c r="CE88" s="13">
        <f>IFERROR(SUM(CF7:CF8)/SUM(CE7:CE8),0)</f>
        <v>1</v>
      </c>
      <c r="CF88" s="13">
        <f>IFERROR(SUM(CG7:CG7)/SUM(CF7:CF7),0)</f>
        <v>1</v>
      </c>
      <c r="CG88" s="13" t="s">
        <v>25</v>
      </c>
    </row>
    <row r="89" ht="15" customHeight="1" outlineLevel="1" spans="2:85">
      <c r="B89" s="15" t="s">
        <v>35</v>
      </c>
      <c r="C89" s="16">
        <v>1.07</v>
      </c>
      <c r="D89" s="16">
        <v>1.03</v>
      </c>
      <c r="E89" s="16">
        <v>1.01</v>
      </c>
      <c r="F89" s="16">
        <v>1.01</v>
      </c>
      <c r="G89" s="16">
        <v>1.01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v>1.05</v>
      </c>
      <c r="AZ89" s="16">
        <v>1.03</v>
      </c>
      <c r="BA89" s="16">
        <v>1.01</v>
      </c>
      <c r="BB89" s="16">
        <v>1.01</v>
      </c>
      <c r="BC89" s="16">
        <v>1.01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</row>
    <row r="90" ht="15" customHeight="1" outlineLevel="1" spans="2:85">
      <c r="B90" s="6" t="s">
        <v>36</v>
      </c>
      <c r="C90" s="13">
        <f t="shared" ref="C90:AJ90" si="8">IFERROR(C89*D90,0)</f>
        <v>1.1354947321</v>
      </c>
      <c r="D90" s="13">
        <f t="shared" si="8"/>
        <v>1.06121003</v>
      </c>
      <c r="E90" s="13">
        <f t="shared" si="8"/>
        <v>1.030301</v>
      </c>
      <c r="F90" s="13">
        <f t="shared" si="8"/>
        <v>1.0201</v>
      </c>
      <c r="G90" s="13">
        <f t="shared" si="8"/>
        <v>1.01</v>
      </c>
      <c r="H90" s="13">
        <f t="shared" si="8"/>
        <v>1</v>
      </c>
      <c r="I90" s="13">
        <f t="shared" si="8"/>
        <v>1</v>
      </c>
      <c r="J90" s="13">
        <f t="shared" si="8"/>
        <v>1</v>
      </c>
      <c r="K90" s="13">
        <f t="shared" si="8"/>
        <v>1</v>
      </c>
      <c r="L90" s="13">
        <f t="shared" si="8"/>
        <v>1</v>
      </c>
      <c r="M90" s="13">
        <f t="shared" si="8"/>
        <v>1</v>
      </c>
      <c r="N90" s="13">
        <f t="shared" si="8"/>
        <v>1</v>
      </c>
      <c r="O90" s="13">
        <f t="shared" si="8"/>
        <v>1</v>
      </c>
      <c r="P90" s="13">
        <f t="shared" si="8"/>
        <v>1</v>
      </c>
      <c r="Q90" s="13">
        <f t="shared" si="8"/>
        <v>1</v>
      </c>
      <c r="R90" s="13">
        <f t="shared" si="8"/>
        <v>1</v>
      </c>
      <c r="S90" s="13">
        <f t="shared" si="8"/>
        <v>1</v>
      </c>
      <c r="T90" s="13">
        <f t="shared" si="8"/>
        <v>1</v>
      </c>
      <c r="U90" s="13">
        <f t="shared" si="8"/>
        <v>1</v>
      </c>
      <c r="V90" s="13">
        <f t="shared" si="8"/>
        <v>1</v>
      </c>
      <c r="W90" s="13">
        <f t="shared" si="8"/>
        <v>1</v>
      </c>
      <c r="X90" s="13">
        <f t="shared" si="8"/>
        <v>1</v>
      </c>
      <c r="Y90" s="13">
        <f t="shared" si="8"/>
        <v>1</v>
      </c>
      <c r="Z90" s="13">
        <f t="shared" si="8"/>
        <v>1</v>
      </c>
      <c r="AA90" s="13">
        <f t="shared" si="8"/>
        <v>1</v>
      </c>
      <c r="AB90" s="13">
        <f t="shared" si="8"/>
        <v>1</v>
      </c>
      <c r="AC90" s="13">
        <f t="shared" si="8"/>
        <v>1</v>
      </c>
      <c r="AD90" s="13">
        <f t="shared" si="8"/>
        <v>1</v>
      </c>
      <c r="AE90" s="13">
        <f t="shared" si="8"/>
        <v>1</v>
      </c>
      <c r="AF90" s="13">
        <f t="shared" si="8"/>
        <v>1</v>
      </c>
      <c r="AG90" s="13">
        <f t="shared" si="8"/>
        <v>1</v>
      </c>
      <c r="AH90" s="13">
        <f t="shared" si="8"/>
        <v>1</v>
      </c>
      <c r="AI90" s="13">
        <f t="shared" si="8"/>
        <v>1</v>
      </c>
      <c r="AJ90" s="13">
        <f t="shared" si="8"/>
        <v>1</v>
      </c>
      <c r="AK90" s="13">
        <f>AK89</f>
        <v>1</v>
      </c>
      <c r="AX90" s="6" t="s">
        <v>36</v>
      </c>
      <c r="AY90" s="13">
        <f t="shared" ref="AY90:CF90" si="9">IFERROR(AY89*AZ90,0)</f>
        <v>1.1142705315</v>
      </c>
      <c r="AZ90" s="13">
        <f t="shared" si="9"/>
        <v>1.06121003</v>
      </c>
      <c r="BA90" s="13">
        <f t="shared" si="9"/>
        <v>1.030301</v>
      </c>
      <c r="BB90" s="13">
        <f t="shared" si="9"/>
        <v>1.0201</v>
      </c>
      <c r="BC90" s="13">
        <f t="shared" si="9"/>
        <v>1.01</v>
      </c>
      <c r="BD90" s="13">
        <f t="shared" si="9"/>
        <v>1</v>
      </c>
      <c r="BE90" s="13">
        <f t="shared" si="9"/>
        <v>1</v>
      </c>
      <c r="BF90" s="13">
        <f t="shared" si="9"/>
        <v>1</v>
      </c>
      <c r="BG90" s="13">
        <f t="shared" si="9"/>
        <v>1</v>
      </c>
      <c r="BH90" s="13">
        <f t="shared" si="9"/>
        <v>1</v>
      </c>
      <c r="BI90" s="13">
        <f t="shared" si="9"/>
        <v>1</v>
      </c>
      <c r="BJ90" s="13">
        <f t="shared" si="9"/>
        <v>1</v>
      </c>
      <c r="BK90" s="13">
        <f t="shared" si="9"/>
        <v>1</v>
      </c>
      <c r="BL90" s="13">
        <f t="shared" si="9"/>
        <v>1</v>
      </c>
      <c r="BM90" s="13">
        <f t="shared" si="9"/>
        <v>1</v>
      </c>
      <c r="BN90" s="13">
        <f t="shared" si="9"/>
        <v>1</v>
      </c>
      <c r="BO90" s="13">
        <f t="shared" si="9"/>
        <v>1</v>
      </c>
      <c r="BP90" s="13">
        <f t="shared" si="9"/>
        <v>1</v>
      </c>
      <c r="BQ90" s="13">
        <f t="shared" si="9"/>
        <v>1</v>
      </c>
      <c r="BR90" s="13">
        <f t="shared" si="9"/>
        <v>1</v>
      </c>
      <c r="BS90" s="13">
        <f t="shared" si="9"/>
        <v>1</v>
      </c>
      <c r="BT90" s="13">
        <f t="shared" si="9"/>
        <v>1</v>
      </c>
      <c r="BU90" s="13">
        <f t="shared" si="9"/>
        <v>1</v>
      </c>
      <c r="BV90" s="13">
        <f t="shared" si="9"/>
        <v>1</v>
      </c>
      <c r="BW90" s="13">
        <f t="shared" si="9"/>
        <v>1</v>
      </c>
      <c r="BX90" s="13">
        <f t="shared" si="9"/>
        <v>1</v>
      </c>
      <c r="BY90" s="13">
        <f t="shared" si="9"/>
        <v>1</v>
      </c>
      <c r="BZ90" s="13">
        <f t="shared" si="9"/>
        <v>1</v>
      </c>
      <c r="CA90" s="13">
        <f t="shared" si="9"/>
        <v>1</v>
      </c>
      <c r="CB90" s="13">
        <f t="shared" si="9"/>
        <v>1</v>
      </c>
      <c r="CC90" s="13">
        <f t="shared" si="9"/>
        <v>1</v>
      </c>
      <c r="CD90" s="13">
        <f t="shared" si="9"/>
        <v>1</v>
      </c>
      <c r="CE90" s="13">
        <f t="shared" si="9"/>
        <v>1</v>
      </c>
      <c r="CF90" s="13">
        <f t="shared" si="9"/>
        <v>1</v>
      </c>
      <c r="CG90" s="13">
        <f>CG89</f>
        <v>1</v>
      </c>
    </row>
    <row r="91" ht="15" customHeight="1" outlineLevel="1" spans="2:85">
      <c r="B91" s="6" t="s">
        <v>37</v>
      </c>
      <c r="C91" s="13">
        <f t="shared" ref="C91:AK91" si="10">IFERROR(ROUND(1-1/C90,4),0)</f>
        <v>0.1193</v>
      </c>
      <c r="D91" s="13">
        <f t="shared" si="10"/>
        <v>0.0577</v>
      </c>
      <c r="E91" s="13">
        <f t="shared" si="10"/>
        <v>0.0294</v>
      </c>
      <c r="F91" s="13">
        <f t="shared" si="10"/>
        <v>0.0197</v>
      </c>
      <c r="G91" s="13">
        <f t="shared" si="10"/>
        <v>0.0099</v>
      </c>
      <c r="H91" s="13">
        <f t="shared" si="10"/>
        <v>0</v>
      </c>
      <c r="I91" s="13">
        <f t="shared" si="10"/>
        <v>0</v>
      </c>
      <c r="J91" s="13">
        <f t="shared" si="10"/>
        <v>0</v>
      </c>
      <c r="K91" s="13">
        <f t="shared" si="10"/>
        <v>0</v>
      </c>
      <c r="L91" s="13">
        <f t="shared" si="10"/>
        <v>0</v>
      </c>
      <c r="M91" s="13">
        <f t="shared" si="10"/>
        <v>0</v>
      </c>
      <c r="N91" s="13">
        <f t="shared" si="10"/>
        <v>0</v>
      </c>
      <c r="O91" s="13">
        <f t="shared" si="10"/>
        <v>0</v>
      </c>
      <c r="P91" s="13">
        <f t="shared" si="10"/>
        <v>0</v>
      </c>
      <c r="Q91" s="13">
        <f t="shared" si="10"/>
        <v>0</v>
      </c>
      <c r="R91" s="13">
        <f t="shared" si="10"/>
        <v>0</v>
      </c>
      <c r="S91" s="13">
        <f t="shared" si="10"/>
        <v>0</v>
      </c>
      <c r="T91" s="13">
        <f t="shared" si="10"/>
        <v>0</v>
      </c>
      <c r="U91" s="13">
        <f t="shared" si="10"/>
        <v>0</v>
      </c>
      <c r="V91" s="13">
        <f t="shared" si="10"/>
        <v>0</v>
      </c>
      <c r="W91" s="13">
        <f t="shared" si="10"/>
        <v>0</v>
      </c>
      <c r="X91" s="13">
        <f t="shared" si="10"/>
        <v>0</v>
      </c>
      <c r="Y91" s="13">
        <f t="shared" si="10"/>
        <v>0</v>
      </c>
      <c r="Z91" s="13">
        <f t="shared" si="10"/>
        <v>0</v>
      </c>
      <c r="AA91" s="13">
        <f t="shared" si="10"/>
        <v>0</v>
      </c>
      <c r="AB91" s="13">
        <f t="shared" si="10"/>
        <v>0</v>
      </c>
      <c r="AC91" s="13">
        <f t="shared" si="10"/>
        <v>0</v>
      </c>
      <c r="AD91" s="13">
        <f t="shared" si="10"/>
        <v>0</v>
      </c>
      <c r="AE91" s="13">
        <f t="shared" si="10"/>
        <v>0</v>
      </c>
      <c r="AF91" s="13">
        <f t="shared" si="10"/>
        <v>0</v>
      </c>
      <c r="AG91" s="13">
        <f t="shared" si="10"/>
        <v>0</v>
      </c>
      <c r="AH91" s="13">
        <f t="shared" si="10"/>
        <v>0</v>
      </c>
      <c r="AI91" s="13">
        <f t="shared" si="10"/>
        <v>0</v>
      </c>
      <c r="AJ91" s="13">
        <f t="shared" si="10"/>
        <v>0</v>
      </c>
      <c r="AK91" s="13">
        <f t="shared" si="10"/>
        <v>0</v>
      </c>
      <c r="AX91" s="6" t="s">
        <v>37</v>
      </c>
      <c r="AY91" s="13">
        <f t="shared" ref="AY91:CG91" si="11">IFERROR(ROUND(1-1/AY90,4),0)</f>
        <v>0.1026</v>
      </c>
      <c r="AZ91" s="13">
        <f t="shared" si="11"/>
        <v>0.0577</v>
      </c>
      <c r="BA91" s="13">
        <f t="shared" si="11"/>
        <v>0.0294</v>
      </c>
      <c r="BB91" s="13">
        <f t="shared" si="11"/>
        <v>0.0197</v>
      </c>
      <c r="BC91" s="13">
        <f t="shared" si="11"/>
        <v>0.0099</v>
      </c>
      <c r="BD91" s="13">
        <f t="shared" si="11"/>
        <v>0</v>
      </c>
      <c r="BE91" s="13">
        <f t="shared" si="11"/>
        <v>0</v>
      </c>
      <c r="BF91" s="13">
        <f t="shared" si="11"/>
        <v>0</v>
      </c>
      <c r="BG91" s="13">
        <f t="shared" si="11"/>
        <v>0</v>
      </c>
      <c r="BH91" s="13">
        <f t="shared" si="11"/>
        <v>0</v>
      </c>
      <c r="BI91" s="13">
        <f t="shared" si="11"/>
        <v>0</v>
      </c>
      <c r="BJ91" s="13">
        <f t="shared" si="11"/>
        <v>0</v>
      </c>
      <c r="BK91" s="13">
        <f t="shared" si="11"/>
        <v>0</v>
      </c>
      <c r="BL91" s="13">
        <f t="shared" si="11"/>
        <v>0</v>
      </c>
      <c r="BM91" s="13">
        <f t="shared" si="11"/>
        <v>0</v>
      </c>
      <c r="BN91" s="13">
        <f t="shared" si="11"/>
        <v>0</v>
      </c>
      <c r="BO91" s="13">
        <f t="shared" si="11"/>
        <v>0</v>
      </c>
      <c r="BP91" s="13">
        <f t="shared" si="11"/>
        <v>0</v>
      </c>
      <c r="BQ91" s="13">
        <f t="shared" si="11"/>
        <v>0</v>
      </c>
      <c r="BR91" s="13">
        <f t="shared" si="11"/>
        <v>0</v>
      </c>
      <c r="BS91" s="13">
        <f t="shared" si="11"/>
        <v>0</v>
      </c>
      <c r="BT91" s="13">
        <f t="shared" si="11"/>
        <v>0</v>
      </c>
      <c r="BU91" s="13">
        <f t="shared" si="11"/>
        <v>0</v>
      </c>
      <c r="BV91" s="13">
        <f t="shared" si="11"/>
        <v>0</v>
      </c>
      <c r="BW91" s="13">
        <f t="shared" si="11"/>
        <v>0</v>
      </c>
      <c r="BX91" s="13">
        <f t="shared" si="11"/>
        <v>0</v>
      </c>
      <c r="BY91" s="13">
        <f t="shared" si="11"/>
        <v>0</v>
      </c>
      <c r="BZ91" s="13">
        <f t="shared" si="11"/>
        <v>0</v>
      </c>
      <c r="CA91" s="13">
        <f t="shared" si="11"/>
        <v>0</v>
      </c>
      <c r="CB91" s="13">
        <f t="shared" si="11"/>
        <v>0</v>
      </c>
      <c r="CC91" s="13">
        <f t="shared" si="11"/>
        <v>0</v>
      </c>
      <c r="CD91" s="13">
        <f t="shared" si="11"/>
        <v>0</v>
      </c>
      <c r="CE91" s="13">
        <f t="shared" si="11"/>
        <v>0</v>
      </c>
      <c r="CF91" s="13">
        <f t="shared" si="11"/>
        <v>0</v>
      </c>
      <c r="CG91" s="13">
        <f t="shared" si="11"/>
        <v>0</v>
      </c>
    </row>
    <row r="92" ht="15" customHeight="1" outlineLevel="1" spans="2:109">
      <c r="B92" s="17" t="s">
        <v>60</v>
      </c>
      <c r="C92" s="13">
        <f>IFERROR(1/C90,0)</f>
        <v>0.880673394363165</v>
      </c>
      <c r="D92" s="13">
        <f t="shared" ref="D92:AK92" si="12">IFERROR(1/D90,0)</f>
        <v>0.942320531968587</v>
      </c>
      <c r="E92" s="13">
        <f t="shared" si="12"/>
        <v>0.970590147927645</v>
      </c>
      <c r="F92" s="13">
        <f t="shared" si="12"/>
        <v>0.980296049406921</v>
      </c>
      <c r="G92" s="13">
        <f t="shared" si="12"/>
        <v>0.99009900990099</v>
      </c>
      <c r="H92" s="13">
        <f t="shared" si="12"/>
        <v>1</v>
      </c>
      <c r="I92" s="13">
        <f t="shared" si="12"/>
        <v>1</v>
      </c>
      <c r="J92" s="13">
        <f t="shared" si="12"/>
        <v>1</v>
      </c>
      <c r="K92" s="13">
        <f t="shared" si="12"/>
        <v>1</v>
      </c>
      <c r="L92" s="13">
        <f t="shared" si="12"/>
        <v>1</v>
      </c>
      <c r="M92" s="13">
        <f t="shared" si="12"/>
        <v>1</v>
      </c>
      <c r="N92" s="13">
        <f t="shared" si="12"/>
        <v>1</v>
      </c>
      <c r="O92" s="13">
        <f t="shared" si="12"/>
        <v>1</v>
      </c>
      <c r="P92" s="13">
        <f t="shared" si="12"/>
        <v>1</v>
      </c>
      <c r="Q92" s="13">
        <f t="shared" si="12"/>
        <v>1</v>
      </c>
      <c r="R92" s="13">
        <f t="shared" si="12"/>
        <v>1</v>
      </c>
      <c r="S92" s="22">
        <f t="shared" si="12"/>
        <v>1</v>
      </c>
      <c r="T92" s="13">
        <f t="shared" si="12"/>
        <v>1</v>
      </c>
      <c r="U92" s="13">
        <f t="shared" si="12"/>
        <v>1</v>
      </c>
      <c r="V92" s="13">
        <f t="shared" si="12"/>
        <v>1</v>
      </c>
      <c r="W92" s="13">
        <f t="shared" si="12"/>
        <v>1</v>
      </c>
      <c r="X92" s="13">
        <f t="shared" si="12"/>
        <v>1</v>
      </c>
      <c r="Y92" s="13">
        <f t="shared" si="12"/>
        <v>1</v>
      </c>
      <c r="Z92" s="13">
        <f t="shared" si="12"/>
        <v>1</v>
      </c>
      <c r="AA92" s="13">
        <f t="shared" si="12"/>
        <v>1</v>
      </c>
      <c r="AB92" s="13">
        <f t="shared" si="12"/>
        <v>1</v>
      </c>
      <c r="AC92" s="13">
        <f t="shared" si="12"/>
        <v>1</v>
      </c>
      <c r="AD92" s="13">
        <f t="shared" si="12"/>
        <v>1</v>
      </c>
      <c r="AE92" s="13">
        <f t="shared" si="12"/>
        <v>1</v>
      </c>
      <c r="AF92" s="13">
        <f t="shared" si="12"/>
        <v>1</v>
      </c>
      <c r="AG92" s="13">
        <f t="shared" si="12"/>
        <v>1</v>
      </c>
      <c r="AH92" s="13">
        <f t="shared" si="12"/>
        <v>1</v>
      </c>
      <c r="AI92" s="13">
        <f t="shared" si="12"/>
        <v>1</v>
      </c>
      <c r="AJ92" s="13">
        <f t="shared" si="12"/>
        <v>1</v>
      </c>
      <c r="AK92" s="13">
        <f t="shared" si="12"/>
        <v>1</v>
      </c>
      <c r="AX92" s="17" t="s">
        <v>60</v>
      </c>
      <c r="AY92" s="13">
        <f>IFERROR(1/AY90,0)</f>
        <v>0.897448125684368</v>
      </c>
      <c r="AZ92" s="13">
        <f t="shared" ref="AZ92:CG92" si="13">IFERROR(1/AZ90,0)</f>
        <v>0.942320531968587</v>
      </c>
      <c r="BA92" s="13">
        <f t="shared" si="13"/>
        <v>0.970590147927645</v>
      </c>
      <c r="BB92" s="13">
        <f t="shared" si="13"/>
        <v>0.980296049406921</v>
      </c>
      <c r="BC92" s="13">
        <f t="shared" si="13"/>
        <v>0.99009900990099</v>
      </c>
      <c r="BD92" s="13">
        <f t="shared" si="13"/>
        <v>1</v>
      </c>
      <c r="BE92" s="13">
        <f t="shared" si="13"/>
        <v>1</v>
      </c>
      <c r="BF92" s="13">
        <f t="shared" si="13"/>
        <v>1</v>
      </c>
      <c r="BG92" s="13">
        <f t="shared" si="13"/>
        <v>1</v>
      </c>
      <c r="BH92" s="13">
        <f t="shared" si="13"/>
        <v>1</v>
      </c>
      <c r="BI92" s="13">
        <f t="shared" si="13"/>
        <v>1</v>
      </c>
      <c r="BJ92" s="13">
        <f t="shared" si="13"/>
        <v>1</v>
      </c>
      <c r="BK92" s="13">
        <f t="shared" si="13"/>
        <v>1</v>
      </c>
      <c r="BL92" s="13">
        <f t="shared" si="13"/>
        <v>1</v>
      </c>
      <c r="BM92" s="13">
        <f t="shared" si="13"/>
        <v>1</v>
      </c>
      <c r="BN92" s="13">
        <f t="shared" si="13"/>
        <v>1</v>
      </c>
      <c r="BO92" s="22">
        <f t="shared" si="13"/>
        <v>1</v>
      </c>
      <c r="BP92" s="13">
        <f t="shared" si="13"/>
        <v>1</v>
      </c>
      <c r="BQ92" s="13">
        <f t="shared" si="13"/>
        <v>1</v>
      </c>
      <c r="BR92" s="13">
        <f t="shared" si="13"/>
        <v>1</v>
      </c>
      <c r="BS92" s="13">
        <f t="shared" si="13"/>
        <v>1</v>
      </c>
      <c r="BT92" s="13">
        <f t="shared" si="13"/>
        <v>1</v>
      </c>
      <c r="BU92" s="13">
        <f t="shared" si="13"/>
        <v>1</v>
      </c>
      <c r="BV92" s="13">
        <f t="shared" si="13"/>
        <v>1</v>
      </c>
      <c r="BW92" s="13">
        <f t="shared" si="13"/>
        <v>1</v>
      </c>
      <c r="BX92" s="13">
        <f t="shared" si="13"/>
        <v>1</v>
      </c>
      <c r="BY92" s="13">
        <f t="shared" si="13"/>
        <v>1</v>
      </c>
      <c r="BZ92" s="13">
        <f t="shared" si="13"/>
        <v>1</v>
      </c>
      <c r="CA92" s="13">
        <f t="shared" si="13"/>
        <v>1</v>
      </c>
      <c r="CB92" s="13">
        <f t="shared" si="13"/>
        <v>1</v>
      </c>
      <c r="CC92" s="13">
        <f t="shared" si="13"/>
        <v>1</v>
      </c>
      <c r="CD92" s="13">
        <f t="shared" si="13"/>
        <v>1</v>
      </c>
      <c r="CE92" s="13">
        <f t="shared" si="13"/>
        <v>1</v>
      </c>
      <c r="CF92" s="13">
        <f t="shared" si="13"/>
        <v>1</v>
      </c>
      <c r="CG92" s="13">
        <f t="shared" si="13"/>
        <v>1</v>
      </c>
      <c r="CH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0.880673394363165</v>
      </c>
      <c r="D93" s="13">
        <f>D92-C92</f>
        <v>0.0616471376054216</v>
      </c>
      <c r="E93" s="13">
        <f t="shared" ref="E93:AK93" si="14">E92-D92</f>
        <v>0.0282696159590577</v>
      </c>
      <c r="F93" s="13">
        <f t="shared" si="14"/>
        <v>0.0097059014792763</v>
      </c>
      <c r="G93" s="13">
        <f t="shared" si="14"/>
        <v>0.00980296049406926</v>
      </c>
      <c r="H93" s="13">
        <f t="shared" si="14"/>
        <v>0.00990099009900991</v>
      </c>
      <c r="I93" s="13">
        <f t="shared" si="14"/>
        <v>0</v>
      </c>
      <c r="J93" s="13">
        <f t="shared" si="14"/>
        <v>0</v>
      </c>
      <c r="K93" s="13">
        <f t="shared" si="14"/>
        <v>0</v>
      </c>
      <c r="L93" s="13">
        <f t="shared" si="14"/>
        <v>0</v>
      </c>
      <c r="M93" s="13">
        <f t="shared" si="14"/>
        <v>0</v>
      </c>
      <c r="N93" s="13">
        <f t="shared" si="14"/>
        <v>0</v>
      </c>
      <c r="O93" s="13">
        <f t="shared" si="14"/>
        <v>0</v>
      </c>
      <c r="P93" s="13">
        <f t="shared" si="14"/>
        <v>0</v>
      </c>
      <c r="Q93" s="13">
        <f t="shared" si="14"/>
        <v>0</v>
      </c>
      <c r="R93" s="13">
        <f t="shared" si="14"/>
        <v>0</v>
      </c>
      <c r="S93" s="22">
        <f t="shared" si="14"/>
        <v>0</v>
      </c>
      <c r="T93" s="13">
        <f t="shared" si="14"/>
        <v>0</v>
      </c>
      <c r="U93" s="13">
        <f t="shared" si="14"/>
        <v>0</v>
      </c>
      <c r="V93" s="13">
        <f t="shared" si="14"/>
        <v>0</v>
      </c>
      <c r="W93" s="13">
        <f t="shared" si="14"/>
        <v>0</v>
      </c>
      <c r="X93" s="13">
        <f t="shared" si="14"/>
        <v>0</v>
      </c>
      <c r="Y93" s="13">
        <f t="shared" si="14"/>
        <v>0</v>
      </c>
      <c r="Z93" s="13">
        <f t="shared" si="14"/>
        <v>0</v>
      </c>
      <c r="AA93" s="13">
        <f t="shared" si="14"/>
        <v>0</v>
      </c>
      <c r="AB93" s="13">
        <f t="shared" si="14"/>
        <v>0</v>
      </c>
      <c r="AC93" s="13">
        <f t="shared" si="14"/>
        <v>0</v>
      </c>
      <c r="AD93" s="13">
        <f t="shared" si="14"/>
        <v>0</v>
      </c>
      <c r="AE93" s="13">
        <f t="shared" si="14"/>
        <v>0</v>
      </c>
      <c r="AF93" s="13">
        <f t="shared" si="14"/>
        <v>0</v>
      </c>
      <c r="AG93" s="13">
        <f t="shared" si="14"/>
        <v>0</v>
      </c>
      <c r="AH93" s="13">
        <f t="shared" si="14"/>
        <v>0</v>
      </c>
      <c r="AI93" s="13">
        <f t="shared" si="14"/>
        <v>0</v>
      </c>
      <c r="AJ93" s="13">
        <f t="shared" si="14"/>
        <v>0</v>
      </c>
      <c r="AK93" s="13">
        <f t="shared" si="14"/>
        <v>0</v>
      </c>
      <c r="AX93" s="18" t="s">
        <v>61</v>
      </c>
      <c r="AY93" s="19">
        <f>AY92</f>
        <v>0.897448125684368</v>
      </c>
      <c r="AZ93" s="13">
        <f>AZ92-AY92</f>
        <v>0.0448724062842184</v>
      </c>
      <c r="BA93" s="13">
        <f t="shared" ref="BA93:CG93" si="15">BA92-AZ92</f>
        <v>0.0282696159590577</v>
      </c>
      <c r="BB93" s="13">
        <f t="shared" si="15"/>
        <v>0.0097059014792763</v>
      </c>
      <c r="BC93" s="13">
        <f t="shared" si="15"/>
        <v>0.00980296049406926</v>
      </c>
      <c r="BD93" s="13">
        <f t="shared" si="15"/>
        <v>0.00990099009900991</v>
      </c>
      <c r="BE93" s="13">
        <f t="shared" si="15"/>
        <v>0</v>
      </c>
      <c r="BF93" s="13">
        <f t="shared" si="15"/>
        <v>0</v>
      </c>
      <c r="BG93" s="13">
        <f t="shared" si="15"/>
        <v>0</v>
      </c>
      <c r="BH93" s="13">
        <f t="shared" si="15"/>
        <v>0</v>
      </c>
      <c r="BI93" s="13">
        <f t="shared" si="15"/>
        <v>0</v>
      </c>
      <c r="BJ93" s="13">
        <f t="shared" si="15"/>
        <v>0</v>
      </c>
      <c r="BK93" s="13">
        <f t="shared" si="15"/>
        <v>0</v>
      </c>
      <c r="BL93" s="13">
        <f t="shared" si="15"/>
        <v>0</v>
      </c>
      <c r="BM93" s="13">
        <f t="shared" si="15"/>
        <v>0</v>
      </c>
      <c r="BN93" s="13">
        <f t="shared" si="15"/>
        <v>0</v>
      </c>
      <c r="BO93" s="22">
        <f t="shared" si="15"/>
        <v>0</v>
      </c>
      <c r="BP93" s="13">
        <f t="shared" si="15"/>
        <v>0</v>
      </c>
      <c r="BQ93" s="13">
        <f t="shared" si="15"/>
        <v>0</v>
      </c>
      <c r="BR93" s="13">
        <f t="shared" si="15"/>
        <v>0</v>
      </c>
      <c r="BS93" s="13">
        <f t="shared" si="15"/>
        <v>0</v>
      </c>
      <c r="BT93" s="13">
        <f t="shared" si="15"/>
        <v>0</v>
      </c>
      <c r="BU93" s="13">
        <f t="shared" si="15"/>
        <v>0</v>
      </c>
      <c r="BV93" s="13">
        <f t="shared" si="15"/>
        <v>0</v>
      </c>
      <c r="BW93" s="13">
        <f t="shared" si="15"/>
        <v>0</v>
      </c>
      <c r="BX93" s="13">
        <f t="shared" si="15"/>
        <v>0</v>
      </c>
      <c r="BY93" s="13">
        <f t="shared" si="15"/>
        <v>0</v>
      </c>
      <c r="BZ93" s="13">
        <f t="shared" si="15"/>
        <v>0</v>
      </c>
      <c r="CA93" s="13">
        <f t="shared" si="15"/>
        <v>0</v>
      </c>
      <c r="CB93" s="13">
        <f t="shared" si="15"/>
        <v>0</v>
      </c>
      <c r="CC93" s="13">
        <f t="shared" si="15"/>
        <v>0</v>
      </c>
      <c r="CD93" s="13">
        <f t="shared" si="15"/>
        <v>0</v>
      </c>
      <c r="CE93" s="13">
        <f t="shared" si="15"/>
        <v>0</v>
      </c>
      <c r="CF93" s="13">
        <f t="shared" si="15"/>
        <v>0</v>
      </c>
      <c r="CG93" s="13">
        <f t="shared" si="15"/>
        <v>0</v>
      </c>
      <c r="CH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/>
    <row r="96" ht="15" customHeight="1" spans="2:8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</row>
    <row r="97" ht="15" customHeight="1" outlineLevel="1" spans="2:8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ht="15" customHeight="1" outlineLevel="1" spans="2:8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</row>
    <row r="99" ht="15" customHeight="1" outlineLevel="1" spans="2:117">
      <c r="B99" s="10">
        <v>201606</v>
      </c>
      <c r="C99" s="11">
        <v>56000</v>
      </c>
      <c r="D99" s="11">
        <v>8000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56000</v>
      </c>
      <c r="AZ99" s="11">
        <v>8000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208000</v>
      </c>
      <c r="D100" s="11">
        <v>56000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208000</v>
      </c>
      <c r="AZ100" s="11">
        <v>56000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344000</v>
      </c>
      <c r="D101" s="11">
        <v>8000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344000</v>
      </c>
      <c r="AZ101" s="11">
        <v>8000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216000</v>
      </c>
      <c r="D102" s="11">
        <v>16000</v>
      </c>
      <c r="E102" s="11">
        <v>16000</v>
      </c>
      <c r="F102" s="11">
        <v>8000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216000</v>
      </c>
      <c r="AZ102" s="11">
        <v>16000</v>
      </c>
      <c r="BA102" s="11">
        <v>16000</v>
      </c>
      <c r="BB102" s="11">
        <v>8000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184000</v>
      </c>
      <c r="D103" s="11">
        <v>48000</v>
      </c>
      <c r="E103" s="11">
        <v>48000</v>
      </c>
      <c r="F103" s="11">
        <v>16000</v>
      </c>
      <c r="G103" s="11">
        <v>16000</v>
      </c>
      <c r="H103" s="11">
        <v>8000</v>
      </c>
      <c r="I103" s="11">
        <v>8000</v>
      </c>
      <c r="J103" s="11">
        <v>8000</v>
      </c>
      <c r="K103" s="11">
        <v>8000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184000</v>
      </c>
      <c r="AZ103" s="11">
        <v>48000</v>
      </c>
      <c r="BA103" s="11">
        <v>48000</v>
      </c>
      <c r="BB103" s="11">
        <v>16000</v>
      </c>
      <c r="BC103" s="11">
        <v>16000</v>
      </c>
      <c r="BD103" s="11">
        <v>8000</v>
      </c>
      <c r="BE103" s="11">
        <v>8000</v>
      </c>
      <c r="BF103" s="11">
        <v>8000</v>
      </c>
      <c r="BG103" s="11">
        <v>8000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616000</v>
      </c>
      <c r="D104" s="11">
        <v>96000</v>
      </c>
      <c r="E104" s="11">
        <v>32000</v>
      </c>
      <c r="F104" s="11">
        <v>16000</v>
      </c>
      <c r="G104" s="11">
        <v>-8000</v>
      </c>
      <c r="H104" s="11">
        <v>-8000</v>
      </c>
      <c r="I104" s="11">
        <v>8000</v>
      </c>
      <c r="J104" s="11">
        <v>-8000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616000</v>
      </c>
      <c r="AZ104" s="11">
        <v>96000</v>
      </c>
      <c r="BA104" s="11">
        <v>32000</v>
      </c>
      <c r="BB104" s="11">
        <v>16000</v>
      </c>
      <c r="BC104" s="11">
        <v>-8000</v>
      </c>
      <c r="BD104" s="11">
        <v>-8000</v>
      </c>
      <c r="BE104" s="11">
        <v>8000</v>
      </c>
      <c r="BF104" s="11">
        <v>-8000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512000</v>
      </c>
      <c r="D105" s="11">
        <v>8000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512000</v>
      </c>
      <c r="AZ105" s="11">
        <v>8000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648000</v>
      </c>
      <c r="D106" s="11">
        <v>240000</v>
      </c>
      <c r="E106" s="11">
        <v>24000</v>
      </c>
      <c r="F106" s="11">
        <v>8000</v>
      </c>
      <c r="G106" s="11">
        <v>8000</v>
      </c>
      <c r="H106" s="11">
        <v>8000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648000</v>
      </c>
      <c r="AZ106" s="11">
        <v>240000</v>
      </c>
      <c r="BA106" s="11">
        <v>24000</v>
      </c>
      <c r="BB106" s="11">
        <v>8000</v>
      </c>
      <c r="BC106" s="11">
        <v>8000</v>
      </c>
      <c r="BD106" s="11">
        <v>8000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1712000</v>
      </c>
      <c r="D107" s="11">
        <v>248000</v>
      </c>
      <c r="E107" s="11">
        <v>168000</v>
      </c>
      <c r="F107" s="11">
        <v>120000</v>
      </c>
      <c r="G107" s="11">
        <v>96000</v>
      </c>
      <c r="H107" s="11">
        <v>56000</v>
      </c>
      <c r="I107" s="11">
        <v>24000</v>
      </c>
      <c r="J107" s="11">
        <v>24000</v>
      </c>
      <c r="K107" s="11">
        <v>16000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1712000</v>
      </c>
      <c r="AZ107" s="11">
        <v>248000</v>
      </c>
      <c r="BA107" s="11">
        <v>168000</v>
      </c>
      <c r="BB107" s="11">
        <v>120000</v>
      </c>
      <c r="BC107" s="11">
        <v>96000</v>
      </c>
      <c r="BD107" s="11">
        <v>56000</v>
      </c>
      <c r="BE107" s="11">
        <v>24000</v>
      </c>
      <c r="BF107" s="11">
        <v>24000</v>
      </c>
      <c r="BG107" s="11">
        <v>16000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1672000</v>
      </c>
      <c r="D108" s="11">
        <v>424000</v>
      </c>
      <c r="E108" s="11">
        <v>192000</v>
      </c>
      <c r="F108" s="11">
        <v>152000</v>
      </c>
      <c r="G108" s="11">
        <v>72000</v>
      </c>
      <c r="H108" s="11">
        <v>16000</v>
      </c>
      <c r="I108" s="11">
        <v>16000</v>
      </c>
      <c r="J108" s="11">
        <v>16000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1672000</v>
      </c>
      <c r="AZ108" s="11">
        <v>424000</v>
      </c>
      <c r="BA108" s="11">
        <v>192000</v>
      </c>
      <c r="BB108" s="11">
        <v>152000</v>
      </c>
      <c r="BC108" s="11">
        <v>72000</v>
      </c>
      <c r="BD108" s="11">
        <v>16000</v>
      </c>
      <c r="BE108" s="11">
        <v>16000</v>
      </c>
      <c r="BF108" s="11">
        <v>16000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784000</v>
      </c>
      <c r="D109" s="11">
        <v>360000</v>
      </c>
      <c r="E109" s="11">
        <v>256000</v>
      </c>
      <c r="F109" s="11">
        <v>192000</v>
      </c>
      <c r="G109" s="11">
        <v>16000</v>
      </c>
      <c r="H109" s="11">
        <v>16000</v>
      </c>
      <c r="I109" s="11">
        <v>16000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769600</v>
      </c>
      <c r="AZ109" s="11">
        <v>350400</v>
      </c>
      <c r="BA109" s="11">
        <v>256000</v>
      </c>
      <c r="BB109" s="11">
        <v>192000</v>
      </c>
      <c r="BC109" s="11">
        <v>16000</v>
      </c>
      <c r="BD109" s="11">
        <v>16000</v>
      </c>
      <c r="BE109" s="11">
        <v>16000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1488000</v>
      </c>
      <c r="D110" s="11">
        <v>816000</v>
      </c>
      <c r="E110" s="11">
        <v>536000</v>
      </c>
      <c r="F110" s="11">
        <v>136000</v>
      </c>
      <c r="G110" s="11">
        <v>8000</v>
      </c>
      <c r="H110" s="11">
        <v>8000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1440000</v>
      </c>
      <c r="AZ110" s="11">
        <v>780000</v>
      </c>
      <c r="BA110" s="11">
        <v>528000</v>
      </c>
      <c r="BB110" s="11">
        <v>128000</v>
      </c>
      <c r="BC110" s="11">
        <v>8000</v>
      </c>
      <c r="BD110" s="11">
        <v>8000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1056000</v>
      </c>
      <c r="D111" s="11">
        <v>456000</v>
      </c>
      <c r="E111" s="11">
        <v>160000</v>
      </c>
      <c r="F111" s="11">
        <v>32000</v>
      </c>
      <c r="G111" s="11">
        <v>16000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901600</v>
      </c>
      <c r="AZ111" s="11">
        <v>372000</v>
      </c>
      <c r="BA111" s="11">
        <v>148000</v>
      </c>
      <c r="BB111" s="11">
        <v>28000</v>
      </c>
      <c r="BC111" s="11">
        <v>16000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1288000</v>
      </c>
      <c r="D112" s="11">
        <v>328000</v>
      </c>
      <c r="E112" s="11">
        <v>216000</v>
      </c>
      <c r="F112" s="11">
        <v>80000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776000</v>
      </c>
      <c r="AZ112" s="11">
        <v>188000</v>
      </c>
      <c r="BA112" s="11">
        <v>116000</v>
      </c>
      <c r="BB112" s="11">
        <v>48000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768000</v>
      </c>
      <c r="D113" s="11">
        <v>296000</v>
      </c>
      <c r="E113" s="11">
        <v>40000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384000</v>
      </c>
      <c r="AZ113" s="11">
        <v>148000</v>
      </c>
      <c r="BA113" s="11">
        <v>20000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1816000</v>
      </c>
      <c r="D114" s="11">
        <v>280000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908000</v>
      </c>
      <c r="AZ114" s="11">
        <v>140000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760000</v>
      </c>
      <c r="D115" s="11">
        <v>168000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380000</v>
      </c>
      <c r="AZ115" s="11">
        <v>84000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1024000</v>
      </c>
      <c r="D116" s="11">
        <v>280000</v>
      </c>
      <c r="E116" s="11">
        <v>48000</v>
      </c>
      <c r="F116" s="11">
        <v>40000</v>
      </c>
      <c r="G116" s="11">
        <v>40000</v>
      </c>
      <c r="H116" s="11">
        <v>40000</v>
      </c>
      <c r="I116" s="11">
        <v>40000</v>
      </c>
      <c r="J116" s="11">
        <v>24000</v>
      </c>
      <c r="K116" s="11">
        <v>24000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512000</v>
      </c>
      <c r="AZ116" s="11">
        <v>140000</v>
      </c>
      <c r="BA116" s="11">
        <v>24000</v>
      </c>
      <c r="BB116" s="11">
        <v>20000</v>
      </c>
      <c r="BC116" s="11">
        <v>20000</v>
      </c>
      <c r="BD116" s="11">
        <v>40000</v>
      </c>
      <c r="BE116" s="11">
        <v>40000</v>
      </c>
      <c r="BF116" s="11">
        <v>24000</v>
      </c>
      <c r="BG116" s="11">
        <v>24000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432000</v>
      </c>
      <c r="D117" s="11">
        <v>64000</v>
      </c>
      <c r="E117" s="11">
        <v>56000</v>
      </c>
      <c r="F117" s="11">
        <v>8000</v>
      </c>
      <c r="G117" s="11">
        <v>8000</v>
      </c>
      <c r="H117" s="11">
        <v>8000</v>
      </c>
      <c r="I117" s="11">
        <v>8000</v>
      </c>
      <c r="J117" s="11">
        <v>8000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216000</v>
      </c>
      <c r="AZ117" s="11">
        <v>32000</v>
      </c>
      <c r="BA117" s="11">
        <v>28000</v>
      </c>
      <c r="BB117" s="11">
        <v>4000</v>
      </c>
      <c r="BC117" s="11">
        <v>8000</v>
      </c>
      <c r="BD117" s="11">
        <v>8000</v>
      </c>
      <c r="BE117" s="11">
        <v>8000</v>
      </c>
      <c r="BF117" s="11">
        <v>8000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482000</v>
      </c>
      <c r="D118" s="11">
        <v>184000</v>
      </c>
      <c r="E118" s="11">
        <v>24000</v>
      </c>
      <c r="F118" s="11">
        <v>8000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241000</v>
      </c>
      <c r="AZ118" s="11">
        <v>92000</v>
      </c>
      <c r="BA118" s="11">
        <v>12000</v>
      </c>
      <c r="BB118" s="11">
        <v>8000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1080000</v>
      </c>
      <c r="D119" s="11">
        <v>110000</v>
      </c>
      <c r="E119" s="11">
        <v>18000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540000</v>
      </c>
      <c r="AZ119" s="11">
        <v>55000</v>
      </c>
      <c r="BA119" s="11">
        <v>14000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1692000</v>
      </c>
      <c r="D120" s="11">
        <v>360000</v>
      </c>
      <c r="E120" s="11">
        <v>96000</v>
      </c>
      <c r="F120" s="11">
        <v>80000</v>
      </c>
      <c r="G120" s="11">
        <v>32000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846000</v>
      </c>
      <c r="AZ120" s="11">
        <v>180000</v>
      </c>
      <c r="BA120" s="11">
        <v>48000</v>
      </c>
      <c r="BB120" s="11">
        <v>40000</v>
      </c>
      <c r="BC120" s="11">
        <v>16000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954000</v>
      </c>
      <c r="D121" s="11">
        <v>136000</v>
      </c>
      <c r="E121" s="11">
        <v>112000</v>
      </c>
      <c r="F121" s="11">
        <v>64000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477000</v>
      </c>
      <c r="AZ121" s="11">
        <v>68000</v>
      </c>
      <c r="BA121" s="11">
        <v>56000</v>
      </c>
      <c r="BB121" s="11">
        <v>32000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912000</v>
      </c>
      <c r="D122" s="11">
        <v>94000</v>
      </c>
      <c r="E122" s="11">
        <v>46000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456000</v>
      </c>
      <c r="AZ122" s="11">
        <v>47000</v>
      </c>
      <c r="BA122" s="11">
        <v>23000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495000</v>
      </c>
      <c r="D123" s="11">
        <v>36000</v>
      </c>
      <c r="E123" s="11">
        <v>28000</v>
      </c>
      <c r="F123" s="11">
        <v>18000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247500</v>
      </c>
      <c r="AZ123" s="11">
        <v>18000</v>
      </c>
      <c r="BA123" s="11">
        <v>14000</v>
      </c>
      <c r="BB123" s="11">
        <v>12000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1160000</v>
      </c>
      <c r="D124" s="11">
        <v>126000</v>
      </c>
      <c r="E124" s="11">
        <v>64000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580000</v>
      </c>
      <c r="AZ124" s="11">
        <v>63000</v>
      </c>
      <c r="BA124" s="11">
        <v>46400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412540</v>
      </c>
      <c r="D125" s="11">
        <v>138000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206270</v>
      </c>
      <c r="AZ125" s="11">
        <v>69000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2078030</v>
      </c>
      <c r="D126" s="11">
        <v>130270</v>
      </c>
      <c r="E126" s="11">
        <v>10090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1039015</v>
      </c>
      <c r="AZ126" s="11">
        <v>65135</v>
      </c>
      <c r="BA126" s="11">
        <v>5045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3226410</v>
      </c>
      <c r="D127" s="11">
        <v>510450</v>
      </c>
      <c r="E127" s="11">
        <v>30090</v>
      </c>
      <c r="F127" s="11">
        <v>0</v>
      </c>
      <c r="G127" s="11">
        <v>0</v>
      </c>
      <c r="H127" s="11">
        <v>0</v>
      </c>
      <c r="I127" s="11">
        <v>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1613205</v>
      </c>
      <c r="AZ127" s="11">
        <v>255225</v>
      </c>
      <c r="BA127" s="11">
        <v>15045</v>
      </c>
      <c r="BB127" s="11">
        <v>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2349260</v>
      </c>
      <c r="D128" s="11">
        <v>90090</v>
      </c>
      <c r="E128" s="11">
        <v>0</v>
      </c>
      <c r="F128" s="11">
        <v>0</v>
      </c>
      <c r="G128" s="11">
        <v>0</v>
      </c>
      <c r="H128" s="11">
        <v>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1174630</v>
      </c>
      <c r="AZ128" s="11">
        <v>45045</v>
      </c>
      <c r="BA128" s="11">
        <v>0</v>
      </c>
      <c r="BB128" s="11">
        <v>0</v>
      </c>
      <c r="BC128" s="11">
        <v>0</v>
      </c>
      <c r="BD128" s="11">
        <v>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1950000</v>
      </c>
      <c r="D129" s="11">
        <v>0</v>
      </c>
      <c r="E129" s="11">
        <v>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975000</v>
      </c>
      <c r="AZ129" s="11">
        <v>0</v>
      </c>
      <c r="BA129" s="11">
        <v>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1614270</v>
      </c>
      <c r="D130" s="11">
        <v>20000</v>
      </c>
      <c r="E130" s="11">
        <v>10000</v>
      </c>
      <c r="F130" s="11">
        <v>0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819935</v>
      </c>
      <c r="AZ130" s="11">
        <v>10000</v>
      </c>
      <c r="BA130" s="11">
        <v>5000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1386000</v>
      </c>
      <c r="D131" s="11">
        <v>0</v>
      </c>
      <c r="E131" s="11">
        <v>0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718800</v>
      </c>
      <c r="AZ131" s="11">
        <v>0</v>
      </c>
      <c r="BA131" s="11">
        <v>0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704000</v>
      </c>
      <c r="D132" s="11">
        <v>6000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378200</v>
      </c>
      <c r="AZ132" s="11">
        <v>3300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494000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271700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</row>
    <row r="136" ht="15" customHeight="1" outlineLevel="1" spans="2:85">
      <c r="B136" s="8" t="s">
        <v>23</v>
      </c>
      <c r="C136" s="87" t="s">
        <v>24</v>
      </c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53"/>
      <c r="AX136" s="8" t="s">
        <v>23</v>
      </c>
      <c r="AY136" s="87" t="s">
        <v>24</v>
      </c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53"/>
    </row>
    <row r="137" ht="15" customHeight="1" outlineLevel="1" spans="2:85">
      <c r="B137" s="50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50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</row>
    <row r="138" ht="15" customHeight="1" outlineLevel="1" spans="2:85">
      <c r="B138" s="10">
        <v>201506</v>
      </c>
      <c r="C138" s="11">
        <f t="shared" ref="C138:AK138" si="16">IF(C7="","",C7+C99)</f>
        <v>400000</v>
      </c>
      <c r="D138" s="11">
        <f t="shared" si="16"/>
        <v>408000</v>
      </c>
      <c r="E138" s="11">
        <f t="shared" si="16"/>
        <v>400000</v>
      </c>
      <c r="F138" s="11">
        <f t="shared" si="16"/>
        <v>400000</v>
      </c>
      <c r="G138" s="11">
        <f t="shared" si="16"/>
        <v>400000</v>
      </c>
      <c r="H138" s="11">
        <f t="shared" si="16"/>
        <v>400000</v>
      </c>
      <c r="I138" s="11">
        <f t="shared" si="16"/>
        <v>400000</v>
      </c>
      <c r="J138" s="11">
        <f t="shared" si="16"/>
        <v>400000</v>
      </c>
      <c r="K138" s="11">
        <f t="shared" si="16"/>
        <v>400000</v>
      </c>
      <c r="L138" s="11">
        <f t="shared" si="16"/>
        <v>400000</v>
      </c>
      <c r="M138" s="11">
        <f t="shared" si="16"/>
        <v>400000</v>
      </c>
      <c r="N138" s="11">
        <f t="shared" si="16"/>
        <v>400000</v>
      </c>
      <c r="O138" s="11">
        <f t="shared" si="16"/>
        <v>400000</v>
      </c>
      <c r="P138" s="11">
        <f t="shared" si="16"/>
        <v>400000</v>
      </c>
      <c r="Q138" s="11">
        <f t="shared" si="16"/>
        <v>400000</v>
      </c>
      <c r="R138" s="11">
        <f t="shared" si="16"/>
        <v>400000</v>
      </c>
      <c r="S138" s="11">
        <f t="shared" si="16"/>
        <v>400000</v>
      </c>
      <c r="T138" s="11">
        <f t="shared" si="16"/>
        <v>400000</v>
      </c>
      <c r="U138" s="11">
        <f t="shared" si="16"/>
        <v>400000</v>
      </c>
      <c r="V138" s="11">
        <f t="shared" si="16"/>
        <v>400000</v>
      </c>
      <c r="W138" s="11">
        <f t="shared" si="16"/>
        <v>400000</v>
      </c>
      <c r="X138" s="11">
        <f t="shared" si="16"/>
        <v>400000</v>
      </c>
      <c r="Y138" s="11">
        <f t="shared" si="16"/>
        <v>400000</v>
      </c>
      <c r="Z138" s="11">
        <f t="shared" si="16"/>
        <v>400000</v>
      </c>
      <c r="AA138" s="11">
        <f t="shared" si="16"/>
        <v>400000</v>
      </c>
      <c r="AB138" s="11">
        <f t="shared" si="16"/>
        <v>400000</v>
      </c>
      <c r="AC138" s="11">
        <f t="shared" si="16"/>
        <v>400000</v>
      </c>
      <c r="AD138" s="11">
        <f t="shared" si="16"/>
        <v>400000</v>
      </c>
      <c r="AE138" s="11">
        <f t="shared" si="16"/>
        <v>400000</v>
      </c>
      <c r="AF138" s="11">
        <f t="shared" si="16"/>
        <v>400000</v>
      </c>
      <c r="AG138" s="11">
        <f t="shared" si="16"/>
        <v>400000</v>
      </c>
      <c r="AH138" s="11">
        <f t="shared" si="16"/>
        <v>400000</v>
      </c>
      <c r="AI138" s="11">
        <f t="shared" si="16"/>
        <v>400000</v>
      </c>
      <c r="AJ138" s="11">
        <f t="shared" si="16"/>
        <v>400000</v>
      </c>
      <c r="AK138" s="11">
        <f t="shared" si="16"/>
        <v>400000</v>
      </c>
      <c r="AX138" s="10">
        <v>201506</v>
      </c>
      <c r="AY138" s="11">
        <f t="shared" ref="AY138:CG138" si="17">IF(AY7="","",AY7+AY99)</f>
        <v>400000</v>
      </c>
      <c r="AZ138" s="11">
        <f t="shared" si="17"/>
        <v>408000</v>
      </c>
      <c r="BA138" s="11">
        <f t="shared" si="17"/>
        <v>400000</v>
      </c>
      <c r="BB138" s="11">
        <f t="shared" si="17"/>
        <v>400000</v>
      </c>
      <c r="BC138" s="11">
        <f t="shared" si="17"/>
        <v>400000</v>
      </c>
      <c r="BD138" s="11">
        <f t="shared" si="17"/>
        <v>400000</v>
      </c>
      <c r="BE138" s="11">
        <f t="shared" si="17"/>
        <v>400000</v>
      </c>
      <c r="BF138" s="11">
        <f t="shared" si="17"/>
        <v>400000</v>
      </c>
      <c r="BG138" s="11">
        <f t="shared" si="17"/>
        <v>400000</v>
      </c>
      <c r="BH138" s="11">
        <f t="shared" si="17"/>
        <v>400000</v>
      </c>
      <c r="BI138" s="11">
        <f t="shared" si="17"/>
        <v>400000</v>
      </c>
      <c r="BJ138" s="11">
        <f t="shared" si="17"/>
        <v>400000</v>
      </c>
      <c r="BK138" s="11">
        <f t="shared" si="17"/>
        <v>400000</v>
      </c>
      <c r="BL138" s="11">
        <f t="shared" si="17"/>
        <v>400000</v>
      </c>
      <c r="BM138" s="11">
        <f t="shared" si="17"/>
        <v>400000</v>
      </c>
      <c r="BN138" s="11">
        <f t="shared" si="17"/>
        <v>400000</v>
      </c>
      <c r="BO138" s="11">
        <f t="shared" si="17"/>
        <v>400000</v>
      </c>
      <c r="BP138" s="11">
        <f t="shared" si="17"/>
        <v>400000</v>
      </c>
      <c r="BQ138" s="11">
        <f t="shared" si="17"/>
        <v>400000</v>
      </c>
      <c r="BR138" s="11">
        <f t="shared" si="17"/>
        <v>400000</v>
      </c>
      <c r="BS138" s="11">
        <f t="shared" si="17"/>
        <v>400000</v>
      </c>
      <c r="BT138" s="11">
        <f t="shared" si="17"/>
        <v>400000</v>
      </c>
      <c r="BU138" s="11">
        <f t="shared" si="17"/>
        <v>400000</v>
      </c>
      <c r="BV138" s="11">
        <f t="shared" si="17"/>
        <v>400000</v>
      </c>
      <c r="BW138" s="11">
        <f t="shared" si="17"/>
        <v>400000</v>
      </c>
      <c r="BX138" s="11">
        <f t="shared" si="17"/>
        <v>400000</v>
      </c>
      <c r="BY138" s="11">
        <f t="shared" si="17"/>
        <v>400000</v>
      </c>
      <c r="BZ138" s="11">
        <f t="shared" si="17"/>
        <v>400000</v>
      </c>
      <c r="CA138" s="11">
        <f t="shared" si="17"/>
        <v>400000</v>
      </c>
      <c r="CB138" s="11">
        <f t="shared" si="17"/>
        <v>400000</v>
      </c>
      <c r="CC138" s="11">
        <f t="shared" si="17"/>
        <v>400000</v>
      </c>
      <c r="CD138" s="11">
        <f t="shared" si="17"/>
        <v>400000</v>
      </c>
      <c r="CE138" s="11">
        <f t="shared" si="17"/>
        <v>400000</v>
      </c>
      <c r="CF138" s="11">
        <f t="shared" si="17"/>
        <v>400000</v>
      </c>
      <c r="CG138" s="11">
        <f t="shared" si="17"/>
        <v>400000</v>
      </c>
    </row>
    <row r="139" ht="15" customHeight="1" outlineLevel="1" spans="2:85">
      <c r="B139" s="10">
        <v>201509</v>
      </c>
      <c r="C139" s="11">
        <f t="shared" ref="C139:AJ139" si="18">IF(C8="","",C8+C100)</f>
        <v>1168000</v>
      </c>
      <c r="D139" s="11">
        <f t="shared" si="18"/>
        <v>1192000</v>
      </c>
      <c r="E139" s="11">
        <f t="shared" si="18"/>
        <v>1136000</v>
      </c>
      <c r="F139" s="11">
        <f t="shared" si="18"/>
        <v>1136000</v>
      </c>
      <c r="G139" s="11">
        <f t="shared" si="18"/>
        <v>1136000</v>
      </c>
      <c r="H139" s="11">
        <f t="shared" si="18"/>
        <v>1136000</v>
      </c>
      <c r="I139" s="11">
        <f t="shared" si="18"/>
        <v>1136000</v>
      </c>
      <c r="J139" s="11">
        <f t="shared" si="18"/>
        <v>1136000</v>
      </c>
      <c r="K139" s="11">
        <f t="shared" si="18"/>
        <v>1136000</v>
      </c>
      <c r="L139" s="11">
        <f t="shared" si="18"/>
        <v>1136000</v>
      </c>
      <c r="M139" s="11">
        <f t="shared" si="18"/>
        <v>1136000</v>
      </c>
      <c r="N139" s="11">
        <f t="shared" si="18"/>
        <v>1136000</v>
      </c>
      <c r="O139" s="11">
        <f t="shared" si="18"/>
        <v>1136000</v>
      </c>
      <c r="P139" s="11">
        <f t="shared" si="18"/>
        <v>1136000</v>
      </c>
      <c r="Q139" s="11">
        <f t="shared" si="18"/>
        <v>1136000</v>
      </c>
      <c r="R139" s="11">
        <f t="shared" si="18"/>
        <v>1136000</v>
      </c>
      <c r="S139" s="11">
        <f t="shared" si="18"/>
        <v>1136000</v>
      </c>
      <c r="T139" s="11">
        <f t="shared" si="18"/>
        <v>1136000</v>
      </c>
      <c r="U139" s="11">
        <f t="shared" si="18"/>
        <v>1136000</v>
      </c>
      <c r="V139" s="11">
        <f t="shared" si="18"/>
        <v>1136000</v>
      </c>
      <c r="W139" s="11">
        <f t="shared" si="18"/>
        <v>1136000</v>
      </c>
      <c r="X139" s="11">
        <f t="shared" si="18"/>
        <v>1136000</v>
      </c>
      <c r="Y139" s="11">
        <f t="shared" si="18"/>
        <v>1136000</v>
      </c>
      <c r="Z139" s="11">
        <f t="shared" si="18"/>
        <v>1136000</v>
      </c>
      <c r="AA139" s="11">
        <f t="shared" si="18"/>
        <v>1136000</v>
      </c>
      <c r="AB139" s="11">
        <f t="shared" si="18"/>
        <v>1136000</v>
      </c>
      <c r="AC139" s="11">
        <f t="shared" si="18"/>
        <v>1136000</v>
      </c>
      <c r="AD139" s="11">
        <f t="shared" si="18"/>
        <v>1136000</v>
      </c>
      <c r="AE139" s="11">
        <f t="shared" si="18"/>
        <v>1136000</v>
      </c>
      <c r="AF139" s="11">
        <f t="shared" si="18"/>
        <v>1136000</v>
      </c>
      <c r="AG139" s="11">
        <f t="shared" si="18"/>
        <v>1136000</v>
      </c>
      <c r="AH139" s="11">
        <f t="shared" si="18"/>
        <v>1136000</v>
      </c>
      <c r="AI139" s="11">
        <f t="shared" si="18"/>
        <v>1136000</v>
      </c>
      <c r="AJ139" s="11">
        <f t="shared" si="18"/>
        <v>1136000</v>
      </c>
      <c r="AK139" s="11" t="s">
        <v>25</v>
      </c>
      <c r="AX139" s="10">
        <v>201509</v>
      </c>
      <c r="AY139" s="11">
        <f t="shared" ref="AY139:CF139" si="19">IF(AY8="","",AY8+AY100)</f>
        <v>1168000</v>
      </c>
      <c r="AZ139" s="11">
        <f t="shared" si="19"/>
        <v>1192000</v>
      </c>
      <c r="BA139" s="11">
        <f t="shared" si="19"/>
        <v>1136000</v>
      </c>
      <c r="BB139" s="11">
        <f t="shared" si="19"/>
        <v>1136000</v>
      </c>
      <c r="BC139" s="11">
        <f t="shared" si="19"/>
        <v>1136000</v>
      </c>
      <c r="BD139" s="11">
        <f t="shared" si="19"/>
        <v>1136000</v>
      </c>
      <c r="BE139" s="11">
        <f t="shared" si="19"/>
        <v>1136000</v>
      </c>
      <c r="BF139" s="11">
        <f t="shared" si="19"/>
        <v>1136000</v>
      </c>
      <c r="BG139" s="11">
        <f t="shared" si="19"/>
        <v>1136000</v>
      </c>
      <c r="BH139" s="11">
        <f t="shared" si="19"/>
        <v>1136000</v>
      </c>
      <c r="BI139" s="11">
        <f t="shared" si="19"/>
        <v>1136000</v>
      </c>
      <c r="BJ139" s="11">
        <f t="shared" si="19"/>
        <v>1136000</v>
      </c>
      <c r="BK139" s="11">
        <f t="shared" si="19"/>
        <v>1136000</v>
      </c>
      <c r="BL139" s="11">
        <f t="shared" si="19"/>
        <v>1136000</v>
      </c>
      <c r="BM139" s="11">
        <f t="shared" si="19"/>
        <v>1136000</v>
      </c>
      <c r="BN139" s="11">
        <f t="shared" si="19"/>
        <v>1136000</v>
      </c>
      <c r="BO139" s="11">
        <f t="shared" si="19"/>
        <v>1136000</v>
      </c>
      <c r="BP139" s="11">
        <f t="shared" si="19"/>
        <v>1136000</v>
      </c>
      <c r="BQ139" s="11">
        <f t="shared" si="19"/>
        <v>1136000</v>
      </c>
      <c r="BR139" s="11">
        <f t="shared" si="19"/>
        <v>1136000</v>
      </c>
      <c r="BS139" s="11">
        <f t="shared" si="19"/>
        <v>1136000</v>
      </c>
      <c r="BT139" s="11">
        <f t="shared" si="19"/>
        <v>1136000</v>
      </c>
      <c r="BU139" s="11">
        <f t="shared" si="19"/>
        <v>1136000</v>
      </c>
      <c r="BV139" s="11">
        <f t="shared" si="19"/>
        <v>1136000</v>
      </c>
      <c r="BW139" s="11">
        <f t="shared" si="19"/>
        <v>1136000</v>
      </c>
      <c r="BX139" s="11">
        <f t="shared" si="19"/>
        <v>1136000</v>
      </c>
      <c r="BY139" s="11">
        <f t="shared" si="19"/>
        <v>1136000</v>
      </c>
      <c r="BZ139" s="11">
        <f t="shared" si="19"/>
        <v>1136000</v>
      </c>
      <c r="CA139" s="11">
        <f t="shared" si="19"/>
        <v>1136000</v>
      </c>
      <c r="CB139" s="11">
        <f t="shared" si="19"/>
        <v>1136000</v>
      </c>
      <c r="CC139" s="11">
        <f t="shared" si="19"/>
        <v>1136000</v>
      </c>
      <c r="CD139" s="11">
        <f t="shared" si="19"/>
        <v>1136000</v>
      </c>
      <c r="CE139" s="11">
        <f t="shared" si="19"/>
        <v>1136000</v>
      </c>
      <c r="CF139" s="11">
        <f t="shared" si="19"/>
        <v>1136000</v>
      </c>
      <c r="CG139" s="11" t="s">
        <v>25</v>
      </c>
    </row>
    <row r="140" ht="15" customHeight="1" outlineLevel="1" spans="2:85">
      <c r="B140" s="10">
        <v>201512</v>
      </c>
      <c r="C140" s="11">
        <f t="shared" ref="C140:AI140" si="20">IF(C9="","",C9+C101)</f>
        <v>1320000</v>
      </c>
      <c r="D140" s="11">
        <f t="shared" si="20"/>
        <v>1296300</v>
      </c>
      <c r="E140" s="11">
        <f t="shared" si="20"/>
        <v>1296300</v>
      </c>
      <c r="F140" s="11">
        <f t="shared" si="20"/>
        <v>1296300</v>
      </c>
      <c r="G140" s="11">
        <f t="shared" si="20"/>
        <v>1296300</v>
      </c>
      <c r="H140" s="11">
        <f t="shared" si="20"/>
        <v>1296300</v>
      </c>
      <c r="I140" s="11">
        <f t="shared" si="20"/>
        <v>1296300</v>
      </c>
      <c r="J140" s="11">
        <f t="shared" si="20"/>
        <v>1296300</v>
      </c>
      <c r="K140" s="11">
        <f t="shared" si="20"/>
        <v>1296300</v>
      </c>
      <c r="L140" s="11">
        <f t="shared" si="20"/>
        <v>1296300</v>
      </c>
      <c r="M140" s="11">
        <f t="shared" si="20"/>
        <v>1296300</v>
      </c>
      <c r="N140" s="11">
        <f t="shared" si="20"/>
        <v>1296300</v>
      </c>
      <c r="O140" s="11">
        <f t="shared" si="20"/>
        <v>1296300</v>
      </c>
      <c r="P140" s="11">
        <f t="shared" si="20"/>
        <v>1296300</v>
      </c>
      <c r="Q140" s="11">
        <f t="shared" si="20"/>
        <v>1296300</v>
      </c>
      <c r="R140" s="11">
        <f t="shared" si="20"/>
        <v>1296300</v>
      </c>
      <c r="S140" s="11">
        <f t="shared" si="20"/>
        <v>1296300</v>
      </c>
      <c r="T140" s="11">
        <f t="shared" si="20"/>
        <v>1296300</v>
      </c>
      <c r="U140" s="11">
        <f t="shared" si="20"/>
        <v>1296300</v>
      </c>
      <c r="V140" s="11">
        <f t="shared" si="20"/>
        <v>1296300</v>
      </c>
      <c r="W140" s="11">
        <f t="shared" si="20"/>
        <v>1296300</v>
      </c>
      <c r="X140" s="11">
        <f t="shared" si="20"/>
        <v>1296300</v>
      </c>
      <c r="Y140" s="11">
        <f t="shared" si="20"/>
        <v>1296300</v>
      </c>
      <c r="Z140" s="11">
        <f t="shared" si="20"/>
        <v>1296300</v>
      </c>
      <c r="AA140" s="11">
        <f t="shared" si="20"/>
        <v>1296300</v>
      </c>
      <c r="AB140" s="11">
        <f t="shared" si="20"/>
        <v>1296300</v>
      </c>
      <c r="AC140" s="11">
        <f t="shared" si="20"/>
        <v>1296300</v>
      </c>
      <c r="AD140" s="11">
        <f t="shared" si="20"/>
        <v>1296300</v>
      </c>
      <c r="AE140" s="11">
        <f t="shared" si="20"/>
        <v>1296300</v>
      </c>
      <c r="AF140" s="11">
        <f t="shared" si="20"/>
        <v>1296300</v>
      </c>
      <c r="AG140" s="11">
        <f t="shared" si="20"/>
        <v>1296300</v>
      </c>
      <c r="AH140" s="11">
        <f t="shared" si="20"/>
        <v>1296300</v>
      </c>
      <c r="AI140" s="11">
        <f t="shared" si="20"/>
        <v>1296300</v>
      </c>
      <c r="AJ140" s="11" t="s">
        <v>25</v>
      </c>
      <c r="AK140" s="11" t="s">
        <v>25</v>
      </c>
      <c r="AX140" s="10">
        <v>201512</v>
      </c>
      <c r="AY140" s="11">
        <f t="shared" ref="AY140:CE140" si="21">IF(AY9="","",AY9+AY101)</f>
        <v>1320000</v>
      </c>
      <c r="AZ140" s="11">
        <f t="shared" si="21"/>
        <v>1296300</v>
      </c>
      <c r="BA140" s="11">
        <f t="shared" si="21"/>
        <v>1296300</v>
      </c>
      <c r="BB140" s="11">
        <f t="shared" si="21"/>
        <v>1296300</v>
      </c>
      <c r="BC140" s="11">
        <f t="shared" si="21"/>
        <v>1296300</v>
      </c>
      <c r="BD140" s="11">
        <f t="shared" si="21"/>
        <v>1296300</v>
      </c>
      <c r="BE140" s="11">
        <f t="shared" si="21"/>
        <v>1296300</v>
      </c>
      <c r="BF140" s="11">
        <f t="shared" si="21"/>
        <v>1296300</v>
      </c>
      <c r="BG140" s="11">
        <f t="shared" si="21"/>
        <v>1296300</v>
      </c>
      <c r="BH140" s="11">
        <f t="shared" si="21"/>
        <v>1296300</v>
      </c>
      <c r="BI140" s="11">
        <f t="shared" si="21"/>
        <v>1296300</v>
      </c>
      <c r="BJ140" s="11">
        <f t="shared" si="21"/>
        <v>1296300</v>
      </c>
      <c r="BK140" s="11">
        <f t="shared" si="21"/>
        <v>1296300</v>
      </c>
      <c r="BL140" s="11">
        <f t="shared" si="21"/>
        <v>1296300</v>
      </c>
      <c r="BM140" s="11">
        <f t="shared" si="21"/>
        <v>1296300</v>
      </c>
      <c r="BN140" s="11">
        <f t="shared" si="21"/>
        <v>1296300</v>
      </c>
      <c r="BO140" s="11">
        <f t="shared" si="21"/>
        <v>1296300</v>
      </c>
      <c r="BP140" s="11">
        <f t="shared" si="21"/>
        <v>1296300</v>
      </c>
      <c r="BQ140" s="11">
        <f t="shared" si="21"/>
        <v>1296300</v>
      </c>
      <c r="BR140" s="11">
        <f t="shared" si="21"/>
        <v>1296300</v>
      </c>
      <c r="BS140" s="11">
        <f t="shared" si="21"/>
        <v>1296300</v>
      </c>
      <c r="BT140" s="11">
        <f t="shared" si="21"/>
        <v>1296300</v>
      </c>
      <c r="BU140" s="11">
        <f t="shared" si="21"/>
        <v>1296300</v>
      </c>
      <c r="BV140" s="11">
        <f t="shared" si="21"/>
        <v>1296300</v>
      </c>
      <c r="BW140" s="11">
        <f t="shared" si="21"/>
        <v>1296300</v>
      </c>
      <c r="BX140" s="11">
        <f t="shared" si="21"/>
        <v>1296300</v>
      </c>
      <c r="BY140" s="11">
        <f t="shared" si="21"/>
        <v>1296300</v>
      </c>
      <c r="BZ140" s="11">
        <f t="shared" si="21"/>
        <v>1296300</v>
      </c>
      <c r="CA140" s="11">
        <f t="shared" si="21"/>
        <v>1296300</v>
      </c>
      <c r="CB140" s="11">
        <f t="shared" si="21"/>
        <v>1296300</v>
      </c>
      <c r="CC140" s="11">
        <f t="shared" si="21"/>
        <v>1296300</v>
      </c>
      <c r="CD140" s="11">
        <f t="shared" si="21"/>
        <v>1296300</v>
      </c>
      <c r="CE140" s="11">
        <f t="shared" si="21"/>
        <v>1296300</v>
      </c>
      <c r="CF140" s="11" t="s">
        <v>25</v>
      </c>
      <c r="CG140" s="11" t="s">
        <v>25</v>
      </c>
    </row>
    <row r="141" ht="15" customHeight="1" outlineLevel="1" spans="2:85">
      <c r="B141" s="10">
        <v>201603</v>
      </c>
      <c r="C141" s="11">
        <f t="shared" ref="C141:AH141" si="22">IF(C10="","",C10+C102)</f>
        <v>1296400</v>
      </c>
      <c r="D141" s="11">
        <f t="shared" si="22"/>
        <v>1384750</v>
      </c>
      <c r="E141" s="11">
        <f t="shared" si="22"/>
        <v>1384750</v>
      </c>
      <c r="F141" s="11">
        <f t="shared" si="22"/>
        <v>1376750</v>
      </c>
      <c r="G141" s="11">
        <f t="shared" si="22"/>
        <v>1384750</v>
      </c>
      <c r="H141" s="11">
        <f t="shared" si="22"/>
        <v>1384750</v>
      </c>
      <c r="I141" s="11">
        <f t="shared" si="22"/>
        <v>1384750</v>
      </c>
      <c r="J141" s="11">
        <f t="shared" si="22"/>
        <v>1384750</v>
      </c>
      <c r="K141" s="11">
        <f t="shared" si="22"/>
        <v>1384750</v>
      </c>
      <c r="L141" s="11">
        <f t="shared" si="22"/>
        <v>1384750</v>
      </c>
      <c r="M141" s="11">
        <f t="shared" si="22"/>
        <v>1384750</v>
      </c>
      <c r="N141" s="11">
        <f t="shared" si="22"/>
        <v>1384750</v>
      </c>
      <c r="O141" s="11">
        <f t="shared" si="22"/>
        <v>1384750</v>
      </c>
      <c r="P141" s="11">
        <f t="shared" si="22"/>
        <v>1384750</v>
      </c>
      <c r="Q141" s="11">
        <f t="shared" si="22"/>
        <v>1384750</v>
      </c>
      <c r="R141" s="11">
        <f t="shared" si="22"/>
        <v>1384750</v>
      </c>
      <c r="S141" s="11">
        <f t="shared" si="22"/>
        <v>1384750</v>
      </c>
      <c r="T141" s="11">
        <f t="shared" si="22"/>
        <v>1384750</v>
      </c>
      <c r="U141" s="11">
        <f t="shared" si="22"/>
        <v>1384750</v>
      </c>
      <c r="V141" s="11">
        <f t="shared" si="22"/>
        <v>1384750</v>
      </c>
      <c r="W141" s="11">
        <f t="shared" si="22"/>
        <v>1384750</v>
      </c>
      <c r="X141" s="11">
        <f t="shared" si="22"/>
        <v>1384750</v>
      </c>
      <c r="Y141" s="11">
        <f t="shared" si="22"/>
        <v>1384750</v>
      </c>
      <c r="Z141" s="11">
        <f t="shared" si="22"/>
        <v>1384750</v>
      </c>
      <c r="AA141" s="11">
        <f t="shared" si="22"/>
        <v>1384750</v>
      </c>
      <c r="AB141" s="11">
        <f t="shared" si="22"/>
        <v>1384750</v>
      </c>
      <c r="AC141" s="11">
        <f t="shared" si="22"/>
        <v>1384750</v>
      </c>
      <c r="AD141" s="11">
        <f t="shared" si="22"/>
        <v>1384750</v>
      </c>
      <c r="AE141" s="11">
        <f t="shared" si="22"/>
        <v>1384750</v>
      </c>
      <c r="AF141" s="11">
        <f t="shared" si="22"/>
        <v>1384750</v>
      </c>
      <c r="AG141" s="11">
        <f t="shared" si="22"/>
        <v>1384750</v>
      </c>
      <c r="AH141" s="11">
        <f t="shared" si="22"/>
        <v>1384750</v>
      </c>
      <c r="AI141" s="11" t="s">
        <v>25</v>
      </c>
      <c r="AJ141" s="11" t="s">
        <v>25</v>
      </c>
      <c r="AK141" s="11" t="s">
        <v>25</v>
      </c>
      <c r="AX141" s="10">
        <v>201603</v>
      </c>
      <c r="AY141" s="11">
        <f t="shared" ref="AY141:CD141" si="23">IF(AY10="","",AY10+AY102)</f>
        <v>1296400</v>
      </c>
      <c r="AZ141" s="11">
        <f t="shared" si="23"/>
        <v>1384750</v>
      </c>
      <c r="BA141" s="11">
        <f t="shared" si="23"/>
        <v>1384750</v>
      </c>
      <c r="BB141" s="11">
        <f t="shared" si="23"/>
        <v>1376750</v>
      </c>
      <c r="BC141" s="11">
        <f t="shared" si="23"/>
        <v>1384750</v>
      </c>
      <c r="BD141" s="11">
        <f t="shared" si="23"/>
        <v>1384750</v>
      </c>
      <c r="BE141" s="11">
        <f t="shared" si="23"/>
        <v>1384750</v>
      </c>
      <c r="BF141" s="11">
        <f t="shared" si="23"/>
        <v>1384750</v>
      </c>
      <c r="BG141" s="11">
        <f t="shared" si="23"/>
        <v>1384750</v>
      </c>
      <c r="BH141" s="11">
        <f t="shared" si="23"/>
        <v>1384750</v>
      </c>
      <c r="BI141" s="11">
        <f t="shared" si="23"/>
        <v>1384750</v>
      </c>
      <c r="BJ141" s="11">
        <f t="shared" si="23"/>
        <v>1384750</v>
      </c>
      <c r="BK141" s="11">
        <f t="shared" si="23"/>
        <v>1384750</v>
      </c>
      <c r="BL141" s="11">
        <f t="shared" si="23"/>
        <v>1384750</v>
      </c>
      <c r="BM141" s="11">
        <f t="shared" si="23"/>
        <v>1384750</v>
      </c>
      <c r="BN141" s="11">
        <f t="shared" si="23"/>
        <v>1384750</v>
      </c>
      <c r="BO141" s="11">
        <f t="shared" si="23"/>
        <v>1384750</v>
      </c>
      <c r="BP141" s="11">
        <f t="shared" si="23"/>
        <v>1384750</v>
      </c>
      <c r="BQ141" s="11">
        <f t="shared" si="23"/>
        <v>1384750</v>
      </c>
      <c r="BR141" s="11">
        <f t="shared" si="23"/>
        <v>1384750</v>
      </c>
      <c r="BS141" s="11">
        <f t="shared" si="23"/>
        <v>1384750</v>
      </c>
      <c r="BT141" s="11">
        <f t="shared" si="23"/>
        <v>1384750</v>
      </c>
      <c r="BU141" s="11">
        <f t="shared" si="23"/>
        <v>1384750</v>
      </c>
      <c r="BV141" s="11">
        <f t="shared" si="23"/>
        <v>1384750</v>
      </c>
      <c r="BW141" s="11">
        <f t="shared" si="23"/>
        <v>1384750</v>
      </c>
      <c r="BX141" s="11">
        <f t="shared" si="23"/>
        <v>1384750</v>
      </c>
      <c r="BY141" s="11">
        <f t="shared" si="23"/>
        <v>1384750</v>
      </c>
      <c r="BZ141" s="11">
        <f t="shared" si="23"/>
        <v>1384750</v>
      </c>
      <c r="CA141" s="11">
        <f t="shared" si="23"/>
        <v>1384750</v>
      </c>
      <c r="CB141" s="11">
        <f t="shared" si="23"/>
        <v>1384750</v>
      </c>
      <c r="CC141" s="11">
        <f t="shared" si="23"/>
        <v>1384750</v>
      </c>
      <c r="CD141" s="11">
        <f t="shared" si="23"/>
        <v>1384750</v>
      </c>
      <c r="CE141" s="11" t="s">
        <v>25</v>
      </c>
      <c r="CF141" s="11" t="s">
        <v>25</v>
      </c>
      <c r="CG141" s="11" t="s">
        <v>25</v>
      </c>
    </row>
    <row r="142" ht="15" customHeight="1" outlineLevel="1" spans="2:85">
      <c r="B142" s="10">
        <v>201606</v>
      </c>
      <c r="C142" s="11">
        <f t="shared" ref="C142:AG142" si="24">IF(C11="","",C11+C103)</f>
        <v>976690</v>
      </c>
      <c r="D142" s="11">
        <f t="shared" si="24"/>
        <v>1208700</v>
      </c>
      <c r="E142" s="11">
        <f t="shared" si="24"/>
        <v>1208700</v>
      </c>
      <c r="F142" s="11">
        <f t="shared" si="24"/>
        <v>1176700</v>
      </c>
      <c r="G142" s="11">
        <f t="shared" si="24"/>
        <v>1176700</v>
      </c>
      <c r="H142" s="11">
        <f t="shared" si="24"/>
        <v>1176700</v>
      </c>
      <c r="I142" s="11">
        <f t="shared" si="24"/>
        <v>1176700</v>
      </c>
      <c r="J142" s="11">
        <f t="shared" si="24"/>
        <v>1176700</v>
      </c>
      <c r="K142" s="11">
        <f t="shared" si="24"/>
        <v>1176700</v>
      </c>
      <c r="L142" s="11">
        <f t="shared" si="24"/>
        <v>1168700</v>
      </c>
      <c r="M142" s="11">
        <f t="shared" si="24"/>
        <v>1168700</v>
      </c>
      <c r="N142" s="11">
        <f t="shared" si="24"/>
        <v>1168700</v>
      </c>
      <c r="O142" s="11">
        <f t="shared" si="24"/>
        <v>1168700</v>
      </c>
      <c r="P142" s="11">
        <f t="shared" si="24"/>
        <v>1168700</v>
      </c>
      <c r="Q142" s="11">
        <f t="shared" si="24"/>
        <v>1168700</v>
      </c>
      <c r="R142" s="11">
        <f t="shared" si="24"/>
        <v>1168700</v>
      </c>
      <c r="S142" s="11">
        <f t="shared" si="24"/>
        <v>1168700</v>
      </c>
      <c r="T142" s="11">
        <f t="shared" si="24"/>
        <v>1168700</v>
      </c>
      <c r="U142" s="11">
        <f t="shared" si="24"/>
        <v>1168700</v>
      </c>
      <c r="V142" s="11">
        <f t="shared" si="24"/>
        <v>1168700</v>
      </c>
      <c r="W142" s="11">
        <f t="shared" si="24"/>
        <v>1168700</v>
      </c>
      <c r="X142" s="11">
        <f t="shared" si="24"/>
        <v>1168700</v>
      </c>
      <c r="Y142" s="11">
        <f t="shared" si="24"/>
        <v>1168700</v>
      </c>
      <c r="Z142" s="11">
        <f t="shared" si="24"/>
        <v>1168700</v>
      </c>
      <c r="AA142" s="11">
        <f t="shared" si="24"/>
        <v>1168700</v>
      </c>
      <c r="AB142" s="11">
        <f t="shared" si="24"/>
        <v>1168700</v>
      </c>
      <c r="AC142" s="11">
        <f t="shared" si="24"/>
        <v>1168700</v>
      </c>
      <c r="AD142" s="11">
        <f t="shared" si="24"/>
        <v>1168700</v>
      </c>
      <c r="AE142" s="11">
        <f t="shared" si="24"/>
        <v>1168700</v>
      </c>
      <c r="AF142" s="11">
        <f t="shared" si="24"/>
        <v>1168700</v>
      </c>
      <c r="AG142" s="11">
        <f t="shared" si="24"/>
        <v>1168700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201606</v>
      </c>
      <c r="AY142" s="11">
        <f t="shared" ref="AY142:CC142" si="25">IF(AY11="","",AY11+AY103)</f>
        <v>976690</v>
      </c>
      <c r="AZ142" s="11">
        <f t="shared" si="25"/>
        <v>1208700</v>
      </c>
      <c r="BA142" s="11">
        <f t="shared" si="25"/>
        <v>1208700</v>
      </c>
      <c r="BB142" s="11">
        <f t="shared" si="25"/>
        <v>1176700</v>
      </c>
      <c r="BC142" s="11">
        <f t="shared" si="25"/>
        <v>1176700</v>
      </c>
      <c r="BD142" s="11">
        <f t="shared" si="25"/>
        <v>1176700</v>
      </c>
      <c r="BE142" s="11">
        <f t="shared" si="25"/>
        <v>1176700</v>
      </c>
      <c r="BF142" s="11">
        <f t="shared" si="25"/>
        <v>1176700</v>
      </c>
      <c r="BG142" s="11">
        <f t="shared" si="25"/>
        <v>1176700</v>
      </c>
      <c r="BH142" s="11">
        <f t="shared" si="25"/>
        <v>1168700</v>
      </c>
      <c r="BI142" s="11">
        <f t="shared" si="25"/>
        <v>1168700</v>
      </c>
      <c r="BJ142" s="11">
        <f t="shared" si="25"/>
        <v>1168700</v>
      </c>
      <c r="BK142" s="11">
        <f t="shared" si="25"/>
        <v>1168700</v>
      </c>
      <c r="BL142" s="11">
        <f t="shared" si="25"/>
        <v>1168700</v>
      </c>
      <c r="BM142" s="11">
        <f t="shared" si="25"/>
        <v>1168700</v>
      </c>
      <c r="BN142" s="11">
        <f t="shared" si="25"/>
        <v>1168700</v>
      </c>
      <c r="BO142" s="11">
        <f t="shared" si="25"/>
        <v>1168700</v>
      </c>
      <c r="BP142" s="11">
        <f t="shared" si="25"/>
        <v>1168700</v>
      </c>
      <c r="BQ142" s="11">
        <f t="shared" si="25"/>
        <v>1168700</v>
      </c>
      <c r="BR142" s="11">
        <f t="shared" si="25"/>
        <v>1168700</v>
      </c>
      <c r="BS142" s="11">
        <f t="shared" si="25"/>
        <v>1168700</v>
      </c>
      <c r="BT142" s="11">
        <f t="shared" si="25"/>
        <v>1168700</v>
      </c>
      <c r="BU142" s="11">
        <f t="shared" si="25"/>
        <v>1168700</v>
      </c>
      <c r="BV142" s="11">
        <f t="shared" si="25"/>
        <v>1168700</v>
      </c>
      <c r="BW142" s="11">
        <f t="shared" si="25"/>
        <v>1168700</v>
      </c>
      <c r="BX142" s="11">
        <f t="shared" si="25"/>
        <v>1168700</v>
      </c>
      <c r="BY142" s="11">
        <f t="shared" si="25"/>
        <v>1168700</v>
      </c>
      <c r="BZ142" s="11">
        <f t="shared" si="25"/>
        <v>1168700</v>
      </c>
      <c r="CA142" s="11">
        <f t="shared" si="25"/>
        <v>1168700</v>
      </c>
      <c r="CB142" s="11">
        <f t="shared" si="25"/>
        <v>1168700</v>
      </c>
      <c r="CC142" s="11">
        <f t="shared" si="25"/>
        <v>1168700</v>
      </c>
      <c r="CD142" s="11" t="s">
        <v>25</v>
      </c>
      <c r="CE142" s="11" t="s">
        <v>25</v>
      </c>
      <c r="CF142" s="11" t="s">
        <v>25</v>
      </c>
      <c r="CG142" s="11" t="s">
        <v>25</v>
      </c>
    </row>
    <row r="143" ht="15" customHeight="1" outlineLevel="1" spans="2:85">
      <c r="B143" s="10">
        <v>201609</v>
      </c>
      <c r="C143" s="11">
        <f t="shared" ref="C143:AF143" si="26">IF(C12="","",C12+C104)</f>
        <v>1688620</v>
      </c>
      <c r="D143" s="11">
        <f t="shared" si="26"/>
        <v>1937465</v>
      </c>
      <c r="E143" s="11">
        <f t="shared" si="26"/>
        <v>1937615</v>
      </c>
      <c r="F143" s="11">
        <f t="shared" si="26"/>
        <v>1937615</v>
      </c>
      <c r="G143" s="11">
        <f t="shared" si="26"/>
        <v>1937615</v>
      </c>
      <c r="H143" s="11">
        <f t="shared" si="26"/>
        <v>1937615</v>
      </c>
      <c r="I143" s="11">
        <f t="shared" si="26"/>
        <v>1953615</v>
      </c>
      <c r="J143" s="11">
        <f t="shared" si="26"/>
        <v>1937615</v>
      </c>
      <c r="K143" s="11">
        <f t="shared" si="26"/>
        <v>1945615</v>
      </c>
      <c r="L143" s="11">
        <f t="shared" si="26"/>
        <v>1945615</v>
      </c>
      <c r="M143" s="11">
        <f t="shared" si="26"/>
        <v>1945615</v>
      </c>
      <c r="N143" s="11">
        <f t="shared" si="26"/>
        <v>1945615</v>
      </c>
      <c r="O143" s="11">
        <f t="shared" si="26"/>
        <v>1945615</v>
      </c>
      <c r="P143" s="11">
        <f t="shared" si="26"/>
        <v>1945615</v>
      </c>
      <c r="Q143" s="11">
        <f t="shared" si="26"/>
        <v>1945615</v>
      </c>
      <c r="R143" s="11">
        <f t="shared" si="26"/>
        <v>1945615</v>
      </c>
      <c r="S143" s="11">
        <f t="shared" si="26"/>
        <v>1945615</v>
      </c>
      <c r="T143" s="11">
        <f t="shared" si="26"/>
        <v>1945615</v>
      </c>
      <c r="U143" s="11">
        <f t="shared" si="26"/>
        <v>1945615</v>
      </c>
      <c r="V143" s="11">
        <f t="shared" si="26"/>
        <v>1945615</v>
      </c>
      <c r="W143" s="11">
        <f t="shared" si="26"/>
        <v>1945615</v>
      </c>
      <c r="X143" s="11">
        <f t="shared" si="26"/>
        <v>1945615</v>
      </c>
      <c r="Y143" s="11">
        <f t="shared" si="26"/>
        <v>1945615</v>
      </c>
      <c r="Z143" s="11">
        <f t="shared" si="26"/>
        <v>1945615</v>
      </c>
      <c r="AA143" s="11">
        <f t="shared" si="26"/>
        <v>1945615</v>
      </c>
      <c r="AB143" s="11">
        <f t="shared" si="26"/>
        <v>1945615</v>
      </c>
      <c r="AC143" s="11">
        <f t="shared" si="26"/>
        <v>1945615</v>
      </c>
      <c r="AD143" s="11">
        <f t="shared" si="26"/>
        <v>1945615</v>
      </c>
      <c r="AE143" s="11">
        <f t="shared" si="26"/>
        <v>1945615</v>
      </c>
      <c r="AF143" s="11">
        <f t="shared" si="26"/>
        <v>1945615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201609</v>
      </c>
      <c r="AY143" s="11">
        <f t="shared" ref="AY143:CB143" si="27">IF(AY12="","",AY12+AY104)</f>
        <v>1688620</v>
      </c>
      <c r="AZ143" s="11">
        <f t="shared" si="27"/>
        <v>1937465</v>
      </c>
      <c r="BA143" s="11">
        <f t="shared" si="27"/>
        <v>1937615</v>
      </c>
      <c r="BB143" s="11">
        <f t="shared" si="27"/>
        <v>1937615</v>
      </c>
      <c r="BC143" s="11">
        <f t="shared" si="27"/>
        <v>1937615</v>
      </c>
      <c r="BD143" s="11">
        <f t="shared" si="27"/>
        <v>1937615</v>
      </c>
      <c r="BE143" s="11">
        <f t="shared" si="27"/>
        <v>1953615</v>
      </c>
      <c r="BF143" s="11">
        <f t="shared" si="27"/>
        <v>1937615</v>
      </c>
      <c r="BG143" s="11">
        <f t="shared" si="27"/>
        <v>1945615</v>
      </c>
      <c r="BH143" s="11">
        <f t="shared" si="27"/>
        <v>1945615</v>
      </c>
      <c r="BI143" s="11">
        <f t="shared" si="27"/>
        <v>1945615</v>
      </c>
      <c r="BJ143" s="11">
        <f t="shared" si="27"/>
        <v>1945615</v>
      </c>
      <c r="BK143" s="11">
        <f t="shared" si="27"/>
        <v>1945615</v>
      </c>
      <c r="BL143" s="11">
        <f t="shared" si="27"/>
        <v>1945615</v>
      </c>
      <c r="BM143" s="11">
        <f t="shared" si="27"/>
        <v>1945615</v>
      </c>
      <c r="BN143" s="11">
        <f t="shared" si="27"/>
        <v>1945615</v>
      </c>
      <c r="BO143" s="11">
        <f t="shared" si="27"/>
        <v>1945615</v>
      </c>
      <c r="BP143" s="11">
        <f t="shared" si="27"/>
        <v>1945615</v>
      </c>
      <c r="BQ143" s="11">
        <f t="shared" si="27"/>
        <v>1945615</v>
      </c>
      <c r="BR143" s="11">
        <f t="shared" si="27"/>
        <v>1945615</v>
      </c>
      <c r="BS143" s="11">
        <f t="shared" si="27"/>
        <v>1945615</v>
      </c>
      <c r="BT143" s="11">
        <f t="shared" si="27"/>
        <v>1945615</v>
      </c>
      <c r="BU143" s="11">
        <f t="shared" si="27"/>
        <v>1945615</v>
      </c>
      <c r="BV143" s="11">
        <f t="shared" si="27"/>
        <v>1945615</v>
      </c>
      <c r="BW143" s="11">
        <f t="shared" si="27"/>
        <v>1945615</v>
      </c>
      <c r="BX143" s="11">
        <f t="shared" si="27"/>
        <v>1945615</v>
      </c>
      <c r="BY143" s="11">
        <f t="shared" si="27"/>
        <v>1945615</v>
      </c>
      <c r="BZ143" s="11">
        <f t="shared" si="27"/>
        <v>1945615</v>
      </c>
      <c r="CA143" s="11">
        <f t="shared" si="27"/>
        <v>1945615</v>
      </c>
      <c r="CB143" s="11">
        <f t="shared" si="27"/>
        <v>1945615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</row>
    <row r="144" ht="15" customHeight="1" outlineLevel="1" spans="2:85">
      <c r="B144" s="10">
        <v>201612</v>
      </c>
      <c r="C144" s="11">
        <f t="shared" ref="C144:AE144" si="28">IF(C13="","",C13+C105)</f>
        <v>2074150</v>
      </c>
      <c r="D144" s="11">
        <f t="shared" si="28"/>
        <v>2226630</v>
      </c>
      <c r="E144" s="11">
        <f t="shared" si="28"/>
        <v>2234630</v>
      </c>
      <c r="F144" s="11">
        <f t="shared" si="28"/>
        <v>2234630</v>
      </c>
      <c r="G144" s="11">
        <f t="shared" si="28"/>
        <v>2234630</v>
      </c>
      <c r="H144" s="11">
        <f t="shared" si="28"/>
        <v>2234630</v>
      </c>
      <c r="I144" s="11">
        <f t="shared" si="28"/>
        <v>2234630</v>
      </c>
      <c r="J144" s="11">
        <f t="shared" si="28"/>
        <v>2234630</v>
      </c>
      <c r="K144" s="11">
        <f t="shared" si="28"/>
        <v>2234630</v>
      </c>
      <c r="L144" s="11">
        <f t="shared" si="28"/>
        <v>2234630</v>
      </c>
      <c r="M144" s="11">
        <f t="shared" si="28"/>
        <v>2234630</v>
      </c>
      <c r="N144" s="11">
        <f t="shared" si="28"/>
        <v>2234630</v>
      </c>
      <c r="O144" s="11">
        <f t="shared" si="28"/>
        <v>2234630</v>
      </c>
      <c r="P144" s="11">
        <f t="shared" si="28"/>
        <v>2234630</v>
      </c>
      <c r="Q144" s="11">
        <f t="shared" si="28"/>
        <v>2234630</v>
      </c>
      <c r="R144" s="11">
        <f t="shared" si="28"/>
        <v>2234630</v>
      </c>
      <c r="S144" s="11">
        <f t="shared" si="28"/>
        <v>2234630</v>
      </c>
      <c r="T144" s="11">
        <f t="shared" si="28"/>
        <v>2234630</v>
      </c>
      <c r="U144" s="11">
        <f t="shared" si="28"/>
        <v>2234630</v>
      </c>
      <c r="V144" s="11">
        <f t="shared" si="28"/>
        <v>2234630</v>
      </c>
      <c r="W144" s="11">
        <f t="shared" si="28"/>
        <v>2234630</v>
      </c>
      <c r="X144" s="11">
        <f t="shared" si="28"/>
        <v>2234630</v>
      </c>
      <c r="Y144" s="11">
        <f t="shared" si="28"/>
        <v>2234630</v>
      </c>
      <c r="Z144" s="11">
        <f t="shared" si="28"/>
        <v>2234630</v>
      </c>
      <c r="AA144" s="11">
        <f t="shared" si="28"/>
        <v>2234630</v>
      </c>
      <c r="AB144" s="11">
        <f t="shared" si="28"/>
        <v>2234630</v>
      </c>
      <c r="AC144" s="11">
        <f t="shared" si="28"/>
        <v>2234630</v>
      </c>
      <c r="AD144" s="11">
        <f t="shared" si="28"/>
        <v>2234630</v>
      </c>
      <c r="AE144" s="11">
        <f t="shared" si="28"/>
        <v>2234630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201612</v>
      </c>
      <c r="AY144" s="11">
        <f t="shared" ref="AY144:CA144" si="29">IF(AY13="","",AY13+AY105)</f>
        <v>2074150</v>
      </c>
      <c r="AZ144" s="11">
        <f t="shared" si="29"/>
        <v>2226630</v>
      </c>
      <c r="BA144" s="11">
        <f t="shared" si="29"/>
        <v>2234630</v>
      </c>
      <c r="BB144" s="11">
        <f t="shared" si="29"/>
        <v>2234630</v>
      </c>
      <c r="BC144" s="11">
        <f t="shared" si="29"/>
        <v>2234630</v>
      </c>
      <c r="BD144" s="11">
        <f t="shared" si="29"/>
        <v>2234630</v>
      </c>
      <c r="BE144" s="11">
        <f t="shared" si="29"/>
        <v>2234630</v>
      </c>
      <c r="BF144" s="11">
        <f t="shared" si="29"/>
        <v>2234630</v>
      </c>
      <c r="BG144" s="11">
        <f t="shared" si="29"/>
        <v>2234630</v>
      </c>
      <c r="BH144" s="11">
        <f t="shared" si="29"/>
        <v>2234630</v>
      </c>
      <c r="BI144" s="11">
        <f t="shared" si="29"/>
        <v>2234630</v>
      </c>
      <c r="BJ144" s="11">
        <f t="shared" si="29"/>
        <v>2234630</v>
      </c>
      <c r="BK144" s="11">
        <f t="shared" si="29"/>
        <v>2234630</v>
      </c>
      <c r="BL144" s="11">
        <f t="shared" si="29"/>
        <v>2234630</v>
      </c>
      <c r="BM144" s="11">
        <f t="shared" si="29"/>
        <v>2234630</v>
      </c>
      <c r="BN144" s="11">
        <f t="shared" si="29"/>
        <v>2234630</v>
      </c>
      <c r="BO144" s="11">
        <f t="shared" si="29"/>
        <v>2234630</v>
      </c>
      <c r="BP144" s="11">
        <f t="shared" si="29"/>
        <v>2234630</v>
      </c>
      <c r="BQ144" s="11">
        <f t="shared" si="29"/>
        <v>2234630</v>
      </c>
      <c r="BR144" s="11">
        <f t="shared" si="29"/>
        <v>2234630</v>
      </c>
      <c r="BS144" s="11">
        <f t="shared" si="29"/>
        <v>2234630</v>
      </c>
      <c r="BT144" s="11">
        <f t="shared" si="29"/>
        <v>2234630</v>
      </c>
      <c r="BU144" s="11">
        <f t="shared" si="29"/>
        <v>2234630</v>
      </c>
      <c r="BV144" s="11">
        <f t="shared" si="29"/>
        <v>2234630</v>
      </c>
      <c r="BW144" s="11">
        <f t="shared" si="29"/>
        <v>2234630</v>
      </c>
      <c r="BX144" s="11">
        <f t="shared" si="29"/>
        <v>2234630</v>
      </c>
      <c r="BY144" s="11">
        <f t="shared" si="29"/>
        <v>2234630</v>
      </c>
      <c r="BZ144" s="11">
        <f t="shared" si="29"/>
        <v>2234630</v>
      </c>
      <c r="CA144" s="11">
        <f t="shared" si="29"/>
        <v>2234630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</row>
    <row r="145" ht="15" customHeight="1" outlineLevel="1" spans="2:85">
      <c r="B145" s="10">
        <v>201703</v>
      </c>
      <c r="C145" s="11">
        <f t="shared" ref="C145:AD145" si="30">IF(C14="","",C14+C106)</f>
        <v>2899645</v>
      </c>
      <c r="D145" s="11">
        <f t="shared" si="30"/>
        <v>2900285</v>
      </c>
      <c r="E145" s="11">
        <f t="shared" si="30"/>
        <v>2900345</v>
      </c>
      <c r="F145" s="11">
        <f t="shared" si="30"/>
        <v>2892365</v>
      </c>
      <c r="G145" s="11">
        <f t="shared" si="30"/>
        <v>2892365</v>
      </c>
      <c r="H145" s="11">
        <f t="shared" si="30"/>
        <v>2892365</v>
      </c>
      <c r="I145" s="11">
        <f t="shared" si="30"/>
        <v>2892365</v>
      </c>
      <c r="J145" s="11">
        <f t="shared" si="30"/>
        <v>2892365</v>
      </c>
      <c r="K145" s="11">
        <f t="shared" si="30"/>
        <v>2892365</v>
      </c>
      <c r="L145" s="11">
        <f t="shared" si="30"/>
        <v>2892365</v>
      </c>
      <c r="M145" s="11">
        <f t="shared" si="30"/>
        <v>2892365</v>
      </c>
      <c r="N145" s="11">
        <f t="shared" si="30"/>
        <v>2892365</v>
      </c>
      <c r="O145" s="11">
        <f t="shared" si="30"/>
        <v>2892365</v>
      </c>
      <c r="P145" s="11">
        <f t="shared" si="30"/>
        <v>2892365</v>
      </c>
      <c r="Q145" s="11">
        <f t="shared" si="30"/>
        <v>2892365</v>
      </c>
      <c r="R145" s="11">
        <f t="shared" si="30"/>
        <v>2892365</v>
      </c>
      <c r="S145" s="11">
        <f t="shared" si="30"/>
        <v>2892365</v>
      </c>
      <c r="T145" s="11">
        <f t="shared" si="30"/>
        <v>2892365</v>
      </c>
      <c r="U145" s="11">
        <f t="shared" si="30"/>
        <v>2892365</v>
      </c>
      <c r="V145" s="11">
        <f t="shared" si="30"/>
        <v>2892365</v>
      </c>
      <c r="W145" s="11">
        <f t="shared" si="30"/>
        <v>2892365</v>
      </c>
      <c r="X145" s="11">
        <f t="shared" si="30"/>
        <v>2892365</v>
      </c>
      <c r="Y145" s="11">
        <f t="shared" si="30"/>
        <v>2892365</v>
      </c>
      <c r="Z145" s="11">
        <f t="shared" si="30"/>
        <v>2892365</v>
      </c>
      <c r="AA145" s="11">
        <f t="shared" si="30"/>
        <v>2892365</v>
      </c>
      <c r="AB145" s="11">
        <f t="shared" si="30"/>
        <v>2892365</v>
      </c>
      <c r="AC145" s="11">
        <f t="shared" si="30"/>
        <v>2892365</v>
      </c>
      <c r="AD145" s="11">
        <f t="shared" si="30"/>
        <v>2892365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201703</v>
      </c>
      <c r="AY145" s="11">
        <f t="shared" ref="AY145:BZ145" si="31">IF(AY14="","",AY14+AY106)</f>
        <v>2899645</v>
      </c>
      <c r="AZ145" s="11">
        <f t="shared" si="31"/>
        <v>2900285</v>
      </c>
      <c r="BA145" s="11">
        <f t="shared" si="31"/>
        <v>2900345</v>
      </c>
      <c r="BB145" s="11">
        <f t="shared" si="31"/>
        <v>2892365</v>
      </c>
      <c r="BC145" s="11">
        <f t="shared" si="31"/>
        <v>2892365</v>
      </c>
      <c r="BD145" s="11">
        <f t="shared" si="31"/>
        <v>2892365</v>
      </c>
      <c r="BE145" s="11">
        <f t="shared" si="31"/>
        <v>2892365</v>
      </c>
      <c r="BF145" s="11">
        <f t="shared" si="31"/>
        <v>2892365</v>
      </c>
      <c r="BG145" s="11">
        <f t="shared" si="31"/>
        <v>2892365</v>
      </c>
      <c r="BH145" s="11">
        <f t="shared" si="31"/>
        <v>2892365</v>
      </c>
      <c r="BI145" s="11">
        <f t="shared" si="31"/>
        <v>2892365</v>
      </c>
      <c r="BJ145" s="11">
        <f t="shared" si="31"/>
        <v>2892365</v>
      </c>
      <c r="BK145" s="11">
        <f t="shared" si="31"/>
        <v>2892365</v>
      </c>
      <c r="BL145" s="11">
        <f t="shared" si="31"/>
        <v>2892365</v>
      </c>
      <c r="BM145" s="11">
        <f t="shared" si="31"/>
        <v>2892365</v>
      </c>
      <c r="BN145" s="11">
        <f t="shared" si="31"/>
        <v>2892365</v>
      </c>
      <c r="BO145" s="11">
        <f t="shared" si="31"/>
        <v>2892365</v>
      </c>
      <c r="BP145" s="11">
        <f t="shared" si="31"/>
        <v>2892365</v>
      </c>
      <c r="BQ145" s="11">
        <f t="shared" si="31"/>
        <v>2892365</v>
      </c>
      <c r="BR145" s="11">
        <f t="shared" si="31"/>
        <v>2892365</v>
      </c>
      <c r="BS145" s="11">
        <f t="shared" si="31"/>
        <v>2892365</v>
      </c>
      <c r="BT145" s="11">
        <f t="shared" si="31"/>
        <v>2892365</v>
      </c>
      <c r="BU145" s="11">
        <f t="shared" si="31"/>
        <v>2892365</v>
      </c>
      <c r="BV145" s="11">
        <f t="shared" si="31"/>
        <v>2892365</v>
      </c>
      <c r="BW145" s="11">
        <f t="shared" si="31"/>
        <v>2892365</v>
      </c>
      <c r="BX145" s="11">
        <f t="shared" si="31"/>
        <v>2892365</v>
      </c>
      <c r="BY145" s="11">
        <f t="shared" si="31"/>
        <v>2892365</v>
      </c>
      <c r="BZ145" s="11">
        <f t="shared" si="31"/>
        <v>2892365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</row>
    <row r="146" ht="15" customHeight="1" outlineLevel="1" spans="2:85">
      <c r="B146" s="10">
        <v>201706</v>
      </c>
      <c r="C146" s="11">
        <f t="shared" ref="C146:AC146" si="32">IF(C15="","",C15+C107)</f>
        <v>2906825</v>
      </c>
      <c r="D146" s="11">
        <f t="shared" si="32"/>
        <v>2910560</v>
      </c>
      <c r="E146" s="11">
        <f t="shared" si="32"/>
        <v>2902730</v>
      </c>
      <c r="F146" s="11">
        <f t="shared" si="32"/>
        <v>2918730</v>
      </c>
      <c r="G146" s="11">
        <f t="shared" si="32"/>
        <v>2902790</v>
      </c>
      <c r="H146" s="11">
        <f t="shared" si="32"/>
        <v>2878790</v>
      </c>
      <c r="I146" s="11">
        <f t="shared" si="32"/>
        <v>2862910</v>
      </c>
      <c r="J146" s="11">
        <f t="shared" si="32"/>
        <v>2862910</v>
      </c>
      <c r="K146" s="11">
        <f t="shared" si="32"/>
        <v>2854910</v>
      </c>
      <c r="L146" s="11">
        <f t="shared" si="32"/>
        <v>2838910</v>
      </c>
      <c r="M146" s="11">
        <f t="shared" si="32"/>
        <v>2838910</v>
      </c>
      <c r="N146" s="11">
        <f t="shared" si="32"/>
        <v>2838910</v>
      </c>
      <c r="O146" s="11">
        <f t="shared" si="32"/>
        <v>2838910</v>
      </c>
      <c r="P146" s="11">
        <f t="shared" si="32"/>
        <v>2838910</v>
      </c>
      <c r="Q146" s="11">
        <f t="shared" si="32"/>
        <v>2838910</v>
      </c>
      <c r="R146" s="11">
        <f t="shared" si="32"/>
        <v>2838910</v>
      </c>
      <c r="S146" s="11">
        <f t="shared" si="32"/>
        <v>2838910</v>
      </c>
      <c r="T146" s="11">
        <f t="shared" si="32"/>
        <v>2838910</v>
      </c>
      <c r="U146" s="11">
        <f t="shared" si="32"/>
        <v>2838910</v>
      </c>
      <c r="V146" s="11">
        <f t="shared" si="32"/>
        <v>2838910</v>
      </c>
      <c r="W146" s="11">
        <f t="shared" si="32"/>
        <v>2838910</v>
      </c>
      <c r="X146" s="11">
        <f t="shared" si="32"/>
        <v>2838910</v>
      </c>
      <c r="Y146" s="11">
        <f t="shared" si="32"/>
        <v>2838910</v>
      </c>
      <c r="Z146" s="11">
        <f t="shared" si="32"/>
        <v>2838910</v>
      </c>
      <c r="AA146" s="11">
        <f t="shared" si="32"/>
        <v>2838910</v>
      </c>
      <c r="AB146" s="11">
        <f t="shared" si="32"/>
        <v>2838910</v>
      </c>
      <c r="AC146" s="11">
        <f t="shared" si="32"/>
        <v>2838910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201706</v>
      </c>
      <c r="AY146" s="11">
        <f t="shared" ref="AY146:BY146" si="33">IF(AY15="","",AY15+AY107)</f>
        <v>2906825</v>
      </c>
      <c r="AZ146" s="11">
        <f t="shared" si="33"/>
        <v>2910560</v>
      </c>
      <c r="BA146" s="11">
        <f t="shared" si="33"/>
        <v>2902730</v>
      </c>
      <c r="BB146" s="11">
        <f t="shared" si="33"/>
        <v>2918730</v>
      </c>
      <c r="BC146" s="11">
        <f t="shared" si="33"/>
        <v>2902790</v>
      </c>
      <c r="BD146" s="11">
        <f t="shared" si="33"/>
        <v>2878790</v>
      </c>
      <c r="BE146" s="11">
        <f t="shared" si="33"/>
        <v>2862910</v>
      </c>
      <c r="BF146" s="11">
        <f t="shared" si="33"/>
        <v>2862910</v>
      </c>
      <c r="BG146" s="11">
        <f t="shared" si="33"/>
        <v>2854910</v>
      </c>
      <c r="BH146" s="11">
        <f t="shared" si="33"/>
        <v>2838910</v>
      </c>
      <c r="BI146" s="11">
        <f t="shared" si="33"/>
        <v>2838910</v>
      </c>
      <c r="BJ146" s="11">
        <f t="shared" si="33"/>
        <v>2838910</v>
      </c>
      <c r="BK146" s="11">
        <f t="shared" si="33"/>
        <v>2838910</v>
      </c>
      <c r="BL146" s="11">
        <f t="shared" si="33"/>
        <v>2838910</v>
      </c>
      <c r="BM146" s="11">
        <f t="shared" si="33"/>
        <v>2838910</v>
      </c>
      <c r="BN146" s="11">
        <f t="shared" si="33"/>
        <v>2838910</v>
      </c>
      <c r="BO146" s="11">
        <f t="shared" si="33"/>
        <v>2838910</v>
      </c>
      <c r="BP146" s="11">
        <f t="shared" si="33"/>
        <v>2838910</v>
      </c>
      <c r="BQ146" s="11">
        <f t="shared" si="33"/>
        <v>2838910</v>
      </c>
      <c r="BR146" s="11">
        <f t="shared" si="33"/>
        <v>2838910</v>
      </c>
      <c r="BS146" s="11">
        <f t="shared" si="33"/>
        <v>2838910</v>
      </c>
      <c r="BT146" s="11">
        <f t="shared" si="33"/>
        <v>2838910</v>
      </c>
      <c r="BU146" s="11">
        <f t="shared" si="33"/>
        <v>2838910</v>
      </c>
      <c r="BV146" s="11">
        <f t="shared" si="33"/>
        <v>2838910</v>
      </c>
      <c r="BW146" s="11">
        <f t="shared" si="33"/>
        <v>2838910</v>
      </c>
      <c r="BX146" s="11">
        <f t="shared" si="33"/>
        <v>2838910</v>
      </c>
      <c r="BY146" s="11">
        <f t="shared" si="33"/>
        <v>2838910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</row>
    <row r="147" ht="15" customHeight="1" outlineLevel="1" spans="2:85">
      <c r="B147" s="10">
        <v>201709</v>
      </c>
      <c r="C147" s="11">
        <f t="shared" ref="C147:AB147" si="34">IF(C16="","",C16+C108)</f>
        <v>4592990</v>
      </c>
      <c r="D147" s="11">
        <f t="shared" si="34"/>
        <v>4501185</v>
      </c>
      <c r="E147" s="11">
        <f t="shared" si="34"/>
        <v>4469185</v>
      </c>
      <c r="F147" s="11">
        <f t="shared" si="34"/>
        <v>4469485</v>
      </c>
      <c r="G147" s="11">
        <f t="shared" si="34"/>
        <v>4461845</v>
      </c>
      <c r="H147" s="11">
        <f t="shared" si="34"/>
        <v>4405845</v>
      </c>
      <c r="I147" s="11">
        <f t="shared" si="34"/>
        <v>4405845</v>
      </c>
      <c r="J147" s="11">
        <f t="shared" si="34"/>
        <v>4405845</v>
      </c>
      <c r="K147" s="11">
        <f t="shared" si="34"/>
        <v>4405845</v>
      </c>
      <c r="L147" s="11">
        <f t="shared" si="34"/>
        <v>4405845</v>
      </c>
      <c r="M147" s="11">
        <f t="shared" si="34"/>
        <v>4405845</v>
      </c>
      <c r="N147" s="11">
        <f t="shared" si="34"/>
        <v>4405845</v>
      </c>
      <c r="O147" s="11">
        <f t="shared" si="34"/>
        <v>4405845</v>
      </c>
      <c r="P147" s="11">
        <f t="shared" si="34"/>
        <v>4405845</v>
      </c>
      <c r="Q147" s="11">
        <f t="shared" si="34"/>
        <v>4405845</v>
      </c>
      <c r="R147" s="11">
        <f t="shared" si="34"/>
        <v>4405845</v>
      </c>
      <c r="S147" s="11">
        <f t="shared" si="34"/>
        <v>4405845</v>
      </c>
      <c r="T147" s="11">
        <f t="shared" si="34"/>
        <v>4405845</v>
      </c>
      <c r="U147" s="11">
        <f t="shared" si="34"/>
        <v>4405845</v>
      </c>
      <c r="V147" s="11">
        <f t="shared" si="34"/>
        <v>4405845</v>
      </c>
      <c r="W147" s="11">
        <f t="shared" si="34"/>
        <v>4405845</v>
      </c>
      <c r="X147" s="11">
        <f t="shared" si="34"/>
        <v>4405845</v>
      </c>
      <c r="Y147" s="11">
        <f t="shared" si="34"/>
        <v>4405845</v>
      </c>
      <c r="Z147" s="11">
        <f t="shared" si="34"/>
        <v>4405845</v>
      </c>
      <c r="AA147" s="11">
        <f t="shared" si="34"/>
        <v>4405845</v>
      </c>
      <c r="AB147" s="11">
        <f t="shared" si="34"/>
        <v>4405845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201709</v>
      </c>
      <c r="AY147" s="11">
        <f t="shared" ref="AY147:BX147" si="35">IF(AY16="","",AY16+AY108)</f>
        <v>4592990</v>
      </c>
      <c r="AZ147" s="11">
        <f t="shared" si="35"/>
        <v>4501185</v>
      </c>
      <c r="BA147" s="11">
        <f t="shared" si="35"/>
        <v>4469185</v>
      </c>
      <c r="BB147" s="11">
        <f t="shared" si="35"/>
        <v>4469485</v>
      </c>
      <c r="BC147" s="11">
        <f t="shared" si="35"/>
        <v>4461845</v>
      </c>
      <c r="BD147" s="11">
        <f t="shared" si="35"/>
        <v>4405845</v>
      </c>
      <c r="BE147" s="11">
        <f t="shared" si="35"/>
        <v>4405845</v>
      </c>
      <c r="BF147" s="11">
        <f t="shared" si="35"/>
        <v>4405845</v>
      </c>
      <c r="BG147" s="11">
        <f t="shared" si="35"/>
        <v>4405845</v>
      </c>
      <c r="BH147" s="11">
        <f t="shared" si="35"/>
        <v>4405845</v>
      </c>
      <c r="BI147" s="11">
        <f t="shared" si="35"/>
        <v>4405845</v>
      </c>
      <c r="BJ147" s="11">
        <f t="shared" si="35"/>
        <v>4405845</v>
      </c>
      <c r="BK147" s="11">
        <f t="shared" si="35"/>
        <v>4405845</v>
      </c>
      <c r="BL147" s="11">
        <f t="shared" si="35"/>
        <v>4405845</v>
      </c>
      <c r="BM147" s="11">
        <f t="shared" si="35"/>
        <v>4405845</v>
      </c>
      <c r="BN147" s="11">
        <f t="shared" si="35"/>
        <v>4405845</v>
      </c>
      <c r="BO147" s="11">
        <f t="shared" si="35"/>
        <v>4405845</v>
      </c>
      <c r="BP147" s="11">
        <f t="shared" si="35"/>
        <v>4405845</v>
      </c>
      <c r="BQ147" s="11">
        <f t="shared" si="35"/>
        <v>4405845</v>
      </c>
      <c r="BR147" s="11">
        <f t="shared" si="35"/>
        <v>4405845</v>
      </c>
      <c r="BS147" s="11">
        <f t="shared" si="35"/>
        <v>4405845</v>
      </c>
      <c r="BT147" s="11">
        <f t="shared" si="35"/>
        <v>4405845</v>
      </c>
      <c r="BU147" s="11">
        <f t="shared" si="35"/>
        <v>4405845</v>
      </c>
      <c r="BV147" s="11">
        <f t="shared" si="35"/>
        <v>4405845</v>
      </c>
      <c r="BW147" s="11">
        <f t="shared" si="35"/>
        <v>4405845</v>
      </c>
      <c r="BX147" s="11">
        <f t="shared" si="35"/>
        <v>4405845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</row>
    <row r="148" ht="15" customHeight="1" outlineLevel="1" spans="2:85">
      <c r="B148" s="10">
        <v>201712</v>
      </c>
      <c r="C148" s="11">
        <f t="shared" ref="C148:AA148" si="36">IF(C17="","",C17+C109)</f>
        <v>3166730</v>
      </c>
      <c r="D148" s="11">
        <f t="shared" si="36"/>
        <v>3215984</v>
      </c>
      <c r="E148" s="11">
        <f t="shared" si="36"/>
        <v>3208364</v>
      </c>
      <c r="F148" s="11">
        <f t="shared" si="36"/>
        <v>3176534</v>
      </c>
      <c r="G148" s="11">
        <f t="shared" si="36"/>
        <v>3161554</v>
      </c>
      <c r="H148" s="11">
        <f t="shared" si="36"/>
        <v>3161554</v>
      </c>
      <c r="I148" s="11">
        <f t="shared" si="36"/>
        <v>3161554</v>
      </c>
      <c r="J148" s="11">
        <f t="shared" si="36"/>
        <v>3145554</v>
      </c>
      <c r="K148" s="11">
        <f t="shared" si="36"/>
        <v>3145554</v>
      </c>
      <c r="L148" s="11">
        <f t="shared" si="36"/>
        <v>3145554</v>
      </c>
      <c r="M148" s="11">
        <f t="shared" si="36"/>
        <v>3145554</v>
      </c>
      <c r="N148" s="11">
        <f t="shared" si="36"/>
        <v>3145554</v>
      </c>
      <c r="O148" s="11">
        <f t="shared" si="36"/>
        <v>3145554</v>
      </c>
      <c r="P148" s="11">
        <f t="shared" si="36"/>
        <v>3145554</v>
      </c>
      <c r="Q148" s="11">
        <f t="shared" si="36"/>
        <v>3145554</v>
      </c>
      <c r="R148" s="11">
        <f t="shared" si="36"/>
        <v>3145554</v>
      </c>
      <c r="S148" s="11">
        <f t="shared" si="36"/>
        <v>3145554</v>
      </c>
      <c r="T148" s="11">
        <f t="shared" si="36"/>
        <v>3145554</v>
      </c>
      <c r="U148" s="11">
        <f t="shared" si="36"/>
        <v>3145554</v>
      </c>
      <c r="V148" s="11">
        <f t="shared" si="36"/>
        <v>3145554</v>
      </c>
      <c r="W148" s="11">
        <f t="shared" si="36"/>
        <v>3145554</v>
      </c>
      <c r="X148" s="11">
        <f t="shared" si="36"/>
        <v>3145554</v>
      </c>
      <c r="Y148" s="11">
        <f t="shared" si="36"/>
        <v>3145554</v>
      </c>
      <c r="Z148" s="11">
        <f t="shared" si="36"/>
        <v>3145554</v>
      </c>
      <c r="AA148" s="11">
        <f t="shared" si="36"/>
        <v>3145554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201712</v>
      </c>
      <c r="AY148" s="11">
        <f t="shared" ref="AY148:BW148" si="37">IF(AY17="","",AY17+AY109)</f>
        <v>3104330</v>
      </c>
      <c r="AZ148" s="11">
        <f t="shared" si="37"/>
        <v>3153548</v>
      </c>
      <c r="BA148" s="11">
        <f t="shared" si="37"/>
        <v>3155528</v>
      </c>
      <c r="BB148" s="11">
        <f t="shared" si="37"/>
        <v>3123698</v>
      </c>
      <c r="BC148" s="11">
        <f t="shared" si="37"/>
        <v>3108718</v>
      </c>
      <c r="BD148" s="11">
        <f t="shared" si="37"/>
        <v>3108718</v>
      </c>
      <c r="BE148" s="11">
        <f t="shared" si="37"/>
        <v>3108718</v>
      </c>
      <c r="BF148" s="11">
        <f t="shared" si="37"/>
        <v>3092718</v>
      </c>
      <c r="BG148" s="11">
        <f t="shared" si="37"/>
        <v>3092718</v>
      </c>
      <c r="BH148" s="11">
        <f t="shared" si="37"/>
        <v>3092718</v>
      </c>
      <c r="BI148" s="11">
        <f t="shared" si="37"/>
        <v>3092718</v>
      </c>
      <c r="BJ148" s="11">
        <f t="shared" si="37"/>
        <v>3092718</v>
      </c>
      <c r="BK148" s="11">
        <f t="shared" si="37"/>
        <v>3092718</v>
      </c>
      <c r="BL148" s="11">
        <f t="shared" si="37"/>
        <v>3092718</v>
      </c>
      <c r="BM148" s="11">
        <f t="shared" si="37"/>
        <v>3092718</v>
      </c>
      <c r="BN148" s="11">
        <f t="shared" si="37"/>
        <v>3092718</v>
      </c>
      <c r="BO148" s="11">
        <f t="shared" si="37"/>
        <v>3092718</v>
      </c>
      <c r="BP148" s="11">
        <f t="shared" si="37"/>
        <v>3092718</v>
      </c>
      <c r="BQ148" s="11">
        <f t="shared" si="37"/>
        <v>3092718</v>
      </c>
      <c r="BR148" s="11">
        <f t="shared" si="37"/>
        <v>3092718</v>
      </c>
      <c r="BS148" s="11">
        <f t="shared" si="37"/>
        <v>3092718</v>
      </c>
      <c r="BT148" s="11">
        <f t="shared" si="37"/>
        <v>3092718</v>
      </c>
      <c r="BU148" s="11">
        <f t="shared" si="37"/>
        <v>3092718</v>
      </c>
      <c r="BV148" s="11">
        <f t="shared" si="37"/>
        <v>3092718</v>
      </c>
      <c r="BW148" s="11">
        <f t="shared" si="37"/>
        <v>3092718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</row>
    <row r="149" ht="15" customHeight="1" outlineLevel="1" spans="2:85">
      <c r="B149" s="10">
        <v>201803</v>
      </c>
      <c r="C149" s="11">
        <f t="shared" ref="C149:Z149" si="38">IF(C18="","",C18+C110)</f>
        <v>2610400</v>
      </c>
      <c r="D149" s="11">
        <f t="shared" si="38"/>
        <v>2643880</v>
      </c>
      <c r="E149" s="11">
        <f t="shared" si="38"/>
        <v>2620800</v>
      </c>
      <c r="F149" s="11">
        <f t="shared" si="38"/>
        <v>2558620</v>
      </c>
      <c r="G149" s="11">
        <f t="shared" si="38"/>
        <v>2503070</v>
      </c>
      <c r="H149" s="11">
        <f t="shared" si="38"/>
        <v>2503070</v>
      </c>
      <c r="I149" s="11">
        <f t="shared" si="38"/>
        <v>2495070</v>
      </c>
      <c r="J149" s="11">
        <f t="shared" si="38"/>
        <v>2495070</v>
      </c>
      <c r="K149" s="11">
        <f t="shared" si="38"/>
        <v>2495070</v>
      </c>
      <c r="L149" s="11">
        <f t="shared" si="38"/>
        <v>2495070</v>
      </c>
      <c r="M149" s="11">
        <f t="shared" si="38"/>
        <v>2495070</v>
      </c>
      <c r="N149" s="11">
        <f t="shared" si="38"/>
        <v>2495070</v>
      </c>
      <c r="O149" s="11">
        <f t="shared" si="38"/>
        <v>2495070</v>
      </c>
      <c r="P149" s="11">
        <f t="shared" si="38"/>
        <v>2495070</v>
      </c>
      <c r="Q149" s="11">
        <f t="shared" si="38"/>
        <v>2495070</v>
      </c>
      <c r="R149" s="11">
        <f t="shared" si="38"/>
        <v>2495070</v>
      </c>
      <c r="S149" s="11">
        <f t="shared" si="38"/>
        <v>2495070</v>
      </c>
      <c r="T149" s="11">
        <f t="shared" si="38"/>
        <v>2495070</v>
      </c>
      <c r="U149" s="11">
        <f t="shared" si="38"/>
        <v>2495070</v>
      </c>
      <c r="V149" s="11">
        <f t="shared" si="38"/>
        <v>2495070</v>
      </c>
      <c r="W149" s="11">
        <f t="shared" si="38"/>
        <v>2495070</v>
      </c>
      <c r="X149" s="11">
        <f t="shared" si="38"/>
        <v>2495070</v>
      </c>
      <c r="Y149" s="11">
        <f t="shared" si="38"/>
        <v>2495070</v>
      </c>
      <c r="Z149" s="11">
        <f t="shared" si="38"/>
        <v>2495070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201803</v>
      </c>
      <c r="AY149" s="11">
        <f t="shared" ref="AY149:BV149" si="39">IF(AY18="","",AY18+AY110)</f>
        <v>2454400</v>
      </c>
      <c r="AZ149" s="11">
        <f t="shared" si="39"/>
        <v>2465299.96</v>
      </c>
      <c r="BA149" s="11">
        <f t="shared" si="39"/>
        <v>2442219.96</v>
      </c>
      <c r="BB149" s="11">
        <f t="shared" si="39"/>
        <v>2380039.96</v>
      </c>
      <c r="BC149" s="11">
        <f t="shared" si="39"/>
        <v>2332489.96</v>
      </c>
      <c r="BD149" s="11">
        <f t="shared" si="39"/>
        <v>2332489.96</v>
      </c>
      <c r="BE149" s="11">
        <f t="shared" si="39"/>
        <v>2324489.96</v>
      </c>
      <c r="BF149" s="11">
        <f t="shared" si="39"/>
        <v>2324489.96</v>
      </c>
      <c r="BG149" s="11">
        <f t="shared" si="39"/>
        <v>2324489.96</v>
      </c>
      <c r="BH149" s="11">
        <f t="shared" si="39"/>
        <v>2324489.96</v>
      </c>
      <c r="BI149" s="11">
        <f t="shared" si="39"/>
        <v>2324489.96</v>
      </c>
      <c r="BJ149" s="11">
        <f t="shared" si="39"/>
        <v>2324489.96</v>
      </c>
      <c r="BK149" s="11">
        <f t="shared" si="39"/>
        <v>2324489.96</v>
      </c>
      <c r="BL149" s="11">
        <f t="shared" si="39"/>
        <v>2324489.96</v>
      </c>
      <c r="BM149" s="11">
        <f t="shared" si="39"/>
        <v>2324489.96</v>
      </c>
      <c r="BN149" s="11">
        <f t="shared" si="39"/>
        <v>2324489.96</v>
      </c>
      <c r="BO149" s="11">
        <f t="shared" si="39"/>
        <v>2324489.96</v>
      </c>
      <c r="BP149" s="11">
        <f t="shared" si="39"/>
        <v>2324489.96</v>
      </c>
      <c r="BQ149" s="11">
        <f t="shared" si="39"/>
        <v>2324489.96</v>
      </c>
      <c r="BR149" s="11">
        <f t="shared" si="39"/>
        <v>2324489.96</v>
      </c>
      <c r="BS149" s="11">
        <f t="shared" si="39"/>
        <v>2324489.96</v>
      </c>
      <c r="BT149" s="11">
        <f t="shared" si="39"/>
        <v>2324489.96</v>
      </c>
      <c r="BU149" s="11">
        <f t="shared" si="39"/>
        <v>2324489.96</v>
      </c>
      <c r="BV149" s="11">
        <f t="shared" si="39"/>
        <v>2324489.96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</row>
    <row r="150" ht="15" customHeight="1" outlineLevel="1" spans="2:85">
      <c r="B150" s="10">
        <v>201806</v>
      </c>
      <c r="C150" s="11">
        <f t="shared" ref="C150:Y150" si="40">IF(C19="","",C19+C111)</f>
        <v>2218839</v>
      </c>
      <c r="D150" s="11">
        <f t="shared" si="40"/>
        <v>2252419</v>
      </c>
      <c r="E150" s="11">
        <f t="shared" si="40"/>
        <v>2253179</v>
      </c>
      <c r="F150" s="11">
        <f t="shared" si="40"/>
        <v>2141279</v>
      </c>
      <c r="G150" s="11">
        <f t="shared" si="40"/>
        <v>2133329</v>
      </c>
      <c r="H150" s="11">
        <f t="shared" si="40"/>
        <v>2117329</v>
      </c>
      <c r="I150" s="11">
        <f t="shared" si="40"/>
        <v>2117329</v>
      </c>
      <c r="J150" s="11">
        <f t="shared" si="40"/>
        <v>2117329</v>
      </c>
      <c r="K150" s="11">
        <f t="shared" si="40"/>
        <v>2117329</v>
      </c>
      <c r="L150" s="11">
        <f t="shared" si="40"/>
        <v>2117329</v>
      </c>
      <c r="M150" s="11">
        <f t="shared" si="40"/>
        <v>2117329</v>
      </c>
      <c r="N150" s="11">
        <f t="shared" si="40"/>
        <v>2117329</v>
      </c>
      <c r="O150" s="11">
        <f t="shared" si="40"/>
        <v>2117329</v>
      </c>
      <c r="P150" s="11">
        <f t="shared" si="40"/>
        <v>2117329</v>
      </c>
      <c r="Q150" s="11">
        <f t="shared" si="40"/>
        <v>2117329</v>
      </c>
      <c r="R150" s="11">
        <f t="shared" si="40"/>
        <v>2117329</v>
      </c>
      <c r="S150" s="11">
        <f t="shared" si="40"/>
        <v>2117329</v>
      </c>
      <c r="T150" s="11">
        <f t="shared" si="40"/>
        <v>2117329</v>
      </c>
      <c r="U150" s="11">
        <f t="shared" si="40"/>
        <v>2117329</v>
      </c>
      <c r="V150" s="11">
        <f t="shared" si="40"/>
        <v>2117329</v>
      </c>
      <c r="W150" s="11">
        <f t="shared" si="40"/>
        <v>2117329</v>
      </c>
      <c r="X150" s="11">
        <f t="shared" si="40"/>
        <v>2117329</v>
      </c>
      <c r="Y150" s="11">
        <f t="shared" si="40"/>
        <v>2117329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201806</v>
      </c>
      <c r="AY150" s="11">
        <f t="shared" ref="AY150:BU150" si="41">IF(AY19="","",AY19+AY111)</f>
        <v>1941653.98</v>
      </c>
      <c r="AZ150" s="11">
        <f t="shared" si="41"/>
        <v>1947144.01</v>
      </c>
      <c r="BA150" s="11">
        <f t="shared" si="41"/>
        <v>1947779</v>
      </c>
      <c r="BB150" s="11">
        <f t="shared" si="41"/>
        <v>1843879</v>
      </c>
      <c r="BC150" s="11">
        <f t="shared" si="41"/>
        <v>1839929</v>
      </c>
      <c r="BD150" s="11">
        <f t="shared" si="41"/>
        <v>1823929</v>
      </c>
      <c r="BE150" s="11">
        <f t="shared" si="41"/>
        <v>1823929</v>
      </c>
      <c r="BF150" s="11">
        <f t="shared" si="41"/>
        <v>1823929</v>
      </c>
      <c r="BG150" s="11">
        <f t="shared" si="41"/>
        <v>1823929</v>
      </c>
      <c r="BH150" s="11">
        <f t="shared" si="41"/>
        <v>1823929</v>
      </c>
      <c r="BI150" s="11">
        <f t="shared" si="41"/>
        <v>1823929</v>
      </c>
      <c r="BJ150" s="11">
        <f t="shared" si="41"/>
        <v>1823929</v>
      </c>
      <c r="BK150" s="11">
        <f t="shared" si="41"/>
        <v>1823929</v>
      </c>
      <c r="BL150" s="11">
        <f t="shared" si="41"/>
        <v>1823929</v>
      </c>
      <c r="BM150" s="11">
        <f t="shared" si="41"/>
        <v>1823929</v>
      </c>
      <c r="BN150" s="11">
        <f t="shared" si="41"/>
        <v>1823929</v>
      </c>
      <c r="BO150" s="11">
        <f t="shared" si="41"/>
        <v>1823929</v>
      </c>
      <c r="BP150" s="11">
        <f t="shared" si="41"/>
        <v>1823929</v>
      </c>
      <c r="BQ150" s="11">
        <f t="shared" si="41"/>
        <v>1823929</v>
      </c>
      <c r="BR150" s="11">
        <f t="shared" si="41"/>
        <v>1823929</v>
      </c>
      <c r="BS150" s="11">
        <f t="shared" si="41"/>
        <v>1823929</v>
      </c>
      <c r="BT150" s="11">
        <f t="shared" si="41"/>
        <v>1823929</v>
      </c>
      <c r="BU150" s="11">
        <f t="shared" si="41"/>
        <v>1823929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</row>
    <row r="151" ht="15" customHeight="1" outlineLevel="1" spans="2:85">
      <c r="B151" s="10">
        <v>201809</v>
      </c>
      <c r="C151" s="11">
        <f t="shared" ref="C151:X151" si="42">IF(C20="","",C20+C112)</f>
        <v>2988670</v>
      </c>
      <c r="D151" s="11">
        <f t="shared" si="42"/>
        <v>3007590</v>
      </c>
      <c r="E151" s="11">
        <f t="shared" si="42"/>
        <v>2967990</v>
      </c>
      <c r="F151" s="11">
        <f t="shared" si="42"/>
        <v>2968120</v>
      </c>
      <c r="G151" s="11">
        <f t="shared" si="42"/>
        <v>2904170</v>
      </c>
      <c r="H151" s="11">
        <f t="shared" si="42"/>
        <v>2904170</v>
      </c>
      <c r="I151" s="11">
        <f t="shared" si="42"/>
        <v>2904170</v>
      </c>
      <c r="J151" s="11">
        <f t="shared" si="42"/>
        <v>2904170</v>
      </c>
      <c r="K151" s="11">
        <f t="shared" si="42"/>
        <v>2904170</v>
      </c>
      <c r="L151" s="11">
        <f t="shared" si="42"/>
        <v>2904170</v>
      </c>
      <c r="M151" s="11">
        <f t="shared" si="42"/>
        <v>2904170</v>
      </c>
      <c r="N151" s="11">
        <f t="shared" si="42"/>
        <v>2904170</v>
      </c>
      <c r="O151" s="11">
        <f t="shared" si="42"/>
        <v>2904170</v>
      </c>
      <c r="P151" s="11">
        <f t="shared" si="42"/>
        <v>2904170</v>
      </c>
      <c r="Q151" s="11">
        <f t="shared" si="42"/>
        <v>2904170</v>
      </c>
      <c r="R151" s="11">
        <f t="shared" si="42"/>
        <v>2904170</v>
      </c>
      <c r="S151" s="11">
        <f t="shared" si="42"/>
        <v>2904170</v>
      </c>
      <c r="T151" s="11">
        <f t="shared" si="42"/>
        <v>2904170</v>
      </c>
      <c r="U151" s="11">
        <f t="shared" si="42"/>
        <v>2904170</v>
      </c>
      <c r="V151" s="11">
        <f t="shared" si="42"/>
        <v>2904170</v>
      </c>
      <c r="W151" s="11">
        <f t="shared" si="42"/>
        <v>2904170</v>
      </c>
      <c r="X151" s="11">
        <f t="shared" si="42"/>
        <v>2904170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201809</v>
      </c>
      <c r="AY151" s="11">
        <f t="shared" ref="AY151:BT151" si="43">IF(AY20="","",AY20+AY112)</f>
        <v>2149069.97</v>
      </c>
      <c r="AZ151" s="11">
        <f t="shared" si="43"/>
        <v>2158834.79</v>
      </c>
      <c r="BA151" s="11">
        <f t="shared" si="43"/>
        <v>2139134.79</v>
      </c>
      <c r="BB151" s="11">
        <f t="shared" si="43"/>
        <v>2139199.79</v>
      </c>
      <c r="BC151" s="11">
        <f t="shared" si="43"/>
        <v>2103225.21</v>
      </c>
      <c r="BD151" s="11">
        <f t="shared" si="43"/>
        <v>2103225.21</v>
      </c>
      <c r="BE151" s="11">
        <f t="shared" si="43"/>
        <v>2103225.21</v>
      </c>
      <c r="BF151" s="11">
        <f t="shared" si="43"/>
        <v>2103225.21</v>
      </c>
      <c r="BG151" s="11">
        <f t="shared" si="43"/>
        <v>2103225.21</v>
      </c>
      <c r="BH151" s="11">
        <f t="shared" si="43"/>
        <v>2103225.21</v>
      </c>
      <c r="BI151" s="11">
        <f t="shared" si="43"/>
        <v>2103225.21</v>
      </c>
      <c r="BJ151" s="11">
        <f t="shared" si="43"/>
        <v>2103225.21</v>
      </c>
      <c r="BK151" s="11">
        <f t="shared" si="43"/>
        <v>2103225.21</v>
      </c>
      <c r="BL151" s="11">
        <f t="shared" si="43"/>
        <v>2103225.21</v>
      </c>
      <c r="BM151" s="11">
        <f t="shared" si="43"/>
        <v>2103225.21</v>
      </c>
      <c r="BN151" s="11">
        <f t="shared" si="43"/>
        <v>2103225.21</v>
      </c>
      <c r="BO151" s="11">
        <f t="shared" si="43"/>
        <v>2103225.21</v>
      </c>
      <c r="BP151" s="11">
        <f t="shared" si="43"/>
        <v>2103225.21</v>
      </c>
      <c r="BQ151" s="11">
        <f t="shared" si="43"/>
        <v>2103225.21</v>
      </c>
      <c r="BR151" s="11">
        <f t="shared" si="43"/>
        <v>2103225.21</v>
      </c>
      <c r="BS151" s="11">
        <f t="shared" si="43"/>
        <v>2103225.21</v>
      </c>
      <c r="BT151" s="11">
        <f t="shared" si="43"/>
        <v>2103225.21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</row>
    <row r="152" ht="15" customHeight="1" outlineLevel="1" spans="2:85">
      <c r="B152" s="10">
        <v>201812</v>
      </c>
      <c r="C152" s="11">
        <f t="shared" ref="C152:W152" si="44">IF(C21="","",C21+C113)</f>
        <v>2548740</v>
      </c>
      <c r="D152" s="11">
        <f t="shared" si="44"/>
        <v>2622800</v>
      </c>
      <c r="E152" s="11">
        <f t="shared" si="44"/>
        <v>2599060</v>
      </c>
      <c r="F152" s="11">
        <f t="shared" si="44"/>
        <v>2559060</v>
      </c>
      <c r="G152" s="11">
        <f t="shared" si="44"/>
        <v>2559060</v>
      </c>
      <c r="H152" s="11">
        <f t="shared" si="44"/>
        <v>2559060</v>
      </c>
      <c r="I152" s="11">
        <f t="shared" si="44"/>
        <v>2559060</v>
      </c>
      <c r="J152" s="11">
        <f t="shared" si="44"/>
        <v>2559060</v>
      </c>
      <c r="K152" s="11">
        <f t="shared" si="44"/>
        <v>2559060</v>
      </c>
      <c r="L152" s="11">
        <f t="shared" si="44"/>
        <v>2559060</v>
      </c>
      <c r="M152" s="11">
        <f t="shared" si="44"/>
        <v>2559060</v>
      </c>
      <c r="N152" s="11">
        <f t="shared" si="44"/>
        <v>2559060</v>
      </c>
      <c r="O152" s="11">
        <f t="shared" si="44"/>
        <v>2559060</v>
      </c>
      <c r="P152" s="11">
        <f t="shared" si="44"/>
        <v>2559060</v>
      </c>
      <c r="Q152" s="11">
        <f t="shared" si="44"/>
        <v>2559060</v>
      </c>
      <c r="R152" s="11">
        <f t="shared" si="44"/>
        <v>2559060</v>
      </c>
      <c r="S152" s="11">
        <f t="shared" si="44"/>
        <v>2559060</v>
      </c>
      <c r="T152" s="11">
        <f t="shared" si="44"/>
        <v>2559060</v>
      </c>
      <c r="U152" s="11">
        <f t="shared" si="44"/>
        <v>2559060</v>
      </c>
      <c r="V152" s="11">
        <f t="shared" si="44"/>
        <v>2559060</v>
      </c>
      <c r="W152" s="11">
        <f t="shared" si="44"/>
        <v>2559060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201812</v>
      </c>
      <c r="AY152" s="11">
        <f t="shared" ref="AY152:BS152" si="45">IF(AY21="","",AY21+AY113)</f>
        <v>1323300.19</v>
      </c>
      <c r="AZ152" s="11">
        <f t="shared" si="45"/>
        <v>1360330.34</v>
      </c>
      <c r="BA152" s="11">
        <f t="shared" si="45"/>
        <v>1348460.7</v>
      </c>
      <c r="BB152" s="11">
        <f t="shared" si="45"/>
        <v>1328460.7</v>
      </c>
      <c r="BC152" s="11">
        <f t="shared" si="45"/>
        <v>1328460.7</v>
      </c>
      <c r="BD152" s="11">
        <f t="shared" si="45"/>
        <v>1328460.7</v>
      </c>
      <c r="BE152" s="11">
        <f t="shared" si="45"/>
        <v>1328460.7</v>
      </c>
      <c r="BF152" s="11">
        <f t="shared" si="45"/>
        <v>1328460.7</v>
      </c>
      <c r="BG152" s="11">
        <f t="shared" si="45"/>
        <v>1328460.7</v>
      </c>
      <c r="BH152" s="11">
        <f t="shared" si="45"/>
        <v>1328460.7</v>
      </c>
      <c r="BI152" s="11">
        <f t="shared" si="45"/>
        <v>1328460.7</v>
      </c>
      <c r="BJ152" s="11">
        <f t="shared" si="45"/>
        <v>1328460.7</v>
      </c>
      <c r="BK152" s="11">
        <f t="shared" si="45"/>
        <v>1328460.7</v>
      </c>
      <c r="BL152" s="11">
        <f t="shared" si="45"/>
        <v>1328460.7</v>
      </c>
      <c r="BM152" s="11">
        <f t="shared" si="45"/>
        <v>1328460.7</v>
      </c>
      <c r="BN152" s="11">
        <f t="shared" si="45"/>
        <v>1328460.7</v>
      </c>
      <c r="BO152" s="11">
        <f t="shared" si="45"/>
        <v>1328460.7</v>
      </c>
      <c r="BP152" s="11">
        <f t="shared" si="45"/>
        <v>1328460.7</v>
      </c>
      <c r="BQ152" s="11">
        <f t="shared" si="45"/>
        <v>1328460.7</v>
      </c>
      <c r="BR152" s="11">
        <f t="shared" si="45"/>
        <v>1328460.7</v>
      </c>
      <c r="BS152" s="11">
        <f t="shared" si="45"/>
        <v>1328460.7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</row>
    <row r="153" ht="15" customHeight="1" outlineLevel="1" spans="2:85">
      <c r="B153" s="10">
        <v>201903</v>
      </c>
      <c r="C153" s="11">
        <f t="shared" ref="C153:V153" si="46">IF(C22="","",C22+C114)</f>
        <v>2963340</v>
      </c>
      <c r="D153" s="11">
        <f t="shared" si="46"/>
        <v>2710910</v>
      </c>
      <c r="E153" s="11">
        <f t="shared" si="46"/>
        <v>2624010</v>
      </c>
      <c r="F153" s="11">
        <f t="shared" si="46"/>
        <v>2624010</v>
      </c>
      <c r="G153" s="11">
        <f t="shared" si="46"/>
        <v>2624010</v>
      </c>
      <c r="H153" s="11">
        <f t="shared" si="46"/>
        <v>2624010</v>
      </c>
      <c r="I153" s="11">
        <f t="shared" si="46"/>
        <v>2624010</v>
      </c>
      <c r="J153" s="11">
        <f t="shared" si="46"/>
        <v>2624010</v>
      </c>
      <c r="K153" s="11">
        <f t="shared" si="46"/>
        <v>2624010</v>
      </c>
      <c r="L153" s="11">
        <f t="shared" si="46"/>
        <v>2624010</v>
      </c>
      <c r="M153" s="11">
        <f t="shared" si="46"/>
        <v>2624010</v>
      </c>
      <c r="N153" s="11">
        <f t="shared" si="46"/>
        <v>2624010</v>
      </c>
      <c r="O153" s="11">
        <f t="shared" si="46"/>
        <v>2624010</v>
      </c>
      <c r="P153" s="11">
        <f t="shared" si="46"/>
        <v>2624010</v>
      </c>
      <c r="Q153" s="11">
        <f t="shared" si="46"/>
        <v>2624010</v>
      </c>
      <c r="R153" s="11">
        <f t="shared" si="46"/>
        <v>2624010</v>
      </c>
      <c r="S153" s="11">
        <f t="shared" si="46"/>
        <v>2624010</v>
      </c>
      <c r="T153" s="11">
        <f t="shared" si="46"/>
        <v>2624010</v>
      </c>
      <c r="U153" s="11">
        <f t="shared" si="46"/>
        <v>2624010</v>
      </c>
      <c r="V153" s="11">
        <f t="shared" si="46"/>
        <v>2624010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201903</v>
      </c>
      <c r="AY153" s="11">
        <f t="shared" ref="AY153:BR153" si="47">IF(AY22="","",AY22+AY114)</f>
        <v>1481669.85</v>
      </c>
      <c r="AZ153" s="11">
        <f t="shared" si="47"/>
        <v>1355454.54</v>
      </c>
      <c r="BA153" s="11">
        <f t="shared" si="47"/>
        <v>1312004.5</v>
      </c>
      <c r="BB153" s="11">
        <f t="shared" si="47"/>
        <v>1312004.5</v>
      </c>
      <c r="BC153" s="11">
        <f t="shared" si="47"/>
        <v>1312004.5</v>
      </c>
      <c r="BD153" s="11">
        <f t="shared" si="47"/>
        <v>1312004.5</v>
      </c>
      <c r="BE153" s="11">
        <f t="shared" si="47"/>
        <v>1312004.5</v>
      </c>
      <c r="BF153" s="11">
        <f t="shared" si="47"/>
        <v>1312004.5</v>
      </c>
      <c r="BG153" s="11">
        <f t="shared" si="47"/>
        <v>1312004.5</v>
      </c>
      <c r="BH153" s="11">
        <f t="shared" si="47"/>
        <v>1312004.5</v>
      </c>
      <c r="BI153" s="11">
        <f t="shared" si="47"/>
        <v>1312004.5</v>
      </c>
      <c r="BJ153" s="11">
        <f t="shared" si="47"/>
        <v>1312004.5</v>
      </c>
      <c r="BK153" s="11">
        <f t="shared" si="47"/>
        <v>1312004.5</v>
      </c>
      <c r="BL153" s="11">
        <f t="shared" si="47"/>
        <v>1312004.5</v>
      </c>
      <c r="BM153" s="11">
        <f t="shared" si="47"/>
        <v>1312004.5</v>
      </c>
      <c r="BN153" s="11">
        <f t="shared" si="47"/>
        <v>1312004.5</v>
      </c>
      <c r="BO153" s="11">
        <f t="shared" si="47"/>
        <v>1312004.5</v>
      </c>
      <c r="BP153" s="11">
        <f t="shared" si="47"/>
        <v>1312004.5</v>
      </c>
      <c r="BQ153" s="11">
        <f t="shared" si="47"/>
        <v>1312004.5</v>
      </c>
      <c r="BR153" s="11">
        <f t="shared" si="47"/>
        <v>1312004.5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</row>
    <row r="154" ht="15" customHeight="1" outlineLevel="1" spans="2:85">
      <c r="B154" s="10">
        <v>201906</v>
      </c>
      <c r="C154" s="11">
        <f t="shared" ref="C154:U154" si="48">IF(C23="","",C23+C115)</f>
        <v>2589800</v>
      </c>
      <c r="D154" s="11">
        <f t="shared" si="48"/>
        <v>2616390</v>
      </c>
      <c r="E154" s="11">
        <f t="shared" si="48"/>
        <v>2617440</v>
      </c>
      <c r="F154" s="11">
        <f t="shared" si="48"/>
        <v>2617440</v>
      </c>
      <c r="G154" s="11">
        <f t="shared" si="48"/>
        <v>2617440</v>
      </c>
      <c r="H154" s="11">
        <f t="shared" si="48"/>
        <v>2617440</v>
      </c>
      <c r="I154" s="11">
        <f t="shared" si="48"/>
        <v>2617440</v>
      </c>
      <c r="J154" s="11">
        <f t="shared" si="48"/>
        <v>2617440</v>
      </c>
      <c r="K154" s="11">
        <f t="shared" si="48"/>
        <v>2617440</v>
      </c>
      <c r="L154" s="11">
        <f t="shared" si="48"/>
        <v>2617440</v>
      </c>
      <c r="M154" s="11">
        <f t="shared" si="48"/>
        <v>2617440</v>
      </c>
      <c r="N154" s="11">
        <f t="shared" si="48"/>
        <v>2617440</v>
      </c>
      <c r="O154" s="11">
        <f t="shared" si="48"/>
        <v>2617440</v>
      </c>
      <c r="P154" s="11">
        <f t="shared" si="48"/>
        <v>2617440</v>
      </c>
      <c r="Q154" s="11">
        <f t="shared" si="48"/>
        <v>2617440</v>
      </c>
      <c r="R154" s="11">
        <f t="shared" si="48"/>
        <v>2617440</v>
      </c>
      <c r="S154" s="11">
        <f t="shared" si="48"/>
        <v>2617440</v>
      </c>
      <c r="T154" s="11">
        <f t="shared" si="48"/>
        <v>2617440</v>
      </c>
      <c r="U154" s="11">
        <f t="shared" si="48"/>
        <v>2617440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201906</v>
      </c>
      <c r="AY154" s="11">
        <f t="shared" ref="AY154:BQ154" si="49">IF(AY23="","",AY23+AY115)</f>
        <v>1294899.95</v>
      </c>
      <c r="AZ154" s="11">
        <f t="shared" si="49"/>
        <v>1308194.45</v>
      </c>
      <c r="BA154" s="11">
        <f t="shared" si="49"/>
        <v>1308720.08</v>
      </c>
      <c r="BB154" s="11">
        <f t="shared" si="49"/>
        <v>1308720.08</v>
      </c>
      <c r="BC154" s="11">
        <f t="shared" si="49"/>
        <v>1308720.08</v>
      </c>
      <c r="BD154" s="11">
        <f t="shared" si="49"/>
        <v>1308720.08</v>
      </c>
      <c r="BE154" s="11">
        <f t="shared" si="49"/>
        <v>1308720.08</v>
      </c>
      <c r="BF154" s="11">
        <f t="shared" si="49"/>
        <v>1308720.08</v>
      </c>
      <c r="BG154" s="11">
        <f t="shared" si="49"/>
        <v>1308720.08</v>
      </c>
      <c r="BH154" s="11">
        <f t="shared" si="49"/>
        <v>1308720.08</v>
      </c>
      <c r="BI154" s="11">
        <f t="shared" si="49"/>
        <v>1308720.08</v>
      </c>
      <c r="BJ154" s="11">
        <f t="shared" si="49"/>
        <v>1308720.08</v>
      </c>
      <c r="BK154" s="11">
        <f t="shared" si="49"/>
        <v>1308720.08</v>
      </c>
      <c r="BL154" s="11">
        <f t="shared" si="49"/>
        <v>1308720.08</v>
      </c>
      <c r="BM154" s="11">
        <f t="shared" si="49"/>
        <v>1308720.08</v>
      </c>
      <c r="BN154" s="11">
        <f t="shared" si="49"/>
        <v>1308720.08</v>
      </c>
      <c r="BO154" s="11">
        <f t="shared" si="49"/>
        <v>1308720.08</v>
      </c>
      <c r="BP154" s="11">
        <f t="shared" si="49"/>
        <v>1308720.08</v>
      </c>
      <c r="BQ154" s="11">
        <f t="shared" si="49"/>
        <v>1308720.08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</row>
    <row r="155" ht="15" customHeight="1" outlineLevel="1" spans="2:85">
      <c r="B155" s="10">
        <v>201909</v>
      </c>
      <c r="C155" s="11">
        <f t="shared" ref="C155:T155" si="50">IF(C24="","",C24+C116)</f>
        <v>4111810</v>
      </c>
      <c r="D155" s="11">
        <f t="shared" si="50"/>
        <v>4107200</v>
      </c>
      <c r="E155" s="11">
        <f t="shared" si="50"/>
        <v>4108610</v>
      </c>
      <c r="F155" s="11">
        <f t="shared" si="50"/>
        <v>4100610</v>
      </c>
      <c r="G155" s="11">
        <f t="shared" si="50"/>
        <v>4100610</v>
      </c>
      <c r="H155" s="11">
        <f t="shared" si="50"/>
        <v>4100610</v>
      </c>
      <c r="I155" s="11">
        <f t="shared" si="50"/>
        <v>4100610</v>
      </c>
      <c r="J155" s="11">
        <f t="shared" si="50"/>
        <v>4084610</v>
      </c>
      <c r="K155" s="11">
        <f t="shared" si="50"/>
        <v>4084610</v>
      </c>
      <c r="L155" s="11">
        <f t="shared" si="50"/>
        <v>4060610</v>
      </c>
      <c r="M155" s="11">
        <f t="shared" si="50"/>
        <v>4060610</v>
      </c>
      <c r="N155" s="11">
        <f t="shared" si="50"/>
        <v>4060610</v>
      </c>
      <c r="O155" s="11">
        <f t="shared" si="50"/>
        <v>4060610</v>
      </c>
      <c r="P155" s="11">
        <f t="shared" si="50"/>
        <v>4060610</v>
      </c>
      <c r="Q155" s="11">
        <f t="shared" si="50"/>
        <v>4060610</v>
      </c>
      <c r="R155" s="11">
        <f t="shared" si="50"/>
        <v>4060610</v>
      </c>
      <c r="S155" s="11">
        <f t="shared" si="50"/>
        <v>4060610</v>
      </c>
      <c r="T155" s="11">
        <f t="shared" si="50"/>
        <v>4060610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201909</v>
      </c>
      <c r="AY155" s="11">
        <f t="shared" ref="AY155:BP155" si="51">IF(AY24="","",AY24+AY116)</f>
        <v>2055905.12</v>
      </c>
      <c r="AZ155" s="11">
        <f t="shared" si="51"/>
        <v>2053599.87</v>
      </c>
      <c r="BA155" s="11">
        <f t="shared" si="51"/>
        <v>2054304.65</v>
      </c>
      <c r="BB155" s="11">
        <f t="shared" si="51"/>
        <v>2050304.65</v>
      </c>
      <c r="BC155" s="11">
        <f t="shared" si="51"/>
        <v>2050304.65</v>
      </c>
      <c r="BD155" s="11">
        <f t="shared" si="51"/>
        <v>2070304.65</v>
      </c>
      <c r="BE155" s="11">
        <f t="shared" si="51"/>
        <v>2070304.65</v>
      </c>
      <c r="BF155" s="11">
        <f t="shared" si="51"/>
        <v>2054304.65</v>
      </c>
      <c r="BG155" s="11">
        <f t="shared" si="51"/>
        <v>2054304.65</v>
      </c>
      <c r="BH155" s="11">
        <f t="shared" si="51"/>
        <v>2030304.65</v>
      </c>
      <c r="BI155" s="11">
        <f t="shared" si="51"/>
        <v>2030304.65</v>
      </c>
      <c r="BJ155" s="11">
        <f t="shared" si="51"/>
        <v>2030304.65</v>
      </c>
      <c r="BK155" s="11">
        <f t="shared" si="51"/>
        <v>2030304.65</v>
      </c>
      <c r="BL155" s="11">
        <f t="shared" si="51"/>
        <v>2030304.65</v>
      </c>
      <c r="BM155" s="11">
        <f t="shared" si="51"/>
        <v>2030304.65</v>
      </c>
      <c r="BN155" s="11">
        <f t="shared" si="51"/>
        <v>2030304.65</v>
      </c>
      <c r="BO155" s="11">
        <f t="shared" si="51"/>
        <v>2030304.65</v>
      </c>
      <c r="BP155" s="11">
        <f t="shared" si="51"/>
        <v>2030304.65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</row>
    <row r="156" ht="15" customHeight="1" outlineLevel="1" spans="2:85">
      <c r="B156" s="10">
        <v>201912</v>
      </c>
      <c r="C156" s="11">
        <f t="shared" ref="C156:S156" si="52">IF(C25="","",C25+C117)</f>
        <v>2923470</v>
      </c>
      <c r="D156" s="11">
        <f t="shared" si="52"/>
        <v>2949050</v>
      </c>
      <c r="E156" s="11">
        <f t="shared" si="52"/>
        <v>2949100</v>
      </c>
      <c r="F156" s="11">
        <f t="shared" si="52"/>
        <v>2939680</v>
      </c>
      <c r="G156" s="11">
        <f t="shared" si="52"/>
        <v>2939680</v>
      </c>
      <c r="H156" s="11">
        <f t="shared" si="52"/>
        <v>2939680</v>
      </c>
      <c r="I156" s="11">
        <f t="shared" si="52"/>
        <v>2939680</v>
      </c>
      <c r="J156" s="11">
        <f t="shared" si="52"/>
        <v>2939680</v>
      </c>
      <c r="K156" s="11">
        <f t="shared" si="52"/>
        <v>2931680</v>
      </c>
      <c r="L156" s="11">
        <f t="shared" si="52"/>
        <v>2931680</v>
      </c>
      <c r="M156" s="11">
        <f t="shared" si="52"/>
        <v>2931680</v>
      </c>
      <c r="N156" s="11">
        <f t="shared" si="52"/>
        <v>2931680</v>
      </c>
      <c r="O156" s="11">
        <f t="shared" si="52"/>
        <v>2931680</v>
      </c>
      <c r="P156" s="11">
        <f t="shared" si="52"/>
        <v>2931680</v>
      </c>
      <c r="Q156" s="11">
        <f t="shared" si="52"/>
        <v>2931680</v>
      </c>
      <c r="R156" s="11">
        <f t="shared" si="52"/>
        <v>2931680</v>
      </c>
      <c r="S156" s="11">
        <f t="shared" si="52"/>
        <v>2931680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201912</v>
      </c>
      <c r="AY156" s="11">
        <f t="shared" ref="AY156:BO156" si="53">IF(AY25="","",AY25+AY117)</f>
        <v>1461734.62</v>
      </c>
      <c r="AZ156" s="11">
        <f t="shared" si="53"/>
        <v>1474524.62</v>
      </c>
      <c r="BA156" s="11">
        <f t="shared" si="53"/>
        <v>1474549.74</v>
      </c>
      <c r="BB156" s="11">
        <f t="shared" si="53"/>
        <v>1469839.7</v>
      </c>
      <c r="BC156" s="11">
        <f t="shared" si="53"/>
        <v>1473839.7</v>
      </c>
      <c r="BD156" s="11">
        <f t="shared" si="53"/>
        <v>1473839.7</v>
      </c>
      <c r="BE156" s="11">
        <f t="shared" si="53"/>
        <v>1473839.7</v>
      </c>
      <c r="BF156" s="11">
        <f t="shared" si="53"/>
        <v>1473839.7</v>
      </c>
      <c r="BG156" s="11">
        <f t="shared" si="53"/>
        <v>1465839.7</v>
      </c>
      <c r="BH156" s="11">
        <f t="shared" si="53"/>
        <v>1465839.7</v>
      </c>
      <c r="BI156" s="11">
        <f t="shared" si="53"/>
        <v>1465839.7</v>
      </c>
      <c r="BJ156" s="11">
        <f t="shared" si="53"/>
        <v>1465839.7</v>
      </c>
      <c r="BK156" s="11">
        <f t="shared" si="53"/>
        <v>1465839.7</v>
      </c>
      <c r="BL156" s="11">
        <f t="shared" si="53"/>
        <v>1465839.7</v>
      </c>
      <c r="BM156" s="11">
        <f t="shared" si="53"/>
        <v>1465839.7</v>
      </c>
      <c r="BN156" s="11">
        <f t="shared" si="53"/>
        <v>1465839.7</v>
      </c>
      <c r="BO156" s="11">
        <f t="shared" si="53"/>
        <v>1465839.7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</row>
    <row r="157" ht="15" customHeight="1" outlineLevel="1" spans="2:85">
      <c r="B157" s="10">
        <v>202003</v>
      </c>
      <c r="C157" s="11">
        <f t="shared" ref="C157:R157" si="54">IF(C26="","",C26+C118)</f>
        <v>2552380</v>
      </c>
      <c r="D157" s="11">
        <f t="shared" si="54"/>
        <v>2583260</v>
      </c>
      <c r="E157" s="11">
        <f t="shared" si="54"/>
        <v>2575970</v>
      </c>
      <c r="F157" s="11">
        <f t="shared" si="54"/>
        <v>2576090</v>
      </c>
      <c r="G157" s="11">
        <f t="shared" si="54"/>
        <v>2576140</v>
      </c>
      <c r="H157" s="11">
        <f t="shared" si="54"/>
        <v>2576140</v>
      </c>
      <c r="I157" s="11">
        <f t="shared" si="54"/>
        <v>2576140</v>
      </c>
      <c r="J157" s="11">
        <f t="shared" si="54"/>
        <v>2576140</v>
      </c>
      <c r="K157" s="11">
        <f t="shared" si="54"/>
        <v>2576140</v>
      </c>
      <c r="L157" s="11">
        <f t="shared" si="54"/>
        <v>2576140</v>
      </c>
      <c r="M157" s="11">
        <f t="shared" si="54"/>
        <v>2576140</v>
      </c>
      <c r="N157" s="11">
        <f t="shared" si="54"/>
        <v>2576140</v>
      </c>
      <c r="O157" s="11">
        <f t="shared" si="54"/>
        <v>2576140</v>
      </c>
      <c r="P157" s="11">
        <f t="shared" si="54"/>
        <v>2576140</v>
      </c>
      <c r="Q157" s="11">
        <f t="shared" si="54"/>
        <v>2576140</v>
      </c>
      <c r="R157" s="11">
        <f t="shared" si="54"/>
        <v>2576140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202003</v>
      </c>
      <c r="AY157" s="11">
        <f t="shared" ref="AY157:BN157" si="55">IF(AY26="","",AY26+AY118)</f>
        <v>1276190.22</v>
      </c>
      <c r="AZ157" s="11">
        <f t="shared" si="55"/>
        <v>1291630.1</v>
      </c>
      <c r="BA157" s="11">
        <f t="shared" si="55"/>
        <v>1287985.06</v>
      </c>
      <c r="BB157" s="11">
        <f t="shared" si="55"/>
        <v>1300105.06</v>
      </c>
      <c r="BC157" s="11">
        <f t="shared" si="55"/>
        <v>1300155.06</v>
      </c>
      <c r="BD157" s="11">
        <f t="shared" si="55"/>
        <v>1300155.06</v>
      </c>
      <c r="BE157" s="11">
        <f t="shared" si="55"/>
        <v>1300155.06</v>
      </c>
      <c r="BF157" s="11">
        <f t="shared" si="55"/>
        <v>1300155.06</v>
      </c>
      <c r="BG157" s="11">
        <f t="shared" si="55"/>
        <v>1300155.06</v>
      </c>
      <c r="BH157" s="11">
        <f t="shared" si="55"/>
        <v>1300155.06</v>
      </c>
      <c r="BI157" s="11">
        <f t="shared" si="55"/>
        <v>1300155.06</v>
      </c>
      <c r="BJ157" s="11">
        <f t="shared" si="55"/>
        <v>1300155.06</v>
      </c>
      <c r="BK157" s="11">
        <f t="shared" si="55"/>
        <v>1300155.06</v>
      </c>
      <c r="BL157" s="11">
        <f t="shared" si="55"/>
        <v>1300155.06</v>
      </c>
      <c r="BM157" s="11">
        <f t="shared" si="55"/>
        <v>1300155.06</v>
      </c>
      <c r="BN157" s="11">
        <f t="shared" si="55"/>
        <v>1300155.06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</row>
    <row r="158" ht="15" customHeight="1" outlineLevel="1" spans="2:85">
      <c r="B158" s="10">
        <v>202006</v>
      </c>
      <c r="C158" s="11">
        <f t="shared" ref="C158:Q158" si="56">IF(C27="","",C27+C119)</f>
        <v>2744980</v>
      </c>
      <c r="D158" s="11">
        <f t="shared" si="56"/>
        <v>2765090</v>
      </c>
      <c r="E158" s="11">
        <f t="shared" si="56"/>
        <v>2731310</v>
      </c>
      <c r="F158" s="11">
        <f t="shared" si="56"/>
        <v>2731420</v>
      </c>
      <c r="G158" s="11">
        <f t="shared" si="56"/>
        <v>2731420</v>
      </c>
      <c r="H158" s="11">
        <f t="shared" si="56"/>
        <v>2731420</v>
      </c>
      <c r="I158" s="11">
        <f t="shared" si="56"/>
        <v>2731420</v>
      </c>
      <c r="J158" s="11">
        <f t="shared" si="56"/>
        <v>2731420</v>
      </c>
      <c r="K158" s="11">
        <f t="shared" si="56"/>
        <v>2731420</v>
      </c>
      <c r="L158" s="11">
        <f t="shared" si="56"/>
        <v>2731420</v>
      </c>
      <c r="M158" s="11">
        <f t="shared" si="56"/>
        <v>2731420</v>
      </c>
      <c r="N158" s="11">
        <f t="shared" si="56"/>
        <v>2731420</v>
      </c>
      <c r="O158" s="11">
        <f t="shared" si="56"/>
        <v>2731420</v>
      </c>
      <c r="P158" s="11">
        <f t="shared" si="56"/>
        <v>2731420</v>
      </c>
      <c r="Q158" s="11">
        <f t="shared" si="56"/>
        <v>2731420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202006</v>
      </c>
      <c r="AY158" s="11">
        <f t="shared" ref="AY158:BM158" si="57">IF(AY27="","",AY27+AY119)</f>
        <v>1372490</v>
      </c>
      <c r="AZ158" s="11">
        <f t="shared" si="57"/>
        <v>1382545.06</v>
      </c>
      <c r="BA158" s="11">
        <f t="shared" si="57"/>
        <v>1383715.06</v>
      </c>
      <c r="BB158" s="11">
        <f t="shared" si="57"/>
        <v>1383800.06</v>
      </c>
      <c r="BC158" s="11">
        <f t="shared" si="57"/>
        <v>1383800.06</v>
      </c>
      <c r="BD158" s="11">
        <f t="shared" si="57"/>
        <v>1383800.06</v>
      </c>
      <c r="BE158" s="11">
        <f t="shared" si="57"/>
        <v>1383800.06</v>
      </c>
      <c r="BF158" s="11">
        <f t="shared" si="57"/>
        <v>1383800.06</v>
      </c>
      <c r="BG158" s="11">
        <f t="shared" si="57"/>
        <v>1383800.06</v>
      </c>
      <c r="BH158" s="11">
        <f t="shared" si="57"/>
        <v>1383800.06</v>
      </c>
      <c r="BI158" s="11">
        <f t="shared" si="57"/>
        <v>1383800.06</v>
      </c>
      <c r="BJ158" s="11">
        <f t="shared" si="57"/>
        <v>1383800.06</v>
      </c>
      <c r="BK158" s="11">
        <f t="shared" si="57"/>
        <v>1383800.06</v>
      </c>
      <c r="BL158" s="11">
        <f t="shared" si="57"/>
        <v>1383800.06</v>
      </c>
      <c r="BM158" s="11">
        <f t="shared" si="57"/>
        <v>1383800.06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</row>
    <row r="159" ht="15" customHeight="1" outlineLevel="1" spans="2:85">
      <c r="B159" s="10">
        <v>202009</v>
      </c>
      <c r="C159" s="11">
        <f t="shared" ref="C159:P159" si="58">IF(C28="","",C28+C120)</f>
        <v>7518340</v>
      </c>
      <c r="D159" s="11">
        <f t="shared" si="58"/>
        <v>7566010</v>
      </c>
      <c r="E159" s="11">
        <f t="shared" si="58"/>
        <v>7527290</v>
      </c>
      <c r="F159" s="11">
        <f t="shared" si="58"/>
        <v>7519330</v>
      </c>
      <c r="G159" s="11">
        <f t="shared" si="58"/>
        <v>7519570</v>
      </c>
      <c r="H159" s="11">
        <f t="shared" si="58"/>
        <v>7487570</v>
      </c>
      <c r="I159" s="11">
        <f t="shared" si="58"/>
        <v>7487570</v>
      </c>
      <c r="J159" s="11">
        <f t="shared" si="58"/>
        <v>7487570</v>
      </c>
      <c r="K159" s="11">
        <f t="shared" si="58"/>
        <v>7487570</v>
      </c>
      <c r="L159" s="11">
        <f t="shared" si="58"/>
        <v>7487570</v>
      </c>
      <c r="M159" s="11">
        <f t="shared" si="58"/>
        <v>7487570</v>
      </c>
      <c r="N159" s="11">
        <f t="shared" si="58"/>
        <v>7487570</v>
      </c>
      <c r="O159" s="11">
        <f t="shared" si="58"/>
        <v>7487570</v>
      </c>
      <c r="P159" s="11">
        <f t="shared" si="58"/>
        <v>7487570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202009</v>
      </c>
      <c r="AY159" s="11">
        <f t="shared" ref="AY159:BL159" si="59">IF(AY28="","",AY28+AY120)</f>
        <v>3759170.02</v>
      </c>
      <c r="AZ159" s="11">
        <f t="shared" si="59"/>
        <v>3911185.02</v>
      </c>
      <c r="BA159" s="11">
        <f t="shared" si="59"/>
        <v>3891825.02</v>
      </c>
      <c r="BB159" s="11">
        <f t="shared" si="59"/>
        <v>3887845.02</v>
      </c>
      <c r="BC159" s="11">
        <f t="shared" si="59"/>
        <v>3887965.02</v>
      </c>
      <c r="BD159" s="11">
        <f t="shared" si="59"/>
        <v>3871965.02</v>
      </c>
      <c r="BE159" s="11">
        <f t="shared" si="59"/>
        <v>3871965.02</v>
      </c>
      <c r="BF159" s="11">
        <f t="shared" si="59"/>
        <v>3871965.02</v>
      </c>
      <c r="BG159" s="11">
        <f t="shared" si="59"/>
        <v>3871965.02</v>
      </c>
      <c r="BH159" s="11">
        <f t="shared" si="59"/>
        <v>3871965.02</v>
      </c>
      <c r="BI159" s="11">
        <f t="shared" si="59"/>
        <v>3871965.02</v>
      </c>
      <c r="BJ159" s="11">
        <f t="shared" si="59"/>
        <v>3871965.02</v>
      </c>
      <c r="BK159" s="11">
        <f t="shared" si="59"/>
        <v>3871965.02</v>
      </c>
      <c r="BL159" s="11">
        <f t="shared" si="59"/>
        <v>3871965.02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</row>
    <row r="160" ht="15" customHeight="1" outlineLevel="1" spans="2:85">
      <c r="B160" s="10">
        <v>202012</v>
      </c>
      <c r="C160" s="11">
        <f t="shared" ref="C160:O160" si="60">IF(C29="","",C29+C121)</f>
        <v>2927500</v>
      </c>
      <c r="D160" s="11">
        <f t="shared" si="60"/>
        <v>2963190</v>
      </c>
      <c r="E160" s="11">
        <f t="shared" si="60"/>
        <v>2947190</v>
      </c>
      <c r="F160" s="11">
        <f t="shared" si="60"/>
        <v>2947430</v>
      </c>
      <c r="G160" s="11">
        <f t="shared" si="60"/>
        <v>2883430</v>
      </c>
      <c r="H160" s="11">
        <f t="shared" si="60"/>
        <v>2883430</v>
      </c>
      <c r="I160" s="11">
        <f t="shared" si="60"/>
        <v>2883430</v>
      </c>
      <c r="J160" s="11">
        <f t="shared" si="60"/>
        <v>2883430</v>
      </c>
      <c r="K160" s="11">
        <f t="shared" si="60"/>
        <v>2883430</v>
      </c>
      <c r="L160" s="11">
        <f t="shared" si="60"/>
        <v>2883430</v>
      </c>
      <c r="M160" s="11">
        <f t="shared" si="60"/>
        <v>2883430</v>
      </c>
      <c r="N160" s="11">
        <f t="shared" si="60"/>
        <v>2883430</v>
      </c>
      <c r="O160" s="11">
        <f t="shared" si="60"/>
        <v>2883430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202012</v>
      </c>
      <c r="AY160" s="11">
        <f t="shared" ref="AY160:BK160" si="61">IF(AY29="","",AY29+AY121)</f>
        <v>1566230</v>
      </c>
      <c r="AZ160" s="11">
        <f t="shared" si="61"/>
        <v>1584075</v>
      </c>
      <c r="BA160" s="11">
        <f t="shared" si="61"/>
        <v>1576075</v>
      </c>
      <c r="BB160" s="11">
        <f t="shared" si="61"/>
        <v>1576195</v>
      </c>
      <c r="BC160" s="11">
        <f t="shared" si="61"/>
        <v>1544195</v>
      </c>
      <c r="BD160" s="11">
        <f t="shared" si="61"/>
        <v>1544195</v>
      </c>
      <c r="BE160" s="11">
        <f t="shared" si="61"/>
        <v>1544195</v>
      </c>
      <c r="BF160" s="11">
        <f t="shared" si="61"/>
        <v>1544195</v>
      </c>
      <c r="BG160" s="11">
        <f t="shared" si="61"/>
        <v>1544195</v>
      </c>
      <c r="BH160" s="11">
        <f t="shared" si="61"/>
        <v>1544195</v>
      </c>
      <c r="BI160" s="11">
        <f t="shared" si="61"/>
        <v>1544195</v>
      </c>
      <c r="BJ160" s="11">
        <f t="shared" si="61"/>
        <v>1544195</v>
      </c>
      <c r="BK160" s="11">
        <f t="shared" si="61"/>
        <v>1544195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</row>
    <row r="161" ht="15" customHeight="1" outlineLevel="1" spans="2:85">
      <c r="B161" s="10">
        <v>202103</v>
      </c>
      <c r="C161" s="11">
        <f t="shared" ref="C161:N161" si="62">IF(C30="","",C30+C122)</f>
        <v>2491090</v>
      </c>
      <c r="D161" s="11">
        <f t="shared" si="62"/>
        <v>2560970</v>
      </c>
      <c r="E161" s="11">
        <f t="shared" si="62"/>
        <v>2561210</v>
      </c>
      <c r="F161" s="11">
        <f t="shared" si="62"/>
        <v>2525270</v>
      </c>
      <c r="G161" s="11">
        <f t="shared" si="62"/>
        <v>2525270</v>
      </c>
      <c r="H161" s="11">
        <f t="shared" si="62"/>
        <v>2525270</v>
      </c>
      <c r="I161" s="11">
        <f t="shared" si="62"/>
        <v>2525270</v>
      </c>
      <c r="J161" s="11">
        <f t="shared" si="62"/>
        <v>2525270</v>
      </c>
      <c r="K161" s="11">
        <f t="shared" si="62"/>
        <v>2525270</v>
      </c>
      <c r="L161" s="11">
        <f t="shared" si="62"/>
        <v>2525270</v>
      </c>
      <c r="M161" s="11">
        <f t="shared" si="62"/>
        <v>2525270</v>
      </c>
      <c r="N161" s="11">
        <f t="shared" si="62"/>
        <v>2525270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202103</v>
      </c>
      <c r="AY161" s="11">
        <f t="shared" ref="AY161:BJ161" si="63">IF(AY30="","",AY30+AY122)</f>
        <v>1245545</v>
      </c>
      <c r="AZ161" s="11">
        <f t="shared" si="63"/>
        <v>1280485</v>
      </c>
      <c r="BA161" s="11">
        <f t="shared" si="63"/>
        <v>1280605</v>
      </c>
      <c r="BB161" s="11">
        <f t="shared" si="63"/>
        <v>1265653</v>
      </c>
      <c r="BC161" s="11">
        <f t="shared" si="63"/>
        <v>1265653</v>
      </c>
      <c r="BD161" s="11">
        <f t="shared" si="63"/>
        <v>1265653</v>
      </c>
      <c r="BE161" s="11">
        <f t="shared" si="63"/>
        <v>1265653</v>
      </c>
      <c r="BF161" s="11">
        <f t="shared" si="63"/>
        <v>1265653</v>
      </c>
      <c r="BG161" s="11">
        <f t="shared" si="63"/>
        <v>1265653</v>
      </c>
      <c r="BH161" s="11">
        <f t="shared" si="63"/>
        <v>1265653</v>
      </c>
      <c r="BI161" s="11">
        <f t="shared" si="63"/>
        <v>1265653</v>
      </c>
      <c r="BJ161" s="11">
        <f t="shared" si="63"/>
        <v>1265653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</row>
    <row r="162" ht="15" customHeight="1" outlineLevel="1" spans="2:85">
      <c r="B162" s="10">
        <v>202106</v>
      </c>
      <c r="C162" s="11">
        <f t="shared" ref="C162:M162" si="64">IF(C31="","",C31+C123)</f>
        <v>3271960</v>
      </c>
      <c r="D162" s="11">
        <f t="shared" si="64"/>
        <v>3358380</v>
      </c>
      <c r="E162" s="11">
        <f t="shared" si="64"/>
        <v>3358440</v>
      </c>
      <c r="F162" s="11">
        <f t="shared" si="64"/>
        <v>3358500</v>
      </c>
      <c r="G162" s="11">
        <f t="shared" si="64"/>
        <v>3350560</v>
      </c>
      <c r="H162" s="11">
        <f t="shared" si="64"/>
        <v>3350560</v>
      </c>
      <c r="I162" s="11">
        <f t="shared" si="64"/>
        <v>3340500</v>
      </c>
      <c r="J162" s="11">
        <f t="shared" si="64"/>
        <v>3340500</v>
      </c>
      <c r="K162" s="11">
        <f t="shared" si="64"/>
        <v>3340500</v>
      </c>
      <c r="L162" s="11">
        <f t="shared" si="64"/>
        <v>3340500</v>
      </c>
      <c r="M162" s="11">
        <f t="shared" si="64"/>
        <v>3340500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202106</v>
      </c>
      <c r="AY162" s="11">
        <f t="shared" ref="AY162:BI162" si="65">IF(AY31="","",AY31+AY123)</f>
        <v>1635980</v>
      </c>
      <c r="AZ162" s="11">
        <f t="shared" si="65"/>
        <v>1679190</v>
      </c>
      <c r="BA162" s="11">
        <f t="shared" si="65"/>
        <v>1679220</v>
      </c>
      <c r="BB162" s="11">
        <f t="shared" si="65"/>
        <v>1685268</v>
      </c>
      <c r="BC162" s="11">
        <f t="shared" si="65"/>
        <v>1681316</v>
      </c>
      <c r="BD162" s="11">
        <f t="shared" si="65"/>
        <v>1681316</v>
      </c>
      <c r="BE162" s="11">
        <f t="shared" si="65"/>
        <v>1673268</v>
      </c>
      <c r="BF162" s="11">
        <f t="shared" si="65"/>
        <v>1673268</v>
      </c>
      <c r="BG162" s="11">
        <f t="shared" si="65"/>
        <v>1673268</v>
      </c>
      <c r="BH162" s="11">
        <f t="shared" si="65"/>
        <v>1673268</v>
      </c>
      <c r="BI162" s="11">
        <f t="shared" si="65"/>
        <v>1673268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</row>
    <row r="163" ht="15" customHeight="1" outlineLevel="1" spans="2:85">
      <c r="B163" s="10">
        <v>202109</v>
      </c>
      <c r="C163" s="11">
        <f t="shared" ref="C163:L163" si="66">IF(C32="","",C32+C124)</f>
        <v>5120770</v>
      </c>
      <c r="D163" s="11">
        <f t="shared" si="66"/>
        <v>5385120</v>
      </c>
      <c r="E163" s="11">
        <f t="shared" si="66"/>
        <v>5395420</v>
      </c>
      <c r="F163" s="11">
        <f t="shared" si="66"/>
        <v>5379700</v>
      </c>
      <c r="G163" s="11">
        <f t="shared" si="66"/>
        <v>5379700</v>
      </c>
      <c r="H163" s="11">
        <f t="shared" si="66"/>
        <v>5359260</v>
      </c>
      <c r="I163" s="11">
        <f t="shared" si="66"/>
        <v>5359260</v>
      </c>
      <c r="J163" s="11">
        <f t="shared" si="66"/>
        <v>5359260</v>
      </c>
      <c r="K163" s="11">
        <f t="shared" si="66"/>
        <v>5359260</v>
      </c>
      <c r="L163" s="11">
        <f t="shared" si="66"/>
        <v>5359260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202109</v>
      </c>
      <c r="AY163" s="11">
        <f t="shared" ref="AY163:BH163" si="67">IF(AY32="","",AY32+AY124)</f>
        <v>2560385</v>
      </c>
      <c r="AZ163" s="11">
        <f t="shared" si="67"/>
        <v>2700378</v>
      </c>
      <c r="BA163" s="11">
        <f t="shared" si="67"/>
        <v>2731394</v>
      </c>
      <c r="BB163" s="11">
        <f t="shared" si="67"/>
        <v>2721206</v>
      </c>
      <c r="BC163" s="11">
        <f t="shared" si="67"/>
        <v>2721206</v>
      </c>
      <c r="BD163" s="11">
        <f t="shared" si="67"/>
        <v>2704854</v>
      </c>
      <c r="BE163" s="11">
        <f t="shared" si="67"/>
        <v>2704854</v>
      </c>
      <c r="BF163" s="11">
        <f t="shared" si="67"/>
        <v>2704854</v>
      </c>
      <c r="BG163" s="11">
        <f t="shared" si="67"/>
        <v>2704854</v>
      </c>
      <c r="BH163" s="11">
        <f t="shared" si="67"/>
        <v>2704854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</row>
    <row r="164" ht="15" customHeight="1" outlineLevel="1" spans="2:85">
      <c r="B164" s="10">
        <v>202112</v>
      </c>
      <c r="C164" s="11">
        <f t="shared" ref="C164:K164" si="68">IF(C33="","",C33+C125)</f>
        <v>6050100</v>
      </c>
      <c r="D164" s="11">
        <f t="shared" si="68"/>
        <v>6620250</v>
      </c>
      <c r="E164" s="11">
        <f t="shared" si="68"/>
        <v>6590430</v>
      </c>
      <c r="F164" s="11">
        <f t="shared" si="68"/>
        <v>6590430</v>
      </c>
      <c r="G164" s="11">
        <f t="shared" si="68"/>
        <v>6580050</v>
      </c>
      <c r="H164" s="11">
        <f t="shared" si="68"/>
        <v>6580050</v>
      </c>
      <c r="I164" s="11">
        <f t="shared" si="68"/>
        <v>6580050</v>
      </c>
      <c r="J164" s="11">
        <f t="shared" si="68"/>
        <v>6581250</v>
      </c>
      <c r="K164" s="11">
        <f t="shared" si="68"/>
        <v>6581250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202112</v>
      </c>
      <c r="AY164" s="11">
        <f t="shared" ref="AY164:BG164" si="69">IF(AY33="","",AY33+AY125)</f>
        <v>3061266</v>
      </c>
      <c r="AZ164" s="11">
        <f t="shared" si="69"/>
        <v>3352377</v>
      </c>
      <c r="BA164" s="11">
        <f t="shared" si="69"/>
        <v>3337467</v>
      </c>
      <c r="BB164" s="11">
        <f t="shared" si="69"/>
        <v>3337467</v>
      </c>
      <c r="BC164" s="11">
        <f t="shared" si="69"/>
        <v>3329163</v>
      </c>
      <c r="BD164" s="11">
        <f t="shared" si="69"/>
        <v>3329163</v>
      </c>
      <c r="BE164" s="11">
        <f t="shared" si="69"/>
        <v>3329163</v>
      </c>
      <c r="BF164" s="11">
        <f t="shared" si="69"/>
        <v>3329763</v>
      </c>
      <c r="BG164" s="11">
        <f t="shared" si="69"/>
        <v>3330123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</row>
    <row r="165" ht="15" customHeight="1" outlineLevel="1" spans="2:85">
      <c r="B165" s="10">
        <v>202203</v>
      </c>
      <c r="C165" s="11">
        <f t="shared" ref="C165:J165" si="70">IF(C34="","",C34+C126)</f>
        <v>7849050</v>
      </c>
      <c r="D165" s="11">
        <f t="shared" si="70"/>
        <v>7740570</v>
      </c>
      <c r="E165" s="11">
        <f t="shared" si="70"/>
        <v>7730770</v>
      </c>
      <c r="F165" s="11">
        <f t="shared" si="70"/>
        <v>7720680</v>
      </c>
      <c r="G165" s="11">
        <f t="shared" si="70"/>
        <v>7720680</v>
      </c>
      <c r="H165" s="11">
        <f t="shared" si="70"/>
        <v>7720680</v>
      </c>
      <c r="I165" s="11">
        <f t="shared" si="70"/>
        <v>7720680</v>
      </c>
      <c r="J165" s="11">
        <f t="shared" si="70"/>
        <v>7720680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202203</v>
      </c>
      <c r="AY165" s="11">
        <f t="shared" ref="AY165:BF165" si="71">IF(AY34="","",AY34+AY126)</f>
        <v>3924525</v>
      </c>
      <c r="AZ165" s="11">
        <f t="shared" si="71"/>
        <v>3870285</v>
      </c>
      <c r="BA165" s="11">
        <f t="shared" si="71"/>
        <v>3865385</v>
      </c>
      <c r="BB165" s="11">
        <f t="shared" si="71"/>
        <v>3860340</v>
      </c>
      <c r="BC165" s="11">
        <f t="shared" si="71"/>
        <v>3860340</v>
      </c>
      <c r="BD165" s="11">
        <f t="shared" si="71"/>
        <v>3860340</v>
      </c>
      <c r="BE165" s="11">
        <f t="shared" si="71"/>
        <v>3860340</v>
      </c>
      <c r="BF165" s="11">
        <f t="shared" si="71"/>
        <v>3860340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</row>
    <row r="166" ht="15" customHeight="1" outlineLevel="1" spans="2:85">
      <c r="B166" s="10">
        <v>202206</v>
      </c>
      <c r="C166" s="11">
        <f t="shared" ref="C166:I166" si="72">IF(C35="","",C35+C127)</f>
        <v>7846610</v>
      </c>
      <c r="D166" s="11">
        <f t="shared" si="72"/>
        <v>7943510</v>
      </c>
      <c r="E166" s="11">
        <f t="shared" si="72"/>
        <v>7914570</v>
      </c>
      <c r="F166" s="11">
        <f t="shared" si="72"/>
        <v>7884480</v>
      </c>
      <c r="G166" s="11">
        <f t="shared" si="72"/>
        <v>7884480</v>
      </c>
      <c r="H166" s="11">
        <f t="shared" si="72"/>
        <v>7884480</v>
      </c>
      <c r="I166" s="11">
        <f t="shared" si="72"/>
        <v>7884480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202206</v>
      </c>
      <c r="AY166" s="11">
        <f t="shared" ref="AY166:BE166" si="73">IF(AY35="","",AY35+AY127)</f>
        <v>3923305</v>
      </c>
      <c r="AZ166" s="11">
        <f t="shared" si="73"/>
        <v>3971755</v>
      </c>
      <c r="BA166" s="11">
        <f t="shared" si="73"/>
        <v>3975285</v>
      </c>
      <c r="BB166" s="11">
        <f t="shared" si="73"/>
        <v>3960240</v>
      </c>
      <c r="BC166" s="11">
        <f t="shared" si="73"/>
        <v>3960240</v>
      </c>
      <c r="BD166" s="11">
        <f t="shared" si="73"/>
        <v>3960240</v>
      </c>
      <c r="BE166" s="11">
        <f t="shared" si="73"/>
        <v>3960240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</row>
    <row r="167" ht="15" customHeight="1" outlineLevel="1" spans="2:85">
      <c r="B167" s="10">
        <v>202209</v>
      </c>
      <c r="C167" s="11">
        <f t="shared" ref="C167:H167" si="74">IF(C36="","",C36+C128)</f>
        <v>9422820</v>
      </c>
      <c r="D167" s="11">
        <f t="shared" si="74"/>
        <v>9485850</v>
      </c>
      <c r="E167" s="11">
        <f t="shared" si="74"/>
        <v>9445880</v>
      </c>
      <c r="F167" s="11">
        <f t="shared" si="74"/>
        <v>9445880</v>
      </c>
      <c r="G167" s="11">
        <f t="shared" si="74"/>
        <v>9450680</v>
      </c>
      <c r="H167" s="11">
        <f t="shared" si="74"/>
        <v>9450680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202209</v>
      </c>
      <c r="AY167" s="11">
        <f t="shared" ref="AY167:BD167" si="75">IF(AY36="","",AY36+AY128)</f>
        <v>4711410</v>
      </c>
      <c r="AZ167" s="11">
        <f t="shared" si="75"/>
        <v>4818081</v>
      </c>
      <c r="BA167" s="11">
        <f t="shared" si="75"/>
        <v>4801114</v>
      </c>
      <c r="BB167" s="11">
        <f t="shared" si="75"/>
        <v>4801114</v>
      </c>
      <c r="BC167" s="11">
        <f t="shared" si="75"/>
        <v>4803514</v>
      </c>
      <c r="BD167" s="11">
        <f t="shared" si="75"/>
        <v>4803874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</row>
    <row r="168" ht="15" customHeight="1" outlineLevel="1" spans="2:85">
      <c r="B168" s="10">
        <v>202212</v>
      </c>
      <c r="C168" s="11">
        <f>IF(C37="","",C37+C129)</f>
        <v>12245933</v>
      </c>
      <c r="D168" s="11">
        <f>IF(D37="","",D37+D129)</f>
        <v>12273493</v>
      </c>
      <c r="E168" s="11">
        <f>IF(E37="","",E37+E129)</f>
        <v>12273493</v>
      </c>
      <c r="F168" s="11">
        <f>IF(F37="","",F37+F129)</f>
        <v>12273493</v>
      </c>
      <c r="G168" s="11">
        <f>IF(G37="","",G37+G129)</f>
        <v>12252293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202212</v>
      </c>
      <c r="AY168" s="11">
        <f>IF(AY37="","",AY37+AY129)</f>
        <v>6421278.4</v>
      </c>
      <c r="AZ168" s="11">
        <f>IF(AZ37="","",AZ37+AZ129)</f>
        <v>6441058.4</v>
      </c>
      <c r="BA168" s="11">
        <f>IF(BA37="","",BA37+BA129)</f>
        <v>6441058.4</v>
      </c>
      <c r="BB168" s="11">
        <f>IF(BB37="","",BB37+BB129)</f>
        <v>6441058.4</v>
      </c>
      <c r="BC168" s="11">
        <f>IF(BC37="","",BC37+BC129)</f>
        <v>6430458.4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</row>
    <row r="169" ht="15" customHeight="1" outlineLevel="1" spans="2:85">
      <c r="B169" s="10">
        <v>202303</v>
      </c>
      <c r="C169" s="11">
        <f>IF(C38="","",C38+C130)</f>
        <v>15828135</v>
      </c>
      <c r="D169" s="11">
        <f>IF(D38="","",D38+D130)</f>
        <v>15967145</v>
      </c>
      <c r="E169" s="11">
        <f>IF(E38="","",E38+E130)</f>
        <v>15968725</v>
      </c>
      <c r="F169" s="11">
        <f>IF(F38="","",F38+F130)</f>
        <v>15833305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202303</v>
      </c>
      <c r="AY169" s="11">
        <f>IF(AY38="","",AY38+AY130)</f>
        <v>7956742.5</v>
      </c>
      <c r="AZ169" s="11">
        <f>IF(AZ38="","",AZ38+AZ130)</f>
        <v>8026517.5</v>
      </c>
      <c r="BA169" s="11">
        <f>IF(BA38="","",BA38+BA130)</f>
        <v>8027307.5</v>
      </c>
      <c r="BB169" s="11">
        <f>IF(BB38="","",BB38+BB130)</f>
        <v>7957577.5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</row>
    <row r="170" ht="15" customHeight="1" outlineLevel="1" spans="2:85">
      <c r="B170" s="10">
        <v>202306</v>
      </c>
      <c r="C170" s="11">
        <f>IF(C39="","",C39+C131)</f>
        <v>12256064</v>
      </c>
      <c r="D170" s="11">
        <f>IF(D39="","",D39+D131)</f>
        <v>12334464</v>
      </c>
      <c r="E170" s="11">
        <f>IF(E39="","",E39+E131)</f>
        <v>12313264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202306</v>
      </c>
      <c r="AY170" s="11">
        <f>IF(AY39="","",AY39+AY131)</f>
        <v>6322296</v>
      </c>
      <c r="AZ170" s="11">
        <f>IF(AZ39="","",AZ39+AZ131)</f>
        <v>6363665</v>
      </c>
      <c r="BA170" s="11">
        <f>IF(BA39="","",BA39+BA131)</f>
        <v>6352005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</row>
    <row r="171" ht="15" customHeight="1" outlineLevel="1" spans="2:85">
      <c r="B171" s="10">
        <v>202309</v>
      </c>
      <c r="C171" s="11">
        <f>IF(C40="","",C40+C132)</f>
        <v>13419580</v>
      </c>
      <c r="D171" s="11">
        <f>IF(D40="","",D40+D132)</f>
        <v>13412560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202309</v>
      </c>
      <c r="AY171" s="11">
        <f>IF(AY40="","",AY40+AY132)</f>
        <v>7091514</v>
      </c>
      <c r="AZ171" s="11">
        <f>IF(AZ40="","",AZ40+AZ132)</f>
        <v>7087663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</row>
    <row r="172" ht="15" customHeight="1" outlineLevel="1" spans="2:85">
      <c r="B172" s="10">
        <v>202312</v>
      </c>
      <c r="C172" s="11">
        <f>IF(C41="","",C41+C133)</f>
        <v>11908935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202312</v>
      </c>
      <c r="AY172" s="11">
        <f>IF(AY41="","",AY41+AY133)</f>
        <v>6446354.25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</row>
    <row r="173" ht="15" customHeight="1"/>
    <row r="174" ht="15" customHeight="1" spans="2:8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</row>
    <row r="175" ht="15" customHeight="1" outlineLevel="1" spans="2:8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ht="15" customHeight="1" outlineLevel="1" spans="2:8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</row>
    <row r="177" ht="15" customHeight="1" outlineLevel="1" spans="2:85">
      <c r="B177" s="10">
        <v>201506</v>
      </c>
      <c r="C177" s="13">
        <f t="shared" ref="C177:AJ185" si="76">IFERROR(IF(D138="","",D138/C138),0)</f>
        <v>1.02</v>
      </c>
      <c r="D177" s="13">
        <f t="shared" si="76"/>
        <v>0.980392156862745</v>
      </c>
      <c r="E177" s="13">
        <f t="shared" si="76"/>
        <v>1</v>
      </c>
      <c r="F177" s="13">
        <f t="shared" si="76"/>
        <v>1</v>
      </c>
      <c r="G177" s="13">
        <f t="shared" si="76"/>
        <v>1</v>
      </c>
      <c r="H177" s="13">
        <f t="shared" si="76"/>
        <v>1</v>
      </c>
      <c r="I177" s="13">
        <f t="shared" si="76"/>
        <v>1</v>
      </c>
      <c r="J177" s="13">
        <f t="shared" si="76"/>
        <v>1</v>
      </c>
      <c r="K177" s="13">
        <f t="shared" si="76"/>
        <v>1</v>
      </c>
      <c r="L177" s="13">
        <f t="shared" si="76"/>
        <v>1</v>
      </c>
      <c r="M177" s="13">
        <f t="shared" si="76"/>
        <v>1</v>
      </c>
      <c r="N177" s="13">
        <f t="shared" si="76"/>
        <v>1</v>
      </c>
      <c r="O177" s="13">
        <f t="shared" si="76"/>
        <v>1</v>
      </c>
      <c r="P177" s="13">
        <f t="shared" si="76"/>
        <v>1</v>
      </c>
      <c r="Q177" s="13">
        <f t="shared" si="76"/>
        <v>1</v>
      </c>
      <c r="R177" s="13">
        <f t="shared" si="76"/>
        <v>1</v>
      </c>
      <c r="S177" s="13">
        <f t="shared" si="76"/>
        <v>1</v>
      </c>
      <c r="T177" s="13">
        <f t="shared" si="76"/>
        <v>1</v>
      </c>
      <c r="U177" s="13">
        <f t="shared" si="76"/>
        <v>1</v>
      </c>
      <c r="V177" s="13">
        <f t="shared" si="76"/>
        <v>1</v>
      </c>
      <c r="W177" s="13">
        <f t="shared" si="76"/>
        <v>1</v>
      </c>
      <c r="X177" s="13">
        <f t="shared" si="76"/>
        <v>1</v>
      </c>
      <c r="Y177" s="13">
        <f t="shared" si="76"/>
        <v>1</v>
      </c>
      <c r="Z177" s="13">
        <f t="shared" si="76"/>
        <v>1</v>
      </c>
      <c r="AA177" s="13">
        <f t="shared" si="76"/>
        <v>1</v>
      </c>
      <c r="AB177" s="13">
        <f t="shared" si="76"/>
        <v>1</v>
      </c>
      <c r="AC177" s="13">
        <f t="shared" si="76"/>
        <v>1</v>
      </c>
      <c r="AD177" s="13">
        <f t="shared" si="76"/>
        <v>1</v>
      </c>
      <c r="AE177" s="13">
        <f t="shared" si="76"/>
        <v>1</v>
      </c>
      <c r="AF177" s="13">
        <f t="shared" si="76"/>
        <v>1</v>
      </c>
      <c r="AG177" s="13">
        <f t="shared" si="76"/>
        <v>1</v>
      </c>
      <c r="AH177" s="13">
        <f t="shared" si="76"/>
        <v>1</v>
      </c>
      <c r="AI177" s="13">
        <f t="shared" si="76"/>
        <v>1</v>
      </c>
      <c r="AJ177" s="13">
        <f t="shared" si="76"/>
        <v>1</v>
      </c>
      <c r="AK177" s="13" t="str">
        <f>IFERROR(IF(AL138="","",AL138/AK138),0)</f>
        <v/>
      </c>
      <c r="AX177" s="10">
        <v>201506</v>
      </c>
      <c r="AY177" s="13">
        <f t="shared" ref="AY177:CF185" si="77">IFERROR(IF(AZ138="","",AZ138/AY138),0)</f>
        <v>1.02</v>
      </c>
      <c r="AZ177" s="13">
        <f t="shared" si="77"/>
        <v>0.980392156862745</v>
      </c>
      <c r="BA177" s="13">
        <f t="shared" si="77"/>
        <v>1</v>
      </c>
      <c r="BB177" s="13">
        <f t="shared" si="77"/>
        <v>1</v>
      </c>
      <c r="BC177" s="13">
        <f t="shared" si="77"/>
        <v>1</v>
      </c>
      <c r="BD177" s="13">
        <f t="shared" si="77"/>
        <v>1</v>
      </c>
      <c r="BE177" s="13">
        <f t="shared" si="77"/>
        <v>1</v>
      </c>
      <c r="BF177" s="13">
        <f t="shared" si="77"/>
        <v>1</v>
      </c>
      <c r="BG177" s="13">
        <f t="shared" si="77"/>
        <v>1</v>
      </c>
      <c r="BH177" s="13">
        <f t="shared" si="77"/>
        <v>1</v>
      </c>
      <c r="BI177" s="13">
        <f t="shared" si="77"/>
        <v>1</v>
      </c>
      <c r="BJ177" s="13">
        <f t="shared" si="77"/>
        <v>1</v>
      </c>
      <c r="BK177" s="13">
        <f t="shared" si="77"/>
        <v>1</v>
      </c>
      <c r="BL177" s="13">
        <f t="shared" si="77"/>
        <v>1</v>
      </c>
      <c r="BM177" s="13">
        <f t="shared" si="77"/>
        <v>1</v>
      </c>
      <c r="BN177" s="13">
        <f t="shared" si="77"/>
        <v>1</v>
      </c>
      <c r="BO177" s="13">
        <f t="shared" si="77"/>
        <v>1</v>
      </c>
      <c r="BP177" s="13">
        <f t="shared" si="77"/>
        <v>1</v>
      </c>
      <c r="BQ177" s="13">
        <f t="shared" si="77"/>
        <v>1</v>
      </c>
      <c r="BR177" s="13">
        <f t="shared" si="77"/>
        <v>1</v>
      </c>
      <c r="BS177" s="13">
        <f t="shared" si="77"/>
        <v>1</v>
      </c>
      <c r="BT177" s="13">
        <f t="shared" si="77"/>
        <v>1</v>
      </c>
      <c r="BU177" s="13">
        <f t="shared" si="77"/>
        <v>1</v>
      </c>
      <c r="BV177" s="13">
        <f t="shared" si="77"/>
        <v>1</v>
      </c>
      <c r="BW177" s="13">
        <f t="shared" si="77"/>
        <v>1</v>
      </c>
      <c r="BX177" s="13">
        <f t="shared" si="77"/>
        <v>1</v>
      </c>
      <c r="BY177" s="13">
        <f t="shared" si="77"/>
        <v>1</v>
      </c>
      <c r="BZ177" s="13">
        <f t="shared" si="77"/>
        <v>1</v>
      </c>
      <c r="CA177" s="13">
        <f t="shared" si="77"/>
        <v>1</v>
      </c>
      <c r="CB177" s="13">
        <f t="shared" si="77"/>
        <v>1</v>
      </c>
      <c r="CC177" s="13">
        <f t="shared" si="77"/>
        <v>1</v>
      </c>
      <c r="CD177" s="13">
        <f t="shared" si="77"/>
        <v>1</v>
      </c>
      <c r="CE177" s="13">
        <f t="shared" si="77"/>
        <v>1</v>
      </c>
      <c r="CF177" s="13">
        <f t="shared" si="77"/>
        <v>1</v>
      </c>
      <c r="CG177" s="13" t="str">
        <f>IFERROR(IF(CH138="","",CH138/CG138),0)</f>
        <v/>
      </c>
    </row>
    <row r="178" ht="15" customHeight="1" outlineLevel="1" spans="2:85">
      <c r="B178" s="10">
        <v>201509</v>
      </c>
      <c r="C178" s="13">
        <f t="shared" si="76"/>
        <v>1.02054794520548</v>
      </c>
      <c r="D178" s="13">
        <f t="shared" si="76"/>
        <v>0.953020134228188</v>
      </c>
      <c r="E178" s="13">
        <f t="shared" si="76"/>
        <v>1</v>
      </c>
      <c r="F178" s="13">
        <f t="shared" si="76"/>
        <v>1</v>
      </c>
      <c r="G178" s="13">
        <f t="shared" si="76"/>
        <v>1</v>
      </c>
      <c r="H178" s="13">
        <f t="shared" si="76"/>
        <v>1</v>
      </c>
      <c r="I178" s="13">
        <f t="shared" si="76"/>
        <v>1</v>
      </c>
      <c r="J178" s="13">
        <f t="shared" si="76"/>
        <v>1</v>
      </c>
      <c r="K178" s="13">
        <f t="shared" si="76"/>
        <v>1</v>
      </c>
      <c r="L178" s="13">
        <f t="shared" si="76"/>
        <v>1</v>
      </c>
      <c r="M178" s="13">
        <f t="shared" si="76"/>
        <v>1</v>
      </c>
      <c r="N178" s="13">
        <f t="shared" si="76"/>
        <v>1</v>
      </c>
      <c r="O178" s="13">
        <f t="shared" si="76"/>
        <v>1</v>
      </c>
      <c r="P178" s="13">
        <f t="shared" si="76"/>
        <v>1</v>
      </c>
      <c r="Q178" s="13">
        <f t="shared" si="76"/>
        <v>1</v>
      </c>
      <c r="R178" s="13">
        <f t="shared" si="76"/>
        <v>1</v>
      </c>
      <c r="S178" s="13">
        <f t="shared" si="76"/>
        <v>1</v>
      </c>
      <c r="T178" s="13">
        <f t="shared" si="76"/>
        <v>1</v>
      </c>
      <c r="U178" s="13">
        <f t="shared" si="76"/>
        <v>1</v>
      </c>
      <c r="V178" s="13">
        <f t="shared" si="76"/>
        <v>1</v>
      </c>
      <c r="W178" s="13">
        <f t="shared" si="76"/>
        <v>1</v>
      </c>
      <c r="X178" s="13">
        <f t="shared" si="76"/>
        <v>1</v>
      </c>
      <c r="Y178" s="13">
        <f t="shared" si="76"/>
        <v>1</v>
      </c>
      <c r="Z178" s="13">
        <f t="shared" si="76"/>
        <v>1</v>
      </c>
      <c r="AA178" s="13">
        <f t="shared" si="76"/>
        <v>1</v>
      </c>
      <c r="AB178" s="13">
        <f t="shared" si="76"/>
        <v>1</v>
      </c>
      <c r="AC178" s="13">
        <f t="shared" si="76"/>
        <v>1</v>
      </c>
      <c r="AD178" s="13">
        <f t="shared" si="76"/>
        <v>1</v>
      </c>
      <c r="AE178" s="13">
        <f t="shared" si="76"/>
        <v>1</v>
      </c>
      <c r="AF178" s="13">
        <f t="shared" si="76"/>
        <v>1</v>
      </c>
      <c r="AG178" s="13">
        <f t="shared" si="76"/>
        <v>1</v>
      </c>
      <c r="AH178" s="13">
        <f t="shared" si="76"/>
        <v>1</v>
      </c>
      <c r="AI178" s="13">
        <f t="shared" si="76"/>
        <v>1</v>
      </c>
      <c r="AJ178" s="13" t="str">
        <f t="shared" si="76"/>
        <v/>
      </c>
      <c r="AK178" s="13" t="s">
        <v>25</v>
      </c>
      <c r="AX178" s="10">
        <v>201509</v>
      </c>
      <c r="AY178" s="13">
        <f t="shared" si="77"/>
        <v>1.02054794520548</v>
      </c>
      <c r="AZ178" s="13">
        <f t="shared" si="77"/>
        <v>0.953020134228188</v>
      </c>
      <c r="BA178" s="13">
        <f t="shared" si="77"/>
        <v>1</v>
      </c>
      <c r="BB178" s="13">
        <f t="shared" si="77"/>
        <v>1</v>
      </c>
      <c r="BC178" s="13">
        <f t="shared" si="77"/>
        <v>1</v>
      </c>
      <c r="BD178" s="13">
        <f t="shared" si="77"/>
        <v>1</v>
      </c>
      <c r="BE178" s="13">
        <f t="shared" si="77"/>
        <v>1</v>
      </c>
      <c r="BF178" s="13">
        <f t="shared" si="77"/>
        <v>1</v>
      </c>
      <c r="BG178" s="13">
        <f t="shared" si="77"/>
        <v>1</v>
      </c>
      <c r="BH178" s="13">
        <f t="shared" si="77"/>
        <v>1</v>
      </c>
      <c r="BI178" s="13">
        <f t="shared" si="77"/>
        <v>1</v>
      </c>
      <c r="BJ178" s="13">
        <f t="shared" si="77"/>
        <v>1</v>
      </c>
      <c r="BK178" s="13">
        <f t="shared" si="77"/>
        <v>1</v>
      </c>
      <c r="BL178" s="13">
        <f t="shared" si="77"/>
        <v>1</v>
      </c>
      <c r="BM178" s="13">
        <f t="shared" si="77"/>
        <v>1</v>
      </c>
      <c r="BN178" s="13">
        <f t="shared" si="77"/>
        <v>1</v>
      </c>
      <c r="BO178" s="13">
        <f t="shared" si="77"/>
        <v>1</v>
      </c>
      <c r="BP178" s="13">
        <f t="shared" si="77"/>
        <v>1</v>
      </c>
      <c r="BQ178" s="13">
        <f t="shared" si="77"/>
        <v>1</v>
      </c>
      <c r="BR178" s="13">
        <f t="shared" si="77"/>
        <v>1</v>
      </c>
      <c r="BS178" s="13">
        <f t="shared" si="77"/>
        <v>1</v>
      </c>
      <c r="BT178" s="13">
        <f t="shared" si="77"/>
        <v>1</v>
      </c>
      <c r="BU178" s="13">
        <f t="shared" si="77"/>
        <v>1</v>
      </c>
      <c r="BV178" s="13">
        <f t="shared" si="77"/>
        <v>1</v>
      </c>
      <c r="BW178" s="13">
        <f t="shared" si="77"/>
        <v>1</v>
      </c>
      <c r="BX178" s="13">
        <f t="shared" si="77"/>
        <v>1</v>
      </c>
      <c r="BY178" s="13">
        <f t="shared" si="77"/>
        <v>1</v>
      </c>
      <c r="BZ178" s="13">
        <f t="shared" si="77"/>
        <v>1</v>
      </c>
      <c r="CA178" s="13">
        <f t="shared" si="77"/>
        <v>1</v>
      </c>
      <c r="CB178" s="13">
        <f t="shared" si="77"/>
        <v>1</v>
      </c>
      <c r="CC178" s="13">
        <f t="shared" si="77"/>
        <v>1</v>
      </c>
      <c r="CD178" s="13">
        <f t="shared" si="77"/>
        <v>1</v>
      </c>
      <c r="CE178" s="13">
        <f t="shared" si="77"/>
        <v>1</v>
      </c>
      <c r="CF178" s="13" t="str">
        <f t="shared" si="77"/>
        <v/>
      </c>
      <c r="CG178" s="13" t="s">
        <v>25</v>
      </c>
    </row>
    <row r="179" ht="15" customHeight="1" outlineLevel="1" spans="2:85">
      <c r="B179" s="10">
        <v>201512</v>
      </c>
      <c r="C179" s="13">
        <f t="shared" si="76"/>
        <v>0.982045454545455</v>
      </c>
      <c r="D179" s="13">
        <f t="shared" si="76"/>
        <v>1</v>
      </c>
      <c r="E179" s="13">
        <f t="shared" si="76"/>
        <v>1</v>
      </c>
      <c r="F179" s="13">
        <f t="shared" si="76"/>
        <v>1</v>
      </c>
      <c r="G179" s="13">
        <f t="shared" si="76"/>
        <v>1</v>
      </c>
      <c r="H179" s="13">
        <f t="shared" si="76"/>
        <v>1</v>
      </c>
      <c r="I179" s="13">
        <f t="shared" si="76"/>
        <v>1</v>
      </c>
      <c r="J179" s="13">
        <f t="shared" si="76"/>
        <v>1</v>
      </c>
      <c r="K179" s="13">
        <f t="shared" si="76"/>
        <v>1</v>
      </c>
      <c r="L179" s="13">
        <f t="shared" si="76"/>
        <v>1</v>
      </c>
      <c r="M179" s="13">
        <f t="shared" si="76"/>
        <v>1</v>
      </c>
      <c r="N179" s="13">
        <f t="shared" si="76"/>
        <v>1</v>
      </c>
      <c r="O179" s="13">
        <f t="shared" si="76"/>
        <v>1</v>
      </c>
      <c r="P179" s="13">
        <f t="shared" si="76"/>
        <v>1</v>
      </c>
      <c r="Q179" s="13">
        <f t="shared" si="76"/>
        <v>1</v>
      </c>
      <c r="R179" s="13">
        <f t="shared" si="76"/>
        <v>1</v>
      </c>
      <c r="S179" s="13">
        <f t="shared" si="76"/>
        <v>1</v>
      </c>
      <c r="T179" s="13">
        <f t="shared" si="76"/>
        <v>1</v>
      </c>
      <c r="U179" s="13">
        <f t="shared" si="76"/>
        <v>1</v>
      </c>
      <c r="V179" s="13">
        <f t="shared" si="76"/>
        <v>1</v>
      </c>
      <c r="W179" s="13">
        <f t="shared" si="76"/>
        <v>1</v>
      </c>
      <c r="X179" s="13">
        <f t="shared" si="76"/>
        <v>1</v>
      </c>
      <c r="Y179" s="13">
        <f t="shared" si="76"/>
        <v>1</v>
      </c>
      <c r="Z179" s="13">
        <f t="shared" si="76"/>
        <v>1</v>
      </c>
      <c r="AA179" s="13">
        <f t="shared" si="76"/>
        <v>1</v>
      </c>
      <c r="AB179" s="13">
        <f t="shared" si="76"/>
        <v>1</v>
      </c>
      <c r="AC179" s="13">
        <f t="shared" si="76"/>
        <v>1</v>
      </c>
      <c r="AD179" s="13">
        <f t="shared" si="76"/>
        <v>1</v>
      </c>
      <c r="AE179" s="13">
        <f t="shared" si="76"/>
        <v>1</v>
      </c>
      <c r="AF179" s="13">
        <f t="shared" si="76"/>
        <v>1</v>
      </c>
      <c r="AG179" s="13">
        <f t="shared" si="76"/>
        <v>1</v>
      </c>
      <c r="AH179" s="13">
        <f t="shared" si="76"/>
        <v>1</v>
      </c>
      <c r="AI179" s="13" t="str">
        <f t="shared" si="76"/>
        <v/>
      </c>
      <c r="AJ179" s="13" t="s">
        <v>25</v>
      </c>
      <c r="AK179" s="13" t="s">
        <v>25</v>
      </c>
      <c r="AX179" s="10">
        <v>201512</v>
      </c>
      <c r="AY179" s="13">
        <f t="shared" si="77"/>
        <v>0.982045454545455</v>
      </c>
      <c r="AZ179" s="13">
        <f t="shared" si="77"/>
        <v>1</v>
      </c>
      <c r="BA179" s="13">
        <f t="shared" si="77"/>
        <v>1</v>
      </c>
      <c r="BB179" s="13">
        <f t="shared" si="77"/>
        <v>1</v>
      </c>
      <c r="BC179" s="13">
        <f t="shared" si="77"/>
        <v>1</v>
      </c>
      <c r="BD179" s="13">
        <f t="shared" si="77"/>
        <v>1</v>
      </c>
      <c r="BE179" s="13">
        <f t="shared" si="77"/>
        <v>1</v>
      </c>
      <c r="BF179" s="13">
        <f t="shared" si="77"/>
        <v>1</v>
      </c>
      <c r="BG179" s="13">
        <f t="shared" si="77"/>
        <v>1</v>
      </c>
      <c r="BH179" s="13">
        <f t="shared" si="77"/>
        <v>1</v>
      </c>
      <c r="BI179" s="13">
        <f t="shared" si="77"/>
        <v>1</v>
      </c>
      <c r="BJ179" s="13">
        <f t="shared" si="77"/>
        <v>1</v>
      </c>
      <c r="BK179" s="13">
        <f t="shared" si="77"/>
        <v>1</v>
      </c>
      <c r="BL179" s="13">
        <f t="shared" si="77"/>
        <v>1</v>
      </c>
      <c r="BM179" s="13">
        <f t="shared" si="77"/>
        <v>1</v>
      </c>
      <c r="BN179" s="13">
        <f t="shared" si="77"/>
        <v>1</v>
      </c>
      <c r="BO179" s="13">
        <f t="shared" si="77"/>
        <v>1</v>
      </c>
      <c r="BP179" s="13">
        <f t="shared" si="77"/>
        <v>1</v>
      </c>
      <c r="BQ179" s="13">
        <f t="shared" si="77"/>
        <v>1</v>
      </c>
      <c r="BR179" s="13">
        <f t="shared" si="77"/>
        <v>1</v>
      </c>
      <c r="BS179" s="13">
        <f t="shared" si="77"/>
        <v>1</v>
      </c>
      <c r="BT179" s="13">
        <f t="shared" si="77"/>
        <v>1</v>
      </c>
      <c r="BU179" s="13">
        <f t="shared" si="77"/>
        <v>1</v>
      </c>
      <c r="BV179" s="13">
        <f t="shared" si="77"/>
        <v>1</v>
      </c>
      <c r="BW179" s="13">
        <f t="shared" si="77"/>
        <v>1</v>
      </c>
      <c r="BX179" s="13">
        <f t="shared" si="77"/>
        <v>1</v>
      </c>
      <c r="BY179" s="13">
        <f t="shared" si="77"/>
        <v>1</v>
      </c>
      <c r="BZ179" s="13">
        <f t="shared" si="77"/>
        <v>1</v>
      </c>
      <c r="CA179" s="13">
        <f t="shared" si="77"/>
        <v>1</v>
      </c>
      <c r="CB179" s="13">
        <f t="shared" si="77"/>
        <v>1</v>
      </c>
      <c r="CC179" s="13">
        <f t="shared" si="77"/>
        <v>1</v>
      </c>
      <c r="CD179" s="13">
        <f t="shared" si="77"/>
        <v>1</v>
      </c>
      <c r="CE179" s="13" t="str">
        <f t="shared" si="77"/>
        <v/>
      </c>
      <c r="CF179" s="13" t="s">
        <v>25</v>
      </c>
      <c r="CG179" s="13" t="s">
        <v>25</v>
      </c>
    </row>
    <row r="180" ht="15" customHeight="1" outlineLevel="1" spans="2:85">
      <c r="B180" s="10">
        <v>201603</v>
      </c>
      <c r="C180" s="13">
        <f t="shared" si="76"/>
        <v>1.06815026226473</v>
      </c>
      <c r="D180" s="13">
        <f t="shared" si="76"/>
        <v>1</v>
      </c>
      <c r="E180" s="13">
        <f t="shared" si="76"/>
        <v>0.99422278389601</v>
      </c>
      <c r="F180" s="13">
        <f t="shared" si="76"/>
        <v>1.00581078627202</v>
      </c>
      <c r="G180" s="13">
        <f t="shared" si="76"/>
        <v>1</v>
      </c>
      <c r="H180" s="13">
        <f t="shared" si="76"/>
        <v>1</v>
      </c>
      <c r="I180" s="13">
        <f t="shared" si="76"/>
        <v>1</v>
      </c>
      <c r="J180" s="13">
        <f t="shared" si="76"/>
        <v>1</v>
      </c>
      <c r="K180" s="13">
        <f t="shared" si="76"/>
        <v>1</v>
      </c>
      <c r="L180" s="13">
        <f t="shared" si="76"/>
        <v>1</v>
      </c>
      <c r="M180" s="13">
        <f t="shared" si="76"/>
        <v>1</v>
      </c>
      <c r="N180" s="13">
        <f t="shared" si="76"/>
        <v>1</v>
      </c>
      <c r="O180" s="13">
        <f t="shared" si="76"/>
        <v>1</v>
      </c>
      <c r="P180" s="13">
        <f t="shared" si="76"/>
        <v>1</v>
      </c>
      <c r="Q180" s="13">
        <f t="shared" si="76"/>
        <v>1</v>
      </c>
      <c r="R180" s="13">
        <f t="shared" si="76"/>
        <v>1</v>
      </c>
      <c r="S180" s="13">
        <f t="shared" si="76"/>
        <v>1</v>
      </c>
      <c r="T180" s="13">
        <f t="shared" si="76"/>
        <v>1</v>
      </c>
      <c r="U180" s="13">
        <f t="shared" si="76"/>
        <v>1</v>
      </c>
      <c r="V180" s="13">
        <f t="shared" si="76"/>
        <v>1</v>
      </c>
      <c r="W180" s="13">
        <f t="shared" si="76"/>
        <v>1</v>
      </c>
      <c r="X180" s="13">
        <f t="shared" si="76"/>
        <v>1</v>
      </c>
      <c r="Y180" s="13">
        <f t="shared" si="76"/>
        <v>1</v>
      </c>
      <c r="Z180" s="13">
        <f t="shared" si="76"/>
        <v>1</v>
      </c>
      <c r="AA180" s="13">
        <f t="shared" si="76"/>
        <v>1</v>
      </c>
      <c r="AB180" s="13">
        <f t="shared" si="76"/>
        <v>1</v>
      </c>
      <c r="AC180" s="13">
        <f t="shared" si="76"/>
        <v>1</v>
      </c>
      <c r="AD180" s="13">
        <f t="shared" si="76"/>
        <v>1</v>
      </c>
      <c r="AE180" s="13">
        <f t="shared" si="76"/>
        <v>1</v>
      </c>
      <c r="AF180" s="13">
        <f t="shared" si="76"/>
        <v>1</v>
      </c>
      <c r="AG180" s="13">
        <f t="shared" si="76"/>
        <v>1</v>
      </c>
      <c r="AH180" s="13" t="str">
        <f t="shared" si="76"/>
        <v/>
      </c>
      <c r="AI180" s="13" t="s">
        <v>25</v>
      </c>
      <c r="AJ180" s="13" t="s">
        <v>25</v>
      </c>
      <c r="AK180" s="13" t="s">
        <v>25</v>
      </c>
      <c r="AX180" s="10">
        <v>201603</v>
      </c>
      <c r="AY180" s="13">
        <f t="shared" si="77"/>
        <v>1.06815026226473</v>
      </c>
      <c r="AZ180" s="13">
        <f t="shared" si="77"/>
        <v>1</v>
      </c>
      <c r="BA180" s="13">
        <f t="shared" si="77"/>
        <v>0.99422278389601</v>
      </c>
      <c r="BB180" s="13">
        <f t="shared" si="77"/>
        <v>1.00581078627202</v>
      </c>
      <c r="BC180" s="13">
        <f t="shared" si="77"/>
        <v>1</v>
      </c>
      <c r="BD180" s="13">
        <f t="shared" si="77"/>
        <v>1</v>
      </c>
      <c r="BE180" s="13">
        <f t="shared" si="77"/>
        <v>1</v>
      </c>
      <c r="BF180" s="13">
        <f t="shared" si="77"/>
        <v>1</v>
      </c>
      <c r="BG180" s="13">
        <f t="shared" si="77"/>
        <v>1</v>
      </c>
      <c r="BH180" s="13">
        <f t="shared" si="77"/>
        <v>1</v>
      </c>
      <c r="BI180" s="13">
        <f t="shared" si="77"/>
        <v>1</v>
      </c>
      <c r="BJ180" s="13">
        <f t="shared" si="77"/>
        <v>1</v>
      </c>
      <c r="BK180" s="13">
        <f t="shared" si="77"/>
        <v>1</v>
      </c>
      <c r="BL180" s="13">
        <f t="shared" si="77"/>
        <v>1</v>
      </c>
      <c r="BM180" s="13">
        <f t="shared" si="77"/>
        <v>1</v>
      </c>
      <c r="BN180" s="13">
        <f t="shared" si="77"/>
        <v>1</v>
      </c>
      <c r="BO180" s="13">
        <f t="shared" si="77"/>
        <v>1</v>
      </c>
      <c r="BP180" s="13">
        <f t="shared" si="77"/>
        <v>1</v>
      </c>
      <c r="BQ180" s="13">
        <f t="shared" si="77"/>
        <v>1</v>
      </c>
      <c r="BR180" s="13">
        <f t="shared" si="77"/>
        <v>1</v>
      </c>
      <c r="BS180" s="13">
        <f t="shared" si="77"/>
        <v>1</v>
      </c>
      <c r="BT180" s="13">
        <f t="shared" si="77"/>
        <v>1</v>
      </c>
      <c r="BU180" s="13">
        <f t="shared" si="77"/>
        <v>1</v>
      </c>
      <c r="BV180" s="13">
        <f t="shared" si="77"/>
        <v>1</v>
      </c>
      <c r="BW180" s="13">
        <f t="shared" si="77"/>
        <v>1</v>
      </c>
      <c r="BX180" s="13">
        <f t="shared" si="77"/>
        <v>1</v>
      </c>
      <c r="BY180" s="13">
        <f t="shared" si="77"/>
        <v>1</v>
      </c>
      <c r="BZ180" s="13">
        <f t="shared" si="77"/>
        <v>1</v>
      </c>
      <c r="CA180" s="13">
        <f t="shared" si="77"/>
        <v>1</v>
      </c>
      <c r="CB180" s="13">
        <f t="shared" si="77"/>
        <v>1</v>
      </c>
      <c r="CC180" s="13">
        <f t="shared" si="77"/>
        <v>1</v>
      </c>
      <c r="CD180" s="13" t="str">
        <f t="shared" si="77"/>
        <v/>
      </c>
      <c r="CE180" s="13" t="s">
        <v>25</v>
      </c>
      <c r="CF180" s="13" t="s">
        <v>25</v>
      </c>
      <c r="CG180" s="13" t="s">
        <v>25</v>
      </c>
    </row>
    <row r="181" ht="15" customHeight="1" outlineLevel="1" spans="2:85">
      <c r="B181" s="10">
        <v>201606</v>
      </c>
      <c r="C181" s="13">
        <f t="shared" si="76"/>
        <v>1.2375472258342</v>
      </c>
      <c r="D181" s="13">
        <f t="shared" si="76"/>
        <v>1</v>
      </c>
      <c r="E181" s="13">
        <f t="shared" si="76"/>
        <v>0.973525275088938</v>
      </c>
      <c r="F181" s="13">
        <f t="shared" si="76"/>
        <v>1</v>
      </c>
      <c r="G181" s="13">
        <f t="shared" si="76"/>
        <v>1</v>
      </c>
      <c r="H181" s="13">
        <f t="shared" si="76"/>
        <v>1</v>
      </c>
      <c r="I181" s="13">
        <f t="shared" si="76"/>
        <v>1</v>
      </c>
      <c r="J181" s="13">
        <f t="shared" si="76"/>
        <v>1</v>
      </c>
      <c r="K181" s="13">
        <f t="shared" si="76"/>
        <v>0.99320132574148</v>
      </c>
      <c r="L181" s="13">
        <f t="shared" si="76"/>
        <v>1</v>
      </c>
      <c r="M181" s="13">
        <f t="shared" si="76"/>
        <v>1</v>
      </c>
      <c r="N181" s="13">
        <f t="shared" si="76"/>
        <v>1</v>
      </c>
      <c r="O181" s="13">
        <f t="shared" si="76"/>
        <v>1</v>
      </c>
      <c r="P181" s="13">
        <f t="shared" si="76"/>
        <v>1</v>
      </c>
      <c r="Q181" s="13">
        <f t="shared" si="76"/>
        <v>1</v>
      </c>
      <c r="R181" s="13">
        <f t="shared" si="76"/>
        <v>1</v>
      </c>
      <c r="S181" s="13">
        <f t="shared" si="76"/>
        <v>1</v>
      </c>
      <c r="T181" s="13">
        <f t="shared" si="76"/>
        <v>1</v>
      </c>
      <c r="U181" s="13">
        <f t="shared" si="76"/>
        <v>1</v>
      </c>
      <c r="V181" s="13">
        <f t="shared" si="76"/>
        <v>1</v>
      </c>
      <c r="W181" s="13">
        <f t="shared" si="76"/>
        <v>1</v>
      </c>
      <c r="X181" s="13">
        <f t="shared" si="76"/>
        <v>1</v>
      </c>
      <c r="Y181" s="13">
        <f t="shared" si="76"/>
        <v>1</v>
      </c>
      <c r="Z181" s="13">
        <f t="shared" si="76"/>
        <v>1</v>
      </c>
      <c r="AA181" s="13">
        <f t="shared" si="76"/>
        <v>1</v>
      </c>
      <c r="AB181" s="13">
        <f t="shared" si="76"/>
        <v>1</v>
      </c>
      <c r="AC181" s="13">
        <f t="shared" si="76"/>
        <v>1</v>
      </c>
      <c r="AD181" s="13">
        <f t="shared" si="76"/>
        <v>1</v>
      </c>
      <c r="AE181" s="13">
        <f t="shared" si="76"/>
        <v>1</v>
      </c>
      <c r="AF181" s="13">
        <f t="shared" si="76"/>
        <v>1</v>
      </c>
      <c r="AG181" s="13" t="str">
        <f t="shared" si="76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201606</v>
      </c>
      <c r="AY181" s="13">
        <f t="shared" si="77"/>
        <v>1.2375472258342</v>
      </c>
      <c r="AZ181" s="13">
        <f t="shared" si="77"/>
        <v>1</v>
      </c>
      <c r="BA181" s="13">
        <f t="shared" si="77"/>
        <v>0.973525275088938</v>
      </c>
      <c r="BB181" s="13">
        <f t="shared" si="77"/>
        <v>1</v>
      </c>
      <c r="BC181" s="13">
        <f t="shared" si="77"/>
        <v>1</v>
      </c>
      <c r="BD181" s="13">
        <f t="shared" si="77"/>
        <v>1</v>
      </c>
      <c r="BE181" s="13">
        <f t="shared" si="77"/>
        <v>1</v>
      </c>
      <c r="BF181" s="13">
        <f t="shared" si="77"/>
        <v>1</v>
      </c>
      <c r="BG181" s="13">
        <f t="shared" si="77"/>
        <v>0.99320132574148</v>
      </c>
      <c r="BH181" s="13">
        <f t="shared" si="77"/>
        <v>1</v>
      </c>
      <c r="BI181" s="13">
        <f t="shared" si="77"/>
        <v>1</v>
      </c>
      <c r="BJ181" s="13">
        <f t="shared" si="77"/>
        <v>1</v>
      </c>
      <c r="BK181" s="13">
        <f t="shared" si="77"/>
        <v>1</v>
      </c>
      <c r="BL181" s="13">
        <f t="shared" si="77"/>
        <v>1</v>
      </c>
      <c r="BM181" s="13">
        <f t="shared" si="77"/>
        <v>1</v>
      </c>
      <c r="BN181" s="13">
        <f t="shared" si="77"/>
        <v>1</v>
      </c>
      <c r="BO181" s="13">
        <f t="shared" si="77"/>
        <v>1</v>
      </c>
      <c r="BP181" s="13">
        <f t="shared" si="77"/>
        <v>1</v>
      </c>
      <c r="BQ181" s="13">
        <f t="shared" si="77"/>
        <v>1</v>
      </c>
      <c r="BR181" s="13">
        <f t="shared" si="77"/>
        <v>1</v>
      </c>
      <c r="BS181" s="13">
        <f t="shared" si="77"/>
        <v>1</v>
      </c>
      <c r="BT181" s="13">
        <f t="shared" si="77"/>
        <v>1</v>
      </c>
      <c r="BU181" s="13">
        <f t="shared" si="77"/>
        <v>1</v>
      </c>
      <c r="BV181" s="13">
        <f t="shared" si="77"/>
        <v>1</v>
      </c>
      <c r="BW181" s="13">
        <f t="shared" si="77"/>
        <v>1</v>
      </c>
      <c r="BX181" s="13">
        <f t="shared" si="77"/>
        <v>1</v>
      </c>
      <c r="BY181" s="13">
        <f t="shared" si="77"/>
        <v>1</v>
      </c>
      <c r="BZ181" s="13">
        <f t="shared" si="77"/>
        <v>1</v>
      </c>
      <c r="CA181" s="13">
        <f t="shared" si="77"/>
        <v>1</v>
      </c>
      <c r="CB181" s="13">
        <f t="shared" si="77"/>
        <v>1</v>
      </c>
      <c r="CC181" s="13" t="str">
        <f t="shared" si="77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</row>
    <row r="182" ht="15" customHeight="1" outlineLevel="1" spans="2:85">
      <c r="B182" s="10">
        <v>201609</v>
      </c>
      <c r="C182" s="13">
        <f t="shared" si="76"/>
        <v>1.14736589641246</v>
      </c>
      <c r="D182" s="13">
        <f t="shared" si="76"/>
        <v>1.00007742075341</v>
      </c>
      <c r="E182" s="13">
        <f t="shared" si="76"/>
        <v>1</v>
      </c>
      <c r="F182" s="13">
        <f t="shared" si="76"/>
        <v>1</v>
      </c>
      <c r="G182" s="13">
        <f t="shared" si="76"/>
        <v>1</v>
      </c>
      <c r="H182" s="13">
        <f t="shared" si="76"/>
        <v>1.00825757438913</v>
      </c>
      <c r="I182" s="13">
        <f t="shared" si="76"/>
        <v>0.991810054693478</v>
      </c>
      <c r="J182" s="13">
        <f t="shared" si="76"/>
        <v>1.00412878719457</v>
      </c>
      <c r="K182" s="13">
        <f t="shared" si="76"/>
        <v>1</v>
      </c>
      <c r="L182" s="13">
        <f t="shared" si="76"/>
        <v>1</v>
      </c>
      <c r="M182" s="13">
        <f t="shared" si="76"/>
        <v>1</v>
      </c>
      <c r="N182" s="13">
        <f t="shared" si="76"/>
        <v>1</v>
      </c>
      <c r="O182" s="13">
        <f t="shared" si="76"/>
        <v>1</v>
      </c>
      <c r="P182" s="13">
        <f t="shared" si="76"/>
        <v>1</v>
      </c>
      <c r="Q182" s="13">
        <f t="shared" si="76"/>
        <v>1</v>
      </c>
      <c r="R182" s="13">
        <f t="shared" si="76"/>
        <v>1</v>
      </c>
      <c r="S182" s="13">
        <f t="shared" si="76"/>
        <v>1</v>
      </c>
      <c r="T182" s="13">
        <f t="shared" si="76"/>
        <v>1</v>
      </c>
      <c r="U182" s="13">
        <f t="shared" si="76"/>
        <v>1</v>
      </c>
      <c r="V182" s="13">
        <f t="shared" si="76"/>
        <v>1</v>
      </c>
      <c r="W182" s="13">
        <f t="shared" si="76"/>
        <v>1</v>
      </c>
      <c r="X182" s="13">
        <f t="shared" si="76"/>
        <v>1</v>
      </c>
      <c r="Y182" s="13">
        <f t="shared" si="76"/>
        <v>1</v>
      </c>
      <c r="Z182" s="13">
        <f t="shared" si="76"/>
        <v>1</v>
      </c>
      <c r="AA182" s="13">
        <f t="shared" si="76"/>
        <v>1</v>
      </c>
      <c r="AB182" s="13">
        <f t="shared" si="76"/>
        <v>1</v>
      </c>
      <c r="AC182" s="13">
        <f t="shared" si="76"/>
        <v>1</v>
      </c>
      <c r="AD182" s="13">
        <f t="shared" si="76"/>
        <v>1</v>
      </c>
      <c r="AE182" s="13">
        <f t="shared" si="76"/>
        <v>1</v>
      </c>
      <c r="AF182" s="13" t="str">
        <f t="shared" si="76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  <f t="shared" si="77"/>
        <v>1.14736589641246</v>
      </c>
      <c r="AZ182" s="13">
        <f t="shared" si="77"/>
        <v>1.00007742075341</v>
      </c>
      <c r="BA182" s="13">
        <f t="shared" si="77"/>
        <v>1</v>
      </c>
      <c r="BB182" s="13">
        <f t="shared" si="77"/>
        <v>1</v>
      </c>
      <c r="BC182" s="13">
        <f t="shared" si="77"/>
        <v>1</v>
      </c>
      <c r="BD182" s="13">
        <f t="shared" si="77"/>
        <v>1.00825757438913</v>
      </c>
      <c r="BE182" s="13">
        <f t="shared" si="77"/>
        <v>0.991810054693478</v>
      </c>
      <c r="BF182" s="13">
        <f t="shared" si="77"/>
        <v>1.00412878719457</v>
      </c>
      <c r="BG182" s="13">
        <f t="shared" si="77"/>
        <v>1</v>
      </c>
      <c r="BH182" s="13">
        <f t="shared" si="77"/>
        <v>1</v>
      </c>
      <c r="BI182" s="13">
        <f t="shared" si="77"/>
        <v>1</v>
      </c>
      <c r="BJ182" s="13">
        <f t="shared" si="77"/>
        <v>1</v>
      </c>
      <c r="BK182" s="13">
        <f t="shared" si="77"/>
        <v>1</v>
      </c>
      <c r="BL182" s="13">
        <f t="shared" si="77"/>
        <v>1</v>
      </c>
      <c r="BM182" s="13">
        <f t="shared" si="77"/>
        <v>1</v>
      </c>
      <c r="BN182" s="13">
        <f t="shared" si="77"/>
        <v>1</v>
      </c>
      <c r="BO182" s="13">
        <f t="shared" si="77"/>
        <v>1</v>
      </c>
      <c r="BP182" s="13">
        <f t="shared" si="77"/>
        <v>1</v>
      </c>
      <c r="BQ182" s="13">
        <f t="shared" si="77"/>
        <v>1</v>
      </c>
      <c r="BR182" s="13">
        <f t="shared" si="77"/>
        <v>1</v>
      </c>
      <c r="BS182" s="13">
        <f t="shared" si="77"/>
        <v>1</v>
      </c>
      <c r="BT182" s="13">
        <f t="shared" si="77"/>
        <v>1</v>
      </c>
      <c r="BU182" s="13">
        <f t="shared" si="77"/>
        <v>1</v>
      </c>
      <c r="BV182" s="13">
        <f t="shared" si="77"/>
        <v>1</v>
      </c>
      <c r="BW182" s="13">
        <f t="shared" si="77"/>
        <v>1</v>
      </c>
      <c r="BX182" s="13">
        <f t="shared" si="77"/>
        <v>1</v>
      </c>
      <c r="BY182" s="13">
        <f t="shared" si="77"/>
        <v>1</v>
      </c>
      <c r="BZ182" s="13">
        <f t="shared" si="77"/>
        <v>1</v>
      </c>
      <c r="CA182" s="13">
        <f t="shared" si="77"/>
        <v>1</v>
      </c>
      <c r="CB182" s="13" t="str">
        <f t="shared" si="77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</row>
    <row r="183" ht="15" customHeight="1" outlineLevel="1" spans="2:85">
      <c r="B183" s="10">
        <v>201612</v>
      </c>
      <c r="C183" s="13">
        <f t="shared" si="76"/>
        <v>1.07351445170311</v>
      </c>
      <c r="D183" s="13">
        <f t="shared" si="76"/>
        <v>1.00359287353534</v>
      </c>
      <c r="E183" s="13">
        <f t="shared" si="76"/>
        <v>1</v>
      </c>
      <c r="F183" s="13">
        <f t="shared" si="76"/>
        <v>1</v>
      </c>
      <c r="G183" s="13">
        <f t="shared" si="76"/>
        <v>1</v>
      </c>
      <c r="H183" s="13">
        <f t="shared" si="76"/>
        <v>1</v>
      </c>
      <c r="I183" s="13">
        <f t="shared" si="76"/>
        <v>1</v>
      </c>
      <c r="J183" s="13">
        <f t="shared" si="76"/>
        <v>1</v>
      </c>
      <c r="K183" s="13">
        <f t="shared" si="76"/>
        <v>1</v>
      </c>
      <c r="L183" s="13">
        <f t="shared" si="76"/>
        <v>1</v>
      </c>
      <c r="M183" s="13">
        <f t="shared" si="76"/>
        <v>1</v>
      </c>
      <c r="N183" s="13">
        <f t="shared" si="76"/>
        <v>1</v>
      </c>
      <c r="O183" s="13">
        <f t="shared" si="76"/>
        <v>1</v>
      </c>
      <c r="P183" s="13">
        <f t="shared" si="76"/>
        <v>1</v>
      </c>
      <c r="Q183" s="13">
        <f t="shared" si="76"/>
        <v>1</v>
      </c>
      <c r="R183" s="13">
        <f t="shared" si="76"/>
        <v>1</v>
      </c>
      <c r="S183" s="13">
        <f t="shared" si="76"/>
        <v>1</v>
      </c>
      <c r="T183" s="13">
        <f t="shared" si="76"/>
        <v>1</v>
      </c>
      <c r="U183" s="13">
        <f t="shared" si="76"/>
        <v>1</v>
      </c>
      <c r="V183" s="13">
        <f t="shared" si="76"/>
        <v>1</v>
      </c>
      <c r="W183" s="13">
        <f t="shared" si="76"/>
        <v>1</v>
      </c>
      <c r="X183" s="13">
        <f t="shared" si="76"/>
        <v>1</v>
      </c>
      <c r="Y183" s="13">
        <f t="shared" si="76"/>
        <v>1</v>
      </c>
      <c r="Z183" s="13">
        <f t="shared" si="76"/>
        <v>1</v>
      </c>
      <c r="AA183" s="13">
        <f t="shared" si="76"/>
        <v>1</v>
      </c>
      <c r="AB183" s="13">
        <f t="shared" si="76"/>
        <v>1</v>
      </c>
      <c r="AC183" s="13">
        <f t="shared" si="76"/>
        <v>1</v>
      </c>
      <c r="AD183" s="13">
        <f t="shared" si="76"/>
        <v>1</v>
      </c>
      <c r="AE183" s="13" t="str">
        <f t="shared" si="76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201612</v>
      </c>
      <c r="AY183" s="13">
        <f t="shared" si="77"/>
        <v>1.07351445170311</v>
      </c>
      <c r="AZ183" s="13">
        <f t="shared" si="77"/>
        <v>1.00359287353534</v>
      </c>
      <c r="BA183" s="13">
        <f t="shared" si="77"/>
        <v>1</v>
      </c>
      <c r="BB183" s="13">
        <f t="shared" si="77"/>
        <v>1</v>
      </c>
      <c r="BC183" s="13">
        <f t="shared" si="77"/>
        <v>1</v>
      </c>
      <c r="BD183" s="13">
        <f t="shared" si="77"/>
        <v>1</v>
      </c>
      <c r="BE183" s="13">
        <f t="shared" si="77"/>
        <v>1</v>
      </c>
      <c r="BF183" s="13">
        <f t="shared" si="77"/>
        <v>1</v>
      </c>
      <c r="BG183" s="13">
        <f t="shared" si="77"/>
        <v>1</v>
      </c>
      <c r="BH183" s="13">
        <f t="shared" si="77"/>
        <v>1</v>
      </c>
      <c r="BI183" s="13">
        <f t="shared" si="77"/>
        <v>1</v>
      </c>
      <c r="BJ183" s="13">
        <f t="shared" si="77"/>
        <v>1</v>
      </c>
      <c r="BK183" s="13">
        <f t="shared" si="77"/>
        <v>1</v>
      </c>
      <c r="BL183" s="13">
        <f t="shared" si="77"/>
        <v>1</v>
      </c>
      <c r="BM183" s="13">
        <f t="shared" si="77"/>
        <v>1</v>
      </c>
      <c r="BN183" s="13">
        <f t="shared" si="77"/>
        <v>1</v>
      </c>
      <c r="BO183" s="13">
        <f t="shared" si="77"/>
        <v>1</v>
      </c>
      <c r="BP183" s="13">
        <f t="shared" si="77"/>
        <v>1</v>
      </c>
      <c r="BQ183" s="13">
        <f t="shared" si="77"/>
        <v>1</v>
      </c>
      <c r="BR183" s="13">
        <f t="shared" si="77"/>
        <v>1</v>
      </c>
      <c r="BS183" s="13">
        <f t="shared" si="77"/>
        <v>1</v>
      </c>
      <c r="BT183" s="13">
        <f t="shared" si="77"/>
        <v>1</v>
      </c>
      <c r="BU183" s="13">
        <f t="shared" si="77"/>
        <v>1</v>
      </c>
      <c r="BV183" s="13">
        <f t="shared" si="77"/>
        <v>1</v>
      </c>
      <c r="BW183" s="13">
        <f t="shared" si="77"/>
        <v>1</v>
      </c>
      <c r="BX183" s="13">
        <f t="shared" si="77"/>
        <v>1</v>
      </c>
      <c r="BY183" s="13">
        <f t="shared" si="77"/>
        <v>1</v>
      </c>
      <c r="BZ183" s="13">
        <f t="shared" si="77"/>
        <v>1</v>
      </c>
      <c r="CA183" s="13" t="str">
        <f t="shared" si="77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</row>
    <row r="184" ht="15" customHeight="1" outlineLevel="1" spans="2:85">
      <c r="B184" s="10">
        <v>201703</v>
      </c>
      <c r="C184" s="13">
        <f t="shared" si="76"/>
        <v>1.00022071667394</v>
      </c>
      <c r="D184" s="13">
        <f t="shared" si="76"/>
        <v>1.00002068762208</v>
      </c>
      <c r="E184" s="13">
        <f t="shared" si="76"/>
        <v>0.997248603183414</v>
      </c>
      <c r="F184" s="13">
        <f t="shared" si="76"/>
        <v>1</v>
      </c>
      <c r="G184" s="13">
        <f t="shared" si="76"/>
        <v>1</v>
      </c>
      <c r="H184" s="13">
        <f t="shared" si="76"/>
        <v>1</v>
      </c>
      <c r="I184" s="13">
        <f t="shared" si="76"/>
        <v>1</v>
      </c>
      <c r="J184" s="13">
        <f t="shared" si="76"/>
        <v>1</v>
      </c>
      <c r="K184" s="13">
        <f t="shared" si="76"/>
        <v>1</v>
      </c>
      <c r="L184" s="13">
        <f t="shared" si="76"/>
        <v>1</v>
      </c>
      <c r="M184" s="13">
        <f t="shared" si="76"/>
        <v>1</v>
      </c>
      <c r="N184" s="13">
        <f t="shared" si="76"/>
        <v>1</v>
      </c>
      <c r="O184" s="13">
        <f t="shared" si="76"/>
        <v>1</v>
      </c>
      <c r="P184" s="13">
        <f t="shared" si="76"/>
        <v>1</v>
      </c>
      <c r="Q184" s="13">
        <f t="shared" si="76"/>
        <v>1</v>
      </c>
      <c r="R184" s="13">
        <f t="shared" si="76"/>
        <v>1</v>
      </c>
      <c r="S184" s="13">
        <f t="shared" si="76"/>
        <v>1</v>
      </c>
      <c r="T184" s="13">
        <f t="shared" si="76"/>
        <v>1</v>
      </c>
      <c r="U184" s="13">
        <f t="shared" si="76"/>
        <v>1</v>
      </c>
      <c r="V184" s="13">
        <f t="shared" si="76"/>
        <v>1</v>
      </c>
      <c r="W184" s="13">
        <f t="shared" si="76"/>
        <v>1</v>
      </c>
      <c r="X184" s="13">
        <f t="shared" si="76"/>
        <v>1</v>
      </c>
      <c r="Y184" s="13">
        <f t="shared" si="76"/>
        <v>1</v>
      </c>
      <c r="Z184" s="13">
        <f t="shared" si="76"/>
        <v>1</v>
      </c>
      <c r="AA184" s="13">
        <f t="shared" si="76"/>
        <v>1</v>
      </c>
      <c r="AB184" s="13">
        <f t="shared" si="76"/>
        <v>1</v>
      </c>
      <c r="AC184" s="13">
        <f t="shared" si="76"/>
        <v>1</v>
      </c>
      <c r="AD184" s="13" t="str">
        <f t="shared" si="76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201703</v>
      </c>
      <c r="AY184" s="13">
        <f t="shared" si="77"/>
        <v>1.00022071667394</v>
      </c>
      <c r="AZ184" s="13">
        <f t="shared" si="77"/>
        <v>1.00002068762208</v>
      </c>
      <c r="BA184" s="13">
        <f t="shared" si="77"/>
        <v>0.997248603183414</v>
      </c>
      <c r="BB184" s="13">
        <f t="shared" si="77"/>
        <v>1</v>
      </c>
      <c r="BC184" s="13">
        <f t="shared" si="77"/>
        <v>1</v>
      </c>
      <c r="BD184" s="13">
        <f t="shared" si="77"/>
        <v>1</v>
      </c>
      <c r="BE184" s="13">
        <f t="shared" si="77"/>
        <v>1</v>
      </c>
      <c r="BF184" s="13">
        <f t="shared" si="77"/>
        <v>1</v>
      </c>
      <c r="BG184" s="13">
        <f t="shared" si="77"/>
        <v>1</v>
      </c>
      <c r="BH184" s="13">
        <f t="shared" si="77"/>
        <v>1</v>
      </c>
      <c r="BI184" s="13">
        <f t="shared" si="77"/>
        <v>1</v>
      </c>
      <c r="BJ184" s="13">
        <f t="shared" si="77"/>
        <v>1</v>
      </c>
      <c r="BK184" s="13">
        <f t="shared" si="77"/>
        <v>1</v>
      </c>
      <c r="BL184" s="13">
        <f t="shared" si="77"/>
        <v>1</v>
      </c>
      <c r="BM184" s="13">
        <f t="shared" si="77"/>
        <v>1</v>
      </c>
      <c r="BN184" s="13">
        <f t="shared" si="77"/>
        <v>1</v>
      </c>
      <c r="BO184" s="13">
        <f t="shared" si="77"/>
        <v>1</v>
      </c>
      <c r="BP184" s="13">
        <f t="shared" si="77"/>
        <v>1</v>
      </c>
      <c r="BQ184" s="13">
        <f t="shared" si="77"/>
        <v>1</v>
      </c>
      <c r="BR184" s="13">
        <f t="shared" si="77"/>
        <v>1</v>
      </c>
      <c r="BS184" s="13">
        <f t="shared" si="77"/>
        <v>1</v>
      </c>
      <c r="BT184" s="13">
        <f t="shared" si="77"/>
        <v>1</v>
      </c>
      <c r="BU184" s="13">
        <f t="shared" si="77"/>
        <v>1</v>
      </c>
      <c r="BV184" s="13">
        <f t="shared" si="77"/>
        <v>1</v>
      </c>
      <c r="BW184" s="13">
        <f t="shared" si="77"/>
        <v>1</v>
      </c>
      <c r="BX184" s="13">
        <f t="shared" si="77"/>
        <v>1</v>
      </c>
      <c r="BY184" s="13">
        <f t="shared" si="77"/>
        <v>1</v>
      </c>
      <c r="BZ184" s="13" t="str">
        <f t="shared" si="77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</row>
    <row r="185" ht="15" customHeight="1" outlineLevel="1" spans="2:85">
      <c r="B185" s="10">
        <v>201706</v>
      </c>
      <c r="C185" s="13">
        <f t="shared" si="76"/>
        <v>1.00128490707215</v>
      </c>
      <c r="D185" s="13">
        <f t="shared" si="76"/>
        <v>0.997309796052993</v>
      </c>
      <c r="E185" s="13">
        <f t="shared" si="76"/>
        <v>1.00551205244718</v>
      </c>
      <c r="F185" s="13">
        <f t="shared" si="76"/>
        <v>0.994538720607936</v>
      </c>
      <c r="G185" s="13">
        <f t="shared" ref="G185:AC200" si="78">IFERROR(IF(H146="","",H146/G146),0)</f>
        <v>0.991732092228511</v>
      </c>
      <c r="H185" s="13">
        <f t="shared" si="78"/>
        <v>0.994483793538257</v>
      </c>
      <c r="I185" s="13">
        <f t="shared" si="78"/>
        <v>1</v>
      </c>
      <c r="J185" s="13">
        <f t="shared" si="78"/>
        <v>0.997205640414823</v>
      </c>
      <c r="K185" s="13">
        <f t="shared" si="78"/>
        <v>0.994395620177168</v>
      </c>
      <c r="L185" s="13">
        <f t="shared" si="78"/>
        <v>1</v>
      </c>
      <c r="M185" s="13">
        <f t="shared" si="78"/>
        <v>1</v>
      </c>
      <c r="N185" s="13">
        <f t="shared" si="78"/>
        <v>1</v>
      </c>
      <c r="O185" s="13">
        <f t="shared" si="78"/>
        <v>1</v>
      </c>
      <c r="P185" s="13">
        <f t="shared" si="78"/>
        <v>1</v>
      </c>
      <c r="Q185" s="13">
        <f t="shared" si="78"/>
        <v>1</v>
      </c>
      <c r="R185" s="13">
        <f t="shared" si="78"/>
        <v>1</v>
      </c>
      <c r="S185" s="13">
        <f t="shared" si="78"/>
        <v>1</v>
      </c>
      <c r="T185" s="13">
        <f t="shared" si="78"/>
        <v>1</v>
      </c>
      <c r="U185" s="13">
        <f t="shared" si="78"/>
        <v>1</v>
      </c>
      <c r="V185" s="13">
        <f t="shared" si="78"/>
        <v>1</v>
      </c>
      <c r="W185" s="13">
        <f t="shared" si="78"/>
        <v>1</v>
      </c>
      <c r="X185" s="13">
        <f t="shared" si="78"/>
        <v>1</v>
      </c>
      <c r="Y185" s="13">
        <f t="shared" si="78"/>
        <v>1</v>
      </c>
      <c r="Z185" s="13">
        <f t="shared" si="78"/>
        <v>1</v>
      </c>
      <c r="AA185" s="13">
        <f t="shared" si="78"/>
        <v>1</v>
      </c>
      <c r="AB185" s="13">
        <f t="shared" si="78"/>
        <v>1</v>
      </c>
      <c r="AC185" s="13" t="str">
        <f t="shared" si="78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201706</v>
      </c>
      <c r="AY185" s="13">
        <f t="shared" si="77"/>
        <v>1.00128490707215</v>
      </c>
      <c r="AZ185" s="13">
        <f t="shared" si="77"/>
        <v>0.997309796052993</v>
      </c>
      <c r="BA185" s="13">
        <f t="shared" si="77"/>
        <v>1.00551205244718</v>
      </c>
      <c r="BB185" s="13">
        <f t="shared" si="77"/>
        <v>0.994538720607936</v>
      </c>
      <c r="BC185" s="13">
        <f t="shared" ref="BC185:BY200" si="79">IFERROR(IF(BD146="","",BD146/BC146),0)</f>
        <v>0.991732092228511</v>
      </c>
      <c r="BD185" s="13">
        <f t="shared" si="79"/>
        <v>0.994483793538257</v>
      </c>
      <c r="BE185" s="13">
        <f t="shared" si="79"/>
        <v>1</v>
      </c>
      <c r="BF185" s="13">
        <f t="shared" si="79"/>
        <v>0.997205640414823</v>
      </c>
      <c r="BG185" s="13">
        <f t="shared" si="79"/>
        <v>0.994395620177168</v>
      </c>
      <c r="BH185" s="13">
        <f t="shared" si="79"/>
        <v>1</v>
      </c>
      <c r="BI185" s="13">
        <f t="shared" si="79"/>
        <v>1</v>
      </c>
      <c r="BJ185" s="13">
        <f t="shared" si="79"/>
        <v>1</v>
      </c>
      <c r="BK185" s="13">
        <f t="shared" si="79"/>
        <v>1</v>
      </c>
      <c r="BL185" s="13">
        <f t="shared" si="79"/>
        <v>1</v>
      </c>
      <c r="BM185" s="13">
        <f t="shared" si="79"/>
        <v>1</v>
      </c>
      <c r="BN185" s="13">
        <f t="shared" si="79"/>
        <v>1</v>
      </c>
      <c r="BO185" s="13">
        <f t="shared" si="79"/>
        <v>1</v>
      </c>
      <c r="BP185" s="13">
        <f t="shared" si="79"/>
        <v>1</v>
      </c>
      <c r="BQ185" s="13">
        <f t="shared" si="79"/>
        <v>1</v>
      </c>
      <c r="BR185" s="13">
        <f t="shared" si="79"/>
        <v>1</v>
      </c>
      <c r="BS185" s="13">
        <f t="shared" si="79"/>
        <v>1</v>
      </c>
      <c r="BT185" s="13">
        <f t="shared" si="79"/>
        <v>1</v>
      </c>
      <c r="BU185" s="13">
        <f t="shared" si="79"/>
        <v>1</v>
      </c>
      <c r="BV185" s="13">
        <f t="shared" si="79"/>
        <v>1</v>
      </c>
      <c r="BW185" s="13">
        <f t="shared" si="79"/>
        <v>1</v>
      </c>
      <c r="BX185" s="13">
        <f t="shared" si="79"/>
        <v>1</v>
      </c>
      <c r="BY185" s="13" t="str">
        <f t="shared" si="79"/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</row>
    <row r="186" ht="15" customHeight="1" outlineLevel="1" spans="2:85">
      <c r="B186" s="10">
        <v>201709</v>
      </c>
      <c r="C186" s="13">
        <f t="shared" ref="C186:M201" si="80">IFERROR(IF(D147="","",D147/C147),0)</f>
        <v>0.980011931225629</v>
      </c>
      <c r="D186" s="13">
        <f t="shared" si="80"/>
        <v>0.992890760988495</v>
      </c>
      <c r="E186" s="13">
        <f t="shared" si="80"/>
        <v>1.00006712633288</v>
      </c>
      <c r="F186" s="13">
        <f t="shared" si="80"/>
        <v>0.998290630799745</v>
      </c>
      <c r="G186" s="13">
        <f t="shared" si="78"/>
        <v>0.987449138192833</v>
      </c>
      <c r="H186" s="13">
        <f t="shared" si="78"/>
        <v>1</v>
      </c>
      <c r="I186" s="13">
        <f t="shared" si="78"/>
        <v>1</v>
      </c>
      <c r="J186" s="13">
        <f t="shared" si="78"/>
        <v>1</v>
      </c>
      <c r="K186" s="13">
        <f t="shared" si="78"/>
        <v>1</v>
      </c>
      <c r="L186" s="13">
        <f t="shared" si="78"/>
        <v>1</v>
      </c>
      <c r="M186" s="13">
        <f t="shared" si="78"/>
        <v>1</v>
      </c>
      <c r="N186" s="13">
        <f t="shared" si="78"/>
        <v>1</v>
      </c>
      <c r="O186" s="13">
        <f t="shared" si="78"/>
        <v>1</v>
      </c>
      <c r="P186" s="13">
        <f t="shared" si="78"/>
        <v>1</v>
      </c>
      <c r="Q186" s="13">
        <f t="shared" si="78"/>
        <v>1</v>
      </c>
      <c r="R186" s="13">
        <f t="shared" si="78"/>
        <v>1</v>
      </c>
      <c r="S186" s="13">
        <f t="shared" si="78"/>
        <v>1</v>
      </c>
      <c r="T186" s="13">
        <f t="shared" si="78"/>
        <v>1</v>
      </c>
      <c r="U186" s="13">
        <f t="shared" si="78"/>
        <v>1</v>
      </c>
      <c r="V186" s="13">
        <f t="shared" si="78"/>
        <v>1</v>
      </c>
      <c r="W186" s="13">
        <f t="shared" si="78"/>
        <v>1</v>
      </c>
      <c r="X186" s="13">
        <f t="shared" si="78"/>
        <v>1</v>
      </c>
      <c r="Y186" s="13">
        <f t="shared" si="78"/>
        <v>1</v>
      </c>
      <c r="Z186" s="13">
        <f t="shared" si="78"/>
        <v>1</v>
      </c>
      <c r="AA186" s="13">
        <f t="shared" si="78"/>
        <v>1</v>
      </c>
      <c r="AB186" s="13" t="str">
        <f t="shared" si="78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201709</v>
      </c>
      <c r="AY186" s="13">
        <f t="shared" ref="AY186:BI201" si="81">IFERROR(IF(AZ147="","",AZ147/AY147),0)</f>
        <v>0.980011931225629</v>
      </c>
      <c r="AZ186" s="13">
        <f t="shared" si="81"/>
        <v>0.992890760988495</v>
      </c>
      <c r="BA186" s="13">
        <f t="shared" si="81"/>
        <v>1.00006712633288</v>
      </c>
      <c r="BB186" s="13">
        <f t="shared" si="81"/>
        <v>0.998290630799745</v>
      </c>
      <c r="BC186" s="13">
        <f t="shared" si="79"/>
        <v>0.987449138192833</v>
      </c>
      <c r="BD186" s="13">
        <f t="shared" si="79"/>
        <v>1</v>
      </c>
      <c r="BE186" s="13">
        <f t="shared" si="79"/>
        <v>1</v>
      </c>
      <c r="BF186" s="13">
        <f t="shared" si="79"/>
        <v>1</v>
      </c>
      <c r="BG186" s="13">
        <f t="shared" si="79"/>
        <v>1</v>
      </c>
      <c r="BH186" s="13">
        <f t="shared" si="79"/>
        <v>1</v>
      </c>
      <c r="BI186" s="13">
        <f t="shared" si="79"/>
        <v>1</v>
      </c>
      <c r="BJ186" s="13">
        <f t="shared" si="79"/>
        <v>1</v>
      </c>
      <c r="BK186" s="13">
        <f t="shared" si="79"/>
        <v>1</v>
      </c>
      <c r="BL186" s="13">
        <f t="shared" si="79"/>
        <v>1</v>
      </c>
      <c r="BM186" s="13">
        <f t="shared" si="79"/>
        <v>1</v>
      </c>
      <c r="BN186" s="13">
        <f t="shared" si="79"/>
        <v>1</v>
      </c>
      <c r="BO186" s="13">
        <f t="shared" si="79"/>
        <v>1</v>
      </c>
      <c r="BP186" s="13">
        <f t="shared" si="79"/>
        <v>1</v>
      </c>
      <c r="BQ186" s="13">
        <f t="shared" si="79"/>
        <v>1</v>
      </c>
      <c r="BR186" s="13">
        <f t="shared" si="79"/>
        <v>1</v>
      </c>
      <c r="BS186" s="13">
        <f t="shared" si="79"/>
        <v>1</v>
      </c>
      <c r="BT186" s="13">
        <f t="shared" si="79"/>
        <v>1</v>
      </c>
      <c r="BU186" s="13">
        <f t="shared" si="79"/>
        <v>1</v>
      </c>
      <c r="BV186" s="13">
        <f t="shared" si="79"/>
        <v>1</v>
      </c>
      <c r="BW186" s="13">
        <f t="shared" si="79"/>
        <v>1</v>
      </c>
      <c r="BX186" s="13" t="str">
        <f t="shared" si="79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</row>
    <row r="187" ht="15" customHeight="1" outlineLevel="1" spans="2:85">
      <c r="B187" s="10">
        <v>201712</v>
      </c>
      <c r="C187" s="13">
        <f t="shared" si="80"/>
        <v>1.01555358366517</v>
      </c>
      <c r="D187" s="13">
        <f t="shared" si="80"/>
        <v>0.997630585226792</v>
      </c>
      <c r="E187" s="13">
        <f t="shared" si="80"/>
        <v>0.990079055867726</v>
      </c>
      <c r="F187" s="13">
        <f t="shared" si="80"/>
        <v>0.995284168216049</v>
      </c>
      <c r="G187" s="13">
        <f t="shared" si="78"/>
        <v>1</v>
      </c>
      <c r="H187" s="13">
        <f t="shared" si="78"/>
        <v>1</v>
      </c>
      <c r="I187" s="13">
        <f t="shared" si="78"/>
        <v>0.994939197622435</v>
      </c>
      <c r="J187" s="13">
        <f t="shared" si="78"/>
        <v>1</v>
      </c>
      <c r="K187" s="13">
        <f t="shared" si="78"/>
        <v>1</v>
      </c>
      <c r="L187" s="13">
        <f t="shared" si="78"/>
        <v>1</v>
      </c>
      <c r="M187" s="13">
        <f t="shared" si="78"/>
        <v>1</v>
      </c>
      <c r="N187" s="13">
        <f t="shared" si="78"/>
        <v>1</v>
      </c>
      <c r="O187" s="13">
        <f t="shared" si="78"/>
        <v>1</v>
      </c>
      <c r="P187" s="13">
        <f t="shared" si="78"/>
        <v>1</v>
      </c>
      <c r="Q187" s="13">
        <f t="shared" si="78"/>
        <v>1</v>
      </c>
      <c r="R187" s="13">
        <f t="shared" si="78"/>
        <v>1</v>
      </c>
      <c r="S187" s="13">
        <f t="shared" si="78"/>
        <v>1</v>
      </c>
      <c r="T187" s="13">
        <f t="shared" si="78"/>
        <v>1</v>
      </c>
      <c r="U187" s="13">
        <f t="shared" si="78"/>
        <v>1</v>
      </c>
      <c r="V187" s="13">
        <f t="shared" si="78"/>
        <v>1</v>
      </c>
      <c r="W187" s="13">
        <f t="shared" si="78"/>
        <v>1</v>
      </c>
      <c r="X187" s="13">
        <f t="shared" si="78"/>
        <v>1</v>
      </c>
      <c r="Y187" s="13">
        <f t="shared" si="78"/>
        <v>1</v>
      </c>
      <c r="Z187" s="13">
        <f t="shared" si="78"/>
        <v>1</v>
      </c>
      <c r="AA187" s="13" t="str">
        <f t="shared" si="78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201712</v>
      </c>
      <c r="AY187" s="13">
        <f t="shared" si="81"/>
        <v>1.01585462885711</v>
      </c>
      <c r="AZ187" s="13">
        <f t="shared" si="81"/>
        <v>1.00062786423419</v>
      </c>
      <c r="BA187" s="13">
        <f t="shared" si="81"/>
        <v>0.989912940084829</v>
      </c>
      <c r="BB187" s="13">
        <f t="shared" si="81"/>
        <v>0.995204401962033</v>
      </c>
      <c r="BC187" s="13">
        <f t="shared" si="79"/>
        <v>1</v>
      </c>
      <c r="BD187" s="13">
        <f t="shared" si="79"/>
        <v>1</v>
      </c>
      <c r="BE187" s="13">
        <f t="shared" si="79"/>
        <v>0.994853183852636</v>
      </c>
      <c r="BF187" s="13">
        <f t="shared" si="79"/>
        <v>1</v>
      </c>
      <c r="BG187" s="13">
        <f t="shared" si="79"/>
        <v>1</v>
      </c>
      <c r="BH187" s="13">
        <f t="shared" si="79"/>
        <v>1</v>
      </c>
      <c r="BI187" s="13">
        <f t="shared" si="79"/>
        <v>1</v>
      </c>
      <c r="BJ187" s="13">
        <f t="shared" si="79"/>
        <v>1</v>
      </c>
      <c r="BK187" s="13">
        <f t="shared" si="79"/>
        <v>1</v>
      </c>
      <c r="BL187" s="13">
        <f t="shared" si="79"/>
        <v>1</v>
      </c>
      <c r="BM187" s="13">
        <f t="shared" si="79"/>
        <v>1</v>
      </c>
      <c r="BN187" s="13">
        <f t="shared" si="79"/>
        <v>1</v>
      </c>
      <c r="BO187" s="13">
        <f t="shared" si="79"/>
        <v>1</v>
      </c>
      <c r="BP187" s="13">
        <f t="shared" si="79"/>
        <v>1</v>
      </c>
      <c r="BQ187" s="13">
        <f t="shared" si="79"/>
        <v>1</v>
      </c>
      <c r="BR187" s="13">
        <f t="shared" si="79"/>
        <v>1</v>
      </c>
      <c r="BS187" s="13">
        <f t="shared" si="79"/>
        <v>1</v>
      </c>
      <c r="BT187" s="13">
        <f t="shared" si="79"/>
        <v>1</v>
      </c>
      <c r="BU187" s="13">
        <f t="shared" si="79"/>
        <v>1</v>
      </c>
      <c r="BV187" s="13">
        <f t="shared" si="79"/>
        <v>1</v>
      </c>
      <c r="BW187" s="13" t="str">
        <f t="shared" si="79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</row>
    <row r="188" ht="15" customHeight="1" outlineLevel="1" spans="2:85">
      <c r="B188" s="10">
        <v>201803</v>
      </c>
      <c r="C188" s="13">
        <f t="shared" si="80"/>
        <v>1.01282562059454</v>
      </c>
      <c r="D188" s="13">
        <f t="shared" si="80"/>
        <v>0.991270405615989</v>
      </c>
      <c r="E188" s="13">
        <f t="shared" si="80"/>
        <v>0.97627442002442</v>
      </c>
      <c r="F188" s="13">
        <f t="shared" si="80"/>
        <v>0.978289077705951</v>
      </c>
      <c r="G188" s="13">
        <f t="shared" si="78"/>
        <v>1</v>
      </c>
      <c r="H188" s="13">
        <f t="shared" si="78"/>
        <v>0.99680392478037</v>
      </c>
      <c r="I188" s="13">
        <f t="shared" si="78"/>
        <v>1</v>
      </c>
      <c r="J188" s="13">
        <f t="shared" si="78"/>
        <v>1</v>
      </c>
      <c r="K188" s="13">
        <f t="shared" si="78"/>
        <v>1</v>
      </c>
      <c r="L188" s="13">
        <f t="shared" si="78"/>
        <v>1</v>
      </c>
      <c r="M188" s="13">
        <f t="shared" si="78"/>
        <v>1</v>
      </c>
      <c r="N188" s="13">
        <f t="shared" si="78"/>
        <v>1</v>
      </c>
      <c r="O188" s="13">
        <f t="shared" si="78"/>
        <v>1</v>
      </c>
      <c r="P188" s="13">
        <f t="shared" si="78"/>
        <v>1</v>
      </c>
      <c r="Q188" s="13">
        <f t="shared" si="78"/>
        <v>1</v>
      </c>
      <c r="R188" s="13">
        <f t="shared" si="78"/>
        <v>1</v>
      </c>
      <c r="S188" s="13">
        <f t="shared" si="78"/>
        <v>1</v>
      </c>
      <c r="T188" s="13">
        <f t="shared" si="78"/>
        <v>1</v>
      </c>
      <c r="U188" s="13">
        <f t="shared" si="78"/>
        <v>1</v>
      </c>
      <c r="V188" s="13">
        <f t="shared" si="78"/>
        <v>1</v>
      </c>
      <c r="W188" s="13">
        <f t="shared" si="78"/>
        <v>1</v>
      </c>
      <c r="X188" s="13">
        <f t="shared" si="78"/>
        <v>1</v>
      </c>
      <c r="Y188" s="13">
        <f t="shared" si="78"/>
        <v>1</v>
      </c>
      <c r="Z188" s="13" t="str">
        <f t="shared" si="78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201803</v>
      </c>
      <c r="AY188" s="13">
        <f t="shared" si="81"/>
        <v>1.00444098761408</v>
      </c>
      <c r="AZ188" s="13">
        <f t="shared" si="81"/>
        <v>0.990638056068439</v>
      </c>
      <c r="BA188" s="13">
        <f t="shared" si="81"/>
        <v>0.974539557853749</v>
      </c>
      <c r="BB188" s="13">
        <f t="shared" si="81"/>
        <v>0.980021343843319</v>
      </c>
      <c r="BC188" s="13">
        <f t="shared" si="79"/>
        <v>1</v>
      </c>
      <c r="BD188" s="13">
        <f t="shared" si="79"/>
        <v>0.996570188880899</v>
      </c>
      <c r="BE188" s="13">
        <f t="shared" si="79"/>
        <v>1</v>
      </c>
      <c r="BF188" s="13">
        <f t="shared" si="79"/>
        <v>1</v>
      </c>
      <c r="BG188" s="13">
        <f t="shared" si="79"/>
        <v>1</v>
      </c>
      <c r="BH188" s="13">
        <f t="shared" si="79"/>
        <v>1</v>
      </c>
      <c r="BI188" s="13">
        <f t="shared" si="79"/>
        <v>1</v>
      </c>
      <c r="BJ188" s="13">
        <f t="shared" si="79"/>
        <v>1</v>
      </c>
      <c r="BK188" s="13">
        <f t="shared" si="79"/>
        <v>1</v>
      </c>
      <c r="BL188" s="13">
        <f t="shared" si="79"/>
        <v>1</v>
      </c>
      <c r="BM188" s="13">
        <f t="shared" si="79"/>
        <v>1</v>
      </c>
      <c r="BN188" s="13">
        <f t="shared" si="79"/>
        <v>1</v>
      </c>
      <c r="BO188" s="13">
        <f t="shared" si="79"/>
        <v>1</v>
      </c>
      <c r="BP188" s="13">
        <f t="shared" si="79"/>
        <v>1</v>
      </c>
      <c r="BQ188" s="13">
        <f t="shared" si="79"/>
        <v>1</v>
      </c>
      <c r="BR188" s="13">
        <f t="shared" si="79"/>
        <v>1</v>
      </c>
      <c r="BS188" s="13">
        <f t="shared" si="79"/>
        <v>1</v>
      </c>
      <c r="BT188" s="13">
        <f t="shared" si="79"/>
        <v>1</v>
      </c>
      <c r="BU188" s="13">
        <f t="shared" si="79"/>
        <v>1</v>
      </c>
      <c r="BV188" s="13" t="str">
        <f t="shared" si="79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</row>
    <row r="189" ht="15" customHeight="1" outlineLevel="1" spans="2:85">
      <c r="B189" s="10">
        <v>201806</v>
      </c>
      <c r="C189" s="13">
        <f t="shared" si="80"/>
        <v>1.01513404082045</v>
      </c>
      <c r="D189" s="13">
        <f t="shared" si="80"/>
        <v>1.00033741501914</v>
      </c>
      <c r="E189" s="13">
        <f t="shared" si="80"/>
        <v>0.950336835200399</v>
      </c>
      <c r="F189" s="13">
        <f t="shared" si="80"/>
        <v>0.996287265694942</v>
      </c>
      <c r="G189" s="13">
        <f t="shared" si="78"/>
        <v>0.992499984765594</v>
      </c>
      <c r="H189" s="13">
        <f t="shared" si="78"/>
        <v>1</v>
      </c>
      <c r="I189" s="13">
        <f t="shared" si="78"/>
        <v>1</v>
      </c>
      <c r="J189" s="13">
        <f t="shared" si="78"/>
        <v>1</v>
      </c>
      <c r="K189" s="13">
        <f t="shared" si="78"/>
        <v>1</v>
      </c>
      <c r="L189" s="13">
        <f t="shared" si="78"/>
        <v>1</v>
      </c>
      <c r="M189" s="13">
        <f t="shared" si="78"/>
        <v>1</v>
      </c>
      <c r="N189" s="13">
        <f t="shared" si="78"/>
        <v>1</v>
      </c>
      <c r="O189" s="13">
        <f t="shared" si="78"/>
        <v>1</v>
      </c>
      <c r="P189" s="13">
        <f t="shared" si="78"/>
        <v>1</v>
      </c>
      <c r="Q189" s="13">
        <f t="shared" si="78"/>
        <v>1</v>
      </c>
      <c r="R189" s="13">
        <f t="shared" si="78"/>
        <v>1</v>
      </c>
      <c r="S189" s="13">
        <f t="shared" si="78"/>
        <v>1</v>
      </c>
      <c r="T189" s="13">
        <f t="shared" si="78"/>
        <v>1</v>
      </c>
      <c r="U189" s="13">
        <f t="shared" si="78"/>
        <v>1</v>
      </c>
      <c r="V189" s="13">
        <f t="shared" si="78"/>
        <v>1</v>
      </c>
      <c r="W189" s="13">
        <f t="shared" si="78"/>
        <v>1</v>
      </c>
      <c r="X189" s="13">
        <f t="shared" si="78"/>
        <v>1</v>
      </c>
      <c r="Y189" s="13" t="str">
        <f t="shared" si="78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201806</v>
      </c>
      <c r="AY189" s="13">
        <f t="shared" si="81"/>
        <v>1.00282750173643</v>
      </c>
      <c r="AZ189" s="13">
        <f t="shared" si="81"/>
        <v>1.00032611352665</v>
      </c>
      <c r="BA189" s="13">
        <f t="shared" si="81"/>
        <v>0.946657192628116</v>
      </c>
      <c r="BB189" s="13">
        <f t="shared" si="81"/>
        <v>0.997857777001636</v>
      </c>
      <c r="BC189" s="13">
        <f t="shared" si="79"/>
        <v>0.991304012274387</v>
      </c>
      <c r="BD189" s="13">
        <f t="shared" si="79"/>
        <v>1</v>
      </c>
      <c r="BE189" s="13">
        <f t="shared" si="79"/>
        <v>1</v>
      </c>
      <c r="BF189" s="13">
        <f t="shared" si="79"/>
        <v>1</v>
      </c>
      <c r="BG189" s="13">
        <f t="shared" si="79"/>
        <v>1</v>
      </c>
      <c r="BH189" s="13">
        <f t="shared" si="79"/>
        <v>1</v>
      </c>
      <c r="BI189" s="13">
        <f t="shared" si="79"/>
        <v>1</v>
      </c>
      <c r="BJ189" s="13">
        <f t="shared" si="79"/>
        <v>1</v>
      </c>
      <c r="BK189" s="13">
        <f t="shared" si="79"/>
        <v>1</v>
      </c>
      <c r="BL189" s="13">
        <f t="shared" si="79"/>
        <v>1</v>
      </c>
      <c r="BM189" s="13">
        <f t="shared" si="79"/>
        <v>1</v>
      </c>
      <c r="BN189" s="13">
        <f t="shared" si="79"/>
        <v>1</v>
      </c>
      <c r="BO189" s="13">
        <f t="shared" si="79"/>
        <v>1</v>
      </c>
      <c r="BP189" s="13">
        <f t="shared" si="79"/>
        <v>1</v>
      </c>
      <c r="BQ189" s="13">
        <f t="shared" si="79"/>
        <v>1</v>
      </c>
      <c r="BR189" s="13">
        <f t="shared" si="79"/>
        <v>1</v>
      </c>
      <c r="BS189" s="13">
        <f t="shared" si="79"/>
        <v>1</v>
      </c>
      <c r="BT189" s="13">
        <f t="shared" si="79"/>
        <v>1</v>
      </c>
      <c r="BU189" s="13" t="str">
        <f t="shared" si="79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</row>
    <row r="190" ht="15" customHeight="1" outlineLevel="1" spans="2:85">
      <c r="B190" s="10">
        <v>201809</v>
      </c>
      <c r="C190" s="13">
        <f t="shared" si="80"/>
        <v>1.00633057513877</v>
      </c>
      <c r="D190" s="13">
        <f t="shared" si="80"/>
        <v>0.986833311721345</v>
      </c>
      <c r="E190" s="13">
        <f t="shared" si="80"/>
        <v>1.00004380068666</v>
      </c>
      <c r="F190" s="13">
        <f t="shared" si="80"/>
        <v>0.978454375160034</v>
      </c>
      <c r="G190" s="13">
        <f t="shared" si="78"/>
        <v>1</v>
      </c>
      <c r="H190" s="13">
        <f t="shared" si="78"/>
        <v>1</v>
      </c>
      <c r="I190" s="13">
        <f t="shared" si="78"/>
        <v>1</v>
      </c>
      <c r="J190" s="13">
        <f t="shared" si="78"/>
        <v>1</v>
      </c>
      <c r="K190" s="13">
        <f t="shared" si="78"/>
        <v>1</v>
      </c>
      <c r="L190" s="13">
        <f t="shared" si="78"/>
        <v>1</v>
      </c>
      <c r="M190" s="13">
        <f t="shared" si="78"/>
        <v>1</v>
      </c>
      <c r="N190" s="13">
        <f t="shared" si="78"/>
        <v>1</v>
      </c>
      <c r="O190" s="13">
        <f t="shared" si="78"/>
        <v>1</v>
      </c>
      <c r="P190" s="13">
        <f t="shared" si="78"/>
        <v>1</v>
      </c>
      <c r="Q190" s="13">
        <f t="shared" si="78"/>
        <v>1</v>
      </c>
      <c r="R190" s="13">
        <f t="shared" si="78"/>
        <v>1</v>
      </c>
      <c r="S190" s="13">
        <f t="shared" si="78"/>
        <v>1</v>
      </c>
      <c r="T190" s="13">
        <f t="shared" si="78"/>
        <v>1</v>
      </c>
      <c r="U190" s="13">
        <f t="shared" si="78"/>
        <v>1</v>
      </c>
      <c r="V190" s="13">
        <f t="shared" si="78"/>
        <v>1</v>
      </c>
      <c r="W190" s="13">
        <f t="shared" si="78"/>
        <v>1</v>
      </c>
      <c r="X190" s="13" t="str">
        <f t="shared" si="78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201809</v>
      </c>
      <c r="AY190" s="13">
        <f t="shared" si="81"/>
        <v>1.00454374224028</v>
      </c>
      <c r="AZ190" s="13">
        <f t="shared" si="81"/>
        <v>0.990874706998769</v>
      </c>
      <c r="BA190" s="13">
        <f t="shared" si="81"/>
        <v>1.000030386117</v>
      </c>
      <c r="BB190" s="13">
        <f t="shared" si="81"/>
        <v>0.983183160278826</v>
      </c>
      <c r="BC190" s="13">
        <f t="shared" si="79"/>
        <v>1</v>
      </c>
      <c r="BD190" s="13">
        <f t="shared" si="79"/>
        <v>1</v>
      </c>
      <c r="BE190" s="13">
        <f t="shared" si="79"/>
        <v>1</v>
      </c>
      <c r="BF190" s="13">
        <f t="shared" si="79"/>
        <v>1</v>
      </c>
      <c r="BG190" s="13">
        <f t="shared" si="79"/>
        <v>1</v>
      </c>
      <c r="BH190" s="13">
        <f t="shared" si="79"/>
        <v>1</v>
      </c>
      <c r="BI190" s="13">
        <f t="shared" si="79"/>
        <v>1</v>
      </c>
      <c r="BJ190" s="13">
        <f t="shared" si="79"/>
        <v>1</v>
      </c>
      <c r="BK190" s="13">
        <f t="shared" si="79"/>
        <v>1</v>
      </c>
      <c r="BL190" s="13">
        <f t="shared" si="79"/>
        <v>1</v>
      </c>
      <c r="BM190" s="13">
        <f t="shared" si="79"/>
        <v>1</v>
      </c>
      <c r="BN190" s="13">
        <f t="shared" si="79"/>
        <v>1</v>
      </c>
      <c r="BO190" s="13">
        <f t="shared" si="79"/>
        <v>1</v>
      </c>
      <c r="BP190" s="13">
        <f t="shared" si="79"/>
        <v>1</v>
      </c>
      <c r="BQ190" s="13">
        <f t="shared" si="79"/>
        <v>1</v>
      </c>
      <c r="BR190" s="13">
        <f t="shared" si="79"/>
        <v>1</v>
      </c>
      <c r="BS190" s="13">
        <f t="shared" si="79"/>
        <v>1</v>
      </c>
      <c r="BT190" s="13" t="str">
        <f t="shared" si="79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</row>
    <row r="191" ht="15" customHeight="1" outlineLevel="1" spans="2:85">
      <c r="B191" s="10">
        <v>201812</v>
      </c>
      <c r="C191" s="13">
        <f t="shared" si="80"/>
        <v>1.029057495076</v>
      </c>
      <c r="D191" s="13">
        <f t="shared" si="80"/>
        <v>0.990948604544761</v>
      </c>
      <c r="E191" s="13">
        <f t="shared" si="80"/>
        <v>0.984609820473556</v>
      </c>
      <c r="F191" s="13">
        <f t="shared" si="80"/>
        <v>1</v>
      </c>
      <c r="G191" s="13">
        <f t="shared" si="78"/>
        <v>1</v>
      </c>
      <c r="H191" s="13">
        <f t="shared" si="78"/>
        <v>1</v>
      </c>
      <c r="I191" s="13">
        <f t="shared" si="78"/>
        <v>1</v>
      </c>
      <c r="J191" s="13">
        <f t="shared" si="78"/>
        <v>1</v>
      </c>
      <c r="K191" s="13">
        <f t="shared" si="78"/>
        <v>1</v>
      </c>
      <c r="L191" s="13">
        <f t="shared" si="78"/>
        <v>1</v>
      </c>
      <c r="M191" s="13">
        <f t="shared" si="78"/>
        <v>1</v>
      </c>
      <c r="N191" s="13">
        <f t="shared" si="78"/>
        <v>1</v>
      </c>
      <c r="O191" s="13">
        <f t="shared" si="78"/>
        <v>1</v>
      </c>
      <c r="P191" s="13">
        <f t="shared" si="78"/>
        <v>1</v>
      </c>
      <c r="Q191" s="13">
        <f t="shared" si="78"/>
        <v>1</v>
      </c>
      <c r="R191" s="13">
        <f t="shared" si="78"/>
        <v>1</v>
      </c>
      <c r="S191" s="13">
        <f t="shared" si="78"/>
        <v>1</v>
      </c>
      <c r="T191" s="13">
        <f t="shared" si="78"/>
        <v>1</v>
      </c>
      <c r="U191" s="13">
        <f t="shared" si="78"/>
        <v>1</v>
      </c>
      <c r="V191" s="13">
        <f t="shared" si="78"/>
        <v>1</v>
      </c>
      <c r="W191" s="13" t="str">
        <f t="shared" si="78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201812</v>
      </c>
      <c r="AY191" s="13">
        <f t="shared" si="81"/>
        <v>1.02798318195662</v>
      </c>
      <c r="AZ191" s="13">
        <f t="shared" si="81"/>
        <v>0.991274442941558</v>
      </c>
      <c r="BA191" s="13">
        <f t="shared" si="81"/>
        <v>0.985168273721288</v>
      </c>
      <c r="BB191" s="13">
        <f t="shared" si="81"/>
        <v>1</v>
      </c>
      <c r="BC191" s="13">
        <f t="shared" si="79"/>
        <v>1</v>
      </c>
      <c r="BD191" s="13">
        <f t="shared" si="79"/>
        <v>1</v>
      </c>
      <c r="BE191" s="13">
        <f t="shared" si="79"/>
        <v>1</v>
      </c>
      <c r="BF191" s="13">
        <f t="shared" si="79"/>
        <v>1</v>
      </c>
      <c r="BG191" s="13">
        <f t="shared" si="79"/>
        <v>1</v>
      </c>
      <c r="BH191" s="13">
        <f t="shared" si="79"/>
        <v>1</v>
      </c>
      <c r="BI191" s="13">
        <f t="shared" si="79"/>
        <v>1</v>
      </c>
      <c r="BJ191" s="13">
        <f t="shared" si="79"/>
        <v>1</v>
      </c>
      <c r="BK191" s="13">
        <f t="shared" si="79"/>
        <v>1</v>
      </c>
      <c r="BL191" s="13">
        <f t="shared" si="79"/>
        <v>1</v>
      </c>
      <c r="BM191" s="13">
        <f t="shared" si="79"/>
        <v>1</v>
      </c>
      <c r="BN191" s="13">
        <f t="shared" si="79"/>
        <v>1</v>
      </c>
      <c r="BO191" s="13">
        <f t="shared" si="79"/>
        <v>1</v>
      </c>
      <c r="BP191" s="13">
        <f t="shared" si="79"/>
        <v>1</v>
      </c>
      <c r="BQ191" s="13">
        <f t="shared" si="79"/>
        <v>1</v>
      </c>
      <c r="BR191" s="13">
        <f t="shared" si="79"/>
        <v>1</v>
      </c>
      <c r="BS191" s="13" t="str">
        <f t="shared" si="79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</row>
    <row r="192" ht="15" customHeight="1" outlineLevel="1" spans="2:85">
      <c r="B192" s="10">
        <v>201903</v>
      </c>
      <c r="C192" s="13">
        <f t="shared" si="80"/>
        <v>0.914815714700304</v>
      </c>
      <c r="D192" s="13">
        <f t="shared" si="80"/>
        <v>0.96794434341236</v>
      </c>
      <c r="E192" s="13">
        <f t="shared" si="80"/>
        <v>1</v>
      </c>
      <c r="F192" s="13">
        <f t="shared" si="80"/>
        <v>1</v>
      </c>
      <c r="G192" s="13">
        <f t="shared" si="78"/>
        <v>1</v>
      </c>
      <c r="H192" s="13">
        <f t="shared" si="78"/>
        <v>1</v>
      </c>
      <c r="I192" s="13">
        <f t="shared" si="78"/>
        <v>1</v>
      </c>
      <c r="J192" s="13">
        <f t="shared" si="78"/>
        <v>1</v>
      </c>
      <c r="K192" s="13">
        <f t="shared" si="78"/>
        <v>1</v>
      </c>
      <c r="L192" s="13">
        <f t="shared" si="78"/>
        <v>1</v>
      </c>
      <c r="M192" s="13">
        <f t="shared" si="78"/>
        <v>1</v>
      </c>
      <c r="N192" s="13">
        <f t="shared" si="78"/>
        <v>1</v>
      </c>
      <c r="O192" s="13">
        <f t="shared" si="78"/>
        <v>1</v>
      </c>
      <c r="P192" s="13">
        <f t="shared" si="78"/>
        <v>1</v>
      </c>
      <c r="Q192" s="13">
        <f t="shared" si="78"/>
        <v>1</v>
      </c>
      <c r="R192" s="13">
        <f t="shared" si="78"/>
        <v>1</v>
      </c>
      <c r="S192" s="13">
        <f t="shared" si="78"/>
        <v>1</v>
      </c>
      <c r="T192" s="13">
        <f t="shared" si="78"/>
        <v>1</v>
      </c>
      <c r="U192" s="13">
        <f t="shared" si="78"/>
        <v>1</v>
      </c>
      <c r="V192" s="13" t="str">
        <f t="shared" si="78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201903</v>
      </c>
      <c r="AY192" s="13">
        <f t="shared" si="81"/>
        <v>0.914815496853094</v>
      </c>
      <c r="AZ192" s="13">
        <f t="shared" si="81"/>
        <v>0.96794430302325</v>
      </c>
      <c r="BA192" s="13">
        <f t="shared" si="81"/>
        <v>1</v>
      </c>
      <c r="BB192" s="13">
        <f t="shared" si="81"/>
        <v>1</v>
      </c>
      <c r="BC192" s="13">
        <f t="shared" si="79"/>
        <v>1</v>
      </c>
      <c r="BD192" s="13">
        <f t="shared" si="79"/>
        <v>1</v>
      </c>
      <c r="BE192" s="13">
        <f t="shared" si="79"/>
        <v>1</v>
      </c>
      <c r="BF192" s="13">
        <f t="shared" si="79"/>
        <v>1</v>
      </c>
      <c r="BG192" s="13">
        <f t="shared" si="79"/>
        <v>1</v>
      </c>
      <c r="BH192" s="13">
        <f t="shared" si="79"/>
        <v>1</v>
      </c>
      <c r="BI192" s="13">
        <f t="shared" si="79"/>
        <v>1</v>
      </c>
      <c r="BJ192" s="13">
        <f t="shared" si="79"/>
        <v>1</v>
      </c>
      <c r="BK192" s="13">
        <f t="shared" si="79"/>
        <v>1</v>
      </c>
      <c r="BL192" s="13">
        <f t="shared" si="79"/>
        <v>1</v>
      </c>
      <c r="BM192" s="13">
        <f t="shared" si="79"/>
        <v>1</v>
      </c>
      <c r="BN192" s="13">
        <f t="shared" si="79"/>
        <v>1</v>
      </c>
      <c r="BO192" s="13">
        <f t="shared" si="79"/>
        <v>1</v>
      </c>
      <c r="BP192" s="13">
        <f t="shared" si="79"/>
        <v>1</v>
      </c>
      <c r="BQ192" s="13">
        <f t="shared" si="79"/>
        <v>1</v>
      </c>
      <c r="BR192" s="13" t="str">
        <f t="shared" si="79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</row>
    <row r="193" ht="15" customHeight="1" outlineLevel="1" spans="2:85">
      <c r="B193" s="10">
        <v>201906</v>
      </c>
      <c r="C193" s="13">
        <f t="shared" si="80"/>
        <v>1.01026720210055</v>
      </c>
      <c r="D193" s="13">
        <f t="shared" si="80"/>
        <v>1.00040131631752</v>
      </c>
      <c r="E193" s="13">
        <f t="shared" si="80"/>
        <v>1</v>
      </c>
      <c r="F193" s="13">
        <f t="shared" si="80"/>
        <v>1</v>
      </c>
      <c r="G193" s="13">
        <f t="shared" si="78"/>
        <v>1</v>
      </c>
      <c r="H193" s="13">
        <f t="shared" si="78"/>
        <v>1</v>
      </c>
      <c r="I193" s="13">
        <f t="shared" si="78"/>
        <v>1</v>
      </c>
      <c r="J193" s="13">
        <f t="shared" si="78"/>
        <v>1</v>
      </c>
      <c r="K193" s="13">
        <f t="shared" si="78"/>
        <v>1</v>
      </c>
      <c r="L193" s="13">
        <f t="shared" si="78"/>
        <v>1</v>
      </c>
      <c r="M193" s="13">
        <f t="shared" si="78"/>
        <v>1</v>
      </c>
      <c r="N193" s="13">
        <f t="shared" si="78"/>
        <v>1</v>
      </c>
      <c r="O193" s="13">
        <f t="shared" si="78"/>
        <v>1</v>
      </c>
      <c r="P193" s="13">
        <f t="shared" si="78"/>
        <v>1</v>
      </c>
      <c r="Q193" s="13">
        <f t="shared" si="78"/>
        <v>1</v>
      </c>
      <c r="R193" s="13">
        <f t="shared" si="78"/>
        <v>1</v>
      </c>
      <c r="S193" s="13">
        <f t="shared" si="78"/>
        <v>1</v>
      </c>
      <c r="T193" s="13">
        <f t="shared" si="78"/>
        <v>1</v>
      </c>
      <c r="U193" s="13" t="str">
        <f t="shared" si="78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201906</v>
      </c>
      <c r="AY193" s="13">
        <f t="shared" si="81"/>
        <v>1.01026681636678</v>
      </c>
      <c r="AZ193" s="13">
        <f t="shared" si="81"/>
        <v>1.00040179806603</v>
      </c>
      <c r="BA193" s="13">
        <f t="shared" si="81"/>
        <v>1</v>
      </c>
      <c r="BB193" s="13">
        <f t="shared" si="81"/>
        <v>1</v>
      </c>
      <c r="BC193" s="13">
        <f t="shared" si="79"/>
        <v>1</v>
      </c>
      <c r="BD193" s="13">
        <f t="shared" si="79"/>
        <v>1</v>
      </c>
      <c r="BE193" s="13">
        <f t="shared" si="79"/>
        <v>1</v>
      </c>
      <c r="BF193" s="13">
        <f t="shared" si="79"/>
        <v>1</v>
      </c>
      <c r="BG193" s="13">
        <f t="shared" si="79"/>
        <v>1</v>
      </c>
      <c r="BH193" s="13">
        <f t="shared" si="79"/>
        <v>1</v>
      </c>
      <c r="BI193" s="13">
        <f t="shared" si="79"/>
        <v>1</v>
      </c>
      <c r="BJ193" s="13">
        <f t="shared" si="79"/>
        <v>1</v>
      </c>
      <c r="BK193" s="13">
        <f t="shared" si="79"/>
        <v>1</v>
      </c>
      <c r="BL193" s="13">
        <f t="shared" si="79"/>
        <v>1</v>
      </c>
      <c r="BM193" s="13">
        <f t="shared" si="79"/>
        <v>1</v>
      </c>
      <c r="BN193" s="13">
        <f t="shared" si="79"/>
        <v>1</v>
      </c>
      <c r="BO193" s="13">
        <f t="shared" si="79"/>
        <v>1</v>
      </c>
      <c r="BP193" s="13">
        <f t="shared" si="79"/>
        <v>1</v>
      </c>
      <c r="BQ193" s="13" t="str">
        <f t="shared" si="79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</row>
    <row r="194" ht="15" customHeight="1" outlineLevel="1" spans="2:85">
      <c r="B194" s="10">
        <v>201909</v>
      </c>
      <c r="C194" s="13">
        <f t="shared" si="80"/>
        <v>0.998878839245977</v>
      </c>
      <c r="D194" s="13">
        <f t="shared" si="80"/>
        <v>1.00034329957148</v>
      </c>
      <c r="E194" s="13">
        <f t="shared" si="80"/>
        <v>0.998052869461935</v>
      </c>
      <c r="F194" s="13">
        <f t="shared" si="80"/>
        <v>1</v>
      </c>
      <c r="G194" s="13">
        <f t="shared" si="78"/>
        <v>1</v>
      </c>
      <c r="H194" s="13">
        <f t="shared" si="78"/>
        <v>1</v>
      </c>
      <c r="I194" s="13">
        <f t="shared" si="78"/>
        <v>0.996098141496021</v>
      </c>
      <c r="J194" s="13">
        <f t="shared" si="78"/>
        <v>1</v>
      </c>
      <c r="K194" s="13">
        <f t="shared" si="78"/>
        <v>0.994124286039548</v>
      </c>
      <c r="L194" s="13">
        <f t="shared" si="78"/>
        <v>1</v>
      </c>
      <c r="M194" s="13">
        <f t="shared" si="78"/>
        <v>1</v>
      </c>
      <c r="N194" s="13">
        <f t="shared" si="78"/>
        <v>1</v>
      </c>
      <c r="O194" s="13">
        <f t="shared" si="78"/>
        <v>1</v>
      </c>
      <c r="P194" s="13">
        <f t="shared" si="78"/>
        <v>1</v>
      </c>
      <c r="Q194" s="13">
        <f t="shared" si="78"/>
        <v>1</v>
      </c>
      <c r="R194" s="13">
        <f t="shared" si="78"/>
        <v>1</v>
      </c>
      <c r="S194" s="13">
        <f t="shared" si="78"/>
        <v>1</v>
      </c>
      <c r="T194" s="13" t="str">
        <f t="shared" si="78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201909</v>
      </c>
      <c r="AY194" s="13">
        <f t="shared" si="81"/>
        <v>0.998878717710475</v>
      </c>
      <c r="AZ194" s="13">
        <f t="shared" si="81"/>
        <v>1.00034319246427</v>
      </c>
      <c r="BA194" s="13">
        <f t="shared" si="81"/>
        <v>0.998052869130195</v>
      </c>
      <c r="BB194" s="13">
        <f t="shared" si="81"/>
        <v>1</v>
      </c>
      <c r="BC194" s="13">
        <f t="shared" si="79"/>
        <v>1.00975464792513</v>
      </c>
      <c r="BD194" s="13">
        <f t="shared" si="79"/>
        <v>1</v>
      </c>
      <c r="BE194" s="13">
        <f t="shared" si="79"/>
        <v>0.992271668809709</v>
      </c>
      <c r="BF194" s="13">
        <f t="shared" si="79"/>
        <v>1</v>
      </c>
      <c r="BG194" s="13">
        <f t="shared" si="79"/>
        <v>0.988317214781167</v>
      </c>
      <c r="BH194" s="13">
        <f t="shared" si="79"/>
        <v>1</v>
      </c>
      <c r="BI194" s="13">
        <f t="shared" si="79"/>
        <v>1</v>
      </c>
      <c r="BJ194" s="13">
        <f t="shared" si="79"/>
        <v>1</v>
      </c>
      <c r="BK194" s="13">
        <f t="shared" si="79"/>
        <v>1</v>
      </c>
      <c r="BL194" s="13">
        <f t="shared" si="79"/>
        <v>1</v>
      </c>
      <c r="BM194" s="13">
        <f t="shared" si="79"/>
        <v>1</v>
      </c>
      <c r="BN194" s="13">
        <f t="shared" si="79"/>
        <v>1</v>
      </c>
      <c r="BO194" s="13">
        <f t="shared" si="79"/>
        <v>1</v>
      </c>
      <c r="BP194" s="13" t="str">
        <f t="shared" si="79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</row>
    <row r="195" ht="15" customHeight="1" outlineLevel="1" spans="2:85">
      <c r="B195" s="10">
        <v>201912</v>
      </c>
      <c r="C195" s="13">
        <f t="shared" si="80"/>
        <v>1.00874987600352</v>
      </c>
      <c r="D195" s="13">
        <f t="shared" si="80"/>
        <v>1.0000169546125</v>
      </c>
      <c r="E195" s="13">
        <f t="shared" si="80"/>
        <v>0.996805805160897</v>
      </c>
      <c r="F195" s="13">
        <f t="shared" si="80"/>
        <v>1</v>
      </c>
      <c r="G195" s="13">
        <f t="shared" si="78"/>
        <v>1</v>
      </c>
      <c r="H195" s="13">
        <f t="shared" si="78"/>
        <v>1</v>
      </c>
      <c r="I195" s="13">
        <f t="shared" si="78"/>
        <v>1</v>
      </c>
      <c r="J195" s="13">
        <f t="shared" si="78"/>
        <v>0.997278615359495</v>
      </c>
      <c r="K195" s="13">
        <f t="shared" si="78"/>
        <v>1</v>
      </c>
      <c r="L195" s="13">
        <f t="shared" si="78"/>
        <v>1</v>
      </c>
      <c r="M195" s="13">
        <f t="shared" si="78"/>
        <v>1</v>
      </c>
      <c r="N195" s="13">
        <f t="shared" si="78"/>
        <v>1</v>
      </c>
      <c r="O195" s="13">
        <f t="shared" si="78"/>
        <v>1</v>
      </c>
      <c r="P195" s="13">
        <f t="shared" si="78"/>
        <v>1</v>
      </c>
      <c r="Q195" s="13">
        <f t="shared" si="78"/>
        <v>1</v>
      </c>
      <c r="R195" s="13">
        <f t="shared" si="78"/>
        <v>1</v>
      </c>
      <c r="S195" s="13" t="str">
        <f t="shared" si="78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201912</v>
      </c>
      <c r="AY195" s="13">
        <f t="shared" si="81"/>
        <v>1.00874987827818</v>
      </c>
      <c r="AZ195" s="13">
        <f t="shared" si="81"/>
        <v>1.00001703599903</v>
      </c>
      <c r="BA195" s="13">
        <f t="shared" si="81"/>
        <v>0.996805777470755</v>
      </c>
      <c r="BB195" s="13">
        <f t="shared" si="81"/>
        <v>1.00272138519595</v>
      </c>
      <c r="BC195" s="13">
        <f t="shared" si="79"/>
        <v>1</v>
      </c>
      <c r="BD195" s="13">
        <f t="shared" si="79"/>
        <v>1</v>
      </c>
      <c r="BE195" s="13">
        <f t="shared" si="79"/>
        <v>1</v>
      </c>
      <c r="BF195" s="13">
        <f t="shared" si="79"/>
        <v>0.99457200128345</v>
      </c>
      <c r="BG195" s="13">
        <f t="shared" si="79"/>
        <v>1</v>
      </c>
      <c r="BH195" s="13">
        <f t="shared" si="79"/>
        <v>1</v>
      </c>
      <c r="BI195" s="13">
        <f t="shared" si="79"/>
        <v>1</v>
      </c>
      <c r="BJ195" s="13">
        <f t="shared" si="79"/>
        <v>1</v>
      </c>
      <c r="BK195" s="13">
        <f t="shared" si="79"/>
        <v>1</v>
      </c>
      <c r="BL195" s="13">
        <f t="shared" si="79"/>
        <v>1</v>
      </c>
      <c r="BM195" s="13">
        <f t="shared" si="79"/>
        <v>1</v>
      </c>
      <c r="BN195" s="13">
        <f t="shared" si="79"/>
        <v>1</v>
      </c>
      <c r="BO195" s="13" t="str">
        <f t="shared" si="79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</row>
    <row r="196" ht="15" customHeight="1" outlineLevel="1" spans="2:85">
      <c r="B196" s="10">
        <v>202003</v>
      </c>
      <c r="C196" s="13">
        <f t="shared" si="80"/>
        <v>1.01209851197706</v>
      </c>
      <c r="D196" s="13">
        <f t="shared" si="80"/>
        <v>0.997177984407299</v>
      </c>
      <c r="E196" s="13">
        <f t="shared" si="80"/>
        <v>1.00004658439345</v>
      </c>
      <c r="F196" s="13">
        <f t="shared" si="80"/>
        <v>1.00001940925977</v>
      </c>
      <c r="G196" s="13">
        <f t="shared" si="78"/>
        <v>1</v>
      </c>
      <c r="H196" s="13">
        <f t="shared" si="78"/>
        <v>1</v>
      </c>
      <c r="I196" s="13">
        <f t="shared" si="78"/>
        <v>1</v>
      </c>
      <c r="J196" s="13">
        <f t="shared" si="78"/>
        <v>1</v>
      </c>
      <c r="K196" s="13">
        <f t="shared" si="78"/>
        <v>1</v>
      </c>
      <c r="L196" s="13">
        <f t="shared" si="78"/>
        <v>1</v>
      </c>
      <c r="M196" s="13">
        <f t="shared" si="78"/>
        <v>1</v>
      </c>
      <c r="N196" s="13">
        <f t="shared" si="78"/>
        <v>1</v>
      </c>
      <c r="O196" s="13">
        <f t="shared" si="78"/>
        <v>1</v>
      </c>
      <c r="P196" s="13">
        <f t="shared" si="78"/>
        <v>1</v>
      </c>
      <c r="Q196" s="13">
        <f t="shared" si="78"/>
        <v>1</v>
      </c>
      <c r="R196" s="13" t="str">
        <f t="shared" si="78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202003</v>
      </c>
      <c r="AY196" s="13">
        <f t="shared" si="81"/>
        <v>1.01209841586155</v>
      </c>
      <c r="AZ196" s="13">
        <f t="shared" si="81"/>
        <v>0.997177953657165</v>
      </c>
      <c r="BA196" s="13">
        <f t="shared" si="81"/>
        <v>1.0094100470389</v>
      </c>
      <c r="BB196" s="13">
        <f t="shared" si="81"/>
        <v>1.00003845843043</v>
      </c>
      <c r="BC196" s="13">
        <f t="shared" si="79"/>
        <v>1</v>
      </c>
      <c r="BD196" s="13">
        <f t="shared" si="79"/>
        <v>1</v>
      </c>
      <c r="BE196" s="13">
        <f t="shared" si="79"/>
        <v>1</v>
      </c>
      <c r="BF196" s="13">
        <f t="shared" si="79"/>
        <v>1</v>
      </c>
      <c r="BG196" s="13">
        <f t="shared" si="79"/>
        <v>1</v>
      </c>
      <c r="BH196" s="13">
        <f t="shared" si="79"/>
        <v>1</v>
      </c>
      <c r="BI196" s="13">
        <f t="shared" si="79"/>
        <v>1</v>
      </c>
      <c r="BJ196" s="13">
        <f t="shared" si="79"/>
        <v>1</v>
      </c>
      <c r="BK196" s="13">
        <f t="shared" si="79"/>
        <v>1</v>
      </c>
      <c r="BL196" s="13">
        <f t="shared" si="79"/>
        <v>1</v>
      </c>
      <c r="BM196" s="13">
        <f t="shared" si="79"/>
        <v>1</v>
      </c>
      <c r="BN196" s="13" t="str">
        <f t="shared" si="79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</row>
    <row r="197" ht="15" customHeight="1" outlineLevel="1" spans="2:85">
      <c r="B197" s="10">
        <v>202006</v>
      </c>
      <c r="C197" s="13">
        <f t="shared" si="80"/>
        <v>1.00732610073662</v>
      </c>
      <c r="D197" s="13">
        <f t="shared" si="80"/>
        <v>0.987783399455352</v>
      </c>
      <c r="E197" s="13">
        <f t="shared" si="80"/>
        <v>1.00004027371481</v>
      </c>
      <c r="F197" s="13">
        <f t="shared" si="80"/>
        <v>1</v>
      </c>
      <c r="G197" s="13">
        <f t="shared" si="78"/>
        <v>1</v>
      </c>
      <c r="H197" s="13">
        <f t="shared" si="78"/>
        <v>1</v>
      </c>
      <c r="I197" s="13">
        <f t="shared" si="78"/>
        <v>1</v>
      </c>
      <c r="J197" s="13">
        <f t="shared" si="78"/>
        <v>1</v>
      </c>
      <c r="K197" s="13">
        <f t="shared" si="78"/>
        <v>1</v>
      </c>
      <c r="L197" s="13">
        <f t="shared" si="78"/>
        <v>1</v>
      </c>
      <c r="M197" s="13">
        <f t="shared" si="78"/>
        <v>1</v>
      </c>
      <c r="N197" s="13">
        <f t="shared" si="78"/>
        <v>1</v>
      </c>
      <c r="O197" s="13">
        <f t="shared" si="78"/>
        <v>1</v>
      </c>
      <c r="P197" s="13">
        <f t="shared" si="78"/>
        <v>1</v>
      </c>
      <c r="Q197" s="13" t="str">
        <f t="shared" si="78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202006</v>
      </c>
      <c r="AY197" s="13">
        <f t="shared" si="81"/>
        <v>1.00732614445278</v>
      </c>
      <c r="AZ197" s="13">
        <f t="shared" si="81"/>
        <v>1.00084626536512</v>
      </c>
      <c r="BA197" s="13">
        <f t="shared" si="81"/>
        <v>1.00006142883203</v>
      </c>
      <c r="BB197" s="13">
        <f t="shared" si="81"/>
        <v>1</v>
      </c>
      <c r="BC197" s="13">
        <f t="shared" si="79"/>
        <v>1</v>
      </c>
      <c r="BD197" s="13">
        <f t="shared" si="79"/>
        <v>1</v>
      </c>
      <c r="BE197" s="13">
        <f t="shared" si="79"/>
        <v>1</v>
      </c>
      <c r="BF197" s="13">
        <f t="shared" si="79"/>
        <v>1</v>
      </c>
      <c r="BG197" s="13">
        <f t="shared" si="79"/>
        <v>1</v>
      </c>
      <c r="BH197" s="13">
        <f t="shared" si="79"/>
        <v>1</v>
      </c>
      <c r="BI197" s="13">
        <f t="shared" si="79"/>
        <v>1</v>
      </c>
      <c r="BJ197" s="13">
        <f t="shared" si="79"/>
        <v>1</v>
      </c>
      <c r="BK197" s="13">
        <f t="shared" si="79"/>
        <v>1</v>
      </c>
      <c r="BL197" s="13">
        <f t="shared" si="79"/>
        <v>1</v>
      </c>
      <c r="BM197" s="13" t="str">
        <f t="shared" si="79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</row>
    <row r="198" ht="15" customHeight="1" outlineLevel="1" spans="2:85">
      <c r="B198" s="10">
        <v>202009</v>
      </c>
      <c r="C198" s="13">
        <f t="shared" si="80"/>
        <v>1.00634049537531</v>
      </c>
      <c r="D198" s="13">
        <f t="shared" si="80"/>
        <v>0.994882375254593</v>
      </c>
      <c r="E198" s="13">
        <f t="shared" si="80"/>
        <v>0.998942514503892</v>
      </c>
      <c r="F198" s="13">
        <f t="shared" si="80"/>
        <v>1.00003191773735</v>
      </c>
      <c r="G198" s="13">
        <f t="shared" si="78"/>
        <v>0.995744437514379</v>
      </c>
      <c r="H198" s="13">
        <f t="shared" si="78"/>
        <v>1</v>
      </c>
      <c r="I198" s="13">
        <f t="shared" si="78"/>
        <v>1</v>
      </c>
      <c r="J198" s="13">
        <f t="shared" si="78"/>
        <v>1</v>
      </c>
      <c r="K198" s="13">
        <f t="shared" si="78"/>
        <v>1</v>
      </c>
      <c r="L198" s="13">
        <f t="shared" si="78"/>
        <v>1</v>
      </c>
      <c r="M198" s="13">
        <f t="shared" si="78"/>
        <v>1</v>
      </c>
      <c r="N198" s="13">
        <f t="shared" si="78"/>
        <v>1</v>
      </c>
      <c r="O198" s="13">
        <f t="shared" si="78"/>
        <v>1</v>
      </c>
      <c r="P198" s="13" t="str">
        <f t="shared" si="78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202009</v>
      </c>
      <c r="AY198" s="13">
        <f t="shared" si="81"/>
        <v>1.04043844763371</v>
      </c>
      <c r="AZ198" s="13">
        <f t="shared" si="81"/>
        <v>0.99505009353917</v>
      </c>
      <c r="BA198" s="13">
        <f t="shared" si="81"/>
        <v>0.998977343539459</v>
      </c>
      <c r="BB198" s="13">
        <f t="shared" si="81"/>
        <v>1.00003086542786</v>
      </c>
      <c r="BC198" s="13">
        <f t="shared" si="79"/>
        <v>0.995884736637883</v>
      </c>
      <c r="BD198" s="13">
        <f t="shared" si="79"/>
        <v>1</v>
      </c>
      <c r="BE198" s="13">
        <f t="shared" si="79"/>
        <v>1</v>
      </c>
      <c r="BF198" s="13">
        <f t="shared" si="79"/>
        <v>1</v>
      </c>
      <c r="BG198" s="13">
        <f t="shared" si="79"/>
        <v>1</v>
      </c>
      <c r="BH198" s="13">
        <f t="shared" si="79"/>
        <v>1</v>
      </c>
      <c r="BI198" s="13">
        <f t="shared" si="79"/>
        <v>1</v>
      </c>
      <c r="BJ198" s="13">
        <f t="shared" si="79"/>
        <v>1</v>
      </c>
      <c r="BK198" s="13">
        <f t="shared" si="79"/>
        <v>1</v>
      </c>
      <c r="BL198" s="13" t="str">
        <f t="shared" si="79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</row>
    <row r="199" ht="15" customHeight="1" outlineLevel="1" spans="2:85">
      <c r="B199" s="10">
        <v>202012</v>
      </c>
      <c r="C199" s="13">
        <f t="shared" si="80"/>
        <v>1.01219128949616</v>
      </c>
      <c r="D199" s="13">
        <f t="shared" si="80"/>
        <v>0.994600413743297</v>
      </c>
      <c r="E199" s="13">
        <f t="shared" si="80"/>
        <v>1.00008143350106</v>
      </c>
      <c r="F199" s="13">
        <f t="shared" si="80"/>
        <v>0.978286167949705</v>
      </c>
      <c r="G199" s="13">
        <f t="shared" si="78"/>
        <v>1</v>
      </c>
      <c r="H199" s="13">
        <f t="shared" si="78"/>
        <v>1</v>
      </c>
      <c r="I199" s="13">
        <f t="shared" si="78"/>
        <v>1</v>
      </c>
      <c r="J199" s="13">
        <f t="shared" si="78"/>
        <v>1</v>
      </c>
      <c r="K199" s="13">
        <f t="shared" si="78"/>
        <v>1</v>
      </c>
      <c r="L199" s="13">
        <f t="shared" si="78"/>
        <v>1</v>
      </c>
      <c r="M199" s="13">
        <f t="shared" si="78"/>
        <v>1</v>
      </c>
      <c r="N199" s="13">
        <f t="shared" si="78"/>
        <v>1</v>
      </c>
      <c r="O199" s="13" t="str">
        <f t="shared" si="78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202012</v>
      </c>
      <c r="AY199" s="13">
        <f t="shared" si="81"/>
        <v>1.01139360119523</v>
      </c>
      <c r="AZ199" s="13">
        <f t="shared" si="81"/>
        <v>0.994949734071935</v>
      </c>
      <c r="BA199" s="13">
        <f t="shared" si="81"/>
        <v>1.00007613850864</v>
      </c>
      <c r="BB199" s="13">
        <f t="shared" si="81"/>
        <v>0.979697943465117</v>
      </c>
      <c r="BC199" s="13">
        <f t="shared" si="79"/>
        <v>1</v>
      </c>
      <c r="BD199" s="13">
        <f t="shared" si="79"/>
        <v>1</v>
      </c>
      <c r="BE199" s="13">
        <f t="shared" si="79"/>
        <v>1</v>
      </c>
      <c r="BF199" s="13">
        <f t="shared" si="79"/>
        <v>1</v>
      </c>
      <c r="BG199" s="13">
        <f t="shared" si="79"/>
        <v>1</v>
      </c>
      <c r="BH199" s="13">
        <f t="shared" si="79"/>
        <v>1</v>
      </c>
      <c r="BI199" s="13">
        <f t="shared" si="79"/>
        <v>1</v>
      </c>
      <c r="BJ199" s="13">
        <f t="shared" si="79"/>
        <v>1</v>
      </c>
      <c r="BK199" s="13" t="str">
        <f t="shared" si="79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</row>
    <row r="200" ht="15" customHeight="1" outlineLevel="1" spans="2:85">
      <c r="B200" s="10">
        <v>202103</v>
      </c>
      <c r="C200" s="13">
        <f t="shared" si="80"/>
        <v>1.02805197724691</v>
      </c>
      <c r="D200" s="13">
        <f t="shared" si="80"/>
        <v>1.00009371449099</v>
      </c>
      <c r="E200" s="13">
        <f t="shared" si="80"/>
        <v>0.985967570015735</v>
      </c>
      <c r="F200" s="13">
        <f t="shared" si="80"/>
        <v>1</v>
      </c>
      <c r="G200" s="13">
        <f t="shared" si="78"/>
        <v>1</v>
      </c>
      <c r="H200" s="13">
        <f t="shared" si="78"/>
        <v>1</v>
      </c>
      <c r="I200" s="13">
        <f t="shared" si="78"/>
        <v>1</v>
      </c>
      <c r="J200" s="13">
        <f t="shared" si="78"/>
        <v>1</v>
      </c>
      <c r="K200" s="13">
        <f t="shared" si="78"/>
        <v>1</v>
      </c>
      <c r="L200" s="13">
        <f t="shared" si="78"/>
        <v>1</v>
      </c>
      <c r="M200" s="13">
        <f t="shared" si="78"/>
        <v>1</v>
      </c>
      <c r="N200" s="13" t="str">
        <f t="shared" si="78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202103</v>
      </c>
      <c r="AY200" s="13">
        <f t="shared" si="81"/>
        <v>1.02805197724691</v>
      </c>
      <c r="AZ200" s="13">
        <f t="shared" si="81"/>
        <v>1.00009371449099</v>
      </c>
      <c r="BA200" s="13">
        <f t="shared" si="81"/>
        <v>0.988324268607416</v>
      </c>
      <c r="BB200" s="13">
        <f t="shared" si="81"/>
        <v>1</v>
      </c>
      <c r="BC200" s="13">
        <f t="shared" si="79"/>
        <v>1</v>
      </c>
      <c r="BD200" s="13">
        <f t="shared" si="79"/>
        <v>1</v>
      </c>
      <c r="BE200" s="13">
        <f t="shared" si="79"/>
        <v>1</v>
      </c>
      <c r="BF200" s="13">
        <f t="shared" si="79"/>
        <v>1</v>
      </c>
      <c r="BG200" s="13">
        <f t="shared" si="79"/>
        <v>1</v>
      </c>
      <c r="BH200" s="13">
        <f t="shared" si="79"/>
        <v>1</v>
      </c>
      <c r="BI200" s="13">
        <f t="shared" si="79"/>
        <v>1</v>
      </c>
      <c r="BJ200" s="13" t="str">
        <f t="shared" si="79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</row>
    <row r="201" ht="15" customHeight="1" outlineLevel="1" spans="2:85">
      <c r="B201" s="10">
        <v>202106</v>
      </c>
      <c r="C201" s="13">
        <f t="shared" si="80"/>
        <v>1.02641230332889</v>
      </c>
      <c r="D201" s="13">
        <f t="shared" si="80"/>
        <v>1.0000178657567</v>
      </c>
      <c r="E201" s="13">
        <f t="shared" si="80"/>
        <v>1.00001786543752</v>
      </c>
      <c r="F201" s="13">
        <f t="shared" si="80"/>
        <v>0.997635849337502</v>
      </c>
      <c r="G201" s="13">
        <f t="shared" si="80"/>
        <v>1</v>
      </c>
      <c r="H201" s="13">
        <f t="shared" si="80"/>
        <v>0.996997516833007</v>
      </c>
      <c r="I201" s="13">
        <f t="shared" si="80"/>
        <v>1</v>
      </c>
      <c r="J201" s="13">
        <f t="shared" si="80"/>
        <v>1</v>
      </c>
      <c r="K201" s="13">
        <f t="shared" si="80"/>
        <v>1</v>
      </c>
      <c r="L201" s="13">
        <f t="shared" si="80"/>
        <v>1</v>
      </c>
      <c r="M201" s="13" t="str">
        <f t="shared" si="80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202106</v>
      </c>
      <c r="AY201" s="13">
        <f t="shared" si="81"/>
        <v>1.02641230332889</v>
      </c>
      <c r="AZ201" s="13">
        <f t="shared" si="81"/>
        <v>1.0000178657567</v>
      </c>
      <c r="BA201" s="13">
        <f t="shared" si="81"/>
        <v>1.00360167220495</v>
      </c>
      <c r="BB201" s="13">
        <f t="shared" si="81"/>
        <v>0.997654972384214</v>
      </c>
      <c r="BC201" s="13">
        <f t="shared" si="81"/>
        <v>1</v>
      </c>
      <c r="BD201" s="13">
        <f t="shared" si="81"/>
        <v>0.995213273412018</v>
      </c>
      <c r="BE201" s="13">
        <f t="shared" si="81"/>
        <v>1</v>
      </c>
      <c r="BF201" s="13">
        <f t="shared" si="81"/>
        <v>1</v>
      </c>
      <c r="BG201" s="13">
        <f t="shared" si="81"/>
        <v>1</v>
      </c>
      <c r="BH201" s="13">
        <f t="shared" si="81"/>
        <v>1</v>
      </c>
      <c r="BI201" s="13" t="str">
        <f t="shared" si="81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</row>
    <row r="202" ht="15" customHeight="1" outlineLevel="1" spans="2:85">
      <c r="B202" s="10">
        <v>202109</v>
      </c>
      <c r="C202" s="13">
        <f t="shared" ref="C202:L211" si="82">IFERROR(IF(D163="","",D163/C163),0)</f>
        <v>1.05162309574537</v>
      </c>
      <c r="D202" s="13">
        <f t="shared" si="82"/>
        <v>1.00191267789761</v>
      </c>
      <c r="E202" s="13">
        <f t="shared" si="82"/>
        <v>0.99708641773949</v>
      </c>
      <c r="F202" s="13">
        <f t="shared" si="82"/>
        <v>1</v>
      </c>
      <c r="G202" s="13">
        <f t="shared" si="82"/>
        <v>0.996200531628158</v>
      </c>
      <c r="H202" s="13">
        <f t="shared" si="82"/>
        <v>1</v>
      </c>
      <c r="I202" s="13">
        <f t="shared" si="82"/>
        <v>1</v>
      </c>
      <c r="J202" s="13">
        <f t="shared" si="82"/>
        <v>1</v>
      </c>
      <c r="K202" s="13">
        <f t="shared" si="82"/>
        <v>1</v>
      </c>
      <c r="L202" s="13" t="str">
        <f t="shared" si="82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202109</v>
      </c>
      <c r="AY202" s="13">
        <f t="shared" ref="AY202:BH211" si="83">IFERROR(IF(AZ163="","",AZ163/AY163),0)</f>
        <v>1.05467654278556</v>
      </c>
      <c r="AZ202" s="13">
        <f t="shared" si="83"/>
        <v>1.01148579939549</v>
      </c>
      <c r="BA202" s="13">
        <f t="shared" si="83"/>
        <v>0.996270036472219</v>
      </c>
      <c r="BB202" s="13">
        <f t="shared" si="83"/>
        <v>1</v>
      </c>
      <c r="BC202" s="13">
        <f t="shared" si="83"/>
        <v>0.993990899623182</v>
      </c>
      <c r="BD202" s="13">
        <f t="shared" si="83"/>
        <v>1</v>
      </c>
      <c r="BE202" s="13">
        <f t="shared" si="83"/>
        <v>1</v>
      </c>
      <c r="BF202" s="13">
        <f t="shared" si="83"/>
        <v>1</v>
      </c>
      <c r="BG202" s="13">
        <f t="shared" si="83"/>
        <v>1</v>
      </c>
      <c r="BH202" s="13" t="str">
        <f t="shared" si="83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</row>
    <row r="203" ht="15" customHeight="1" outlineLevel="1" spans="2:85">
      <c r="B203" s="10">
        <v>202112</v>
      </c>
      <c r="C203" s="13">
        <f t="shared" si="82"/>
        <v>1.09423811176675</v>
      </c>
      <c r="D203" s="13">
        <f t="shared" si="82"/>
        <v>0.995495638382236</v>
      </c>
      <c r="E203" s="13">
        <f t="shared" si="82"/>
        <v>1</v>
      </c>
      <c r="F203" s="13">
        <f t="shared" si="82"/>
        <v>0.998424988961267</v>
      </c>
      <c r="G203" s="13">
        <f t="shared" si="82"/>
        <v>1</v>
      </c>
      <c r="H203" s="13">
        <f t="shared" si="82"/>
        <v>1</v>
      </c>
      <c r="I203" s="13">
        <f t="shared" si="82"/>
        <v>1.00018236943488</v>
      </c>
      <c r="J203" s="13">
        <f t="shared" si="82"/>
        <v>1</v>
      </c>
      <c r="K203" s="13" t="str">
        <f t="shared" si="82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202112</v>
      </c>
      <c r="AY203" s="13">
        <f t="shared" si="83"/>
        <v>1.0950949705122</v>
      </c>
      <c r="AZ203" s="13">
        <f t="shared" si="83"/>
        <v>0.995552409529119</v>
      </c>
      <c r="BA203" s="13">
        <f t="shared" si="83"/>
        <v>1</v>
      </c>
      <c r="BB203" s="13">
        <f t="shared" si="83"/>
        <v>0.997511885510778</v>
      </c>
      <c r="BC203" s="13">
        <f t="shared" si="83"/>
        <v>1</v>
      </c>
      <c r="BD203" s="13">
        <f t="shared" si="83"/>
        <v>1</v>
      </c>
      <c r="BE203" s="13">
        <f t="shared" si="83"/>
        <v>1.0001802254801</v>
      </c>
      <c r="BF203" s="13">
        <f t="shared" si="83"/>
        <v>1.00010811580284</v>
      </c>
      <c r="BG203" s="13" t="str">
        <f t="shared" si="83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</row>
    <row r="204" ht="15" customHeight="1" outlineLevel="1" spans="2:85">
      <c r="B204" s="10">
        <v>202203</v>
      </c>
      <c r="C204" s="13">
        <f t="shared" si="82"/>
        <v>0.98617921914117</v>
      </c>
      <c r="D204" s="13">
        <f t="shared" si="82"/>
        <v>0.998733943365928</v>
      </c>
      <c r="E204" s="13">
        <f t="shared" si="82"/>
        <v>0.998694826000515</v>
      </c>
      <c r="F204" s="13">
        <f t="shared" si="82"/>
        <v>1</v>
      </c>
      <c r="G204" s="13">
        <f t="shared" si="82"/>
        <v>1</v>
      </c>
      <c r="H204" s="13">
        <f t="shared" si="82"/>
        <v>1</v>
      </c>
      <c r="I204" s="13">
        <f t="shared" si="82"/>
        <v>1</v>
      </c>
      <c r="J204" s="13" t="str">
        <f t="shared" si="82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202203</v>
      </c>
      <c r="AY204" s="13">
        <f t="shared" si="83"/>
        <v>0.98617921914117</v>
      </c>
      <c r="AZ204" s="13">
        <f t="shared" si="83"/>
        <v>0.998733943365928</v>
      </c>
      <c r="BA204" s="13">
        <f t="shared" si="83"/>
        <v>0.998694826000515</v>
      </c>
      <c r="BB204" s="13">
        <f t="shared" si="83"/>
        <v>1</v>
      </c>
      <c r="BC204" s="13">
        <f t="shared" si="83"/>
        <v>1</v>
      </c>
      <c r="BD204" s="13">
        <f t="shared" si="83"/>
        <v>1</v>
      </c>
      <c r="BE204" s="13">
        <f t="shared" si="83"/>
        <v>1</v>
      </c>
      <c r="BF204" s="13" t="str">
        <f t="shared" si="83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</row>
    <row r="205" ht="15" customHeight="1" outlineLevel="1" spans="2:85">
      <c r="B205" s="10">
        <v>202206</v>
      </c>
      <c r="C205" s="13">
        <f t="shared" si="82"/>
        <v>1.01234928204664</v>
      </c>
      <c r="D205" s="13">
        <f t="shared" si="82"/>
        <v>0.99635677427233</v>
      </c>
      <c r="E205" s="13">
        <f t="shared" si="82"/>
        <v>0.996198151005045</v>
      </c>
      <c r="F205" s="13">
        <f t="shared" si="82"/>
        <v>1</v>
      </c>
      <c r="G205" s="13">
        <f t="shared" si="82"/>
        <v>1</v>
      </c>
      <c r="H205" s="13">
        <f t="shared" si="82"/>
        <v>1</v>
      </c>
      <c r="I205" s="13" t="str">
        <f t="shared" si="82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202206</v>
      </c>
      <c r="AY205" s="13">
        <f t="shared" si="83"/>
        <v>1.01234928204664</v>
      </c>
      <c r="AZ205" s="13">
        <f t="shared" si="83"/>
        <v>1.0008887758686</v>
      </c>
      <c r="BA205" s="13">
        <f t="shared" si="83"/>
        <v>0.996215365690762</v>
      </c>
      <c r="BB205" s="13">
        <f t="shared" si="83"/>
        <v>1</v>
      </c>
      <c r="BC205" s="13">
        <f t="shared" si="83"/>
        <v>1</v>
      </c>
      <c r="BD205" s="13">
        <f t="shared" si="83"/>
        <v>1</v>
      </c>
      <c r="BE205" s="13" t="str">
        <f t="shared" si="83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</row>
    <row r="206" ht="15" customHeight="1" outlineLevel="1" spans="2:85">
      <c r="B206" s="10">
        <v>202209</v>
      </c>
      <c r="C206" s="13">
        <f t="shared" si="82"/>
        <v>1.00668908033901</v>
      </c>
      <c r="D206" s="13">
        <f t="shared" si="82"/>
        <v>0.9957863554663</v>
      </c>
      <c r="E206" s="13">
        <f t="shared" si="82"/>
        <v>1</v>
      </c>
      <c r="F206" s="13">
        <f t="shared" si="82"/>
        <v>1.00050815805409</v>
      </c>
      <c r="G206" s="13">
        <f t="shared" si="82"/>
        <v>1</v>
      </c>
      <c r="H206" s="13" t="str">
        <f t="shared" si="82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202209</v>
      </c>
      <c r="AY206" s="13">
        <f t="shared" si="83"/>
        <v>1.0226409928238</v>
      </c>
      <c r="AZ206" s="13">
        <f t="shared" si="83"/>
        <v>0.99647847348353</v>
      </c>
      <c r="BA206" s="13">
        <f t="shared" si="83"/>
        <v>1</v>
      </c>
      <c r="BB206" s="13">
        <f t="shared" si="83"/>
        <v>1.00049988398526</v>
      </c>
      <c r="BC206" s="13">
        <f t="shared" si="83"/>
        <v>1.00007494513392</v>
      </c>
      <c r="BD206" s="13" t="str">
        <f t="shared" si="83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</row>
    <row r="207" ht="15" customHeight="1" outlineLevel="1" spans="2:85">
      <c r="B207" s="10">
        <v>202212</v>
      </c>
      <c r="C207" s="13">
        <f t="shared" si="82"/>
        <v>1.00225054309868</v>
      </c>
      <c r="D207" s="13">
        <f t="shared" si="82"/>
        <v>1</v>
      </c>
      <c r="E207" s="13">
        <f t="shared" si="82"/>
        <v>1</v>
      </c>
      <c r="F207" s="13">
        <f t="shared" si="82"/>
        <v>0.998272700363295</v>
      </c>
      <c r="G207" s="13" t="str">
        <f t="shared" si="82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202212</v>
      </c>
      <c r="AY207" s="13">
        <f t="shared" si="83"/>
        <v>1.00308038349498</v>
      </c>
      <c r="AZ207" s="13">
        <f t="shared" si="83"/>
        <v>1</v>
      </c>
      <c r="BA207" s="13">
        <f t="shared" si="83"/>
        <v>1</v>
      </c>
      <c r="BB207" s="13">
        <f t="shared" si="83"/>
        <v>0.998354307733027</v>
      </c>
      <c r="BC207" s="13" t="str">
        <f t="shared" si="83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</row>
    <row r="208" ht="15" customHeight="1" outlineLevel="1" spans="2:85">
      <c r="B208" s="10">
        <v>202303</v>
      </c>
      <c r="C208" s="13">
        <f t="shared" si="82"/>
        <v>1.00878246236843</v>
      </c>
      <c r="D208" s="13">
        <f t="shared" si="82"/>
        <v>1.0000989531942</v>
      </c>
      <c r="E208" s="13">
        <f t="shared" si="82"/>
        <v>0.991519673612013</v>
      </c>
      <c r="F208" s="13" t="str">
        <f t="shared" si="82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202303</v>
      </c>
      <c r="AY208" s="13">
        <f t="shared" si="83"/>
        <v>1.00876929220721</v>
      </c>
      <c r="AZ208" s="13">
        <f t="shared" si="83"/>
        <v>1.00009842375601</v>
      </c>
      <c r="BA208" s="13">
        <f t="shared" si="83"/>
        <v>0.99131340116222</v>
      </c>
      <c r="BB208" s="13" t="str">
        <f t="shared" si="83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</row>
    <row r="209" ht="15" customHeight="1" outlineLevel="1" spans="2:85">
      <c r="B209" s="10">
        <v>202306</v>
      </c>
      <c r="C209" s="13">
        <f t="shared" si="82"/>
        <v>1.0063968334369</v>
      </c>
      <c r="D209" s="13">
        <f t="shared" si="82"/>
        <v>0.998281238649689</v>
      </c>
      <c r="E209" s="13" t="str">
        <f t="shared" si="82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202306</v>
      </c>
      <c r="AY209" s="13">
        <f t="shared" si="83"/>
        <v>1.00654335070677</v>
      </c>
      <c r="AZ209" s="13">
        <f t="shared" si="83"/>
        <v>0.998167722530963</v>
      </c>
      <c r="BA209" s="13" t="str">
        <f t="shared" si="83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</row>
    <row r="210" ht="15" customHeight="1" outlineLevel="1" spans="2:85">
      <c r="B210" s="10">
        <v>202309</v>
      </c>
      <c r="C210" s="13">
        <f t="shared" si="82"/>
        <v>0.999476883777287</v>
      </c>
      <c r="D210" s="13" t="str">
        <f t="shared" si="82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202309</v>
      </c>
      <c r="AY210" s="13">
        <f t="shared" si="83"/>
        <v>0.999456956582191</v>
      </c>
      <c r="AZ210" s="13" t="str">
        <f t="shared" si="83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</row>
    <row r="211" ht="15" customHeight="1" outlineLevel="1" spans="2:85">
      <c r="B211" s="10">
        <v>202312</v>
      </c>
      <c r="C211" s="13" t="str">
        <f t="shared" si="82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202312</v>
      </c>
      <c r="AY211" s="13" t="str">
        <f t="shared" si="83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</row>
    <row r="212" ht="15" customHeight="1" outlineLevel="1" spans="2:85">
      <c r="B212" s="6" t="s">
        <v>27</v>
      </c>
      <c r="C212" s="13">
        <f>IFERROR(IF(COUNT(C177:C210)-2&lt;=0,0,(SUM(C177:C210)-MAX(C177:C210)-MIN(C177:C210))/(COUNT(C177:C210)-2)),0)</f>
        <v>1.02032328086341</v>
      </c>
      <c r="D212" s="13">
        <f>IFERROR(IF(COUNT(D177:D209)-2&lt;=0,0,(SUM(D177:D209)-MAX(D177:D209)-MIN(D177:D209))/(COUNT(D177:D209)-2)),0)</f>
        <v>0.995730270730908</v>
      </c>
      <c r="E212" s="13">
        <f>IFERROR(IF(COUNT(E177:E208)-2&lt;=0,0,(SUM(E177:E208)-MAX(E177:E208)-MIN(E177:E208))/(COUNT(E177:E208)-2)),0)</f>
        <v>0.995984162336666</v>
      </c>
      <c r="F212" s="13">
        <f>IFERROR(IF(COUNT(F177:F207)-2&lt;=0,0,(SUM(F177:F207)-MAX(F177:F207)-MIN(F177:F207))/(COUNT(F177:F207)-2)),0)</f>
        <v>0.997794388341308</v>
      </c>
      <c r="G212" s="13">
        <f>IFERROR(IF(COUNT(G177:G206)-2&lt;=0,0,(SUM(G177:G206)-MAX(G177:G206)-MIN(G177:G206))/(COUNT(G177:G206)-2)),0)</f>
        <v>0.999149180219166</v>
      </c>
      <c r="H212" s="13">
        <f>IFERROR(IF(COUNT(H177:H205)-2&lt;=0,0,(SUM(H177:H205)-MAX(H177:H205)-MIN(H177:H205))/(COUNT(H177:H205)-2)),0)</f>
        <v>0.999770423763458</v>
      </c>
      <c r="I212" s="13">
        <f>IFERROR(IF(COUNT(I177:I204)-2&lt;=0,0,(SUM(I177:I204)-MAX(I177:I204)-MIN(I177:I204))/(COUNT(I177:I204)-2)),0)</f>
        <v>0.999655282273787</v>
      </c>
      <c r="J212" s="13">
        <f>IFERROR(IF(COUNT(J177:J203)-2&lt;=0,0,(SUM(J177:J203)-MAX(J177:J203)-MIN(J177:J203))/(COUNT(J177:J203)-2)),0)</f>
        <v>0.99989114461438</v>
      </c>
      <c r="K212" s="13">
        <f>IFERROR(IF(COUNT(K177:K202)-2&lt;=0,0,(SUM(K177:K202)-MAX(K177:K202)-MIN(K177:K202))/(COUNT(K177:K202)-2)),0)</f>
        <v>0.99952166275903</v>
      </c>
      <c r="L212" s="13">
        <f>IFERROR(IF(COUNT(L177:L201)-2&lt;=0,0,(SUM(L177:L201)-MAX(L177:L201)-MIN(L177:L201))/(COUNT(L177:L201)-2)),0)</f>
        <v>1</v>
      </c>
      <c r="M212" s="13">
        <f>IFERROR(IF(COUNT(M177:M200)-2&lt;=0,0,(SUM(M177:M200)-MAX(M177:M200)-MIN(M177:M200))/(COUNT(M177:M200)-2)),0)</f>
        <v>1</v>
      </c>
      <c r="N212" s="13">
        <f>IFERROR(IF(COUNT(N177:N199)-2&lt;=0,0,(SUM(N177:N199)-MAX(N177:N199)-MIN(N177:N199))/(COUNT(N177:N199)-2)),0)</f>
        <v>1</v>
      </c>
      <c r="O212" s="13">
        <f>IFERROR(IF(COUNT(O177:O198)-2&lt;=0,0,(SUM(O177:O198)-MAX(O177:O198)-MIN(O177:O198))/(COUNT(O177:O198)-2)),0)</f>
        <v>1</v>
      </c>
      <c r="P212" s="13">
        <f>IFERROR(IF(COUNT(P177:P197)-2&lt;=0,0,(SUM(P177:P197)-MAX(P177:P197)-MIN(P177:P197))/(COUNT(P177:P197)-2)),0)</f>
        <v>1</v>
      </c>
      <c r="Q212" s="13">
        <f>IFERROR(IF(COUNT(Q177:Q196)-2&lt;=0,0,(SUM(Q177:Q196)-MAX(Q177:Q196)-MIN(Q177:Q196))/(COUNT(Q177:Q196)-2)),0)</f>
        <v>1</v>
      </c>
      <c r="R212" s="13">
        <f>IFERROR(IF(COUNT(R177:R195)-2&lt;=0,0,(SUM(R177:R195)-MAX(R177:R195)-MIN(R177:R195))/(COUNT(R177:R195)-2)),0)</f>
        <v>1</v>
      </c>
      <c r="S212" s="13">
        <f>IFERROR(IF(COUNT(S177:S194)-2&lt;=0,0,(SUM(S177:S194)-MAX(S177:S194)-MIN(S177:S194))/(COUNT(S177:S194)-2)),0)</f>
        <v>1</v>
      </c>
      <c r="T212" s="13">
        <f>IFERROR(IF(COUNT(T177:T193)-2&lt;=0,0,(SUM(T177:T193)-MAX(T177:T193)-MIN(T177:T193))/(COUNT(T177:T193)-2)),0)</f>
        <v>1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1.02128746562133</v>
      </c>
      <c r="AZ212" s="13">
        <f>IFERROR(IF(COUNT(AZ177:AZ209)-2&lt;=0,0,(SUM(AZ177:AZ209)-MAX(AZ177:AZ209)-MIN(AZ177:AZ209))/(COUNT(AZ177:AZ209)-2)),0)</f>
        <v>0.996606018856532</v>
      </c>
      <c r="BA212" s="13">
        <f>IFERROR(IF(COUNT(BA177:BA208)-2&lt;=0,0,(SUM(BA177:BA208)-MAX(BA177:BA208)-MIN(BA177:BA208))/(COUNT(BA177:BA208)-2)),0)</f>
        <v>0.996287337544815</v>
      </c>
      <c r="BB212" s="13">
        <f>IFERROR(IF(COUNT(BB177:BB207)-2&lt;=0,0,(SUM(BB177:BB207)-MAX(BB177:BB207)-MIN(BB177:BB207))/(COUNT(BB177:BB207)-2)),0)</f>
        <v>0.998134751488311</v>
      </c>
      <c r="BC212" s="13">
        <f>IFERROR(IF(COUNT(BC177:BC206)-2&lt;=0,0,(SUM(BC177:BC206)-MAX(BC177:BC206)-MIN(BC177:BC206))/(COUNT(BC177:BC206)-2)),0)</f>
        <v>0.999035238782067</v>
      </c>
      <c r="BD212" s="13">
        <f>IFERROR(IF(COUNT(BD177:BD205)-2&lt;=0,0,(SUM(BD177:BD205)-MAX(BD177:BD205)-MIN(BD177:BD205))/(COUNT(BD177:BD205)-2)),0)</f>
        <v>0.999695683788626</v>
      </c>
      <c r="BE212" s="13">
        <f>IFERROR(IF(COUNT(BE177:BE204)-2&lt;=0,0,(SUM(BE177:BE204)-MAX(BE177:BE204)-MIN(BE177:BE204))/(COUNT(BE177:BE204)-2)),0)</f>
        <v>0.999504802025475</v>
      </c>
      <c r="BF212" s="13">
        <f>IFERROR(IF(COUNT(BF177:BF203)-2&lt;=0,0,(SUM(BF177:BF203)-MAX(BF177:BF203)-MIN(BF177:BF203))/(COUNT(BF177:BF203)-2)),0)</f>
        <v>0.999892550248706</v>
      </c>
      <c r="BG212" s="13">
        <f>IFERROR(IF(COUNT(BG177:BG202)-2&lt;=0,0,(SUM(BG177:BG202)-MAX(BG177:BG202)-MIN(BG177:BG202))/(COUNT(BG177:BG202)-2)),0)</f>
        <v>0.999483206079944</v>
      </c>
      <c r="BH212" s="13">
        <f>IFERROR(IF(COUNT(BH177:BH201)-2&lt;=0,0,(SUM(BH177:BH201)-MAX(BH177:BH201)-MIN(BH177:BH201))/(COUNT(BH177:BH201)-2)),0)</f>
        <v>1</v>
      </c>
      <c r="BI212" s="13">
        <f>IFERROR(IF(COUNT(BI177:BI200)-2&lt;=0,0,(SUM(BI177:BI200)-MAX(BI177:BI200)-MIN(BI177:BI200))/(COUNT(BI177:BI200)-2)),0)</f>
        <v>1</v>
      </c>
      <c r="BJ212" s="13">
        <f>IFERROR(IF(COUNT(BJ177:BJ199)-2&lt;=0,0,(SUM(BJ177:BJ199)-MAX(BJ177:BJ199)-MIN(BJ177:BJ199))/(COUNT(BJ177:BJ199)-2)),0)</f>
        <v>1</v>
      </c>
      <c r="BK212" s="13">
        <f>IFERROR(IF(COUNT(BK177:BK198)-2&lt;=0,0,(SUM(BK177:BK198)-MAX(BK177:BK198)-MIN(BK177:BK198))/(COUNT(BK177:BK198)-2)),0)</f>
        <v>1</v>
      </c>
      <c r="BL212" s="13">
        <f>IFERROR(IF(COUNT(BL177:BL197)-2&lt;=0,0,(SUM(BL177:BL197)-MAX(BL177:BL197)-MIN(BL177:BL197))/(COUNT(BL177:BL197)-2)),0)</f>
        <v>1</v>
      </c>
      <c r="BM212" s="13">
        <f>IFERROR(IF(COUNT(BM177:BM196)-2&lt;=0,0,(SUM(BM177:BM196)-MAX(BM177:BM196)-MIN(BM177:BM196))/(COUNT(BM177:BM196)-2)),0)</f>
        <v>1</v>
      </c>
      <c r="BN212" s="13">
        <f>IFERROR(IF(COUNT(BN177:BN195)-2&lt;=0,0,(SUM(BN177:BN195)-MAX(BN177:BN195)-MIN(BN177:BN195))/(COUNT(BN177:BN195)-2)),0)</f>
        <v>1</v>
      </c>
      <c r="BO212" s="13">
        <f>IFERROR(IF(COUNT(BO177:BO194)-2&lt;=0,0,(SUM(BO177:BO194)-MAX(BO177:BO194)-MIN(BO177:BO194))/(COUNT(BO177:BO194)-2)),0)</f>
        <v>1</v>
      </c>
      <c r="BP212" s="13">
        <f>IFERROR(IF(COUNT(BP177:BP193)-2&lt;=0,0,(SUM(BP177:BP193)-MAX(BP177:BP193)-MIN(BP177:BP193))/(COUNT(BP177:BP193)-2)),0)</f>
        <v>1</v>
      </c>
      <c r="BQ212" s="13">
        <f>IFERROR(IF(COUNT(BQ177:BQ192)-2&lt;=0,0,(SUM(BQ177:BQ192)-MAX(BQ177:BQ192)-MIN(BQ177:BQ192))/(COUNT(BQ177:BQ192)-2)),0)</f>
        <v>1</v>
      </c>
      <c r="BR212" s="13">
        <f>IFERROR(IF(COUNT(BR177:BR191)-2&lt;=0,0,(SUM(BR177:BR191)-MAX(BR177:BR191)-MIN(BR177:BR191))/(COUNT(BR177:BR191)-2)),0)</f>
        <v>1</v>
      </c>
      <c r="BS212" s="13">
        <f>IFERROR(IF(COUNT(BS177:BS190)-2&lt;=0,0,(SUM(BS177:BS190)-MAX(BS177:BS190)-MIN(BS177:BS190))/(COUNT(BS177:BS190)-2)),0)</f>
        <v>1</v>
      </c>
      <c r="BT212" s="13">
        <f>IFERROR(IF(COUNT(BT177:BT189)-2&lt;=0,0,(SUM(BT177:BT189)-MAX(BT177:BT189)-MIN(BT177:BT189))/(COUNT(BT177:BT189)-2)),0)</f>
        <v>1</v>
      </c>
      <c r="BU212" s="13">
        <f>IFERROR(IF(COUNT(BU177:BU188)-2&lt;=0,0,(SUM(BU177:BU188)-MAX(BU177:BU188)-MIN(BU177:BU188))/(COUNT(BU177:BU188)-2)),0)</f>
        <v>1</v>
      </c>
      <c r="BV212" s="13">
        <f>IFERROR(IF(COUNT(BV177:BV187)-2&lt;=0,0,(SUM(BV177:BV187)-MAX(BV177:BV187)-MIN(BV177:BV187))/(COUNT(BV177:BV187)-2)),0)</f>
        <v>1</v>
      </c>
      <c r="BW212" s="13">
        <f>IFERROR(IF(COUNT(BW177:BW186)-2&lt;=0,0,(SUM(BW177:BW186)-MAX(BW177:BW186)-MIN(BW177:BW186))/(COUNT(BW177:BW186)-2)),0)</f>
        <v>1</v>
      </c>
      <c r="BX212" s="13">
        <f>IFERROR(IF(COUNT(BX177:BX185)-2&lt;=0,0,(SUM(BX177:BX185)-MAX(BX177:BX185)-MIN(BX177:BX185))/(COUNT(BX177:BX185)-2)),0)</f>
        <v>1</v>
      </c>
      <c r="BY212" s="13">
        <f>IFERROR(IF(COUNT(BY177:BY184)-2&lt;=0,0,(SUM(BY177:BY184)-MAX(BY177:BY184)-MIN(BY177:BY184))/(COUNT(BY177:BY184)-2)),0)</f>
        <v>1</v>
      </c>
      <c r="BZ212" s="13">
        <f>IFERROR(IF(COUNT(BZ177:BZ183)-2&lt;=0,0,(SUM(BZ177:BZ183)-MAX(BZ177:BZ183)-MIN(BZ177:BZ183))/(COUNT(BZ177:BZ183)-2)),0)</f>
        <v>1</v>
      </c>
      <c r="CA212" s="13">
        <f>IFERROR(IF(COUNT(CA177:CA182)-2&lt;=0,0,(SUM(CA177:CA182)-MAX(CA177:CA182)-MIN(CA177:CA182))/(COUNT(CA177:CA182)-2)),0)</f>
        <v>1</v>
      </c>
      <c r="CB212" s="13">
        <f>IFERROR(IF(COUNT(CB177:CB181)-2&lt;=0,0,(SUM(CB177:CB181)-MAX(CB177:CB181)-MIN(CB177:CB181))/(COUNT(CB177:CB181)-2)),0)</f>
        <v>1</v>
      </c>
      <c r="CC212" s="13">
        <f>IFERROR(IF(COUNT(CC177:CC180)-2&lt;=0,0,(SUM(CC177:CC180)-MAX(CC177:CC180)-MIN(CC177:CC180))/(COUNT(CC177:CC180)-2)),0)</f>
        <v>1</v>
      </c>
      <c r="CD212" s="13">
        <f>IFERROR(IF(COUNT(CD177:CD179)-2&lt;=0,0,(SUM(CD177:CD179)-MAX(CD177:CD179)-MIN(CD177:CD179))/(COUNT(CD177:CD179)-2)),0)</f>
        <v>1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</row>
    <row r="213" ht="15" customHeight="1" outlineLevel="1" spans="2:85">
      <c r="B213" s="6" t="s">
        <v>28</v>
      </c>
      <c r="C213" s="13">
        <f>IFERROR(SUM(D138:D171)/SUM(C138:C171),0)</f>
        <v>1.01313155831772</v>
      </c>
      <c r="D213" s="13">
        <f>IFERROR(SUM(E138:E170)/SUM(D138:D170),0)</f>
        <v>0.996658665168903</v>
      </c>
      <c r="E213" s="13">
        <f>IFERROR(SUM(F138:F169)/SUM(E138:E169),0)</f>
        <v>0.996013460031988</v>
      </c>
      <c r="F213" s="13">
        <f>IFERROR(SUM(G138:G168)/SUM(F138:F168),0)</f>
        <v>0.997798356650614</v>
      </c>
      <c r="G213" s="13">
        <f>IFERROR(SUM(H138:H167)/SUM(G138:G167),0)</f>
        <v>0.998572251600201</v>
      </c>
      <c r="H213" s="13">
        <f>IFERROR(SUM(I138:I166)/SUM(H138:H166),0)</f>
        <v>0.999809894751419</v>
      </c>
      <c r="I213" s="13">
        <f>IFERROR(SUM(J138:J165)/SUM(I138:I165),0)</f>
        <v>0.999458749031618</v>
      </c>
      <c r="J213" s="13">
        <f>IFERROR(SUM(K138:K164)/SUM(J138:J164),0)</f>
        <v>0.999898346708323</v>
      </c>
      <c r="K213" s="13">
        <f>IFERROR(SUM(L138:L163)/SUM(K138:K163),0)</f>
        <v>0.999334346864194</v>
      </c>
      <c r="L213" s="13">
        <f>IFERROR(SUM(M138:M162)/SUM(L138:L162),0)</f>
        <v>1</v>
      </c>
      <c r="M213" s="13">
        <f>IFERROR(SUM(N138:N161)/SUM(M138:M161),0)</f>
        <v>1</v>
      </c>
      <c r="N213" s="13">
        <f>IFERROR(SUM(O138:O160)/SUM(N138:N160),0)</f>
        <v>1</v>
      </c>
      <c r="O213" s="13">
        <f>IFERROR(SUM(P138:P159)/SUM(O138:O159),0)</f>
        <v>1</v>
      </c>
      <c r="P213" s="13">
        <f>IFERROR(SUM(Q138:Q158)/SUM(P138:P158),0)</f>
        <v>1</v>
      </c>
      <c r="Q213" s="13">
        <f>IFERROR(SUM(R138:R157)/SUM(Q138:Q157),0)</f>
        <v>1</v>
      </c>
      <c r="R213" s="13">
        <f>IFERROR(SUM(S138:S156)/SUM(R138:R156),0)</f>
        <v>1</v>
      </c>
      <c r="S213" s="13">
        <f>IFERROR(SUM(T138:T155)/SUM(S138:S155),0)</f>
        <v>1</v>
      </c>
      <c r="T213" s="13">
        <f>IFERROR(SUM(U138:U154)/SUM(T138:T154),0)</f>
        <v>1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X213" s="6" t="s">
        <v>28</v>
      </c>
      <c r="AY213" s="13">
        <f>IFERROR(SUM(AZ138:AZ171)/SUM(AY138:AY171),0)</f>
        <v>1.0169675488223</v>
      </c>
      <c r="AZ213" s="13">
        <f>IFERROR(SUM(BA138:BA170)/SUM(AZ138:AZ170),0)</f>
        <v>0.997353893334795</v>
      </c>
      <c r="BA213" s="13">
        <f>IFERROR(SUM(BB138:BB169)/SUM(BA138:BA169),0)</f>
        <v>0.995588394233181</v>
      </c>
      <c r="BB213" s="13">
        <f>IFERROR(SUM(BC138:BC168)/SUM(BB138:BB168),0)</f>
        <v>0.997722104354316</v>
      </c>
      <c r="BC213" s="13">
        <f>IFERROR(SUM(BD138:BD167)/SUM(BC138:BC167),0)</f>
        <v>0.998374060952937</v>
      </c>
      <c r="BD213" s="13">
        <f>IFERROR(SUM(BE138:BE166)/SUM(BD138:BD166),0)</f>
        <v>0.999741034944292</v>
      </c>
      <c r="BE213" s="13">
        <f>IFERROR(SUM(BF138:BF165)/SUM(BE138:BE165),0)</f>
        <v>0.999176084907589</v>
      </c>
      <c r="BF213" s="13">
        <f>IFERROR(SUM(BG138:BG164)/SUM(BF138:BF164),0)</f>
        <v>0.99985752238878</v>
      </c>
      <c r="BG213" s="13">
        <f>IFERROR(SUM(BH138:BH163)/SUM(BG138:BG163),0)</f>
        <v>0.999045435233362</v>
      </c>
      <c r="BH213" s="13">
        <f>IFERROR(SUM(BI138:BI162)/SUM(BH138:BH162),0)</f>
        <v>1</v>
      </c>
      <c r="BI213" s="13">
        <f>IFERROR(SUM(BJ138:BJ161)/SUM(BI138:BI161),0)</f>
        <v>1</v>
      </c>
      <c r="BJ213" s="13">
        <f>IFERROR(SUM(BK138:BK160)/SUM(BJ138:BJ160),0)</f>
        <v>1</v>
      </c>
      <c r="BK213" s="13">
        <f>IFERROR(SUM(BL138:BL159)/SUM(BK138:BK159),0)</f>
        <v>1</v>
      </c>
      <c r="BL213" s="13">
        <f>IFERROR(SUM(BM138:BM158)/SUM(BL138:BL158),0)</f>
        <v>1</v>
      </c>
      <c r="BM213" s="13">
        <f>IFERROR(SUM(BN138:BN157)/SUM(BM138:BM157),0)</f>
        <v>1</v>
      </c>
      <c r="BN213" s="13">
        <f>IFERROR(SUM(BO138:BO156)/SUM(BN138:BN156),0)</f>
        <v>1</v>
      </c>
      <c r="BO213" s="13">
        <f>IFERROR(SUM(BP138:BP155)/SUM(BO138:BO155),0)</f>
        <v>1</v>
      </c>
      <c r="BP213" s="13">
        <f>IFERROR(SUM(BQ138:BQ154)/SUM(BP138:BP154),0)</f>
        <v>1</v>
      </c>
      <c r="BQ213" s="13">
        <f>IFERROR(SUM(BR138:BR153)/SUM(BQ138:BQ153),0)</f>
        <v>1</v>
      </c>
      <c r="BR213" s="13">
        <f>IFERROR(SUM(BS138:BS152)/SUM(BR138:BR152),0)</f>
        <v>1</v>
      </c>
      <c r="BS213" s="13">
        <f>IFERROR(SUM(BT138:BT151)/SUM(BS138:BS151),0)</f>
        <v>1</v>
      </c>
      <c r="BT213" s="13">
        <f>IFERROR(SUM(BU138:BU150)/SUM(BT138:BT150),0)</f>
        <v>1</v>
      </c>
      <c r="BU213" s="13">
        <f>IFERROR(SUM(BV138:BV149)/SUM(BU138:BU149),0)</f>
        <v>1</v>
      </c>
      <c r="BV213" s="13">
        <f>IFERROR(SUM(BW138:BW148)/SUM(BV138:BV148),0)</f>
        <v>1</v>
      </c>
      <c r="BW213" s="13">
        <f>IFERROR(SUM(BX138:BX147)/SUM(BW138:BW147),0)</f>
        <v>1</v>
      </c>
      <c r="BX213" s="13">
        <f>IFERROR(SUM(BY138:BY146)/SUM(BX138:BX146),0)</f>
        <v>1</v>
      </c>
      <c r="BY213" s="13">
        <f>IFERROR(SUM(BZ138:BZ145)/SUM(BY138:BY145),0)</f>
        <v>1</v>
      </c>
      <c r="BZ213" s="13">
        <f>IFERROR(SUM(CA138:CA144)/SUM(BZ138:BZ144),0)</f>
        <v>1</v>
      </c>
      <c r="CA213" s="13">
        <f>IFERROR(SUM(CB138:CB143)/SUM(CA138:CA143),0)</f>
        <v>1</v>
      </c>
      <c r="CB213" s="13">
        <f>IFERROR(SUM(CC138:CC142)/SUM(CB138:CB142),0)</f>
        <v>1</v>
      </c>
      <c r="CC213" s="13">
        <f>IFERROR(SUM(CD138:CD141)/SUM(CC138:CC141),0)</f>
        <v>1</v>
      </c>
      <c r="CD213" s="13">
        <f>IFERROR(SUM(CE138:CE140)/SUM(CD138:CD140),0)</f>
        <v>1</v>
      </c>
      <c r="CE213" s="13">
        <f>IFERROR(SUM(CF138:CF139)/SUM(CE138:CE139),0)</f>
        <v>1</v>
      </c>
      <c r="CF213" s="13">
        <f>IFERROR(SUM(CG138:CG138)/SUM(CF138:CF138),0)</f>
        <v>1</v>
      </c>
      <c r="CG213" s="13" t="s">
        <v>25</v>
      </c>
    </row>
    <row r="214" ht="15" customHeight="1" outlineLevel="1" spans="2:85">
      <c r="B214" s="6" t="s">
        <v>29</v>
      </c>
      <c r="C214" s="13">
        <f>IFERROR(SUM(D170:D171)/SUM(C170:C171),0)</f>
        <v>1.00278006658762</v>
      </c>
      <c r="D214" s="13">
        <f>IFERROR(SUM(E169:E170)/SUM(D169:D170),0)</f>
        <v>0.999306753195552</v>
      </c>
      <c r="E214" s="13">
        <f>IFERROR(SUM(F168:F169)/SUM(E168:E169),0)</f>
        <v>0.995205050821433</v>
      </c>
      <c r="F214" s="13">
        <f>IFERROR(SUM(G167:G168)/SUM(F167:F168),0)</f>
        <v>0.999244913745899</v>
      </c>
      <c r="G214" s="13">
        <f>IFERROR(SUM(H166:H167)/SUM(G166:G167),0)</f>
        <v>1</v>
      </c>
      <c r="H214" s="13">
        <f>IFERROR(SUM(I165:I166)/SUM(H165:H166),0)</f>
        <v>1</v>
      </c>
      <c r="I214" s="13">
        <f>IFERROR(SUM(J164:J165)/SUM(I164:I165),0)</f>
        <v>1.00008391180031</v>
      </c>
      <c r="J214" s="13">
        <f>IFERROR(SUM(K163:K164)/SUM(J163:J164),0)</f>
        <v>1</v>
      </c>
      <c r="K214" s="13">
        <f>IFERROR(SUM(L162:L163)/SUM(K162:K163),0)</f>
        <v>1</v>
      </c>
      <c r="L214" s="13">
        <f>IFERROR(SUM(M161:M162)/SUM(L161:L162),0)</f>
        <v>1</v>
      </c>
      <c r="M214" s="13">
        <f>IFERROR(SUM(N160:N161)/SUM(M160:M161),0)</f>
        <v>1</v>
      </c>
      <c r="N214" s="13">
        <f>IFERROR(SUM(O159:O160)/SUM(N159:N160),0)</f>
        <v>1</v>
      </c>
      <c r="O214" s="13">
        <f>IFERROR(SUM(P158:P159)/SUM(O158:O159),0)</f>
        <v>1</v>
      </c>
      <c r="P214" s="13">
        <f>IFERROR(SUM(Q157:Q158)/SUM(P157:P158),0)</f>
        <v>1</v>
      </c>
      <c r="Q214" s="13">
        <f>IFERROR(SUM(R156:R157)/SUM(Q156:Q157),0)</f>
        <v>1</v>
      </c>
      <c r="R214" s="13">
        <f>IFERROR(SUM(S155:S156)/SUM(R155:R156),0)</f>
        <v>1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X214" s="6" t="s">
        <v>29</v>
      </c>
      <c r="AY214" s="13">
        <f>IFERROR(SUM(AZ170:AZ171)/SUM(AY170:AY171),0)</f>
        <v>1.00279696819919</v>
      </c>
      <c r="AZ214" s="13">
        <f>IFERROR(SUM(BA169:BA170)/SUM(AZ169:AZ170),0)</f>
        <v>0.999244623895493</v>
      </c>
      <c r="BA214" s="13">
        <f>IFERROR(SUM(BB168:BB169)/SUM(BA168:BA169),0)</f>
        <v>0.995180520006064</v>
      </c>
      <c r="BB214" s="13">
        <f>IFERROR(SUM(BC167:BC168)/SUM(BB167:BB168),0)</f>
        <v>0.999270603606826</v>
      </c>
      <c r="BC214" s="13">
        <f>IFERROR(SUM(BD166:BD167)/SUM(BC166:BC167),0)</f>
        <v>1.00004107828677</v>
      </c>
      <c r="BD214" s="13">
        <f>IFERROR(SUM(BE165:BE166)/SUM(BD165:BD166),0)</f>
        <v>1</v>
      </c>
      <c r="BE214" s="13">
        <f>IFERROR(SUM(BF164:BF165)/SUM(BE164:BE165),0)</f>
        <v>1.00008345500377</v>
      </c>
      <c r="BF214" s="13">
        <f>IFERROR(SUM(BG163:BG164)/SUM(BF163:BF164),0)</f>
        <v>1.00005965581577</v>
      </c>
      <c r="BG214" s="13">
        <f>IFERROR(SUM(BH162:BH163)/SUM(BG162:BG163),0)</f>
        <v>1</v>
      </c>
      <c r="BH214" s="13">
        <f>IFERROR(SUM(BI161:BI162)/SUM(BH161:BH162),0)</f>
        <v>1</v>
      </c>
      <c r="BI214" s="13">
        <f>IFERROR(SUM(BJ160:BJ161)/SUM(BI160:BI161),0)</f>
        <v>1</v>
      </c>
      <c r="BJ214" s="13">
        <f>IFERROR(SUM(BK159:BK160)/SUM(BJ159:BJ160),0)</f>
        <v>1</v>
      </c>
      <c r="BK214" s="13">
        <f>IFERROR(SUM(BL158:BL159)/SUM(BK158:BK159),0)</f>
        <v>1</v>
      </c>
      <c r="BL214" s="13">
        <f>IFERROR(SUM(BM157:BM158)/SUM(BL157:BL158),0)</f>
        <v>1</v>
      </c>
      <c r="BM214" s="13">
        <f>IFERROR(SUM(BN156:BN157)/SUM(BM156:BM157),0)</f>
        <v>1</v>
      </c>
      <c r="BN214" s="13">
        <f>IFERROR(SUM(BO155:BO156)/SUM(BN155:BN156),0)</f>
        <v>1</v>
      </c>
      <c r="BO214" s="13">
        <f>IFERROR(SUM(BP154:BP155)/SUM(BO154:BO155),0)</f>
        <v>1</v>
      </c>
      <c r="BP214" s="13">
        <f>IFERROR(SUM(BQ153:BQ154)/SUM(BP153:BP154),0)</f>
        <v>1</v>
      </c>
      <c r="BQ214" s="13">
        <f>IFERROR(SUM(BR152:BR153)/SUM(BQ152:BQ153),0)</f>
        <v>1</v>
      </c>
      <c r="BR214" s="13">
        <f>IFERROR(SUM(BS151:BS152)/SUM(BR151:BR152),0)</f>
        <v>1</v>
      </c>
      <c r="BS214" s="13">
        <f>IFERROR(SUM(BT150:BT151)/SUM(BS150:BS151),0)</f>
        <v>1</v>
      </c>
      <c r="BT214" s="13">
        <f>IFERROR(SUM(BU149:BU150)/SUM(BT149:BT150),0)</f>
        <v>1</v>
      </c>
      <c r="BU214" s="13">
        <f>IFERROR(SUM(BV148:BV149)/SUM(BU148:BU149),0)</f>
        <v>1</v>
      </c>
      <c r="BV214" s="13">
        <f>IFERROR(SUM(BW147:BW148)/SUM(BV147:BV148),0)</f>
        <v>1</v>
      </c>
      <c r="BW214" s="13">
        <f>IFERROR(SUM(BX146:BX147)/SUM(BW146:BW147),0)</f>
        <v>1</v>
      </c>
      <c r="BX214" s="13">
        <f>IFERROR(SUM(BY145:BY146)/SUM(BX145:BX146),0)</f>
        <v>1</v>
      </c>
      <c r="BY214" s="13">
        <f>IFERROR(SUM(BZ144:BZ145)/SUM(BY144:BY145),0)</f>
        <v>1</v>
      </c>
      <c r="BZ214" s="13">
        <f>IFERROR(SUM(CA143:CA144)/SUM(BZ143:BZ144),0)</f>
        <v>1</v>
      </c>
      <c r="CA214" s="13">
        <f>IFERROR(SUM(CB142:CB143)/SUM(CA142:CA143),0)</f>
        <v>1</v>
      </c>
      <c r="CB214" s="13">
        <f>IFERROR(SUM(CC141:CC142)/SUM(CB141:CB142),0)</f>
        <v>1</v>
      </c>
      <c r="CC214" s="13">
        <f>IFERROR(SUM(CD140:CD141)/SUM(CC140:CC141),0)</f>
        <v>1</v>
      </c>
      <c r="CD214" s="13">
        <f>IFERROR(SUM(CE139:CE140)/SUM(CD139:CD140),0)</f>
        <v>1</v>
      </c>
      <c r="CE214" s="13">
        <f>IFERROR(SUM(CF138:CF139)/SUM(CE138:CE139),0)</f>
        <v>1</v>
      </c>
      <c r="CF214" s="13">
        <f>IFERROR(SUM(CG138:CG138)/SUM(CF138:CF138),0)</f>
        <v>1</v>
      </c>
      <c r="CG214" s="13" t="s">
        <v>25</v>
      </c>
    </row>
    <row r="215" ht="15" customHeight="1" outlineLevel="1" spans="2:85">
      <c r="B215" s="6" t="s">
        <v>30</v>
      </c>
      <c r="C215" s="13">
        <f>IFERROR(AVERAGE(C208:C210),0)</f>
        <v>1.00488539319421</v>
      </c>
      <c r="D215" s="13">
        <f>IFERROR(AVERAGE(D207:D209),0)</f>
        <v>0.999460063947963</v>
      </c>
      <c r="E215" s="13">
        <f>IFERROR(AVERAGE(E206:E208),0)</f>
        <v>0.997173224537338</v>
      </c>
      <c r="F215" s="13">
        <f>IFERROR(AVERAGE(F205:F207),0)</f>
        <v>0.999593619472463</v>
      </c>
      <c r="G215" s="13">
        <f>IFERROR(AVERAGE(G204:G206),0)</f>
        <v>1</v>
      </c>
      <c r="H215" s="13">
        <f>IFERROR(AVERAGE(H203:H205),0)</f>
        <v>1</v>
      </c>
      <c r="I215" s="13">
        <f>IFERROR(AVERAGE(I202:I204),0)</f>
        <v>1.00006078981163</v>
      </c>
      <c r="J215" s="13">
        <f>IFERROR(AVERAGE(J201:J203),0)</f>
        <v>1</v>
      </c>
      <c r="K215" s="13">
        <f>IFERROR(AVERAGE(K200:K202),0)</f>
        <v>1</v>
      </c>
      <c r="L215" s="13">
        <f>IFERROR(AVERAGE(L199:L201),0)</f>
        <v>1</v>
      </c>
      <c r="M215" s="13">
        <f>IFERROR(AVERAGE(M198:M200),0)</f>
        <v>1</v>
      </c>
      <c r="N215" s="13">
        <f>IFERROR(AVERAGE(N197:N199),0)</f>
        <v>1</v>
      </c>
      <c r="O215" s="13">
        <f>IFERROR(AVERAGE(O196:O198),0)</f>
        <v>1</v>
      </c>
      <c r="P215" s="13">
        <f>IFERROR(AVERAGE(P195:P197),0)</f>
        <v>1</v>
      </c>
      <c r="Q215" s="13">
        <f>IFERROR(AVERAGE(Q194:Q196),0)</f>
        <v>1</v>
      </c>
      <c r="R215" s="13">
        <f>IFERROR(AVERAGE(R193:R195),0)</f>
        <v>1</v>
      </c>
      <c r="S215" s="13">
        <f>IFERROR(AVERAGE(S192:S194),0)</f>
        <v>1</v>
      </c>
      <c r="T215" s="13">
        <f>IFERROR(AVERAGE(T191:T193),0)</f>
        <v>1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X215" s="6" t="s">
        <v>30</v>
      </c>
      <c r="AY215" s="13">
        <f>IFERROR(AVERAGE(AY208:AY210),0)</f>
        <v>1.00492319983206</v>
      </c>
      <c r="AZ215" s="13">
        <f>IFERROR(AVERAGE(AZ207:AZ209),0)</f>
        <v>0.999422048762323</v>
      </c>
      <c r="BA215" s="13">
        <f>IFERROR(AVERAGE(BA206:BA208),0)</f>
        <v>0.997104467054073</v>
      </c>
      <c r="BB215" s="13">
        <f>IFERROR(AVERAGE(BB205:BB207),0)</f>
        <v>0.999618063906095</v>
      </c>
      <c r="BC215" s="13">
        <f>IFERROR(AVERAGE(BC204:BC206),0)</f>
        <v>1.00002498171131</v>
      </c>
      <c r="BD215" s="13">
        <f>IFERROR(AVERAGE(BD203:BD205),0)</f>
        <v>1</v>
      </c>
      <c r="BE215" s="13">
        <f>IFERROR(AVERAGE(BE202:BE204),0)</f>
        <v>1.00006007516003</v>
      </c>
      <c r="BF215" s="13">
        <f>IFERROR(AVERAGE(BF201:BF203),0)</f>
        <v>1.00003603860095</v>
      </c>
      <c r="BG215" s="13">
        <f>IFERROR(AVERAGE(BG200:BG202),0)</f>
        <v>1</v>
      </c>
      <c r="BH215" s="13">
        <f>IFERROR(AVERAGE(BH199:BH201),0)</f>
        <v>1</v>
      </c>
      <c r="BI215" s="13">
        <f>IFERROR(AVERAGE(BI198:BI200),0)</f>
        <v>1</v>
      </c>
      <c r="BJ215" s="13">
        <f>IFERROR(AVERAGE(BJ197:BJ199),0)</f>
        <v>1</v>
      </c>
      <c r="BK215" s="13">
        <f>IFERROR(AVERAGE(BK196:BK198),0)</f>
        <v>1</v>
      </c>
      <c r="BL215" s="13">
        <f>IFERROR(AVERAGE(BL195:BL197),0)</f>
        <v>1</v>
      </c>
      <c r="BM215" s="13">
        <f>IFERROR(AVERAGE(BM194:BM196),0)</f>
        <v>1</v>
      </c>
      <c r="BN215" s="13">
        <f>IFERROR(AVERAGE(BN193:BN195),0)</f>
        <v>1</v>
      </c>
      <c r="BO215" s="13">
        <f>IFERROR(AVERAGE(BO192:BO194),0)</f>
        <v>1</v>
      </c>
      <c r="BP215" s="13">
        <f>IFERROR(AVERAGE(BP191:BP193),0)</f>
        <v>1</v>
      </c>
      <c r="BQ215" s="13">
        <f>IFERROR(AVERAGE(BQ190:BQ192),0)</f>
        <v>1</v>
      </c>
      <c r="BR215" s="13">
        <f>IFERROR(AVERAGE(BR189:BR191),0)</f>
        <v>1</v>
      </c>
      <c r="BS215" s="13">
        <f>IFERROR(AVERAGE(BS188:BS190),0)</f>
        <v>1</v>
      </c>
      <c r="BT215" s="13">
        <f>IFERROR(AVERAGE(BT187:BT189),0)</f>
        <v>1</v>
      </c>
      <c r="BU215" s="13">
        <f>IFERROR(AVERAGE(BU186:BU188),0)</f>
        <v>1</v>
      </c>
      <c r="BV215" s="13">
        <f>IFERROR(AVERAGE(BV185:BV187),0)</f>
        <v>1</v>
      </c>
      <c r="BW215" s="13">
        <f>IFERROR(AVERAGE(BW184:BW186),0)</f>
        <v>1</v>
      </c>
      <c r="BX215" s="13">
        <f>IFERROR(AVERAGE(BX183:BX185),0)</f>
        <v>1</v>
      </c>
      <c r="BY215" s="13">
        <f>IFERROR(AVERAGE(BY182:BY184),0)</f>
        <v>1</v>
      </c>
      <c r="BZ215" s="13">
        <f>IFERROR(AVERAGE(BZ181:BZ183),0)</f>
        <v>1</v>
      </c>
      <c r="CA215" s="13">
        <f>IFERROR(AVERAGE(CA180:CA182),0)</f>
        <v>1</v>
      </c>
      <c r="CB215" s="13">
        <f>IFERROR(AVERAGE(CB179:CB181),0)</f>
        <v>1</v>
      </c>
      <c r="CC215" s="13">
        <f>IFERROR(AVERAGE(CC178:CC180),0)</f>
        <v>1</v>
      </c>
      <c r="CD215" s="13">
        <f>IFERROR(AVERAGE(CD177:CD179),0)</f>
        <v>1</v>
      </c>
      <c r="CE215" s="13">
        <f>IFERROR(AVERAGE(CE177:CE178),0)</f>
        <v>1</v>
      </c>
      <c r="CF215" s="13">
        <f>IFERROR(AVERAGE(CF177:CF177),0)</f>
        <v>1</v>
      </c>
      <c r="CG215" s="13" t="s">
        <v>25</v>
      </c>
    </row>
    <row r="216" ht="15" customHeight="1" outlineLevel="1" spans="2:85">
      <c r="B216" s="6" t="s">
        <v>31</v>
      </c>
      <c r="C216" s="13">
        <f>IFERROR(SUM(D169:D171)/SUM(C169:C171),0)</f>
        <v>1.00506917695374</v>
      </c>
      <c r="D216" s="13">
        <f>IFERROR(SUM(E168:E170)/SUM(D168:D170),0)</f>
        <v>0.999516452232209</v>
      </c>
      <c r="E216" s="13">
        <f>IFERROR(SUM(F167:F169)/SUM(E167:E169),0)</f>
        <v>0.996406823183277</v>
      </c>
      <c r="F216" s="13">
        <f>IFERROR(SUM(G166:G168)/SUM(F166:F168),0)</f>
        <v>0.999446018057177</v>
      </c>
      <c r="G216" s="13">
        <f>IFERROR(SUM(H165:H167)/SUM(G165:G167),0)</f>
        <v>1</v>
      </c>
      <c r="H216" s="13">
        <f>IFERROR(SUM(I164:I166)/SUM(H164:H166),0)</f>
        <v>1</v>
      </c>
      <c r="I216" s="13">
        <f>IFERROR(SUM(J163:J165)/SUM(I163:I165),0)</f>
        <v>1.00006103767092</v>
      </c>
      <c r="J216" s="13">
        <f>IFERROR(SUM(K162:K164)/SUM(J162:J164),0)</f>
        <v>1</v>
      </c>
      <c r="K216" s="13">
        <f>IFERROR(SUM(L161:L163)/SUM(K161:K163),0)</f>
        <v>1</v>
      </c>
      <c r="L216" s="13">
        <f>IFERROR(SUM(M160:M162)/SUM(L160:L162),0)</f>
        <v>1</v>
      </c>
      <c r="M216" s="13">
        <f>IFERROR(SUM(N159:N161)/SUM(M159:M161),0)</f>
        <v>1</v>
      </c>
      <c r="N216" s="13">
        <f>IFERROR(SUM(O158:O160)/SUM(N158:N160),0)</f>
        <v>1</v>
      </c>
      <c r="O216" s="13">
        <f>IFERROR(SUM(P157:P159)/SUM(O157:O159),0)</f>
        <v>1</v>
      </c>
      <c r="P216" s="13">
        <f>IFERROR(SUM(Q156:Q158)/SUM(P156:P158),0)</f>
        <v>1</v>
      </c>
      <c r="Q216" s="13">
        <f>IFERROR(SUM(R155:R157)/SUM(Q155:Q157),0)</f>
        <v>1</v>
      </c>
      <c r="R216" s="13">
        <f>IFERROR(SUM(S154:S156)/SUM(R154:R156),0)</f>
        <v>1</v>
      </c>
      <c r="S216" s="13">
        <f>IFERROR(SUM(T153:T155)/SUM(S153:S155),0)</f>
        <v>1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X216" s="6" t="s">
        <v>31</v>
      </c>
      <c r="AY216" s="13">
        <f>IFERROR(SUM(AZ169:AZ171)/SUM(AY169:AY171),0)</f>
        <v>1.00502060019272</v>
      </c>
      <c r="AZ216" s="13">
        <f>IFERROR(SUM(BA168:BA170)/SUM(AZ168:AZ170),0)</f>
        <v>0.999478187590831</v>
      </c>
      <c r="BA216" s="13">
        <f>IFERROR(SUM(BB167:BB169)/SUM(BA167:BA169),0)</f>
        <v>0.996381324230759</v>
      </c>
      <c r="BB216" s="13">
        <f>IFERROR(SUM(BC166:BC168)/SUM(BB166:BB168),0)</f>
        <v>0.999460611922355</v>
      </c>
      <c r="BC216" s="13">
        <f>IFERROR(SUM(BD165:BD167)/SUM(BC165:BC167),0)</f>
        <v>1.00002851689793</v>
      </c>
      <c r="BD216" s="13">
        <f>IFERROR(SUM(BE164:BE166)/SUM(BD164:BD166),0)</f>
        <v>1</v>
      </c>
      <c r="BE216" s="13">
        <f>IFERROR(SUM(BF163:BF165)/SUM(BE163:BE165),0)</f>
        <v>1.00006064062576</v>
      </c>
      <c r="BF216" s="13">
        <f>IFERROR(SUM(BG162:BG164)/SUM(BF162:BF164),0)</f>
        <v>1.00004670541919</v>
      </c>
      <c r="BG216" s="13">
        <f>IFERROR(SUM(BH161:BH163)/SUM(BG161:BG163),0)</f>
        <v>1</v>
      </c>
      <c r="BH216" s="13">
        <f>IFERROR(SUM(BI160:BI162)/SUM(BH160:BH162),0)</f>
        <v>1</v>
      </c>
      <c r="BI216" s="13">
        <f>IFERROR(SUM(BJ159:BJ161)/SUM(BI159:BI161),0)</f>
        <v>1</v>
      </c>
      <c r="BJ216" s="13">
        <f>IFERROR(SUM(BK158:BK160)/SUM(BJ158:BJ160),0)</f>
        <v>1</v>
      </c>
      <c r="BK216" s="13">
        <f>IFERROR(SUM(BL157:BL159)/SUM(BK157:BK159),0)</f>
        <v>1</v>
      </c>
      <c r="BL216" s="13">
        <f>IFERROR(SUM(BM156:BM158)/SUM(BL156:BL158),0)</f>
        <v>1</v>
      </c>
      <c r="BM216" s="13">
        <f>IFERROR(SUM(BN155:BN157)/SUM(BM155:BM157),0)</f>
        <v>1</v>
      </c>
      <c r="BN216" s="13">
        <f>IFERROR(SUM(BO154:BO156)/SUM(BN154:BN156),0)</f>
        <v>1</v>
      </c>
      <c r="BO216" s="13">
        <f>IFERROR(SUM(BP153:BP155)/SUM(BO153:BO155),0)</f>
        <v>1</v>
      </c>
      <c r="BP216" s="13">
        <f>IFERROR(SUM(BQ152:BQ154)/SUM(BP152:BP154),0)</f>
        <v>1</v>
      </c>
      <c r="BQ216" s="13">
        <f>IFERROR(SUM(BR151:BR153)/SUM(BQ151:BQ153),0)</f>
        <v>1</v>
      </c>
      <c r="BR216" s="13">
        <f>IFERROR(SUM(BS150:BS152)/SUM(BR150:BR152),0)</f>
        <v>1</v>
      </c>
      <c r="BS216" s="13">
        <f>IFERROR(SUM(BT149:BT151)/SUM(BS149:BS151),0)</f>
        <v>1</v>
      </c>
      <c r="BT216" s="13">
        <f>IFERROR(SUM(BU148:BU150)/SUM(BT148:BT150),0)</f>
        <v>1</v>
      </c>
      <c r="BU216" s="13">
        <f>IFERROR(SUM(BV147:BV149)/SUM(BU147:BU149),0)</f>
        <v>1</v>
      </c>
      <c r="BV216" s="13">
        <f>IFERROR(SUM(BW146:BW148)/SUM(BV146:BV148),0)</f>
        <v>1</v>
      </c>
      <c r="BW216" s="13">
        <f>IFERROR(SUM(BX145:BX147)/SUM(BW145:BW147),0)</f>
        <v>1</v>
      </c>
      <c r="BX216" s="13">
        <f>IFERROR(SUM(BY144:BY146)/SUM(BX144:BX146),0)</f>
        <v>1</v>
      </c>
      <c r="BY216" s="13">
        <f>IFERROR(SUM(BZ143:BZ145)/SUM(BY143:BY145),0)</f>
        <v>1</v>
      </c>
      <c r="BZ216" s="13">
        <f>IFERROR(SUM(CA142:CA144)/SUM(BZ142:BZ144),0)</f>
        <v>1</v>
      </c>
      <c r="CA216" s="13">
        <f>IFERROR(SUM(CB141:CB143)/SUM(CA141:CA143),0)</f>
        <v>1</v>
      </c>
      <c r="CB216" s="13">
        <f>IFERROR(SUM(CC140:CC142)/SUM(CB140:CB142),0)</f>
        <v>1</v>
      </c>
      <c r="CC216" s="13">
        <f>IFERROR(SUM(CD139:CD141)/SUM(CC139:CC141),0)</f>
        <v>1</v>
      </c>
      <c r="CD216" s="13">
        <f>IFERROR(SUM(CE138:CE140)/SUM(CD138:CD140),0)</f>
        <v>1</v>
      </c>
      <c r="CE216" s="13">
        <f>IFERROR(SUM(CF138:CF139)/SUM(CE138:CE139),0)</f>
        <v>1</v>
      </c>
      <c r="CF216" s="13">
        <f>IFERROR(SUM(CG138:CG138)/SUM(CF138:CF138),0)</f>
        <v>1</v>
      </c>
      <c r="CG216" s="13" t="s">
        <v>25</v>
      </c>
    </row>
    <row r="217" ht="15" customHeight="1" outlineLevel="1" spans="2:85">
      <c r="B217" s="6" t="s">
        <v>32</v>
      </c>
      <c r="C217" s="13">
        <f>IFERROR(SUM(D168:D171)/SUM(C168:C171),0)</f>
        <v>1.00442700046467</v>
      </c>
      <c r="D217" s="13">
        <f>IFERROR(SUM(E167:E170)/SUM(D167:D170),0)</f>
        <v>0.998809651082944</v>
      </c>
      <c r="E217" s="13">
        <f>IFERROR(SUM(F166:F169)/SUM(E166:E169),0)</f>
        <v>0.996370607088164</v>
      </c>
      <c r="F217" s="13">
        <f>IFERROR(SUM(G165:G168)/SUM(F165:F168),0)</f>
        <v>0.999560610711459</v>
      </c>
      <c r="G217" s="13">
        <f>IFERROR(SUM(H164:H167)/SUM(G164:G167),0)</f>
        <v>1</v>
      </c>
      <c r="H217" s="13">
        <f>IFERROR(SUM(I163:I166)/SUM(H163:H166),0)</f>
        <v>1</v>
      </c>
      <c r="I217" s="13">
        <f>IFERROR(SUM(J162:J165)/SUM(I162:I165),0)</f>
        <v>1.00005217280154</v>
      </c>
      <c r="J217" s="13">
        <f>IFERROR(SUM(K161:K164)/SUM(J161:J164),0)</f>
        <v>1</v>
      </c>
      <c r="K217" s="13">
        <f>IFERROR(SUM(L160:L163)/SUM(K160:K163),0)</f>
        <v>1</v>
      </c>
      <c r="L217" s="13">
        <f>IFERROR(SUM(M159:M162)/SUM(L159:L162),0)</f>
        <v>1</v>
      </c>
      <c r="M217" s="13">
        <f>IFERROR(SUM(N158:N161)/SUM(M158:M161),0)</f>
        <v>1</v>
      </c>
      <c r="N217" s="13">
        <f>IFERROR(SUM(O157:O160)/SUM(N157:N160),0)</f>
        <v>1</v>
      </c>
      <c r="O217" s="13">
        <f>IFERROR(SUM(P156:P159)/SUM(O156:O159),0)</f>
        <v>1</v>
      </c>
      <c r="P217" s="13">
        <f>IFERROR(SUM(Q155:Q158)/SUM(P155:P158),0)</f>
        <v>1</v>
      </c>
      <c r="Q217" s="13">
        <f>IFERROR(SUM(R154:R157)/SUM(Q154:Q157),0)</f>
        <v>1</v>
      </c>
      <c r="R217" s="13">
        <f>IFERROR(SUM(S153:S156)/SUM(R153:R156),0)</f>
        <v>1</v>
      </c>
      <c r="S217" s="13">
        <f>IFERROR(SUM(T152:T155)/SUM(S152:S155),0)</f>
        <v>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X217" s="6" t="s">
        <v>32</v>
      </c>
      <c r="AY217" s="13">
        <f>IFERROR(SUM(AZ168:AZ171)/SUM(AY168:AY171),0)</f>
        <v>1.00457231480924</v>
      </c>
      <c r="AZ217" s="13">
        <f>IFERROR(SUM(BA167:BA170)/SUM(AZ167:AZ170),0)</f>
        <v>0.998914708150628</v>
      </c>
      <c r="BA217" s="13">
        <f>IFERROR(SUM(BB166:BB169)/SUM(BA166:BA169),0)</f>
        <v>0.996352942248945</v>
      </c>
      <c r="BB217" s="13">
        <f>IFERROR(SUM(BC165:BC168)/SUM(BB165:BB168),0)</f>
        <v>0.999569841761151</v>
      </c>
      <c r="BC217" s="13">
        <f>IFERROR(SUM(BD164:BD167)/SUM(BC164:BC167),0)</f>
        <v>1.00002256592494</v>
      </c>
      <c r="BD217" s="13">
        <f>IFERROR(SUM(BE163:BE166)/SUM(BD163:BD166),0)</f>
        <v>1</v>
      </c>
      <c r="BE217" s="13">
        <f>IFERROR(SUM(BF162:BF165)/SUM(BE162:BE165),0)</f>
        <v>1.00005186890135</v>
      </c>
      <c r="BF217" s="13">
        <f>IFERROR(SUM(BG161:BG164)/SUM(BF161:BF164),0)</f>
        <v>1.0000401179557</v>
      </c>
      <c r="BG217" s="13">
        <f>IFERROR(SUM(BH160:BH163)/SUM(BG160:BG163),0)</f>
        <v>1</v>
      </c>
      <c r="BH217" s="13">
        <f>IFERROR(SUM(BI159:BI162)/SUM(BH159:BH162),0)</f>
        <v>1</v>
      </c>
      <c r="BI217" s="13">
        <f>IFERROR(SUM(BJ158:BJ161)/SUM(BI158:BI161),0)</f>
        <v>1</v>
      </c>
      <c r="BJ217" s="13">
        <f>IFERROR(SUM(BK157:BK160)/SUM(BJ157:BJ160),0)</f>
        <v>1</v>
      </c>
      <c r="BK217" s="13">
        <f>IFERROR(SUM(BL156:BL159)/SUM(BK156:BK159),0)</f>
        <v>1</v>
      </c>
      <c r="BL217" s="13">
        <f>IFERROR(SUM(BM155:BM158)/SUM(BL155:BL158),0)</f>
        <v>1</v>
      </c>
      <c r="BM217" s="13">
        <f>IFERROR(SUM(BN154:BN157)/SUM(BM154:BM157),0)</f>
        <v>1</v>
      </c>
      <c r="BN217" s="13">
        <f>IFERROR(SUM(BO153:BO156)/SUM(BN153:BN156),0)</f>
        <v>1</v>
      </c>
      <c r="BO217" s="13">
        <f>IFERROR(SUM(BP152:BP155)/SUM(BO152:BO155),0)</f>
        <v>1</v>
      </c>
      <c r="BP217" s="13">
        <f>IFERROR(SUM(BQ151:BQ154)/SUM(BP151:BP154),0)</f>
        <v>1</v>
      </c>
      <c r="BQ217" s="13">
        <f>IFERROR(SUM(BR150:BR153)/SUM(BQ150:BQ153),0)</f>
        <v>1</v>
      </c>
      <c r="BR217" s="13">
        <f>IFERROR(SUM(BS149:BS152)/SUM(BR149:BR152),0)</f>
        <v>1</v>
      </c>
      <c r="BS217" s="13">
        <f>IFERROR(SUM(BT148:BT151)/SUM(BS148:BS151),0)</f>
        <v>1</v>
      </c>
      <c r="BT217" s="13">
        <f>IFERROR(SUM(BU147:BU150)/SUM(BT147:BT150),0)</f>
        <v>1</v>
      </c>
      <c r="BU217" s="13">
        <f>IFERROR(SUM(BV146:BV149)/SUM(BU146:BU149),0)</f>
        <v>1</v>
      </c>
      <c r="BV217" s="13">
        <f>IFERROR(SUM(BW145:BW148)/SUM(BV145:BV148),0)</f>
        <v>1</v>
      </c>
      <c r="BW217" s="13">
        <f>IFERROR(SUM(BX144:BX147)/SUM(BW144:BW147),0)</f>
        <v>1</v>
      </c>
      <c r="BX217" s="13">
        <f>IFERROR(SUM(BY143:BY146)/SUM(BX143:BX146),0)</f>
        <v>1</v>
      </c>
      <c r="BY217" s="13">
        <f>IFERROR(SUM(BZ142:BZ145)/SUM(BY142:BY145),0)</f>
        <v>1</v>
      </c>
      <c r="BZ217" s="13">
        <f>IFERROR(SUM(CA141:CA144)/SUM(BZ141:BZ144),0)</f>
        <v>1</v>
      </c>
      <c r="CA217" s="13">
        <f>IFERROR(SUM(CB140:CB143)/SUM(CA140:CA143),0)</f>
        <v>1</v>
      </c>
      <c r="CB217" s="13">
        <f>IFERROR(SUM(CC139:CC142)/SUM(CB139:CB142),0)</f>
        <v>1</v>
      </c>
      <c r="CC217" s="13">
        <f>IFERROR(SUM(CD138:CD141)/SUM(CC138:CC141),0)</f>
        <v>1</v>
      </c>
      <c r="CD217" s="13">
        <f>IFERROR(SUM(CE138:CE140)/SUM(CD138:CD140),0)</f>
        <v>1</v>
      </c>
      <c r="CE217" s="13">
        <f>IFERROR(SUM(CF138:CF139)/SUM(CE138:CE139),0)</f>
        <v>1</v>
      </c>
      <c r="CF217" s="13">
        <f>IFERROR(SUM(CG138:CG138)/SUM(CF138:CF138),0)</f>
        <v>1</v>
      </c>
      <c r="CG217" s="13" t="s">
        <v>25</v>
      </c>
    </row>
    <row r="218" ht="15" customHeight="1" outlineLevel="1" spans="2:85">
      <c r="B218" s="6" t="s">
        <v>33</v>
      </c>
      <c r="C218" s="13">
        <f>IFERROR(SUM(D167:D171)/SUM(C167:C171),0)</f>
        <v>1.00476441248231</v>
      </c>
      <c r="D218" s="13">
        <f>IFERROR(SUM(E166:E170)/SUM(D166:D170),0)</f>
        <v>0.998473738106561</v>
      </c>
      <c r="E218" s="13">
        <f>IFERROR(SUM(F165:F169)/SUM(E165:E169),0)</f>
        <v>0.996707506461519</v>
      </c>
      <c r="F218" s="13">
        <f>IFERROR(SUM(G164:G168)/SUM(F164:F168),0)</f>
        <v>0.999390185071999</v>
      </c>
      <c r="G218" s="13">
        <f>IFERROR(SUM(H163:H167)/SUM(G163:G167),0)</f>
        <v>0.999447800237684</v>
      </c>
      <c r="H218" s="13">
        <f>IFERROR(SUM(I162:I166)/SUM(H162:H166),0)</f>
        <v>0.99967438128398</v>
      </c>
      <c r="I218" s="13">
        <f>IFERROR(SUM(J161:J165)/SUM(I161:I165),0)</f>
        <v>1.00004701133287</v>
      </c>
      <c r="J218" s="13">
        <f>IFERROR(SUM(K160:K164)/SUM(J160:J164),0)</f>
        <v>1</v>
      </c>
      <c r="K218" s="13">
        <f>IFERROR(SUM(L159:L163)/SUM(K159:K163),0)</f>
        <v>1</v>
      </c>
      <c r="L218" s="13">
        <f>IFERROR(SUM(M158:M162)/SUM(L158:L162),0)</f>
        <v>1</v>
      </c>
      <c r="M218" s="13">
        <f>IFERROR(SUM(N157:N161)/SUM(M157:M161),0)</f>
        <v>1</v>
      </c>
      <c r="N218" s="13">
        <f>IFERROR(SUM(O156:O160)/SUM(N156:N160),0)</f>
        <v>1</v>
      </c>
      <c r="O218" s="13">
        <f>IFERROR(SUM(P155:P159)/SUM(O155:O159),0)</f>
        <v>1</v>
      </c>
      <c r="P218" s="13">
        <f>IFERROR(SUM(Q154:Q158)/SUM(P154:P158),0)</f>
        <v>1</v>
      </c>
      <c r="Q218" s="13">
        <f>IFERROR(SUM(R153:R157)/SUM(Q153:Q157),0)</f>
        <v>1</v>
      </c>
      <c r="R218" s="13">
        <f>IFERROR(SUM(S152:S156)/SUM(R152:R156),0)</f>
        <v>1</v>
      </c>
      <c r="S218" s="13">
        <f>IFERROR(SUM(T151:T155)/SUM(S151:S155),0)</f>
        <v>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X218" s="6" t="s">
        <v>33</v>
      </c>
      <c r="AY218" s="13">
        <f>IFERROR(SUM(AZ167:AZ171)/SUM(AY167:AY171),0)</f>
        <v>1.00719140594992</v>
      </c>
      <c r="AZ218" s="13">
        <f>IFERROR(SUM(BA166:BA170)/SUM(AZ166:AZ170),0)</f>
        <v>0.999179401880558</v>
      </c>
      <c r="BA218" s="13">
        <f>IFERROR(SUM(BB165:BB169)/SUM(BA165:BA169),0)</f>
        <v>0.996686849747002</v>
      </c>
      <c r="BB218" s="13">
        <f>IFERROR(SUM(BC164:BC168)/SUM(BB164:BB168),0)</f>
        <v>0.999263221502196</v>
      </c>
      <c r="BC218" s="13">
        <f>IFERROR(SUM(BD163:BD167)/SUM(BC163:BC167),0)</f>
        <v>0.999143643380803</v>
      </c>
      <c r="BD218" s="13">
        <f>IFERROR(SUM(BE162:BE166)/SUM(BD162:BD166),0)</f>
        <v>0.999481974442056</v>
      </c>
      <c r="BE218" s="13">
        <f>IFERROR(SUM(BF161:BF165)/SUM(BE161:BE165),0)</f>
        <v>1.00004675344834</v>
      </c>
      <c r="BF218" s="13">
        <f>IFERROR(SUM(BG160:BG164)/SUM(BF160:BF164),0)</f>
        <v>1.00003422790824</v>
      </c>
      <c r="BG218" s="13">
        <f>IFERROR(SUM(BH159:BH163)/SUM(BG159:BG163),0)</f>
        <v>1</v>
      </c>
      <c r="BH218" s="13">
        <f>IFERROR(SUM(BI158:BI162)/SUM(BH158:BH162),0)</f>
        <v>1</v>
      </c>
      <c r="BI218" s="13">
        <f>IFERROR(SUM(BJ157:BJ161)/SUM(BI157:BI161),0)</f>
        <v>1</v>
      </c>
      <c r="BJ218" s="13">
        <f>IFERROR(SUM(BK156:BK160)/SUM(BJ156:BJ160),0)</f>
        <v>1</v>
      </c>
      <c r="BK218" s="13">
        <f>IFERROR(SUM(BL155:BL159)/SUM(BK155:BK159),0)</f>
        <v>1</v>
      </c>
      <c r="BL218" s="13">
        <f>IFERROR(SUM(BM154:BM158)/SUM(BL154:BL158),0)</f>
        <v>1</v>
      </c>
      <c r="BM218" s="13">
        <f>IFERROR(SUM(BN153:BN157)/SUM(BM153:BM157),0)</f>
        <v>1</v>
      </c>
      <c r="BN218" s="13">
        <f>IFERROR(SUM(BO152:BO156)/SUM(BN152:BN156),0)</f>
        <v>1</v>
      </c>
      <c r="BO218" s="13">
        <f>IFERROR(SUM(BP151:BP155)/SUM(BO151:BO155),0)</f>
        <v>1</v>
      </c>
      <c r="BP218" s="13">
        <f>IFERROR(SUM(BQ150:BQ154)/SUM(BP150:BP154),0)</f>
        <v>1</v>
      </c>
      <c r="BQ218" s="13">
        <f>IFERROR(SUM(BR149:BR153)/SUM(BQ149:BQ153),0)</f>
        <v>1</v>
      </c>
      <c r="BR218" s="13">
        <f>IFERROR(SUM(BS148:BS152)/SUM(BR148:BR152),0)</f>
        <v>1</v>
      </c>
      <c r="BS218" s="13">
        <f>IFERROR(SUM(BT147:BT151)/SUM(BS147:BS151),0)</f>
        <v>1</v>
      </c>
      <c r="BT218" s="13">
        <f>IFERROR(SUM(BU146:BU150)/SUM(BT146:BT150),0)</f>
        <v>1</v>
      </c>
      <c r="BU218" s="13">
        <f>IFERROR(SUM(BV145:BV149)/SUM(BU145:BU149),0)</f>
        <v>1</v>
      </c>
      <c r="BV218" s="13">
        <f>IFERROR(SUM(BW144:BW148)/SUM(BV144:BV148),0)</f>
        <v>1</v>
      </c>
      <c r="BW218" s="13">
        <f>IFERROR(SUM(BX143:BX147)/SUM(BW143:BW147),0)</f>
        <v>1</v>
      </c>
      <c r="BX218" s="13">
        <f>IFERROR(SUM(BY142:BY146)/SUM(BX142:BX146),0)</f>
        <v>1</v>
      </c>
      <c r="BY218" s="13">
        <f>IFERROR(SUM(BZ141:BZ145)/SUM(BY141:BY145),0)</f>
        <v>1</v>
      </c>
      <c r="BZ218" s="13">
        <f>IFERROR(SUM(CA140:CA144)/SUM(BZ140:BZ144),0)</f>
        <v>1</v>
      </c>
      <c r="CA218" s="13">
        <f>IFERROR(SUM(CB139:CB143)/SUM(CA139:CA143),0)</f>
        <v>1</v>
      </c>
      <c r="CB218" s="13">
        <f>IFERROR(SUM(CC138:CC142)/SUM(CB138:CB142),0)</f>
        <v>1</v>
      </c>
      <c r="CC218" s="13">
        <f>IFERROR(SUM(CD138:CD141)/SUM(CC138:CC141),0)</f>
        <v>1</v>
      </c>
      <c r="CD218" s="13">
        <f>IFERROR(SUM(CE138:CE140)/SUM(CD138:CD140),0)</f>
        <v>1</v>
      </c>
      <c r="CE218" s="13">
        <f>IFERROR(SUM(CF138:CF139)/SUM(CE138:CE139),0)</f>
        <v>1</v>
      </c>
      <c r="CF218" s="13">
        <f>IFERROR(SUM(CG138:CG138)/SUM(CF138:CF138),0)</f>
        <v>1</v>
      </c>
      <c r="CG218" s="13" t="s">
        <v>25</v>
      </c>
    </row>
    <row r="219" ht="15" customHeight="1" outlineLevel="1" spans="2:85">
      <c r="B219" s="6" t="s">
        <v>34</v>
      </c>
      <c r="C219" s="13">
        <f>IFERROR(SUM(D166:D171)/SUM(C166:C171),0)</f>
        <v>1.00560243321441</v>
      </c>
      <c r="D219" s="13">
        <f>IFERROR(SUM(E165:E170)/SUM(D165:D170),0)</f>
        <v>0.998504373684083</v>
      </c>
      <c r="E219" s="13">
        <f>IFERROR(SUM(F164:F169)/SUM(E164:E169),0)</f>
        <v>0.99706961506557</v>
      </c>
      <c r="F219" s="13">
        <f>IFERROR(SUM(G163:G168)/SUM(F163:F168),0)</f>
        <v>0.999456736320522</v>
      </c>
      <c r="G219" s="13">
        <f>IFERROR(SUM(H162:H167)/SUM(G162:G167),0)</f>
        <v>0.999493635137361</v>
      </c>
      <c r="H219" s="13">
        <f>IFERROR(SUM(I161:I166)/SUM(H161:H166),0)</f>
        <v>0.999698985347229</v>
      </c>
      <c r="I219" s="13">
        <f>IFERROR(SUM(J160:J165)/SUM(I160:I165),0)</f>
        <v>1.00004223985267</v>
      </c>
      <c r="J219" s="13">
        <f>IFERROR(SUM(K159:K164)/SUM(J159:J164),0)</f>
        <v>1</v>
      </c>
      <c r="K219" s="13">
        <f>IFERROR(SUM(L158:L163)/SUM(K158:K163),0)</f>
        <v>1</v>
      </c>
      <c r="L219" s="13">
        <f>IFERROR(SUM(M157:M162)/SUM(L157:L162),0)</f>
        <v>1</v>
      </c>
      <c r="M219" s="13">
        <f>IFERROR(SUM(N156:N161)/SUM(M156:M161),0)</f>
        <v>1</v>
      </c>
      <c r="N219" s="13">
        <f>IFERROR(SUM(O155:O160)/SUM(N155:N160),0)</f>
        <v>1</v>
      </c>
      <c r="O219" s="13">
        <f>IFERROR(SUM(P154:P159)/SUM(O154:O159),0)</f>
        <v>1</v>
      </c>
      <c r="P219" s="13">
        <f>IFERROR(SUM(Q153:Q158)/SUM(P153:P158),0)</f>
        <v>1</v>
      </c>
      <c r="Q219" s="13">
        <f>IFERROR(SUM(R152:R157)/SUM(Q152:Q157),0)</f>
        <v>1</v>
      </c>
      <c r="R219" s="13">
        <f>IFERROR(SUM(S151:S156)/SUM(R151:R156),0)</f>
        <v>1</v>
      </c>
      <c r="S219" s="13">
        <f>IFERROR(SUM(T150:T155)/SUM(S150:S155),0)</f>
        <v>1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X219" s="6" t="s">
        <v>34</v>
      </c>
      <c r="AY219" s="13">
        <f>IFERROR(SUM(AZ166:AZ171)/SUM(AY166:AY171),0)</f>
        <v>1.00774693271151</v>
      </c>
      <c r="AZ219" s="13">
        <f>IFERROR(SUM(BA165:BA170)/SUM(AZ165:AZ170),0)</f>
        <v>0.99912792438578</v>
      </c>
      <c r="BA219" s="13">
        <f>IFERROR(SUM(BB164:BB169)/SUM(BA164:BA169),0)</f>
        <v>0.997050015431585</v>
      </c>
      <c r="BB219" s="13">
        <f>IFERROR(SUM(BC163:BC168)/SUM(BB163:BB168),0)</f>
        <v>0.999343030909385</v>
      </c>
      <c r="BC219" s="13">
        <f>IFERROR(SUM(BD162:BD167)/SUM(BC162:BC167),0)</f>
        <v>0.999214375436086</v>
      </c>
      <c r="BD219" s="13">
        <f>IFERROR(SUM(BE161:BE166)/SUM(BD161:BD166),0)</f>
        <v>0.999520997030872</v>
      </c>
      <c r="BE219" s="13">
        <f>IFERROR(SUM(BF160:BF165)/SUM(BE160:BE165),0)</f>
        <v>1.00004173195109</v>
      </c>
      <c r="BF219" s="13">
        <f>IFERROR(SUM(BG159:BG164)/SUM(BF159:BF164),0)</f>
        <v>1.00002501789819</v>
      </c>
      <c r="BG219" s="13">
        <f>IFERROR(SUM(BH158:BH163)/SUM(BG158:BG163),0)</f>
        <v>1</v>
      </c>
      <c r="BH219" s="13">
        <f>IFERROR(SUM(BI157:BI162)/SUM(BH157:BH162),0)</f>
        <v>1</v>
      </c>
      <c r="BI219" s="13">
        <f>IFERROR(SUM(BJ156:BJ161)/SUM(BI156:BI161),0)</f>
        <v>1</v>
      </c>
      <c r="BJ219" s="13">
        <f>IFERROR(SUM(BK155:BK160)/SUM(BJ155:BJ160),0)</f>
        <v>1</v>
      </c>
      <c r="BK219" s="13">
        <f>IFERROR(SUM(BL154:BL159)/SUM(BK154:BK159),0)</f>
        <v>1</v>
      </c>
      <c r="BL219" s="13">
        <f>IFERROR(SUM(BM153:BM158)/SUM(BL153:BL158),0)</f>
        <v>1</v>
      </c>
      <c r="BM219" s="13">
        <f>IFERROR(SUM(BN152:BN157)/SUM(BM152:BM157),0)</f>
        <v>1</v>
      </c>
      <c r="BN219" s="13">
        <f>IFERROR(SUM(BO151:BO156)/SUM(BN151:BN156),0)</f>
        <v>1</v>
      </c>
      <c r="BO219" s="13">
        <f>IFERROR(SUM(BP150:BP155)/SUM(BO150:BO155),0)</f>
        <v>1</v>
      </c>
      <c r="BP219" s="13">
        <f>IFERROR(SUM(BQ149:BQ154)/SUM(BP149:BP154),0)</f>
        <v>1</v>
      </c>
      <c r="BQ219" s="13">
        <f>IFERROR(SUM(BR148:BR153)/SUM(BQ148:BQ153),0)</f>
        <v>1</v>
      </c>
      <c r="BR219" s="13">
        <f>IFERROR(SUM(BS147:BS152)/SUM(BR147:BR152),0)</f>
        <v>1</v>
      </c>
      <c r="BS219" s="13">
        <f>IFERROR(SUM(BT146:BT151)/SUM(BS146:BS151),0)</f>
        <v>1</v>
      </c>
      <c r="BT219" s="13">
        <f>IFERROR(SUM(BU145:BU150)/SUM(BT145:BT150),0)</f>
        <v>1</v>
      </c>
      <c r="BU219" s="13">
        <f>IFERROR(SUM(BV144:BV149)/SUM(BU144:BU149),0)</f>
        <v>1</v>
      </c>
      <c r="BV219" s="13">
        <f>IFERROR(SUM(BW143:BW148)/SUM(BV143:BV148),0)</f>
        <v>1</v>
      </c>
      <c r="BW219" s="13">
        <f>IFERROR(SUM(BX142:BX147)/SUM(BW142:BW147),0)</f>
        <v>1</v>
      </c>
      <c r="BX219" s="13">
        <f>IFERROR(SUM(BY141:BY146)/SUM(BX141:BX146),0)</f>
        <v>1</v>
      </c>
      <c r="BY219" s="13">
        <f>IFERROR(SUM(BZ140:BZ145)/SUM(BY140:BY145),0)</f>
        <v>1</v>
      </c>
      <c r="BZ219" s="13">
        <f>IFERROR(SUM(CA139:CA144)/SUM(BZ139:BZ144),0)</f>
        <v>1</v>
      </c>
      <c r="CA219" s="13">
        <f>IFERROR(SUM(CB138:CB143)/SUM(CA138:CA143),0)</f>
        <v>1</v>
      </c>
      <c r="CB219" s="13">
        <f>IFERROR(SUM(CC138:CC142)/SUM(CB138:CB142),0)</f>
        <v>1</v>
      </c>
      <c r="CC219" s="13">
        <f>IFERROR(SUM(CD138:CD141)/SUM(CC138:CC141),0)</f>
        <v>1</v>
      </c>
      <c r="CD219" s="13">
        <f>IFERROR(SUM(CE138:CE140)/SUM(CD138:CD140),0)</f>
        <v>1</v>
      </c>
      <c r="CE219" s="13">
        <f>IFERROR(SUM(CF138:CF139)/SUM(CE138:CE139),0)</f>
        <v>1</v>
      </c>
      <c r="CF219" s="13">
        <f>IFERROR(SUM(CG138:CG138)/SUM(CF138:CF138),0)</f>
        <v>1</v>
      </c>
      <c r="CG219" s="13" t="s">
        <v>25</v>
      </c>
    </row>
    <row r="220" ht="15" customHeight="1" outlineLevel="1" spans="2:89">
      <c r="B220" s="15" t="s">
        <v>35</v>
      </c>
      <c r="C220" s="16">
        <v>1.00442700046467</v>
      </c>
      <c r="D220" s="16">
        <v>0.998504373684083</v>
      </c>
      <c r="E220" s="16">
        <v>0.995205050821433</v>
      </c>
      <c r="F220" s="16">
        <v>0.999244913745899</v>
      </c>
      <c r="G220" s="16">
        <v>1.002</v>
      </c>
      <c r="H220" s="16">
        <v>1.002</v>
      </c>
      <c r="I220" s="16">
        <v>1.01</v>
      </c>
      <c r="J220" s="16">
        <v>1.01</v>
      </c>
      <c r="K220" s="16">
        <v>1.01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">
        <v>1</v>
      </c>
      <c r="AM220" s="1">
        <v>1</v>
      </c>
      <c r="AN220" s="1">
        <v>1</v>
      </c>
      <c r="AO220" s="1">
        <v>1</v>
      </c>
      <c r="AX220" s="15" t="s">
        <v>35</v>
      </c>
      <c r="AY220" s="16">
        <v>1.00774693271151</v>
      </c>
      <c r="AZ220" s="16">
        <v>0.99912792438578</v>
      </c>
      <c r="BA220" s="16">
        <v>0.997050015431585</v>
      </c>
      <c r="BB220" s="16">
        <v>0.999343030909385</v>
      </c>
      <c r="BC220" s="16">
        <v>1.003</v>
      </c>
      <c r="BD220" s="16">
        <v>1.01</v>
      </c>
      <c r="BE220" s="16">
        <v>1.01</v>
      </c>
      <c r="BF220" s="16">
        <v>1.01</v>
      </c>
      <c r="BG220" s="16">
        <v>1</v>
      </c>
      <c r="BH220" s="16">
        <v>1</v>
      </c>
      <c r="BI220" s="16">
        <v>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H220" s="1">
        <v>1</v>
      </c>
      <c r="CI220" s="1">
        <v>1</v>
      </c>
      <c r="CJ220" s="1">
        <v>1</v>
      </c>
      <c r="CK220" s="1">
        <v>1</v>
      </c>
    </row>
    <row r="221" ht="15" customHeight="1" outlineLevel="1" spans="2:85">
      <c r="B221" s="6" t="s">
        <v>36</v>
      </c>
      <c r="C221" s="13">
        <f t="shared" ref="C221:AJ221" si="84">IFERROR(C220*D221,0)</f>
        <v>1.03169762884579</v>
      </c>
      <c r="D221" s="13">
        <f t="shared" si="84"/>
        <v>1.02715043339984</v>
      </c>
      <c r="E221" s="13">
        <f t="shared" si="84"/>
        <v>1.02868896769081</v>
      </c>
      <c r="F221" s="13">
        <f t="shared" si="84"/>
        <v>1.03364524410496</v>
      </c>
      <c r="G221" s="13">
        <f t="shared" si="84"/>
        <v>1.034426325204</v>
      </c>
      <c r="H221" s="13">
        <f t="shared" si="84"/>
        <v>1.032361602</v>
      </c>
      <c r="I221" s="13">
        <f t="shared" si="84"/>
        <v>1.030301</v>
      </c>
      <c r="J221" s="13">
        <f t="shared" si="84"/>
        <v>1.0201</v>
      </c>
      <c r="K221" s="13">
        <f t="shared" si="84"/>
        <v>1.01</v>
      </c>
      <c r="L221" s="13">
        <f t="shared" si="84"/>
        <v>1</v>
      </c>
      <c r="M221" s="13">
        <f t="shared" si="84"/>
        <v>1</v>
      </c>
      <c r="N221" s="13">
        <f t="shared" si="84"/>
        <v>1</v>
      </c>
      <c r="O221" s="13">
        <f t="shared" si="84"/>
        <v>1</v>
      </c>
      <c r="P221" s="13">
        <f t="shared" si="84"/>
        <v>1</v>
      </c>
      <c r="Q221" s="13">
        <f t="shared" si="84"/>
        <v>1</v>
      </c>
      <c r="R221" s="13">
        <f t="shared" si="84"/>
        <v>1</v>
      </c>
      <c r="S221" s="13">
        <f t="shared" si="84"/>
        <v>1</v>
      </c>
      <c r="T221" s="13">
        <f t="shared" si="84"/>
        <v>1</v>
      </c>
      <c r="U221" s="13">
        <f t="shared" si="84"/>
        <v>1</v>
      </c>
      <c r="V221" s="13">
        <f t="shared" si="84"/>
        <v>1</v>
      </c>
      <c r="W221" s="13">
        <f t="shared" si="84"/>
        <v>1</v>
      </c>
      <c r="X221" s="13">
        <f t="shared" si="84"/>
        <v>1</v>
      </c>
      <c r="Y221" s="13">
        <f t="shared" si="84"/>
        <v>1</v>
      </c>
      <c r="Z221" s="13">
        <f t="shared" si="84"/>
        <v>1</v>
      </c>
      <c r="AA221" s="13">
        <f t="shared" si="84"/>
        <v>1</v>
      </c>
      <c r="AB221" s="13">
        <f t="shared" si="84"/>
        <v>1</v>
      </c>
      <c r="AC221" s="13">
        <f t="shared" si="84"/>
        <v>1</v>
      </c>
      <c r="AD221" s="13">
        <f t="shared" si="84"/>
        <v>1</v>
      </c>
      <c r="AE221" s="13">
        <f t="shared" si="84"/>
        <v>1</v>
      </c>
      <c r="AF221" s="13">
        <f t="shared" si="84"/>
        <v>1</v>
      </c>
      <c r="AG221" s="13">
        <f t="shared" si="84"/>
        <v>1</v>
      </c>
      <c r="AH221" s="13">
        <f t="shared" si="84"/>
        <v>1</v>
      </c>
      <c r="AI221" s="13">
        <f t="shared" si="84"/>
        <v>1</v>
      </c>
      <c r="AJ221" s="13">
        <f t="shared" si="84"/>
        <v>1</v>
      </c>
      <c r="AK221" s="13">
        <f>AK220</f>
        <v>1</v>
      </c>
      <c r="AX221" s="6" t="s">
        <v>36</v>
      </c>
      <c r="AY221" s="13">
        <f t="shared" ref="AY221:CF221" si="85">IFERROR(AY220*AZ221,0)</f>
        <v>1.03673836283031</v>
      </c>
      <c r="AZ221" s="13">
        <f t="shared" si="85"/>
        <v>1.02876856200475</v>
      </c>
      <c r="BA221" s="13">
        <f t="shared" si="85"/>
        <v>1.02966650905807</v>
      </c>
      <c r="BB221" s="13">
        <f t="shared" si="85"/>
        <v>1.03271299646124</v>
      </c>
      <c r="BC221" s="13">
        <f t="shared" si="85"/>
        <v>1.033391903</v>
      </c>
      <c r="BD221" s="13">
        <f t="shared" si="85"/>
        <v>1.030301</v>
      </c>
      <c r="BE221" s="13">
        <f t="shared" si="85"/>
        <v>1.0201</v>
      </c>
      <c r="BF221" s="13">
        <f t="shared" si="85"/>
        <v>1.01</v>
      </c>
      <c r="BG221" s="13">
        <f t="shared" si="85"/>
        <v>1</v>
      </c>
      <c r="BH221" s="13">
        <f t="shared" si="85"/>
        <v>1</v>
      </c>
      <c r="BI221" s="13">
        <f t="shared" si="85"/>
        <v>1</v>
      </c>
      <c r="BJ221" s="13">
        <f t="shared" si="85"/>
        <v>1</v>
      </c>
      <c r="BK221" s="13">
        <f t="shared" si="85"/>
        <v>1</v>
      </c>
      <c r="BL221" s="13">
        <f t="shared" si="85"/>
        <v>1</v>
      </c>
      <c r="BM221" s="13">
        <f t="shared" si="85"/>
        <v>1</v>
      </c>
      <c r="BN221" s="13">
        <f t="shared" si="85"/>
        <v>1</v>
      </c>
      <c r="BO221" s="13">
        <f t="shared" si="85"/>
        <v>1</v>
      </c>
      <c r="BP221" s="13">
        <f t="shared" si="85"/>
        <v>1</v>
      </c>
      <c r="BQ221" s="13">
        <f t="shared" si="85"/>
        <v>1</v>
      </c>
      <c r="BR221" s="13">
        <f t="shared" si="85"/>
        <v>1</v>
      </c>
      <c r="BS221" s="13">
        <f t="shared" si="85"/>
        <v>1</v>
      </c>
      <c r="BT221" s="13">
        <f t="shared" si="85"/>
        <v>1</v>
      </c>
      <c r="BU221" s="13">
        <f t="shared" si="85"/>
        <v>1</v>
      </c>
      <c r="BV221" s="13">
        <f t="shared" si="85"/>
        <v>1</v>
      </c>
      <c r="BW221" s="13">
        <f t="shared" si="85"/>
        <v>1</v>
      </c>
      <c r="BX221" s="13">
        <f t="shared" si="85"/>
        <v>1</v>
      </c>
      <c r="BY221" s="13">
        <f t="shared" si="85"/>
        <v>1</v>
      </c>
      <c r="BZ221" s="13">
        <f t="shared" si="85"/>
        <v>1</v>
      </c>
      <c r="CA221" s="13">
        <f t="shared" si="85"/>
        <v>1</v>
      </c>
      <c r="CB221" s="13">
        <f t="shared" si="85"/>
        <v>1</v>
      </c>
      <c r="CC221" s="13">
        <f t="shared" si="85"/>
        <v>1</v>
      </c>
      <c r="CD221" s="13">
        <f t="shared" si="85"/>
        <v>1</v>
      </c>
      <c r="CE221" s="13">
        <f t="shared" si="85"/>
        <v>1</v>
      </c>
      <c r="CF221" s="13">
        <f t="shared" si="85"/>
        <v>1</v>
      </c>
      <c r="CG221" s="13">
        <f>CG220</f>
        <v>1</v>
      </c>
    </row>
    <row r="222" ht="15" customHeight="1" outlineLevel="1" spans="2:85">
      <c r="B222" s="6" t="s">
        <v>37</v>
      </c>
      <c r="C222" s="13">
        <f t="shared" ref="C222:AK222" si="86">IFERROR(ROUND(1-1/C221,4),0)</f>
        <v>0.0307</v>
      </c>
      <c r="D222" s="13">
        <f t="shared" si="86"/>
        <v>0.0264</v>
      </c>
      <c r="E222" s="13">
        <f t="shared" si="86"/>
        <v>0.0279</v>
      </c>
      <c r="F222" s="13">
        <f t="shared" si="86"/>
        <v>0.0326</v>
      </c>
      <c r="G222" s="13">
        <f t="shared" si="86"/>
        <v>0.0333</v>
      </c>
      <c r="H222" s="13">
        <f t="shared" si="86"/>
        <v>0.0313</v>
      </c>
      <c r="I222" s="13">
        <f t="shared" si="86"/>
        <v>0.0294</v>
      </c>
      <c r="J222" s="13">
        <f t="shared" si="86"/>
        <v>0.0197</v>
      </c>
      <c r="K222" s="13">
        <f t="shared" si="86"/>
        <v>0.0099</v>
      </c>
      <c r="L222" s="13">
        <f t="shared" si="86"/>
        <v>0</v>
      </c>
      <c r="M222" s="13">
        <f t="shared" si="86"/>
        <v>0</v>
      </c>
      <c r="N222" s="13">
        <f t="shared" si="86"/>
        <v>0</v>
      </c>
      <c r="O222" s="13">
        <f t="shared" si="86"/>
        <v>0</v>
      </c>
      <c r="P222" s="13">
        <f t="shared" si="86"/>
        <v>0</v>
      </c>
      <c r="Q222" s="13">
        <f t="shared" si="86"/>
        <v>0</v>
      </c>
      <c r="R222" s="13">
        <f t="shared" si="86"/>
        <v>0</v>
      </c>
      <c r="S222" s="13">
        <f t="shared" si="86"/>
        <v>0</v>
      </c>
      <c r="T222" s="13">
        <f t="shared" si="86"/>
        <v>0</v>
      </c>
      <c r="U222" s="13">
        <f t="shared" si="86"/>
        <v>0</v>
      </c>
      <c r="V222" s="13">
        <f t="shared" si="86"/>
        <v>0</v>
      </c>
      <c r="W222" s="13">
        <f t="shared" si="86"/>
        <v>0</v>
      </c>
      <c r="X222" s="13">
        <f t="shared" si="86"/>
        <v>0</v>
      </c>
      <c r="Y222" s="13">
        <f t="shared" si="86"/>
        <v>0</v>
      </c>
      <c r="Z222" s="13">
        <f t="shared" si="86"/>
        <v>0</v>
      </c>
      <c r="AA222" s="13">
        <f t="shared" si="86"/>
        <v>0</v>
      </c>
      <c r="AB222" s="13">
        <f t="shared" si="86"/>
        <v>0</v>
      </c>
      <c r="AC222" s="13">
        <f t="shared" si="86"/>
        <v>0</v>
      </c>
      <c r="AD222" s="13">
        <f t="shared" si="86"/>
        <v>0</v>
      </c>
      <c r="AE222" s="13">
        <f t="shared" si="86"/>
        <v>0</v>
      </c>
      <c r="AF222" s="13">
        <f t="shared" si="86"/>
        <v>0</v>
      </c>
      <c r="AG222" s="13">
        <f t="shared" si="86"/>
        <v>0</v>
      </c>
      <c r="AH222" s="13">
        <f t="shared" si="86"/>
        <v>0</v>
      </c>
      <c r="AI222" s="13">
        <f t="shared" si="86"/>
        <v>0</v>
      </c>
      <c r="AJ222" s="13">
        <f t="shared" si="86"/>
        <v>0</v>
      </c>
      <c r="AK222" s="13">
        <f t="shared" si="86"/>
        <v>0</v>
      </c>
      <c r="AX222" s="6" t="s">
        <v>37</v>
      </c>
      <c r="AY222" s="13">
        <f t="shared" ref="AY222:CG222" si="87">IFERROR(ROUND(1-1/AY221,4),0)</f>
        <v>0.0354</v>
      </c>
      <c r="AZ222" s="13">
        <f t="shared" si="87"/>
        <v>0.028</v>
      </c>
      <c r="BA222" s="13">
        <f t="shared" si="87"/>
        <v>0.0288</v>
      </c>
      <c r="BB222" s="13">
        <f t="shared" si="87"/>
        <v>0.0317</v>
      </c>
      <c r="BC222" s="13">
        <f t="shared" si="87"/>
        <v>0.0323</v>
      </c>
      <c r="BD222" s="13">
        <f t="shared" si="87"/>
        <v>0.0294</v>
      </c>
      <c r="BE222" s="13">
        <f t="shared" si="87"/>
        <v>0.0197</v>
      </c>
      <c r="BF222" s="13">
        <f t="shared" si="87"/>
        <v>0.0099</v>
      </c>
      <c r="BG222" s="13">
        <f t="shared" si="87"/>
        <v>0</v>
      </c>
      <c r="BH222" s="13">
        <f t="shared" si="87"/>
        <v>0</v>
      </c>
      <c r="BI222" s="13">
        <f t="shared" si="87"/>
        <v>0</v>
      </c>
      <c r="BJ222" s="13">
        <f t="shared" si="87"/>
        <v>0</v>
      </c>
      <c r="BK222" s="13">
        <f t="shared" si="87"/>
        <v>0</v>
      </c>
      <c r="BL222" s="13">
        <f t="shared" si="87"/>
        <v>0</v>
      </c>
      <c r="BM222" s="13">
        <f t="shared" si="87"/>
        <v>0</v>
      </c>
      <c r="BN222" s="13">
        <f t="shared" si="87"/>
        <v>0</v>
      </c>
      <c r="BO222" s="13">
        <f t="shared" si="87"/>
        <v>0</v>
      </c>
      <c r="BP222" s="13">
        <f t="shared" si="87"/>
        <v>0</v>
      </c>
      <c r="BQ222" s="13">
        <f t="shared" si="87"/>
        <v>0</v>
      </c>
      <c r="BR222" s="13">
        <f t="shared" si="87"/>
        <v>0</v>
      </c>
      <c r="BS222" s="13">
        <f t="shared" si="87"/>
        <v>0</v>
      </c>
      <c r="BT222" s="13">
        <f t="shared" si="87"/>
        <v>0</v>
      </c>
      <c r="BU222" s="13">
        <f t="shared" si="87"/>
        <v>0</v>
      </c>
      <c r="BV222" s="13">
        <f t="shared" si="87"/>
        <v>0</v>
      </c>
      <c r="BW222" s="13">
        <f t="shared" si="87"/>
        <v>0</v>
      </c>
      <c r="BX222" s="13">
        <f t="shared" si="87"/>
        <v>0</v>
      </c>
      <c r="BY222" s="13">
        <f t="shared" si="87"/>
        <v>0</v>
      </c>
      <c r="BZ222" s="13">
        <f t="shared" si="87"/>
        <v>0</v>
      </c>
      <c r="CA222" s="13">
        <f t="shared" si="87"/>
        <v>0</v>
      </c>
      <c r="CB222" s="13">
        <f t="shared" si="87"/>
        <v>0</v>
      </c>
      <c r="CC222" s="13">
        <f t="shared" si="87"/>
        <v>0</v>
      </c>
      <c r="CD222" s="13">
        <f t="shared" si="87"/>
        <v>0</v>
      </c>
      <c r="CE222" s="13">
        <f t="shared" si="87"/>
        <v>0</v>
      </c>
      <c r="CF222" s="13">
        <f t="shared" si="87"/>
        <v>0</v>
      </c>
      <c r="CG222" s="13">
        <f t="shared" si="87"/>
        <v>0</v>
      </c>
    </row>
    <row r="223" ht="15" customHeight="1"/>
    <row r="224" ht="15" customHeight="1"/>
    <row r="225" ht="15" customHeight="1" spans="2:65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42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" customHeight="1" outlineLevel="1" spans="2:6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</row>
    <row r="227" ht="15" customHeight="1" outlineLevel="1" spans="2:65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</row>
    <row r="228" ht="15" customHeight="1" outlineLevel="1" spans="2:65">
      <c r="B228" s="28">
        <v>201606</v>
      </c>
      <c r="C228" s="29">
        <v>789374.48</v>
      </c>
      <c r="D228" s="30">
        <v>400000</v>
      </c>
      <c r="E228" s="30">
        <f>IFERROR(AK99,0)</f>
        <v>0</v>
      </c>
      <c r="F228" s="30">
        <f>IFERROR([8]奶牛002大赔案!AK8,0)</f>
        <v>0</v>
      </c>
      <c r="G228" s="30">
        <f>IFERROR([8]奶牛002大赔案!AK47,0)</f>
        <v>0</v>
      </c>
      <c r="H228" s="29">
        <f>ROUND(IFERROR(AK90*D228,0),2)</f>
        <v>400000</v>
      </c>
      <c r="I228" s="30">
        <f>ROUND(IFERROR(AK221*(SUM(D228:E228)),0),2)</f>
        <v>400000</v>
      </c>
      <c r="J228" s="34">
        <f>ROUND(I228,2)</f>
        <v>400000</v>
      </c>
      <c r="K228" s="30">
        <f t="shared" ref="K228:K262" si="88">ROUND(IFERROR(J228-(SUM(D228:E228)),0),2)</f>
        <v>0</v>
      </c>
      <c r="L228" s="35">
        <f t="shared" ref="L228:L262" si="89">0</f>
        <v>0</v>
      </c>
      <c r="M228" s="30">
        <f t="shared" ref="M228:M262" si="90">ROUND(IFERROR(C251*L228,0),2)</f>
        <v>0</v>
      </c>
      <c r="N228" s="36">
        <f t="shared" ref="N228:N262" si="91">ROUND(IFERROR(M228-F228-G228,0),2)</f>
        <v>0</v>
      </c>
      <c r="O228" s="29">
        <f t="shared" ref="O228:P262" si="92">ROUND(IFERROR(J228+M228,0),2)</f>
        <v>400000</v>
      </c>
      <c r="P228" s="30">
        <f t="shared" si="92"/>
        <v>0</v>
      </c>
      <c r="Q228" s="42">
        <f t="shared" ref="Q228:Q262" si="93">IFERROR(O228/C228,0)</f>
        <v>0.506730341725767</v>
      </c>
      <c r="AX228" s="28">
        <v>201606</v>
      </c>
      <c r="AY228" s="29">
        <v>789374.48</v>
      </c>
      <c r="AZ228" s="30">
        <v>400000</v>
      </c>
      <c r="BA228" s="30">
        <f>IFERROR(CG99,0)</f>
        <v>0</v>
      </c>
      <c r="BB228" s="30">
        <f>IFERROR([8]奶牛002大赔案!BY8,0)</f>
        <v>0</v>
      </c>
      <c r="BC228" s="30">
        <f>IFERROR([8]奶牛002大赔案!BY47,0)</f>
        <v>0</v>
      </c>
      <c r="BD228" s="29">
        <f>ROUND(IFERROR(CG90*AZ228,0),2)</f>
        <v>400000</v>
      </c>
      <c r="BE228" s="30">
        <f>ROUND(IFERROR(CG221*(SUM(AZ228:BA228)),0),2)</f>
        <v>400000</v>
      </c>
      <c r="BF228" s="34">
        <f>ROUND(BE228,2)</f>
        <v>400000</v>
      </c>
      <c r="BG228" s="30">
        <f t="shared" ref="BG228:BG262" si="94">ROUND(IFERROR(BF228-(SUM(AZ228:BA228)),0),2)</f>
        <v>0</v>
      </c>
      <c r="BH228" s="35">
        <f t="shared" ref="BH228:BH262" si="95">0</f>
        <v>0</v>
      </c>
      <c r="BI228" s="30">
        <f t="shared" ref="BI228:BI262" si="96">ROUND(IFERROR(AY251*BH228,0),2)</f>
        <v>0</v>
      </c>
      <c r="BJ228" s="30">
        <f t="shared" ref="BJ228:BJ262" si="97">ROUND(IFERROR(BI228-BB228-BC228,0),2)</f>
        <v>0</v>
      </c>
      <c r="BK228" s="29">
        <f t="shared" ref="BK228:BL262" si="98">ROUND(IFERROR(BF228+BI228,0),2)</f>
        <v>400000</v>
      </c>
      <c r="BL228" s="30">
        <f t="shared" si="98"/>
        <v>0</v>
      </c>
      <c r="BM228" s="42">
        <f t="shared" ref="BM228:BM262" si="99">IFERROR(BK228/AY228,0)</f>
        <v>0.506730341725767</v>
      </c>
    </row>
    <row r="229" ht="15" customHeight="1" outlineLevel="1" spans="2:65">
      <c r="B229" s="31">
        <v>201609</v>
      </c>
      <c r="C229" s="32">
        <v>932370.4</v>
      </c>
      <c r="D229" s="33">
        <v>1136000</v>
      </c>
      <c r="E229" s="33">
        <f>IFERROR(AJ100,0)</f>
        <v>0</v>
      </c>
      <c r="F229" s="33">
        <f>IFERROR([8]奶牛002大赔案!AJ9,0)</f>
        <v>0</v>
      </c>
      <c r="G229" s="33">
        <f>IFERROR([8]奶牛002大赔案!AJ48,0)</f>
        <v>0</v>
      </c>
      <c r="H229" s="32">
        <f>ROUND(IFERROR(AJ90*D229,0),2)</f>
        <v>1136000</v>
      </c>
      <c r="I229" s="33">
        <f>ROUND(IFERROR(AJ221*(SUM(D229:E229)),0),2)</f>
        <v>1136000</v>
      </c>
      <c r="J229" s="37">
        <f>ROUND(I229,2)</f>
        <v>1136000</v>
      </c>
      <c r="K229" s="33">
        <f t="shared" si="88"/>
        <v>0</v>
      </c>
      <c r="L229" s="38">
        <f t="shared" si="89"/>
        <v>0</v>
      </c>
      <c r="M229" s="33">
        <f t="shared" si="90"/>
        <v>0</v>
      </c>
      <c r="N229" s="39">
        <f t="shared" si="91"/>
        <v>0</v>
      </c>
      <c r="O229" s="32">
        <f t="shared" si="92"/>
        <v>1136000</v>
      </c>
      <c r="P229" s="33">
        <f t="shared" si="92"/>
        <v>0</v>
      </c>
      <c r="Q229" s="43">
        <f t="shared" si="93"/>
        <v>1.21839989772305</v>
      </c>
      <c r="AX229" s="31">
        <v>201609</v>
      </c>
      <c r="AY229" s="32">
        <v>932370.4</v>
      </c>
      <c r="AZ229" s="33">
        <v>1136000</v>
      </c>
      <c r="BA229" s="33">
        <f>IFERROR(CF100,0)</f>
        <v>0</v>
      </c>
      <c r="BB229" s="33">
        <f>IFERROR([8]奶牛002大赔案!BX9,0)</f>
        <v>0</v>
      </c>
      <c r="BC229" s="33">
        <f>IFERROR([8]奶牛002大赔案!BX48,0)</f>
        <v>0</v>
      </c>
      <c r="BD229" s="32">
        <f>ROUND(IFERROR(CF90*AZ229,0),2)</f>
        <v>1136000</v>
      </c>
      <c r="BE229" s="33">
        <f>ROUND(IFERROR(CF221*(SUM(AZ229:BA229)),0),2)</f>
        <v>1136000</v>
      </c>
      <c r="BF229" s="37">
        <f>ROUND(BE229,2)</f>
        <v>1136000</v>
      </c>
      <c r="BG229" s="33">
        <f t="shared" si="94"/>
        <v>0</v>
      </c>
      <c r="BH229" s="38">
        <f t="shared" si="95"/>
        <v>0</v>
      </c>
      <c r="BI229" s="33">
        <f t="shared" si="96"/>
        <v>0</v>
      </c>
      <c r="BJ229" s="33">
        <f t="shared" si="97"/>
        <v>0</v>
      </c>
      <c r="BK229" s="32">
        <f t="shared" si="98"/>
        <v>1136000</v>
      </c>
      <c r="BL229" s="33">
        <f t="shared" si="98"/>
        <v>0</v>
      </c>
      <c r="BM229" s="43">
        <f t="shared" si="99"/>
        <v>1.21839989772305</v>
      </c>
    </row>
    <row r="230" ht="15" customHeight="1" outlineLevel="1" spans="2:65">
      <c r="B230" s="31">
        <v>201612</v>
      </c>
      <c r="C230" s="32">
        <v>1506251.99</v>
      </c>
      <c r="D230" s="33">
        <v>1296300</v>
      </c>
      <c r="E230" s="33">
        <f>IFERROR(AI101,0)</f>
        <v>0</v>
      </c>
      <c r="F230" s="33">
        <f>IFERROR([8]奶牛002大赔案!AI10,0)</f>
        <v>0</v>
      </c>
      <c r="G230" s="33">
        <f>IFERROR([8]奶牛002大赔案!AI49,0)</f>
        <v>0</v>
      </c>
      <c r="H230" s="32">
        <f>ROUND(IFERROR(AI90*D230,0),2)</f>
        <v>1296300</v>
      </c>
      <c r="I230" s="33">
        <f>ROUND(IFERROR(AI221*(SUM(D230:E230)),0),2)</f>
        <v>1296300</v>
      </c>
      <c r="J230" s="37">
        <f t="shared" ref="J230:J262" si="100">ROUND(I230,2)</f>
        <v>1296300</v>
      </c>
      <c r="K230" s="33">
        <f t="shared" si="88"/>
        <v>0</v>
      </c>
      <c r="L230" s="38">
        <f t="shared" si="89"/>
        <v>0</v>
      </c>
      <c r="M230" s="33">
        <f t="shared" si="90"/>
        <v>0</v>
      </c>
      <c r="N230" s="39">
        <f t="shared" si="91"/>
        <v>0</v>
      </c>
      <c r="O230" s="32">
        <f t="shared" si="92"/>
        <v>1296300</v>
      </c>
      <c r="P230" s="33">
        <f t="shared" si="92"/>
        <v>0</v>
      </c>
      <c r="Q230" s="43">
        <f t="shared" si="93"/>
        <v>0.860612970874814</v>
      </c>
      <c r="AX230" s="31">
        <v>201612</v>
      </c>
      <c r="AY230" s="32">
        <v>1506251.99</v>
      </c>
      <c r="AZ230" s="33">
        <v>1296300</v>
      </c>
      <c r="BA230" s="33">
        <f>IFERROR(CE101,0)</f>
        <v>0</v>
      </c>
      <c r="BB230" s="33">
        <f>IFERROR([8]奶牛002大赔案!BW10,0)</f>
        <v>0</v>
      </c>
      <c r="BC230" s="33">
        <f>IFERROR([8]奶牛002大赔案!BW49,0)</f>
        <v>0</v>
      </c>
      <c r="BD230" s="32">
        <f>ROUND(IFERROR(CE90*AZ230,0),2)</f>
        <v>1296300</v>
      </c>
      <c r="BE230" s="33">
        <f>ROUND(IFERROR(CE221*(SUM(AZ230:BA230)),0),2)</f>
        <v>1296300</v>
      </c>
      <c r="BF230" s="37">
        <f t="shared" ref="BF230:BF262" si="101">ROUND(BE230,2)</f>
        <v>1296300</v>
      </c>
      <c r="BG230" s="33">
        <f t="shared" si="94"/>
        <v>0</v>
      </c>
      <c r="BH230" s="38">
        <f t="shared" si="95"/>
        <v>0</v>
      </c>
      <c r="BI230" s="33">
        <f t="shared" si="96"/>
        <v>0</v>
      </c>
      <c r="BJ230" s="33">
        <f t="shared" si="97"/>
        <v>0</v>
      </c>
      <c r="BK230" s="32">
        <f t="shared" si="98"/>
        <v>1296300</v>
      </c>
      <c r="BL230" s="33">
        <f t="shared" si="98"/>
        <v>0</v>
      </c>
      <c r="BM230" s="43">
        <f t="shared" si="99"/>
        <v>0.860612970874814</v>
      </c>
    </row>
    <row r="231" ht="15" customHeight="1" outlineLevel="1" spans="2:65">
      <c r="B231" s="31">
        <v>201703</v>
      </c>
      <c r="C231" s="32">
        <v>1531661.18</v>
      </c>
      <c r="D231" s="33">
        <v>1384750</v>
      </c>
      <c r="E231" s="33">
        <f>IFERROR(AH102,0)</f>
        <v>0</v>
      </c>
      <c r="F231" s="33">
        <f>IFERROR([8]奶牛002大赔案!AH11,0)</f>
        <v>0</v>
      </c>
      <c r="G231" s="33">
        <f>IFERROR([8]奶牛002大赔案!AH50,0)</f>
        <v>0</v>
      </c>
      <c r="H231" s="32">
        <f>ROUND(IFERROR(AH90*D231,0),2)</f>
        <v>1384750</v>
      </c>
      <c r="I231" s="33">
        <f>ROUND(IFERROR(AH221*(SUM(D231:E231)),0),2)</f>
        <v>1384750</v>
      </c>
      <c r="J231" s="37">
        <f t="shared" si="100"/>
        <v>1384750</v>
      </c>
      <c r="K231" s="33">
        <f t="shared" si="88"/>
        <v>0</v>
      </c>
      <c r="L231" s="38">
        <f t="shared" si="89"/>
        <v>0</v>
      </c>
      <c r="M231" s="33">
        <f t="shared" si="90"/>
        <v>0</v>
      </c>
      <c r="N231" s="39">
        <f t="shared" si="91"/>
        <v>0</v>
      </c>
      <c r="O231" s="32">
        <f t="shared" si="92"/>
        <v>1384750</v>
      </c>
      <c r="P231" s="33">
        <f t="shared" si="92"/>
        <v>0</v>
      </c>
      <c r="Q231" s="43">
        <f t="shared" si="93"/>
        <v>0.904083760874582</v>
      </c>
      <c r="AX231" s="31">
        <v>201703</v>
      </c>
      <c r="AY231" s="32">
        <v>1531661.18</v>
      </c>
      <c r="AZ231" s="33">
        <v>1384750</v>
      </c>
      <c r="BA231" s="33">
        <f>IFERROR(CD102,0)</f>
        <v>0</v>
      </c>
      <c r="BB231" s="33">
        <f>IFERROR([8]奶牛002大赔案!BV11,0)</f>
        <v>0</v>
      </c>
      <c r="BC231" s="33">
        <f>IFERROR([8]奶牛002大赔案!BV50,0)</f>
        <v>0</v>
      </c>
      <c r="BD231" s="32">
        <f>ROUND(IFERROR(CD90*AZ231,0),2)</f>
        <v>1384750</v>
      </c>
      <c r="BE231" s="33">
        <f>ROUND(IFERROR(CD221*(SUM(AZ231:BA231)),0),2)</f>
        <v>1384750</v>
      </c>
      <c r="BF231" s="37">
        <f t="shared" si="101"/>
        <v>1384750</v>
      </c>
      <c r="BG231" s="33">
        <f t="shared" si="94"/>
        <v>0</v>
      </c>
      <c r="BH231" s="38">
        <f t="shared" si="95"/>
        <v>0</v>
      </c>
      <c r="BI231" s="33">
        <f t="shared" si="96"/>
        <v>0</v>
      </c>
      <c r="BJ231" s="33">
        <f t="shared" si="97"/>
        <v>0</v>
      </c>
      <c r="BK231" s="32">
        <f t="shared" si="98"/>
        <v>1384750</v>
      </c>
      <c r="BL231" s="33">
        <f t="shared" si="98"/>
        <v>0</v>
      </c>
      <c r="BM231" s="43">
        <f t="shared" si="99"/>
        <v>0.904083760874582</v>
      </c>
    </row>
    <row r="232" ht="15" customHeight="1" outlineLevel="1" spans="2:65">
      <c r="B232" s="31">
        <v>201706</v>
      </c>
      <c r="C232" s="32">
        <v>1811120.21</v>
      </c>
      <c r="D232" s="33">
        <v>1168700</v>
      </c>
      <c r="E232" s="33">
        <f>IFERROR(AG103,0)</f>
        <v>0</v>
      </c>
      <c r="F232" s="33">
        <f>IFERROR([8]奶牛002大赔案!AG12,0)</f>
        <v>0</v>
      </c>
      <c r="G232" s="33">
        <f>IFERROR([8]奶牛002大赔案!AG51,0)</f>
        <v>0</v>
      </c>
      <c r="H232" s="32">
        <f>ROUND(IFERROR(AG90*D232,0),2)</f>
        <v>1168700</v>
      </c>
      <c r="I232" s="33">
        <f>ROUND(IFERROR(AG221*(SUM(D232:E232)),0),2)</f>
        <v>1168700</v>
      </c>
      <c r="J232" s="37">
        <f t="shared" si="100"/>
        <v>1168700</v>
      </c>
      <c r="K232" s="33">
        <f t="shared" si="88"/>
        <v>0</v>
      </c>
      <c r="L232" s="38">
        <f t="shared" si="89"/>
        <v>0</v>
      </c>
      <c r="M232" s="33">
        <f t="shared" si="90"/>
        <v>0</v>
      </c>
      <c r="N232" s="39">
        <f t="shared" si="91"/>
        <v>0</v>
      </c>
      <c r="O232" s="32">
        <f t="shared" si="92"/>
        <v>1168700</v>
      </c>
      <c r="P232" s="33">
        <f t="shared" si="92"/>
        <v>0</v>
      </c>
      <c r="Q232" s="43">
        <f t="shared" si="93"/>
        <v>0.645291236631941</v>
      </c>
      <c r="AX232" s="31">
        <v>201706</v>
      </c>
      <c r="AY232" s="32">
        <v>1811120.21</v>
      </c>
      <c r="AZ232" s="33">
        <v>1168700</v>
      </c>
      <c r="BA232" s="33">
        <f>IFERROR(CC103,0)</f>
        <v>0</v>
      </c>
      <c r="BB232" s="33">
        <f>IFERROR([8]奶牛002大赔案!BU12,0)</f>
        <v>0</v>
      </c>
      <c r="BC232" s="33">
        <f>IFERROR([8]奶牛002大赔案!BU51,0)</f>
        <v>0</v>
      </c>
      <c r="BD232" s="32">
        <f>ROUND(IFERROR(CC90*AZ232,0),2)</f>
        <v>1168700</v>
      </c>
      <c r="BE232" s="33">
        <f>ROUND(IFERROR(CC221*(SUM(AZ232:BA232)),0),2)</f>
        <v>1168700</v>
      </c>
      <c r="BF232" s="37">
        <f t="shared" si="101"/>
        <v>1168700</v>
      </c>
      <c r="BG232" s="33">
        <f t="shared" si="94"/>
        <v>0</v>
      </c>
      <c r="BH232" s="38">
        <f t="shared" si="95"/>
        <v>0</v>
      </c>
      <c r="BI232" s="33">
        <f t="shared" si="96"/>
        <v>0</v>
      </c>
      <c r="BJ232" s="33">
        <f t="shared" si="97"/>
        <v>0</v>
      </c>
      <c r="BK232" s="32">
        <f t="shared" si="98"/>
        <v>1168700</v>
      </c>
      <c r="BL232" s="33">
        <f t="shared" si="98"/>
        <v>0</v>
      </c>
      <c r="BM232" s="43">
        <f t="shared" si="99"/>
        <v>0.645291236631941</v>
      </c>
    </row>
    <row r="233" ht="15" customHeight="1" outlineLevel="1" spans="2:65">
      <c r="B233" s="31">
        <v>201709</v>
      </c>
      <c r="C233" s="32">
        <v>1830666.52</v>
      </c>
      <c r="D233" s="33">
        <v>1945615</v>
      </c>
      <c r="E233" s="33">
        <f>IFERROR(AF104,0)</f>
        <v>0</v>
      </c>
      <c r="F233" s="33">
        <f>IFERROR([8]奶牛002大赔案!AF13,0)</f>
        <v>0</v>
      </c>
      <c r="G233" s="33">
        <f>IFERROR([8]奶牛002大赔案!AF52,0)</f>
        <v>0</v>
      </c>
      <c r="H233" s="32">
        <f>ROUND(IFERROR(AF90*D233,0),2)</f>
        <v>1945615</v>
      </c>
      <c r="I233" s="33">
        <f>ROUND(IFERROR(AF221*(SUM(D233:E233)),0),2)</f>
        <v>1945615</v>
      </c>
      <c r="J233" s="37">
        <f t="shared" si="100"/>
        <v>1945615</v>
      </c>
      <c r="K233" s="33">
        <f t="shared" si="88"/>
        <v>0</v>
      </c>
      <c r="L233" s="38">
        <f t="shared" si="89"/>
        <v>0</v>
      </c>
      <c r="M233" s="33">
        <f t="shared" si="90"/>
        <v>0</v>
      </c>
      <c r="N233" s="39">
        <f t="shared" si="91"/>
        <v>0</v>
      </c>
      <c r="O233" s="32">
        <f t="shared" si="92"/>
        <v>1945615</v>
      </c>
      <c r="P233" s="33">
        <f t="shared" si="92"/>
        <v>0</v>
      </c>
      <c r="Q233" s="43">
        <f t="shared" si="93"/>
        <v>1.06279050757972</v>
      </c>
      <c r="AX233" s="31">
        <v>201709</v>
      </c>
      <c r="AY233" s="32">
        <v>1830666.52</v>
      </c>
      <c r="AZ233" s="33">
        <v>1945615</v>
      </c>
      <c r="BA233" s="33">
        <f>IFERROR(CB104,0)</f>
        <v>0</v>
      </c>
      <c r="BB233" s="33">
        <f>IFERROR([8]奶牛002大赔案!BT13,0)</f>
        <v>0</v>
      </c>
      <c r="BC233" s="33">
        <f>IFERROR([8]奶牛002大赔案!BT52,0)</f>
        <v>0</v>
      </c>
      <c r="BD233" s="32">
        <f>ROUND(IFERROR(CB90*AZ233,0),2)</f>
        <v>1945615</v>
      </c>
      <c r="BE233" s="33">
        <f>ROUND(IFERROR(CB221*(SUM(AZ233:BA233)),0),2)</f>
        <v>1945615</v>
      </c>
      <c r="BF233" s="37">
        <f t="shared" si="101"/>
        <v>1945615</v>
      </c>
      <c r="BG233" s="33">
        <f t="shared" si="94"/>
        <v>0</v>
      </c>
      <c r="BH233" s="38">
        <f t="shared" si="95"/>
        <v>0</v>
      </c>
      <c r="BI233" s="33">
        <f t="shared" si="96"/>
        <v>0</v>
      </c>
      <c r="BJ233" s="33">
        <f t="shared" si="97"/>
        <v>0</v>
      </c>
      <c r="BK233" s="32">
        <f t="shared" si="98"/>
        <v>1945615</v>
      </c>
      <c r="BL233" s="33">
        <f t="shared" si="98"/>
        <v>0</v>
      </c>
      <c r="BM233" s="43">
        <f t="shared" si="99"/>
        <v>1.06279050757972</v>
      </c>
    </row>
    <row r="234" ht="15" customHeight="1" outlineLevel="1" spans="2:65">
      <c r="B234" s="31">
        <v>201712</v>
      </c>
      <c r="C234" s="32">
        <v>2107831.26</v>
      </c>
      <c r="D234" s="33">
        <v>2234630</v>
      </c>
      <c r="E234" s="33">
        <f>IFERROR(AE105,0)</f>
        <v>0</v>
      </c>
      <c r="F234" s="33">
        <f>IFERROR([8]奶牛002大赔案!AE14,0)</f>
        <v>0</v>
      </c>
      <c r="G234" s="33">
        <f>IFERROR([8]奶牛002大赔案!AE53,0)</f>
        <v>0</v>
      </c>
      <c r="H234" s="32">
        <f>ROUND(IFERROR(AE90*D234,0),2)</f>
        <v>2234630</v>
      </c>
      <c r="I234" s="33">
        <f>ROUND(IFERROR(AE221*(SUM(D234:E234)),0),2)</f>
        <v>2234630</v>
      </c>
      <c r="J234" s="37">
        <f t="shared" si="100"/>
        <v>2234630</v>
      </c>
      <c r="K234" s="33">
        <f t="shared" si="88"/>
        <v>0</v>
      </c>
      <c r="L234" s="38">
        <f t="shared" si="89"/>
        <v>0</v>
      </c>
      <c r="M234" s="33">
        <f t="shared" si="90"/>
        <v>0</v>
      </c>
      <c r="N234" s="39">
        <f t="shared" si="91"/>
        <v>0</v>
      </c>
      <c r="O234" s="32">
        <f t="shared" si="92"/>
        <v>2234630</v>
      </c>
      <c r="P234" s="33">
        <f t="shared" si="92"/>
        <v>0</v>
      </c>
      <c r="Q234" s="43">
        <f t="shared" si="93"/>
        <v>1.06015602026891</v>
      </c>
      <c r="AX234" s="31">
        <v>201712</v>
      </c>
      <c r="AY234" s="32">
        <v>2107831.26</v>
      </c>
      <c r="AZ234" s="33">
        <v>2234630</v>
      </c>
      <c r="BA234" s="33">
        <f>IFERROR(CA105,0)</f>
        <v>0</v>
      </c>
      <c r="BB234" s="33">
        <f>IFERROR([8]奶牛002大赔案!BS14,0)</f>
        <v>0</v>
      </c>
      <c r="BC234" s="33">
        <f>IFERROR([8]奶牛002大赔案!BS53,0)</f>
        <v>0</v>
      </c>
      <c r="BD234" s="32">
        <f>ROUND(IFERROR(CA90*AZ234,0),2)</f>
        <v>2234630</v>
      </c>
      <c r="BE234" s="33">
        <f>ROUND(IFERROR(CA221*(SUM(AZ234:BA234)),0),2)</f>
        <v>2234630</v>
      </c>
      <c r="BF234" s="37">
        <f t="shared" si="101"/>
        <v>2234630</v>
      </c>
      <c r="BG234" s="33">
        <f t="shared" si="94"/>
        <v>0</v>
      </c>
      <c r="BH234" s="38">
        <f t="shared" si="95"/>
        <v>0</v>
      </c>
      <c r="BI234" s="33">
        <f t="shared" si="96"/>
        <v>0</v>
      </c>
      <c r="BJ234" s="33">
        <f t="shared" si="97"/>
        <v>0</v>
      </c>
      <c r="BK234" s="32">
        <f t="shared" si="98"/>
        <v>2234630</v>
      </c>
      <c r="BL234" s="33">
        <f t="shared" si="98"/>
        <v>0</v>
      </c>
      <c r="BM234" s="43">
        <f t="shared" si="99"/>
        <v>1.06015602026891</v>
      </c>
    </row>
    <row r="235" ht="15" customHeight="1" outlineLevel="1" spans="2:65">
      <c r="B235" s="31">
        <v>201803</v>
      </c>
      <c r="C235" s="32">
        <v>2251854</v>
      </c>
      <c r="D235" s="33">
        <v>2892365</v>
      </c>
      <c r="E235" s="33">
        <f>IFERROR(AD106,0)</f>
        <v>0</v>
      </c>
      <c r="F235" s="33">
        <f>IFERROR([8]奶牛002大赔案!AD15,0)</f>
        <v>0</v>
      </c>
      <c r="G235" s="33">
        <f>IFERROR([8]奶牛002大赔案!AD54,0)</f>
        <v>0</v>
      </c>
      <c r="H235" s="32">
        <f>ROUND(IFERROR(AD90*D235,0),2)</f>
        <v>2892365</v>
      </c>
      <c r="I235" s="33">
        <f>ROUND(IFERROR(AD221*(SUM(D235:E235)),0),2)</f>
        <v>2892365</v>
      </c>
      <c r="J235" s="37">
        <f t="shared" si="100"/>
        <v>2892365</v>
      </c>
      <c r="K235" s="33">
        <f t="shared" si="88"/>
        <v>0</v>
      </c>
      <c r="L235" s="38">
        <f t="shared" si="89"/>
        <v>0</v>
      </c>
      <c r="M235" s="33">
        <f t="shared" si="90"/>
        <v>0</v>
      </c>
      <c r="N235" s="39">
        <f t="shared" si="91"/>
        <v>0</v>
      </c>
      <c r="O235" s="32">
        <f t="shared" si="92"/>
        <v>2892365</v>
      </c>
      <c r="P235" s="33">
        <f t="shared" si="92"/>
        <v>0</v>
      </c>
      <c r="Q235" s="43">
        <f t="shared" si="93"/>
        <v>1.2844371793198</v>
      </c>
      <c r="AX235" s="31">
        <v>201803</v>
      </c>
      <c r="AY235" s="32">
        <v>2251854</v>
      </c>
      <c r="AZ235" s="33">
        <v>2892365</v>
      </c>
      <c r="BA235" s="33">
        <f>IFERROR(BZ106,0)</f>
        <v>0</v>
      </c>
      <c r="BB235" s="33">
        <f>IFERROR([8]奶牛002大赔案!BR15,0)</f>
        <v>0</v>
      </c>
      <c r="BC235" s="33">
        <f>IFERROR([8]奶牛002大赔案!BR54,0)</f>
        <v>0</v>
      </c>
      <c r="BD235" s="32">
        <f>ROUND(IFERROR(BZ90*AZ235,0),2)</f>
        <v>2892365</v>
      </c>
      <c r="BE235" s="33">
        <f>ROUND(IFERROR(BZ221*(SUM(AZ235:BA235)),0),2)</f>
        <v>2892365</v>
      </c>
      <c r="BF235" s="37">
        <f t="shared" si="101"/>
        <v>2892365</v>
      </c>
      <c r="BG235" s="33">
        <f t="shared" si="94"/>
        <v>0</v>
      </c>
      <c r="BH235" s="38">
        <f t="shared" si="95"/>
        <v>0</v>
      </c>
      <c r="BI235" s="33">
        <f t="shared" si="96"/>
        <v>0</v>
      </c>
      <c r="BJ235" s="33">
        <f t="shared" si="97"/>
        <v>0</v>
      </c>
      <c r="BK235" s="32">
        <f t="shared" si="98"/>
        <v>2892365</v>
      </c>
      <c r="BL235" s="33">
        <f t="shared" si="98"/>
        <v>0</v>
      </c>
      <c r="BM235" s="43">
        <f t="shared" si="99"/>
        <v>1.2844371793198</v>
      </c>
    </row>
    <row r="236" ht="15" customHeight="1" outlineLevel="1" spans="2:65">
      <c r="B236" s="31">
        <v>201806</v>
      </c>
      <c r="C236" s="32">
        <v>2620017.97</v>
      </c>
      <c r="D236" s="33">
        <v>2838910</v>
      </c>
      <c r="E236" s="33">
        <f>IFERROR(AC107,0)</f>
        <v>0</v>
      </c>
      <c r="F236" s="33">
        <f>IFERROR([8]奶牛002大赔案!AC16,0)</f>
        <v>0</v>
      </c>
      <c r="G236" s="33">
        <f>IFERROR([8]奶牛002大赔案!AC55,0)</f>
        <v>0</v>
      </c>
      <c r="H236" s="32">
        <f>ROUND(IFERROR(AC90*D236,0),2)</f>
        <v>2838910</v>
      </c>
      <c r="I236" s="33">
        <f>ROUND(IFERROR(AC221*(SUM(D236:E236)),0),2)</f>
        <v>2838910</v>
      </c>
      <c r="J236" s="37">
        <f t="shared" si="100"/>
        <v>2838910</v>
      </c>
      <c r="K236" s="33">
        <f t="shared" si="88"/>
        <v>0</v>
      </c>
      <c r="L236" s="38">
        <f t="shared" si="89"/>
        <v>0</v>
      </c>
      <c r="M236" s="33">
        <f t="shared" si="90"/>
        <v>0</v>
      </c>
      <c r="N236" s="39">
        <f t="shared" si="91"/>
        <v>0</v>
      </c>
      <c r="O236" s="32">
        <f t="shared" si="92"/>
        <v>2838910</v>
      </c>
      <c r="P236" s="33">
        <f t="shared" si="92"/>
        <v>0</v>
      </c>
      <c r="Q236" s="43">
        <f t="shared" si="93"/>
        <v>1.08354600331234</v>
      </c>
      <c r="AX236" s="31">
        <v>201806</v>
      </c>
      <c r="AY236" s="32">
        <v>2620017.97</v>
      </c>
      <c r="AZ236" s="33">
        <v>2838910</v>
      </c>
      <c r="BA236" s="33">
        <f>IFERROR(BY107,0)</f>
        <v>0</v>
      </c>
      <c r="BB236" s="33">
        <f>IFERROR([8]奶牛002大赔案!BQ16,0)</f>
        <v>0</v>
      </c>
      <c r="BC236" s="33">
        <f>IFERROR([8]奶牛002大赔案!BQ55,0)</f>
        <v>0</v>
      </c>
      <c r="BD236" s="32">
        <f>ROUND(IFERROR(BY90*AZ236,0),2)</f>
        <v>2838910</v>
      </c>
      <c r="BE236" s="33">
        <f>ROUND(IFERROR(BY221*(SUM(AZ236:BA236)),0),2)</f>
        <v>2838910</v>
      </c>
      <c r="BF236" s="37">
        <f t="shared" si="101"/>
        <v>2838910</v>
      </c>
      <c r="BG236" s="33">
        <f t="shared" si="94"/>
        <v>0</v>
      </c>
      <c r="BH236" s="38">
        <f t="shared" si="95"/>
        <v>0</v>
      </c>
      <c r="BI236" s="33">
        <f t="shared" si="96"/>
        <v>0</v>
      </c>
      <c r="BJ236" s="33">
        <f t="shared" si="97"/>
        <v>0</v>
      </c>
      <c r="BK236" s="32">
        <f t="shared" si="98"/>
        <v>2838910</v>
      </c>
      <c r="BL236" s="33">
        <f t="shared" si="98"/>
        <v>0</v>
      </c>
      <c r="BM236" s="43">
        <f t="shared" si="99"/>
        <v>1.08354600331234</v>
      </c>
    </row>
    <row r="237" ht="15" customHeight="1" outlineLevel="1" spans="2:65">
      <c r="B237" s="31">
        <v>201809</v>
      </c>
      <c r="C237" s="32">
        <v>2799146.94</v>
      </c>
      <c r="D237" s="33">
        <v>4405845</v>
      </c>
      <c r="E237" s="33">
        <f>IFERROR(AB108,0)</f>
        <v>0</v>
      </c>
      <c r="F237" s="33">
        <f>IFERROR([8]奶牛002大赔案!AB17,0)</f>
        <v>0</v>
      </c>
      <c r="G237" s="33">
        <f>IFERROR([8]奶牛002大赔案!AB56,0)</f>
        <v>0</v>
      </c>
      <c r="H237" s="32">
        <f>ROUND(IFERROR(AB90*D237,0),2)</f>
        <v>4405845</v>
      </c>
      <c r="I237" s="33">
        <f>ROUND(IFERROR(AB221*(SUM(D237:E237)),0),2)</f>
        <v>4405845</v>
      </c>
      <c r="J237" s="37">
        <f t="shared" si="100"/>
        <v>4405845</v>
      </c>
      <c r="K237" s="33">
        <f t="shared" si="88"/>
        <v>0</v>
      </c>
      <c r="L237" s="38">
        <f t="shared" si="89"/>
        <v>0</v>
      </c>
      <c r="M237" s="33">
        <f t="shared" si="90"/>
        <v>0</v>
      </c>
      <c r="N237" s="39">
        <f t="shared" si="91"/>
        <v>0</v>
      </c>
      <c r="O237" s="32">
        <f t="shared" si="92"/>
        <v>4405845</v>
      </c>
      <c r="P237" s="33">
        <f t="shared" si="92"/>
        <v>0</v>
      </c>
      <c r="Q237" s="43">
        <f t="shared" si="93"/>
        <v>1.57399561167732</v>
      </c>
      <c r="AX237" s="31">
        <v>201809</v>
      </c>
      <c r="AY237" s="32">
        <v>2799146.94</v>
      </c>
      <c r="AZ237" s="33">
        <v>4405845</v>
      </c>
      <c r="BA237" s="33">
        <f>IFERROR(BX108,0)</f>
        <v>0</v>
      </c>
      <c r="BB237" s="33">
        <f>IFERROR([8]奶牛002大赔案!BP17,0)</f>
        <v>0</v>
      </c>
      <c r="BC237" s="33">
        <f>IFERROR([8]奶牛002大赔案!BP56,0)</f>
        <v>0</v>
      </c>
      <c r="BD237" s="32">
        <f>ROUND(IFERROR(BX90*AZ237,0),2)</f>
        <v>4405845</v>
      </c>
      <c r="BE237" s="33">
        <f>ROUND(IFERROR(BX221*(SUM(AZ237:BA237)),0),2)</f>
        <v>4405845</v>
      </c>
      <c r="BF237" s="37">
        <f t="shared" si="101"/>
        <v>4405845</v>
      </c>
      <c r="BG237" s="33">
        <f t="shared" si="94"/>
        <v>0</v>
      </c>
      <c r="BH237" s="38">
        <f t="shared" si="95"/>
        <v>0</v>
      </c>
      <c r="BI237" s="33">
        <f t="shared" si="96"/>
        <v>0</v>
      </c>
      <c r="BJ237" s="33">
        <f t="shared" si="97"/>
        <v>0</v>
      </c>
      <c r="BK237" s="32">
        <f t="shared" si="98"/>
        <v>4405845</v>
      </c>
      <c r="BL237" s="33">
        <f t="shared" si="98"/>
        <v>0</v>
      </c>
      <c r="BM237" s="43">
        <f t="shared" si="99"/>
        <v>1.57399561167732</v>
      </c>
    </row>
    <row r="238" ht="15" customHeight="1" outlineLevel="1" spans="2:65">
      <c r="B238" s="31">
        <v>201812</v>
      </c>
      <c r="C238" s="32">
        <v>2798215.02</v>
      </c>
      <c r="D238" s="33">
        <v>3145554</v>
      </c>
      <c r="E238" s="33">
        <f>IFERROR(AA109,0)</f>
        <v>0</v>
      </c>
      <c r="F238" s="33">
        <f>IFERROR([8]奶牛002大赔案!AA18,0)</f>
        <v>0</v>
      </c>
      <c r="G238" s="33">
        <f>IFERROR([8]奶牛002大赔案!AA57,0)</f>
        <v>0</v>
      </c>
      <c r="H238" s="32">
        <f>ROUND(IFERROR(AA90*D238,0),2)</f>
        <v>3145554</v>
      </c>
      <c r="I238" s="33">
        <f>ROUND(IFERROR(AA221*(SUM(D238:E238)),0),2)</f>
        <v>3145554</v>
      </c>
      <c r="J238" s="37">
        <f t="shared" si="100"/>
        <v>3145554</v>
      </c>
      <c r="K238" s="33">
        <f t="shared" si="88"/>
        <v>0</v>
      </c>
      <c r="L238" s="38">
        <f t="shared" si="89"/>
        <v>0</v>
      </c>
      <c r="M238" s="33">
        <f t="shared" si="90"/>
        <v>0</v>
      </c>
      <c r="N238" s="39">
        <f t="shared" si="91"/>
        <v>0</v>
      </c>
      <c r="O238" s="32">
        <f t="shared" si="92"/>
        <v>3145554</v>
      </c>
      <c r="P238" s="33">
        <f t="shared" si="92"/>
        <v>0</v>
      </c>
      <c r="Q238" s="43">
        <f t="shared" si="93"/>
        <v>1.12412876691656</v>
      </c>
      <c r="AX238" s="31">
        <v>201812</v>
      </c>
      <c r="AY238" s="32">
        <v>2745417.66</v>
      </c>
      <c r="AZ238" s="33">
        <v>3092718</v>
      </c>
      <c r="BA238" s="33">
        <f>IFERROR(BW109,0)</f>
        <v>0</v>
      </c>
      <c r="BB238" s="33">
        <f>IFERROR([8]奶牛002大赔案!BO18,0)</f>
        <v>0</v>
      </c>
      <c r="BC238" s="33">
        <f>IFERROR([8]奶牛002大赔案!BO57,0)</f>
        <v>0</v>
      </c>
      <c r="BD238" s="32">
        <f>ROUND(IFERROR(BW90*AZ238,0),2)</f>
        <v>3092718</v>
      </c>
      <c r="BE238" s="33">
        <f>ROUND(IFERROR(BW221*(SUM(AZ238:BA238)),0),2)</f>
        <v>3092718</v>
      </c>
      <c r="BF238" s="37">
        <f t="shared" si="101"/>
        <v>3092718</v>
      </c>
      <c r="BG238" s="33">
        <f t="shared" si="94"/>
        <v>0</v>
      </c>
      <c r="BH238" s="38">
        <f t="shared" si="95"/>
        <v>0</v>
      </c>
      <c r="BI238" s="33">
        <f t="shared" si="96"/>
        <v>0</v>
      </c>
      <c r="BJ238" s="33">
        <f t="shared" si="97"/>
        <v>0</v>
      </c>
      <c r="BK238" s="32">
        <f t="shared" si="98"/>
        <v>3092718</v>
      </c>
      <c r="BL238" s="33">
        <f t="shared" si="98"/>
        <v>0</v>
      </c>
      <c r="BM238" s="43">
        <f t="shared" si="99"/>
        <v>1.12650182340562</v>
      </c>
    </row>
    <row r="239" ht="15" customHeight="1" outlineLevel="1" spans="2:65">
      <c r="B239" s="31">
        <v>201903</v>
      </c>
      <c r="C239" s="32">
        <v>2729059.25</v>
      </c>
      <c r="D239" s="33">
        <v>2495070</v>
      </c>
      <c r="E239" s="33">
        <f>IFERROR(Z110,0)</f>
        <v>0</v>
      </c>
      <c r="F239" s="33">
        <f>IFERROR([8]奶牛002大赔案!Z19,0)</f>
        <v>0</v>
      </c>
      <c r="G239" s="33">
        <f>IFERROR([8]奶牛002大赔案!Z58,0)</f>
        <v>0</v>
      </c>
      <c r="H239" s="32">
        <f>ROUND(IFERROR(Z90*D239,0),2)</f>
        <v>2495070</v>
      </c>
      <c r="I239" s="33">
        <f>ROUND(IFERROR(Z221*(SUM(D239:E239)),0),2)</f>
        <v>2495070</v>
      </c>
      <c r="J239" s="37">
        <f t="shared" si="100"/>
        <v>2495070</v>
      </c>
      <c r="K239" s="33">
        <f t="shared" si="88"/>
        <v>0</v>
      </c>
      <c r="L239" s="38">
        <f t="shared" si="89"/>
        <v>0</v>
      </c>
      <c r="M239" s="33">
        <f t="shared" si="90"/>
        <v>0</v>
      </c>
      <c r="N239" s="39">
        <f t="shared" si="91"/>
        <v>0</v>
      </c>
      <c r="O239" s="32">
        <f t="shared" si="92"/>
        <v>2495070</v>
      </c>
      <c r="P239" s="33">
        <f t="shared" si="92"/>
        <v>0</v>
      </c>
      <c r="Q239" s="43">
        <f t="shared" si="93"/>
        <v>0.914260106298535</v>
      </c>
      <c r="AX239" s="31">
        <v>201903</v>
      </c>
      <c r="AY239" s="32">
        <v>2536482.72</v>
      </c>
      <c r="AZ239" s="33">
        <v>2324489.96</v>
      </c>
      <c r="BA239" s="33">
        <f>IFERROR(BV110,0)</f>
        <v>0</v>
      </c>
      <c r="BB239" s="33">
        <f>IFERROR([8]奶牛002大赔案!BN19,0)</f>
        <v>0</v>
      </c>
      <c r="BC239" s="33">
        <f>IFERROR([8]奶牛002大赔案!BN58,0)</f>
        <v>0</v>
      </c>
      <c r="BD239" s="32">
        <f>ROUND(IFERROR(BV90*AZ239,0),2)</f>
        <v>2324489.96</v>
      </c>
      <c r="BE239" s="33">
        <f>ROUND(IFERROR(BV221*(SUM(AZ239:BA239)),0),2)</f>
        <v>2324489.96</v>
      </c>
      <c r="BF239" s="37">
        <f t="shared" si="101"/>
        <v>2324489.96</v>
      </c>
      <c r="BG239" s="33">
        <f t="shared" si="94"/>
        <v>0</v>
      </c>
      <c r="BH239" s="38">
        <f t="shared" si="95"/>
        <v>0</v>
      </c>
      <c r="BI239" s="33">
        <f t="shared" si="96"/>
        <v>0</v>
      </c>
      <c r="BJ239" s="33">
        <f t="shared" si="97"/>
        <v>0</v>
      </c>
      <c r="BK239" s="32">
        <f t="shared" si="98"/>
        <v>2324489.96</v>
      </c>
      <c r="BL239" s="33">
        <f t="shared" si="98"/>
        <v>0</v>
      </c>
      <c r="BM239" s="43">
        <f t="shared" si="99"/>
        <v>0.91642254909586</v>
      </c>
    </row>
    <row r="240" ht="15" customHeight="1" outlineLevel="1" spans="2:65">
      <c r="B240" s="31">
        <v>201906</v>
      </c>
      <c r="C240" s="32">
        <v>2438034.57</v>
      </c>
      <c r="D240" s="33">
        <v>2117329</v>
      </c>
      <c r="E240" s="33">
        <f>IFERROR(Y111,0)</f>
        <v>0</v>
      </c>
      <c r="F240" s="33">
        <f>IFERROR([8]奶牛002大赔案!Y20,0)</f>
        <v>0</v>
      </c>
      <c r="G240" s="33">
        <f>IFERROR([8]奶牛002大赔案!Y59,0)</f>
        <v>0</v>
      </c>
      <c r="H240" s="32">
        <f>ROUND(IFERROR(Y90*D240,0),2)</f>
        <v>2117329</v>
      </c>
      <c r="I240" s="33">
        <f>ROUND(IFERROR(Y221*(SUM(D240:E240)),0),2)</f>
        <v>2117329</v>
      </c>
      <c r="J240" s="37">
        <f t="shared" si="100"/>
        <v>2117329</v>
      </c>
      <c r="K240" s="33">
        <f t="shared" si="88"/>
        <v>0</v>
      </c>
      <c r="L240" s="38">
        <f t="shared" si="89"/>
        <v>0</v>
      </c>
      <c r="M240" s="33">
        <f t="shared" si="90"/>
        <v>0</v>
      </c>
      <c r="N240" s="39">
        <f t="shared" si="91"/>
        <v>0</v>
      </c>
      <c r="O240" s="32">
        <f t="shared" si="92"/>
        <v>2117329</v>
      </c>
      <c r="P240" s="33">
        <f t="shared" si="92"/>
        <v>0</v>
      </c>
      <c r="Q240" s="43">
        <f t="shared" si="93"/>
        <v>0.868457332826089</v>
      </c>
      <c r="AX240" s="31">
        <v>201906</v>
      </c>
      <c r="AY240" s="32">
        <v>2104382.45</v>
      </c>
      <c r="AZ240" s="33">
        <v>1823929</v>
      </c>
      <c r="BA240" s="33">
        <f>IFERROR(BU111,0)</f>
        <v>0</v>
      </c>
      <c r="BB240" s="33">
        <f>IFERROR([8]奶牛002大赔案!BM20,0)</f>
        <v>0</v>
      </c>
      <c r="BC240" s="33">
        <f>IFERROR([8]奶牛002大赔案!BM59,0)</f>
        <v>0</v>
      </c>
      <c r="BD240" s="32">
        <f>ROUND(IFERROR(BU90*AZ240,0),2)</f>
        <v>1823929</v>
      </c>
      <c r="BE240" s="33">
        <f>ROUND(IFERROR(BU221*(SUM(AZ240:BA240)),0),2)</f>
        <v>1823929</v>
      </c>
      <c r="BF240" s="37">
        <f t="shared" si="101"/>
        <v>1823929</v>
      </c>
      <c r="BG240" s="33">
        <f t="shared" si="94"/>
        <v>0</v>
      </c>
      <c r="BH240" s="38">
        <f t="shared" si="95"/>
        <v>0</v>
      </c>
      <c r="BI240" s="33">
        <f t="shared" si="96"/>
        <v>0</v>
      </c>
      <c r="BJ240" s="33">
        <f t="shared" si="97"/>
        <v>0</v>
      </c>
      <c r="BK240" s="32">
        <f t="shared" si="98"/>
        <v>1823929</v>
      </c>
      <c r="BL240" s="33">
        <f t="shared" si="98"/>
        <v>0</v>
      </c>
      <c r="BM240" s="43">
        <f t="shared" si="99"/>
        <v>0.866728859100683</v>
      </c>
    </row>
    <row r="241" ht="15" customHeight="1" outlineLevel="1" spans="2:65">
      <c r="B241" s="31">
        <v>201909</v>
      </c>
      <c r="C241" s="32">
        <v>2128649.37</v>
      </c>
      <c r="D241" s="33">
        <v>2904170</v>
      </c>
      <c r="E241" s="33">
        <f>IFERROR(X112,0)</f>
        <v>0</v>
      </c>
      <c r="F241" s="33">
        <f>IFERROR([8]奶牛002大赔案!X21,0)</f>
        <v>0</v>
      </c>
      <c r="G241" s="33">
        <f>IFERROR([8]奶牛002大赔案!X60,0)</f>
        <v>0</v>
      </c>
      <c r="H241" s="32">
        <f>ROUND(IFERROR(X90*D241,0),2)</f>
        <v>2904170</v>
      </c>
      <c r="I241" s="33">
        <f>ROUND(IFERROR(X221*(SUM(D241:E241)),0),2)</f>
        <v>2904170</v>
      </c>
      <c r="J241" s="37">
        <f t="shared" si="100"/>
        <v>2904170</v>
      </c>
      <c r="K241" s="33">
        <f t="shared" si="88"/>
        <v>0</v>
      </c>
      <c r="L241" s="38">
        <f t="shared" si="89"/>
        <v>0</v>
      </c>
      <c r="M241" s="33">
        <f t="shared" si="90"/>
        <v>0</v>
      </c>
      <c r="N241" s="39">
        <f t="shared" si="91"/>
        <v>0</v>
      </c>
      <c r="O241" s="32">
        <f t="shared" si="92"/>
        <v>2904170</v>
      </c>
      <c r="P241" s="33">
        <f t="shared" si="92"/>
        <v>0</v>
      </c>
      <c r="Q241" s="43">
        <f t="shared" si="93"/>
        <v>1.36432521059116</v>
      </c>
      <c r="AX241" s="31">
        <v>201909</v>
      </c>
      <c r="AY241" s="32">
        <v>1582844.88</v>
      </c>
      <c r="AZ241" s="33">
        <v>2103225.21</v>
      </c>
      <c r="BA241" s="33">
        <f>IFERROR(BT112,0)</f>
        <v>0</v>
      </c>
      <c r="BB241" s="33">
        <f>IFERROR([8]奶牛002大赔案!BL21,0)</f>
        <v>0</v>
      </c>
      <c r="BC241" s="33">
        <f>IFERROR([8]奶牛002大赔案!BL60,0)</f>
        <v>0</v>
      </c>
      <c r="BD241" s="32">
        <f>ROUND(IFERROR(BT90*AZ241,0),2)</f>
        <v>2103225.21</v>
      </c>
      <c r="BE241" s="33">
        <f>ROUND(IFERROR(BT221*(SUM(AZ241:BA241)),0),2)</f>
        <v>2103225.21</v>
      </c>
      <c r="BF241" s="37">
        <f t="shared" si="101"/>
        <v>2103225.21</v>
      </c>
      <c r="BG241" s="33">
        <f t="shared" si="94"/>
        <v>0</v>
      </c>
      <c r="BH241" s="38">
        <f t="shared" si="95"/>
        <v>0</v>
      </c>
      <c r="BI241" s="33">
        <f t="shared" si="96"/>
        <v>0</v>
      </c>
      <c r="BJ241" s="33">
        <f t="shared" si="97"/>
        <v>0</v>
      </c>
      <c r="BK241" s="32">
        <f t="shared" si="98"/>
        <v>2103225.21</v>
      </c>
      <c r="BL241" s="33">
        <f t="shared" si="98"/>
        <v>0</v>
      </c>
      <c r="BM241" s="43">
        <f t="shared" si="99"/>
        <v>1.32876268330223</v>
      </c>
    </row>
    <row r="242" ht="15" customHeight="1" outlineLevel="1" spans="2:65">
      <c r="B242" s="31">
        <v>201912</v>
      </c>
      <c r="C242" s="32">
        <v>1822285.72</v>
      </c>
      <c r="D242" s="33">
        <v>2559060</v>
      </c>
      <c r="E242" s="33">
        <f>IFERROR(W113,0)</f>
        <v>0</v>
      </c>
      <c r="F242" s="33">
        <f>IFERROR([8]奶牛002大赔案!W22,0)</f>
        <v>0</v>
      </c>
      <c r="G242" s="33">
        <f>IFERROR([8]奶牛002大赔案!W61,0)</f>
        <v>0</v>
      </c>
      <c r="H242" s="32">
        <f>ROUND(IFERROR(W90*D242,0),2)</f>
        <v>2559060</v>
      </c>
      <c r="I242" s="33">
        <f>ROUND(IFERROR(W221*(SUM(D242:E242)),0),2)</f>
        <v>2559060</v>
      </c>
      <c r="J242" s="37">
        <f t="shared" si="100"/>
        <v>2559060</v>
      </c>
      <c r="K242" s="33">
        <f t="shared" si="88"/>
        <v>0</v>
      </c>
      <c r="L242" s="38">
        <f t="shared" si="89"/>
        <v>0</v>
      </c>
      <c r="M242" s="33">
        <f t="shared" si="90"/>
        <v>0</v>
      </c>
      <c r="N242" s="39">
        <f t="shared" si="91"/>
        <v>0</v>
      </c>
      <c r="O242" s="32">
        <f t="shared" si="92"/>
        <v>2559060</v>
      </c>
      <c r="P242" s="33">
        <f t="shared" si="92"/>
        <v>0</v>
      </c>
      <c r="Q242" s="43">
        <f t="shared" si="93"/>
        <v>1.40431325994257</v>
      </c>
      <c r="AX242" s="31">
        <v>201912</v>
      </c>
      <c r="AY242" s="32">
        <v>917940.27</v>
      </c>
      <c r="AZ242" s="33">
        <v>1328460.7</v>
      </c>
      <c r="BA242" s="33">
        <f>IFERROR(BS113,0)</f>
        <v>0</v>
      </c>
      <c r="BB242" s="33">
        <f>IFERROR([8]奶牛002大赔案!BK22,0)</f>
        <v>0</v>
      </c>
      <c r="BC242" s="33">
        <f>IFERROR([8]奶牛002大赔案!BK61,0)</f>
        <v>0</v>
      </c>
      <c r="BD242" s="32">
        <f>ROUND(IFERROR(BS90*AZ242,0),2)</f>
        <v>1328460.7</v>
      </c>
      <c r="BE242" s="33">
        <f>ROUND(IFERROR(BS221*(SUM(AZ242:BA242)),0),2)</f>
        <v>1328460.7</v>
      </c>
      <c r="BF242" s="37">
        <f t="shared" si="101"/>
        <v>1328460.7</v>
      </c>
      <c r="BG242" s="33">
        <f t="shared" si="94"/>
        <v>0</v>
      </c>
      <c r="BH242" s="38">
        <f t="shared" si="95"/>
        <v>0</v>
      </c>
      <c r="BI242" s="33">
        <f t="shared" si="96"/>
        <v>0</v>
      </c>
      <c r="BJ242" s="33">
        <f t="shared" si="97"/>
        <v>0</v>
      </c>
      <c r="BK242" s="32">
        <f t="shared" si="98"/>
        <v>1328460.7</v>
      </c>
      <c r="BL242" s="33">
        <f t="shared" si="98"/>
        <v>0</v>
      </c>
      <c r="BM242" s="43">
        <f t="shared" si="99"/>
        <v>1.44721910936536</v>
      </c>
    </row>
    <row r="243" ht="15" customHeight="1" outlineLevel="1" spans="2:65">
      <c r="B243" s="31">
        <v>202003</v>
      </c>
      <c r="C243" s="32">
        <v>2028802.87</v>
      </c>
      <c r="D243" s="33">
        <v>2624010</v>
      </c>
      <c r="E243" s="33">
        <f>IFERROR(V114,0)</f>
        <v>0</v>
      </c>
      <c r="F243" s="33">
        <f>IFERROR([8]奶牛002大赔案!V23,0)</f>
        <v>0</v>
      </c>
      <c r="G243" s="33">
        <f>IFERROR([8]奶牛002大赔案!V62,0)</f>
        <v>0</v>
      </c>
      <c r="H243" s="32">
        <f>ROUND(IFERROR(V90*D243,0),2)</f>
        <v>2624010</v>
      </c>
      <c r="I243" s="33">
        <f>ROUND(IFERROR(V221*(SUM(D243:E243)),0),2)</f>
        <v>2624010</v>
      </c>
      <c r="J243" s="37">
        <f t="shared" si="100"/>
        <v>2624010</v>
      </c>
      <c r="K243" s="33">
        <f t="shared" si="88"/>
        <v>0</v>
      </c>
      <c r="L243" s="38">
        <f t="shared" si="89"/>
        <v>0</v>
      </c>
      <c r="M243" s="33">
        <f t="shared" si="90"/>
        <v>0</v>
      </c>
      <c r="N243" s="39">
        <f t="shared" si="91"/>
        <v>0</v>
      </c>
      <c r="O243" s="32">
        <f t="shared" si="92"/>
        <v>2624010</v>
      </c>
      <c r="P243" s="33">
        <f t="shared" si="92"/>
        <v>0</v>
      </c>
      <c r="Q243" s="43">
        <f t="shared" si="93"/>
        <v>1.29337849369269</v>
      </c>
      <c r="AX243" s="31">
        <v>202003</v>
      </c>
      <c r="AY243" s="32">
        <v>1014401.38</v>
      </c>
      <c r="AZ243" s="33">
        <v>1312004.5</v>
      </c>
      <c r="BA243" s="33">
        <f>IFERROR(BR114,0)</f>
        <v>0</v>
      </c>
      <c r="BB243" s="33">
        <f>IFERROR([8]奶牛002大赔案!BJ23,0)</f>
        <v>0</v>
      </c>
      <c r="BC243" s="33">
        <f>IFERROR([8]奶牛002大赔案!BJ62,0)</f>
        <v>0</v>
      </c>
      <c r="BD243" s="32">
        <f>ROUND(IFERROR(BR90*AZ243,0),2)</f>
        <v>1312004.5</v>
      </c>
      <c r="BE243" s="33">
        <f>ROUND(IFERROR(BR221*(SUM(AZ243:BA243)),0),2)</f>
        <v>1312004.5</v>
      </c>
      <c r="BF243" s="37">
        <f t="shared" si="101"/>
        <v>1312004.5</v>
      </c>
      <c r="BG243" s="33">
        <f t="shared" si="94"/>
        <v>0</v>
      </c>
      <c r="BH243" s="38">
        <f t="shared" si="95"/>
        <v>0</v>
      </c>
      <c r="BI243" s="33">
        <f t="shared" si="96"/>
        <v>0</v>
      </c>
      <c r="BJ243" s="33">
        <f t="shared" si="97"/>
        <v>0</v>
      </c>
      <c r="BK243" s="32">
        <f t="shared" si="98"/>
        <v>1312004.5</v>
      </c>
      <c r="BL243" s="33">
        <f t="shared" si="98"/>
        <v>0</v>
      </c>
      <c r="BM243" s="43">
        <f t="shared" si="99"/>
        <v>1.29337807091706</v>
      </c>
    </row>
    <row r="244" ht="15" customHeight="1" outlineLevel="1" spans="2:65">
      <c r="B244" s="31">
        <v>202006</v>
      </c>
      <c r="C244" s="32">
        <v>2702540.92</v>
      </c>
      <c r="D244" s="33">
        <v>2617440</v>
      </c>
      <c r="E244" s="33">
        <f>IFERROR(U115,0)</f>
        <v>0</v>
      </c>
      <c r="F244" s="33">
        <f>IFERROR([8]奶牛002大赔案!U24,0)</f>
        <v>0</v>
      </c>
      <c r="G244" s="33">
        <f>IFERROR([8]奶牛002大赔案!U63,0)</f>
        <v>0</v>
      </c>
      <c r="H244" s="32">
        <f>ROUND(IFERROR(U90*D244,0),2)</f>
        <v>2617440</v>
      </c>
      <c r="I244" s="33">
        <f>ROUND(IFERROR(U221*(SUM(D244:E244)),0),2)</f>
        <v>2617440</v>
      </c>
      <c r="J244" s="37">
        <f t="shared" si="100"/>
        <v>2617440</v>
      </c>
      <c r="K244" s="33">
        <f t="shared" si="88"/>
        <v>0</v>
      </c>
      <c r="L244" s="38">
        <f t="shared" si="89"/>
        <v>0</v>
      </c>
      <c r="M244" s="33">
        <f t="shared" si="90"/>
        <v>0</v>
      </c>
      <c r="N244" s="39">
        <f t="shared" si="91"/>
        <v>0</v>
      </c>
      <c r="O244" s="32">
        <f t="shared" si="92"/>
        <v>2617440</v>
      </c>
      <c r="P244" s="33">
        <f t="shared" si="92"/>
        <v>0</v>
      </c>
      <c r="Q244" s="43">
        <f t="shared" si="93"/>
        <v>0.968510774667567</v>
      </c>
      <c r="AX244" s="31">
        <v>202006</v>
      </c>
      <c r="AY244" s="32">
        <v>1351270.5</v>
      </c>
      <c r="AZ244" s="33">
        <v>1308720.08</v>
      </c>
      <c r="BA244" s="33">
        <f>IFERROR(BQ115,0)</f>
        <v>0</v>
      </c>
      <c r="BB244" s="33">
        <f>IFERROR([8]奶牛002大赔案!BI24,0)</f>
        <v>0</v>
      </c>
      <c r="BC244" s="33">
        <f>IFERROR([8]奶牛002大赔案!BI63,0)</f>
        <v>0</v>
      </c>
      <c r="BD244" s="32">
        <f>ROUND(IFERROR(BQ90*AZ244,0),2)</f>
        <v>1308720.08</v>
      </c>
      <c r="BE244" s="33">
        <f>ROUND(IFERROR(BQ221*(SUM(AZ244:BA244)),0),2)</f>
        <v>1308720.08</v>
      </c>
      <c r="BF244" s="37">
        <f t="shared" si="101"/>
        <v>1308720.08</v>
      </c>
      <c r="BG244" s="33">
        <f t="shared" si="94"/>
        <v>0</v>
      </c>
      <c r="BH244" s="38">
        <f t="shared" si="95"/>
        <v>0</v>
      </c>
      <c r="BI244" s="33">
        <f t="shared" si="96"/>
        <v>0</v>
      </c>
      <c r="BJ244" s="33">
        <f t="shared" si="97"/>
        <v>0</v>
      </c>
      <c r="BK244" s="32">
        <f t="shared" si="98"/>
        <v>1308720.08</v>
      </c>
      <c r="BL244" s="33">
        <f t="shared" si="98"/>
        <v>0</v>
      </c>
      <c r="BM244" s="43">
        <f t="shared" si="99"/>
        <v>0.968510805201475</v>
      </c>
    </row>
    <row r="245" ht="15" customHeight="1" outlineLevel="1" spans="2:65">
      <c r="B245" s="31">
        <v>202009</v>
      </c>
      <c r="C245" s="32">
        <v>2795460.76</v>
      </c>
      <c r="D245" s="33">
        <v>4060610</v>
      </c>
      <c r="E245" s="33">
        <f>IFERROR(T116,0)</f>
        <v>0</v>
      </c>
      <c r="F245" s="33">
        <f>IFERROR([8]奶牛002大赔案!T25,0)</f>
        <v>0</v>
      </c>
      <c r="G245" s="33">
        <f>IFERROR([8]奶牛002大赔案!T64,0)</f>
        <v>0</v>
      </c>
      <c r="H245" s="32">
        <f>ROUND(IFERROR(T90*D245,0),2)</f>
        <v>4060610</v>
      </c>
      <c r="I245" s="33">
        <f>ROUND(IFERROR(T221*(SUM(D245:E245)),0),2)</f>
        <v>4060610</v>
      </c>
      <c r="J245" s="37">
        <f t="shared" si="100"/>
        <v>4060610</v>
      </c>
      <c r="K245" s="33">
        <f t="shared" si="88"/>
        <v>0</v>
      </c>
      <c r="L245" s="38">
        <f t="shared" si="89"/>
        <v>0</v>
      </c>
      <c r="M245" s="33">
        <f t="shared" si="90"/>
        <v>0</v>
      </c>
      <c r="N245" s="39">
        <f t="shared" si="91"/>
        <v>0</v>
      </c>
      <c r="O245" s="32">
        <f t="shared" si="92"/>
        <v>4060610</v>
      </c>
      <c r="P245" s="33">
        <f t="shared" si="92"/>
        <v>0</v>
      </c>
      <c r="Q245" s="43">
        <f t="shared" si="93"/>
        <v>1.45257270576032</v>
      </c>
      <c r="AX245" s="31">
        <v>202009</v>
      </c>
      <c r="AY245" s="32">
        <v>1397730.36</v>
      </c>
      <c r="AZ245" s="33">
        <v>2030304.65</v>
      </c>
      <c r="BA245" s="33">
        <f>IFERROR(BP116,0)</f>
        <v>0</v>
      </c>
      <c r="BB245" s="33">
        <f>IFERROR([8]奶牛002大赔案!BH25,0)</f>
        <v>0</v>
      </c>
      <c r="BC245" s="33">
        <f>IFERROR([8]奶牛002大赔案!BH64,0)</f>
        <v>0</v>
      </c>
      <c r="BD245" s="32">
        <f>ROUND(IFERROR(BP90*AZ245,0),2)</f>
        <v>2030304.65</v>
      </c>
      <c r="BE245" s="33">
        <f>ROUND(IFERROR(BP221*(SUM(AZ245:BA245)),0),2)</f>
        <v>2030304.65</v>
      </c>
      <c r="BF245" s="37">
        <f t="shared" si="101"/>
        <v>2030304.65</v>
      </c>
      <c r="BG245" s="33">
        <f t="shared" si="94"/>
        <v>0</v>
      </c>
      <c r="BH245" s="38">
        <f t="shared" si="95"/>
        <v>0</v>
      </c>
      <c r="BI245" s="33">
        <f t="shared" si="96"/>
        <v>0</v>
      </c>
      <c r="BJ245" s="33">
        <f t="shared" si="97"/>
        <v>0</v>
      </c>
      <c r="BK245" s="32">
        <f t="shared" si="98"/>
        <v>2030304.65</v>
      </c>
      <c r="BL245" s="33">
        <f t="shared" si="98"/>
        <v>0</v>
      </c>
      <c r="BM245" s="43">
        <f t="shared" si="99"/>
        <v>1.4525724761391</v>
      </c>
    </row>
    <row r="246" ht="15" customHeight="1" outlineLevel="1" spans="2:65">
      <c r="B246" s="31">
        <v>202012</v>
      </c>
      <c r="C246" s="32">
        <v>2811344.16</v>
      </c>
      <c r="D246" s="33">
        <v>2931680</v>
      </c>
      <c r="E246" s="33">
        <f>IFERROR(S117,0)</f>
        <v>0</v>
      </c>
      <c r="F246" s="33">
        <f>IFERROR([8]奶牛002大赔案!S26,0)</f>
        <v>0</v>
      </c>
      <c r="G246" s="33">
        <f>IFERROR([8]奶牛002大赔案!S65,0)</f>
        <v>0</v>
      </c>
      <c r="H246" s="32">
        <f>ROUND(IFERROR(S90*D246,0),2)</f>
        <v>2931680</v>
      </c>
      <c r="I246" s="33">
        <f>ROUND(IFERROR(S221*(SUM(D246:E246)),0),2)</f>
        <v>2931680</v>
      </c>
      <c r="J246" s="37">
        <f t="shared" si="100"/>
        <v>2931680</v>
      </c>
      <c r="K246" s="33">
        <f t="shared" si="88"/>
        <v>0</v>
      </c>
      <c r="L246" s="38">
        <f t="shared" si="89"/>
        <v>0</v>
      </c>
      <c r="M246" s="33">
        <f t="shared" si="90"/>
        <v>0</v>
      </c>
      <c r="N246" s="39">
        <f t="shared" si="91"/>
        <v>0</v>
      </c>
      <c r="O246" s="32">
        <f t="shared" si="92"/>
        <v>2931680</v>
      </c>
      <c r="P246" s="33">
        <f t="shared" si="92"/>
        <v>0</v>
      </c>
      <c r="Q246" s="43">
        <f t="shared" si="93"/>
        <v>1.04280366726783</v>
      </c>
      <c r="AX246" s="31">
        <v>202012</v>
      </c>
      <c r="AY246" s="32">
        <v>1405672.1</v>
      </c>
      <c r="AZ246" s="33">
        <v>1465839.7</v>
      </c>
      <c r="BA246" s="33">
        <f>IFERROR(BO117,0)</f>
        <v>0</v>
      </c>
      <c r="BB246" s="33">
        <f>IFERROR([8]奶牛002大赔案!BG26,0)</f>
        <v>0</v>
      </c>
      <c r="BC246" s="33">
        <f>IFERROR([8]奶牛002大赔案!BG65,0)</f>
        <v>0</v>
      </c>
      <c r="BD246" s="32">
        <f>ROUND(IFERROR(BO90*AZ246,0),2)</f>
        <v>1465839.7</v>
      </c>
      <c r="BE246" s="33">
        <f>ROUND(IFERROR(BO221*(SUM(AZ246:BA246)),0),2)</f>
        <v>1465839.7</v>
      </c>
      <c r="BF246" s="37">
        <f t="shared" si="101"/>
        <v>1465839.7</v>
      </c>
      <c r="BG246" s="33">
        <f t="shared" si="94"/>
        <v>0</v>
      </c>
      <c r="BH246" s="38">
        <f t="shared" si="95"/>
        <v>0</v>
      </c>
      <c r="BI246" s="33">
        <f t="shared" si="96"/>
        <v>0</v>
      </c>
      <c r="BJ246" s="33">
        <f t="shared" si="97"/>
        <v>0</v>
      </c>
      <c r="BK246" s="32">
        <f t="shared" si="98"/>
        <v>1465839.7</v>
      </c>
      <c r="BL246" s="33">
        <f t="shared" si="98"/>
        <v>0</v>
      </c>
      <c r="BM246" s="43">
        <f t="shared" si="99"/>
        <v>1.04280343900971</v>
      </c>
    </row>
    <row r="247" ht="15" customHeight="1" outlineLevel="1" spans="2:65">
      <c r="B247" s="31">
        <v>202103</v>
      </c>
      <c r="C247" s="32">
        <v>3268997.26</v>
      </c>
      <c r="D247" s="33">
        <v>2576140</v>
      </c>
      <c r="E247" s="33">
        <f>IFERROR(R118,0)</f>
        <v>0</v>
      </c>
      <c r="F247" s="33">
        <f>IFERROR([8]奶牛002大赔案!R27,0)</f>
        <v>0</v>
      </c>
      <c r="G247" s="33">
        <f>IFERROR([8]奶牛002大赔案!R66,0)</f>
        <v>0</v>
      </c>
      <c r="H247" s="32">
        <f>ROUND(IFERROR(R90*D247,0),2)</f>
        <v>2576140</v>
      </c>
      <c r="I247" s="33">
        <f>ROUND(IFERROR(R221*(SUM(D247:E247)),0),2)</f>
        <v>2576140</v>
      </c>
      <c r="J247" s="37">
        <f t="shared" si="100"/>
        <v>2576140</v>
      </c>
      <c r="K247" s="33">
        <f t="shared" si="88"/>
        <v>0</v>
      </c>
      <c r="L247" s="38">
        <f t="shared" si="89"/>
        <v>0</v>
      </c>
      <c r="M247" s="33">
        <f t="shared" si="90"/>
        <v>0</v>
      </c>
      <c r="N247" s="39">
        <f t="shared" si="91"/>
        <v>0</v>
      </c>
      <c r="O247" s="32">
        <f t="shared" si="92"/>
        <v>2576140</v>
      </c>
      <c r="P247" s="33">
        <f t="shared" si="92"/>
        <v>0</v>
      </c>
      <c r="Q247" s="43">
        <f t="shared" si="93"/>
        <v>0.788052052389912</v>
      </c>
      <c r="AX247" s="31">
        <v>202103</v>
      </c>
      <c r="AY247" s="32">
        <v>1634498.77</v>
      </c>
      <c r="AZ247" s="33">
        <v>1300155.06</v>
      </c>
      <c r="BA247" s="33">
        <f>IFERROR(BN118,0)</f>
        <v>0</v>
      </c>
      <c r="BB247" s="33">
        <f>IFERROR([8]奶牛002大赔案!BF27,0)</f>
        <v>0</v>
      </c>
      <c r="BC247" s="33">
        <f>IFERROR([8]奶牛002大赔案!BF66,0)</f>
        <v>0</v>
      </c>
      <c r="BD247" s="32">
        <f>ROUND(IFERROR(BN90*AZ247,0),2)</f>
        <v>1300155.06</v>
      </c>
      <c r="BE247" s="33">
        <f>ROUND(IFERROR(BN221*(SUM(AZ247:BA247)),0),2)</f>
        <v>1300155.06</v>
      </c>
      <c r="BF247" s="37">
        <f t="shared" si="101"/>
        <v>1300155.06</v>
      </c>
      <c r="BG247" s="33">
        <f t="shared" si="94"/>
        <v>0</v>
      </c>
      <c r="BH247" s="38">
        <f t="shared" si="95"/>
        <v>0</v>
      </c>
      <c r="BI247" s="33">
        <f t="shared" si="96"/>
        <v>0</v>
      </c>
      <c r="BJ247" s="33">
        <f t="shared" si="97"/>
        <v>0</v>
      </c>
      <c r="BK247" s="32">
        <f t="shared" si="98"/>
        <v>1300155.06</v>
      </c>
      <c r="BL247" s="33">
        <f t="shared" si="98"/>
        <v>0</v>
      </c>
      <c r="BM247" s="43">
        <f t="shared" si="99"/>
        <v>0.795445725541904</v>
      </c>
    </row>
    <row r="248" ht="15" customHeight="1" outlineLevel="1" spans="2:65">
      <c r="B248" s="31">
        <v>202106</v>
      </c>
      <c r="C248" s="32">
        <v>3507291.53</v>
      </c>
      <c r="D248" s="33">
        <v>2731420</v>
      </c>
      <c r="E248" s="33">
        <f>IFERROR(Q119,0)</f>
        <v>0</v>
      </c>
      <c r="F248" s="33">
        <f>IFERROR([8]奶牛002大赔案!Q28,0)</f>
        <v>0</v>
      </c>
      <c r="G248" s="33">
        <f>IFERROR([8]奶牛002大赔案!Q67,0)</f>
        <v>0</v>
      </c>
      <c r="H248" s="32">
        <f>ROUND(IFERROR(Q90*D248,0),2)</f>
        <v>2731420</v>
      </c>
      <c r="I248" s="33">
        <f>ROUND(IFERROR(Q221*(SUM(D248:E248)),0),2)</f>
        <v>2731420</v>
      </c>
      <c r="J248" s="37">
        <f t="shared" si="100"/>
        <v>2731420</v>
      </c>
      <c r="K248" s="33">
        <f t="shared" si="88"/>
        <v>0</v>
      </c>
      <c r="L248" s="38">
        <f t="shared" si="89"/>
        <v>0</v>
      </c>
      <c r="M248" s="33">
        <f t="shared" si="90"/>
        <v>0</v>
      </c>
      <c r="N248" s="39">
        <f t="shared" si="91"/>
        <v>0</v>
      </c>
      <c r="O248" s="32">
        <f t="shared" si="92"/>
        <v>2731420</v>
      </c>
      <c r="P248" s="33">
        <f t="shared" si="92"/>
        <v>0</v>
      </c>
      <c r="Q248" s="43">
        <f t="shared" si="93"/>
        <v>0.77878327952966</v>
      </c>
      <c r="AX248" s="31">
        <v>202106</v>
      </c>
      <c r="AY248" s="32">
        <v>1753645.54</v>
      </c>
      <c r="AZ248" s="33">
        <v>1383800.06</v>
      </c>
      <c r="BA248" s="33">
        <f>IFERROR(BM119,0)</f>
        <v>0</v>
      </c>
      <c r="BB248" s="33">
        <f>IFERROR([8]奶牛002大赔案!BE28,0)</f>
        <v>0</v>
      </c>
      <c r="BC248" s="33">
        <f>IFERROR([8]奶牛002大赔案!BE67,0)</f>
        <v>0</v>
      </c>
      <c r="BD248" s="32">
        <f>ROUND(IFERROR(BM90*AZ248,0),2)</f>
        <v>1383800.06</v>
      </c>
      <c r="BE248" s="33">
        <f>ROUND(IFERROR(BM221*(SUM(AZ248:BA248)),0),2)</f>
        <v>1383800.06</v>
      </c>
      <c r="BF248" s="37">
        <f t="shared" si="101"/>
        <v>1383800.06</v>
      </c>
      <c r="BG248" s="33">
        <f t="shared" si="94"/>
        <v>0</v>
      </c>
      <c r="BH248" s="38">
        <f t="shared" si="95"/>
        <v>0</v>
      </c>
      <c r="BI248" s="33">
        <f t="shared" si="96"/>
        <v>0</v>
      </c>
      <c r="BJ248" s="33">
        <f t="shared" si="97"/>
        <v>0</v>
      </c>
      <c r="BK248" s="32">
        <f t="shared" si="98"/>
        <v>1383800.06</v>
      </c>
      <c r="BL248" s="33">
        <f t="shared" si="98"/>
        <v>0</v>
      </c>
      <c r="BM248" s="43">
        <f t="shared" si="99"/>
        <v>0.789099067306384</v>
      </c>
    </row>
    <row r="249" ht="15" customHeight="1" outlineLevel="1" spans="2:65">
      <c r="B249" s="31">
        <v>202109</v>
      </c>
      <c r="C249" s="32">
        <v>4347129.26</v>
      </c>
      <c r="D249" s="33">
        <v>7487570</v>
      </c>
      <c r="E249" s="33">
        <f>IFERROR(P120,0)</f>
        <v>0</v>
      </c>
      <c r="F249" s="33">
        <f>IFERROR([8]奶牛002大赔案!P29,0)</f>
        <v>0</v>
      </c>
      <c r="G249" s="33">
        <f>IFERROR([8]奶牛002大赔案!P68,0)</f>
        <v>0</v>
      </c>
      <c r="H249" s="32">
        <f>ROUND(IFERROR(P90*D249,0),2)</f>
        <v>7487570</v>
      </c>
      <c r="I249" s="33">
        <f>ROUND(IFERROR(P221*(SUM(D249:E249)),0),2)</f>
        <v>7487570</v>
      </c>
      <c r="J249" s="37">
        <f t="shared" si="100"/>
        <v>7487570</v>
      </c>
      <c r="K249" s="33">
        <f t="shared" si="88"/>
        <v>0</v>
      </c>
      <c r="L249" s="38">
        <f t="shared" si="89"/>
        <v>0</v>
      </c>
      <c r="M249" s="33">
        <f t="shared" si="90"/>
        <v>0</v>
      </c>
      <c r="N249" s="39">
        <f t="shared" si="91"/>
        <v>0</v>
      </c>
      <c r="O249" s="32">
        <f t="shared" si="92"/>
        <v>7487570</v>
      </c>
      <c r="P249" s="33">
        <f t="shared" si="92"/>
        <v>0</v>
      </c>
      <c r="Q249" s="43">
        <f t="shared" si="93"/>
        <v>1.72241715214146</v>
      </c>
      <c r="AX249" s="31">
        <v>202109</v>
      </c>
      <c r="AY249" s="32">
        <v>2173564.73</v>
      </c>
      <c r="AZ249" s="33">
        <v>3871965.02</v>
      </c>
      <c r="BA249" s="33">
        <f>IFERROR(BL120,0)</f>
        <v>0</v>
      </c>
      <c r="BB249" s="33">
        <f>IFERROR([8]奶牛002大赔案!BD29,0)</f>
        <v>0</v>
      </c>
      <c r="BC249" s="33">
        <f>IFERROR([8]奶牛002大赔案!BD68,0)</f>
        <v>0</v>
      </c>
      <c r="BD249" s="32">
        <f>ROUND(IFERROR(BL90*AZ249,0),2)</f>
        <v>3871965.02</v>
      </c>
      <c r="BE249" s="33">
        <f>ROUND(IFERROR(BL221*(SUM(AZ249:BA249)),0),2)</f>
        <v>3871965.02</v>
      </c>
      <c r="BF249" s="37">
        <f t="shared" si="101"/>
        <v>3871965.02</v>
      </c>
      <c r="BG249" s="33">
        <f t="shared" si="94"/>
        <v>0</v>
      </c>
      <c r="BH249" s="38">
        <f t="shared" si="95"/>
        <v>0</v>
      </c>
      <c r="BI249" s="33">
        <f t="shared" si="96"/>
        <v>0</v>
      </c>
      <c r="BJ249" s="33">
        <f t="shared" si="97"/>
        <v>0</v>
      </c>
      <c r="BK249" s="32">
        <f t="shared" si="98"/>
        <v>3871965.02</v>
      </c>
      <c r="BL249" s="33">
        <f t="shared" si="98"/>
        <v>0</v>
      </c>
      <c r="BM249" s="43">
        <f t="shared" si="99"/>
        <v>1.78138933088043</v>
      </c>
    </row>
    <row r="250" ht="15" customHeight="1" outlineLevel="1" spans="2:65">
      <c r="B250" s="31">
        <v>202112</v>
      </c>
      <c r="C250" s="32">
        <v>4572796.42</v>
      </c>
      <c r="D250" s="33">
        <v>2883430</v>
      </c>
      <c r="E250" s="33">
        <f>IFERROR(O121,0)</f>
        <v>0</v>
      </c>
      <c r="F250" s="33">
        <f>IFERROR([8]奶牛002大赔案!O30,0)</f>
        <v>0</v>
      </c>
      <c r="G250" s="33">
        <f>IFERROR([8]奶牛002大赔案!O69,0)</f>
        <v>0</v>
      </c>
      <c r="H250" s="32">
        <f>ROUND(IFERROR(O90*D250,0),2)</f>
        <v>2883430</v>
      </c>
      <c r="I250" s="33">
        <f>ROUND(IFERROR(O221*(SUM(D250:E250)),0),2)</f>
        <v>2883430</v>
      </c>
      <c r="J250" s="37">
        <f t="shared" si="100"/>
        <v>2883430</v>
      </c>
      <c r="K250" s="33">
        <f t="shared" si="88"/>
        <v>0</v>
      </c>
      <c r="L250" s="38">
        <f t="shared" si="89"/>
        <v>0</v>
      </c>
      <c r="M250" s="33">
        <f t="shared" si="90"/>
        <v>0</v>
      </c>
      <c r="N250" s="39">
        <f t="shared" si="91"/>
        <v>0</v>
      </c>
      <c r="O250" s="32">
        <f t="shared" si="92"/>
        <v>2883430</v>
      </c>
      <c r="P250" s="33">
        <f t="shared" si="92"/>
        <v>0</v>
      </c>
      <c r="Q250" s="43">
        <f t="shared" si="93"/>
        <v>0.630561637817238</v>
      </c>
      <c r="AX250" s="31">
        <v>202112</v>
      </c>
      <c r="AY250" s="32">
        <v>2286398.14</v>
      </c>
      <c r="AZ250" s="33">
        <v>1544195</v>
      </c>
      <c r="BA250" s="33">
        <f>IFERROR(BK121,0)</f>
        <v>0</v>
      </c>
      <c r="BB250" s="33">
        <f>IFERROR([8]奶牛002大赔案!BC30,0)</f>
        <v>0</v>
      </c>
      <c r="BC250" s="33">
        <f>IFERROR([8]奶牛002大赔案!BC69,0)</f>
        <v>0</v>
      </c>
      <c r="BD250" s="32">
        <f>ROUND(IFERROR(BK90*AZ250,0),2)</f>
        <v>1544195</v>
      </c>
      <c r="BE250" s="33">
        <f>ROUND(IFERROR(BK221*(SUM(AZ250:BA250)),0),2)</f>
        <v>1544195</v>
      </c>
      <c r="BF250" s="37">
        <f t="shared" si="101"/>
        <v>1544195</v>
      </c>
      <c r="BG250" s="33">
        <f t="shared" si="94"/>
        <v>0</v>
      </c>
      <c r="BH250" s="38">
        <f t="shared" si="95"/>
        <v>0</v>
      </c>
      <c r="BI250" s="33">
        <f t="shared" si="96"/>
        <v>0</v>
      </c>
      <c r="BJ250" s="33">
        <f t="shared" si="97"/>
        <v>0</v>
      </c>
      <c r="BK250" s="32">
        <f t="shared" si="98"/>
        <v>1544195</v>
      </c>
      <c r="BL250" s="33">
        <f t="shared" si="98"/>
        <v>0</v>
      </c>
      <c r="BM250" s="43">
        <f t="shared" si="99"/>
        <v>0.675383247118982</v>
      </c>
    </row>
    <row r="251" ht="15" customHeight="1" outlineLevel="1" spans="2:65">
      <c r="B251" s="31">
        <v>202203</v>
      </c>
      <c r="C251" s="32">
        <v>4106396.18</v>
      </c>
      <c r="D251" s="33">
        <v>2525270</v>
      </c>
      <c r="E251" s="33">
        <f>IFERROR(N122,0)</f>
        <v>0</v>
      </c>
      <c r="F251" s="33">
        <f>IFERROR([8]奶牛002大赔案!N31,0)</f>
        <v>0</v>
      </c>
      <c r="G251" s="33">
        <f>IFERROR([8]奶牛002大赔案!N70,0)</f>
        <v>0</v>
      </c>
      <c r="H251" s="32">
        <f>ROUND(IFERROR(N90*D251,0),2)</f>
        <v>2525270</v>
      </c>
      <c r="I251" s="33">
        <f>ROUND(IFERROR(N221*(SUM(D251:E251)),0),2)</f>
        <v>2525270</v>
      </c>
      <c r="J251" s="37">
        <f t="shared" si="100"/>
        <v>2525270</v>
      </c>
      <c r="K251" s="33">
        <f t="shared" si="88"/>
        <v>0</v>
      </c>
      <c r="L251" s="38">
        <f t="shared" si="89"/>
        <v>0</v>
      </c>
      <c r="M251" s="33">
        <f t="shared" si="90"/>
        <v>0</v>
      </c>
      <c r="N251" s="39">
        <f t="shared" si="91"/>
        <v>0</v>
      </c>
      <c r="O251" s="32">
        <f t="shared" si="92"/>
        <v>2525270</v>
      </c>
      <c r="P251" s="33">
        <f t="shared" si="92"/>
        <v>0</v>
      </c>
      <c r="Q251" s="43">
        <f t="shared" si="93"/>
        <v>0.614960147366979</v>
      </c>
      <c r="AX251" s="31">
        <v>202203</v>
      </c>
      <c r="AY251" s="32">
        <v>2053198.08</v>
      </c>
      <c r="AZ251" s="33">
        <v>1265653</v>
      </c>
      <c r="BA251" s="33">
        <f>IFERROR(BJ122,0)</f>
        <v>0</v>
      </c>
      <c r="BB251" s="33">
        <f>IFERROR([8]奶牛002大赔案!BB31,0)</f>
        <v>0</v>
      </c>
      <c r="BC251" s="33">
        <f>IFERROR([8]奶牛002大赔案!BB70,0)</f>
        <v>0</v>
      </c>
      <c r="BD251" s="32">
        <f>ROUND(IFERROR(BJ90*AZ251,0),2)</f>
        <v>1265653</v>
      </c>
      <c r="BE251" s="33">
        <f>ROUND(IFERROR(BJ221*(SUM(AZ251:BA251)),0),2)</f>
        <v>1265653</v>
      </c>
      <c r="BF251" s="37">
        <f t="shared" si="101"/>
        <v>1265653</v>
      </c>
      <c r="BG251" s="33">
        <f t="shared" si="94"/>
        <v>0</v>
      </c>
      <c r="BH251" s="38">
        <f t="shared" si="95"/>
        <v>0</v>
      </c>
      <c r="BI251" s="33">
        <f t="shared" si="96"/>
        <v>0</v>
      </c>
      <c r="BJ251" s="33">
        <f t="shared" si="97"/>
        <v>0</v>
      </c>
      <c r="BK251" s="32">
        <f t="shared" si="98"/>
        <v>1265653</v>
      </c>
      <c r="BL251" s="33">
        <f t="shared" si="98"/>
        <v>0</v>
      </c>
      <c r="BM251" s="43">
        <f t="shared" si="99"/>
        <v>0.616430052379554</v>
      </c>
    </row>
    <row r="252" ht="15" customHeight="1" outlineLevel="1" spans="2:65">
      <c r="B252" s="31">
        <v>202206</v>
      </c>
      <c r="C252" s="32">
        <v>6227985.21</v>
      </c>
      <c r="D252" s="33">
        <v>3340500</v>
      </c>
      <c r="E252" s="33">
        <f>IFERROR(M123,0)</f>
        <v>0</v>
      </c>
      <c r="F252" s="33">
        <f>IFERROR([8]奶牛002大赔案!M32,0)</f>
        <v>0</v>
      </c>
      <c r="G252" s="33">
        <f>IFERROR([8]奶牛002大赔案!M71,0)</f>
        <v>0</v>
      </c>
      <c r="H252" s="32">
        <f>ROUND(IFERROR(M90*D252,0),2)</f>
        <v>3340500</v>
      </c>
      <c r="I252" s="33">
        <f>ROUND(IFERROR(M221*(SUM(D252:E252)),0),2)</f>
        <v>3340500</v>
      </c>
      <c r="J252" s="37">
        <f t="shared" si="100"/>
        <v>3340500</v>
      </c>
      <c r="K252" s="33">
        <f t="shared" si="88"/>
        <v>0</v>
      </c>
      <c r="L252" s="38">
        <f t="shared" si="89"/>
        <v>0</v>
      </c>
      <c r="M252" s="33">
        <f t="shared" si="90"/>
        <v>0</v>
      </c>
      <c r="N252" s="39">
        <f t="shared" si="91"/>
        <v>0</v>
      </c>
      <c r="O252" s="32">
        <f t="shared" si="92"/>
        <v>3340500</v>
      </c>
      <c r="P252" s="33">
        <f t="shared" si="92"/>
        <v>0</v>
      </c>
      <c r="Q252" s="43">
        <f t="shared" si="93"/>
        <v>0.536369289162137</v>
      </c>
      <c r="AX252" s="31">
        <v>202206</v>
      </c>
      <c r="AY252" s="32">
        <v>3113992.72</v>
      </c>
      <c r="AZ252" s="33">
        <v>1673268</v>
      </c>
      <c r="BA252" s="33">
        <f>IFERROR(BI123,0)</f>
        <v>0</v>
      </c>
      <c r="BB252" s="33">
        <f>IFERROR([8]奶牛002大赔案!BA32,0)</f>
        <v>0</v>
      </c>
      <c r="BC252" s="33">
        <f>IFERROR([8]奶牛002大赔案!BA71,0)</f>
        <v>0</v>
      </c>
      <c r="BD252" s="32">
        <f>ROUND(IFERROR(BI90*AZ252,0),2)</f>
        <v>1673268</v>
      </c>
      <c r="BE252" s="33">
        <f>ROUND(IFERROR(BI221*(SUM(AZ252:BA252)),0),2)</f>
        <v>1673268</v>
      </c>
      <c r="BF252" s="37">
        <f t="shared" si="101"/>
        <v>1673268</v>
      </c>
      <c r="BG252" s="33">
        <f t="shared" si="94"/>
        <v>0</v>
      </c>
      <c r="BH252" s="38">
        <f t="shared" si="95"/>
        <v>0</v>
      </c>
      <c r="BI252" s="33">
        <f t="shared" si="96"/>
        <v>0</v>
      </c>
      <c r="BJ252" s="33">
        <f t="shared" si="97"/>
        <v>0</v>
      </c>
      <c r="BK252" s="32">
        <f t="shared" si="98"/>
        <v>1673268</v>
      </c>
      <c r="BL252" s="33">
        <f t="shared" si="98"/>
        <v>0</v>
      </c>
      <c r="BM252" s="43">
        <f t="shared" si="99"/>
        <v>0.537338443103361</v>
      </c>
    </row>
    <row r="253" ht="15" customHeight="1" outlineLevel="1" spans="2:65">
      <c r="B253" s="31">
        <v>202209</v>
      </c>
      <c r="C253" s="32">
        <v>7640996.83</v>
      </c>
      <c r="D253" s="33">
        <v>5359260</v>
      </c>
      <c r="E253" s="33">
        <f>IFERROR(L124,0)</f>
        <v>0</v>
      </c>
      <c r="F253" s="33">
        <f>IFERROR([8]奶牛002大赔案!L33,0)</f>
        <v>0</v>
      </c>
      <c r="G253" s="33">
        <f>IFERROR([8]奶牛002大赔案!L72,0)</f>
        <v>0</v>
      </c>
      <c r="H253" s="32">
        <f>ROUND(IFERROR(L90*D253,0),2)</f>
        <v>5359260</v>
      </c>
      <c r="I253" s="33">
        <f>ROUND(IFERROR(L221*(SUM(D253:E253)),0),2)</f>
        <v>5359260</v>
      </c>
      <c r="J253" s="37">
        <f t="shared" si="100"/>
        <v>5359260</v>
      </c>
      <c r="K253" s="33">
        <f t="shared" si="88"/>
        <v>0</v>
      </c>
      <c r="L253" s="38">
        <f t="shared" si="89"/>
        <v>0</v>
      </c>
      <c r="M253" s="33">
        <f t="shared" si="90"/>
        <v>0</v>
      </c>
      <c r="N253" s="39">
        <f t="shared" si="91"/>
        <v>0</v>
      </c>
      <c r="O253" s="32">
        <f t="shared" si="92"/>
        <v>5359260</v>
      </c>
      <c r="P253" s="33">
        <f t="shared" si="92"/>
        <v>0</v>
      </c>
      <c r="Q253" s="43">
        <f t="shared" si="93"/>
        <v>0.701382309040953</v>
      </c>
      <c r="AX253" s="31">
        <v>202209</v>
      </c>
      <c r="AY253" s="32">
        <v>3820498.29</v>
      </c>
      <c r="AZ253" s="33">
        <v>2704854</v>
      </c>
      <c r="BA253" s="33">
        <f>IFERROR(BH124,0)</f>
        <v>0</v>
      </c>
      <c r="BB253" s="33">
        <f>IFERROR([8]奶牛002大赔案!AZ33,0)</f>
        <v>0</v>
      </c>
      <c r="BC253" s="33">
        <f>IFERROR([8]奶牛002大赔案!AZ72,0)</f>
        <v>0</v>
      </c>
      <c r="BD253" s="32">
        <f>ROUND(IFERROR(BH90*AZ253,0),2)</f>
        <v>2704854</v>
      </c>
      <c r="BE253" s="33">
        <f>ROUND(IFERROR(BH221*(SUM(AZ253:BA253)),0),2)</f>
        <v>2704854</v>
      </c>
      <c r="BF253" s="37">
        <f t="shared" si="101"/>
        <v>2704854</v>
      </c>
      <c r="BG253" s="33">
        <f t="shared" si="94"/>
        <v>0</v>
      </c>
      <c r="BH253" s="38">
        <f t="shared" si="95"/>
        <v>0</v>
      </c>
      <c r="BI253" s="33">
        <f t="shared" si="96"/>
        <v>0</v>
      </c>
      <c r="BJ253" s="33">
        <f t="shared" si="97"/>
        <v>0</v>
      </c>
      <c r="BK253" s="32">
        <f t="shared" si="98"/>
        <v>2704854</v>
      </c>
      <c r="BL253" s="33">
        <f t="shared" si="98"/>
        <v>0</v>
      </c>
      <c r="BM253" s="43">
        <f t="shared" si="99"/>
        <v>0.707984612132885</v>
      </c>
    </row>
    <row r="254" ht="15" customHeight="1" outlineLevel="1" spans="2:65">
      <c r="B254" s="31">
        <v>202212</v>
      </c>
      <c r="C254" s="32">
        <v>9871725.93</v>
      </c>
      <c r="D254" s="33">
        <v>6581250</v>
      </c>
      <c r="E254" s="33">
        <f>IFERROR(K125,0)</f>
        <v>0</v>
      </c>
      <c r="F254" s="33">
        <f>IFERROR([8]奶牛002大赔案!K34,0)</f>
        <v>0</v>
      </c>
      <c r="G254" s="33">
        <f>IFERROR([8]奶牛002大赔案!K73,0)</f>
        <v>0</v>
      </c>
      <c r="H254" s="32">
        <f>ROUND(IFERROR(K90*D254,0),2)</f>
        <v>6581250</v>
      </c>
      <c r="I254" s="33">
        <f>ROUND(IFERROR(K221*(SUM(D254:E254)),0),2)</f>
        <v>6647062.5</v>
      </c>
      <c r="J254" s="37">
        <f t="shared" si="100"/>
        <v>6647062.5</v>
      </c>
      <c r="K254" s="33">
        <f t="shared" si="88"/>
        <v>65812.5</v>
      </c>
      <c r="L254" s="38">
        <f t="shared" si="89"/>
        <v>0</v>
      </c>
      <c r="M254" s="33">
        <f t="shared" si="90"/>
        <v>0</v>
      </c>
      <c r="N254" s="39">
        <f t="shared" si="91"/>
        <v>0</v>
      </c>
      <c r="O254" s="32">
        <f t="shared" si="92"/>
        <v>6647062.5</v>
      </c>
      <c r="P254" s="33">
        <f t="shared" si="92"/>
        <v>65812.5</v>
      </c>
      <c r="Q254" s="43">
        <f t="shared" si="93"/>
        <v>0.673343501139927</v>
      </c>
      <c r="AX254" s="31">
        <v>202212</v>
      </c>
      <c r="AY254" s="32">
        <v>4911862.83</v>
      </c>
      <c r="AZ254" s="33">
        <v>3330123</v>
      </c>
      <c r="BA254" s="33">
        <f>IFERROR(BG125,0)</f>
        <v>0</v>
      </c>
      <c r="BB254" s="33">
        <f>IFERROR([8]奶牛002大赔案!AY34,0)</f>
        <v>0</v>
      </c>
      <c r="BC254" s="33">
        <f>IFERROR([8]奶牛002大赔案!AY73,0)</f>
        <v>0</v>
      </c>
      <c r="BD254" s="32">
        <f>ROUND(IFERROR(BG90*AZ254,0),2)</f>
        <v>3330123</v>
      </c>
      <c r="BE254" s="33">
        <f>ROUND(IFERROR(BG221*(SUM(AZ254:BA254)),0),2)</f>
        <v>3330123</v>
      </c>
      <c r="BF254" s="37">
        <f t="shared" si="101"/>
        <v>3330123</v>
      </c>
      <c r="BG254" s="33">
        <f t="shared" si="94"/>
        <v>0</v>
      </c>
      <c r="BH254" s="38">
        <f t="shared" si="95"/>
        <v>0</v>
      </c>
      <c r="BI254" s="33">
        <f t="shared" si="96"/>
        <v>0</v>
      </c>
      <c r="BJ254" s="33">
        <f t="shared" si="97"/>
        <v>0</v>
      </c>
      <c r="BK254" s="32">
        <f t="shared" si="98"/>
        <v>3330123</v>
      </c>
      <c r="BL254" s="33">
        <f t="shared" si="98"/>
        <v>0</v>
      </c>
      <c r="BM254" s="43">
        <f t="shared" si="99"/>
        <v>0.677975569606857</v>
      </c>
    </row>
    <row r="255" ht="15" customHeight="1" outlineLevel="1" spans="2:65">
      <c r="B255" s="31">
        <v>202303</v>
      </c>
      <c r="C255" s="32">
        <v>11729845.37</v>
      </c>
      <c r="D255" s="33">
        <v>7720680</v>
      </c>
      <c r="E255" s="33">
        <f>IFERROR(J126,0)</f>
        <v>0</v>
      </c>
      <c r="F255" s="33">
        <f>IFERROR([8]奶牛002大赔案!J35,0)</f>
        <v>0</v>
      </c>
      <c r="G255" s="33">
        <f>IFERROR([8]奶牛002大赔案!J74,0)</f>
        <v>0</v>
      </c>
      <c r="H255" s="32">
        <f>ROUND(IFERROR(J90*D255,0),2)</f>
        <v>7720680</v>
      </c>
      <c r="I255" s="33">
        <f>ROUND(IFERROR(J221*(SUM(D255:E255)),0),2)</f>
        <v>7875865.67</v>
      </c>
      <c r="J255" s="37">
        <f t="shared" si="100"/>
        <v>7875865.67</v>
      </c>
      <c r="K255" s="33">
        <f t="shared" si="88"/>
        <v>155185.67</v>
      </c>
      <c r="L255" s="38">
        <f t="shared" si="89"/>
        <v>0</v>
      </c>
      <c r="M255" s="33">
        <f t="shared" si="90"/>
        <v>0</v>
      </c>
      <c r="N255" s="39">
        <f t="shared" si="91"/>
        <v>0</v>
      </c>
      <c r="O255" s="32">
        <f t="shared" si="92"/>
        <v>7875865.67</v>
      </c>
      <c r="P255" s="33">
        <f t="shared" si="92"/>
        <v>155185.67</v>
      </c>
      <c r="Q255" s="43">
        <f t="shared" si="93"/>
        <v>0.671438149572129</v>
      </c>
      <c r="AX255" s="31">
        <v>202303</v>
      </c>
      <c r="AY255" s="32">
        <v>5864922.97</v>
      </c>
      <c r="AZ255" s="33">
        <v>3860340</v>
      </c>
      <c r="BA255" s="33">
        <f>IFERROR(BF126,0)</f>
        <v>0</v>
      </c>
      <c r="BB255" s="33">
        <f>IFERROR([8]奶牛002大赔案!AX35,0)</f>
        <v>0</v>
      </c>
      <c r="BC255" s="33">
        <f>IFERROR([8]奶牛002大赔案!AX74,0)</f>
        <v>0</v>
      </c>
      <c r="BD255" s="32">
        <f>ROUND(IFERROR(BF90*AZ255,0),2)</f>
        <v>3860340</v>
      </c>
      <c r="BE255" s="33">
        <f>ROUND(IFERROR(BF221*(SUM(AZ255:BA255)),0),2)</f>
        <v>3898943.4</v>
      </c>
      <c r="BF255" s="37">
        <f t="shared" si="101"/>
        <v>3898943.4</v>
      </c>
      <c r="BG255" s="33">
        <f t="shared" si="94"/>
        <v>38603.4</v>
      </c>
      <c r="BH255" s="38">
        <f t="shared" si="95"/>
        <v>0</v>
      </c>
      <c r="BI255" s="33">
        <f t="shared" si="96"/>
        <v>0</v>
      </c>
      <c r="BJ255" s="33">
        <f t="shared" si="97"/>
        <v>0</v>
      </c>
      <c r="BK255" s="32">
        <f t="shared" si="98"/>
        <v>3898943.4</v>
      </c>
      <c r="BL255" s="33">
        <f t="shared" si="98"/>
        <v>38603.4</v>
      </c>
      <c r="BM255" s="43">
        <f t="shared" si="99"/>
        <v>0.664790214627491</v>
      </c>
    </row>
    <row r="256" ht="15" customHeight="1" outlineLevel="1" spans="2:65">
      <c r="B256" s="31">
        <v>202306</v>
      </c>
      <c r="C256" s="32">
        <v>12805150.28</v>
      </c>
      <c r="D256" s="33">
        <v>7884480</v>
      </c>
      <c r="E256" s="33">
        <f>IFERROR(I127,0)</f>
        <v>0</v>
      </c>
      <c r="F256" s="33">
        <f>IFERROR([8]奶牛002大赔案!I36,0)</f>
        <v>0</v>
      </c>
      <c r="G256" s="33">
        <f>IFERROR([8]奶牛002大赔案!I75,0)</f>
        <v>0</v>
      </c>
      <c r="H256" s="32">
        <f>ROUND(IFERROR(I90*D256,0),2)</f>
        <v>7884480</v>
      </c>
      <c r="I256" s="33">
        <f>ROUND(IFERROR(I221*(SUM(D256:E256)),0),2)</f>
        <v>8123387.63</v>
      </c>
      <c r="J256" s="37">
        <f t="shared" si="100"/>
        <v>8123387.63</v>
      </c>
      <c r="K256" s="33">
        <f t="shared" si="88"/>
        <v>238907.63</v>
      </c>
      <c r="L256" s="38">
        <f t="shared" si="89"/>
        <v>0</v>
      </c>
      <c r="M256" s="33">
        <f t="shared" si="90"/>
        <v>0</v>
      </c>
      <c r="N256" s="39">
        <f t="shared" si="91"/>
        <v>0</v>
      </c>
      <c r="O256" s="32">
        <f t="shared" si="92"/>
        <v>8123387.63</v>
      </c>
      <c r="P256" s="33">
        <f t="shared" si="92"/>
        <v>238907.63</v>
      </c>
      <c r="Q256" s="43">
        <f t="shared" si="93"/>
        <v>0.634384404116497</v>
      </c>
      <c r="AX256" s="31">
        <v>202306</v>
      </c>
      <c r="AY256" s="32">
        <v>6402574.83</v>
      </c>
      <c r="AZ256" s="33">
        <v>3960240</v>
      </c>
      <c r="BA256" s="33">
        <f>IFERROR(BE127,0)</f>
        <v>0</v>
      </c>
      <c r="BB256" s="33">
        <f>IFERROR([8]奶牛002大赔案!AW36,0)</f>
        <v>0</v>
      </c>
      <c r="BC256" s="33">
        <f>IFERROR([8]奶牛002大赔案!AW75,0)</f>
        <v>0</v>
      </c>
      <c r="BD256" s="32">
        <f>ROUND(IFERROR(BE90*AZ256,0),2)</f>
        <v>3960240</v>
      </c>
      <c r="BE256" s="33">
        <f>ROUND(IFERROR(BE221*(SUM(AZ256:BA256)),0),2)</f>
        <v>4039840.82</v>
      </c>
      <c r="BF256" s="37">
        <f t="shared" si="101"/>
        <v>4039840.82</v>
      </c>
      <c r="BG256" s="33">
        <f t="shared" si="94"/>
        <v>79600.82</v>
      </c>
      <c r="BH256" s="38">
        <f t="shared" si="95"/>
        <v>0</v>
      </c>
      <c r="BI256" s="33">
        <f t="shared" si="96"/>
        <v>0</v>
      </c>
      <c r="BJ256" s="33">
        <f t="shared" si="97"/>
        <v>0</v>
      </c>
      <c r="BK256" s="32">
        <f t="shared" si="98"/>
        <v>4039840.82</v>
      </c>
      <c r="BL256" s="33">
        <f t="shared" si="98"/>
        <v>79600.82</v>
      </c>
      <c r="BM256" s="43">
        <f t="shared" si="99"/>
        <v>0.630971277535229</v>
      </c>
    </row>
    <row r="257" ht="15" customHeight="1" outlineLevel="1" spans="2:65">
      <c r="B257" s="31">
        <v>202309</v>
      </c>
      <c r="C257" s="32">
        <v>13878870.85</v>
      </c>
      <c r="D257" s="33">
        <v>9450680</v>
      </c>
      <c r="E257" s="33">
        <f>IFERROR(H128,0)</f>
        <v>0</v>
      </c>
      <c r="F257" s="33">
        <f>IFERROR([8]奶牛002大赔案!H37,0)</f>
        <v>0</v>
      </c>
      <c r="G257" s="33">
        <f>IFERROR([8]奶牛002大赔案!H76,0)</f>
        <v>0</v>
      </c>
      <c r="H257" s="32">
        <f>ROUND(IFERROR(H90*D257,0),2)</f>
        <v>9450680</v>
      </c>
      <c r="I257" s="33">
        <f>ROUND(IFERROR(H221*(SUM(D257:E257)),0),2)</f>
        <v>9756519.14</v>
      </c>
      <c r="J257" s="37">
        <f t="shared" si="100"/>
        <v>9756519.14</v>
      </c>
      <c r="K257" s="33">
        <f t="shared" si="88"/>
        <v>305839.14</v>
      </c>
      <c r="L257" s="38">
        <f t="shared" si="89"/>
        <v>0</v>
      </c>
      <c r="M257" s="33">
        <f t="shared" si="90"/>
        <v>0</v>
      </c>
      <c r="N257" s="39">
        <f t="shared" si="91"/>
        <v>0</v>
      </c>
      <c r="O257" s="32">
        <f t="shared" si="92"/>
        <v>9756519.14</v>
      </c>
      <c r="P257" s="33">
        <f t="shared" si="92"/>
        <v>305839.14</v>
      </c>
      <c r="Q257" s="43">
        <f t="shared" si="93"/>
        <v>0.702976434138372</v>
      </c>
      <c r="AX257" s="31">
        <v>202309</v>
      </c>
      <c r="AY257" s="32">
        <v>6939435.66</v>
      </c>
      <c r="AZ257" s="33">
        <v>4803874</v>
      </c>
      <c r="BA257" s="33">
        <f>IFERROR(BD128,0)</f>
        <v>0</v>
      </c>
      <c r="BB257" s="33">
        <f>IFERROR([8]奶牛002大赔案!AV37,0)</f>
        <v>0</v>
      </c>
      <c r="BC257" s="33">
        <f>IFERROR([8]奶牛002大赔案!AV76,0)</f>
        <v>0</v>
      </c>
      <c r="BD257" s="32">
        <f>ROUND(IFERROR(BD90*AZ257,0),2)</f>
        <v>4803874</v>
      </c>
      <c r="BE257" s="33">
        <f>ROUND(IFERROR(BD221*(SUM(AZ257:BA257)),0),2)</f>
        <v>4949436.19</v>
      </c>
      <c r="BF257" s="37">
        <f t="shared" si="101"/>
        <v>4949436.19</v>
      </c>
      <c r="BG257" s="33">
        <f t="shared" si="94"/>
        <v>145562.19</v>
      </c>
      <c r="BH257" s="38">
        <f t="shared" si="95"/>
        <v>0</v>
      </c>
      <c r="BI257" s="33">
        <f t="shared" si="96"/>
        <v>0</v>
      </c>
      <c r="BJ257" s="33">
        <f t="shared" si="97"/>
        <v>0</v>
      </c>
      <c r="BK257" s="32">
        <f t="shared" si="98"/>
        <v>4949436.19</v>
      </c>
      <c r="BL257" s="33">
        <f t="shared" si="98"/>
        <v>145562.19</v>
      </c>
      <c r="BM257" s="43">
        <f t="shared" si="99"/>
        <v>0.713233241505405</v>
      </c>
    </row>
    <row r="258" ht="15" customHeight="1" outlineLevel="1" spans="2:65">
      <c r="B258" s="31">
        <v>202312</v>
      </c>
      <c r="C258" s="32">
        <v>14387519.82</v>
      </c>
      <c r="D258" s="33">
        <v>12252293</v>
      </c>
      <c r="E258" s="33">
        <f>IFERROR(G129,0)</f>
        <v>0</v>
      </c>
      <c r="F258" s="33">
        <f>IFERROR([8]奶牛002大赔案!G38,0)</f>
        <v>0</v>
      </c>
      <c r="G258" s="33">
        <f>IFERROR([8]奶牛002大赔案!G77,0)</f>
        <v>0</v>
      </c>
      <c r="H258" s="32">
        <f>ROUND(IFERROR(G90*D258,0),2)</f>
        <v>12374815.93</v>
      </c>
      <c r="I258" s="33">
        <f>ROUND(IFERROR(G221*(SUM(D258:E258)),0),2)</f>
        <v>12674094.42</v>
      </c>
      <c r="J258" s="37">
        <f t="shared" si="100"/>
        <v>12674094.42</v>
      </c>
      <c r="K258" s="33">
        <f t="shared" si="88"/>
        <v>421801.42</v>
      </c>
      <c r="L258" s="38">
        <f t="shared" si="89"/>
        <v>0</v>
      </c>
      <c r="M258" s="33">
        <f t="shared" si="90"/>
        <v>0</v>
      </c>
      <c r="N258" s="39">
        <f t="shared" si="91"/>
        <v>0</v>
      </c>
      <c r="O258" s="32">
        <f t="shared" si="92"/>
        <v>12674094.42</v>
      </c>
      <c r="P258" s="33">
        <f t="shared" si="92"/>
        <v>421801.42</v>
      </c>
      <c r="Q258" s="43">
        <f t="shared" si="93"/>
        <v>0.880908911234431</v>
      </c>
      <c r="AX258" s="31">
        <v>202312</v>
      </c>
      <c r="AY258" s="32">
        <v>7193759.85</v>
      </c>
      <c r="AZ258" s="33">
        <v>6430458.4</v>
      </c>
      <c r="BA258" s="33">
        <f>IFERROR(BC129,0)</f>
        <v>0</v>
      </c>
      <c r="BB258" s="33">
        <f>IFERROR([8]奶牛002大赔案!AU38,0)</f>
        <v>0</v>
      </c>
      <c r="BC258" s="33">
        <f>IFERROR([8]奶牛002大赔案!AU77,0)</f>
        <v>0</v>
      </c>
      <c r="BD258" s="32">
        <f>ROUND(IFERROR(BC90*AZ258,0),2)</f>
        <v>6494762.98</v>
      </c>
      <c r="BE258" s="33">
        <f>ROUND(IFERROR(BC221*(SUM(AZ258:BA258)),0),2)</f>
        <v>6645183.64</v>
      </c>
      <c r="BF258" s="37">
        <f t="shared" si="101"/>
        <v>6645183.64</v>
      </c>
      <c r="BG258" s="33">
        <f t="shared" si="94"/>
        <v>214725.24</v>
      </c>
      <c r="BH258" s="38">
        <f t="shared" si="95"/>
        <v>0</v>
      </c>
      <c r="BI258" s="33">
        <f t="shared" si="96"/>
        <v>0</v>
      </c>
      <c r="BJ258" s="33">
        <f t="shared" si="97"/>
        <v>0</v>
      </c>
      <c r="BK258" s="32">
        <f t="shared" si="98"/>
        <v>6645183.64</v>
      </c>
      <c r="BL258" s="33">
        <f t="shared" si="98"/>
        <v>214725.24</v>
      </c>
      <c r="BM258" s="43">
        <f t="shared" si="99"/>
        <v>0.923742768532925</v>
      </c>
    </row>
    <row r="259" ht="15" customHeight="1" outlineLevel="1" spans="2:65">
      <c r="B259" s="31">
        <v>202403</v>
      </c>
      <c r="C259" s="32">
        <v>15009230.15</v>
      </c>
      <c r="D259" s="33">
        <v>15833305</v>
      </c>
      <c r="E259" s="33">
        <f>IFERROR(F130,0)</f>
        <v>0</v>
      </c>
      <c r="F259" s="33">
        <f>IFERROR([8]奶牛002大赔案!F39,0)</f>
        <v>0</v>
      </c>
      <c r="G259" s="33">
        <f>IFERROR([8]奶牛002大赔案!F78,0)</f>
        <v>0</v>
      </c>
      <c r="H259" s="32">
        <f>ROUND(IFERROR(F90*D259,0),2)</f>
        <v>16151554.43</v>
      </c>
      <c r="I259" s="33">
        <f>ROUND(IFERROR(F221*(SUM(D259:E259)),0),2)</f>
        <v>16366020.41</v>
      </c>
      <c r="J259" s="37">
        <f t="shared" si="100"/>
        <v>16366020.41</v>
      </c>
      <c r="K259" s="33">
        <f t="shared" si="88"/>
        <v>532715.41</v>
      </c>
      <c r="L259" s="38">
        <f t="shared" si="89"/>
        <v>0</v>
      </c>
      <c r="M259" s="33">
        <f t="shared" si="90"/>
        <v>0</v>
      </c>
      <c r="N259" s="39">
        <f t="shared" si="91"/>
        <v>0</v>
      </c>
      <c r="O259" s="32">
        <f t="shared" si="92"/>
        <v>16366020.41</v>
      </c>
      <c r="P259" s="33">
        <f t="shared" si="92"/>
        <v>532715.41</v>
      </c>
      <c r="Q259" s="43">
        <f t="shared" si="93"/>
        <v>1.09039705877253</v>
      </c>
      <c r="AX259" s="31">
        <v>202403</v>
      </c>
      <c r="AY259" s="32">
        <v>7575373.41</v>
      </c>
      <c r="AZ259" s="33">
        <v>7957577.5</v>
      </c>
      <c r="BA259" s="33">
        <f>IFERROR(BB130,0)</f>
        <v>0</v>
      </c>
      <c r="BB259" s="33">
        <f>IFERROR([8]奶牛002大赔案!AT39,0)</f>
        <v>0</v>
      </c>
      <c r="BC259" s="33">
        <f>IFERROR([8]奶牛002大赔案!AT78,0)</f>
        <v>0</v>
      </c>
      <c r="BD259" s="32">
        <f>ROUND(IFERROR(BB90*AZ259,0),2)</f>
        <v>8117524.81</v>
      </c>
      <c r="BE259" s="33">
        <f>ROUND(IFERROR(BB221*(SUM(AZ259:BA259)),0),2)</f>
        <v>8217893.7</v>
      </c>
      <c r="BF259" s="37">
        <f t="shared" si="101"/>
        <v>8217893.7</v>
      </c>
      <c r="BG259" s="33">
        <f t="shared" si="94"/>
        <v>260316.2</v>
      </c>
      <c r="BH259" s="38">
        <f t="shared" si="95"/>
        <v>0</v>
      </c>
      <c r="BI259" s="33">
        <f t="shared" si="96"/>
        <v>0</v>
      </c>
      <c r="BJ259" s="33">
        <f t="shared" si="97"/>
        <v>0</v>
      </c>
      <c r="BK259" s="32">
        <f t="shared" si="98"/>
        <v>8217893.7</v>
      </c>
      <c r="BL259" s="33">
        <f t="shared" si="98"/>
        <v>260316.2</v>
      </c>
      <c r="BM259" s="43">
        <f t="shared" si="99"/>
        <v>1.08481697933884</v>
      </c>
    </row>
    <row r="260" ht="15" customHeight="1" outlineLevel="1" spans="2:65">
      <c r="B260" s="31">
        <v>202406</v>
      </c>
      <c r="C260" s="32">
        <v>14184547.16</v>
      </c>
      <c r="D260" s="33">
        <v>12313264</v>
      </c>
      <c r="E260" s="33">
        <f>IFERROR(E131,0)</f>
        <v>0</v>
      </c>
      <c r="F260" s="33">
        <f>IFERROR([8]奶牛002大赔案!E40,0)</f>
        <v>0</v>
      </c>
      <c r="G260" s="33">
        <f>IFERROR([8]奶牛002大赔案!E79,0)</f>
        <v>0</v>
      </c>
      <c r="H260" s="32">
        <f>ROUND(IFERROR(E90*D260,0),2)</f>
        <v>12686368.21</v>
      </c>
      <c r="I260" s="33">
        <f>ROUND(IFERROR(E221*(SUM(D260:E260)),0),2)</f>
        <v>12666518.83</v>
      </c>
      <c r="J260" s="37">
        <f t="shared" si="100"/>
        <v>12666518.83</v>
      </c>
      <c r="K260" s="33">
        <f t="shared" si="88"/>
        <v>353254.83</v>
      </c>
      <c r="L260" s="38">
        <f t="shared" si="89"/>
        <v>0</v>
      </c>
      <c r="M260" s="33">
        <f t="shared" si="90"/>
        <v>0</v>
      </c>
      <c r="N260" s="39">
        <f t="shared" si="91"/>
        <v>0</v>
      </c>
      <c r="O260" s="32">
        <f t="shared" si="92"/>
        <v>12666518.83</v>
      </c>
      <c r="P260" s="33">
        <f t="shared" si="92"/>
        <v>353254.83</v>
      </c>
      <c r="Q260" s="43">
        <f t="shared" si="93"/>
        <v>0.892980134446534</v>
      </c>
      <c r="AX260" s="31">
        <v>202406</v>
      </c>
      <c r="AY260" s="32">
        <v>7329086.71</v>
      </c>
      <c r="AZ260" s="33">
        <v>6352005</v>
      </c>
      <c r="BA260" s="33">
        <f>IFERROR(BA131,0)</f>
        <v>0</v>
      </c>
      <c r="BB260" s="33">
        <f>IFERROR([8]奶牛002大赔案!AS40,0)</f>
        <v>0</v>
      </c>
      <c r="BC260" s="33">
        <f>IFERROR([8]奶牛002大赔案!AS79,0)</f>
        <v>0</v>
      </c>
      <c r="BD260" s="32">
        <f>ROUND(IFERROR(BA90*AZ260,0),2)</f>
        <v>6544477.1</v>
      </c>
      <c r="BE260" s="33">
        <f>ROUND(IFERROR(BA221*(SUM(AZ260:BA260)),0),2)</f>
        <v>6540446.81</v>
      </c>
      <c r="BF260" s="37">
        <f t="shared" si="101"/>
        <v>6540446.81</v>
      </c>
      <c r="BG260" s="33">
        <f t="shared" si="94"/>
        <v>188441.81</v>
      </c>
      <c r="BH260" s="38">
        <f t="shared" si="95"/>
        <v>0</v>
      </c>
      <c r="BI260" s="33">
        <f t="shared" si="96"/>
        <v>0</v>
      </c>
      <c r="BJ260" s="33">
        <f t="shared" si="97"/>
        <v>0</v>
      </c>
      <c r="BK260" s="32">
        <f t="shared" si="98"/>
        <v>6540446.81</v>
      </c>
      <c r="BL260" s="33">
        <f t="shared" si="98"/>
        <v>188441.81</v>
      </c>
      <c r="BM260" s="43">
        <f t="shared" si="99"/>
        <v>0.892395883524756</v>
      </c>
    </row>
    <row r="261" ht="15" customHeight="1" outlineLevel="1" spans="2:65">
      <c r="B261" s="31">
        <v>202409</v>
      </c>
      <c r="C261" s="32">
        <v>14705406.41</v>
      </c>
      <c r="D261" s="33">
        <v>13406560</v>
      </c>
      <c r="E261" s="33">
        <f>IFERROR(D132,0)</f>
        <v>6000</v>
      </c>
      <c r="F261" s="33">
        <f>IFERROR([8]奶牛002大赔案!D41,0)</f>
        <v>0</v>
      </c>
      <c r="G261" s="33">
        <f>IFERROR([8]奶牛002大赔案!D80,0)</f>
        <v>0</v>
      </c>
      <c r="H261" s="32">
        <f>ROUND(IFERROR(D90*D261,0),2)</f>
        <v>14227175.94</v>
      </c>
      <c r="I261" s="33">
        <f>ROUND(IFERROR(D221*(SUM(D261:E261)),0),2)</f>
        <v>13776716.82</v>
      </c>
      <c r="J261" s="37">
        <f t="shared" si="100"/>
        <v>13776716.82</v>
      </c>
      <c r="K261" s="33">
        <f t="shared" si="88"/>
        <v>364156.82</v>
      </c>
      <c r="L261" s="38">
        <f t="shared" si="89"/>
        <v>0</v>
      </c>
      <c r="M261" s="33">
        <f t="shared" si="90"/>
        <v>0</v>
      </c>
      <c r="N261" s="39">
        <f t="shared" si="91"/>
        <v>0</v>
      </c>
      <c r="O261" s="32">
        <f t="shared" si="92"/>
        <v>13776716.82</v>
      </c>
      <c r="P261" s="33">
        <f t="shared" si="92"/>
        <v>364156.82</v>
      </c>
      <c r="Q261" s="43">
        <f t="shared" si="93"/>
        <v>0.936847063990801</v>
      </c>
      <c r="AX261" s="31">
        <v>202409</v>
      </c>
      <c r="AY261" s="32">
        <v>7787441.93</v>
      </c>
      <c r="AZ261" s="33">
        <v>7084363</v>
      </c>
      <c r="BA261" s="33">
        <f>IFERROR(AZ132,0)</f>
        <v>3300</v>
      </c>
      <c r="BB261" s="33">
        <f>IFERROR([8]奶牛002大赔案!AR41,0)</f>
        <v>0</v>
      </c>
      <c r="BC261" s="33">
        <f>IFERROR([8]奶牛002大赔案!AR80,0)</f>
        <v>0</v>
      </c>
      <c r="BD261" s="32">
        <f>ROUND(IFERROR(AZ90*AZ261,0),2)</f>
        <v>7517997.07</v>
      </c>
      <c r="BE261" s="33">
        <f>ROUND(IFERROR(AZ221*(SUM(AZ261:BA261)),0),2)</f>
        <v>7291564.87</v>
      </c>
      <c r="BF261" s="37">
        <f t="shared" si="101"/>
        <v>7291564.87</v>
      </c>
      <c r="BG261" s="33">
        <f t="shared" si="94"/>
        <v>203901.87</v>
      </c>
      <c r="BH261" s="38">
        <f t="shared" si="95"/>
        <v>0</v>
      </c>
      <c r="BI261" s="33">
        <f t="shared" si="96"/>
        <v>0</v>
      </c>
      <c r="BJ261" s="33">
        <f t="shared" si="97"/>
        <v>0</v>
      </c>
      <c r="BK261" s="32">
        <f t="shared" si="98"/>
        <v>7291564.87</v>
      </c>
      <c r="BL261" s="33">
        <f t="shared" si="98"/>
        <v>203901.87</v>
      </c>
      <c r="BM261" s="43">
        <f t="shared" si="99"/>
        <v>0.936323498209379</v>
      </c>
    </row>
    <row r="262" ht="15" customHeight="1" outlineLevel="1" spans="2:65">
      <c r="B262" s="44">
        <v>202412</v>
      </c>
      <c r="C262" s="45">
        <v>15754209.5</v>
      </c>
      <c r="D262" s="46">
        <v>11414935</v>
      </c>
      <c r="E262" s="46">
        <f>IFERROR(C133,0)</f>
        <v>494000</v>
      </c>
      <c r="F262" s="46">
        <f>IFERROR([8]奶牛002大赔案!C42,0)</f>
        <v>0</v>
      </c>
      <c r="G262" s="46">
        <f>IFERROR([8]奶牛002大赔案!C81,0)</f>
        <v>0</v>
      </c>
      <c r="H262" s="45">
        <f>ROUND(IFERROR(C90*D262,0),2)</f>
        <v>12961598.56</v>
      </c>
      <c r="I262" s="46">
        <f>ROUND(IFERROR(C221*(SUM(D262:E262)),0),2)</f>
        <v>12286420</v>
      </c>
      <c r="J262" s="37">
        <f t="shared" si="100"/>
        <v>12286420</v>
      </c>
      <c r="K262" s="46">
        <f t="shared" si="88"/>
        <v>377485</v>
      </c>
      <c r="L262" s="63">
        <f t="shared" si="89"/>
        <v>0</v>
      </c>
      <c r="M262" s="46">
        <f t="shared" si="90"/>
        <v>0</v>
      </c>
      <c r="N262" s="64">
        <f t="shared" si="91"/>
        <v>0</v>
      </c>
      <c r="O262" s="45">
        <f t="shared" si="92"/>
        <v>12286420</v>
      </c>
      <c r="P262" s="46">
        <f t="shared" si="92"/>
        <v>377485</v>
      </c>
      <c r="Q262" s="68">
        <f t="shared" si="93"/>
        <v>0.779881719866681</v>
      </c>
      <c r="AX262" s="44">
        <v>202412</v>
      </c>
      <c r="AY262" s="45">
        <v>8560618.66</v>
      </c>
      <c r="AZ262" s="46">
        <v>6174654.25</v>
      </c>
      <c r="BA262" s="46">
        <f>IFERROR(AY133,0)</f>
        <v>271700</v>
      </c>
      <c r="BB262" s="46">
        <f>IFERROR([8]奶牛002大赔案!AQ42,0)</f>
        <v>0</v>
      </c>
      <c r="BC262" s="46">
        <f>IFERROR([8]奶牛002大赔案!AQ81,0)</f>
        <v>0</v>
      </c>
      <c r="BD262" s="45">
        <f>ROUND(IFERROR(AY90*AZ262,0),2)</f>
        <v>6880235.27</v>
      </c>
      <c r="BE262" s="46">
        <f>ROUND(IFERROR(AY221*(SUM(AZ262:BA262)),0),2)</f>
        <v>6683182.75</v>
      </c>
      <c r="BF262" s="37">
        <f t="shared" si="101"/>
        <v>6683182.75</v>
      </c>
      <c r="BG262" s="46">
        <f t="shared" si="94"/>
        <v>236828.5</v>
      </c>
      <c r="BH262" s="63">
        <f t="shared" si="95"/>
        <v>0</v>
      </c>
      <c r="BI262" s="46">
        <f t="shared" si="96"/>
        <v>0</v>
      </c>
      <c r="BJ262" s="46">
        <f t="shared" si="97"/>
        <v>0</v>
      </c>
      <c r="BK262" s="45">
        <f t="shared" si="98"/>
        <v>6683182.75</v>
      </c>
      <c r="BL262" s="46">
        <f t="shared" si="98"/>
        <v>236828.5</v>
      </c>
      <c r="BM262" s="68">
        <f t="shared" si="99"/>
        <v>0.780689225327554</v>
      </c>
    </row>
    <row r="263" ht="15" customHeight="1" outlineLevel="1" spans="2:65">
      <c r="B263" s="47" t="s">
        <v>59</v>
      </c>
      <c r="C263" s="48">
        <f t="shared" ref="C263:G263" si="102">IFERROR(SUM(C228:C262),0)</f>
        <v>196432785.75</v>
      </c>
      <c r="D263" s="48">
        <f t="shared" si="102"/>
        <v>168919075</v>
      </c>
      <c r="E263" s="48">
        <f t="shared" si="102"/>
        <v>500000</v>
      </c>
      <c r="F263" s="48">
        <f t="shared" si="102"/>
        <v>0</v>
      </c>
      <c r="G263" s="48">
        <f t="shared" si="102"/>
        <v>0</v>
      </c>
      <c r="H263" s="48">
        <f t="shared" ref="H263:K263" si="103">ROUND(IFERROR(SUM(H228:H262),0),2)</f>
        <v>172100231.07</v>
      </c>
      <c r="I263" s="48">
        <f t="shared" si="103"/>
        <v>172234233.42</v>
      </c>
      <c r="J263" s="48">
        <f t="shared" si="103"/>
        <v>172234233.42</v>
      </c>
      <c r="K263" s="48">
        <f t="shared" si="103"/>
        <v>2815158.42</v>
      </c>
      <c r="L263" s="48"/>
      <c r="M263" s="48">
        <f t="shared" ref="M263:P263" si="104">ROUND(IFERROR(SUM(M228:M262),0),2)</f>
        <v>0</v>
      </c>
      <c r="N263" s="48">
        <f t="shared" si="104"/>
        <v>0</v>
      </c>
      <c r="O263" s="48">
        <f t="shared" si="104"/>
        <v>172234233.42</v>
      </c>
      <c r="P263" s="48">
        <f t="shared" si="104"/>
        <v>2815158.42</v>
      </c>
      <c r="Q263" s="69"/>
      <c r="AX263" s="47" t="s">
        <v>59</v>
      </c>
      <c r="AY263" s="48">
        <f t="shared" ref="AY263:BC263" si="105">IFERROR(SUM(AY228:AY262),0)</f>
        <v>112637310.39</v>
      </c>
      <c r="AZ263" s="48">
        <f t="shared" si="105"/>
        <v>100190332.09</v>
      </c>
      <c r="BA263" s="48">
        <f t="shared" si="105"/>
        <v>275000</v>
      </c>
      <c r="BB263" s="48">
        <f t="shared" si="105"/>
        <v>0</v>
      </c>
      <c r="BC263" s="48">
        <f t="shared" si="105"/>
        <v>0</v>
      </c>
      <c r="BD263" s="48">
        <f t="shared" ref="BD263:BG263" si="106">ROUND(IFERROR(SUM(BD228:BD262),0),2)</f>
        <v>101746271.17</v>
      </c>
      <c r="BE263" s="48">
        <f t="shared" si="106"/>
        <v>101833312.12</v>
      </c>
      <c r="BF263" s="48">
        <f t="shared" si="106"/>
        <v>101833312.12</v>
      </c>
      <c r="BG263" s="48">
        <f t="shared" si="106"/>
        <v>1367980.03</v>
      </c>
      <c r="BH263" s="48"/>
      <c r="BI263" s="48">
        <f t="shared" ref="BI263:BL263" si="107">ROUND(IFERROR(SUM(BI228:BI262),0),2)</f>
        <v>0</v>
      </c>
      <c r="BJ263" s="48">
        <f t="shared" si="107"/>
        <v>0</v>
      </c>
      <c r="BK263" s="48">
        <f t="shared" si="107"/>
        <v>101833312.12</v>
      </c>
      <c r="BL263" s="48">
        <f t="shared" si="107"/>
        <v>1367980.03</v>
      </c>
      <c r="BM263" s="69"/>
    </row>
    <row r="264" ht="15" customHeight="1" spans="9:9">
      <c r="I264" s="65"/>
    </row>
    <row r="265" ht="15" customHeight="1" spans="11:11">
      <c r="K265" s="65">
        <f>K263-[8]奶牛002预期赔付率!J40</f>
        <v>49972.0099999998</v>
      </c>
    </row>
    <row r="266" ht="15" customHeight="1" spans="2:86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2"/>
    </row>
    <row r="267" ht="15" customHeight="1" spans="2:86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  <c r="CH267" s="2"/>
    </row>
    <row r="268" ht="15" customHeight="1" spans="2:86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201506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2"/>
    </row>
    <row r="269" ht="15" customHeight="1" spans="2:86">
      <c r="B269" s="10">
        <v>201509</v>
      </c>
      <c r="C269" s="11">
        <f t="shared" ref="C269:C302" si="108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201509</v>
      </c>
      <c r="AY269" s="11">
        <f t="shared" ref="AY269:AY287" si="109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2"/>
    </row>
    <row r="270" ht="15" customHeight="1" spans="2:86">
      <c r="B270" s="10">
        <v>201512</v>
      </c>
      <c r="C270" s="11">
        <f t="shared" si="108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201512</v>
      </c>
      <c r="AY270" s="11">
        <f t="shared" si="109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2"/>
    </row>
    <row r="271" ht="15" customHeight="1" spans="2:86">
      <c r="B271" s="10">
        <v>201603</v>
      </c>
      <c r="C271" s="11">
        <f t="shared" si="108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201603</v>
      </c>
      <c r="AY271" s="11">
        <f t="shared" si="109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  <c r="CH271" s="2"/>
    </row>
    <row r="272" ht="15" customHeight="1" spans="2:86">
      <c r="B272" s="10">
        <v>201606</v>
      </c>
      <c r="C272" s="11">
        <f t="shared" si="108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0">IFERROR($C272*AF$93/SUM($AF$93:$AK$93),0)</f>
        <v>0</v>
      </c>
      <c r="AG272" s="11">
        <f t="shared" si="110"/>
        <v>0</v>
      </c>
      <c r="AH272" s="11">
        <f t="shared" si="110"/>
        <v>0</v>
      </c>
      <c r="AI272" s="11">
        <f t="shared" si="110"/>
        <v>0</v>
      </c>
      <c r="AJ272" s="11">
        <f t="shared" si="110"/>
        <v>0</v>
      </c>
      <c r="AK272" s="11">
        <f t="shared" si="110"/>
        <v>0</v>
      </c>
      <c r="AX272" s="10">
        <v>201606</v>
      </c>
      <c r="AY272" s="11">
        <f t="shared" si="109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111">IFERROR($AY272*CB$93/SUM($AF$93:$CG$93),0)</f>
        <v>0</v>
      </c>
      <c r="CC272" s="11">
        <f t="shared" si="111"/>
        <v>0</v>
      </c>
      <c r="CD272" s="11">
        <f t="shared" si="111"/>
        <v>0</v>
      </c>
      <c r="CE272" s="11">
        <f t="shared" si="111"/>
        <v>0</v>
      </c>
      <c r="CF272" s="11">
        <f t="shared" si="111"/>
        <v>0</v>
      </c>
      <c r="CG272" s="11">
        <f t="shared" si="111"/>
        <v>0</v>
      </c>
      <c r="CH272" s="2"/>
    </row>
    <row r="273" ht="15" customHeight="1" spans="2:86">
      <c r="B273" s="10">
        <v>201609</v>
      </c>
      <c r="C273" s="11">
        <f t="shared" si="108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2">IFERROR($C273*AE$93/SUM($AE$93:$AK$93),0)</f>
        <v>0</v>
      </c>
      <c r="AF273" s="11">
        <f t="shared" si="112"/>
        <v>0</v>
      </c>
      <c r="AG273" s="11">
        <f t="shared" si="112"/>
        <v>0</v>
      </c>
      <c r="AH273" s="11">
        <f t="shared" si="112"/>
        <v>0</v>
      </c>
      <c r="AI273" s="11">
        <f t="shared" si="112"/>
        <v>0</v>
      </c>
      <c r="AJ273" s="11">
        <f t="shared" si="112"/>
        <v>0</v>
      </c>
      <c r="AK273" s="11">
        <f t="shared" si="112"/>
        <v>0</v>
      </c>
      <c r="AX273" s="10">
        <v>201609</v>
      </c>
      <c r="AY273" s="11">
        <f t="shared" si="109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113">IFERROR($AY273*CA$93/SUM($AE$93:$CG$93),0)</f>
        <v>0</v>
      </c>
      <c r="CB273" s="11">
        <f t="shared" si="113"/>
        <v>0</v>
      </c>
      <c r="CC273" s="11">
        <f t="shared" si="113"/>
        <v>0</v>
      </c>
      <c r="CD273" s="11">
        <f t="shared" si="113"/>
        <v>0</v>
      </c>
      <c r="CE273" s="11">
        <f t="shared" si="113"/>
        <v>0</v>
      </c>
      <c r="CF273" s="11">
        <f t="shared" si="113"/>
        <v>0</v>
      </c>
      <c r="CG273" s="11">
        <f t="shared" si="113"/>
        <v>0</v>
      </c>
      <c r="CH273" s="2"/>
    </row>
    <row r="274" ht="15" customHeight="1" spans="2:86">
      <c r="B274" s="10">
        <v>201612</v>
      </c>
      <c r="C274" s="11">
        <f t="shared" si="108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4">IFERROR($C274*AD$93/SUM($AD$93:$AK$93),0)</f>
        <v>0</v>
      </c>
      <c r="AE274" s="11">
        <f t="shared" si="114"/>
        <v>0</v>
      </c>
      <c r="AF274" s="11">
        <f t="shared" si="114"/>
        <v>0</v>
      </c>
      <c r="AG274" s="11">
        <f t="shared" si="114"/>
        <v>0</v>
      </c>
      <c r="AH274" s="11">
        <f t="shared" si="114"/>
        <v>0</v>
      </c>
      <c r="AI274" s="11">
        <f t="shared" si="114"/>
        <v>0</v>
      </c>
      <c r="AJ274" s="11">
        <f t="shared" si="114"/>
        <v>0</v>
      </c>
      <c r="AK274" s="11">
        <f t="shared" si="114"/>
        <v>0</v>
      </c>
      <c r="AX274" s="10">
        <v>201612</v>
      </c>
      <c r="AY274" s="11">
        <f t="shared" si="109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115">IFERROR($AY274*BZ$93/SUM($AD$93:$CG$93),0)</f>
        <v>0</v>
      </c>
      <c r="CA274" s="11">
        <f t="shared" si="115"/>
        <v>0</v>
      </c>
      <c r="CB274" s="11">
        <f t="shared" si="115"/>
        <v>0</v>
      </c>
      <c r="CC274" s="11">
        <f t="shared" si="115"/>
        <v>0</v>
      </c>
      <c r="CD274" s="11">
        <f t="shared" si="115"/>
        <v>0</v>
      </c>
      <c r="CE274" s="11">
        <f t="shared" si="115"/>
        <v>0</v>
      </c>
      <c r="CF274" s="11">
        <f t="shared" si="115"/>
        <v>0</v>
      </c>
      <c r="CG274" s="11">
        <f t="shared" si="115"/>
        <v>0</v>
      </c>
      <c r="CH274" s="2"/>
    </row>
    <row r="275" ht="15" customHeight="1" spans="2:86">
      <c r="B275" s="10">
        <v>201703</v>
      </c>
      <c r="C275" s="11">
        <f t="shared" si="108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16">IFERROR($C275*AC$93/SUM($AC$93:$AK$93),0)</f>
        <v>0</v>
      </c>
      <c r="AD275" s="11">
        <f t="shared" si="116"/>
        <v>0</v>
      </c>
      <c r="AE275" s="11">
        <f t="shared" si="116"/>
        <v>0</v>
      </c>
      <c r="AF275" s="11">
        <f t="shared" si="116"/>
        <v>0</v>
      </c>
      <c r="AG275" s="11">
        <f t="shared" si="116"/>
        <v>0</v>
      </c>
      <c r="AH275" s="11">
        <f t="shared" si="116"/>
        <v>0</v>
      </c>
      <c r="AI275" s="11">
        <f t="shared" si="116"/>
        <v>0</v>
      </c>
      <c r="AJ275" s="11">
        <f t="shared" si="116"/>
        <v>0</v>
      </c>
      <c r="AK275" s="11">
        <f t="shared" si="116"/>
        <v>0</v>
      </c>
      <c r="AX275" s="10">
        <v>201703</v>
      </c>
      <c r="AY275" s="11">
        <f t="shared" si="109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117">IFERROR($AY275*BY$93/SUM($AC$93:$CG$93),0)</f>
        <v>0</v>
      </c>
      <c r="BZ275" s="11">
        <f t="shared" si="117"/>
        <v>0</v>
      </c>
      <c r="CA275" s="11">
        <f t="shared" si="117"/>
        <v>0</v>
      </c>
      <c r="CB275" s="11">
        <f t="shared" si="117"/>
        <v>0</v>
      </c>
      <c r="CC275" s="11">
        <f t="shared" si="117"/>
        <v>0</v>
      </c>
      <c r="CD275" s="11">
        <f t="shared" si="117"/>
        <v>0</v>
      </c>
      <c r="CE275" s="11">
        <f t="shared" si="117"/>
        <v>0</v>
      </c>
      <c r="CF275" s="11">
        <f t="shared" si="117"/>
        <v>0</v>
      </c>
      <c r="CG275" s="11">
        <f t="shared" si="117"/>
        <v>0</v>
      </c>
      <c r="CH275" s="2"/>
    </row>
    <row r="276" ht="15" customHeight="1" spans="2:86">
      <c r="B276" s="10">
        <v>201706</v>
      </c>
      <c r="C276" s="11">
        <f t="shared" si="108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18">IFERROR($C276*AB$93/SUM($AB$93:$AK$93),0)</f>
        <v>0</v>
      </c>
      <c r="AC276" s="11">
        <f t="shared" si="118"/>
        <v>0</v>
      </c>
      <c r="AD276" s="11">
        <f t="shared" si="118"/>
        <v>0</v>
      </c>
      <c r="AE276" s="11">
        <f t="shared" si="118"/>
        <v>0</v>
      </c>
      <c r="AF276" s="11">
        <f t="shared" si="118"/>
        <v>0</v>
      </c>
      <c r="AG276" s="11">
        <f t="shared" si="118"/>
        <v>0</v>
      </c>
      <c r="AH276" s="11">
        <f t="shared" si="118"/>
        <v>0</v>
      </c>
      <c r="AI276" s="11">
        <f t="shared" si="118"/>
        <v>0</v>
      </c>
      <c r="AJ276" s="11">
        <f t="shared" si="118"/>
        <v>0</v>
      </c>
      <c r="AK276" s="11">
        <f t="shared" si="118"/>
        <v>0</v>
      </c>
      <c r="AX276" s="10">
        <v>201706</v>
      </c>
      <c r="AY276" s="11">
        <f t="shared" si="109"/>
        <v>0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119">IFERROR($AY276*BX$93/SUM($AB$93:$CG$93),0)</f>
        <v>0</v>
      </c>
      <c r="BY276" s="11">
        <f t="shared" si="119"/>
        <v>0</v>
      </c>
      <c r="BZ276" s="11">
        <f t="shared" si="119"/>
        <v>0</v>
      </c>
      <c r="CA276" s="11">
        <f t="shared" si="119"/>
        <v>0</v>
      </c>
      <c r="CB276" s="11">
        <f t="shared" si="119"/>
        <v>0</v>
      </c>
      <c r="CC276" s="11">
        <f t="shared" si="119"/>
        <v>0</v>
      </c>
      <c r="CD276" s="11">
        <f t="shared" si="119"/>
        <v>0</v>
      </c>
      <c r="CE276" s="11">
        <f t="shared" si="119"/>
        <v>0</v>
      </c>
      <c r="CF276" s="11">
        <f t="shared" si="119"/>
        <v>0</v>
      </c>
      <c r="CG276" s="11">
        <f t="shared" si="119"/>
        <v>0</v>
      </c>
      <c r="CH276" s="2"/>
    </row>
    <row r="277" ht="15" customHeight="1" spans="2:86">
      <c r="B277" s="10">
        <v>201709</v>
      </c>
      <c r="C277" s="11">
        <f t="shared" si="108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0">IFERROR($C277*AA$93/SUM($AA$93:$AK$93),0)</f>
        <v>0</v>
      </c>
      <c r="AB277" s="11">
        <f t="shared" si="120"/>
        <v>0</v>
      </c>
      <c r="AC277" s="11">
        <f t="shared" si="120"/>
        <v>0</v>
      </c>
      <c r="AD277" s="11">
        <f t="shared" si="120"/>
        <v>0</v>
      </c>
      <c r="AE277" s="11">
        <f t="shared" si="120"/>
        <v>0</v>
      </c>
      <c r="AF277" s="11">
        <f t="shared" si="120"/>
        <v>0</v>
      </c>
      <c r="AG277" s="11">
        <f t="shared" si="120"/>
        <v>0</v>
      </c>
      <c r="AH277" s="11">
        <f t="shared" si="120"/>
        <v>0</v>
      </c>
      <c r="AI277" s="11">
        <f t="shared" si="120"/>
        <v>0</v>
      </c>
      <c r="AJ277" s="11">
        <f t="shared" si="120"/>
        <v>0</v>
      </c>
      <c r="AK277" s="11">
        <f t="shared" si="120"/>
        <v>0</v>
      </c>
      <c r="AX277" s="10">
        <v>201709</v>
      </c>
      <c r="AY277" s="11">
        <f t="shared" si="109"/>
        <v>0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121">IFERROR($AY277*BW$93/SUM($AA$93:$CG$93),0)</f>
        <v>0</v>
      </c>
      <c r="BX277" s="11">
        <f t="shared" si="121"/>
        <v>0</v>
      </c>
      <c r="BY277" s="11">
        <f t="shared" si="121"/>
        <v>0</v>
      </c>
      <c r="BZ277" s="11">
        <f t="shared" si="121"/>
        <v>0</v>
      </c>
      <c r="CA277" s="11">
        <f t="shared" si="121"/>
        <v>0</v>
      </c>
      <c r="CB277" s="11">
        <f t="shared" si="121"/>
        <v>0</v>
      </c>
      <c r="CC277" s="11">
        <f t="shared" si="121"/>
        <v>0</v>
      </c>
      <c r="CD277" s="11">
        <f t="shared" si="121"/>
        <v>0</v>
      </c>
      <c r="CE277" s="11">
        <f t="shared" si="121"/>
        <v>0</v>
      </c>
      <c r="CF277" s="11">
        <f t="shared" si="121"/>
        <v>0</v>
      </c>
      <c r="CG277" s="11">
        <f t="shared" si="121"/>
        <v>0</v>
      </c>
      <c r="CH277" s="2"/>
    </row>
    <row r="278" ht="15" customHeight="1" spans="2:86">
      <c r="B278" s="10">
        <v>201712</v>
      </c>
      <c r="C278" s="11">
        <f t="shared" si="108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2">IFERROR($C278*Z$93/SUM($Z$93:$AK$93),0)</f>
        <v>0</v>
      </c>
      <c r="AA278" s="11">
        <f t="shared" si="122"/>
        <v>0</v>
      </c>
      <c r="AB278" s="11">
        <f t="shared" si="122"/>
        <v>0</v>
      </c>
      <c r="AC278" s="11">
        <f t="shared" si="122"/>
        <v>0</v>
      </c>
      <c r="AD278" s="11">
        <f t="shared" si="122"/>
        <v>0</v>
      </c>
      <c r="AE278" s="11">
        <f t="shared" si="122"/>
        <v>0</v>
      </c>
      <c r="AF278" s="11">
        <f t="shared" si="122"/>
        <v>0</v>
      </c>
      <c r="AG278" s="11">
        <f t="shared" si="122"/>
        <v>0</v>
      </c>
      <c r="AH278" s="11">
        <f t="shared" si="122"/>
        <v>0</v>
      </c>
      <c r="AI278" s="11">
        <f t="shared" si="122"/>
        <v>0</v>
      </c>
      <c r="AJ278" s="11">
        <f t="shared" si="122"/>
        <v>0</v>
      </c>
      <c r="AK278" s="11">
        <f t="shared" si="122"/>
        <v>0</v>
      </c>
      <c r="AX278" s="10">
        <v>201712</v>
      </c>
      <c r="AY278" s="11">
        <f t="shared" si="109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123">IFERROR($AY278*BV$93/SUM($Z$93:$CG$93),0)</f>
        <v>0</v>
      </c>
      <c r="BW278" s="11">
        <f t="shared" si="123"/>
        <v>0</v>
      </c>
      <c r="BX278" s="11">
        <f t="shared" si="123"/>
        <v>0</v>
      </c>
      <c r="BY278" s="11">
        <f t="shared" si="123"/>
        <v>0</v>
      </c>
      <c r="BZ278" s="11">
        <f t="shared" si="123"/>
        <v>0</v>
      </c>
      <c r="CA278" s="11">
        <f t="shared" si="123"/>
        <v>0</v>
      </c>
      <c r="CB278" s="11">
        <f t="shared" si="123"/>
        <v>0</v>
      </c>
      <c r="CC278" s="11">
        <f t="shared" si="123"/>
        <v>0</v>
      </c>
      <c r="CD278" s="11">
        <f t="shared" si="123"/>
        <v>0</v>
      </c>
      <c r="CE278" s="11">
        <f t="shared" si="123"/>
        <v>0</v>
      </c>
      <c r="CF278" s="11">
        <f t="shared" si="123"/>
        <v>0</v>
      </c>
      <c r="CG278" s="11">
        <f t="shared" si="123"/>
        <v>0</v>
      </c>
      <c r="CH278" s="2"/>
    </row>
    <row r="279" ht="15" customHeight="1" spans="2:86">
      <c r="B279" s="10">
        <v>201803</v>
      </c>
      <c r="C279" s="11">
        <f t="shared" si="108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4">IFERROR($C279*Y$93/SUM($Y$93:$AK$93),0)</f>
        <v>0</v>
      </c>
      <c r="Z279" s="11">
        <f t="shared" si="124"/>
        <v>0</v>
      </c>
      <c r="AA279" s="11">
        <f t="shared" si="124"/>
        <v>0</v>
      </c>
      <c r="AB279" s="11">
        <f t="shared" si="124"/>
        <v>0</v>
      </c>
      <c r="AC279" s="11">
        <f t="shared" si="124"/>
        <v>0</v>
      </c>
      <c r="AD279" s="11">
        <f t="shared" si="124"/>
        <v>0</v>
      </c>
      <c r="AE279" s="11">
        <f t="shared" si="124"/>
        <v>0</v>
      </c>
      <c r="AF279" s="11">
        <f t="shared" si="124"/>
        <v>0</v>
      </c>
      <c r="AG279" s="11">
        <f t="shared" si="124"/>
        <v>0</v>
      </c>
      <c r="AH279" s="11">
        <f t="shared" si="124"/>
        <v>0</v>
      </c>
      <c r="AI279" s="11">
        <f t="shared" si="124"/>
        <v>0</v>
      </c>
      <c r="AJ279" s="11">
        <f t="shared" si="124"/>
        <v>0</v>
      </c>
      <c r="AK279" s="11">
        <f t="shared" si="124"/>
        <v>0</v>
      </c>
      <c r="AX279" s="10">
        <v>201803</v>
      </c>
      <c r="AY279" s="11">
        <f t="shared" si="109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125">IFERROR($AY279*BU$93/SUM($Y$93:$CG$93),0)</f>
        <v>0</v>
      </c>
      <c r="BV279" s="11">
        <f t="shared" si="125"/>
        <v>0</v>
      </c>
      <c r="BW279" s="11">
        <f t="shared" si="125"/>
        <v>0</v>
      </c>
      <c r="BX279" s="11">
        <f t="shared" si="125"/>
        <v>0</v>
      </c>
      <c r="BY279" s="11">
        <f t="shared" si="125"/>
        <v>0</v>
      </c>
      <c r="BZ279" s="11">
        <f t="shared" si="125"/>
        <v>0</v>
      </c>
      <c r="CA279" s="11">
        <f t="shared" si="125"/>
        <v>0</v>
      </c>
      <c r="CB279" s="11">
        <f t="shared" si="125"/>
        <v>0</v>
      </c>
      <c r="CC279" s="11">
        <f t="shared" si="125"/>
        <v>0</v>
      </c>
      <c r="CD279" s="11">
        <f t="shared" si="125"/>
        <v>0</v>
      </c>
      <c r="CE279" s="11">
        <f t="shared" si="125"/>
        <v>0</v>
      </c>
      <c r="CF279" s="11">
        <f t="shared" si="125"/>
        <v>0</v>
      </c>
      <c r="CG279" s="11">
        <f t="shared" si="125"/>
        <v>0</v>
      </c>
      <c r="CH279" s="2"/>
    </row>
    <row r="280" ht="15" customHeight="1" spans="2:86">
      <c r="B280" s="10">
        <v>201806</v>
      </c>
      <c r="C280" s="11">
        <f t="shared" si="108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26">IFERROR($C280*Y$93/SUM($X$93:$AK$93),0)</f>
        <v>0</v>
      </c>
      <c r="Z280" s="11">
        <f t="shared" si="126"/>
        <v>0</v>
      </c>
      <c r="AA280" s="11">
        <f t="shared" si="126"/>
        <v>0</v>
      </c>
      <c r="AB280" s="11">
        <f t="shared" si="126"/>
        <v>0</v>
      </c>
      <c r="AC280" s="11">
        <f t="shared" si="126"/>
        <v>0</v>
      </c>
      <c r="AD280" s="11">
        <f t="shared" si="126"/>
        <v>0</v>
      </c>
      <c r="AE280" s="11">
        <f t="shared" si="126"/>
        <v>0</v>
      </c>
      <c r="AF280" s="11">
        <f t="shared" si="126"/>
        <v>0</v>
      </c>
      <c r="AG280" s="11">
        <f t="shared" si="126"/>
        <v>0</v>
      </c>
      <c r="AH280" s="11">
        <f t="shared" si="126"/>
        <v>0</v>
      </c>
      <c r="AI280" s="11">
        <f t="shared" si="126"/>
        <v>0</v>
      </c>
      <c r="AJ280" s="11">
        <f t="shared" si="126"/>
        <v>0</v>
      </c>
      <c r="AK280" s="11">
        <f t="shared" si="126"/>
        <v>0</v>
      </c>
      <c r="AX280" s="10">
        <v>201806</v>
      </c>
      <c r="AY280" s="11">
        <f t="shared" si="109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127">IFERROR($AY280*BU$93/SUM($X$93:$CG$93),0)</f>
        <v>0</v>
      </c>
      <c r="BV280" s="11">
        <f t="shared" si="127"/>
        <v>0</v>
      </c>
      <c r="BW280" s="11">
        <f t="shared" si="127"/>
        <v>0</v>
      </c>
      <c r="BX280" s="11">
        <f t="shared" si="127"/>
        <v>0</v>
      </c>
      <c r="BY280" s="11">
        <f t="shared" si="127"/>
        <v>0</v>
      </c>
      <c r="BZ280" s="11">
        <f t="shared" si="127"/>
        <v>0</v>
      </c>
      <c r="CA280" s="11">
        <f t="shared" si="127"/>
        <v>0</v>
      </c>
      <c r="CB280" s="11">
        <f t="shared" si="127"/>
        <v>0</v>
      </c>
      <c r="CC280" s="11">
        <f t="shared" si="127"/>
        <v>0</v>
      </c>
      <c r="CD280" s="11">
        <f t="shared" si="127"/>
        <v>0</v>
      </c>
      <c r="CE280" s="11">
        <f t="shared" si="127"/>
        <v>0</v>
      </c>
      <c r="CF280" s="11">
        <f t="shared" si="127"/>
        <v>0</v>
      </c>
      <c r="CG280" s="11">
        <f t="shared" si="127"/>
        <v>0</v>
      </c>
      <c r="CH280" s="2"/>
    </row>
    <row r="281" ht="15" customHeight="1" spans="2:86">
      <c r="B281" s="10">
        <v>201809</v>
      </c>
      <c r="C281" s="11">
        <f t="shared" si="108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28">IFERROR($C281*Z$93/SUM($W$93:$AK$93),0)</f>
        <v>0</v>
      </c>
      <c r="AA281" s="11">
        <f t="shared" si="128"/>
        <v>0</v>
      </c>
      <c r="AB281" s="11">
        <f t="shared" si="128"/>
        <v>0</v>
      </c>
      <c r="AC281" s="11">
        <f t="shared" si="128"/>
        <v>0</v>
      </c>
      <c r="AD281" s="11">
        <f t="shared" si="128"/>
        <v>0</v>
      </c>
      <c r="AE281" s="11">
        <f t="shared" si="128"/>
        <v>0</v>
      </c>
      <c r="AF281" s="11">
        <f t="shared" si="128"/>
        <v>0</v>
      </c>
      <c r="AG281" s="11">
        <f t="shared" si="128"/>
        <v>0</v>
      </c>
      <c r="AH281" s="11">
        <f t="shared" si="128"/>
        <v>0</v>
      </c>
      <c r="AI281" s="11">
        <f t="shared" si="128"/>
        <v>0</v>
      </c>
      <c r="AJ281" s="11">
        <f t="shared" si="128"/>
        <v>0</v>
      </c>
      <c r="AK281" s="11">
        <f t="shared" si="128"/>
        <v>0</v>
      </c>
      <c r="AX281" s="10">
        <v>201809</v>
      </c>
      <c r="AY281" s="11">
        <f t="shared" si="109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129">IFERROR($AY281*BV$93/SUM($W$93:$CG$93),0)</f>
        <v>0</v>
      </c>
      <c r="BW281" s="11">
        <f t="shared" si="129"/>
        <v>0</v>
      </c>
      <c r="BX281" s="11">
        <f t="shared" si="129"/>
        <v>0</v>
      </c>
      <c r="BY281" s="11">
        <f t="shared" si="129"/>
        <v>0</v>
      </c>
      <c r="BZ281" s="11">
        <f t="shared" si="129"/>
        <v>0</v>
      </c>
      <c r="CA281" s="11">
        <f t="shared" si="129"/>
        <v>0</v>
      </c>
      <c r="CB281" s="11">
        <f t="shared" si="129"/>
        <v>0</v>
      </c>
      <c r="CC281" s="11">
        <f t="shared" si="129"/>
        <v>0</v>
      </c>
      <c r="CD281" s="11">
        <f t="shared" si="129"/>
        <v>0</v>
      </c>
      <c r="CE281" s="11">
        <f t="shared" si="129"/>
        <v>0</v>
      </c>
      <c r="CF281" s="11">
        <f t="shared" si="129"/>
        <v>0</v>
      </c>
      <c r="CG281" s="11">
        <f t="shared" si="129"/>
        <v>0</v>
      </c>
      <c r="CH281" s="2"/>
    </row>
    <row r="282" ht="15" customHeight="1" spans="2:86">
      <c r="B282" s="10">
        <v>201812</v>
      </c>
      <c r="C282" s="11">
        <f t="shared" si="108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0">IFERROR($C282*Y$93/SUM($V$93:$AK$93),0)</f>
        <v>0</v>
      </c>
      <c r="Z282" s="73">
        <f t="shared" si="130"/>
        <v>0</v>
      </c>
      <c r="AA282" s="73">
        <f t="shared" si="130"/>
        <v>0</v>
      </c>
      <c r="AB282" s="73">
        <f t="shared" si="130"/>
        <v>0</v>
      </c>
      <c r="AC282" s="73">
        <f t="shared" si="130"/>
        <v>0</v>
      </c>
      <c r="AD282" s="73">
        <f t="shared" si="130"/>
        <v>0</v>
      </c>
      <c r="AE282" s="73">
        <f t="shared" si="130"/>
        <v>0</v>
      </c>
      <c r="AF282" s="73">
        <f t="shared" si="130"/>
        <v>0</v>
      </c>
      <c r="AG282" s="73">
        <f t="shared" si="130"/>
        <v>0</v>
      </c>
      <c r="AH282" s="73">
        <f t="shared" si="130"/>
        <v>0</v>
      </c>
      <c r="AI282" s="73">
        <f t="shared" si="130"/>
        <v>0</v>
      </c>
      <c r="AJ282" s="73">
        <f t="shared" si="130"/>
        <v>0</v>
      </c>
      <c r="AK282" s="73">
        <f t="shared" si="130"/>
        <v>0</v>
      </c>
      <c r="AX282" s="10">
        <v>201812</v>
      </c>
      <c r="AY282" s="11">
        <f t="shared" si="109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131">IFERROR($AY282*BT$93/SUM($V$93:$CG$93),0)</f>
        <v>0</v>
      </c>
      <c r="BU282" s="73">
        <f t="shared" si="131"/>
        <v>0</v>
      </c>
      <c r="BV282" s="73">
        <f t="shared" si="131"/>
        <v>0</v>
      </c>
      <c r="BW282" s="73">
        <f t="shared" si="131"/>
        <v>0</v>
      </c>
      <c r="BX282" s="73">
        <f t="shared" si="131"/>
        <v>0</v>
      </c>
      <c r="BY282" s="73">
        <f t="shared" si="131"/>
        <v>0</v>
      </c>
      <c r="BZ282" s="73">
        <f t="shared" si="131"/>
        <v>0</v>
      </c>
      <c r="CA282" s="73">
        <f t="shared" si="131"/>
        <v>0</v>
      </c>
      <c r="CB282" s="73">
        <f t="shared" si="131"/>
        <v>0</v>
      </c>
      <c r="CC282" s="73">
        <f t="shared" si="131"/>
        <v>0</v>
      </c>
      <c r="CD282" s="73">
        <f t="shared" si="131"/>
        <v>0</v>
      </c>
      <c r="CE282" s="73">
        <f t="shared" si="131"/>
        <v>0</v>
      </c>
      <c r="CF282" s="73">
        <f t="shared" si="131"/>
        <v>0</v>
      </c>
      <c r="CG282" s="73">
        <f t="shared" si="131"/>
        <v>0</v>
      </c>
      <c r="CH282" s="2"/>
    </row>
    <row r="283" ht="15" customHeight="1" spans="2:86">
      <c r="B283" s="10">
        <v>201903</v>
      </c>
      <c r="C283" s="11">
        <f t="shared" si="108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2">IFERROR($C283*X$93/SUM($W$93:$AK$93),0)</f>
        <v>0</v>
      </c>
      <c r="Y283" s="73">
        <f t="shared" si="132"/>
        <v>0</v>
      </c>
      <c r="Z283" s="73">
        <f t="shared" si="132"/>
        <v>0</v>
      </c>
      <c r="AA283" s="73">
        <f t="shared" si="132"/>
        <v>0</v>
      </c>
      <c r="AB283" s="73">
        <f t="shared" si="132"/>
        <v>0</v>
      </c>
      <c r="AC283" s="73">
        <f t="shared" si="132"/>
        <v>0</v>
      </c>
      <c r="AD283" s="73">
        <f t="shared" si="132"/>
        <v>0</v>
      </c>
      <c r="AE283" s="73">
        <f t="shared" si="132"/>
        <v>0</v>
      </c>
      <c r="AF283" s="73">
        <f t="shared" si="132"/>
        <v>0</v>
      </c>
      <c r="AG283" s="73">
        <f t="shared" si="132"/>
        <v>0</v>
      </c>
      <c r="AH283" s="73">
        <f t="shared" si="132"/>
        <v>0</v>
      </c>
      <c r="AI283" s="73">
        <f t="shared" si="132"/>
        <v>0</v>
      </c>
      <c r="AJ283" s="73">
        <f t="shared" si="132"/>
        <v>0</v>
      </c>
      <c r="AK283" s="73">
        <f t="shared" si="132"/>
        <v>0</v>
      </c>
      <c r="AX283" s="10">
        <v>201903</v>
      </c>
      <c r="AY283" s="11">
        <f t="shared" si="109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133">IFERROR($AY283*BS$93/SUM($W$93:$CG$93),0)</f>
        <v>0</v>
      </c>
      <c r="BT283" s="73">
        <f t="shared" si="133"/>
        <v>0</v>
      </c>
      <c r="BU283" s="73">
        <f t="shared" si="133"/>
        <v>0</v>
      </c>
      <c r="BV283" s="73">
        <f t="shared" si="133"/>
        <v>0</v>
      </c>
      <c r="BW283" s="73">
        <f t="shared" si="133"/>
        <v>0</v>
      </c>
      <c r="BX283" s="73">
        <f t="shared" si="133"/>
        <v>0</v>
      </c>
      <c r="BY283" s="73">
        <f t="shared" si="133"/>
        <v>0</v>
      </c>
      <c r="BZ283" s="73">
        <f t="shared" si="133"/>
        <v>0</v>
      </c>
      <c r="CA283" s="73">
        <f t="shared" si="133"/>
        <v>0</v>
      </c>
      <c r="CB283" s="73">
        <f t="shared" si="133"/>
        <v>0</v>
      </c>
      <c r="CC283" s="73">
        <f t="shared" si="133"/>
        <v>0</v>
      </c>
      <c r="CD283" s="73">
        <f t="shared" si="133"/>
        <v>0</v>
      </c>
      <c r="CE283" s="73">
        <f t="shared" si="133"/>
        <v>0</v>
      </c>
      <c r="CF283" s="73">
        <f t="shared" si="133"/>
        <v>0</v>
      </c>
      <c r="CG283" s="73">
        <f t="shared" si="133"/>
        <v>0</v>
      </c>
      <c r="CH283" s="2"/>
    </row>
    <row r="284" ht="15" customHeight="1" spans="2:86">
      <c r="B284" s="10">
        <v>201906</v>
      </c>
      <c r="C284" s="11">
        <f t="shared" si="108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4">IFERROR($C284*W$93/SUM($V$93:$AK$93),0)</f>
        <v>0</v>
      </c>
      <c r="X284" s="73">
        <f t="shared" si="134"/>
        <v>0</v>
      </c>
      <c r="Y284" s="73">
        <f t="shared" si="134"/>
        <v>0</v>
      </c>
      <c r="Z284" s="73">
        <f t="shared" si="134"/>
        <v>0</v>
      </c>
      <c r="AA284" s="73">
        <f t="shared" si="134"/>
        <v>0</v>
      </c>
      <c r="AB284" s="73">
        <f t="shared" si="134"/>
        <v>0</v>
      </c>
      <c r="AC284" s="73">
        <f t="shared" si="134"/>
        <v>0</v>
      </c>
      <c r="AD284" s="73">
        <f t="shared" si="134"/>
        <v>0</v>
      </c>
      <c r="AE284" s="73">
        <f t="shared" si="134"/>
        <v>0</v>
      </c>
      <c r="AF284" s="73">
        <f t="shared" si="134"/>
        <v>0</v>
      </c>
      <c r="AG284" s="73">
        <f t="shared" si="134"/>
        <v>0</v>
      </c>
      <c r="AH284" s="73">
        <f t="shared" si="134"/>
        <v>0</v>
      </c>
      <c r="AI284" s="73">
        <f t="shared" si="134"/>
        <v>0</v>
      </c>
      <c r="AJ284" s="73">
        <f t="shared" si="134"/>
        <v>0</v>
      </c>
      <c r="AK284" s="73">
        <f t="shared" si="134"/>
        <v>0</v>
      </c>
      <c r="AX284" s="10">
        <v>201906</v>
      </c>
      <c r="AY284" s="11">
        <f t="shared" si="109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135">IFERROR($AY284*BR$93/SUM($V$93:$CG$93),0)</f>
        <v>0</v>
      </c>
      <c r="BS284" s="73">
        <f t="shared" si="135"/>
        <v>0</v>
      </c>
      <c r="BT284" s="73">
        <f t="shared" si="135"/>
        <v>0</v>
      </c>
      <c r="BU284" s="73">
        <f t="shared" si="135"/>
        <v>0</v>
      </c>
      <c r="BV284" s="73">
        <f t="shared" si="135"/>
        <v>0</v>
      </c>
      <c r="BW284" s="73">
        <f t="shared" si="135"/>
        <v>0</v>
      </c>
      <c r="BX284" s="73">
        <f t="shared" si="135"/>
        <v>0</v>
      </c>
      <c r="BY284" s="73">
        <f t="shared" si="135"/>
        <v>0</v>
      </c>
      <c r="BZ284" s="73">
        <f t="shared" si="135"/>
        <v>0</v>
      </c>
      <c r="CA284" s="73">
        <f t="shared" si="135"/>
        <v>0</v>
      </c>
      <c r="CB284" s="73">
        <f t="shared" si="135"/>
        <v>0</v>
      </c>
      <c r="CC284" s="73">
        <f t="shared" si="135"/>
        <v>0</v>
      </c>
      <c r="CD284" s="73">
        <f t="shared" si="135"/>
        <v>0</v>
      </c>
      <c r="CE284" s="73">
        <f t="shared" si="135"/>
        <v>0</v>
      </c>
      <c r="CF284" s="73">
        <f t="shared" si="135"/>
        <v>0</v>
      </c>
      <c r="CG284" s="73">
        <f t="shared" si="135"/>
        <v>0</v>
      </c>
      <c r="CH284" s="2"/>
    </row>
    <row r="285" ht="15" customHeight="1" spans="2:86">
      <c r="B285" s="10">
        <v>201909</v>
      </c>
      <c r="C285" s="11">
        <f t="shared" si="108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36">IFERROR($C285*V$93/SUM($U$93:$AK$93),0)</f>
        <v>0</v>
      </c>
      <c r="W285" s="73">
        <f t="shared" si="136"/>
        <v>0</v>
      </c>
      <c r="X285" s="73">
        <f t="shared" si="136"/>
        <v>0</v>
      </c>
      <c r="Y285" s="73">
        <f t="shared" si="136"/>
        <v>0</v>
      </c>
      <c r="Z285" s="73">
        <f t="shared" si="136"/>
        <v>0</v>
      </c>
      <c r="AA285" s="73">
        <f t="shared" si="136"/>
        <v>0</v>
      </c>
      <c r="AB285" s="73">
        <f t="shared" si="136"/>
        <v>0</v>
      </c>
      <c r="AC285" s="73">
        <f t="shared" si="136"/>
        <v>0</v>
      </c>
      <c r="AD285" s="73">
        <f t="shared" si="136"/>
        <v>0</v>
      </c>
      <c r="AE285" s="73">
        <f t="shared" si="136"/>
        <v>0</v>
      </c>
      <c r="AF285" s="73">
        <f t="shared" si="136"/>
        <v>0</v>
      </c>
      <c r="AG285" s="73">
        <f t="shared" si="136"/>
        <v>0</v>
      </c>
      <c r="AH285" s="73">
        <f t="shared" si="136"/>
        <v>0</v>
      </c>
      <c r="AI285" s="73">
        <f t="shared" si="136"/>
        <v>0</v>
      </c>
      <c r="AJ285" s="73">
        <f t="shared" si="136"/>
        <v>0</v>
      </c>
      <c r="AK285" s="73">
        <f t="shared" si="136"/>
        <v>0</v>
      </c>
      <c r="AX285" s="10">
        <v>201909</v>
      </c>
      <c r="AY285" s="11">
        <f t="shared" si="109"/>
        <v>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137">IFERROR($AY285*BQ$93/SUM($U$93:$CG$93),0)</f>
        <v>0</v>
      </c>
      <c r="BR285" s="73">
        <f t="shared" si="137"/>
        <v>0</v>
      </c>
      <c r="BS285" s="73">
        <f t="shared" si="137"/>
        <v>0</v>
      </c>
      <c r="BT285" s="73">
        <f t="shared" si="137"/>
        <v>0</v>
      </c>
      <c r="BU285" s="73">
        <f t="shared" si="137"/>
        <v>0</v>
      </c>
      <c r="BV285" s="73">
        <f t="shared" si="137"/>
        <v>0</v>
      </c>
      <c r="BW285" s="73">
        <f t="shared" si="137"/>
        <v>0</v>
      </c>
      <c r="BX285" s="73">
        <f t="shared" si="137"/>
        <v>0</v>
      </c>
      <c r="BY285" s="73">
        <f t="shared" si="137"/>
        <v>0</v>
      </c>
      <c r="BZ285" s="73">
        <f t="shared" si="137"/>
        <v>0</v>
      </c>
      <c r="CA285" s="73">
        <f t="shared" si="137"/>
        <v>0</v>
      </c>
      <c r="CB285" s="73">
        <f t="shared" si="137"/>
        <v>0</v>
      </c>
      <c r="CC285" s="73">
        <f t="shared" si="137"/>
        <v>0</v>
      </c>
      <c r="CD285" s="73">
        <f t="shared" si="137"/>
        <v>0</v>
      </c>
      <c r="CE285" s="73">
        <f t="shared" si="137"/>
        <v>0</v>
      </c>
      <c r="CF285" s="73">
        <f t="shared" si="137"/>
        <v>0</v>
      </c>
      <c r="CG285" s="73">
        <f t="shared" si="137"/>
        <v>0</v>
      </c>
      <c r="CH285" s="2"/>
    </row>
    <row r="286" ht="15" customHeight="1" spans="2:86">
      <c r="B286" s="10">
        <v>201912</v>
      </c>
      <c r="C286" s="11">
        <f t="shared" si="108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38">IFERROR($C286*U$93/SUM($T$93:$AK$93),0)</f>
        <v>0</v>
      </c>
      <c r="V286" s="73">
        <f t="shared" si="138"/>
        <v>0</v>
      </c>
      <c r="W286" s="73">
        <f t="shared" si="138"/>
        <v>0</v>
      </c>
      <c r="X286" s="73">
        <f t="shared" si="138"/>
        <v>0</v>
      </c>
      <c r="Y286" s="73">
        <f t="shared" si="138"/>
        <v>0</v>
      </c>
      <c r="Z286" s="73">
        <f t="shared" si="138"/>
        <v>0</v>
      </c>
      <c r="AA286" s="73">
        <f t="shared" si="138"/>
        <v>0</v>
      </c>
      <c r="AB286" s="73">
        <f t="shared" si="138"/>
        <v>0</v>
      </c>
      <c r="AC286" s="73">
        <f t="shared" si="138"/>
        <v>0</v>
      </c>
      <c r="AD286" s="73">
        <f t="shared" si="138"/>
        <v>0</v>
      </c>
      <c r="AE286" s="73">
        <f t="shared" si="138"/>
        <v>0</v>
      </c>
      <c r="AF286" s="73">
        <f t="shared" si="138"/>
        <v>0</v>
      </c>
      <c r="AG286" s="73">
        <f t="shared" si="138"/>
        <v>0</v>
      </c>
      <c r="AH286" s="73">
        <f t="shared" si="138"/>
        <v>0</v>
      </c>
      <c r="AI286" s="73">
        <f t="shared" si="138"/>
        <v>0</v>
      </c>
      <c r="AJ286" s="73">
        <f t="shared" si="138"/>
        <v>0</v>
      </c>
      <c r="AK286" s="73">
        <f t="shared" si="138"/>
        <v>0</v>
      </c>
      <c r="AX286" s="10">
        <v>201912</v>
      </c>
      <c r="AY286" s="11">
        <f t="shared" si="109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139">IFERROR($AY286*BP$93/SUM($T$93:$CG$93),0)</f>
        <v>0</v>
      </c>
      <c r="BQ286" s="73">
        <f t="shared" si="139"/>
        <v>0</v>
      </c>
      <c r="BR286" s="73">
        <f t="shared" si="139"/>
        <v>0</v>
      </c>
      <c r="BS286" s="73">
        <f t="shared" si="139"/>
        <v>0</v>
      </c>
      <c r="BT286" s="73">
        <f t="shared" si="139"/>
        <v>0</v>
      </c>
      <c r="BU286" s="73">
        <f t="shared" si="139"/>
        <v>0</v>
      </c>
      <c r="BV286" s="73">
        <f t="shared" si="139"/>
        <v>0</v>
      </c>
      <c r="BW286" s="73">
        <f t="shared" si="139"/>
        <v>0</v>
      </c>
      <c r="BX286" s="73">
        <f t="shared" si="139"/>
        <v>0</v>
      </c>
      <c r="BY286" s="73">
        <f t="shared" si="139"/>
        <v>0</v>
      </c>
      <c r="BZ286" s="73">
        <f t="shared" si="139"/>
        <v>0</v>
      </c>
      <c r="CA286" s="73">
        <f t="shared" si="139"/>
        <v>0</v>
      </c>
      <c r="CB286" s="73">
        <f t="shared" si="139"/>
        <v>0</v>
      </c>
      <c r="CC286" s="73">
        <f t="shared" si="139"/>
        <v>0</v>
      </c>
      <c r="CD286" s="73">
        <f t="shared" si="139"/>
        <v>0</v>
      </c>
      <c r="CE286" s="73">
        <f t="shared" si="139"/>
        <v>0</v>
      </c>
      <c r="CF286" s="73">
        <f t="shared" si="139"/>
        <v>0</v>
      </c>
      <c r="CG286" s="73">
        <f t="shared" si="139"/>
        <v>0</v>
      </c>
      <c r="CH286" s="2"/>
    </row>
    <row r="287" ht="15" customHeight="1" spans="2:86">
      <c r="B287" s="10">
        <v>202003</v>
      </c>
      <c r="C287" s="11">
        <f t="shared" si="108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0">IFERROR($C287*T$93/SUM($S$93:$AK$93),0)</f>
        <v>0</v>
      </c>
      <c r="U287" s="73">
        <f t="shared" si="140"/>
        <v>0</v>
      </c>
      <c r="V287" s="73">
        <f t="shared" si="140"/>
        <v>0</v>
      </c>
      <c r="W287" s="73">
        <f t="shared" si="140"/>
        <v>0</v>
      </c>
      <c r="X287" s="73">
        <f t="shared" si="140"/>
        <v>0</v>
      </c>
      <c r="Y287" s="73">
        <f t="shared" si="140"/>
        <v>0</v>
      </c>
      <c r="Z287" s="73">
        <f t="shared" si="140"/>
        <v>0</v>
      </c>
      <c r="AA287" s="73">
        <f t="shared" si="140"/>
        <v>0</v>
      </c>
      <c r="AB287" s="73">
        <f t="shared" si="140"/>
        <v>0</v>
      </c>
      <c r="AC287" s="73">
        <f t="shared" si="140"/>
        <v>0</v>
      </c>
      <c r="AD287" s="73">
        <f t="shared" si="140"/>
        <v>0</v>
      </c>
      <c r="AE287" s="73">
        <f t="shared" si="140"/>
        <v>0</v>
      </c>
      <c r="AF287" s="73">
        <f t="shared" si="140"/>
        <v>0</v>
      </c>
      <c r="AG287" s="73">
        <f t="shared" si="140"/>
        <v>0</v>
      </c>
      <c r="AH287" s="73">
        <f t="shared" si="140"/>
        <v>0</v>
      </c>
      <c r="AI287" s="73">
        <f t="shared" si="140"/>
        <v>0</v>
      </c>
      <c r="AJ287" s="73">
        <f t="shared" si="140"/>
        <v>0</v>
      </c>
      <c r="AK287" s="73">
        <f t="shared" si="140"/>
        <v>0</v>
      </c>
      <c r="AX287" s="10">
        <v>202003</v>
      </c>
      <c r="AY287" s="11">
        <f t="shared" si="109"/>
        <v>0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141">IFERROR($AY287*BO$93/SUM($S$93:$CG$93),0)</f>
        <v>0</v>
      </c>
      <c r="BP287" s="73">
        <f t="shared" si="141"/>
        <v>0</v>
      </c>
      <c r="BQ287" s="73">
        <f t="shared" si="141"/>
        <v>0</v>
      </c>
      <c r="BR287" s="73">
        <f t="shared" si="141"/>
        <v>0</v>
      </c>
      <c r="BS287" s="73">
        <f t="shared" si="141"/>
        <v>0</v>
      </c>
      <c r="BT287" s="73">
        <f t="shared" si="141"/>
        <v>0</v>
      </c>
      <c r="BU287" s="73">
        <f t="shared" si="141"/>
        <v>0</v>
      </c>
      <c r="BV287" s="73">
        <f t="shared" si="141"/>
        <v>0</v>
      </c>
      <c r="BW287" s="73">
        <f t="shared" si="141"/>
        <v>0</v>
      </c>
      <c r="BX287" s="73">
        <f t="shared" si="141"/>
        <v>0</v>
      </c>
      <c r="BY287" s="73">
        <f t="shared" si="141"/>
        <v>0</v>
      </c>
      <c r="BZ287" s="73">
        <f t="shared" si="141"/>
        <v>0</v>
      </c>
      <c r="CA287" s="73">
        <f t="shared" si="141"/>
        <v>0</v>
      </c>
      <c r="CB287" s="73">
        <f t="shared" si="141"/>
        <v>0</v>
      </c>
      <c r="CC287" s="73">
        <f t="shared" si="141"/>
        <v>0</v>
      </c>
      <c r="CD287" s="73">
        <f t="shared" si="141"/>
        <v>0</v>
      </c>
      <c r="CE287" s="73">
        <f t="shared" si="141"/>
        <v>0</v>
      </c>
      <c r="CF287" s="73">
        <f t="shared" si="141"/>
        <v>0</v>
      </c>
      <c r="CG287" s="73">
        <f t="shared" si="141"/>
        <v>0</v>
      </c>
      <c r="CH287" s="2"/>
    </row>
    <row r="288" ht="15" customHeight="1" spans="2:86">
      <c r="B288" s="10">
        <v>202006</v>
      </c>
      <c r="C288" s="11">
        <f t="shared" si="108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2">IFERROR($C288*S$93/SUM($R$93:$AK$93),0)</f>
        <v>0</v>
      </c>
      <c r="T288" s="73">
        <f t="shared" si="142"/>
        <v>0</v>
      </c>
      <c r="U288" s="73">
        <f t="shared" si="142"/>
        <v>0</v>
      </c>
      <c r="V288" s="73">
        <f t="shared" si="142"/>
        <v>0</v>
      </c>
      <c r="W288" s="73">
        <f t="shared" si="142"/>
        <v>0</v>
      </c>
      <c r="X288" s="73">
        <f t="shared" si="142"/>
        <v>0</v>
      </c>
      <c r="Y288" s="73">
        <f t="shared" si="142"/>
        <v>0</v>
      </c>
      <c r="Z288" s="73">
        <f t="shared" si="142"/>
        <v>0</v>
      </c>
      <c r="AA288" s="73">
        <f t="shared" si="142"/>
        <v>0</v>
      </c>
      <c r="AB288" s="73">
        <f t="shared" si="142"/>
        <v>0</v>
      </c>
      <c r="AC288" s="73">
        <f t="shared" si="142"/>
        <v>0</v>
      </c>
      <c r="AD288" s="73">
        <f t="shared" si="142"/>
        <v>0</v>
      </c>
      <c r="AE288" s="73">
        <f t="shared" si="142"/>
        <v>0</v>
      </c>
      <c r="AF288" s="73">
        <f t="shared" si="142"/>
        <v>0</v>
      </c>
      <c r="AG288" s="73">
        <f t="shared" si="142"/>
        <v>0</v>
      </c>
      <c r="AH288" s="73">
        <f t="shared" si="142"/>
        <v>0</v>
      </c>
      <c r="AI288" s="73">
        <f t="shared" si="142"/>
        <v>0</v>
      </c>
      <c r="AJ288" s="73">
        <f t="shared" si="142"/>
        <v>0</v>
      </c>
      <c r="AK288" s="73">
        <f t="shared" si="142"/>
        <v>0</v>
      </c>
      <c r="AX288" s="10">
        <v>202006</v>
      </c>
      <c r="AY288" s="11">
        <f t="shared" ref="AY288:AY302" si="143">SUM(BF248,-AZ248)</f>
        <v>0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144">IFERROR($AY288*BN$93/SUM($BN$93:$CG$93),0)</f>
        <v>0</v>
      </c>
      <c r="BO288" s="73">
        <f t="shared" si="144"/>
        <v>0</v>
      </c>
      <c r="BP288" s="73">
        <f t="shared" si="144"/>
        <v>0</v>
      </c>
      <c r="BQ288" s="73">
        <f t="shared" si="144"/>
        <v>0</v>
      </c>
      <c r="BR288" s="73">
        <f t="shared" si="144"/>
        <v>0</v>
      </c>
      <c r="BS288" s="73">
        <f t="shared" si="144"/>
        <v>0</v>
      </c>
      <c r="BT288" s="73">
        <f t="shared" si="144"/>
        <v>0</v>
      </c>
      <c r="BU288" s="73">
        <f t="shared" si="144"/>
        <v>0</v>
      </c>
      <c r="BV288" s="73">
        <f t="shared" si="144"/>
        <v>0</v>
      </c>
      <c r="BW288" s="73">
        <f t="shared" si="144"/>
        <v>0</v>
      </c>
      <c r="BX288" s="73">
        <f t="shared" si="144"/>
        <v>0</v>
      </c>
      <c r="BY288" s="73">
        <f t="shared" si="144"/>
        <v>0</v>
      </c>
      <c r="BZ288" s="73">
        <f t="shared" si="144"/>
        <v>0</v>
      </c>
      <c r="CA288" s="73">
        <f t="shared" si="144"/>
        <v>0</v>
      </c>
      <c r="CB288" s="73">
        <f t="shared" si="144"/>
        <v>0</v>
      </c>
      <c r="CC288" s="73">
        <f t="shared" si="144"/>
        <v>0</v>
      </c>
      <c r="CD288" s="73">
        <f t="shared" si="144"/>
        <v>0</v>
      </c>
      <c r="CE288" s="73">
        <f t="shared" si="144"/>
        <v>0</v>
      </c>
      <c r="CF288" s="73">
        <f t="shared" si="144"/>
        <v>0</v>
      </c>
      <c r="CG288" s="73">
        <f t="shared" si="144"/>
        <v>0</v>
      </c>
      <c r="CH288" s="2"/>
    </row>
    <row r="289" ht="15" customHeight="1" spans="2:86">
      <c r="B289" s="10">
        <v>202009</v>
      </c>
      <c r="C289" s="11">
        <f t="shared" si="108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5">IFERROR($C289*R$93/SUM($Q$93:$AK$93),0)</f>
        <v>0</v>
      </c>
      <c r="S289" s="66">
        <f t="shared" si="145"/>
        <v>0</v>
      </c>
      <c r="T289" s="66">
        <f t="shared" si="145"/>
        <v>0</v>
      </c>
      <c r="U289" s="66">
        <f t="shared" si="145"/>
        <v>0</v>
      </c>
      <c r="V289" s="66">
        <f t="shared" si="145"/>
        <v>0</v>
      </c>
      <c r="W289" s="66">
        <f t="shared" si="145"/>
        <v>0</v>
      </c>
      <c r="X289" s="66">
        <f t="shared" si="145"/>
        <v>0</v>
      </c>
      <c r="Y289" s="66">
        <f t="shared" si="145"/>
        <v>0</v>
      </c>
      <c r="Z289" s="66">
        <f t="shared" si="145"/>
        <v>0</v>
      </c>
      <c r="AA289" s="66">
        <f t="shared" si="145"/>
        <v>0</v>
      </c>
      <c r="AB289" s="66">
        <f t="shared" si="145"/>
        <v>0</v>
      </c>
      <c r="AC289" s="66">
        <f t="shared" si="145"/>
        <v>0</v>
      </c>
      <c r="AD289" s="66">
        <f t="shared" si="145"/>
        <v>0</v>
      </c>
      <c r="AE289" s="66">
        <f t="shared" si="145"/>
        <v>0</v>
      </c>
      <c r="AF289" s="66">
        <f t="shared" si="145"/>
        <v>0</v>
      </c>
      <c r="AG289" s="66">
        <f t="shared" si="145"/>
        <v>0</v>
      </c>
      <c r="AH289" s="66">
        <f t="shared" si="145"/>
        <v>0</v>
      </c>
      <c r="AI289" s="66">
        <f t="shared" si="145"/>
        <v>0</v>
      </c>
      <c r="AJ289" s="66">
        <f t="shared" si="145"/>
        <v>0</v>
      </c>
      <c r="AK289" s="66">
        <f t="shared" si="145"/>
        <v>0</v>
      </c>
      <c r="AX289" s="10">
        <v>202009</v>
      </c>
      <c r="AY289" s="11">
        <f t="shared" si="143"/>
        <v>0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146">IFERROR($AY289*BM$93/SUM($BM$93:$CG$93),0)</f>
        <v>0</v>
      </c>
      <c r="BN289" s="66">
        <f t="shared" si="146"/>
        <v>0</v>
      </c>
      <c r="BO289" s="66">
        <f t="shared" si="146"/>
        <v>0</v>
      </c>
      <c r="BP289" s="66">
        <f t="shared" si="146"/>
        <v>0</v>
      </c>
      <c r="BQ289" s="66">
        <f t="shared" si="146"/>
        <v>0</v>
      </c>
      <c r="BR289" s="66">
        <f t="shared" si="146"/>
        <v>0</v>
      </c>
      <c r="BS289" s="66">
        <f t="shared" si="146"/>
        <v>0</v>
      </c>
      <c r="BT289" s="66">
        <f t="shared" si="146"/>
        <v>0</v>
      </c>
      <c r="BU289" s="66">
        <f t="shared" si="146"/>
        <v>0</v>
      </c>
      <c r="BV289" s="66">
        <f t="shared" si="146"/>
        <v>0</v>
      </c>
      <c r="BW289" s="66">
        <f t="shared" si="146"/>
        <v>0</v>
      </c>
      <c r="BX289" s="66">
        <f t="shared" si="146"/>
        <v>0</v>
      </c>
      <c r="BY289" s="66">
        <f t="shared" si="146"/>
        <v>0</v>
      </c>
      <c r="BZ289" s="66">
        <f t="shared" si="146"/>
        <v>0</v>
      </c>
      <c r="CA289" s="66">
        <f t="shared" si="146"/>
        <v>0</v>
      </c>
      <c r="CB289" s="66">
        <f t="shared" si="146"/>
        <v>0</v>
      </c>
      <c r="CC289" s="66">
        <f t="shared" si="146"/>
        <v>0</v>
      </c>
      <c r="CD289" s="66">
        <f t="shared" si="146"/>
        <v>0</v>
      </c>
      <c r="CE289" s="66">
        <f t="shared" si="146"/>
        <v>0</v>
      </c>
      <c r="CF289" s="66">
        <f t="shared" si="146"/>
        <v>0</v>
      </c>
      <c r="CG289" s="66">
        <f t="shared" si="146"/>
        <v>0</v>
      </c>
      <c r="CH289" s="2"/>
    </row>
    <row r="290" ht="15" customHeight="1" spans="2:86">
      <c r="B290" s="10">
        <v>202012</v>
      </c>
      <c r="C290" s="11">
        <f t="shared" si="108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47">IFERROR($C290*Q$93/SUM($P$93:$AK$93),0)</f>
        <v>0</v>
      </c>
      <c r="R290" s="66">
        <f t="shared" si="147"/>
        <v>0</v>
      </c>
      <c r="S290" s="66">
        <f t="shared" si="147"/>
        <v>0</v>
      </c>
      <c r="T290" s="66">
        <f t="shared" si="147"/>
        <v>0</v>
      </c>
      <c r="U290" s="66">
        <f t="shared" si="147"/>
        <v>0</v>
      </c>
      <c r="V290" s="66">
        <f t="shared" si="147"/>
        <v>0</v>
      </c>
      <c r="W290" s="66">
        <f t="shared" si="147"/>
        <v>0</v>
      </c>
      <c r="X290" s="66">
        <f t="shared" si="147"/>
        <v>0</v>
      </c>
      <c r="Y290" s="66">
        <f t="shared" si="147"/>
        <v>0</v>
      </c>
      <c r="Z290" s="66">
        <f t="shared" si="147"/>
        <v>0</v>
      </c>
      <c r="AA290" s="66">
        <f t="shared" si="147"/>
        <v>0</v>
      </c>
      <c r="AB290" s="66">
        <f t="shared" si="147"/>
        <v>0</v>
      </c>
      <c r="AC290" s="66">
        <f t="shared" si="147"/>
        <v>0</v>
      </c>
      <c r="AD290" s="66">
        <f t="shared" si="147"/>
        <v>0</v>
      </c>
      <c r="AE290" s="66">
        <f t="shared" si="147"/>
        <v>0</v>
      </c>
      <c r="AF290" s="66">
        <f t="shared" si="147"/>
        <v>0</v>
      </c>
      <c r="AG290" s="66">
        <f t="shared" si="147"/>
        <v>0</v>
      </c>
      <c r="AH290" s="66">
        <f t="shared" si="147"/>
        <v>0</v>
      </c>
      <c r="AI290" s="66">
        <f t="shared" si="147"/>
        <v>0</v>
      </c>
      <c r="AJ290" s="66">
        <f t="shared" si="147"/>
        <v>0</v>
      </c>
      <c r="AK290" s="66">
        <f t="shared" si="147"/>
        <v>0</v>
      </c>
      <c r="AX290" s="10">
        <v>202012</v>
      </c>
      <c r="AY290" s="11">
        <f t="shared" si="143"/>
        <v>0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148">IFERROR($AY290*BL$93/SUM($BL$93:$CG$93),0)</f>
        <v>0</v>
      </c>
      <c r="BM290" s="66">
        <f t="shared" si="148"/>
        <v>0</v>
      </c>
      <c r="BN290" s="66">
        <f t="shared" si="148"/>
        <v>0</v>
      </c>
      <c r="BO290" s="66">
        <f t="shared" si="148"/>
        <v>0</v>
      </c>
      <c r="BP290" s="66">
        <f t="shared" si="148"/>
        <v>0</v>
      </c>
      <c r="BQ290" s="66">
        <f t="shared" si="148"/>
        <v>0</v>
      </c>
      <c r="BR290" s="66">
        <f t="shared" si="148"/>
        <v>0</v>
      </c>
      <c r="BS290" s="66">
        <f t="shared" si="148"/>
        <v>0</v>
      </c>
      <c r="BT290" s="66">
        <f t="shared" si="148"/>
        <v>0</v>
      </c>
      <c r="BU290" s="66">
        <f t="shared" si="148"/>
        <v>0</v>
      </c>
      <c r="BV290" s="66">
        <f t="shared" si="148"/>
        <v>0</v>
      </c>
      <c r="BW290" s="66">
        <f t="shared" si="148"/>
        <v>0</v>
      </c>
      <c r="BX290" s="66">
        <f t="shared" si="148"/>
        <v>0</v>
      </c>
      <c r="BY290" s="66">
        <f t="shared" si="148"/>
        <v>0</v>
      </c>
      <c r="BZ290" s="66">
        <f t="shared" si="148"/>
        <v>0</v>
      </c>
      <c r="CA290" s="66">
        <f t="shared" si="148"/>
        <v>0</v>
      </c>
      <c r="CB290" s="66">
        <f t="shared" si="148"/>
        <v>0</v>
      </c>
      <c r="CC290" s="66">
        <f t="shared" si="148"/>
        <v>0</v>
      </c>
      <c r="CD290" s="66">
        <f t="shared" si="148"/>
        <v>0</v>
      </c>
      <c r="CE290" s="66">
        <f t="shared" si="148"/>
        <v>0</v>
      </c>
      <c r="CF290" s="66">
        <f t="shared" si="148"/>
        <v>0</v>
      </c>
      <c r="CG290" s="66">
        <f t="shared" si="148"/>
        <v>0</v>
      </c>
      <c r="CH290" s="2"/>
    </row>
    <row r="291" ht="15" customHeight="1" spans="2:86">
      <c r="B291" s="10">
        <v>202103</v>
      </c>
      <c r="C291" s="11">
        <f t="shared" si="108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49">IFERROR($C291*P$93/SUM($O$93:$AK$93),0)</f>
        <v>0</v>
      </c>
      <c r="Q291" s="66">
        <f t="shared" si="149"/>
        <v>0</v>
      </c>
      <c r="R291" s="66">
        <f t="shared" si="149"/>
        <v>0</v>
      </c>
      <c r="S291" s="66">
        <f t="shared" si="149"/>
        <v>0</v>
      </c>
      <c r="T291" s="66">
        <f t="shared" si="149"/>
        <v>0</v>
      </c>
      <c r="U291" s="66">
        <f t="shared" si="149"/>
        <v>0</v>
      </c>
      <c r="V291" s="66">
        <f t="shared" si="149"/>
        <v>0</v>
      </c>
      <c r="W291" s="66">
        <f t="shared" si="149"/>
        <v>0</v>
      </c>
      <c r="X291" s="66">
        <f t="shared" si="149"/>
        <v>0</v>
      </c>
      <c r="Y291" s="66">
        <f t="shared" si="149"/>
        <v>0</v>
      </c>
      <c r="Z291" s="66">
        <f t="shared" si="149"/>
        <v>0</v>
      </c>
      <c r="AA291" s="66">
        <f t="shared" si="149"/>
        <v>0</v>
      </c>
      <c r="AB291" s="66">
        <f t="shared" si="149"/>
        <v>0</v>
      </c>
      <c r="AC291" s="66">
        <f t="shared" si="149"/>
        <v>0</v>
      </c>
      <c r="AD291" s="66">
        <f t="shared" si="149"/>
        <v>0</v>
      </c>
      <c r="AE291" s="66">
        <f t="shared" si="149"/>
        <v>0</v>
      </c>
      <c r="AF291" s="66">
        <f t="shared" si="149"/>
        <v>0</v>
      </c>
      <c r="AG291" s="66">
        <f t="shared" si="149"/>
        <v>0</v>
      </c>
      <c r="AH291" s="66">
        <f t="shared" si="149"/>
        <v>0</v>
      </c>
      <c r="AI291" s="66">
        <f t="shared" si="149"/>
        <v>0</v>
      </c>
      <c r="AJ291" s="66">
        <f t="shared" si="149"/>
        <v>0</v>
      </c>
      <c r="AK291" s="66">
        <f t="shared" si="149"/>
        <v>0</v>
      </c>
      <c r="AX291" s="10">
        <v>202103</v>
      </c>
      <c r="AY291" s="11">
        <f t="shared" si="143"/>
        <v>0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150">IFERROR($AY291*BK$93/SUM($BK$93:$CG$93),0)</f>
        <v>0</v>
      </c>
      <c r="BL291" s="66">
        <f t="shared" si="150"/>
        <v>0</v>
      </c>
      <c r="BM291" s="66">
        <f t="shared" si="150"/>
        <v>0</v>
      </c>
      <c r="BN291" s="66">
        <f t="shared" si="150"/>
        <v>0</v>
      </c>
      <c r="BO291" s="66">
        <f t="shared" si="150"/>
        <v>0</v>
      </c>
      <c r="BP291" s="66">
        <f t="shared" si="150"/>
        <v>0</v>
      </c>
      <c r="BQ291" s="66">
        <f t="shared" si="150"/>
        <v>0</v>
      </c>
      <c r="BR291" s="66">
        <f t="shared" si="150"/>
        <v>0</v>
      </c>
      <c r="BS291" s="66">
        <f t="shared" si="150"/>
        <v>0</v>
      </c>
      <c r="BT291" s="66">
        <f t="shared" si="150"/>
        <v>0</v>
      </c>
      <c r="BU291" s="66">
        <f t="shared" si="150"/>
        <v>0</v>
      </c>
      <c r="BV291" s="66">
        <f t="shared" si="150"/>
        <v>0</v>
      </c>
      <c r="BW291" s="66">
        <f t="shared" si="150"/>
        <v>0</v>
      </c>
      <c r="BX291" s="66">
        <f t="shared" si="150"/>
        <v>0</v>
      </c>
      <c r="BY291" s="66">
        <f t="shared" si="150"/>
        <v>0</v>
      </c>
      <c r="BZ291" s="66">
        <f t="shared" si="150"/>
        <v>0</v>
      </c>
      <c r="CA291" s="66">
        <f t="shared" si="150"/>
        <v>0</v>
      </c>
      <c r="CB291" s="66">
        <f t="shared" si="150"/>
        <v>0</v>
      </c>
      <c r="CC291" s="66">
        <f t="shared" si="150"/>
        <v>0</v>
      </c>
      <c r="CD291" s="66">
        <f t="shared" si="150"/>
        <v>0</v>
      </c>
      <c r="CE291" s="66">
        <f t="shared" si="150"/>
        <v>0</v>
      </c>
      <c r="CF291" s="66">
        <f t="shared" si="150"/>
        <v>0</v>
      </c>
      <c r="CG291" s="66">
        <f t="shared" si="150"/>
        <v>0</v>
      </c>
      <c r="CH291" s="2"/>
    </row>
    <row r="292" ht="15" customHeight="1" spans="2:86">
      <c r="B292" s="10">
        <v>202106</v>
      </c>
      <c r="C292" s="11">
        <f t="shared" si="108"/>
        <v>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1">IFERROR($C292*O$93/SUM($N$93:$AK$93),0)</f>
        <v>0</v>
      </c>
      <c r="P292" s="66">
        <f t="shared" si="151"/>
        <v>0</v>
      </c>
      <c r="Q292" s="66">
        <f t="shared" si="151"/>
        <v>0</v>
      </c>
      <c r="R292" s="66">
        <f t="shared" si="151"/>
        <v>0</v>
      </c>
      <c r="S292" s="66">
        <f t="shared" si="151"/>
        <v>0</v>
      </c>
      <c r="T292" s="66">
        <f t="shared" si="151"/>
        <v>0</v>
      </c>
      <c r="U292" s="66">
        <f t="shared" si="151"/>
        <v>0</v>
      </c>
      <c r="V292" s="66">
        <f t="shared" si="151"/>
        <v>0</v>
      </c>
      <c r="W292" s="66">
        <f t="shared" si="151"/>
        <v>0</v>
      </c>
      <c r="X292" s="66">
        <f t="shared" si="151"/>
        <v>0</v>
      </c>
      <c r="Y292" s="66">
        <f t="shared" si="151"/>
        <v>0</v>
      </c>
      <c r="Z292" s="66">
        <f t="shared" si="151"/>
        <v>0</v>
      </c>
      <c r="AA292" s="66">
        <f t="shared" si="151"/>
        <v>0</v>
      </c>
      <c r="AB292" s="66">
        <f t="shared" si="151"/>
        <v>0</v>
      </c>
      <c r="AC292" s="66">
        <f t="shared" si="151"/>
        <v>0</v>
      </c>
      <c r="AD292" s="66">
        <f t="shared" si="151"/>
        <v>0</v>
      </c>
      <c r="AE292" s="66">
        <f t="shared" si="151"/>
        <v>0</v>
      </c>
      <c r="AF292" s="66">
        <f t="shared" si="151"/>
        <v>0</v>
      </c>
      <c r="AG292" s="66">
        <f t="shared" si="151"/>
        <v>0</v>
      </c>
      <c r="AH292" s="66">
        <f t="shared" si="151"/>
        <v>0</v>
      </c>
      <c r="AI292" s="66">
        <f t="shared" si="151"/>
        <v>0</v>
      </c>
      <c r="AJ292" s="66">
        <f t="shared" si="151"/>
        <v>0</v>
      </c>
      <c r="AK292" s="66">
        <f t="shared" si="151"/>
        <v>0</v>
      </c>
      <c r="AX292" s="10">
        <v>202106</v>
      </c>
      <c r="AY292" s="11">
        <f t="shared" si="143"/>
        <v>0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152">IFERROR($AY292*BJ$93/SUM($BJ$93:$CG$93),0)</f>
        <v>0</v>
      </c>
      <c r="BK292" s="66">
        <f t="shared" si="152"/>
        <v>0</v>
      </c>
      <c r="BL292" s="66">
        <f t="shared" si="152"/>
        <v>0</v>
      </c>
      <c r="BM292" s="66">
        <f t="shared" si="152"/>
        <v>0</v>
      </c>
      <c r="BN292" s="66">
        <f t="shared" si="152"/>
        <v>0</v>
      </c>
      <c r="BO292" s="66">
        <f t="shared" si="152"/>
        <v>0</v>
      </c>
      <c r="BP292" s="66">
        <f t="shared" si="152"/>
        <v>0</v>
      </c>
      <c r="BQ292" s="66">
        <f t="shared" si="152"/>
        <v>0</v>
      </c>
      <c r="BR292" s="66">
        <f t="shared" si="152"/>
        <v>0</v>
      </c>
      <c r="BS292" s="66">
        <f t="shared" si="152"/>
        <v>0</v>
      </c>
      <c r="BT292" s="66">
        <f t="shared" si="152"/>
        <v>0</v>
      </c>
      <c r="BU292" s="66">
        <f t="shared" si="152"/>
        <v>0</v>
      </c>
      <c r="BV292" s="66">
        <f t="shared" si="152"/>
        <v>0</v>
      </c>
      <c r="BW292" s="66">
        <f t="shared" si="152"/>
        <v>0</v>
      </c>
      <c r="BX292" s="66">
        <f t="shared" si="152"/>
        <v>0</v>
      </c>
      <c r="BY292" s="66">
        <f t="shared" si="152"/>
        <v>0</v>
      </c>
      <c r="BZ292" s="66">
        <f t="shared" si="152"/>
        <v>0</v>
      </c>
      <c r="CA292" s="66">
        <f t="shared" si="152"/>
        <v>0</v>
      </c>
      <c r="CB292" s="66">
        <f t="shared" si="152"/>
        <v>0</v>
      </c>
      <c r="CC292" s="66">
        <f t="shared" si="152"/>
        <v>0</v>
      </c>
      <c r="CD292" s="66">
        <f t="shared" si="152"/>
        <v>0</v>
      </c>
      <c r="CE292" s="66">
        <f t="shared" si="152"/>
        <v>0</v>
      </c>
      <c r="CF292" s="66">
        <f t="shared" si="152"/>
        <v>0</v>
      </c>
      <c r="CG292" s="66">
        <f t="shared" si="152"/>
        <v>0</v>
      </c>
      <c r="CH292" s="2"/>
    </row>
    <row r="293" ht="15" customHeight="1" spans="2:86">
      <c r="B293" s="10">
        <v>202109</v>
      </c>
      <c r="C293" s="11">
        <f t="shared" si="108"/>
        <v>0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3">IFERROR($C293*N$93/SUM($M$93:$AK$93),0)</f>
        <v>0</v>
      </c>
      <c r="O293" s="66">
        <f t="shared" si="153"/>
        <v>0</v>
      </c>
      <c r="P293" s="66">
        <f t="shared" si="153"/>
        <v>0</v>
      </c>
      <c r="Q293" s="66">
        <f t="shared" si="153"/>
        <v>0</v>
      </c>
      <c r="R293" s="66">
        <f t="shared" si="153"/>
        <v>0</v>
      </c>
      <c r="S293" s="66">
        <f t="shared" si="153"/>
        <v>0</v>
      </c>
      <c r="T293" s="66">
        <f t="shared" si="153"/>
        <v>0</v>
      </c>
      <c r="U293" s="66">
        <f t="shared" si="153"/>
        <v>0</v>
      </c>
      <c r="V293" s="66">
        <f t="shared" si="153"/>
        <v>0</v>
      </c>
      <c r="W293" s="66">
        <f t="shared" si="153"/>
        <v>0</v>
      </c>
      <c r="X293" s="66">
        <f t="shared" si="153"/>
        <v>0</v>
      </c>
      <c r="Y293" s="66">
        <f t="shared" si="153"/>
        <v>0</v>
      </c>
      <c r="Z293" s="66">
        <f t="shared" si="153"/>
        <v>0</v>
      </c>
      <c r="AA293" s="66">
        <f t="shared" si="153"/>
        <v>0</v>
      </c>
      <c r="AB293" s="66">
        <f t="shared" si="153"/>
        <v>0</v>
      </c>
      <c r="AC293" s="66">
        <f t="shared" si="153"/>
        <v>0</v>
      </c>
      <c r="AD293" s="66">
        <f t="shared" si="153"/>
        <v>0</v>
      </c>
      <c r="AE293" s="66">
        <f t="shared" si="153"/>
        <v>0</v>
      </c>
      <c r="AF293" s="66">
        <f t="shared" si="153"/>
        <v>0</v>
      </c>
      <c r="AG293" s="66">
        <f t="shared" si="153"/>
        <v>0</v>
      </c>
      <c r="AH293" s="66">
        <f t="shared" si="153"/>
        <v>0</v>
      </c>
      <c r="AI293" s="66">
        <f t="shared" si="153"/>
        <v>0</v>
      </c>
      <c r="AJ293" s="66">
        <f t="shared" si="153"/>
        <v>0</v>
      </c>
      <c r="AK293" s="66">
        <f t="shared" si="153"/>
        <v>0</v>
      </c>
      <c r="AX293" s="10">
        <v>202109</v>
      </c>
      <c r="AY293" s="11">
        <f t="shared" si="143"/>
        <v>0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154">IFERROR($AY293*BI$93/SUM($BI$93:$CG$93),0)</f>
        <v>0</v>
      </c>
      <c r="BJ293" s="66">
        <f t="shared" si="154"/>
        <v>0</v>
      </c>
      <c r="BK293" s="66">
        <f t="shared" si="154"/>
        <v>0</v>
      </c>
      <c r="BL293" s="66">
        <f t="shared" si="154"/>
        <v>0</v>
      </c>
      <c r="BM293" s="66">
        <f t="shared" si="154"/>
        <v>0</v>
      </c>
      <c r="BN293" s="66">
        <f t="shared" si="154"/>
        <v>0</v>
      </c>
      <c r="BO293" s="66">
        <f t="shared" si="154"/>
        <v>0</v>
      </c>
      <c r="BP293" s="66">
        <f t="shared" si="154"/>
        <v>0</v>
      </c>
      <c r="BQ293" s="66">
        <f t="shared" si="154"/>
        <v>0</v>
      </c>
      <c r="BR293" s="66">
        <f t="shared" si="154"/>
        <v>0</v>
      </c>
      <c r="BS293" s="66">
        <f t="shared" si="154"/>
        <v>0</v>
      </c>
      <c r="BT293" s="66">
        <f t="shared" si="154"/>
        <v>0</v>
      </c>
      <c r="BU293" s="66">
        <f t="shared" si="154"/>
        <v>0</v>
      </c>
      <c r="BV293" s="66">
        <f t="shared" si="154"/>
        <v>0</v>
      </c>
      <c r="BW293" s="66">
        <f t="shared" si="154"/>
        <v>0</v>
      </c>
      <c r="BX293" s="66">
        <f t="shared" si="154"/>
        <v>0</v>
      </c>
      <c r="BY293" s="66">
        <f t="shared" si="154"/>
        <v>0</v>
      </c>
      <c r="BZ293" s="66">
        <f t="shared" si="154"/>
        <v>0</v>
      </c>
      <c r="CA293" s="66">
        <f t="shared" si="154"/>
        <v>0</v>
      </c>
      <c r="CB293" s="66">
        <f t="shared" si="154"/>
        <v>0</v>
      </c>
      <c r="CC293" s="66">
        <f t="shared" si="154"/>
        <v>0</v>
      </c>
      <c r="CD293" s="66">
        <f t="shared" si="154"/>
        <v>0</v>
      </c>
      <c r="CE293" s="66">
        <f t="shared" si="154"/>
        <v>0</v>
      </c>
      <c r="CF293" s="66">
        <f t="shared" si="154"/>
        <v>0</v>
      </c>
      <c r="CG293" s="66">
        <f t="shared" si="154"/>
        <v>0</v>
      </c>
      <c r="CH293" s="2"/>
    </row>
    <row r="294" ht="15" customHeight="1" spans="2:86">
      <c r="B294" s="10">
        <v>202112</v>
      </c>
      <c r="C294" s="11">
        <f t="shared" si="108"/>
        <v>65812.5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55">IFERROR($C294*M$93/SUM($L$93:$AK$93),0)</f>
        <v>0</v>
      </c>
      <c r="N294" s="66">
        <f t="shared" si="155"/>
        <v>0</v>
      </c>
      <c r="O294" s="66">
        <f t="shared" si="155"/>
        <v>0</v>
      </c>
      <c r="P294" s="66">
        <f t="shared" si="155"/>
        <v>0</v>
      </c>
      <c r="Q294" s="66">
        <f t="shared" si="155"/>
        <v>0</v>
      </c>
      <c r="R294" s="66">
        <f t="shared" si="155"/>
        <v>0</v>
      </c>
      <c r="S294" s="66">
        <f t="shared" si="155"/>
        <v>0</v>
      </c>
      <c r="T294" s="66">
        <f t="shared" si="155"/>
        <v>0</v>
      </c>
      <c r="U294" s="66">
        <f t="shared" si="155"/>
        <v>0</v>
      </c>
      <c r="V294" s="66">
        <f t="shared" si="155"/>
        <v>0</v>
      </c>
      <c r="W294" s="66">
        <f t="shared" si="155"/>
        <v>0</v>
      </c>
      <c r="X294" s="66">
        <f t="shared" si="155"/>
        <v>0</v>
      </c>
      <c r="Y294" s="66">
        <f t="shared" si="155"/>
        <v>0</v>
      </c>
      <c r="Z294" s="66">
        <f t="shared" si="155"/>
        <v>0</v>
      </c>
      <c r="AA294" s="66">
        <f t="shared" si="155"/>
        <v>0</v>
      </c>
      <c r="AB294" s="66">
        <f t="shared" si="155"/>
        <v>0</v>
      </c>
      <c r="AC294" s="66">
        <f t="shared" si="155"/>
        <v>0</v>
      </c>
      <c r="AD294" s="66">
        <f t="shared" si="155"/>
        <v>0</v>
      </c>
      <c r="AE294" s="66">
        <f t="shared" si="155"/>
        <v>0</v>
      </c>
      <c r="AF294" s="66">
        <f t="shared" si="155"/>
        <v>0</v>
      </c>
      <c r="AG294" s="66">
        <f t="shared" si="155"/>
        <v>0</v>
      </c>
      <c r="AH294" s="66">
        <f t="shared" si="155"/>
        <v>0</v>
      </c>
      <c r="AI294" s="66">
        <f t="shared" si="155"/>
        <v>0</v>
      </c>
      <c r="AJ294" s="66">
        <f t="shared" si="155"/>
        <v>0</v>
      </c>
      <c r="AK294" s="66">
        <f t="shared" si="155"/>
        <v>0</v>
      </c>
      <c r="AX294" s="10">
        <v>202112</v>
      </c>
      <c r="AY294" s="11">
        <f t="shared" si="143"/>
        <v>0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156">IFERROR($AY294*BH$93/SUM($BH$93:$CG$93),0)</f>
        <v>0</v>
      </c>
      <c r="BI294" s="66">
        <f t="shared" si="156"/>
        <v>0</v>
      </c>
      <c r="BJ294" s="66">
        <f t="shared" si="156"/>
        <v>0</v>
      </c>
      <c r="BK294" s="66">
        <f t="shared" si="156"/>
        <v>0</v>
      </c>
      <c r="BL294" s="66">
        <f t="shared" si="156"/>
        <v>0</v>
      </c>
      <c r="BM294" s="66">
        <f t="shared" si="156"/>
        <v>0</v>
      </c>
      <c r="BN294" s="66">
        <f t="shared" si="156"/>
        <v>0</v>
      </c>
      <c r="BO294" s="66">
        <f t="shared" si="156"/>
        <v>0</v>
      </c>
      <c r="BP294" s="66">
        <f t="shared" si="156"/>
        <v>0</v>
      </c>
      <c r="BQ294" s="66">
        <f t="shared" si="156"/>
        <v>0</v>
      </c>
      <c r="BR294" s="66">
        <f t="shared" si="156"/>
        <v>0</v>
      </c>
      <c r="BS294" s="66">
        <f t="shared" si="156"/>
        <v>0</v>
      </c>
      <c r="BT294" s="66">
        <f t="shared" si="156"/>
        <v>0</v>
      </c>
      <c r="BU294" s="66">
        <f t="shared" si="156"/>
        <v>0</v>
      </c>
      <c r="BV294" s="66">
        <f t="shared" si="156"/>
        <v>0</v>
      </c>
      <c r="BW294" s="66">
        <f t="shared" si="156"/>
        <v>0</v>
      </c>
      <c r="BX294" s="66">
        <f t="shared" si="156"/>
        <v>0</v>
      </c>
      <c r="BY294" s="66">
        <f t="shared" si="156"/>
        <v>0</v>
      </c>
      <c r="BZ294" s="66">
        <f t="shared" si="156"/>
        <v>0</v>
      </c>
      <c r="CA294" s="66">
        <f t="shared" si="156"/>
        <v>0</v>
      </c>
      <c r="CB294" s="66">
        <f t="shared" si="156"/>
        <v>0</v>
      </c>
      <c r="CC294" s="66">
        <f t="shared" si="156"/>
        <v>0</v>
      </c>
      <c r="CD294" s="66">
        <f t="shared" si="156"/>
        <v>0</v>
      </c>
      <c r="CE294" s="66">
        <f t="shared" si="156"/>
        <v>0</v>
      </c>
      <c r="CF294" s="66">
        <f t="shared" si="156"/>
        <v>0</v>
      </c>
      <c r="CG294" s="66">
        <f t="shared" si="156"/>
        <v>0</v>
      </c>
      <c r="CH294" s="2"/>
    </row>
    <row r="295" ht="15" customHeight="1" spans="2:86">
      <c r="B295" s="10">
        <v>202203</v>
      </c>
      <c r="C295" s="11">
        <f t="shared" si="108"/>
        <v>155185.67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157">IFERROR($C295*L$93/SUM($K$93:$AK$93),0)</f>
        <v>0</v>
      </c>
      <c r="M295" s="66">
        <f t="shared" si="157"/>
        <v>0</v>
      </c>
      <c r="N295" s="66">
        <f t="shared" si="157"/>
        <v>0</v>
      </c>
      <c r="O295" s="66">
        <f t="shared" si="157"/>
        <v>0</v>
      </c>
      <c r="P295" s="66">
        <f t="shared" si="157"/>
        <v>0</v>
      </c>
      <c r="Q295" s="66">
        <f t="shared" si="157"/>
        <v>0</v>
      </c>
      <c r="R295" s="66">
        <f t="shared" si="157"/>
        <v>0</v>
      </c>
      <c r="S295" s="66">
        <f t="shared" si="157"/>
        <v>0</v>
      </c>
      <c r="T295" s="66">
        <f t="shared" si="157"/>
        <v>0</v>
      </c>
      <c r="U295" s="66">
        <f t="shared" si="157"/>
        <v>0</v>
      </c>
      <c r="V295" s="66">
        <f t="shared" si="157"/>
        <v>0</v>
      </c>
      <c r="W295" s="66">
        <f t="shared" si="157"/>
        <v>0</v>
      </c>
      <c r="X295" s="66">
        <f t="shared" si="157"/>
        <v>0</v>
      </c>
      <c r="Y295" s="66">
        <f t="shared" si="157"/>
        <v>0</v>
      </c>
      <c r="Z295" s="66">
        <f t="shared" si="157"/>
        <v>0</v>
      </c>
      <c r="AA295" s="66">
        <f t="shared" si="157"/>
        <v>0</v>
      </c>
      <c r="AB295" s="66">
        <f t="shared" si="157"/>
        <v>0</v>
      </c>
      <c r="AC295" s="66">
        <f t="shared" si="157"/>
        <v>0</v>
      </c>
      <c r="AD295" s="66">
        <f t="shared" si="157"/>
        <v>0</v>
      </c>
      <c r="AE295" s="66">
        <f t="shared" si="157"/>
        <v>0</v>
      </c>
      <c r="AF295" s="66">
        <f t="shared" si="157"/>
        <v>0</v>
      </c>
      <c r="AG295" s="66">
        <f t="shared" si="157"/>
        <v>0</v>
      </c>
      <c r="AH295" s="66">
        <f t="shared" si="157"/>
        <v>0</v>
      </c>
      <c r="AI295" s="66">
        <f t="shared" si="157"/>
        <v>0</v>
      </c>
      <c r="AJ295" s="66">
        <f t="shared" si="157"/>
        <v>0</v>
      </c>
      <c r="AK295" s="66">
        <f t="shared" si="157"/>
        <v>0</v>
      </c>
      <c r="AX295" s="10">
        <v>202203</v>
      </c>
      <c r="AY295" s="11">
        <f t="shared" si="143"/>
        <v>38603.3999999999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158">IFERROR($AY295*BG$93/SUM($BG$93:$CG$93),0)</f>
        <v>0</v>
      </c>
      <c r="BH295" s="66">
        <f t="shared" si="158"/>
        <v>0</v>
      </c>
      <c r="BI295" s="66">
        <f t="shared" si="158"/>
        <v>0</v>
      </c>
      <c r="BJ295" s="66">
        <f t="shared" si="158"/>
        <v>0</v>
      </c>
      <c r="BK295" s="66">
        <f t="shared" si="158"/>
        <v>0</v>
      </c>
      <c r="BL295" s="66">
        <f t="shared" si="158"/>
        <v>0</v>
      </c>
      <c r="BM295" s="66">
        <f t="shared" si="158"/>
        <v>0</v>
      </c>
      <c r="BN295" s="66">
        <f t="shared" si="158"/>
        <v>0</v>
      </c>
      <c r="BO295" s="66">
        <f t="shared" si="158"/>
        <v>0</v>
      </c>
      <c r="BP295" s="66">
        <f t="shared" si="158"/>
        <v>0</v>
      </c>
      <c r="BQ295" s="66">
        <f t="shared" si="158"/>
        <v>0</v>
      </c>
      <c r="BR295" s="66">
        <f t="shared" si="158"/>
        <v>0</v>
      </c>
      <c r="BS295" s="66">
        <f t="shared" si="158"/>
        <v>0</v>
      </c>
      <c r="BT295" s="66">
        <f t="shared" si="158"/>
        <v>0</v>
      </c>
      <c r="BU295" s="66">
        <f t="shared" si="158"/>
        <v>0</v>
      </c>
      <c r="BV295" s="66">
        <f t="shared" si="158"/>
        <v>0</v>
      </c>
      <c r="BW295" s="66">
        <f t="shared" si="158"/>
        <v>0</v>
      </c>
      <c r="BX295" s="66">
        <f t="shared" si="158"/>
        <v>0</v>
      </c>
      <c r="BY295" s="66">
        <f t="shared" si="158"/>
        <v>0</v>
      </c>
      <c r="BZ295" s="66">
        <f t="shared" si="158"/>
        <v>0</v>
      </c>
      <c r="CA295" s="66">
        <f t="shared" si="158"/>
        <v>0</v>
      </c>
      <c r="CB295" s="66">
        <f t="shared" si="158"/>
        <v>0</v>
      </c>
      <c r="CC295" s="66">
        <f t="shared" si="158"/>
        <v>0</v>
      </c>
      <c r="CD295" s="66">
        <f t="shared" si="158"/>
        <v>0</v>
      </c>
      <c r="CE295" s="66">
        <f t="shared" si="158"/>
        <v>0</v>
      </c>
      <c r="CF295" s="66">
        <f t="shared" si="158"/>
        <v>0</v>
      </c>
      <c r="CG295" s="66">
        <f t="shared" si="158"/>
        <v>0</v>
      </c>
      <c r="CH295" s="2"/>
    </row>
    <row r="296" ht="15" customHeight="1" spans="2:86">
      <c r="B296" s="10">
        <v>202206</v>
      </c>
      <c r="C296" s="11">
        <f t="shared" si="108"/>
        <v>238907.63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159">IFERROR($C296*K$93/SUM($J$93:$AK$93),0)</f>
        <v>0</v>
      </c>
      <c r="L296" s="66">
        <f t="shared" si="159"/>
        <v>0</v>
      </c>
      <c r="M296" s="66">
        <f t="shared" si="159"/>
        <v>0</v>
      </c>
      <c r="N296" s="66">
        <f t="shared" si="159"/>
        <v>0</v>
      </c>
      <c r="O296" s="66">
        <f t="shared" si="159"/>
        <v>0</v>
      </c>
      <c r="P296" s="66">
        <f t="shared" si="159"/>
        <v>0</v>
      </c>
      <c r="Q296" s="66">
        <f t="shared" si="159"/>
        <v>0</v>
      </c>
      <c r="R296" s="66">
        <f t="shared" si="159"/>
        <v>0</v>
      </c>
      <c r="S296" s="66">
        <f t="shared" si="159"/>
        <v>0</v>
      </c>
      <c r="T296" s="66">
        <f t="shared" si="159"/>
        <v>0</v>
      </c>
      <c r="U296" s="66">
        <f t="shared" si="159"/>
        <v>0</v>
      </c>
      <c r="V296" s="66">
        <f t="shared" si="159"/>
        <v>0</v>
      </c>
      <c r="W296" s="66">
        <f t="shared" si="159"/>
        <v>0</v>
      </c>
      <c r="X296" s="66">
        <f t="shared" si="159"/>
        <v>0</v>
      </c>
      <c r="Y296" s="66">
        <f t="shared" si="159"/>
        <v>0</v>
      </c>
      <c r="Z296" s="66">
        <f t="shared" si="159"/>
        <v>0</v>
      </c>
      <c r="AA296" s="66">
        <f t="shared" si="159"/>
        <v>0</v>
      </c>
      <c r="AB296" s="66">
        <f t="shared" si="159"/>
        <v>0</v>
      </c>
      <c r="AC296" s="66">
        <f t="shared" si="159"/>
        <v>0</v>
      </c>
      <c r="AD296" s="66">
        <f t="shared" si="159"/>
        <v>0</v>
      </c>
      <c r="AE296" s="66">
        <f t="shared" si="159"/>
        <v>0</v>
      </c>
      <c r="AF296" s="66">
        <f t="shared" si="159"/>
        <v>0</v>
      </c>
      <c r="AG296" s="66">
        <f t="shared" si="159"/>
        <v>0</v>
      </c>
      <c r="AH296" s="66">
        <f t="shared" si="159"/>
        <v>0</v>
      </c>
      <c r="AI296" s="66">
        <f t="shared" si="159"/>
        <v>0</v>
      </c>
      <c r="AJ296" s="66">
        <f t="shared" si="159"/>
        <v>0</v>
      </c>
      <c r="AK296" s="66">
        <f t="shared" si="159"/>
        <v>0</v>
      </c>
      <c r="AX296" s="10">
        <v>202206</v>
      </c>
      <c r="AY296" s="11">
        <f t="shared" si="143"/>
        <v>79600.8199999998</v>
      </c>
      <c r="AZ296" s="11"/>
      <c r="BA296" s="11"/>
      <c r="BB296" s="11"/>
      <c r="BC296" s="11"/>
      <c r="BD296" s="11"/>
      <c r="BE296" s="11"/>
      <c r="BF296" s="66">
        <f t="shared" ref="BF296:CG296" si="160">IFERROR($AY296*BF$93/SUM($BF$93:$CG$93),0)</f>
        <v>0</v>
      </c>
      <c r="BG296" s="66">
        <f t="shared" si="160"/>
        <v>0</v>
      </c>
      <c r="BH296" s="66">
        <f t="shared" si="160"/>
        <v>0</v>
      </c>
      <c r="BI296" s="66">
        <f t="shared" si="160"/>
        <v>0</v>
      </c>
      <c r="BJ296" s="66">
        <f t="shared" si="160"/>
        <v>0</v>
      </c>
      <c r="BK296" s="66">
        <f t="shared" si="160"/>
        <v>0</v>
      </c>
      <c r="BL296" s="66">
        <f t="shared" si="160"/>
        <v>0</v>
      </c>
      <c r="BM296" s="66">
        <f t="shared" si="160"/>
        <v>0</v>
      </c>
      <c r="BN296" s="66">
        <f t="shared" si="160"/>
        <v>0</v>
      </c>
      <c r="BO296" s="66">
        <f t="shared" si="160"/>
        <v>0</v>
      </c>
      <c r="BP296" s="66">
        <f t="shared" si="160"/>
        <v>0</v>
      </c>
      <c r="BQ296" s="66">
        <f t="shared" si="160"/>
        <v>0</v>
      </c>
      <c r="BR296" s="66">
        <f t="shared" si="160"/>
        <v>0</v>
      </c>
      <c r="BS296" s="66">
        <f t="shared" si="160"/>
        <v>0</v>
      </c>
      <c r="BT296" s="66">
        <f t="shared" si="160"/>
        <v>0</v>
      </c>
      <c r="BU296" s="66">
        <f t="shared" si="160"/>
        <v>0</v>
      </c>
      <c r="BV296" s="66">
        <f t="shared" si="160"/>
        <v>0</v>
      </c>
      <c r="BW296" s="66">
        <f t="shared" si="160"/>
        <v>0</v>
      </c>
      <c r="BX296" s="66">
        <f t="shared" si="160"/>
        <v>0</v>
      </c>
      <c r="BY296" s="66">
        <f t="shared" si="160"/>
        <v>0</v>
      </c>
      <c r="BZ296" s="66">
        <f t="shared" si="160"/>
        <v>0</v>
      </c>
      <c r="CA296" s="66">
        <f t="shared" si="160"/>
        <v>0</v>
      </c>
      <c r="CB296" s="66">
        <f t="shared" si="160"/>
        <v>0</v>
      </c>
      <c r="CC296" s="66">
        <f t="shared" si="160"/>
        <v>0</v>
      </c>
      <c r="CD296" s="66">
        <f t="shared" si="160"/>
        <v>0</v>
      </c>
      <c r="CE296" s="66">
        <f t="shared" si="160"/>
        <v>0</v>
      </c>
      <c r="CF296" s="66">
        <f t="shared" si="160"/>
        <v>0</v>
      </c>
      <c r="CG296" s="66">
        <f t="shared" si="160"/>
        <v>0</v>
      </c>
      <c r="CH296" s="2"/>
    </row>
    <row r="297" ht="15" customHeight="1" spans="2:86">
      <c r="B297" s="10">
        <v>202209</v>
      </c>
      <c r="C297" s="11">
        <f t="shared" si="108"/>
        <v>305839.140000001</v>
      </c>
      <c r="D297" s="11"/>
      <c r="E297" s="11"/>
      <c r="F297" s="11"/>
      <c r="G297" s="11"/>
      <c r="H297" s="11"/>
      <c r="I297" s="66">
        <f>IFERROR($C297*I$93/SUM($I$93:$AK$93),0)</f>
        <v>0</v>
      </c>
      <c r="J297" s="66">
        <f t="shared" ref="J297:AK297" si="161">IFERROR($C297*J$93/SUM($I$93:$AK$93),0)</f>
        <v>0</v>
      </c>
      <c r="K297" s="66">
        <f t="shared" si="161"/>
        <v>0</v>
      </c>
      <c r="L297" s="66">
        <f t="shared" si="161"/>
        <v>0</v>
      </c>
      <c r="M297" s="66">
        <f t="shared" si="161"/>
        <v>0</v>
      </c>
      <c r="N297" s="66">
        <f t="shared" si="161"/>
        <v>0</v>
      </c>
      <c r="O297" s="66">
        <f t="shared" si="161"/>
        <v>0</v>
      </c>
      <c r="P297" s="66">
        <f t="shared" si="161"/>
        <v>0</v>
      </c>
      <c r="Q297" s="66">
        <f t="shared" si="161"/>
        <v>0</v>
      </c>
      <c r="R297" s="66">
        <f t="shared" si="161"/>
        <v>0</v>
      </c>
      <c r="S297" s="66">
        <f t="shared" si="161"/>
        <v>0</v>
      </c>
      <c r="T297" s="66">
        <f t="shared" si="161"/>
        <v>0</v>
      </c>
      <c r="U297" s="66">
        <f t="shared" si="161"/>
        <v>0</v>
      </c>
      <c r="V297" s="66">
        <f t="shared" si="161"/>
        <v>0</v>
      </c>
      <c r="W297" s="66">
        <f t="shared" si="161"/>
        <v>0</v>
      </c>
      <c r="X297" s="66">
        <f t="shared" si="161"/>
        <v>0</v>
      </c>
      <c r="Y297" s="66">
        <f t="shared" si="161"/>
        <v>0</v>
      </c>
      <c r="Z297" s="66">
        <f t="shared" si="161"/>
        <v>0</v>
      </c>
      <c r="AA297" s="66">
        <f t="shared" si="161"/>
        <v>0</v>
      </c>
      <c r="AB297" s="66">
        <f t="shared" si="161"/>
        <v>0</v>
      </c>
      <c r="AC297" s="66">
        <f t="shared" si="161"/>
        <v>0</v>
      </c>
      <c r="AD297" s="66">
        <f t="shared" si="161"/>
        <v>0</v>
      </c>
      <c r="AE297" s="66">
        <f t="shared" si="161"/>
        <v>0</v>
      </c>
      <c r="AF297" s="66">
        <f t="shared" si="161"/>
        <v>0</v>
      </c>
      <c r="AG297" s="66">
        <f t="shared" si="161"/>
        <v>0</v>
      </c>
      <c r="AH297" s="66">
        <f t="shared" si="161"/>
        <v>0</v>
      </c>
      <c r="AI297" s="66">
        <f t="shared" si="161"/>
        <v>0</v>
      </c>
      <c r="AJ297" s="66">
        <f t="shared" si="161"/>
        <v>0</v>
      </c>
      <c r="AK297" s="66">
        <f t="shared" si="161"/>
        <v>0</v>
      </c>
      <c r="AX297" s="10">
        <v>202209</v>
      </c>
      <c r="AY297" s="11">
        <f t="shared" si="143"/>
        <v>145562.19</v>
      </c>
      <c r="AZ297" s="11"/>
      <c r="BA297" s="11"/>
      <c r="BB297" s="11"/>
      <c r="BC297" s="11"/>
      <c r="BD297" s="11"/>
      <c r="BE297" s="66">
        <f t="shared" ref="BE297:CG297" si="162">IFERROR($AY297*BE$93/SUM($BE$93:$CG$93),0)</f>
        <v>0</v>
      </c>
      <c r="BF297" s="66">
        <f t="shared" si="162"/>
        <v>0</v>
      </c>
      <c r="BG297" s="66">
        <f t="shared" si="162"/>
        <v>0</v>
      </c>
      <c r="BH297" s="66">
        <f t="shared" si="162"/>
        <v>0</v>
      </c>
      <c r="BI297" s="66">
        <f t="shared" si="162"/>
        <v>0</v>
      </c>
      <c r="BJ297" s="66">
        <f t="shared" si="162"/>
        <v>0</v>
      </c>
      <c r="BK297" s="66">
        <f t="shared" si="162"/>
        <v>0</v>
      </c>
      <c r="BL297" s="66">
        <f t="shared" si="162"/>
        <v>0</v>
      </c>
      <c r="BM297" s="66">
        <f t="shared" si="162"/>
        <v>0</v>
      </c>
      <c r="BN297" s="66">
        <f t="shared" si="162"/>
        <v>0</v>
      </c>
      <c r="BO297" s="66">
        <f t="shared" si="162"/>
        <v>0</v>
      </c>
      <c r="BP297" s="66">
        <f t="shared" si="162"/>
        <v>0</v>
      </c>
      <c r="BQ297" s="66">
        <f t="shared" si="162"/>
        <v>0</v>
      </c>
      <c r="BR297" s="66">
        <f t="shared" si="162"/>
        <v>0</v>
      </c>
      <c r="BS297" s="66">
        <f t="shared" si="162"/>
        <v>0</v>
      </c>
      <c r="BT297" s="66">
        <f t="shared" si="162"/>
        <v>0</v>
      </c>
      <c r="BU297" s="66">
        <f t="shared" si="162"/>
        <v>0</v>
      </c>
      <c r="BV297" s="66">
        <f t="shared" si="162"/>
        <v>0</v>
      </c>
      <c r="BW297" s="66">
        <f t="shared" si="162"/>
        <v>0</v>
      </c>
      <c r="BX297" s="66">
        <f t="shared" si="162"/>
        <v>0</v>
      </c>
      <c r="BY297" s="66">
        <f t="shared" si="162"/>
        <v>0</v>
      </c>
      <c r="BZ297" s="66">
        <f t="shared" si="162"/>
        <v>0</v>
      </c>
      <c r="CA297" s="66">
        <f t="shared" si="162"/>
        <v>0</v>
      </c>
      <c r="CB297" s="66">
        <f t="shared" si="162"/>
        <v>0</v>
      </c>
      <c r="CC297" s="66">
        <f t="shared" si="162"/>
        <v>0</v>
      </c>
      <c r="CD297" s="66">
        <f t="shared" si="162"/>
        <v>0</v>
      </c>
      <c r="CE297" s="66">
        <f t="shared" si="162"/>
        <v>0</v>
      </c>
      <c r="CF297" s="66">
        <f t="shared" si="162"/>
        <v>0</v>
      </c>
      <c r="CG297" s="66">
        <f t="shared" si="162"/>
        <v>0</v>
      </c>
      <c r="CH297" s="2"/>
    </row>
    <row r="298" ht="15" customHeight="1" spans="2:86">
      <c r="B298" s="10">
        <v>202212</v>
      </c>
      <c r="C298" s="11">
        <f t="shared" si="108"/>
        <v>421801.42</v>
      </c>
      <c r="D298" s="11"/>
      <c r="E298" s="11"/>
      <c r="F298" s="11"/>
      <c r="G298" s="11"/>
      <c r="H298" s="11">
        <f>IFERROR($C298*H$93/SUM($H$93:$AK$93),0)</f>
        <v>421801.42</v>
      </c>
      <c r="I298" s="11">
        <f t="shared" ref="I298:AK298" si="163">IFERROR($C298*I$93/SUM($H$93:$AK$93),0)</f>
        <v>0</v>
      </c>
      <c r="J298" s="11">
        <f t="shared" si="163"/>
        <v>0</v>
      </c>
      <c r="K298" s="11">
        <f t="shared" si="163"/>
        <v>0</v>
      </c>
      <c r="L298" s="11">
        <f t="shared" si="163"/>
        <v>0</v>
      </c>
      <c r="M298" s="11">
        <f t="shared" si="163"/>
        <v>0</v>
      </c>
      <c r="N298" s="11">
        <f t="shared" si="163"/>
        <v>0</v>
      </c>
      <c r="O298" s="11">
        <f t="shared" si="163"/>
        <v>0</v>
      </c>
      <c r="P298" s="11">
        <f t="shared" si="163"/>
        <v>0</v>
      </c>
      <c r="Q298" s="11">
        <f t="shared" si="163"/>
        <v>0</v>
      </c>
      <c r="R298" s="11">
        <f t="shared" si="163"/>
        <v>0</v>
      </c>
      <c r="S298" s="11">
        <f t="shared" si="163"/>
        <v>0</v>
      </c>
      <c r="T298" s="11">
        <f t="shared" si="163"/>
        <v>0</v>
      </c>
      <c r="U298" s="11">
        <f t="shared" si="163"/>
        <v>0</v>
      </c>
      <c r="V298" s="11">
        <f t="shared" si="163"/>
        <v>0</v>
      </c>
      <c r="W298" s="11">
        <f t="shared" si="163"/>
        <v>0</v>
      </c>
      <c r="X298" s="11">
        <f t="shared" si="163"/>
        <v>0</v>
      </c>
      <c r="Y298" s="11">
        <f t="shared" si="163"/>
        <v>0</v>
      </c>
      <c r="Z298" s="11">
        <f t="shared" si="163"/>
        <v>0</v>
      </c>
      <c r="AA298" s="11">
        <f t="shared" si="163"/>
        <v>0</v>
      </c>
      <c r="AB298" s="11">
        <f t="shared" si="163"/>
        <v>0</v>
      </c>
      <c r="AC298" s="11">
        <f t="shared" si="163"/>
        <v>0</v>
      </c>
      <c r="AD298" s="11">
        <f t="shared" si="163"/>
        <v>0</v>
      </c>
      <c r="AE298" s="11">
        <f t="shared" si="163"/>
        <v>0</v>
      </c>
      <c r="AF298" s="11">
        <f t="shared" si="163"/>
        <v>0</v>
      </c>
      <c r="AG298" s="11">
        <f t="shared" si="163"/>
        <v>0</v>
      </c>
      <c r="AH298" s="11">
        <f t="shared" si="163"/>
        <v>0</v>
      </c>
      <c r="AI298" s="11">
        <f t="shared" si="163"/>
        <v>0</v>
      </c>
      <c r="AJ298" s="11">
        <f t="shared" si="163"/>
        <v>0</v>
      </c>
      <c r="AK298" s="11">
        <f t="shared" si="163"/>
        <v>0</v>
      </c>
      <c r="AX298" s="10">
        <v>202212</v>
      </c>
      <c r="AY298" s="11">
        <f t="shared" si="143"/>
        <v>214725.239999999</v>
      </c>
      <c r="AZ298" s="11"/>
      <c r="BA298" s="11"/>
      <c r="BB298" s="11"/>
      <c r="BC298" s="11"/>
      <c r="BD298" s="11">
        <f t="shared" ref="BD298:CG298" si="164">IFERROR($AY298*BD$93/SUM($BD$93:$CG$93),0)</f>
        <v>214725.239999999</v>
      </c>
      <c r="BE298" s="11">
        <f t="shared" si="164"/>
        <v>0</v>
      </c>
      <c r="BF298" s="11">
        <f t="shared" si="164"/>
        <v>0</v>
      </c>
      <c r="BG298" s="11">
        <f t="shared" si="164"/>
        <v>0</v>
      </c>
      <c r="BH298" s="11">
        <f t="shared" si="164"/>
        <v>0</v>
      </c>
      <c r="BI298" s="11">
        <f t="shared" si="164"/>
        <v>0</v>
      </c>
      <c r="BJ298" s="11">
        <f t="shared" si="164"/>
        <v>0</v>
      </c>
      <c r="BK298" s="11">
        <f t="shared" si="164"/>
        <v>0</v>
      </c>
      <c r="BL298" s="11">
        <f t="shared" si="164"/>
        <v>0</v>
      </c>
      <c r="BM298" s="11">
        <f t="shared" si="164"/>
        <v>0</v>
      </c>
      <c r="BN298" s="11">
        <f t="shared" si="164"/>
        <v>0</v>
      </c>
      <c r="BO298" s="11">
        <f t="shared" si="164"/>
        <v>0</v>
      </c>
      <c r="BP298" s="11">
        <f t="shared" si="164"/>
        <v>0</v>
      </c>
      <c r="BQ298" s="11">
        <f t="shared" si="164"/>
        <v>0</v>
      </c>
      <c r="BR298" s="11">
        <f t="shared" si="164"/>
        <v>0</v>
      </c>
      <c r="BS298" s="11">
        <f t="shared" si="164"/>
        <v>0</v>
      </c>
      <c r="BT298" s="11">
        <f t="shared" si="164"/>
        <v>0</v>
      </c>
      <c r="BU298" s="11">
        <f t="shared" si="164"/>
        <v>0</v>
      </c>
      <c r="BV298" s="11">
        <f t="shared" si="164"/>
        <v>0</v>
      </c>
      <c r="BW298" s="11">
        <f t="shared" si="164"/>
        <v>0</v>
      </c>
      <c r="BX298" s="11">
        <f t="shared" si="164"/>
        <v>0</v>
      </c>
      <c r="BY298" s="11">
        <f t="shared" si="164"/>
        <v>0</v>
      </c>
      <c r="BZ298" s="11">
        <f t="shared" si="164"/>
        <v>0</v>
      </c>
      <c r="CA298" s="11">
        <f t="shared" si="164"/>
        <v>0</v>
      </c>
      <c r="CB298" s="11">
        <f t="shared" si="164"/>
        <v>0</v>
      </c>
      <c r="CC298" s="11">
        <f t="shared" si="164"/>
        <v>0</v>
      </c>
      <c r="CD298" s="11">
        <f t="shared" si="164"/>
        <v>0</v>
      </c>
      <c r="CE298" s="11">
        <f t="shared" si="164"/>
        <v>0</v>
      </c>
      <c r="CF298" s="11">
        <f t="shared" si="164"/>
        <v>0</v>
      </c>
      <c r="CG298" s="11">
        <f t="shared" si="164"/>
        <v>0</v>
      </c>
      <c r="CH298" s="2"/>
    </row>
    <row r="299" ht="15" customHeight="1" spans="2:86">
      <c r="B299" s="10">
        <v>202303</v>
      </c>
      <c r="C299" s="11">
        <f t="shared" si="108"/>
        <v>532715.41</v>
      </c>
      <c r="D299" s="11"/>
      <c r="E299" s="11"/>
      <c r="F299" s="11"/>
      <c r="G299" s="11">
        <f>IFERROR($C299*G$93/SUM($G$93:$AK$93),0)</f>
        <v>265032.542288558</v>
      </c>
      <c r="H299" s="11">
        <f t="shared" ref="H299:AK299" si="165">IFERROR($C299*H$93/SUM($G$93:$AK$93),0)</f>
        <v>267682.867711442</v>
      </c>
      <c r="I299" s="11">
        <f t="shared" si="165"/>
        <v>0</v>
      </c>
      <c r="J299" s="11">
        <f t="shared" si="165"/>
        <v>0</v>
      </c>
      <c r="K299" s="11">
        <f t="shared" si="165"/>
        <v>0</v>
      </c>
      <c r="L299" s="11">
        <f t="shared" si="165"/>
        <v>0</v>
      </c>
      <c r="M299" s="11">
        <f t="shared" si="165"/>
        <v>0</v>
      </c>
      <c r="N299" s="11">
        <f t="shared" si="165"/>
        <v>0</v>
      </c>
      <c r="O299" s="11">
        <f t="shared" si="165"/>
        <v>0</v>
      </c>
      <c r="P299" s="11">
        <f t="shared" si="165"/>
        <v>0</v>
      </c>
      <c r="Q299" s="11">
        <f t="shared" si="165"/>
        <v>0</v>
      </c>
      <c r="R299" s="11">
        <f t="shared" si="165"/>
        <v>0</v>
      </c>
      <c r="S299" s="11">
        <f t="shared" si="165"/>
        <v>0</v>
      </c>
      <c r="T299" s="11">
        <f t="shared" si="165"/>
        <v>0</v>
      </c>
      <c r="U299" s="11">
        <f t="shared" si="165"/>
        <v>0</v>
      </c>
      <c r="V299" s="11">
        <f t="shared" si="165"/>
        <v>0</v>
      </c>
      <c r="W299" s="11">
        <f t="shared" si="165"/>
        <v>0</v>
      </c>
      <c r="X299" s="11">
        <f t="shared" si="165"/>
        <v>0</v>
      </c>
      <c r="Y299" s="11">
        <f t="shared" si="165"/>
        <v>0</v>
      </c>
      <c r="Z299" s="11">
        <f t="shared" si="165"/>
        <v>0</v>
      </c>
      <c r="AA299" s="11">
        <f t="shared" si="165"/>
        <v>0</v>
      </c>
      <c r="AB299" s="11">
        <f t="shared" si="165"/>
        <v>0</v>
      </c>
      <c r="AC299" s="11">
        <f t="shared" si="165"/>
        <v>0</v>
      </c>
      <c r="AD299" s="11">
        <f t="shared" si="165"/>
        <v>0</v>
      </c>
      <c r="AE299" s="11">
        <f t="shared" si="165"/>
        <v>0</v>
      </c>
      <c r="AF299" s="11">
        <f t="shared" si="165"/>
        <v>0</v>
      </c>
      <c r="AG299" s="11">
        <f t="shared" si="165"/>
        <v>0</v>
      </c>
      <c r="AH299" s="11">
        <f t="shared" si="165"/>
        <v>0</v>
      </c>
      <c r="AI299" s="11">
        <f t="shared" si="165"/>
        <v>0</v>
      </c>
      <c r="AJ299" s="11">
        <f t="shared" si="165"/>
        <v>0</v>
      </c>
      <c r="AK299" s="11">
        <f t="shared" si="165"/>
        <v>0</v>
      </c>
      <c r="AX299" s="10">
        <v>202303</v>
      </c>
      <c r="AY299" s="11">
        <f t="shared" si="143"/>
        <v>260316.2</v>
      </c>
      <c r="AZ299" s="11"/>
      <c r="BA299" s="11"/>
      <c r="BB299" s="11"/>
      <c r="BC299" s="11">
        <f t="shared" ref="BC299:CG299" si="166">IFERROR($AY299*BC$93/SUM($BC$93:$CG$93),0)</f>
        <v>129510.547263682</v>
      </c>
      <c r="BD299" s="11">
        <f t="shared" si="166"/>
        <v>130805.652736318</v>
      </c>
      <c r="BE299" s="11">
        <f t="shared" si="166"/>
        <v>0</v>
      </c>
      <c r="BF299" s="11">
        <f t="shared" si="166"/>
        <v>0</v>
      </c>
      <c r="BG299" s="11">
        <f t="shared" si="166"/>
        <v>0</v>
      </c>
      <c r="BH299" s="11">
        <f t="shared" si="166"/>
        <v>0</v>
      </c>
      <c r="BI299" s="11">
        <f t="shared" si="166"/>
        <v>0</v>
      </c>
      <c r="BJ299" s="11">
        <f t="shared" si="166"/>
        <v>0</v>
      </c>
      <c r="BK299" s="11">
        <f t="shared" si="166"/>
        <v>0</v>
      </c>
      <c r="BL299" s="11">
        <f t="shared" si="166"/>
        <v>0</v>
      </c>
      <c r="BM299" s="11">
        <f t="shared" si="166"/>
        <v>0</v>
      </c>
      <c r="BN299" s="11">
        <f t="shared" si="166"/>
        <v>0</v>
      </c>
      <c r="BO299" s="11">
        <f t="shared" si="166"/>
        <v>0</v>
      </c>
      <c r="BP299" s="11">
        <f t="shared" si="166"/>
        <v>0</v>
      </c>
      <c r="BQ299" s="11">
        <f t="shared" si="166"/>
        <v>0</v>
      </c>
      <c r="BR299" s="11">
        <f t="shared" si="166"/>
        <v>0</v>
      </c>
      <c r="BS299" s="11">
        <f t="shared" si="166"/>
        <v>0</v>
      </c>
      <c r="BT299" s="11">
        <f t="shared" si="166"/>
        <v>0</v>
      </c>
      <c r="BU299" s="11">
        <f t="shared" si="166"/>
        <v>0</v>
      </c>
      <c r="BV299" s="11">
        <f t="shared" si="166"/>
        <v>0</v>
      </c>
      <c r="BW299" s="11">
        <f t="shared" si="166"/>
        <v>0</v>
      </c>
      <c r="BX299" s="11">
        <f t="shared" si="166"/>
        <v>0</v>
      </c>
      <c r="BY299" s="11">
        <f t="shared" si="166"/>
        <v>0</v>
      </c>
      <c r="BZ299" s="11">
        <f t="shared" si="166"/>
        <v>0</v>
      </c>
      <c r="CA299" s="11">
        <f t="shared" si="166"/>
        <v>0</v>
      </c>
      <c r="CB299" s="11">
        <f t="shared" si="166"/>
        <v>0</v>
      </c>
      <c r="CC299" s="11">
        <f t="shared" si="166"/>
        <v>0</v>
      </c>
      <c r="CD299" s="11">
        <f t="shared" si="166"/>
        <v>0</v>
      </c>
      <c r="CE299" s="11">
        <f t="shared" si="166"/>
        <v>0</v>
      </c>
      <c r="CF299" s="11">
        <f t="shared" si="166"/>
        <v>0</v>
      </c>
      <c r="CG299" s="11">
        <f t="shared" si="166"/>
        <v>0</v>
      </c>
      <c r="CH299" s="2"/>
    </row>
    <row r="300" ht="15" customHeight="1" spans="2:86">
      <c r="B300" s="10">
        <v>202306</v>
      </c>
      <c r="C300" s="11">
        <f t="shared" si="108"/>
        <v>353254.83</v>
      </c>
      <c r="D300" s="11"/>
      <c r="E300" s="11"/>
      <c r="F300" s="11">
        <f>IFERROR($C300*F$93/SUM($F$93:$AK$93),0)</f>
        <v>116581.904887626</v>
      </c>
      <c r="G300" s="11">
        <f t="shared" ref="G300:AK300" si="167">IFERROR($C300*G$93/SUM($F$93:$AK$93),0)</f>
        <v>117747.723936505</v>
      </c>
      <c r="H300" s="11">
        <f t="shared" si="167"/>
        <v>118925.201175869</v>
      </c>
      <c r="I300" s="11">
        <f t="shared" si="167"/>
        <v>0</v>
      </c>
      <c r="J300" s="11">
        <f t="shared" si="167"/>
        <v>0</v>
      </c>
      <c r="K300" s="11">
        <f t="shared" si="167"/>
        <v>0</v>
      </c>
      <c r="L300" s="11">
        <f t="shared" si="167"/>
        <v>0</v>
      </c>
      <c r="M300" s="11">
        <f t="shared" si="167"/>
        <v>0</v>
      </c>
      <c r="N300" s="11">
        <f t="shared" si="167"/>
        <v>0</v>
      </c>
      <c r="O300" s="11">
        <f t="shared" si="167"/>
        <v>0</v>
      </c>
      <c r="P300" s="11">
        <f t="shared" si="167"/>
        <v>0</v>
      </c>
      <c r="Q300" s="11">
        <f t="shared" si="167"/>
        <v>0</v>
      </c>
      <c r="R300" s="11">
        <f t="shared" si="167"/>
        <v>0</v>
      </c>
      <c r="S300" s="11">
        <f t="shared" si="167"/>
        <v>0</v>
      </c>
      <c r="T300" s="11">
        <f t="shared" si="167"/>
        <v>0</v>
      </c>
      <c r="U300" s="11">
        <f t="shared" si="167"/>
        <v>0</v>
      </c>
      <c r="V300" s="11">
        <f t="shared" si="167"/>
        <v>0</v>
      </c>
      <c r="W300" s="11">
        <f t="shared" si="167"/>
        <v>0</v>
      </c>
      <c r="X300" s="11">
        <f t="shared" si="167"/>
        <v>0</v>
      </c>
      <c r="Y300" s="11">
        <f t="shared" si="167"/>
        <v>0</v>
      </c>
      <c r="Z300" s="11">
        <f t="shared" si="167"/>
        <v>0</v>
      </c>
      <c r="AA300" s="11">
        <f t="shared" si="167"/>
        <v>0</v>
      </c>
      <c r="AB300" s="11">
        <f t="shared" si="167"/>
        <v>0</v>
      </c>
      <c r="AC300" s="11">
        <f t="shared" si="167"/>
        <v>0</v>
      </c>
      <c r="AD300" s="11">
        <f t="shared" si="167"/>
        <v>0</v>
      </c>
      <c r="AE300" s="11">
        <f t="shared" si="167"/>
        <v>0</v>
      </c>
      <c r="AF300" s="11">
        <f t="shared" si="167"/>
        <v>0</v>
      </c>
      <c r="AG300" s="11">
        <f t="shared" si="167"/>
        <v>0</v>
      </c>
      <c r="AH300" s="11">
        <f t="shared" si="167"/>
        <v>0</v>
      </c>
      <c r="AI300" s="11">
        <f t="shared" si="167"/>
        <v>0</v>
      </c>
      <c r="AJ300" s="11">
        <f t="shared" si="167"/>
        <v>0</v>
      </c>
      <c r="AK300" s="11">
        <f t="shared" si="167"/>
        <v>0</v>
      </c>
      <c r="AX300" s="10">
        <v>202306</v>
      </c>
      <c r="AY300" s="11">
        <f t="shared" si="143"/>
        <v>188441.81</v>
      </c>
      <c r="AZ300" s="11"/>
      <c r="BA300" s="11"/>
      <c r="BB300" s="11">
        <f t="shared" ref="BB300:CG300" si="168">IFERROR($AY300*BB$93/SUM($BB$93:$CG$93),0)</f>
        <v>62189.964027589</v>
      </c>
      <c r="BC300" s="11">
        <f t="shared" si="168"/>
        <v>62811.8636678661</v>
      </c>
      <c r="BD300" s="11">
        <f t="shared" si="168"/>
        <v>63439.9823045445</v>
      </c>
      <c r="BE300" s="11">
        <f t="shared" si="168"/>
        <v>0</v>
      </c>
      <c r="BF300" s="11">
        <f t="shared" si="168"/>
        <v>0</v>
      </c>
      <c r="BG300" s="11">
        <f t="shared" si="168"/>
        <v>0</v>
      </c>
      <c r="BH300" s="11">
        <f t="shared" si="168"/>
        <v>0</v>
      </c>
      <c r="BI300" s="11">
        <f t="shared" si="168"/>
        <v>0</v>
      </c>
      <c r="BJ300" s="11">
        <f t="shared" si="168"/>
        <v>0</v>
      </c>
      <c r="BK300" s="11">
        <f t="shared" si="168"/>
        <v>0</v>
      </c>
      <c r="BL300" s="11">
        <f t="shared" si="168"/>
        <v>0</v>
      </c>
      <c r="BM300" s="11">
        <f t="shared" si="168"/>
        <v>0</v>
      </c>
      <c r="BN300" s="11">
        <f t="shared" si="168"/>
        <v>0</v>
      </c>
      <c r="BO300" s="11">
        <f t="shared" si="168"/>
        <v>0</v>
      </c>
      <c r="BP300" s="11">
        <f t="shared" si="168"/>
        <v>0</v>
      </c>
      <c r="BQ300" s="11">
        <f t="shared" si="168"/>
        <v>0</v>
      </c>
      <c r="BR300" s="11">
        <f t="shared" si="168"/>
        <v>0</v>
      </c>
      <c r="BS300" s="11">
        <f t="shared" si="168"/>
        <v>0</v>
      </c>
      <c r="BT300" s="11">
        <f t="shared" si="168"/>
        <v>0</v>
      </c>
      <c r="BU300" s="11">
        <f t="shared" si="168"/>
        <v>0</v>
      </c>
      <c r="BV300" s="11">
        <f t="shared" si="168"/>
        <v>0</v>
      </c>
      <c r="BW300" s="11">
        <f t="shared" si="168"/>
        <v>0</v>
      </c>
      <c r="BX300" s="11">
        <f t="shared" si="168"/>
        <v>0</v>
      </c>
      <c r="BY300" s="11">
        <f t="shared" si="168"/>
        <v>0</v>
      </c>
      <c r="BZ300" s="11">
        <f t="shared" si="168"/>
        <v>0</v>
      </c>
      <c r="CA300" s="11">
        <f t="shared" si="168"/>
        <v>0</v>
      </c>
      <c r="CB300" s="11">
        <f t="shared" si="168"/>
        <v>0</v>
      </c>
      <c r="CC300" s="11">
        <f t="shared" si="168"/>
        <v>0</v>
      </c>
      <c r="CD300" s="11">
        <f t="shared" si="168"/>
        <v>0</v>
      </c>
      <c r="CE300" s="11">
        <f t="shared" si="168"/>
        <v>0</v>
      </c>
      <c r="CF300" s="11">
        <f t="shared" si="168"/>
        <v>0</v>
      </c>
      <c r="CG300" s="11">
        <f t="shared" si="168"/>
        <v>0</v>
      </c>
      <c r="CH300" s="2"/>
    </row>
    <row r="301" ht="15" customHeight="1" spans="2:86">
      <c r="B301" s="10">
        <v>202309</v>
      </c>
      <c r="C301" s="11">
        <f t="shared" si="108"/>
        <v>370156.82</v>
      </c>
      <c r="D301" s="11"/>
      <c r="E301" s="11">
        <f>IFERROR($C301*E$93/SUM($E$93:$AK$93),0)</f>
        <v>181419.688897392</v>
      </c>
      <c r="F301" s="11">
        <f t="shared" ref="F301:AK301" si="169">IFERROR($C301*F$93/SUM($E$93:$AK$93),0)</f>
        <v>62287.4265214368</v>
      </c>
      <c r="G301" s="11">
        <f t="shared" si="169"/>
        <v>62910.3007866524</v>
      </c>
      <c r="H301" s="11">
        <f t="shared" si="169"/>
        <v>63539.4037945187</v>
      </c>
      <c r="I301" s="11">
        <f t="shared" si="169"/>
        <v>0</v>
      </c>
      <c r="J301" s="11">
        <f t="shared" si="169"/>
        <v>0</v>
      </c>
      <c r="K301" s="11">
        <f t="shared" si="169"/>
        <v>0</v>
      </c>
      <c r="L301" s="11">
        <f t="shared" si="169"/>
        <v>0</v>
      </c>
      <c r="M301" s="11">
        <f t="shared" si="169"/>
        <v>0</v>
      </c>
      <c r="N301" s="11">
        <f t="shared" si="169"/>
        <v>0</v>
      </c>
      <c r="O301" s="11">
        <f t="shared" si="169"/>
        <v>0</v>
      </c>
      <c r="P301" s="11">
        <f t="shared" si="169"/>
        <v>0</v>
      </c>
      <c r="Q301" s="11">
        <f t="shared" si="169"/>
        <v>0</v>
      </c>
      <c r="R301" s="11">
        <f t="shared" si="169"/>
        <v>0</v>
      </c>
      <c r="S301" s="11">
        <f t="shared" si="169"/>
        <v>0</v>
      </c>
      <c r="T301" s="11">
        <f t="shared" si="169"/>
        <v>0</v>
      </c>
      <c r="U301" s="11">
        <f t="shared" si="169"/>
        <v>0</v>
      </c>
      <c r="V301" s="11">
        <f t="shared" si="169"/>
        <v>0</v>
      </c>
      <c r="W301" s="11">
        <f t="shared" si="169"/>
        <v>0</v>
      </c>
      <c r="X301" s="11">
        <f t="shared" si="169"/>
        <v>0</v>
      </c>
      <c r="Y301" s="11">
        <f t="shared" si="169"/>
        <v>0</v>
      </c>
      <c r="Z301" s="11">
        <f t="shared" si="169"/>
        <v>0</v>
      </c>
      <c r="AA301" s="11">
        <f t="shared" si="169"/>
        <v>0</v>
      </c>
      <c r="AB301" s="11">
        <f t="shared" si="169"/>
        <v>0</v>
      </c>
      <c r="AC301" s="11">
        <f t="shared" si="169"/>
        <v>0</v>
      </c>
      <c r="AD301" s="11">
        <f t="shared" si="169"/>
        <v>0</v>
      </c>
      <c r="AE301" s="11">
        <f t="shared" si="169"/>
        <v>0</v>
      </c>
      <c r="AF301" s="11">
        <f t="shared" si="169"/>
        <v>0</v>
      </c>
      <c r="AG301" s="11">
        <f t="shared" si="169"/>
        <v>0</v>
      </c>
      <c r="AH301" s="11">
        <f t="shared" si="169"/>
        <v>0</v>
      </c>
      <c r="AI301" s="11">
        <f t="shared" si="169"/>
        <v>0</v>
      </c>
      <c r="AJ301" s="11">
        <f t="shared" si="169"/>
        <v>0</v>
      </c>
      <c r="AK301" s="11">
        <f t="shared" si="169"/>
        <v>0</v>
      </c>
      <c r="AX301" s="10">
        <v>202309</v>
      </c>
      <c r="AY301" s="11">
        <f t="shared" si="143"/>
        <v>207201.87</v>
      </c>
      <c r="AZ301" s="11"/>
      <c r="BA301" s="11">
        <f t="shared" ref="BA301:CG301" si="170">IFERROR($AY301*BA$93/SUM($BA$93:$CG$93),0)</f>
        <v>101552.900725584</v>
      </c>
      <c r="BB301" s="11">
        <f t="shared" si="170"/>
        <v>34866.4959157832</v>
      </c>
      <c r="BC301" s="11">
        <f t="shared" si="170"/>
        <v>35215.1608749417</v>
      </c>
      <c r="BD301" s="11">
        <f t="shared" si="170"/>
        <v>35567.312483691</v>
      </c>
      <c r="BE301" s="11">
        <f t="shared" si="170"/>
        <v>0</v>
      </c>
      <c r="BF301" s="11">
        <f t="shared" si="170"/>
        <v>0</v>
      </c>
      <c r="BG301" s="11">
        <f t="shared" si="170"/>
        <v>0</v>
      </c>
      <c r="BH301" s="11">
        <f t="shared" si="170"/>
        <v>0</v>
      </c>
      <c r="BI301" s="11">
        <f t="shared" si="170"/>
        <v>0</v>
      </c>
      <c r="BJ301" s="11">
        <f t="shared" si="170"/>
        <v>0</v>
      </c>
      <c r="BK301" s="11">
        <f t="shared" si="170"/>
        <v>0</v>
      </c>
      <c r="BL301" s="11">
        <f t="shared" si="170"/>
        <v>0</v>
      </c>
      <c r="BM301" s="11">
        <f t="shared" si="170"/>
        <v>0</v>
      </c>
      <c r="BN301" s="11">
        <f t="shared" si="170"/>
        <v>0</v>
      </c>
      <c r="BO301" s="11">
        <f t="shared" si="170"/>
        <v>0</v>
      </c>
      <c r="BP301" s="11">
        <f t="shared" si="170"/>
        <v>0</v>
      </c>
      <c r="BQ301" s="11">
        <f t="shared" si="170"/>
        <v>0</v>
      </c>
      <c r="BR301" s="11">
        <f t="shared" si="170"/>
        <v>0</v>
      </c>
      <c r="BS301" s="11">
        <f t="shared" si="170"/>
        <v>0</v>
      </c>
      <c r="BT301" s="11">
        <f t="shared" si="170"/>
        <v>0</v>
      </c>
      <c r="BU301" s="11">
        <f t="shared" si="170"/>
        <v>0</v>
      </c>
      <c r="BV301" s="11">
        <f t="shared" si="170"/>
        <v>0</v>
      </c>
      <c r="BW301" s="11">
        <f t="shared" si="170"/>
        <v>0</v>
      </c>
      <c r="BX301" s="11">
        <f t="shared" si="170"/>
        <v>0</v>
      </c>
      <c r="BY301" s="11">
        <f t="shared" si="170"/>
        <v>0</v>
      </c>
      <c r="BZ301" s="11">
        <f t="shared" si="170"/>
        <v>0</v>
      </c>
      <c r="CA301" s="11">
        <f t="shared" si="170"/>
        <v>0</v>
      </c>
      <c r="CB301" s="11">
        <f t="shared" si="170"/>
        <v>0</v>
      </c>
      <c r="CC301" s="11">
        <f t="shared" si="170"/>
        <v>0</v>
      </c>
      <c r="CD301" s="11">
        <f t="shared" si="170"/>
        <v>0</v>
      </c>
      <c r="CE301" s="11">
        <f t="shared" si="170"/>
        <v>0</v>
      </c>
      <c r="CF301" s="11">
        <f t="shared" si="170"/>
        <v>0</v>
      </c>
      <c r="CG301" s="11">
        <f t="shared" si="170"/>
        <v>0</v>
      </c>
      <c r="CH301" s="2"/>
    </row>
    <row r="302" ht="15" customHeight="1" spans="2:86">
      <c r="B302" s="10">
        <v>202312</v>
      </c>
      <c r="C302" s="11">
        <f t="shared" si="108"/>
        <v>871485</v>
      </c>
      <c r="D302" s="11">
        <f t="shared" ref="D302:S302" si="171">IFERROR($C302*D$93/SUM($D$93:$AK$93),0)</f>
        <v>450231.156994184</v>
      </c>
      <c r="E302" s="11">
        <f t="shared" si="171"/>
        <v>206463.144850191</v>
      </c>
      <c r="F302" s="11">
        <f t="shared" si="171"/>
        <v>70885.6797318975</v>
      </c>
      <c r="G302" s="11">
        <f t="shared" si="171"/>
        <v>71594.5365292179</v>
      </c>
      <c r="H302" s="11">
        <f t="shared" si="171"/>
        <v>72310.4818945098</v>
      </c>
      <c r="I302" s="11">
        <f t="shared" si="171"/>
        <v>0</v>
      </c>
      <c r="J302" s="11">
        <f t="shared" si="171"/>
        <v>0</v>
      </c>
      <c r="K302" s="11">
        <f t="shared" si="171"/>
        <v>0</v>
      </c>
      <c r="L302" s="11">
        <f t="shared" si="171"/>
        <v>0</v>
      </c>
      <c r="M302" s="11">
        <f t="shared" si="171"/>
        <v>0</v>
      </c>
      <c r="N302" s="11">
        <f t="shared" si="171"/>
        <v>0</v>
      </c>
      <c r="O302" s="11">
        <f t="shared" si="171"/>
        <v>0</v>
      </c>
      <c r="P302" s="11">
        <f t="shared" si="171"/>
        <v>0</v>
      </c>
      <c r="Q302" s="11">
        <f t="shared" si="171"/>
        <v>0</v>
      </c>
      <c r="R302" s="11">
        <f t="shared" si="171"/>
        <v>0</v>
      </c>
      <c r="S302" s="11">
        <f t="shared" si="171"/>
        <v>0</v>
      </c>
      <c r="T302" s="11">
        <f t="shared" ref="T302:AK302" si="172">IFERROR($C302*T$93/SUM($D$93:$AK$93),0)</f>
        <v>0</v>
      </c>
      <c r="U302" s="11">
        <f t="shared" si="172"/>
        <v>0</v>
      </c>
      <c r="V302" s="11">
        <f t="shared" si="172"/>
        <v>0</v>
      </c>
      <c r="W302" s="11">
        <f t="shared" si="172"/>
        <v>0</v>
      </c>
      <c r="X302" s="11">
        <f t="shared" si="172"/>
        <v>0</v>
      </c>
      <c r="Y302" s="11">
        <f t="shared" si="172"/>
        <v>0</v>
      </c>
      <c r="Z302" s="11">
        <f t="shared" si="172"/>
        <v>0</v>
      </c>
      <c r="AA302" s="11">
        <f t="shared" si="172"/>
        <v>0</v>
      </c>
      <c r="AB302" s="11">
        <f t="shared" si="172"/>
        <v>0</v>
      </c>
      <c r="AC302" s="11">
        <f t="shared" si="172"/>
        <v>0</v>
      </c>
      <c r="AD302" s="11">
        <f t="shared" si="172"/>
        <v>0</v>
      </c>
      <c r="AE302" s="11">
        <f t="shared" si="172"/>
        <v>0</v>
      </c>
      <c r="AF302" s="11">
        <f t="shared" si="172"/>
        <v>0</v>
      </c>
      <c r="AG302" s="11">
        <f t="shared" si="172"/>
        <v>0</v>
      </c>
      <c r="AH302" s="11">
        <f t="shared" si="172"/>
        <v>0</v>
      </c>
      <c r="AI302" s="11">
        <f t="shared" si="172"/>
        <v>0</v>
      </c>
      <c r="AJ302" s="11">
        <f t="shared" si="172"/>
        <v>0</v>
      </c>
      <c r="AK302" s="11">
        <f t="shared" si="172"/>
        <v>0</v>
      </c>
      <c r="AX302" s="10">
        <v>202312</v>
      </c>
      <c r="AY302" s="11">
        <f t="shared" si="143"/>
        <v>508528.5</v>
      </c>
      <c r="AZ302" s="11">
        <f t="shared" ref="AZ302:CG302" si="173">IFERROR($AY302*AZ$93/SUM($AZ$93:$CG$93),0)</f>
        <v>222510.779167943</v>
      </c>
      <c r="BA302" s="11">
        <f t="shared" si="173"/>
        <v>140181.790875805</v>
      </c>
      <c r="BB302" s="11">
        <f t="shared" si="173"/>
        <v>48129.0815340254</v>
      </c>
      <c r="BC302" s="11">
        <f t="shared" si="173"/>
        <v>48610.3723493666</v>
      </c>
      <c r="BD302" s="11">
        <f t="shared" si="173"/>
        <v>49096.4760728601</v>
      </c>
      <c r="BE302" s="11">
        <f t="shared" si="173"/>
        <v>0</v>
      </c>
      <c r="BF302" s="11">
        <f t="shared" si="173"/>
        <v>0</v>
      </c>
      <c r="BG302" s="11">
        <f t="shared" si="173"/>
        <v>0</v>
      </c>
      <c r="BH302" s="11">
        <f t="shared" si="173"/>
        <v>0</v>
      </c>
      <c r="BI302" s="11">
        <f t="shared" si="173"/>
        <v>0</v>
      </c>
      <c r="BJ302" s="11">
        <f t="shared" si="173"/>
        <v>0</v>
      </c>
      <c r="BK302" s="11">
        <f t="shared" si="173"/>
        <v>0</v>
      </c>
      <c r="BL302" s="11">
        <f t="shared" si="173"/>
        <v>0</v>
      </c>
      <c r="BM302" s="11">
        <f t="shared" si="173"/>
        <v>0</v>
      </c>
      <c r="BN302" s="11">
        <f t="shared" si="173"/>
        <v>0</v>
      </c>
      <c r="BO302" s="11">
        <f t="shared" si="173"/>
        <v>0</v>
      </c>
      <c r="BP302" s="11">
        <f t="shared" si="173"/>
        <v>0</v>
      </c>
      <c r="BQ302" s="11">
        <f t="shared" si="173"/>
        <v>0</v>
      </c>
      <c r="BR302" s="11">
        <f t="shared" si="173"/>
        <v>0</v>
      </c>
      <c r="BS302" s="11">
        <f t="shared" si="173"/>
        <v>0</v>
      </c>
      <c r="BT302" s="11">
        <f t="shared" si="173"/>
        <v>0</v>
      </c>
      <c r="BU302" s="11">
        <f t="shared" si="173"/>
        <v>0</v>
      </c>
      <c r="BV302" s="11">
        <f t="shared" si="173"/>
        <v>0</v>
      </c>
      <c r="BW302" s="11">
        <f t="shared" si="173"/>
        <v>0</v>
      </c>
      <c r="BX302" s="11">
        <f t="shared" si="173"/>
        <v>0</v>
      </c>
      <c r="BY302" s="11">
        <f t="shared" si="173"/>
        <v>0</v>
      </c>
      <c r="BZ302" s="11">
        <f t="shared" si="173"/>
        <v>0</v>
      </c>
      <c r="CA302" s="11">
        <f t="shared" si="173"/>
        <v>0</v>
      </c>
      <c r="CB302" s="11">
        <f t="shared" si="173"/>
        <v>0</v>
      </c>
      <c r="CC302" s="11">
        <f t="shared" si="173"/>
        <v>0</v>
      </c>
      <c r="CD302" s="11">
        <f t="shared" si="173"/>
        <v>0</v>
      </c>
      <c r="CE302" s="11">
        <f t="shared" si="173"/>
        <v>0</v>
      </c>
      <c r="CF302" s="11">
        <f t="shared" si="173"/>
        <v>0</v>
      </c>
      <c r="CG302" s="11">
        <f t="shared" si="173"/>
        <v>0</v>
      </c>
      <c r="CH302" s="2"/>
    </row>
    <row r="303" ht="15" customHeight="1" spans="19:86">
      <c r="S303" s="74"/>
      <c r="BO303" s="74"/>
      <c r="CH303" s="2"/>
    </row>
    <row r="304" ht="15" customHeight="1" spans="19:86">
      <c r="S304" s="74"/>
      <c r="BO304" s="74"/>
      <c r="CH304" s="2"/>
    </row>
    <row r="305" ht="15" customHeight="1" spans="2:86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  <c r="CH305" s="2"/>
    </row>
    <row r="306" ht="15" customHeight="1" spans="2:86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4">E305-$B$305</f>
        <v>2.5</v>
      </c>
      <c r="F306" s="9">
        <f t="shared" si="174"/>
        <v>3.5</v>
      </c>
      <c r="G306" s="9">
        <f t="shared" si="174"/>
        <v>4.5</v>
      </c>
      <c r="H306" s="9">
        <f t="shared" si="174"/>
        <v>5.5</v>
      </c>
      <c r="I306" s="9">
        <f t="shared" si="174"/>
        <v>6.5</v>
      </c>
      <c r="J306" s="9">
        <f t="shared" si="174"/>
        <v>7.5</v>
      </c>
      <c r="K306" s="9">
        <f t="shared" si="174"/>
        <v>8.5</v>
      </c>
      <c r="L306" s="9">
        <f t="shared" si="174"/>
        <v>9.5</v>
      </c>
      <c r="M306" s="9">
        <f t="shared" si="174"/>
        <v>10.5</v>
      </c>
      <c r="N306" s="9">
        <f t="shared" si="174"/>
        <v>11.5</v>
      </c>
      <c r="O306" s="9">
        <f t="shared" si="174"/>
        <v>12.5</v>
      </c>
      <c r="P306" s="9">
        <f t="shared" si="174"/>
        <v>13.5</v>
      </c>
      <c r="Q306" s="9">
        <f t="shared" si="174"/>
        <v>14.5</v>
      </c>
      <c r="R306" s="9">
        <f t="shared" si="174"/>
        <v>15.5</v>
      </c>
      <c r="S306" s="71">
        <f t="shared" si="174"/>
        <v>16.5</v>
      </c>
      <c r="T306" s="9">
        <f t="shared" si="174"/>
        <v>17.5</v>
      </c>
      <c r="U306" s="9">
        <f t="shared" si="174"/>
        <v>18.5</v>
      </c>
      <c r="V306" s="9">
        <f t="shared" si="174"/>
        <v>19.5</v>
      </c>
      <c r="W306" s="9">
        <f t="shared" si="174"/>
        <v>20.5</v>
      </c>
      <c r="X306" s="9">
        <f t="shared" si="174"/>
        <v>21.5</v>
      </c>
      <c r="Y306" s="9">
        <f t="shared" si="174"/>
        <v>22.5</v>
      </c>
      <c r="Z306" s="9">
        <f t="shared" si="174"/>
        <v>23.5</v>
      </c>
      <c r="AA306" s="9">
        <f t="shared" si="174"/>
        <v>24.5</v>
      </c>
      <c r="AB306" s="9">
        <f t="shared" si="174"/>
        <v>25.5</v>
      </c>
      <c r="AC306" s="9">
        <f t="shared" si="174"/>
        <v>26.5</v>
      </c>
      <c r="AD306" s="9">
        <f t="shared" si="174"/>
        <v>27.5</v>
      </c>
      <c r="AE306" s="9">
        <f t="shared" si="174"/>
        <v>28.5</v>
      </c>
      <c r="AF306" s="9">
        <f t="shared" si="174"/>
        <v>29.5</v>
      </c>
      <c r="AG306" s="9">
        <f t="shared" si="174"/>
        <v>30.5</v>
      </c>
      <c r="AH306" s="9">
        <f t="shared" si="174"/>
        <v>31.5</v>
      </c>
      <c r="AI306" s="9">
        <f t="shared" si="174"/>
        <v>32.5</v>
      </c>
      <c r="AJ306" s="9">
        <f t="shared" si="174"/>
        <v>33.5</v>
      </c>
      <c r="AK306" s="9">
        <f t="shared" si="174"/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:CG306" si="175">BA305-$B$305</f>
        <v>2.5</v>
      </c>
      <c r="BB306" s="9">
        <f t="shared" si="175"/>
        <v>3.5</v>
      </c>
      <c r="BC306" s="9">
        <f t="shared" si="175"/>
        <v>4.5</v>
      </c>
      <c r="BD306" s="9">
        <f t="shared" si="175"/>
        <v>5.5</v>
      </c>
      <c r="BE306" s="9">
        <f t="shared" si="175"/>
        <v>6.5</v>
      </c>
      <c r="BF306" s="9">
        <f t="shared" si="175"/>
        <v>7.5</v>
      </c>
      <c r="BG306" s="9">
        <f t="shared" si="175"/>
        <v>8.5</v>
      </c>
      <c r="BH306" s="9">
        <f t="shared" si="175"/>
        <v>9.5</v>
      </c>
      <c r="BI306" s="9">
        <f t="shared" si="175"/>
        <v>10.5</v>
      </c>
      <c r="BJ306" s="9">
        <f t="shared" si="175"/>
        <v>11.5</v>
      </c>
      <c r="BK306" s="9">
        <f t="shared" si="175"/>
        <v>12.5</v>
      </c>
      <c r="BL306" s="9">
        <f t="shared" si="175"/>
        <v>13.5</v>
      </c>
      <c r="BM306" s="9">
        <f t="shared" si="175"/>
        <v>14.5</v>
      </c>
      <c r="BN306" s="9">
        <f t="shared" si="175"/>
        <v>15.5</v>
      </c>
      <c r="BO306" s="71">
        <f t="shared" si="175"/>
        <v>16.5</v>
      </c>
      <c r="BP306" s="9">
        <f t="shared" si="175"/>
        <v>17.5</v>
      </c>
      <c r="BQ306" s="9">
        <f t="shared" si="175"/>
        <v>18.5</v>
      </c>
      <c r="BR306" s="9">
        <f t="shared" si="175"/>
        <v>19.5</v>
      </c>
      <c r="BS306" s="9">
        <f t="shared" si="175"/>
        <v>20.5</v>
      </c>
      <c r="BT306" s="9">
        <f t="shared" si="175"/>
        <v>21.5</v>
      </c>
      <c r="BU306" s="9">
        <f t="shared" si="175"/>
        <v>22.5</v>
      </c>
      <c r="BV306" s="9">
        <f t="shared" si="175"/>
        <v>23.5</v>
      </c>
      <c r="BW306" s="9">
        <f t="shared" si="175"/>
        <v>24.5</v>
      </c>
      <c r="BX306" s="9">
        <f t="shared" si="175"/>
        <v>25.5</v>
      </c>
      <c r="BY306" s="9">
        <f t="shared" si="175"/>
        <v>26.5</v>
      </c>
      <c r="BZ306" s="9">
        <f t="shared" si="175"/>
        <v>27.5</v>
      </c>
      <c r="CA306" s="9">
        <f t="shared" si="175"/>
        <v>28.5</v>
      </c>
      <c r="CB306" s="9">
        <f t="shared" si="175"/>
        <v>29.5</v>
      </c>
      <c r="CC306" s="9">
        <f t="shared" si="175"/>
        <v>30.5</v>
      </c>
      <c r="CD306" s="9">
        <f t="shared" si="175"/>
        <v>31.5</v>
      </c>
      <c r="CE306" s="9">
        <f t="shared" si="175"/>
        <v>32.5</v>
      </c>
      <c r="CF306" s="9">
        <f t="shared" si="175"/>
        <v>33.5</v>
      </c>
      <c r="CG306" s="9">
        <f t="shared" si="175"/>
        <v>34.5</v>
      </c>
      <c r="CH306" s="2"/>
    </row>
    <row r="307" ht="15" customHeight="1" spans="2:86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H307" s="2"/>
    </row>
    <row r="308" ht="15" customHeight="1" spans="2:86">
      <c r="B308" s="56" t="s">
        <v>64</v>
      </c>
      <c r="C308" s="57">
        <f>D302+E301+F300+G299+H298+I297+J296+K295+L294+M293+N292+O291+P290+Q289+R288+S287+T286+U285+V284+W283+X282+Y281+Z280+AA279+AB278+AC277+AD276</f>
        <v>1435066.71306776</v>
      </c>
      <c r="D308" s="57">
        <f t="shared" ref="D308:K308" si="176">E302+F301+G300+H299+I298+J297+K296+L295+M294+N293+O292+P291+Q290+R289+S288+T287+U286+V285+W284+X283+Y282+Z281+AA280+AB279+AC278+AD277+AE276</f>
        <v>654181.163019575</v>
      </c>
      <c r="E308" s="57">
        <f t="shared" si="176"/>
        <v>252721.181694419</v>
      </c>
      <c r="F308" s="57">
        <f t="shared" si="176"/>
        <v>135133.940323737</v>
      </c>
      <c r="G308" s="57">
        <f t="shared" si="176"/>
        <v>72310.4818945098</v>
      </c>
      <c r="H308" s="57">
        <f t="shared" si="176"/>
        <v>0</v>
      </c>
      <c r="I308" s="57">
        <f t="shared" si="176"/>
        <v>0</v>
      </c>
      <c r="J308" s="57">
        <f t="shared" si="176"/>
        <v>0</v>
      </c>
      <c r="K308" s="57">
        <f t="shared" si="176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" si="177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178">U302+V301+W300+X299+Y298+Z297+AA296+AB295+AC294+AD293+AE292+AF291+AG290+AH289+AI288+AJ287+AK286+AL285</f>
        <v>0</v>
      </c>
      <c r="U308" s="57">
        <f t="shared" si="178"/>
        <v>0</v>
      </c>
      <c r="V308" s="57">
        <f t="shared" si="178"/>
        <v>0</v>
      </c>
      <c r="W308" s="57">
        <f t="shared" si="178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730489.431184797</v>
      </c>
      <c r="AZ308" s="57">
        <f t="shared" ref="AZ308:BG308" si="179">BA302+BB301+BC300+BD299+BE298+BF297+BG296+BH295+BI294+BJ293+BK292+BL291+BM290+BN289+BO288+BP287+BQ286+BR285+BS284+BT283+BU282+BV281+BW280+BX279+BY278+BZ277+CA276</f>
        <v>368665.803195772</v>
      </c>
      <c r="BA308" s="57">
        <f t="shared" si="179"/>
        <v>146784.224713512</v>
      </c>
      <c r="BB308" s="57">
        <f t="shared" si="179"/>
        <v>84177.6848330576</v>
      </c>
      <c r="BC308" s="57">
        <f t="shared" si="179"/>
        <v>49096.4760728601</v>
      </c>
      <c r="BD308" s="57">
        <f t="shared" si="179"/>
        <v>0</v>
      </c>
      <c r="BE308" s="57">
        <f t="shared" si="179"/>
        <v>0</v>
      </c>
      <c r="BF308" s="57">
        <f t="shared" si="179"/>
        <v>0</v>
      </c>
      <c r="BG308" s="57">
        <f t="shared" si="179"/>
        <v>0</v>
      </c>
      <c r="BH308" s="57">
        <f>BI302+BJ301+BK300+BL299+BM298+BN297+BO296+BP295+BQ294+BR293+BS292+BT291+BU290+BV289+BW288+BX287+BY286+BZ285+CA284+CB283+CC282+CD281+CE280+CF279+CG278</f>
        <v>0</v>
      </c>
      <c r="BI308" s="57">
        <f>BJ302+BK301+BL300+BM299+BN298+BO297+BP296+BQ295+BR294+BS293+BT292+BU291+BV290+BW289+BX288+BY287+BZ286+CA285+CB284+CC283+CD282+CE281+CF280+CG279</f>
        <v>0</v>
      </c>
      <c r="BJ308" s="57">
        <f t="shared" ref="BJ308:BN308" si="180">BK302+BL301+BM300+BN299+BO298+BP297+BQ296+BR295+BS294+BT293+BU292+BV291+BW290+BX289+BY288+BZ287+CA286+CB285+CC284+CD283+CE282+CF281+CG280+CH279+CI278+CJ277+CK276</f>
        <v>0</v>
      </c>
      <c r="BK308" s="57">
        <f t="shared" si="180"/>
        <v>0</v>
      </c>
      <c r="BL308" s="57">
        <f t="shared" si="180"/>
        <v>0</v>
      </c>
      <c r="BM308" s="57">
        <f t="shared" si="180"/>
        <v>0</v>
      </c>
      <c r="BN308" s="57">
        <f t="shared" si="180"/>
        <v>0</v>
      </c>
      <c r="BO308" s="57">
        <f>BP302+BQ301+BR300+BS299+BT298+BU297+BV296+BW295+BX294+BY293+BZ292+CA291+CB290+CC289+CD288+CE287+CF286+CG285</f>
        <v>0</v>
      </c>
      <c r="BP308" s="57">
        <f t="shared" ref="BP308:BW308" si="181">BQ302+BR301+BS300+BT299+BU298+BV297+BW296+BX295+BY294+BZ293+CA292+CB291+CC290+CD289+CE288+CF287+CG286+CH285</f>
        <v>0</v>
      </c>
      <c r="BQ308" s="57">
        <f t="shared" si="181"/>
        <v>0</v>
      </c>
      <c r="BR308" s="57">
        <f t="shared" si="181"/>
        <v>0</v>
      </c>
      <c r="BS308" s="57">
        <f t="shared" si="181"/>
        <v>0</v>
      </c>
      <c r="BT308" s="57">
        <f t="shared" si="181"/>
        <v>0</v>
      </c>
      <c r="BU308" s="57">
        <f t="shared" si="181"/>
        <v>0</v>
      </c>
      <c r="BV308" s="57">
        <f t="shared" si="181"/>
        <v>0</v>
      </c>
      <c r="BW308" s="57">
        <f t="shared" si="181"/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  <c r="CH308" s="2"/>
    </row>
    <row r="309" ht="15" customHeight="1" spans="2:86">
      <c r="B309" s="56" t="s">
        <v>65</v>
      </c>
      <c r="C309" s="57">
        <f>C308*C306</f>
        <v>717533.35653388</v>
      </c>
      <c r="D309" s="58">
        <f t="shared" ref="D309:AK309" si="182">D308*D306</f>
        <v>981271.744529362</v>
      </c>
      <c r="E309" s="58">
        <f t="shared" si="182"/>
        <v>631802.954236048</v>
      </c>
      <c r="F309" s="58">
        <f t="shared" si="182"/>
        <v>472968.791133078</v>
      </c>
      <c r="G309" s="58">
        <f t="shared" si="182"/>
        <v>325397.168525294</v>
      </c>
      <c r="H309" s="58">
        <f t="shared" si="182"/>
        <v>0</v>
      </c>
      <c r="I309" s="58">
        <f t="shared" si="182"/>
        <v>0</v>
      </c>
      <c r="J309" s="58">
        <f t="shared" si="182"/>
        <v>0</v>
      </c>
      <c r="K309" s="58">
        <f t="shared" si="182"/>
        <v>0</v>
      </c>
      <c r="L309" s="58">
        <f t="shared" si="182"/>
        <v>0</v>
      </c>
      <c r="M309" s="58">
        <f t="shared" si="182"/>
        <v>0</v>
      </c>
      <c r="N309" s="58">
        <f t="shared" si="182"/>
        <v>0</v>
      </c>
      <c r="O309" s="58">
        <f t="shared" si="182"/>
        <v>0</v>
      </c>
      <c r="P309" s="58">
        <f t="shared" si="182"/>
        <v>0</v>
      </c>
      <c r="Q309" s="58">
        <f t="shared" si="182"/>
        <v>0</v>
      </c>
      <c r="R309" s="58">
        <f t="shared" si="182"/>
        <v>0</v>
      </c>
      <c r="S309" s="76">
        <f t="shared" si="182"/>
        <v>0</v>
      </c>
      <c r="T309" s="58">
        <f t="shared" si="182"/>
        <v>0</v>
      </c>
      <c r="U309" s="58">
        <f t="shared" si="182"/>
        <v>0</v>
      </c>
      <c r="V309" s="58">
        <f t="shared" si="182"/>
        <v>0</v>
      </c>
      <c r="W309" s="58">
        <f t="shared" si="182"/>
        <v>0</v>
      </c>
      <c r="X309" s="58">
        <f t="shared" si="182"/>
        <v>0</v>
      </c>
      <c r="Y309" s="58">
        <f t="shared" si="182"/>
        <v>0</v>
      </c>
      <c r="Z309" s="58">
        <f t="shared" si="182"/>
        <v>0</v>
      </c>
      <c r="AA309" s="58">
        <f t="shared" si="182"/>
        <v>0</v>
      </c>
      <c r="AB309" s="58">
        <f t="shared" si="182"/>
        <v>0</v>
      </c>
      <c r="AC309" s="58">
        <f t="shared" si="182"/>
        <v>0</v>
      </c>
      <c r="AD309" s="58">
        <f t="shared" si="182"/>
        <v>0</v>
      </c>
      <c r="AE309" s="58">
        <f t="shared" si="182"/>
        <v>0</v>
      </c>
      <c r="AF309" s="58">
        <f t="shared" si="182"/>
        <v>0</v>
      </c>
      <c r="AG309" s="58">
        <f t="shared" si="182"/>
        <v>0</v>
      </c>
      <c r="AH309" s="58">
        <f t="shared" si="182"/>
        <v>0</v>
      </c>
      <c r="AI309" s="58">
        <f t="shared" si="182"/>
        <v>0</v>
      </c>
      <c r="AJ309" s="58">
        <f t="shared" si="182"/>
        <v>0</v>
      </c>
      <c r="AK309" s="58">
        <f t="shared" si="182"/>
        <v>0</v>
      </c>
      <c r="AX309" s="56" t="s">
        <v>65</v>
      </c>
      <c r="AY309" s="57">
        <f>AY308*AY306</f>
        <v>365244.715592399</v>
      </c>
      <c r="AZ309" s="58">
        <f t="shared" ref="AZ309:CG309" si="183">AZ308*AZ306</f>
        <v>552998.704793659</v>
      </c>
      <c r="BA309" s="58">
        <f t="shared" si="183"/>
        <v>366960.561783779</v>
      </c>
      <c r="BB309" s="58">
        <f t="shared" si="183"/>
        <v>294621.896915702</v>
      </c>
      <c r="BC309" s="58">
        <f t="shared" si="183"/>
        <v>220934.14232787</v>
      </c>
      <c r="BD309" s="58">
        <f t="shared" si="183"/>
        <v>0</v>
      </c>
      <c r="BE309" s="58">
        <f t="shared" si="183"/>
        <v>0</v>
      </c>
      <c r="BF309" s="58">
        <f t="shared" si="183"/>
        <v>0</v>
      </c>
      <c r="BG309" s="58">
        <f t="shared" si="183"/>
        <v>0</v>
      </c>
      <c r="BH309" s="58">
        <f t="shared" si="183"/>
        <v>0</v>
      </c>
      <c r="BI309" s="58">
        <f t="shared" si="183"/>
        <v>0</v>
      </c>
      <c r="BJ309" s="58">
        <f t="shared" si="183"/>
        <v>0</v>
      </c>
      <c r="BK309" s="58">
        <f t="shared" si="183"/>
        <v>0</v>
      </c>
      <c r="BL309" s="58">
        <f t="shared" si="183"/>
        <v>0</v>
      </c>
      <c r="BM309" s="58">
        <f t="shared" si="183"/>
        <v>0</v>
      </c>
      <c r="BN309" s="58">
        <f t="shared" si="183"/>
        <v>0</v>
      </c>
      <c r="BO309" s="76">
        <f t="shared" si="183"/>
        <v>0</v>
      </c>
      <c r="BP309" s="58">
        <f t="shared" si="183"/>
        <v>0</v>
      </c>
      <c r="BQ309" s="58">
        <f t="shared" si="183"/>
        <v>0</v>
      </c>
      <c r="BR309" s="58">
        <f t="shared" si="183"/>
        <v>0</v>
      </c>
      <c r="BS309" s="58">
        <f t="shared" si="183"/>
        <v>0</v>
      </c>
      <c r="BT309" s="58">
        <f t="shared" si="183"/>
        <v>0</v>
      </c>
      <c r="BU309" s="58">
        <f t="shared" si="183"/>
        <v>0</v>
      </c>
      <c r="BV309" s="58">
        <f t="shared" si="183"/>
        <v>0</v>
      </c>
      <c r="BW309" s="58">
        <f t="shared" si="183"/>
        <v>0</v>
      </c>
      <c r="BX309" s="58">
        <f t="shared" si="183"/>
        <v>0</v>
      </c>
      <c r="BY309" s="58">
        <f t="shared" si="183"/>
        <v>0</v>
      </c>
      <c r="BZ309" s="58">
        <f t="shared" si="183"/>
        <v>0</v>
      </c>
      <c r="CA309" s="58">
        <f t="shared" si="183"/>
        <v>0</v>
      </c>
      <c r="CB309" s="58">
        <f t="shared" si="183"/>
        <v>0</v>
      </c>
      <c r="CC309" s="58">
        <f t="shared" si="183"/>
        <v>0</v>
      </c>
      <c r="CD309" s="58">
        <f t="shared" si="183"/>
        <v>0</v>
      </c>
      <c r="CE309" s="58">
        <f t="shared" si="183"/>
        <v>0</v>
      </c>
      <c r="CF309" s="58">
        <f t="shared" si="183"/>
        <v>0</v>
      </c>
      <c r="CG309" s="58">
        <f t="shared" si="183"/>
        <v>0</v>
      </c>
      <c r="CH309" s="2"/>
    </row>
    <row r="310" ht="15" customHeight="1" spans="2:86">
      <c r="B310" s="56" t="s">
        <v>66</v>
      </c>
      <c r="C310" s="59">
        <f>SUM(C309:AG309)/SUM(C308:AG308)/4</f>
        <v>0.306832732264134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>
        <f>SUM(AY309:CC309)/SUM(AY308:CC308)/4</f>
        <v>0.326410643590768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H310" s="2"/>
    </row>
    <row r="311" ht="15" customHeight="1" spans="2:86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H311" s="2"/>
    </row>
    <row r="312" ht="15" customHeight="1" spans="2:86">
      <c r="B312" s="56" t="s">
        <v>64</v>
      </c>
      <c r="C312" s="57">
        <f>C302</f>
        <v>871485</v>
      </c>
      <c r="D312" s="57">
        <f t="shared" ref="D312:AK312" si="184">D302</f>
        <v>450231.156994184</v>
      </c>
      <c r="E312" s="57">
        <f t="shared" si="184"/>
        <v>206463.144850191</v>
      </c>
      <c r="F312" s="57">
        <f t="shared" si="184"/>
        <v>70885.6797318975</v>
      </c>
      <c r="G312" s="57">
        <f t="shared" si="184"/>
        <v>71594.5365292179</v>
      </c>
      <c r="H312" s="57">
        <f t="shared" si="184"/>
        <v>72310.4818945098</v>
      </c>
      <c r="I312" s="57">
        <f t="shared" si="184"/>
        <v>0</v>
      </c>
      <c r="J312" s="57">
        <f t="shared" si="184"/>
        <v>0</v>
      </c>
      <c r="K312" s="57">
        <f t="shared" si="184"/>
        <v>0</v>
      </c>
      <c r="L312" s="57">
        <f t="shared" si="184"/>
        <v>0</v>
      </c>
      <c r="M312" s="57">
        <f t="shared" si="184"/>
        <v>0</v>
      </c>
      <c r="N312" s="57">
        <f t="shared" si="184"/>
        <v>0</v>
      </c>
      <c r="O312" s="57">
        <f t="shared" si="184"/>
        <v>0</v>
      </c>
      <c r="P312" s="57">
        <f t="shared" si="184"/>
        <v>0</v>
      </c>
      <c r="Q312" s="57">
        <f t="shared" si="184"/>
        <v>0</v>
      </c>
      <c r="R312" s="57">
        <f t="shared" si="184"/>
        <v>0</v>
      </c>
      <c r="S312" s="57">
        <f t="shared" si="184"/>
        <v>0</v>
      </c>
      <c r="T312" s="57">
        <f t="shared" si="184"/>
        <v>0</v>
      </c>
      <c r="U312" s="57">
        <f t="shared" si="184"/>
        <v>0</v>
      </c>
      <c r="V312" s="57">
        <f t="shared" si="184"/>
        <v>0</v>
      </c>
      <c r="W312" s="57">
        <f t="shared" si="184"/>
        <v>0</v>
      </c>
      <c r="X312" s="57">
        <f t="shared" si="184"/>
        <v>0</v>
      </c>
      <c r="Y312" s="57">
        <f t="shared" si="184"/>
        <v>0</v>
      </c>
      <c r="Z312" s="57">
        <f t="shared" si="184"/>
        <v>0</v>
      </c>
      <c r="AA312" s="57">
        <f t="shared" si="184"/>
        <v>0</v>
      </c>
      <c r="AB312" s="57">
        <f t="shared" si="184"/>
        <v>0</v>
      </c>
      <c r="AC312" s="57">
        <f t="shared" si="184"/>
        <v>0</v>
      </c>
      <c r="AD312" s="57">
        <f t="shared" si="184"/>
        <v>0</v>
      </c>
      <c r="AE312" s="57">
        <f t="shared" si="184"/>
        <v>0</v>
      </c>
      <c r="AF312" s="57">
        <f t="shared" si="184"/>
        <v>0</v>
      </c>
      <c r="AG312" s="57">
        <f t="shared" si="184"/>
        <v>0</v>
      </c>
      <c r="AH312" s="57">
        <f t="shared" si="184"/>
        <v>0</v>
      </c>
      <c r="AI312" s="57">
        <f t="shared" si="184"/>
        <v>0</v>
      </c>
      <c r="AJ312" s="57">
        <f t="shared" si="184"/>
        <v>0</v>
      </c>
      <c r="AK312" s="57">
        <f t="shared" si="184"/>
        <v>0</v>
      </c>
      <c r="AX312" s="56" t="s">
        <v>64</v>
      </c>
      <c r="AY312" s="57">
        <f>AY302</f>
        <v>508528.5</v>
      </c>
      <c r="AZ312" s="57">
        <f t="shared" ref="AZ312:CG312" si="185">AZ302</f>
        <v>222510.779167943</v>
      </c>
      <c r="BA312" s="57">
        <f t="shared" si="185"/>
        <v>140181.790875805</v>
      </c>
      <c r="BB312" s="57">
        <f t="shared" si="185"/>
        <v>48129.0815340254</v>
      </c>
      <c r="BC312" s="57">
        <f t="shared" si="185"/>
        <v>48610.3723493666</v>
      </c>
      <c r="BD312" s="57">
        <f t="shared" si="185"/>
        <v>49096.4760728601</v>
      </c>
      <c r="BE312" s="57">
        <f t="shared" si="185"/>
        <v>0</v>
      </c>
      <c r="BF312" s="57">
        <f t="shared" si="185"/>
        <v>0</v>
      </c>
      <c r="BG312" s="57">
        <f t="shared" si="185"/>
        <v>0</v>
      </c>
      <c r="BH312" s="57">
        <f t="shared" si="185"/>
        <v>0</v>
      </c>
      <c r="BI312" s="57">
        <f t="shared" si="185"/>
        <v>0</v>
      </c>
      <c r="BJ312" s="57">
        <f t="shared" si="185"/>
        <v>0</v>
      </c>
      <c r="BK312" s="57">
        <f t="shared" si="185"/>
        <v>0</v>
      </c>
      <c r="BL312" s="57">
        <f t="shared" si="185"/>
        <v>0</v>
      </c>
      <c r="BM312" s="57">
        <f t="shared" si="185"/>
        <v>0</v>
      </c>
      <c r="BN312" s="57">
        <f t="shared" si="185"/>
        <v>0</v>
      </c>
      <c r="BO312" s="57">
        <f t="shared" si="185"/>
        <v>0</v>
      </c>
      <c r="BP312" s="57">
        <f t="shared" si="185"/>
        <v>0</v>
      </c>
      <c r="BQ312" s="57">
        <f t="shared" si="185"/>
        <v>0</v>
      </c>
      <c r="BR312" s="57">
        <f t="shared" si="185"/>
        <v>0</v>
      </c>
      <c r="BS312" s="57">
        <f t="shared" si="185"/>
        <v>0</v>
      </c>
      <c r="BT312" s="57">
        <f t="shared" si="185"/>
        <v>0</v>
      </c>
      <c r="BU312" s="57">
        <f t="shared" si="185"/>
        <v>0</v>
      </c>
      <c r="BV312" s="57">
        <f t="shared" si="185"/>
        <v>0</v>
      </c>
      <c r="BW312" s="57">
        <f t="shared" si="185"/>
        <v>0</v>
      </c>
      <c r="BX312" s="57">
        <f t="shared" si="185"/>
        <v>0</v>
      </c>
      <c r="BY312" s="57">
        <f t="shared" si="185"/>
        <v>0</v>
      </c>
      <c r="BZ312" s="57">
        <f t="shared" si="185"/>
        <v>0</v>
      </c>
      <c r="CA312" s="57">
        <f t="shared" si="185"/>
        <v>0</v>
      </c>
      <c r="CB312" s="57">
        <f t="shared" si="185"/>
        <v>0</v>
      </c>
      <c r="CC312" s="57">
        <f t="shared" si="185"/>
        <v>0</v>
      </c>
      <c r="CD312" s="57">
        <f t="shared" si="185"/>
        <v>0</v>
      </c>
      <c r="CE312" s="57">
        <f t="shared" si="185"/>
        <v>0</v>
      </c>
      <c r="CF312" s="57">
        <f t="shared" si="185"/>
        <v>0</v>
      </c>
      <c r="CG312" s="57">
        <f t="shared" si="185"/>
        <v>0</v>
      </c>
      <c r="CH312" s="2"/>
    </row>
    <row r="313" ht="15" customHeight="1" spans="2:86">
      <c r="B313" s="56" t="s">
        <v>65</v>
      </c>
      <c r="C313" s="57">
        <f>C312*C306</f>
        <v>435742.5</v>
      </c>
      <c r="D313" s="57">
        <f t="shared" ref="D313:AK313" si="186">D312*D306</f>
        <v>675346.735491276</v>
      </c>
      <c r="E313" s="57">
        <f t="shared" si="186"/>
        <v>516157.862125477</v>
      </c>
      <c r="F313" s="57">
        <f t="shared" si="186"/>
        <v>248099.879061641</v>
      </c>
      <c r="G313" s="57">
        <f t="shared" si="186"/>
        <v>322175.41438148</v>
      </c>
      <c r="H313" s="57">
        <f t="shared" si="186"/>
        <v>397707.650419804</v>
      </c>
      <c r="I313" s="57">
        <f t="shared" si="186"/>
        <v>0</v>
      </c>
      <c r="J313" s="57">
        <f t="shared" si="186"/>
        <v>0</v>
      </c>
      <c r="K313" s="57">
        <f t="shared" si="186"/>
        <v>0</v>
      </c>
      <c r="L313" s="57">
        <f t="shared" si="186"/>
        <v>0</v>
      </c>
      <c r="M313" s="57">
        <f t="shared" si="186"/>
        <v>0</v>
      </c>
      <c r="N313" s="57">
        <f t="shared" si="186"/>
        <v>0</v>
      </c>
      <c r="O313" s="57">
        <f t="shared" si="186"/>
        <v>0</v>
      </c>
      <c r="P313" s="57">
        <f t="shared" si="186"/>
        <v>0</v>
      </c>
      <c r="Q313" s="57">
        <f t="shared" si="186"/>
        <v>0</v>
      </c>
      <c r="R313" s="57">
        <f t="shared" si="186"/>
        <v>0</v>
      </c>
      <c r="S313" s="78">
        <f t="shared" si="186"/>
        <v>0</v>
      </c>
      <c r="T313" s="57">
        <f t="shared" si="186"/>
        <v>0</v>
      </c>
      <c r="U313" s="57">
        <f t="shared" si="186"/>
        <v>0</v>
      </c>
      <c r="V313" s="57">
        <f t="shared" si="186"/>
        <v>0</v>
      </c>
      <c r="W313" s="57">
        <f t="shared" si="186"/>
        <v>0</v>
      </c>
      <c r="X313" s="57">
        <f t="shared" si="186"/>
        <v>0</v>
      </c>
      <c r="Y313" s="57">
        <f t="shared" si="186"/>
        <v>0</v>
      </c>
      <c r="Z313" s="57">
        <f t="shared" si="186"/>
        <v>0</v>
      </c>
      <c r="AA313" s="57">
        <f t="shared" si="186"/>
        <v>0</v>
      </c>
      <c r="AB313" s="57">
        <f t="shared" si="186"/>
        <v>0</v>
      </c>
      <c r="AC313" s="57">
        <f t="shared" si="186"/>
        <v>0</v>
      </c>
      <c r="AD313" s="57">
        <f t="shared" si="186"/>
        <v>0</v>
      </c>
      <c r="AE313" s="57">
        <f t="shared" si="186"/>
        <v>0</v>
      </c>
      <c r="AF313" s="57">
        <f t="shared" si="186"/>
        <v>0</v>
      </c>
      <c r="AG313" s="81">
        <f t="shared" si="186"/>
        <v>0</v>
      </c>
      <c r="AH313" s="57">
        <f t="shared" si="186"/>
        <v>0</v>
      </c>
      <c r="AI313" s="81">
        <f t="shared" si="186"/>
        <v>0</v>
      </c>
      <c r="AJ313" s="57">
        <f t="shared" si="186"/>
        <v>0</v>
      </c>
      <c r="AK313" s="81">
        <f t="shared" si="186"/>
        <v>0</v>
      </c>
      <c r="AX313" s="56" t="s">
        <v>65</v>
      </c>
      <c r="AY313" s="57">
        <f>AY312*AY306</f>
        <v>254264.25</v>
      </c>
      <c r="AZ313" s="57">
        <f t="shared" ref="AZ313:CG313" si="187">AZ312*AZ306</f>
        <v>333766.168751915</v>
      </c>
      <c r="BA313" s="57">
        <f t="shared" si="187"/>
        <v>350454.477189512</v>
      </c>
      <c r="BB313" s="57">
        <f t="shared" si="187"/>
        <v>168451.785369089</v>
      </c>
      <c r="BC313" s="57">
        <f t="shared" si="187"/>
        <v>218746.67557215</v>
      </c>
      <c r="BD313" s="57">
        <f t="shared" si="187"/>
        <v>270030.61840073</v>
      </c>
      <c r="BE313" s="57">
        <f t="shared" si="187"/>
        <v>0</v>
      </c>
      <c r="BF313" s="57">
        <f t="shared" si="187"/>
        <v>0</v>
      </c>
      <c r="BG313" s="57">
        <f t="shared" si="187"/>
        <v>0</v>
      </c>
      <c r="BH313" s="57">
        <f t="shared" si="187"/>
        <v>0</v>
      </c>
      <c r="BI313" s="57">
        <f t="shared" si="187"/>
        <v>0</v>
      </c>
      <c r="BJ313" s="57">
        <f t="shared" si="187"/>
        <v>0</v>
      </c>
      <c r="BK313" s="57">
        <f t="shared" si="187"/>
        <v>0</v>
      </c>
      <c r="BL313" s="57">
        <f t="shared" si="187"/>
        <v>0</v>
      </c>
      <c r="BM313" s="57">
        <f t="shared" si="187"/>
        <v>0</v>
      </c>
      <c r="BN313" s="57">
        <f t="shared" si="187"/>
        <v>0</v>
      </c>
      <c r="BO313" s="78">
        <f t="shared" si="187"/>
        <v>0</v>
      </c>
      <c r="BP313" s="57">
        <f t="shared" si="187"/>
        <v>0</v>
      </c>
      <c r="BQ313" s="57">
        <f t="shared" si="187"/>
        <v>0</v>
      </c>
      <c r="BR313" s="57">
        <f t="shared" si="187"/>
        <v>0</v>
      </c>
      <c r="BS313" s="57">
        <f t="shared" si="187"/>
        <v>0</v>
      </c>
      <c r="BT313" s="57">
        <f t="shared" si="187"/>
        <v>0</v>
      </c>
      <c r="BU313" s="57">
        <f t="shared" si="187"/>
        <v>0</v>
      </c>
      <c r="BV313" s="57">
        <f t="shared" si="187"/>
        <v>0</v>
      </c>
      <c r="BW313" s="57">
        <f t="shared" si="187"/>
        <v>0</v>
      </c>
      <c r="BX313" s="57">
        <f t="shared" si="187"/>
        <v>0</v>
      </c>
      <c r="BY313" s="57">
        <f t="shared" si="187"/>
        <v>0</v>
      </c>
      <c r="BZ313" s="57">
        <f t="shared" si="187"/>
        <v>0</v>
      </c>
      <c r="CA313" s="57">
        <f t="shared" si="187"/>
        <v>0</v>
      </c>
      <c r="CB313" s="57">
        <f t="shared" si="187"/>
        <v>0</v>
      </c>
      <c r="CC313" s="81">
        <f t="shared" si="187"/>
        <v>0</v>
      </c>
      <c r="CD313" s="57">
        <f t="shared" si="187"/>
        <v>0</v>
      </c>
      <c r="CE313" s="81">
        <f t="shared" si="187"/>
        <v>0</v>
      </c>
      <c r="CF313" s="57">
        <f t="shared" si="187"/>
        <v>0</v>
      </c>
      <c r="CG313" s="81">
        <f t="shared" si="187"/>
        <v>0</v>
      </c>
      <c r="CH313" s="2"/>
    </row>
    <row r="314" ht="15" customHeight="1" spans="2:86">
      <c r="B314" s="62" t="s">
        <v>68</v>
      </c>
      <c r="C314" s="59">
        <f>SUM(C313:AG313)/SUM(C312:AG312)/4+0.125</f>
        <v>0.497242500083145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>
        <f>SUM(AY313:CC313)/SUM(AY312:CC312)/4+0.125</f>
        <v>0.51723808874119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H314" s="2"/>
    </row>
    <row r="315" ht="15" customHeight="1" spans="19:86">
      <c r="S315" s="74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ht="15" customHeight="1" spans="19:86">
      <c r="S316" s="74"/>
      <c r="AY316" s="89">
        <f>AY314-C314</f>
        <v>0.0199955886580453</v>
      </c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68">
    <mergeCell ref="B2:AK2"/>
    <mergeCell ref="AX2:CG2"/>
    <mergeCell ref="B3:AK3"/>
    <mergeCell ref="AX3:CG3"/>
    <mergeCell ref="B4:AH4"/>
    <mergeCell ref="AJ4:AK4"/>
    <mergeCell ref="AX4:CD4"/>
    <mergeCell ref="CF4:CG4"/>
    <mergeCell ref="C5:AK5"/>
    <mergeCell ref="AY5:CG5"/>
    <mergeCell ref="B43:AK43"/>
    <mergeCell ref="AX43:CG43"/>
    <mergeCell ref="C44:AK44"/>
    <mergeCell ref="AY44:CG44"/>
    <mergeCell ref="B96:AK96"/>
    <mergeCell ref="AX96:CG96"/>
    <mergeCell ref="C97:AK97"/>
    <mergeCell ref="AY97:CG97"/>
    <mergeCell ref="C136:AK136"/>
    <mergeCell ref="AY136:CG136"/>
    <mergeCell ref="B174:AK174"/>
    <mergeCell ref="AX174:CG174"/>
    <mergeCell ref="C175:AK175"/>
    <mergeCell ref="AY175:CG175"/>
    <mergeCell ref="B225:Q225"/>
    <mergeCell ref="AX225:BM225"/>
    <mergeCell ref="H226:I226"/>
    <mergeCell ref="BD226:BE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</mergeCells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Y458"/>
  <sheetViews>
    <sheetView topLeftCell="AW290" workbookViewId="0">
      <selection activeCell="AZ90" sqref="AZ90"/>
    </sheetView>
  </sheetViews>
  <sheetFormatPr defaultColWidth="14.3333333333333" defaultRowHeight="15.75"/>
  <cols>
    <col min="1" max="1" width="14.3333333333333" style="1"/>
    <col min="2" max="45" width="14.3333333333333" style="1" outlineLevel="1"/>
    <col min="46" max="49" width="14.3333333333333" style="1"/>
    <col min="50" max="89" width="14.3333333333333" style="1" outlineLevel="1"/>
    <col min="90" max="109" width="14.3333333333333" style="1"/>
    <col min="110" max="16384" width="14.3333333333333" style="2"/>
  </cols>
  <sheetData>
    <row r="1" ht="15" customHeight="1"/>
    <row r="2" ht="15" customHeight="1" spans="2:8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ht="15" customHeight="1" spans="2:8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2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15" customHeight="1" spans="2:8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</row>
    <row r="5" ht="15" customHeight="1" outlineLevel="1" spans="2:8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ht="15" customHeight="1" outlineLevel="1" spans="2:8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</row>
    <row r="7" ht="15" customHeight="1" outlineLevel="1" spans="2:117">
      <c r="B7" s="10">
        <v>201606</v>
      </c>
      <c r="C7" s="11">
        <v>372000</v>
      </c>
      <c r="D7" s="11">
        <v>485025</v>
      </c>
      <c r="E7" s="11">
        <v>485025</v>
      </c>
      <c r="F7" s="11">
        <v>485025</v>
      </c>
      <c r="G7" s="11">
        <v>485025</v>
      </c>
      <c r="H7" s="11">
        <v>485025</v>
      </c>
      <c r="I7" s="11">
        <v>485025</v>
      </c>
      <c r="J7" s="11">
        <v>485025</v>
      </c>
      <c r="K7" s="11">
        <v>485025</v>
      </c>
      <c r="L7" s="11">
        <v>485025</v>
      </c>
      <c r="M7" s="11">
        <v>485025</v>
      </c>
      <c r="N7" s="11">
        <v>485025</v>
      </c>
      <c r="O7" s="11">
        <v>485025</v>
      </c>
      <c r="P7" s="11">
        <v>485025</v>
      </c>
      <c r="Q7" s="11">
        <v>485025</v>
      </c>
      <c r="R7" s="11">
        <v>485025</v>
      </c>
      <c r="S7" s="11">
        <v>485025</v>
      </c>
      <c r="T7" s="11">
        <v>485025</v>
      </c>
      <c r="U7" s="11">
        <v>485025</v>
      </c>
      <c r="V7" s="11">
        <v>485025</v>
      </c>
      <c r="W7" s="11">
        <v>485025</v>
      </c>
      <c r="X7" s="11">
        <v>485025</v>
      </c>
      <c r="Y7" s="11">
        <v>485025</v>
      </c>
      <c r="Z7" s="11">
        <v>485025</v>
      </c>
      <c r="AA7" s="11">
        <v>485025</v>
      </c>
      <c r="AB7" s="11">
        <v>485025</v>
      </c>
      <c r="AC7" s="11">
        <v>485025</v>
      </c>
      <c r="AD7" s="11">
        <v>485025</v>
      </c>
      <c r="AE7" s="11">
        <v>485025</v>
      </c>
      <c r="AF7" s="11">
        <v>485025</v>
      </c>
      <c r="AG7" s="11">
        <v>485025</v>
      </c>
      <c r="AH7" s="11">
        <v>485025</v>
      </c>
      <c r="AI7" s="11">
        <v>485025</v>
      </c>
      <c r="AJ7" s="11">
        <v>485025</v>
      </c>
      <c r="AK7" s="11">
        <v>485025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372000</v>
      </c>
      <c r="AZ7" s="11">
        <v>485025</v>
      </c>
      <c r="BA7" s="11">
        <v>485025</v>
      </c>
      <c r="BB7" s="11">
        <v>485025</v>
      </c>
      <c r="BC7" s="11">
        <v>485025</v>
      </c>
      <c r="BD7" s="11">
        <v>485025</v>
      </c>
      <c r="BE7" s="11">
        <v>485025</v>
      </c>
      <c r="BF7" s="11">
        <v>485025</v>
      </c>
      <c r="BG7" s="11">
        <v>485025</v>
      </c>
      <c r="BH7" s="11">
        <v>485025</v>
      </c>
      <c r="BI7" s="11">
        <v>485025</v>
      </c>
      <c r="BJ7" s="11">
        <v>485025</v>
      </c>
      <c r="BK7" s="11">
        <v>485025</v>
      </c>
      <c r="BL7" s="11">
        <v>485025</v>
      </c>
      <c r="BM7" s="11">
        <v>485025</v>
      </c>
      <c r="BN7" s="11">
        <v>485025</v>
      </c>
      <c r="BO7" s="11">
        <v>485025</v>
      </c>
      <c r="BP7" s="11">
        <v>485025</v>
      </c>
      <c r="BQ7" s="11">
        <v>485025</v>
      </c>
      <c r="BR7" s="11">
        <v>485025</v>
      </c>
      <c r="BS7" s="11">
        <v>485025</v>
      </c>
      <c r="BT7" s="11">
        <v>485025</v>
      </c>
      <c r="BU7" s="11">
        <v>485025</v>
      </c>
      <c r="BV7" s="11">
        <v>485025</v>
      </c>
      <c r="BW7" s="11">
        <v>485025</v>
      </c>
      <c r="BX7" s="11">
        <v>485025</v>
      </c>
      <c r="BY7" s="11">
        <v>485025</v>
      </c>
      <c r="BZ7" s="11">
        <v>485025</v>
      </c>
      <c r="CA7" s="11">
        <v>485025</v>
      </c>
      <c r="CB7" s="11">
        <v>485025</v>
      </c>
      <c r="CC7" s="11">
        <v>485025</v>
      </c>
      <c r="CD7" s="11">
        <v>485025</v>
      </c>
      <c r="CE7" s="11">
        <v>485025</v>
      </c>
      <c r="CF7" s="11">
        <v>485025</v>
      </c>
      <c r="CG7" s="11">
        <v>485025</v>
      </c>
      <c r="CH7" s="11" t="s">
        <v>25</v>
      </c>
      <c r="CI7" s="11" t="s">
        <v>25</v>
      </c>
      <c r="CJ7" s="11" t="s">
        <v>25</v>
      </c>
      <c r="CK7" s="11" t="s">
        <v>25</v>
      </c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1459170</v>
      </c>
      <c r="D8" s="11">
        <v>1703720</v>
      </c>
      <c r="E8" s="11">
        <v>1716870</v>
      </c>
      <c r="F8" s="11">
        <v>1718870</v>
      </c>
      <c r="G8" s="11">
        <v>1718870</v>
      </c>
      <c r="H8" s="11">
        <v>1718870</v>
      </c>
      <c r="I8" s="11">
        <v>1718870</v>
      </c>
      <c r="J8" s="11">
        <v>1718870</v>
      </c>
      <c r="K8" s="11">
        <v>1718870</v>
      </c>
      <c r="L8" s="11">
        <v>1718870</v>
      </c>
      <c r="M8" s="11">
        <v>1718870</v>
      </c>
      <c r="N8" s="11">
        <v>1718870</v>
      </c>
      <c r="O8" s="11">
        <v>1718870</v>
      </c>
      <c r="P8" s="11">
        <v>1718870</v>
      </c>
      <c r="Q8" s="11">
        <v>1718870</v>
      </c>
      <c r="R8" s="11">
        <v>1718870</v>
      </c>
      <c r="S8" s="11">
        <v>1718870</v>
      </c>
      <c r="T8" s="11">
        <v>1718870</v>
      </c>
      <c r="U8" s="11">
        <v>1718870</v>
      </c>
      <c r="V8" s="11">
        <v>1718870</v>
      </c>
      <c r="W8" s="11">
        <v>1718870</v>
      </c>
      <c r="X8" s="11">
        <v>1718870</v>
      </c>
      <c r="Y8" s="11">
        <v>1718870</v>
      </c>
      <c r="Z8" s="11">
        <v>1718870</v>
      </c>
      <c r="AA8" s="11">
        <v>1718870</v>
      </c>
      <c r="AB8" s="11">
        <v>1718870</v>
      </c>
      <c r="AC8" s="11">
        <v>1718870</v>
      </c>
      <c r="AD8" s="11">
        <v>1718870</v>
      </c>
      <c r="AE8" s="11">
        <v>1718870</v>
      </c>
      <c r="AF8" s="11">
        <v>1718870</v>
      </c>
      <c r="AG8" s="11">
        <v>1718870</v>
      </c>
      <c r="AH8" s="11">
        <v>1718870</v>
      </c>
      <c r="AI8" s="11">
        <v>1718870</v>
      </c>
      <c r="AJ8" s="11">
        <v>1718870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1459170</v>
      </c>
      <c r="AZ8" s="11">
        <v>1703720</v>
      </c>
      <c r="BA8" s="11">
        <v>1716870</v>
      </c>
      <c r="BB8" s="11">
        <v>1718870</v>
      </c>
      <c r="BC8" s="11">
        <v>1718870</v>
      </c>
      <c r="BD8" s="11">
        <v>1718870</v>
      </c>
      <c r="BE8" s="11">
        <v>1718870</v>
      </c>
      <c r="BF8" s="11">
        <v>1718870</v>
      </c>
      <c r="BG8" s="11">
        <v>1718870</v>
      </c>
      <c r="BH8" s="11">
        <v>1718870</v>
      </c>
      <c r="BI8" s="11">
        <v>1718870</v>
      </c>
      <c r="BJ8" s="11">
        <v>1718870</v>
      </c>
      <c r="BK8" s="11">
        <v>1718870</v>
      </c>
      <c r="BL8" s="11">
        <v>1718870</v>
      </c>
      <c r="BM8" s="11">
        <v>1718870</v>
      </c>
      <c r="BN8" s="11">
        <v>1718870</v>
      </c>
      <c r="BO8" s="11">
        <v>1718870</v>
      </c>
      <c r="BP8" s="11">
        <v>1718870</v>
      </c>
      <c r="BQ8" s="11">
        <v>1718870</v>
      </c>
      <c r="BR8" s="11">
        <v>1718870</v>
      </c>
      <c r="BS8" s="11">
        <v>1718870</v>
      </c>
      <c r="BT8" s="11">
        <v>1718870</v>
      </c>
      <c r="BU8" s="11">
        <v>1718870</v>
      </c>
      <c r="BV8" s="11">
        <v>1718870</v>
      </c>
      <c r="BW8" s="11">
        <v>1718870</v>
      </c>
      <c r="BX8" s="11">
        <v>1718870</v>
      </c>
      <c r="BY8" s="11">
        <v>1718870</v>
      </c>
      <c r="BZ8" s="11">
        <v>1718870</v>
      </c>
      <c r="CA8" s="11">
        <v>1718870</v>
      </c>
      <c r="CB8" s="11">
        <v>1718870</v>
      </c>
      <c r="CC8" s="11">
        <v>1718870</v>
      </c>
      <c r="CD8" s="11">
        <v>1718870</v>
      </c>
      <c r="CE8" s="11">
        <v>1718870</v>
      </c>
      <c r="CF8" s="11">
        <v>1718870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1340995</v>
      </c>
      <c r="D9" s="11">
        <v>1877670</v>
      </c>
      <c r="E9" s="11">
        <v>1903055</v>
      </c>
      <c r="F9" s="11">
        <v>1903055</v>
      </c>
      <c r="G9" s="11">
        <v>1903055</v>
      </c>
      <c r="H9" s="11">
        <v>1903055</v>
      </c>
      <c r="I9" s="11">
        <v>1903055</v>
      </c>
      <c r="J9" s="11">
        <v>1903055</v>
      </c>
      <c r="K9" s="11">
        <v>1903055</v>
      </c>
      <c r="L9" s="11">
        <v>1903055</v>
      </c>
      <c r="M9" s="11">
        <v>1903055</v>
      </c>
      <c r="N9" s="11">
        <v>1903055</v>
      </c>
      <c r="O9" s="11">
        <v>1903055</v>
      </c>
      <c r="P9" s="11">
        <v>1903055</v>
      </c>
      <c r="Q9" s="11">
        <v>1903055</v>
      </c>
      <c r="R9" s="11">
        <v>1903055</v>
      </c>
      <c r="S9" s="11">
        <v>1903055</v>
      </c>
      <c r="T9" s="11">
        <v>1903055</v>
      </c>
      <c r="U9" s="11">
        <v>1903055</v>
      </c>
      <c r="V9" s="11">
        <v>1903055</v>
      </c>
      <c r="W9" s="11">
        <v>1903055</v>
      </c>
      <c r="X9" s="11">
        <v>1903055</v>
      </c>
      <c r="Y9" s="11">
        <v>1903055</v>
      </c>
      <c r="Z9" s="11">
        <v>1903055</v>
      </c>
      <c r="AA9" s="11">
        <v>1903055</v>
      </c>
      <c r="AB9" s="11">
        <v>1903055</v>
      </c>
      <c r="AC9" s="11">
        <v>1903055</v>
      </c>
      <c r="AD9" s="11">
        <v>1903055</v>
      </c>
      <c r="AE9" s="11">
        <v>1903055</v>
      </c>
      <c r="AF9" s="11">
        <v>1903055</v>
      </c>
      <c r="AG9" s="11">
        <v>1903055</v>
      </c>
      <c r="AH9" s="11">
        <v>1903055</v>
      </c>
      <c r="AI9" s="11">
        <v>1903055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1340995</v>
      </c>
      <c r="AZ9" s="11">
        <v>1877670</v>
      </c>
      <c r="BA9" s="11">
        <v>1903055</v>
      </c>
      <c r="BB9" s="11">
        <v>1903055</v>
      </c>
      <c r="BC9" s="11">
        <v>1903055</v>
      </c>
      <c r="BD9" s="11">
        <v>1903055</v>
      </c>
      <c r="BE9" s="11">
        <v>1903055</v>
      </c>
      <c r="BF9" s="11">
        <v>1903055</v>
      </c>
      <c r="BG9" s="11">
        <v>1903055</v>
      </c>
      <c r="BH9" s="11">
        <v>1903055</v>
      </c>
      <c r="BI9" s="11">
        <v>1903055</v>
      </c>
      <c r="BJ9" s="11">
        <v>1903055</v>
      </c>
      <c r="BK9" s="11">
        <v>1903055</v>
      </c>
      <c r="BL9" s="11">
        <v>1903055</v>
      </c>
      <c r="BM9" s="11">
        <v>1903055</v>
      </c>
      <c r="BN9" s="11">
        <v>1903055</v>
      </c>
      <c r="BO9" s="11">
        <v>1903055</v>
      </c>
      <c r="BP9" s="11">
        <v>1903055</v>
      </c>
      <c r="BQ9" s="11">
        <v>1903055</v>
      </c>
      <c r="BR9" s="11">
        <v>1903055</v>
      </c>
      <c r="BS9" s="11">
        <v>1903055</v>
      </c>
      <c r="BT9" s="11">
        <v>1903055</v>
      </c>
      <c r="BU9" s="11">
        <v>1903055</v>
      </c>
      <c r="BV9" s="11">
        <v>1903055</v>
      </c>
      <c r="BW9" s="11">
        <v>1903055</v>
      </c>
      <c r="BX9" s="11">
        <v>1903055</v>
      </c>
      <c r="BY9" s="11">
        <v>1903055</v>
      </c>
      <c r="BZ9" s="11">
        <v>1903055</v>
      </c>
      <c r="CA9" s="11">
        <v>1903055</v>
      </c>
      <c r="CB9" s="11">
        <v>1903055</v>
      </c>
      <c r="CC9" s="11">
        <v>1903055</v>
      </c>
      <c r="CD9" s="11">
        <v>1903055</v>
      </c>
      <c r="CE9" s="11">
        <v>1903055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1482105</v>
      </c>
      <c r="D10" s="11">
        <v>2239855</v>
      </c>
      <c r="E10" s="11">
        <v>2239855</v>
      </c>
      <c r="F10" s="11">
        <v>2243915</v>
      </c>
      <c r="G10" s="11">
        <v>2260095</v>
      </c>
      <c r="H10" s="11">
        <v>2262155</v>
      </c>
      <c r="I10" s="11">
        <v>2262155</v>
      </c>
      <c r="J10" s="11">
        <v>2262155</v>
      </c>
      <c r="K10" s="11">
        <v>2262155</v>
      </c>
      <c r="L10" s="11">
        <v>2262155</v>
      </c>
      <c r="M10" s="11">
        <v>2262155</v>
      </c>
      <c r="N10" s="11">
        <v>2262155</v>
      </c>
      <c r="O10" s="11">
        <v>2262155</v>
      </c>
      <c r="P10" s="11">
        <v>2262155</v>
      </c>
      <c r="Q10" s="11">
        <v>2262155</v>
      </c>
      <c r="R10" s="11">
        <v>2262155</v>
      </c>
      <c r="S10" s="11">
        <v>2262155</v>
      </c>
      <c r="T10" s="11">
        <v>2262155</v>
      </c>
      <c r="U10" s="11">
        <v>2262155</v>
      </c>
      <c r="V10" s="11">
        <v>2262155</v>
      </c>
      <c r="W10" s="11">
        <v>2262155</v>
      </c>
      <c r="X10" s="11">
        <v>2262155</v>
      </c>
      <c r="Y10" s="11">
        <v>2262155</v>
      </c>
      <c r="Z10" s="11">
        <v>2262155</v>
      </c>
      <c r="AA10" s="11">
        <v>2262155</v>
      </c>
      <c r="AB10" s="11">
        <v>2262155</v>
      </c>
      <c r="AC10" s="11">
        <v>2262155</v>
      </c>
      <c r="AD10" s="11">
        <v>2262155</v>
      </c>
      <c r="AE10" s="11">
        <v>2262155</v>
      </c>
      <c r="AF10" s="11">
        <v>2262155</v>
      </c>
      <c r="AG10" s="11">
        <v>2262155</v>
      </c>
      <c r="AH10" s="11">
        <v>2262155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1482105</v>
      </c>
      <c r="AZ10" s="11">
        <v>2239855</v>
      </c>
      <c r="BA10" s="11">
        <v>2239855</v>
      </c>
      <c r="BB10" s="11">
        <v>2243915</v>
      </c>
      <c r="BC10" s="11">
        <v>2260095</v>
      </c>
      <c r="BD10" s="11">
        <v>2262155</v>
      </c>
      <c r="BE10" s="11">
        <v>2262155</v>
      </c>
      <c r="BF10" s="11">
        <v>2262155</v>
      </c>
      <c r="BG10" s="11">
        <v>2262155</v>
      </c>
      <c r="BH10" s="11">
        <v>2262155</v>
      </c>
      <c r="BI10" s="11">
        <v>2262155</v>
      </c>
      <c r="BJ10" s="11">
        <v>2262155</v>
      </c>
      <c r="BK10" s="11">
        <v>2262155</v>
      </c>
      <c r="BL10" s="11">
        <v>2262155</v>
      </c>
      <c r="BM10" s="11">
        <v>2262155</v>
      </c>
      <c r="BN10" s="11">
        <v>2262155</v>
      </c>
      <c r="BO10" s="11">
        <v>2262155</v>
      </c>
      <c r="BP10" s="11">
        <v>2262155</v>
      </c>
      <c r="BQ10" s="11">
        <v>2262155</v>
      </c>
      <c r="BR10" s="11">
        <v>2262155</v>
      </c>
      <c r="BS10" s="11">
        <v>2262155</v>
      </c>
      <c r="BT10" s="11">
        <v>2262155</v>
      </c>
      <c r="BU10" s="11">
        <v>2262155</v>
      </c>
      <c r="BV10" s="11">
        <v>2262155</v>
      </c>
      <c r="BW10" s="11">
        <v>2262155</v>
      </c>
      <c r="BX10" s="11">
        <v>2262155</v>
      </c>
      <c r="BY10" s="11">
        <v>2262155</v>
      </c>
      <c r="BZ10" s="11">
        <v>2262155</v>
      </c>
      <c r="CA10" s="11">
        <v>2262155</v>
      </c>
      <c r="CB10" s="11">
        <v>2262155</v>
      </c>
      <c r="CC10" s="11">
        <v>2262155</v>
      </c>
      <c r="CD10" s="11">
        <v>2262155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2154333</v>
      </c>
      <c r="D11" s="11">
        <v>2419638</v>
      </c>
      <c r="E11" s="11">
        <v>2526308</v>
      </c>
      <c r="F11" s="11">
        <v>2559368</v>
      </c>
      <c r="G11" s="11">
        <v>2561398</v>
      </c>
      <c r="H11" s="11">
        <v>2561398</v>
      </c>
      <c r="I11" s="11">
        <v>2562398</v>
      </c>
      <c r="J11" s="11">
        <v>2562398</v>
      </c>
      <c r="K11" s="11">
        <v>2562398</v>
      </c>
      <c r="L11" s="11">
        <v>2562398</v>
      </c>
      <c r="M11" s="11">
        <v>2562398</v>
      </c>
      <c r="N11" s="11">
        <v>2562398</v>
      </c>
      <c r="O11" s="11">
        <v>2562398</v>
      </c>
      <c r="P11" s="11">
        <v>2562398</v>
      </c>
      <c r="Q11" s="11">
        <v>2562398</v>
      </c>
      <c r="R11" s="11">
        <v>2562398</v>
      </c>
      <c r="S11" s="11">
        <v>2562398</v>
      </c>
      <c r="T11" s="11">
        <v>2562398</v>
      </c>
      <c r="U11" s="11">
        <v>2562398</v>
      </c>
      <c r="V11" s="11">
        <v>2562398</v>
      </c>
      <c r="W11" s="11">
        <v>2562398</v>
      </c>
      <c r="X11" s="11">
        <v>2562398</v>
      </c>
      <c r="Y11" s="11">
        <v>2562398</v>
      </c>
      <c r="Z11" s="11">
        <v>2562398</v>
      </c>
      <c r="AA11" s="11">
        <v>2562398</v>
      </c>
      <c r="AB11" s="11">
        <v>2562398</v>
      </c>
      <c r="AC11" s="11">
        <v>2562398</v>
      </c>
      <c r="AD11" s="11">
        <v>2562398</v>
      </c>
      <c r="AE11" s="11">
        <v>2562398</v>
      </c>
      <c r="AF11" s="11">
        <v>2562398</v>
      </c>
      <c r="AG11" s="11">
        <v>2562398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2154333</v>
      </c>
      <c r="AZ11" s="11">
        <v>2419638</v>
      </c>
      <c r="BA11" s="11">
        <v>2526308</v>
      </c>
      <c r="BB11" s="11">
        <v>2559368</v>
      </c>
      <c r="BC11" s="11">
        <v>2561398</v>
      </c>
      <c r="BD11" s="11">
        <v>2561398</v>
      </c>
      <c r="BE11" s="11">
        <v>2562398</v>
      </c>
      <c r="BF11" s="11">
        <v>2562398</v>
      </c>
      <c r="BG11" s="11">
        <v>2562398</v>
      </c>
      <c r="BH11" s="11">
        <v>2562398</v>
      </c>
      <c r="BI11" s="11">
        <v>2562398</v>
      </c>
      <c r="BJ11" s="11">
        <v>2562398</v>
      </c>
      <c r="BK11" s="11">
        <v>2562398</v>
      </c>
      <c r="BL11" s="11">
        <v>2562398</v>
      </c>
      <c r="BM11" s="11">
        <v>2562398</v>
      </c>
      <c r="BN11" s="11">
        <v>2562398</v>
      </c>
      <c r="BO11" s="11">
        <v>2562398</v>
      </c>
      <c r="BP11" s="11">
        <v>2562398</v>
      </c>
      <c r="BQ11" s="11">
        <v>2562398</v>
      </c>
      <c r="BR11" s="11">
        <v>2562398</v>
      </c>
      <c r="BS11" s="11">
        <v>2562398</v>
      </c>
      <c r="BT11" s="11">
        <v>2562398</v>
      </c>
      <c r="BU11" s="11">
        <v>2562398</v>
      </c>
      <c r="BV11" s="11">
        <v>2562398</v>
      </c>
      <c r="BW11" s="11">
        <v>2562398</v>
      </c>
      <c r="BX11" s="11">
        <v>2562398</v>
      </c>
      <c r="BY11" s="11">
        <v>2562398</v>
      </c>
      <c r="BZ11" s="11">
        <v>2562398</v>
      </c>
      <c r="CA11" s="11">
        <v>2562398</v>
      </c>
      <c r="CB11" s="11">
        <v>2562398</v>
      </c>
      <c r="CC11" s="11">
        <v>2562398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3551210</v>
      </c>
      <c r="D12" s="11">
        <v>4454605</v>
      </c>
      <c r="E12" s="11">
        <v>4505255</v>
      </c>
      <c r="F12" s="11">
        <v>4519495</v>
      </c>
      <c r="G12" s="11">
        <v>4519495</v>
      </c>
      <c r="H12" s="11">
        <v>4525675</v>
      </c>
      <c r="I12" s="11">
        <v>4525675</v>
      </c>
      <c r="J12" s="11">
        <v>4525675</v>
      </c>
      <c r="K12" s="11">
        <v>4525675</v>
      </c>
      <c r="L12" s="11">
        <v>4525675</v>
      </c>
      <c r="M12" s="11">
        <v>4525675</v>
      </c>
      <c r="N12" s="11">
        <v>4525675</v>
      </c>
      <c r="O12" s="11">
        <v>4525675</v>
      </c>
      <c r="P12" s="11">
        <v>4525675</v>
      </c>
      <c r="Q12" s="11">
        <v>4525675</v>
      </c>
      <c r="R12" s="11">
        <v>4525675</v>
      </c>
      <c r="S12" s="11">
        <v>4525675</v>
      </c>
      <c r="T12" s="11">
        <v>4525675</v>
      </c>
      <c r="U12" s="11">
        <v>4525675</v>
      </c>
      <c r="V12" s="11">
        <v>4525675</v>
      </c>
      <c r="W12" s="11">
        <v>4525675</v>
      </c>
      <c r="X12" s="11">
        <v>4525675</v>
      </c>
      <c r="Y12" s="11">
        <v>4525675</v>
      </c>
      <c r="Z12" s="11">
        <v>4525675</v>
      </c>
      <c r="AA12" s="11">
        <v>4525675</v>
      </c>
      <c r="AB12" s="11">
        <v>4525675</v>
      </c>
      <c r="AC12" s="11">
        <v>4525675</v>
      </c>
      <c r="AD12" s="11">
        <v>4525675</v>
      </c>
      <c r="AE12" s="11">
        <v>4525675</v>
      </c>
      <c r="AF12" s="11">
        <v>4525675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3551210</v>
      </c>
      <c r="AZ12" s="11">
        <v>4454605</v>
      </c>
      <c r="BA12" s="11">
        <v>4505255</v>
      </c>
      <c r="BB12" s="11">
        <v>4519495</v>
      </c>
      <c r="BC12" s="11">
        <v>4519495</v>
      </c>
      <c r="BD12" s="11">
        <v>4525675</v>
      </c>
      <c r="BE12" s="11">
        <v>4525675</v>
      </c>
      <c r="BF12" s="11">
        <v>4525675</v>
      </c>
      <c r="BG12" s="11">
        <v>4525675</v>
      </c>
      <c r="BH12" s="11">
        <v>4525675</v>
      </c>
      <c r="BI12" s="11">
        <v>4525675</v>
      </c>
      <c r="BJ12" s="11">
        <v>4525675</v>
      </c>
      <c r="BK12" s="11">
        <v>4525675</v>
      </c>
      <c r="BL12" s="11">
        <v>4525675</v>
      </c>
      <c r="BM12" s="11">
        <v>4525675</v>
      </c>
      <c r="BN12" s="11">
        <v>4525675</v>
      </c>
      <c r="BO12" s="11">
        <v>4525675</v>
      </c>
      <c r="BP12" s="11">
        <v>4525675</v>
      </c>
      <c r="BQ12" s="11">
        <v>4525675</v>
      </c>
      <c r="BR12" s="11">
        <v>4525675</v>
      </c>
      <c r="BS12" s="11">
        <v>4525675</v>
      </c>
      <c r="BT12" s="11">
        <v>4525675</v>
      </c>
      <c r="BU12" s="11">
        <v>4525675</v>
      </c>
      <c r="BV12" s="11">
        <v>4525675</v>
      </c>
      <c r="BW12" s="11">
        <v>4525675</v>
      </c>
      <c r="BX12" s="11">
        <v>4525675</v>
      </c>
      <c r="BY12" s="11">
        <v>4525675</v>
      </c>
      <c r="BZ12" s="11">
        <v>4525675</v>
      </c>
      <c r="CA12" s="11">
        <v>4525675</v>
      </c>
      <c r="CB12" s="11">
        <v>4525675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3419354</v>
      </c>
      <c r="D13" s="11">
        <v>3797401</v>
      </c>
      <c r="E13" s="11">
        <v>3803551</v>
      </c>
      <c r="F13" s="11">
        <v>3803551</v>
      </c>
      <c r="G13" s="11">
        <v>3811791</v>
      </c>
      <c r="H13" s="11">
        <v>3811791</v>
      </c>
      <c r="I13" s="11">
        <v>3811791</v>
      </c>
      <c r="J13" s="11">
        <v>3811791</v>
      </c>
      <c r="K13" s="11">
        <v>3811791</v>
      </c>
      <c r="L13" s="11">
        <v>3811791</v>
      </c>
      <c r="M13" s="11">
        <v>3811791</v>
      </c>
      <c r="N13" s="11">
        <v>3811791</v>
      </c>
      <c r="O13" s="11">
        <v>3811791</v>
      </c>
      <c r="P13" s="11">
        <v>3811791</v>
      </c>
      <c r="Q13" s="11">
        <v>3811791</v>
      </c>
      <c r="R13" s="11">
        <v>3811791</v>
      </c>
      <c r="S13" s="11">
        <v>3811791</v>
      </c>
      <c r="T13" s="11">
        <v>3811791</v>
      </c>
      <c r="U13" s="11">
        <v>3811791</v>
      </c>
      <c r="V13" s="11">
        <v>3811791</v>
      </c>
      <c r="W13" s="11">
        <v>3811791</v>
      </c>
      <c r="X13" s="11">
        <v>3811791</v>
      </c>
      <c r="Y13" s="11">
        <v>3811791</v>
      </c>
      <c r="Z13" s="11">
        <v>3811791</v>
      </c>
      <c r="AA13" s="11">
        <v>3811791</v>
      </c>
      <c r="AB13" s="11">
        <v>3811791</v>
      </c>
      <c r="AC13" s="11">
        <v>3811791</v>
      </c>
      <c r="AD13" s="11">
        <v>3811791</v>
      </c>
      <c r="AE13" s="11">
        <v>3811791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3419354</v>
      </c>
      <c r="AZ13" s="11">
        <v>3797401</v>
      </c>
      <c r="BA13" s="11">
        <v>3803551</v>
      </c>
      <c r="BB13" s="11">
        <v>3803551</v>
      </c>
      <c r="BC13" s="11">
        <v>3811791</v>
      </c>
      <c r="BD13" s="11">
        <v>3811791</v>
      </c>
      <c r="BE13" s="11">
        <v>3811791</v>
      </c>
      <c r="BF13" s="11">
        <v>3811791</v>
      </c>
      <c r="BG13" s="11">
        <v>3811791</v>
      </c>
      <c r="BH13" s="11">
        <v>3811791</v>
      </c>
      <c r="BI13" s="11">
        <v>3811791</v>
      </c>
      <c r="BJ13" s="11">
        <v>3811791</v>
      </c>
      <c r="BK13" s="11">
        <v>3811791</v>
      </c>
      <c r="BL13" s="11">
        <v>3811791</v>
      </c>
      <c r="BM13" s="11">
        <v>3811791</v>
      </c>
      <c r="BN13" s="11">
        <v>3811791</v>
      </c>
      <c r="BO13" s="11">
        <v>3811791</v>
      </c>
      <c r="BP13" s="11">
        <v>3811791</v>
      </c>
      <c r="BQ13" s="11">
        <v>3811791</v>
      </c>
      <c r="BR13" s="11">
        <v>3811791</v>
      </c>
      <c r="BS13" s="11">
        <v>3811791</v>
      </c>
      <c r="BT13" s="11">
        <v>3811791</v>
      </c>
      <c r="BU13" s="11">
        <v>3811791</v>
      </c>
      <c r="BV13" s="11">
        <v>3811791</v>
      </c>
      <c r="BW13" s="11">
        <v>3811791</v>
      </c>
      <c r="BX13" s="11">
        <v>3811791</v>
      </c>
      <c r="BY13" s="11">
        <v>3811791</v>
      </c>
      <c r="BZ13" s="11">
        <v>3811791</v>
      </c>
      <c r="CA13" s="11">
        <v>3811791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4513968</v>
      </c>
      <c r="D14" s="11">
        <v>4955208</v>
      </c>
      <c r="E14" s="11">
        <v>4977303</v>
      </c>
      <c r="F14" s="11">
        <v>4987593</v>
      </c>
      <c r="G14" s="11">
        <v>4989653</v>
      </c>
      <c r="H14" s="11">
        <v>4989653</v>
      </c>
      <c r="I14" s="11">
        <v>4989653</v>
      </c>
      <c r="J14" s="11">
        <v>4989653</v>
      </c>
      <c r="K14" s="11">
        <v>4989653</v>
      </c>
      <c r="L14" s="11">
        <v>4989653</v>
      </c>
      <c r="M14" s="11">
        <v>4989653</v>
      </c>
      <c r="N14" s="11">
        <v>4989653</v>
      </c>
      <c r="O14" s="11">
        <v>4989653</v>
      </c>
      <c r="P14" s="11">
        <v>4989653</v>
      </c>
      <c r="Q14" s="11">
        <v>4989653</v>
      </c>
      <c r="R14" s="11">
        <v>4989653</v>
      </c>
      <c r="S14" s="11">
        <v>4989653</v>
      </c>
      <c r="T14" s="11">
        <v>4989653</v>
      </c>
      <c r="U14" s="11">
        <v>4989653</v>
      </c>
      <c r="V14" s="11">
        <v>4989653</v>
      </c>
      <c r="W14" s="11">
        <v>4989653</v>
      </c>
      <c r="X14" s="11">
        <v>4989653</v>
      </c>
      <c r="Y14" s="11">
        <v>4989653</v>
      </c>
      <c r="Z14" s="11">
        <v>4989653</v>
      </c>
      <c r="AA14" s="11">
        <v>4989653</v>
      </c>
      <c r="AB14" s="11">
        <v>4989653</v>
      </c>
      <c r="AC14" s="11">
        <v>4989653</v>
      </c>
      <c r="AD14" s="11">
        <v>4989653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4513968</v>
      </c>
      <c r="AZ14" s="11">
        <v>4955208</v>
      </c>
      <c r="BA14" s="11">
        <v>4977303</v>
      </c>
      <c r="BB14" s="11">
        <v>4987593</v>
      </c>
      <c r="BC14" s="11">
        <v>4989653</v>
      </c>
      <c r="BD14" s="11">
        <v>4989653</v>
      </c>
      <c r="BE14" s="11">
        <v>4989653</v>
      </c>
      <c r="BF14" s="11">
        <v>4989653</v>
      </c>
      <c r="BG14" s="11">
        <v>4989653</v>
      </c>
      <c r="BH14" s="11">
        <v>3748818.65</v>
      </c>
      <c r="BI14" s="11">
        <v>3748818.65</v>
      </c>
      <c r="BJ14" s="11">
        <v>3748818.65</v>
      </c>
      <c r="BK14" s="11">
        <v>3748818.65</v>
      </c>
      <c r="BL14" s="11">
        <v>3748818.65</v>
      </c>
      <c r="BM14" s="11">
        <v>3748818.65</v>
      </c>
      <c r="BN14" s="11">
        <v>3748818.65</v>
      </c>
      <c r="BO14" s="11">
        <v>3748818.65</v>
      </c>
      <c r="BP14" s="11">
        <v>3748818.65</v>
      </c>
      <c r="BQ14" s="11">
        <v>3748818.65</v>
      </c>
      <c r="BR14" s="11">
        <v>3748818.65</v>
      </c>
      <c r="BS14" s="11">
        <v>3748818.65</v>
      </c>
      <c r="BT14" s="11">
        <v>3748818.65</v>
      </c>
      <c r="BU14" s="11">
        <v>3748818.65</v>
      </c>
      <c r="BV14" s="11">
        <v>3748818.65</v>
      </c>
      <c r="BW14" s="11">
        <v>3748818.65</v>
      </c>
      <c r="BX14" s="11">
        <v>3748818.65</v>
      </c>
      <c r="BY14" s="11">
        <v>3748818.65</v>
      </c>
      <c r="BZ14" s="11">
        <v>3748818.65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3671653</v>
      </c>
      <c r="D15" s="11">
        <v>4757933</v>
      </c>
      <c r="E15" s="11">
        <v>4809736</v>
      </c>
      <c r="F15" s="11">
        <v>4811786</v>
      </c>
      <c r="G15" s="11">
        <v>4811786</v>
      </c>
      <c r="H15" s="11">
        <v>4811786</v>
      </c>
      <c r="I15" s="11">
        <v>4812786</v>
      </c>
      <c r="J15" s="11">
        <v>4812786</v>
      </c>
      <c r="K15" s="11">
        <v>4812786</v>
      </c>
      <c r="L15" s="11">
        <v>4812786</v>
      </c>
      <c r="M15" s="11">
        <v>4812786</v>
      </c>
      <c r="N15" s="11">
        <v>4812786</v>
      </c>
      <c r="O15" s="11">
        <v>4812786</v>
      </c>
      <c r="P15" s="11">
        <v>4812786</v>
      </c>
      <c r="Q15" s="11">
        <v>4812786</v>
      </c>
      <c r="R15" s="11">
        <v>4812786</v>
      </c>
      <c r="S15" s="11">
        <v>4812786</v>
      </c>
      <c r="T15" s="11">
        <v>4812786</v>
      </c>
      <c r="U15" s="11">
        <v>4812786</v>
      </c>
      <c r="V15" s="11">
        <v>4812786</v>
      </c>
      <c r="W15" s="11">
        <v>4812786</v>
      </c>
      <c r="X15" s="11">
        <v>4812786</v>
      </c>
      <c r="Y15" s="11">
        <v>4812786</v>
      </c>
      <c r="Z15" s="11">
        <v>4812786</v>
      </c>
      <c r="AA15" s="11">
        <v>4812786</v>
      </c>
      <c r="AB15" s="11">
        <v>4812786</v>
      </c>
      <c r="AC15" s="11">
        <v>4812786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3671653</v>
      </c>
      <c r="AZ15" s="11">
        <v>4757933</v>
      </c>
      <c r="BA15" s="11">
        <v>4809736</v>
      </c>
      <c r="BB15" s="11">
        <v>4811786</v>
      </c>
      <c r="BC15" s="11">
        <v>4811786</v>
      </c>
      <c r="BD15" s="11">
        <v>4811786</v>
      </c>
      <c r="BE15" s="11">
        <v>4812786</v>
      </c>
      <c r="BF15" s="11">
        <v>4812786</v>
      </c>
      <c r="BG15" s="11">
        <v>3571951.65</v>
      </c>
      <c r="BH15" s="11">
        <v>3571951.65</v>
      </c>
      <c r="BI15" s="11">
        <v>3571951.65</v>
      </c>
      <c r="BJ15" s="11">
        <v>3571951.65</v>
      </c>
      <c r="BK15" s="11">
        <v>3571951.65</v>
      </c>
      <c r="BL15" s="11">
        <v>3571951.65</v>
      </c>
      <c r="BM15" s="11">
        <v>3571951.65</v>
      </c>
      <c r="BN15" s="11">
        <v>3571951.65</v>
      </c>
      <c r="BO15" s="11">
        <v>3571951.65</v>
      </c>
      <c r="BP15" s="11">
        <v>3571951.65</v>
      </c>
      <c r="BQ15" s="11">
        <v>3571951.65</v>
      </c>
      <c r="BR15" s="11">
        <v>3571951.65</v>
      </c>
      <c r="BS15" s="11">
        <v>3571951.65</v>
      </c>
      <c r="BT15" s="11">
        <v>3571951.65</v>
      </c>
      <c r="BU15" s="11">
        <v>3571951.65</v>
      </c>
      <c r="BV15" s="11">
        <v>3571951.65</v>
      </c>
      <c r="BW15" s="11">
        <v>3571951.65</v>
      </c>
      <c r="BX15" s="11">
        <v>3571951.65</v>
      </c>
      <c r="BY15" s="11">
        <v>3571951.65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5185025</v>
      </c>
      <c r="D16" s="11">
        <v>5937997</v>
      </c>
      <c r="E16" s="11">
        <v>5939027</v>
      </c>
      <c r="F16" s="11">
        <v>5942087</v>
      </c>
      <c r="G16" s="11">
        <v>5943087</v>
      </c>
      <c r="H16" s="11">
        <v>5943087</v>
      </c>
      <c r="I16" s="11">
        <v>5943087</v>
      </c>
      <c r="J16" s="11">
        <v>5943087</v>
      </c>
      <c r="K16" s="11">
        <v>5943087</v>
      </c>
      <c r="L16" s="11">
        <v>5943087</v>
      </c>
      <c r="M16" s="11">
        <v>5943087</v>
      </c>
      <c r="N16" s="11">
        <v>5943087</v>
      </c>
      <c r="O16" s="11">
        <v>5943087</v>
      </c>
      <c r="P16" s="11">
        <v>5943087</v>
      </c>
      <c r="Q16" s="11">
        <v>5943087</v>
      </c>
      <c r="R16" s="11">
        <v>5943087</v>
      </c>
      <c r="S16" s="11">
        <v>5943087</v>
      </c>
      <c r="T16" s="11">
        <v>5943087</v>
      </c>
      <c r="U16" s="11">
        <v>5943087</v>
      </c>
      <c r="V16" s="11">
        <v>5943087</v>
      </c>
      <c r="W16" s="11">
        <v>5943087</v>
      </c>
      <c r="X16" s="11">
        <v>5943087</v>
      </c>
      <c r="Y16" s="11">
        <v>5943087</v>
      </c>
      <c r="Z16" s="11">
        <v>5943087</v>
      </c>
      <c r="AA16" s="11">
        <v>5943087</v>
      </c>
      <c r="AB16" s="11">
        <v>5943087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5185025</v>
      </c>
      <c r="AZ16" s="11">
        <v>5937997</v>
      </c>
      <c r="BA16" s="11">
        <v>5939027</v>
      </c>
      <c r="BB16" s="11">
        <v>5942087</v>
      </c>
      <c r="BC16" s="11">
        <v>5943087</v>
      </c>
      <c r="BD16" s="11">
        <v>5943087</v>
      </c>
      <c r="BE16" s="11">
        <v>5943087</v>
      </c>
      <c r="BF16" s="11">
        <v>4702252.65</v>
      </c>
      <c r="BG16" s="11">
        <v>4702252.65</v>
      </c>
      <c r="BH16" s="11">
        <v>4702252.65</v>
      </c>
      <c r="BI16" s="11">
        <v>4702252.65</v>
      </c>
      <c r="BJ16" s="11">
        <v>4702252.65</v>
      </c>
      <c r="BK16" s="11">
        <v>4702252.65</v>
      </c>
      <c r="BL16" s="11">
        <v>4702252.65</v>
      </c>
      <c r="BM16" s="11">
        <v>4702252.65</v>
      </c>
      <c r="BN16" s="11">
        <v>4702252.65</v>
      </c>
      <c r="BO16" s="11">
        <v>4702252.65</v>
      </c>
      <c r="BP16" s="11">
        <v>4702252.65</v>
      </c>
      <c r="BQ16" s="11">
        <v>4702252.65</v>
      </c>
      <c r="BR16" s="11">
        <v>4702252.65</v>
      </c>
      <c r="BS16" s="11">
        <v>4702252.65</v>
      </c>
      <c r="BT16" s="11">
        <v>4702252.65</v>
      </c>
      <c r="BU16" s="11">
        <v>4702252.65</v>
      </c>
      <c r="BV16" s="11">
        <v>4702252.65</v>
      </c>
      <c r="BW16" s="11">
        <v>4702252.65</v>
      </c>
      <c r="BX16" s="11">
        <v>4702252.65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4838383</v>
      </c>
      <c r="D17" s="11">
        <v>5900069</v>
      </c>
      <c r="E17" s="11">
        <v>6360580</v>
      </c>
      <c r="F17" s="11">
        <v>6411023</v>
      </c>
      <c r="G17" s="11">
        <v>6434432</v>
      </c>
      <c r="H17" s="11">
        <v>6443558</v>
      </c>
      <c r="I17" s="11">
        <v>6443558</v>
      </c>
      <c r="J17" s="11">
        <v>6443558</v>
      </c>
      <c r="K17" s="11">
        <v>6443558</v>
      </c>
      <c r="L17" s="11">
        <v>6443558</v>
      </c>
      <c r="M17" s="11">
        <v>6443558</v>
      </c>
      <c r="N17" s="11">
        <v>6443558</v>
      </c>
      <c r="O17" s="11">
        <v>6443558</v>
      </c>
      <c r="P17" s="11">
        <v>6443558</v>
      </c>
      <c r="Q17" s="11">
        <v>6443558</v>
      </c>
      <c r="R17" s="11">
        <v>6443558</v>
      </c>
      <c r="S17" s="11">
        <v>6443558</v>
      </c>
      <c r="T17" s="11">
        <v>6443558</v>
      </c>
      <c r="U17" s="11">
        <v>6443558</v>
      </c>
      <c r="V17" s="11">
        <v>6443558</v>
      </c>
      <c r="W17" s="11">
        <v>6443558</v>
      </c>
      <c r="X17" s="11">
        <v>6443558</v>
      </c>
      <c r="Y17" s="11">
        <v>6443558</v>
      </c>
      <c r="Z17" s="11">
        <v>6443558</v>
      </c>
      <c r="AA17" s="11">
        <v>6443558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4750783</v>
      </c>
      <c r="AZ17" s="11">
        <v>5724967.4</v>
      </c>
      <c r="BA17" s="11">
        <v>6108741.4</v>
      </c>
      <c r="BB17" s="11">
        <v>6136802.6</v>
      </c>
      <c r="BC17" s="11">
        <v>6151098.2</v>
      </c>
      <c r="BD17" s="11">
        <v>6154748.6</v>
      </c>
      <c r="BE17" s="11">
        <v>4913914.25</v>
      </c>
      <c r="BF17" s="11">
        <v>4913914.25</v>
      </c>
      <c r="BG17" s="11">
        <v>4913914.25</v>
      </c>
      <c r="BH17" s="11">
        <v>4913914.25</v>
      </c>
      <c r="BI17" s="11">
        <v>4913914.25</v>
      </c>
      <c r="BJ17" s="11">
        <v>4913914.25</v>
      </c>
      <c r="BK17" s="11">
        <v>4913914.25</v>
      </c>
      <c r="BL17" s="11">
        <v>4913914.25</v>
      </c>
      <c r="BM17" s="11">
        <v>4913914.25</v>
      </c>
      <c r="BN17" s="11">
        <v>4913914.25</v>
      </c>
      <c r="BO17" s="11">
        <v>4913914.25</v>
      </c>
      <c r="BP17" s="11">
        <v>4913914.25</v>
      </c>
      <c r="BQ17" s="11">
        <v>4913914.25</v>
      </c>
      <c r="BR17" s="11">
        <v>4913914.25</v>
      </c>
      <c r="BS17" s="11">
        <v>4913914.25</v>
      </c>
      <c r="BT17" s="11">
        <v>4913914.25</v>
      </c>
      <c r="BU17" s="11">
        <v>4913914.25</v>
      </c>
      <c r="BV17" s="11">
        <v>4913914.25</v>
      </c>
      <c r="BW17" s="11">
        <v>4913914.25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6945036</v>
      </c>
      <c r="D18" s="11">
        <v>13777231</v>
      </c>
      <c r="E18" s="11">
        <v>17306871</v>
      </c>
      <c r="F18" s="11">
        <v>18744041</v>
      </c>
      <c r="G18" s="11">
        <v>18838651</v>
      </c>
      <c r="H18" s="11">
        <v>18914666</v>
      </c>
      <c r="I18" s="11">
        <v>18937781</v>
      </c>
      <c r="J18" s="11">
        <v>18937781</v>
      </c>
      <c r="K18" s="11">
        <v>18937781</v>
      </c>
      <c r="L18" s="11">
        <v>18937781</v>
      </c>
      <c r="M18" s="11">
        <v>18937781</v>
      </c>
      <c r="N18" s="11">
        <v>18937781</v>
      </c>
      <c r="O18" s="11">
        <v>18937781</v>
      </c>
      <c r="P18" s="11">
        <v>18937781</v>
      </c>
      <c r="Q18" s="11">
        <v>18937781</v>
      </c>
      <c r="R18" s="11">
        <v>18937781</v>
      </c>
      <c r="S18" s="11">
        <v>18937781</v>
      </c>
      <c r="T18" s="11">
        <v>18937781</v>
      </c>
      <c r="U18" s="11">
        <v>18937781</v>
      </c>
      <c r="V18" s="11">
        <v>18937781</v>
      </c>
      <c r="W18" s="11">
        <v>18937781</v>
      </c>
      <c r="X18" s="11">
        <v>19162202.08</v>
      </c>
      <c r="Y18" s="11">
        <v>19175807.61</v>
      </c>
      <c r="Z18" s="11">
        <v>19175807.61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5919484.8</v>
      </c>
      <c r="AZ18" s="11">
        <v>12334706.14</v>
      </c>
      <c r="BA18" s="11">
        <v>14623105.47</v>
      </c>
      <c r="BB18" s="11">
        <v>15946924.34</v>
      </c>
      <c r="BC18" s="11">
        <v>16015374.34</v>
      </c>
      <c r="BD18" s="11">
        <v>14850554.99</v>
      </c>
      <c r="BE18" s="11">
        <v>14873669.99</v>
      </c>
      <c r="BF18" s="11">
        <v>14873669.99</v>
      </c>
      <c r="BG18" s="11">
        <v>14873669.99</v>
      </c>
      <c r="BH18" s="11">
        <v>14873669.99</v>
      </c>
      <c r="BI18" s="11">
        <v>14873669.99</v>
      </c>
      <c r="BJ18" s="11">
        <v>14873669.99</v>
      </c>
      <c r="BK18" s="11">
        <v>14873669.99</v>
      </c>
      <c r="BL18" s="11">
        <v>14873669.99</v>
      </c>
      <c r="BM18" s="11">
        <v>14873669.99</v>
      </c>
      <c r="BN18" s="11">
        <v>14873669.99</v>
      </c>
      <c r="BO18" s="11">
        <v>14873669.99</v>
      </c>
      <c r="BP18" s="11">
        <v>14873669.99</v>
      </c>
      <c r="BQ18" s="11">
        <v>14873669.99</v>
      </c>
      <c r="BR18" s="11">
        <v>14873669.99</v>
      </c>
      <c r="BS18" s="11">
        <v>14873669.99</v>
      </c>
      <c r="BT18" s="11">
        <v>15098091.07</v>
      </c>
      <c r="BU18" s="11">
        <v>15111696.6</v>
      </c>
      <c r="BV18" s="11">
        <v>15111696.6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1997958</v>
      </c>
      <c r="D19" s="11">
        <v>3405432</v>
      </c>
      <c r="E19" s="11">
        <v>3480702</v>
      </c>
      <c r="F19" s="11">
        <v>3489827</v>
      </c>
      <c r="G19" s="11">
        <v>3493847</v>
      </c>
      <c r="H19" s="11">
        <v>3507112</v>
      </c>
      <c r="I19" s="11">
        <v>3507112</v>
      </c>
      <c r="J19" s="11">
        <v>3507112</v>
      </c>
      <c r="K19" s="11">
        <v>3507112</v>
      </c>
      <c r="L19" s="11">
        <v>3507112</v>
      </c>
      <c r="M19" s="11">
        <v>3507112</v>
      </c>
      <c r="N19" s="11">
        <v>3507112</v>
      </c>
      <c r="O19" s="11">
        <v>3507112</v>
      </c>
      <c r="P19" s="11">
        <v>3507112</v>
      </c>
      <c r="Q19" s="11">
        <v>3507112</v>
      </c>
      <c r="R19" s="11">
        <v>3507112</v>
      </c>
      <c r="S19" s="11">
        <v>3507112</v>
      </c>
      <c r="T19" s="11">
        <v>3507112</v>
      </c>
      <c r="U19" s="11">
        <v>3507112</v>
      </c>
      <c r="V19" s="11">
        <v>3507112</v>
      </c>
      <c r="W19" s="11">
        <v>3507112</v>
      </c>
      <c r="X19" s="11">
        <v>3507112</v>
      </c>
      <c r="Y19" s="11">
        <v>3507112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1424069.52</v>
      </c>
      <c r="AZ19" s="11">
        <v>2400233.62</v>
      </c>
      <c r="BA19" s="11">
        <v>2461279.58</v>
      </c>
      <c r="BB19" s="11">
        <v>2466243.05</v>
      </c>
      <c r="BC19" s="11">
        <v>1229428.7</v>
      </c>
      <c r="BD19" s="11">
        <v>1237066.18</v>
      </c>
      <c r="BE19" s="11">
        <v>1237066.18</v>
      </c>
      <c r="BF19" s="11">
        <v>1237066.18</v>
      </c>
      <c r="BG19" s="11">
        <v>1237066.18</v>
      </c>
      <c r="BH19" s="11">
        <v>1237066.18</v>
      </c>
      <c r="BI19" s="11">
        <v>1237066.18</v>
      </c>
      <c r="BJ19" s="11">
        <v>1237066.18</v>
      </c>
      <c r="BK19" s="11">
        <v>1237066.18</v>
      </c>
      <c r="BL19" s="11">
        <v>1237066.18</v>
      </c>
      <c r="BM19" s="11">
        <v>1237066.18</v>
      </c>
      <c r="BN19" s="11">
        <v>1237066.18</v>
      </c>
      <c r="BO19" s="11">
        <v>1237066.18</v>
      </c>
      <c r="BP19" s="11">
        <v>1237066.18</v>
      </c>
      <c r="BQ19" s="11">
        <v>1237066.18</v>
      </c>
      <c r="BR19" s="11">
        <v>1237066.18</v>
      </c>
      <c r="BS19" s="11">
        <v>1237066.18</v>
      </c>
      <c r="BT19" s="11">
        <v>1237066.18</v>
      </c>
      <c r="BU19" s="11">
        <v>1237066.18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3143795</v>
      </c>
      <c r="D20" s="11">
        <v>3510009</v>
      </c>
      <c r="E20" s="11">
        <v>3524164</v>
      </c>
      <c r="F20" s="11">
        <v>3529184</v>
      </c>
      <c r="G20" s="11">
        <v>3549284</v>
      </c>
      <c r="H20" s="11">
        <v>3549284</v>
      </c>
      <c r="I20" s="11">
        <v>3549284</v>
      </c>
      <c r="J20" s="11">
        <v>3549284</v>
      </c>
      <c r="K20" s="11">
        <v>3549284</v>
      </c>
      <c r="L20" s="11">
        <v>3549284</v>
      </c>
      <c r="M20" s="11">
        <v>3549284</v>
      </c>
      <c r="N20" s="11">
        <v>3549284</v>
      </c>
      <c r="O20" s="11">
        <v>3549284</v>
      </c>
      <c r="P20" s="11">
        <v>3549284</v>
      </c>
      <c r="Q20" s="11">
        <v>3549284</v>
      </c>
      <c r="R20" s="11">
        <v>3549284</v>
      </c>
      <c r="S20" s="11">
        <v>3549284</v>
      </c>
      <c r="T20" s="11">
        <v>3549284</v>
      </c>
      <c r="U20" s="11">
        <v>3549284</v>
      </c>
      <c r="V20" s="11">
        <v>3549284</v>
      </c>
      <c r="W20" s="11">
        <v>3549284</v>
      </c>
      <c r="X20" s="11">
        <v>3549284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1703301.97</v>
      </c>
      <c r="AZ20" s="11">
        <v>1905248.68</v>
      </c>
      <c r="BA20" s="11">
        <v>1913019.07</v>
      </c>
      <c r="BB20" s="11">
        <v>675182.16</v>
      </c>
      <c r="BC20" s="11">
        <v>685734.36</v>
      </c>
      <c r="BD20" s="11">
        <v>685734.36</v>
      </c>
      <c r="BE20" s="11">
        <v>685734.36</v>
      </c>
      <c r="BF20" s="11">
        <v>685734.36</v>
      </c>
      <c r="BG20" s="11">
        <v>685734.36</v>
      </c>
      <c r="BH20" s="11">
        <v>685734.36</v>
      </c>
      <c r="BI20" s="11">
        <v>685734.36</v>
      </c>
      <c r="BJ20" s="11">
        <v>685734.36</v>
      </c>
      <c r="BK20" s="11">
        <v>685734.36</v>
      </c>
      <c r="BL20" s="11">
        <v>685734.36</v>
      </c>
      <c r="BM20" s="11">
        <v>685734.36</v>
      </c>
      <c r="BN20" s="11">
        <v>685734.36</v>
      </c>
      <c r="BO20" s="11">
        <v>685734.36</v>
      </c>
      <c r="BP20" s="11">
        <v>685734.36</v>
      </c>
      <c r="BQ20" s="11">
        <v>685734.36</v>
      </c>
      <c r="BR20" s="11">
        <v>685734.36</v>
      </c>
      <c r="BS20" s="11">
        <v>685734.36</v>
      </c>
      <c r="BT20" s="11">
        <v>685734.36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2619991</v>
      </c>
      <c r="D21" s="11">
        <v>2916057</v>
      </c>
      <c r="E21" s="11">
        <v>2964598</v>
      </c>
      <c r="F21" s="11">
        <v>2968618</v>
      </c>
      <c r="G21" s="11">
        <v>2968618</v>
      </c>
      <c r="H21" s="11">
        <v>2968618</v>
      </c>
      <c r="I21" s="11">
        <v>2968618</v>
      </c>
      <c r="J21" s="11">
        <v>2968618</v>
      </c>
      <c r="K21" s="11">
        <v>2968618</v>
      </c>
      <c r="L21" s="11">
        <v>2968618</v>
      </c>
      <c r="M21" s="11">
        <v>2968618</v>
      </c>
      <c r="N21" s="11">
        <v>2968618</v>
      </c>
      <c r="O21" s="11">
        <v>2968618</v>
      </c>
      <c r="P21" s="11">
        <v>2968618</v>
      </c>
      <c r="Q21" s="11">
        <v>2968618</v>
      </c>
      <c r="R21" s="11">
        <v>2968618</v>
      </c>
      <c r="S21" s="11">
        <v>2968618</v>
      </c>
      <c r="T21" s="11">
        <v>2968618</v>
      </c>
      <c r="U21" s="11">
        <v>2968618</v>
      </c>
      <c r="V21" s="11">
        <v>2968618</v>
      </c>
      <c r="W21" s="11">
        <v>2968618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1298582.76</v>
      </c>
      <c r="AZ21" s="11">
        <v>1444274.49</v>
      </c>
      <c r="BA21" s="11">
        <v>227710.16</v>
      </c>
      <c r="BB21" s="11">
        <v>229720.08</v>
      </c>
      <c r="BC21" s="11">
        <v>229720.08</v>
      </c>
      <c r="BD21" s="11">
        <v>229720.08</v>
      </c>
      <c r="BE21" s="11">
        <v>229720.08</v>
      </c>
      <c r="BF21" s="11">
        <v>229720.08</v>
      </c>
      <c r="BG21" s="11">
        <v>229720.08</v>
      </c>
      <c r="BH21" s="11">
        <v>229720.08</v>
      </c>
      <c r="BI21" s="11">
        <v>229720.08</v>
      </c>
      <c r="BJ21" s="11">
        <v>229720.08</v>
      </c>
      <c r="BK21" s="11">
        <v>229720.08</v>
      </c>
      <c r="BL21" s="11">
        <v>229720.08</v>
      </c>
      <c r="BM21" s="11">
        <v>229720.08</v>
      </c>
      <c r="BN21" s="11">
        <v>229720.08</v>
      </c>
      <c r="BO21" s="11">
        <v>229720.08</v>
      </c>
      <c r="BP21" s="11">
        <v>229720.08</v>
      </c>
      <c r="BQ21" s="11">
        <v>229720.08</v>
      </c>
      <c r="BR21" s="11">
        <v>229720.08</v>
      </c>
      <c r="BS21" s="11">
        <v>229720.08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8053152</v>
      </c>
      <c r="D22" s="11">
        <v>9219668</v>
      </c>
      <c r="E22" s="11">
        <v>9573113</v>
      </c>
      <c r="F22" s="11">
        <v>9661558</v>
      </c>
      <c r="G22" s="11">
        <v>9678796</v>
      </c>
      <c r="H22" s="11">
        <v>9751001</v>
      </c>
      <c r="I22" s="11">
        <v>9751001</v>
      </c>
      <c r="J22" s="11">
        <v>9751001</v>
      </c>
      <c r="K22" s="11">
        <v>9754001</v>
      </c>
      <c r="L22" s="11">
        <v>9754001</v>
      </c>
      <c r="M22" s="11">
        <v>9754001</v>
      </c>
      <c r="N22" s="11">
        <v>9754001</v>
      </c>
      <c r="O22" s="11">
        <v>9754001</v>
      </c>
      <c r="P22" s="11">
        <v>9754001</v>
      </c>
      <c r="Q22" s="11">
        <v>9754001</v>
      </c>
      <c r="R22" s="11">
        <v>9754001</v>
      </c>
      <c r="S22" s="11">
        <v>9754001</v>
      </c>
      <c r="T22" s="11">
        <v>9754001</v>
      </c>
      <c r="U22" s="11">
        <v>9754001</v>
      </c>
      <c r="V22" s="11">
        <v>9754001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4026575.31</v>
      </c>
      <c r="AZ22" s="11">
        <v>4609833.04</v>
      </c>
      <c r="BA22" s="11">
        <v>4786552.81</v>
      </c>
      <c r="BB22" s="11">
        <v>4830774.57</v>
      </c>
      <c r="BC22" s="11">
        <v>4839393.57</v>
      </c>
      <c r="BD22" s="11">
        <v>4875495.8</v>
      </c>
      <c r="BE22" s="11">
        <v>4875495.8</v>
      </c>
      <c r="BF22" s="11">
        <v>4875495.8</v>
      </c>
      <c r="BG22" s="11">
        <v>4878495.8</v>
      </c>
      <c r="BH22" s="11">
        <v>4878495.8</v>
      </c>
      <c r="BI22" s="11">
        <v>4878495.8</v>
      </c>
      <c r="BJ22" s="11">
        <v>4878495.8</v>
      </c>
      <c r="BK22" s="11">
        <v>4878495.8</v>
      </c>
      <c r="BL22" s="11">
        <v>4878495.8</v>
      </c>
      <c r="BM22" s="11">
        <v>4878495.8</v>
      </c>
      <c r="BN22" s="11">
        <v>4878495.8</v>
      </c>
      <c r="BO22" s="11">
        <v>4878495.8</v>
      </c>
      <c r="BP22" s="11">
        <v>4878495.8</v>
      </c>
      <c r="BQ22" s="11">
        <v>4878495.8</v>
      </c>
      <c r="BR22" s="11">
        <v>4878495.8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7839345</v>
      </c>
      <c r="D23" s="11">
        <v>8740136</v>
      </c>
      <c r="E23" s="11">
        <v>8764411</v>
      </c>
      <c r="F23" s="11">
        <v>8773971</v>
      </c>
      <c r="G23" s="11">
        <v>8778486</v>
      </c>
      <c r="H23" s="11">
        <v>8778486</v>
      </c>
      <c r="I23" s="11">
        <v>8778486</v>
      </c>
      <c r="J23" s="11">
        <v>8778486</v>
      </c>
      <c r="K23" s="11">
        <v>8778486</v>
      </c>
      <c r="L23" s="11">
        <v>8778486</v>
      </c>
      <c r="M23" s="11">
        <v>8778486</v>
      </c>
      <c r="N23" s="11">
        <v>8778486</v>
      </c>
      <c r="O23" s="11">
        <v>8778486</v>
      </c>
      <c r="P23" s="11">
        <v>8778486</v>
      </c>
      <c r="Q23" s="11">
        <v>8778486</v>
      </c>
      <c r="R23" s="11">
        <v>8778486</v>
      </c>
      <c r="S23" s="11">
        <v>8778486</v>
      </c>
      <c r="T23" s="11">
        <v>8778486</v>
      </c>
      <c r="U23" s="11">
        <v>8778486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3919673.31</v>
      </c>
      <c r="AZ23" s="11">
        <v>4370067.13</v>
      </c>
      <c r="BA23" s="11">
        <v>4382204.4</v>
      </c>
      <c r="BB23" s="11">
        <v>4386984.4</v>
      </c>
      <c r="BC23" s="11">
        <v>4389241.85</v>
      </c>
      <c r="BD23" s="11">
        <v>4389241.85</v>
      </c>
      <c r="BE23" s="11">
        <v>4389241.85</v>
      </c>
      <c r="BF23" s="11">
        <v>4389241.85</v>
      </c>
      <c r="BG23" s="11">
        <v>4389241.85</v>
      </c>
      <c r="BH23" s="11">
        <v>4389241.85</v>
      </c>
      <c r="BI23" s="11">
        <v>4389241.85</v>
      </c>
      <c r="BJ23" s="11">
        <v>4389241.85</v>
      </c>
      <c r="BK23" s="11">
        <v>4389241.85</v>
      </c>
      <c r="BL23" s="11">
        <v>4389241.85</v>
      </c>
      <c r="BM23" s="11">
        <v>4389241.85</v>
      </c>
      <c r="BN23" s="11">
        <v>4389241.85</v>
      </c>
      <c r="BO23" s="11">
        <v>4389241.85</v>
      </c>
      <c r="BP23" s="11">
        <v>4389241.85</v>
      </c>
      <c r="BQ23" s="11">
        <v>4389241.85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11214891</v>
      </c>
      <c r="D24" s="11">
        <v>12005543</v>
      </c>
      <c r="E24" s="11">
        <v>12650323</v>
      </c>
      <c r="F24" s="11">
        <v>12751853</v>
      </c>
      <c r="G24" s="11">
        <v>13351712.25</v>
      </c>
      <c r="H24" s="11">
        <v>13351712.25</v>
      </c>
      <c r="I24" s="11">
        <v>13351712.25</v>
      </c>
      <c r="J24" s="11">
        <v>13351712.25</v>
      </c>
      <c r="K24" s="11">
        <v>13351712.25</v>
      </c>
      <c r="L24" s="11">
        <v>13351712.25</v>
      </c>
      <c r="M24" s="11">
        <v>13351712.25</v>
      </c>
      <c r="N24" s="11">
        <v>13351712.25</v>
      </c>
      <c r="O24" s="11">
        <v>13351712.25</v>
      </c>
      <c r="P24" s="11">
        <v>13351712.25</v>
      </c>
      <c r="Q24" s="11">
        <v>13351712.25</v>
      </c>
      <c r="R24" s="11">
        <v>13351712.25</v>
      </c>
      <c r="S24" s="11">
        <v>13351712.25</v>
      </c>
      <c r="T24" s="11">
        <v>13351712.25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5607450.31</v>
      </c>
      <c r="AZ24" s="11">
        <v>6002775.57</v>
      </c>
      <c r="BA24" s="11">
        <v>6325165.48</v>
      </c>
      <c r="BB24" s="11">
        <v>6375930.46</v>
      </c>
      <c r="BC24" s="11">
        <v>6675860.06</v>
      </c>
      <c r="BD24" s="11">
        <v>6675860.06</v>
      </c>
      <c r="BE24" s="11">
        <v>6675860.06</v>
      </c>
      <c r="BF24" s="11">
        <v>6675860.06</v>
      </c>
      <c r="BG24" s="11">
        <v>6675860.06</v>
      </c>
      <c r="BH24" s="11">
        <v>6675860.06</v>
      </c>
      <c r="BI24" s="11">
        <v>6675860.06</v>
      </c>
      <c r="BJ24" s="11">
        <v>6675860.06</v>
      </c>
      <c r="BK24" s="11">
        <v>6675860.06</v>
      </c>
      <c r="BL24" s="11">
        <v>6675860.06</v>
      </c>
      <c r="BM24" s="11">
        <v>6675860.06</v>
      </c>
      <c r="BN24" s="11">
        <v>6675860.06</v>
      </c>
      <c r="BO24" s="11">
        <v>6675860.06</v>
      </c>
      <c r="BP24" s="11">
        <v>6675860.06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11011073</v>
      </c>
      <c r="D25" s="11">
        <v>11377458</v>
      </c>
      <c r="E25" s="11">
        <v>11392733</v>
      </c>
      <c r="F25" s="11">
        <v>11551803</v>
      </c>
      <c r="G25" s="11">
        <v>11562498</v>
      </c>
      <c r="H25" s="11">
        <v>11565548</v>
      </c>
      <c r="I25" s="11">
        <v>11565548</v>
      </c>
      <c r="J25" s="11">
        <v>11565548</v>
      </c>
      <c r="K25" s="11">
        <v>11565548</v>
      </c>
      <c r="L25" s="11">
        <v>11565548</v>
      </c>
      <c r="M25" s="11">
        <v>11565548</v>
      </c>
      <c r="N25" s="11">
        <v>11565548</v>
      </c>
      <c r="O25" s="11">
        <v>11565548</v>
      </c>
      <c r="P25" s="11">
        <v>11565548</v>
      </c>
      <c r="Q25" s="11">
        <v>11565548</v>
      </c>
      <c r="R25" s="11">
        <v>11565548</v>
      </c>
      <c r="S25" s="11">
        <v>11565548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5505538.21</v>
      </c>
      <c r="AZ25" s="11">
        <v>5688733.93</v>
      </c>
      <c r="BA25" s="11">
        <v>5696371.28</v>
      </c>
      <c r="BB25" s="11">
        <v>5775906.1</v>
      </c>
      <c r="BC25" s="11">
        <v>5786601.1</v>
      </c>
      <c r="BD25" s="11">
        <v>5789651.1</v>
      </c>
      <c r="BE25" s="11">
        <v>5789651.1</v>
      </c>
      <c r="BF25" s="11">
        <v>5789651.1</v>
      </c>
      <c r="BG25" s="11">
        <v>5789651.1</v>
      </c>
      <c r="BH25" s="11">
        <v>5789651.1</v>
      </c>
      <c r="BI25" s="11">
        <v>5789651.1</v>
      </c>
      <c r="BJ25" s="11">
        <v>5789651.1</v>
      </c>
      <c r="BK25" s="11">
        <v>5789651.1</v>
      </c>
      <c r="BL25" s="11">
        <v>5789651.1</v>
      </c>
      <c r="BM25" s="11">
        <v>5789651.1</v>
      </c>
      <c r="BN25" s="11">
        <v>5789651.1</v>
      </c>
      <c r="BO25" s="11">
        <v>5789651.1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13111872</v>
      </c>
      <c r="D26" s="11">
        <v>15013081</v>
      </c>
      <c r="E26" s="11">
        <v>15344626</v>
      </c>
      <c r="F26" s="11">
        <v>15397596</v>
      </c>
      <c r="G26" s="11">
        <v>15438421</v>
      </c>
      <c r="H26" s="11">
        <v>15498921</v>
      </c>
      <c r="I26" s="11">
        <v>15498921</v>
      </c>
      <c r="J26" s="11">
        <v>15498921</v>
      </c>
      <c r="K26" s="11">
        <v>15498921</v>
      </c>
      <c r="L26" s="11">
        <v>15498921</v>
      </c>
      <c r="M26" s="11">
        <v>15498921</v>
      </c>
      <c r="N26" s="11">
        <v>15498921</v>
      </c>
      <c r="O26" s="11">
        <v>15498921</v>
      </c>
      <c r="P26" s="11">
        <v>15498921</v>
      </c>
      <c r="Q26" s="11">
        <v>15498921</v>
      </c>
      <c r="R26" s="11">
        <v>15498921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6555932.87</v>
      </c>
      <c r="AZ26" s="11">
        <v>7506539.26</v>
      </c>
      <c r="BA26" s="11">
        <v>7672311.29</v>
      </c>
      <c r="BB26" s="11">
        <v>7716118.79</v>
      </c>
      <c r="BC26" s="11">
        <v>7756943.79</v>
      </c>
      <c r="BD26" s="11">
        <v>7817443.79</v>
      </c>
      <c r="BE26" s="11">
        <v>7817443.79</v>
      </c>
      <c r="BF26" s="11">
        <v>7817443.79</v>
      </c>
      <c r="BG26" s="11">
        <v>7817443.79</v>
      </c>
      <c r="BH26" s="11">
        <v>7817443.79</v>
      </c>
      <c r="BI26" s="11">
        <v>7817443.79</v>
      </c>
      <c r="BJ26" s="11">
        <v>7817443.79</v>
      </c>
      <c r="BK26" s="11">
        <v>7817443.79</v>
      </c>
      <c r="BL26" s="11">
        <v>7817443.79</v>
      </c>
      <c r="BM26" s="11">
        <v>7817443.79</v>
      </c>
      <c r="BN26" s="11">
        <v>7817443.79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14114823</v>
      </c>
      <c r="D27" s="11">
        <v>16473440</v>
      </c>
      <c r="E27" s="11">
        <v>16764630</v>
      </c>
      <c r="F27" s="11">
        <v>16801160</v>
      </c>
      <c r="G27" s="11">
        <v>16830160</v>
      </c>
      <c r="H27" s="11">
        <v>16830160</v>
      </c>
      <c r="I27" s="11">
        <v>16830160</v>
      </c>
      <c r="J27" s="11">
        <v>16828630</v>
      </c>
      <c r="K27" s="11">
        <v>16813630</v>
      </c>
      <c r="L27" s="11">
        <v>16813630</v>
      </c>
      <c r="M27" s="11">
        <v>16813630</v>
      </c>
      <c r="N27" s="11">
        <v>16813630</v>
      </c>
      <c r="O27" s="11">
        <v>16813630</v>
      </c>
      <c r="P27" s="11">
        <v>16813630</v>
      </c>
      <c r="Q27" s="11">
        <v>16813630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7057410.1</v>
      </c>
      <c r="AZ27" s="11">
        <v>8236720.26</v>
      </c>
      <c r="BA27" s="11">
        <v>8413507.76</v>
      </c>
      <c r="BB27" s="11">
        <v>8434022.76</v>
      </c>
      <c r="BC27" s="11">
        <v>8462260.26</v>
      </c>
      <c r="BD27" s="11">
        <v>8462260.26</v>
      </c>
      <c r="BE27" s="11">
        <v>8462260.26</v>
      </c>
      <c r="BF27" s="11">
        <v>8460730.26</v>
      </c>
      <c r="BG27" s="11">
        <v>8448730.26</v>
      </c>
      <c r="BH27" s="11">
        <v>8448730.26</v>
      </c>
      <c r="BI27" s="11">
        <v>8448730.26</v>
      </c>
      <c r="BJ27" s="11">
        <v>8448730.26</v>
      </c>
      <c r="BK27" s="11">
        <v>8448730.26</v>
      </c>
      <c r="BL27" s="11">
        <v>8448730.26</v>
      </c>
      <c r="BM27" s="11">
        <v>8448730.26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18446134</v>
      </c>
      <c r="D28" s="11">
        <v>21522541</v>
      </c>
      <c r="E28" s="11">
        <v>21951811</v>
      </c>
      <c r="F28" s="11">
        <v>22002126</v>
      </c>
      <c r="G28" s="11">
        <v>22002126</v>
      </c>
      <c r="H28" s="11">
        <v>22002126</v>
      </c>
      <c r="I28" s="11">
        <v>22002126</v>
      </c>
      <c r="J28" s="11">
        <v>22002126</v>
      </c>
      <c r="K28" s="11">
        <v>22002126</v>
      </c>
      <c r="L28" s="11">
        <v>22002126</v>
      </c>
      <c r="M28" s="11">
        <v>22002126</v>
      </c>
      <c r="N28" s="11">
        <v>22002126</v>
      </c>
      <c r="O28" s="11">
        <v>22002126</v>
      </c>
      <c r="P28" s="11">
        <v>22002126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9223066.01</v>
      </c>
      <c r="AZ28" s="11">
        <v>10945505.51</v>
      </c>
      <c r="BA28" s="11">
        <v>11179865.51</v>
      </c>
      <c r="BB28" s="11">
        <v>11211128.07</v>
      </c>
      <c r="BC28" s="11">
        <v>11211128.07</v>
      </c>
      <c r="BD28" s="11">
        <v>11211128.07</v>
      </c>
      <c r="BE28" s="11">
        <v>11211128.07</v>
      </c>
      <c r="BF28" s="11">
        <v>11211128.07</v>
      </c>
      <c r="BG28" s="11">
        <v>11211128.07</v>
      </c>
      <c r="BH28" s="11">
        <v>11211128.07</v>
      </c>
      <c r="BI28" s="11">
        <v>11211128.07</v>
      </c>
      <c r="BJ28" s="11">
        <v>11211128.07</v>
      </c>
      <c r="BK28" s="11">
        <v>11211128.07</v>
      </c>
      <c r="BL28" s="11">
        <v>11211128.07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15721095</v>
      </c>
      <c r="D29" s="11">
        <v>18136712</v>
      </c>
      <c r="E29" s="11">
        <v>18415816</v>
      </c>
      <c r="F29" s="11">
        <v>18418816</v>
      </c>
      <c r="G29" s="11">
        <v>18460846</v>
      </c>
      <c r="H29" s="11">
        <v>18460846</v>
      </c>
      <c r="I29" s="11">
        <v>18460846</v>
      </c>
      <c r="J29" s="11">
        <v>18457846</v>
      </c>
      <c r="K29" s="11">
        <v>18457846</v>
      </c>
      <c r="L29" s="11">
        <v>18457846</v>
      </c>
      <c r="M29" s="11">
        <v>18457846</v>
      </c>
      <c r="N29" s="11">
        <v>18457846</v>
      </c>
      <c r="O29" s="11">
        <v>18457846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8398360</v>
      </c>
      <c r="AZ29" s="11">
        <v>9679345.5</v>
      </c>
      <c r="BA29" s="11">
        <v>9834910.5</v>
      </c>
      <c r="BB29" s="11">
        <v>9836410.5</v>
      </c>
      <c r="BC29" s="11">
        <v>9870034.5</v>
      </c>
      <c r="BD29" s="11">
        <v>9870034.5</v>
      </c>
      <c r="BE29" s="11">
        <v>9870034.5</v>
      </c>
      <c r="BF29" s="11">
        <v>9867634.5</v>
      </c>
      <c r="BG29" s="11">
        <v>9867634.5</v>
      </c>
      <c r="BH29" s="11">
        <v>9867634.5</v>
      </c>
      <c r="BI29" s="11">
        <v>9867634.5</v>
      </c>
      <c r="BJ29" s="11">
        <v>9867634.5</v>
      </c>
      <c r="BK29" s="11">
        <v>9867634.5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15037759</v>
      </c>
      <c r="D30" s="11">
        <v>19141908</v>
      </c>
      <c r="E30" s="11">
        <v>19409157</v>
      </c>
      <c r="F30" s="11">
        <v>19553097</v>
      </c>
      <c r="G30" s="11">
        <v>19566652</v>
      </c>
      <c r="H30" s="11">
        <v>19566652</v>
      </c>
      <c r="I30" s="11">
        <v>19566652</v>
      </c>
      <c r="J30" s="11">
        <v>19566652</v>
      </c>
      <c r="K30" s="11">
        <v>19566652</v>
      </c>
      <c r="L30" s="11">
        <v>19566652</v>
      </c>
      <c r="M30" s="11">
        <v>19566652</v>
      </c>
      <c r="N30" s="11">
        <v>19566652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7518879.5</v>
      </c>
      <c r="AZ30" s="11">
        <v>9570950.62</v>
      </c>
      <c r="BA30" s="11">
        <v>9704575.1</v>
      </c>
      <c r="BB30" s="11">
        <v>9818054.59</v>
      </c>
      <c r="BC30" s="11">
        <v>9825291.08</v>
      </c>
      <c r="BD30" s="11">
        <v>9825291.08</v>
      </c>
      <c r="BE30" s="11">
        <v>9825291.08</v>
      </c>
      <c r="BF30" s="11">
        <v>9825291.08</v>
      </c>
      <c r="BG30" s="11">
        <v>9825291.08</v>
      </c>
      <c r="BH30" s="11">
        <v>9825291.08</v>
      </c>
      <c r="BI30" s="11">
        <v>9825291.08</v>
      </c>
      <c r="BJ30" s="11">
        <v>9825291.08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13096847</v>
      </c>
      <c r="D31" s="11">
        <v>14287275</v>
      </c>
      <c r="E31" s="11">
        <v>14553905</v>
      </c>
      <c r="F31" s="11">
        <v>14685905</v>
      </c>
      <c r="G31" s="11">
        <v>14724905</v>
      </c>
      <c r="H31" s="11">
        <v>14724905</v>
      </c>
      <c r="I31" s="11">
        <v>14724905</v>
      </c>
      <c r="J31" s="11">
        <v>14724905</v>
      </c>
      <c r="K31" s="11">
        <v>14724905</v>
      </c>
      <c r="L31" s="11">
        <v>14724905</v>
      </c>
      <c r="M31" s="11">
        <v>14724905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6548421.82</v>
      </c>
      <c r="AZ31" s="11">
        <v>7143636.65</v>
      </c>
      <c r="BA31" s="11">
        <v>7335442.63</v>
      </c>
      <c r="BB31" s="11">
        <v>7401442.63</v>
      </c>
      <c r="BC31" s="11">
        <v>7432192.63</v>
      </c>
      <c r="BD31" s="11">
        <v>7432192.63</v>
      </c>
      <c r="BE31" s="11">
        <v>7432192.63</v>
      </c>
      <c r="BF31" s="11">
        <v>7432192.63</v>
      </c>
      <c r="BG31" s="11">
        <v>7432192.63</v>
      </c>
      <c r="BH31" s="11">
        <v>7432192.63</v>
      </c>
      <c r="BI31" s="11">
        <v>7432192.63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14059424</v>
      </c>
      <c r="D32" s="11">
        <v>15546955</v>
      </c>
      <c r="E32" s="11">
        <v>15635875</v>
      </c>
      <c r="F32" s="11">
        <v>15694715</v>
      </c>
      <c r="G32" s="11">
        <v>15700715</v>
      </c>
      <c r="H32" s="11">
        <v>15700715</v>
      </c>
      <c r="I32" s="11">
        <v>15702215</v>
      </c>
      <c r="J32" s="11">
        <v>15700715</v>
      </c>
      <c r="K32" s="11">
        <v>15700715</v>
      </c>
      <c r="L32" s="11">
        <v>15700715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7029711.19</v>
      </c>
      <c r="AZ32" s="11">
        <v>7830319.53</v>
      </c>
      <c r="BA32" s="11">
        <v>7881637.53</v>
      </c>
      <c r="BB32" s="11">
        <v>7914729.57</v>
      </c>
      <c r="BC32" s="11">
        <v>7917729.57</v>
      </c>
      <c r="BD32" s="11">
        <v>7917729.57</v>
      </c>
      <c r="BE32" s="11">
        <v>7918929.57</v>
      </c>
      <c r="BF32" s="11">
        <v>7917729.57</v>
      </c>
      <c r="BG32" s="11">
        <v>7917729.57</v>
      </c>
      <c r="BH32" s="11">
        <v>7917729.57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14465432.85</v>
      </c>
      <c r="D33" s="11">
        <v>16187564.85</v>
      </c>
      <c r="E33" s="11">
        <v>16239239.85</v>
      </c>
      <c r="F33" s="11">
        <v>16248239.85</v>
      </c>
      <c r="G33" s="11">
        <v>16251239.85</v>
      </c>
      <c r="H33" s="11">
        <v>16252739.85</v>
      </c>
      <c r="I33" s="11">
        <v>16201739.85</v>
      </c>
      <c r="J33" s="11">
        <v>16201739.85</v>
      </c>
      <c r="K33" s="11">
        <v>16201739.85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7487925.81</v>
      </c>
      <c r="AZ33" s="11">
        <v>8350810.04</v>
      </c>
      <c r="BA33" s="11">
        <v>8377565.53</v>
      </c>
      <c r="BB33" s="11">
        <v>8382065.53</v>
      </c>
      <c r="BC33" s="11">
        <v>8384465.53</v>
      </c>
      <c r="BD33" s="11">
        <v>8385665.53</v>
      </c>
      <c r="BE33" s="11">
        <v>8344865.53</v>
      </c>
      <c r="BF33" s="11">
        <v>8344865.53</v>
      </c>
      <c r="BG33" s="11">
        <v>8344865.53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16631089</v>
      </c>
      <c r="D34" s="11">
        <v>19275024</v>
      </c>
      <c r="E34" s="11">
        <v>19521024</v>
      </c>
      <c r="F34" s="11">
        <v>19647024</v>
      </c>
      <c r="G34" s="11">
        <v>19674024</v>
      </c>
      <c r="H34" s="11">
        <v>19653024</v>
      </c>
      <c r="I34" s="11">
        <v>19653024</v>
      </c>
      <c r="J34" s="11">
        <v>19653024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8316294.28</v>
      </c>
      <c r="AZ34" s="11">
        <v>9638261.77</v>
      </c>
      <c r="BA34" s="11">
        <v>9761261.77</v>
      </c>
      <c r="BB34" s="11">
        <v>9847811.77</v>
      </c>
      <c r="BC34" s="11">
        <v>9867161.77</v>
      </c>
      <c r="BD34" s="11">
        <v>9850361.77</v>
      </c>
      <c r="BE34" s="11">
        <v>9850361.77</v>
      </c>
      <c r="BF34" s="11">
        <v>9850361.77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15965277</v>
      </c>
      <c r="D35" s="11">
        <v>18133980</v>
      </c>
      <c r="E35" s="11">
        <v>18490380</v>
      </c>
      <c r="F35" s="11">
        <v>18550380</v>
      </c>
      <c r="G35" s="11">
        <v>18547380</v>
      </c>
      <c r="H35" s="11">
        <v>18547380</v>
      </c>
      <c r="I35" s="11">
        <v>18547380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7982638.48</v>
      </c>
      <c r="AZ35" s="11">
        <v>9066989.98</v>
      </c>
      <c r="BA35" s="11">
        <v>9281279.98</v>
      </c>
      <c r="BB35" s="11">
        <v>9316679.98</v>
      </c>
      <c r="BC35" s="11">
        <v>9315179.98</v>
      </c>
      <c r="BD35" s="11">
        <v>9315179.98</v>
      </c>
      <c r="BE35" s="11">
        <v>9315179.98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17005850</v>
      </c>
      <c r="D36" s="11">
        <v>19303165</v>
      </c>
      <c r="E36" s="11">
        <v>19477465</v>
      </c>
      <c r="F36" s="11">
        <v>19447585</v>
      </c>
      <c r="G36" s="11">
        <v>19447585</v>
      </c>
      <c r="H36" s="11">
        <v>19447585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8502925</v>
      </c>
      <c r="AZ36" s="11">
        <v>9740781.53</v>
      </c>
      <c r="BA36" s="11">
        <v>9841881.53</v>
      </c>
      <c r="BB36" s="11">
        <v>9827391.53</v>
      </c>
      <c r="BC36" s="11">
        <v>9827391.53</v>
      </c>
      <c r="BD36" s="11">
        <v>9827391.53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19300791</v>
      </c>
      <c r="D37" s="11">
        <v>21730331</v>
      </c>
      <c r="E37" s="11">
        <v>21763201</v>
      </c>
      <c r="F37" s="11">
        <v>21763201</v>
      </c>
      <c r="G37" s="11">
        <v>21763201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9847364.97</v>
      </c>
      <c r="AZ37" s="11">
        <v>11063484.94</v>
      </c>
      <c r="BA37" s="11">
        <v>11079919.94</v>
      </c>
      <c r="BB37" s="11">
        <v>11079919.94</v>
      </c>
      <c r="BC37" s="11">
        <v>11079919.94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20592185</v>
      </c>
      <c r="D38" s="11">
        <v>20970725</v>
      </c>
      <c r="E38" s="11">
        <v>20970725</v>
      </c>
      <c r="F38" s="11">
        <v>20978225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10644917.53</v>
      </c>
      <c r="AZ38" s="11">
        <v>10838312.53</v>
      </c>
      <c r="BA38" s="11">
        <v>10838312.53</v>
      </c>
      <c r="BB38" s="11">
        <v>10842437.53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17541717.48</v>
      </c>
      <c r="D39" s="11">
        <v>17606767.48</v>
      </c>
      <c r="E39" s="11">
        <v>17606767.48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9288499.49</v>
      </c>
      <c r="AZ39" s="11">
        <v>9323349.49</v>
      </c>
      <c r="BA39" s="11">
        <v>9323349.49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18389265</v>
      </c>
      <c r="D40" s="11">
        <v>18402615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9954607.5</v>
      </c>
      <c r="AZ40" s="11">
        <v>9961882.5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16730110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9166415.5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ht="15" customHeight="1" outlineLevel="1" spans="2:8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ht="15" customHeight="1" outlineLevel="1" spans="2:8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</row>
    <row r="46" ht="15" customHeight="1" outlineLevel="1" spans="2:85">
      <c r="B46" s="10">
        <v>201606</v>
      </c>
      <c r="C46" s="13">
        <f t="shared" ref="C46:AJ54" si="0">IFERROR(IF(D7="","",D7/C7),0)</f>
        <v>1.30383064516129</v>
      </c>
      <c r="D46" s="13">
        <f t="shared" si="0"/>
        <v>1</v>
      </c>
      <c r="E46" s="13">
        <f t="shared" si="0"/>
        <v>1</v>
      </c>
      <c r="F46" s="13">
        <f t="shared" si="0"/>
        <v>1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1.30383064516129</v>
      </c>
      <c r="AZ46" s="13">
        <f t="shared" si="1"/>
        <v>1</v>
      </c>
      <c r="BA46" s="13">
        <f t="shared" si="1"/>
        <v>1</v>
      </c>
      <c r="BB46" s="13">
        <f t="shared" si="1"/>
        <v>1</v>
      </c>
      <c r="BC46" s="13">
        <f t="shared" si="1"/>
        <v>1</v>
      </c>
      <c r="BD46" s="13">
        <f t="shared" si="1"/>
        <v>1</v>
      </c>
      <c r="BE46" s="13">
        <f t="shared" si="1"/>
        <v>1</v>
      </c>
      <c r="BF46" s="13">
        <f t="shared" si="1"/>
        <v>1</v>
      </c>
      <c r="BG46" s="13">
        <f t="shared" si="1"/>
        <v>1</v>
      </c>
      <c r="BH46" s="13">
        <f t="shared" si="1"/>
        <v>1</v>
      </c>
      <c r="BI46" s="13">
        <f t="shared" si="1"/>
        <v>1</v>
      </c>
      <c r="BJ46" s="13">
        <f t="shared" si="1"/>
        <v>1</v>
      </c>
      <c r="BK46" s="13">
        <f t="shared" si="1"/>
        <v>1</v>
      </c>
      <c r="BL46" s="13">
        <f t="shared" si="1"/>
        <v>1</v>
      </c>
      <c r="BM46" s="13">
        <f t="shared" si="1"/>
        <v>1</v>
      </c>
      <c r="BN46" s="13">
        <f t="shared" si="1"/>
        <v>1</v>
      </c>
      <c r="BO46" s="13">
        <f t="shared" si="1"/>
        <v>1</v>
      </c>
      <c r="BP46" s="13">
        <f t="shared" si="1"/>
        <v>1</v>
      </c>
      <c r="BQ46" s="13">
        <f t="shared" si="1"/>
        <v>1</v>
      </c>
      <c r="BR46" s="13">
        <f t="shared" si="1"/>
        <v>1</v>
      </c>
      <c r="BS46" s="13">
        <f t="shared" si="1"/>
        <v>1</v>
      </c>
      <c r="BT46" s="13">
        <f t="shared" si="1"/>
        <v>1</v>
      </c>
      <c r="BU46" s="13">
        <f t="shared" si="1"/>
        <v>1</v>
      </c>
      <c r="BV46" s="13">
        <f t="shared" si="1"/>
        <v>1</v>
      </c>
      <c r="BW46" s="13">
        <f t="shared" si="1"/>
        <v>1</v>
      </c>
      <c r="BX46" s="13">
        <f t="shared" si="1"/>
        <v>1</v>
      </c>
      <c r="BY46" s="13">
        <f t="shared" si="1"/>
        <v>1</v>
      </c>
      <c r="BZ46" s="13">
        <f t="shared" si="1"/>
        <v>1</v>
      </c>
      <c r="CA46" s="13">
        <f t="shared" si="1"/>
        <v>1</v>
      </c>
      <c r="CB46" s="13">
        <f t="shared" si="1"/>
        <v>1</v>
      </c>
      <c r="CC46" s="13">
        <f t="shared" si="1"/>
        <v>1</v>
      </c>
      <c r="CD46" s="13">
        <f t="shared" si="1"/>
        <v>1</v>
      </c>
      <c r="CE46" s="13">
        <f t="shared" si="1"/>
        <v>1</v>
      </c>
      <c r="CF46" s="13">
        <f t="shared" si="1"/>
        <v>1</v>
      </c>
      <c r="CG46" s="13" t="str">
        <f>IFERROR(IF(CH7="","",CH7/CG7),0)</f>
        <v/>
      </c>
    </row>
    <row r="47" ht="15" customHeight="1" outlineLevel="1" spans="2:85">
      <c r="B47" s="10">
        <v>201609</v>
      </c>
      <c r="C47" s="13">
        <f t="shared" si="0"/>
        <v>1.16759527676693</v>
      </c>
      <c r="D47" s="13">
        <f t="shared" si="0"/>
        <v>1.00771840443265</v>
      </c>
      <c r="E47" s="13">
        <f t="shared" si="0"/>
        <v>1.00116491056399</v>
      </c>
      <c r="F47" s="13">
        <f t="shared" si="0"/>
        <v>1</v>
      </c>
      <c r="G47" s="13">
        <f t="shared" si="0"/>
        <v>1</v>
      </c>
      <c r="H47" s="13">
        <f t="shared" si="0"/>
        <v>1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1.16759527676693</v>
      </c>
      <c r="AZ47" s="13">
        <f t="shared" si="1"/>
        <v>1.00771840443265</v>
      </c>
      <c r="BA47" s="13">
        <f t="shared" si="1"/>
        <v>1.00116491056399</v>
      </c>
      <c r="BB47" s="13">
        <f t="shared" si="1"/>
        <v>1</v>
      </c>
      <c r="BC47" s="13">
        <f t="shared" si="1"/>
        <v>1</v>
      </c>
      <c r="BD47" s="13">
        <f t="shared" si="1"/>
        <v>1</v>
      </c>
      <c r="BE47" s="13">
        <f t="shared" si="1"/>
        <v>1</v>
      </c>
      <c r="BF47" s="13">
        <f t="shared" si="1"/>
        <v>1</v>
      </c>
      <c r="BG47" s="13">
        <f t="shared" si="1"/>
        <v>1</v>
      </c>
      <c r="BH47" s="13">
        <f t="shared" si="1"/>
        <v>1</v>
      </c>
      <c r="BI47" s="13">
        <f t="shared" si="1"/>
        <v>1</v>
      </c>
      <c r="BJ47" s="13">
        <f t="shared" si="1"/>
        <v>1</v>
      </c>
      <c r="BK47" s="13">
        <f t="shared" si="1"/>
        <v>1</v>
      </c>
      <c r="BL47" s="13">
        <f t="shared" si="1"/>
        <v>1</v>
      </c>
      <c r="BM47" s="13">
        <f t="shared" si="1"/>
        <v>1</v>
      </c>
      <c r="BN47" s="13">
        <f t="shared" si="1"/>
        <v>1</v>
      </c>
      <c r="BO47" s="13">
        <f t="shared" si="1"/>
        <v>1</v>
      </c>
      <c r="BP47" s="13">
        <f t="shared" si="1"/>
        <v>1</v>
      </c>
      <c r="BQ47" s="13">
        <f t="shared" si="1"/>
        <v>1</v>
      </c>
      <c r="BR47" s="13">
        <f t="shared" si="1"/>
        <v>1</v>
      </c>
      <c r="BS47" s="13">
        <f t="shared" si="1"/>
        <v>1</v>
      </c>
      <c r="BT47" s="13">
        <f t="shared" si="1"/>
        <v>1</v>
      </c>
      <c r="BU47" s="13">
        <f t="shared" si="1"/>
        <v>1</v>
      </c>
      <c r="BV47" s="13">
        <f t="shared" si="1"/>
        <v>1</v>
      </c>
      <c r="BW47" s="13">
        <f t="shared" si="1"/>
        <v>1</v>
      </c>
      <c r="BX47" s="13">
        <f t="shared" si="1"/>
        <v>1</v>
      </c>
      <c r="BY47" s="13">
        <f t="shared" si="1"/>
        <v>1</v>
      </c>
      <c r="BZ47" s="13">
        <f t="shared" si="1"/>
        <v>1</v>
      </c>
      <c r="CA47" s="13">
        <f t="shared" si="1"/>
        <v>1</v>
      </c>
      <c r="CB47" s="13">
        <f t="shared" si="1"/>
        <v>1</v>
      </c>
      <c r="CC47" s="13">
        <f t="shared" si="1"/>
        <v>1</v>
      </c>
      <c r="CD47" s="13">
        <f t="shared" si="1"/>
        <v>1</v>
      </c>
      <c r="CE47" s="13">
        <f t="shared" si="1"/>
        <v>1</v>
      </c>
      <c r="CF47" s="13" t="str">
        <f t="shared" si="1"/>
        <v/>
      </c>
      <c r="CG47" s="13" t="s">
        <v>25</v>
      </c>
    </row>
    <row r="48" ht="15" customHeight="1" outlineLevel="1" spans="2:85">
      <c r="B48" s="10">
        <v>201612</v>
      </c>
      <c r="C48" s="13">
        <f t="shared" si="0"/>
        <v>1.40020656303715</v>
      </c>
      <c r="D48" s="13">
        <f t="shared" si="0"/>
        <v>1.01351941501968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1.40020656303715</v>
      </c>
      <c r="AZ48" s="13">
        <f t="shared" si="1"/>
        <v>1.01351941501968</v>
      </c>
      <c r="BA48" s="13">
        <f t="shared" si="1"/>
        <v>1</v>
      </c>
      <c r="BB48" s="13">
        <f t="shared" si="1"/>
        <v>1</v>
      </c>
      <c r="BC48" s="13">
        <f t="shared" si="1"/>
        <v>1</v>
      </c>
      <c r="BD48" s="13">
        <f t="shared" si="1"/>
        <v>1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>
        <f t="shared" si="1"/>
        <v>1</v>
      </c>
      <c r="CB48" s="13">
        <f t="shared" si="1"/>
        <v>1</v>
      </c>
      <c r="CC48" s="13">
        <f t="shared" si="1"/>
        <v>1</v>
      </c>
      <c r="CD48" s="13">
        <f t="shared" si="1"/>
        <v>1</v>
      </c>
      <c r="CE48" s="13" t="str">
        <f t="shared" si="1"/>
        <v/>
      </c>
      <c r="CF48" s="13" t="s">
        <v>25</v>
      </c>
      <c r="CG48" s="13" t="s">
        <v>25</v>
      </c>
    </row>
    <row r="49" ht="15" customHeight="1" outlineLevel="1" spans="2:85">
      <c r="B49" s="10">
        <v>201703</v>
      </c>
      <c r="C49" s="13">
        <f t="shared" si="0"/>
        <v>1.51126607089241</v>
      </c>
      <c r="D49" s="13">
        <f t="shared" si="0"/>
        <v>1</v>
      </c>
      <c r="E49" s="13">
        <f t="shared" si="0"/>
        <v>1.0018126173346</v>
      </c>
      <c r="F49" s="13">
        <f t="shared" si="0"/>
        <v>1.00721061181016</v>
      </c>
      <c r="G49" s="13">
        <f t="shared" si="0"/>
        <v>1.00091146611094</v>
      </c>
      <c r="H49" s="13">
        <f t="shared" si="0"/>
        <v>1</v>
      </c>
      <c r="I49" s="13">
        <f t="shared" si="0"/>
        <v>1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1.51126607089241</v>
      </c>
      <c r="AZ49" s="13">
        <f t="shared" si="1"/>
        <v>1</v>
      </c>
      <c r="BA49" s="13">
        <f t="shared" si="1"/>
        <v>1.0018126173346</v>
      </c>
      <c r="BB49" s="13">
        <f t="shared" si="1"/>
        <v>1.00721061181016</v>
      </c>
      <c r="BC49" s="13">
        <f t="shared" si="1"/>
        <v>1.00091146611094</v>
      </c>
      <c r="BD49" s="13">
        <f t="shared" si="1"/>
        <v>1</v>
      </c>
      <c r="BE49" s="13">
        <f t="shared" si="1"/>
        <v>1</v>
      </c>
      <c r="BF49" s="13">
        <f t="shared" si="1"/>
        <v>1</v>
      </c>
      <c r="BG49" s="13">
        <f t="shared" si="1"/>
        <v>1</v>
      </c>
      <c r="BH49" s="13">
        <f t="shared" si="1"/>
        <v>1</v>
      </c>
      <c r="BI49" s="13">
        <f t="shared" si="1"/>
        <v>1</v>
      </c>
      <c r="BJ49" s="13">
        <f t="shared" si="1"/>
        <v>1</v>
      </c>
      <c r="BK49" s="13">
        <f t="shared" si="1"/>
        <v>1</v>
      </c>
      <c r="BL49" s="13">
        <f t="shared" si="1"/>
        <v>1</v>
      </c>
      <c r="BM49" s="13">
        <f t="shared" si="1"/>
        <v>1</v>
      </c>
      <c r="BN49" s="13">
        <f t="shared" si="1"/>
        <v>1</v>
      </c>
      <c r="BO49" s="13">
        <f t="shared" si="1"/>
        <v>1</v>
      </c>
      <c r="BP49" s="13">
        <f t="shared" si="1"/>
        <v>1</v>
      </c>
      <c r="BQ49" s="13">
        <f t="shared" si="1"/>
        <v>1</v>
      </c>
      <c r="BR49" s="13">
        <f t="shared" si="1"/>
        <v>1</v>
      </c>
      <c r="BS49" s="13">
        <f t="shared" si="1"/>
        <v>1</v>
      </c>
      <c r="BT49" s="13">
        <f t="shared" si="1"/>
        <v>1</v>
      </c>
      <c r="BU49" s="13">
        <f t="shared" si="1"/>
        <v>1</v>
      </c>
      <c r="BV49" s="13">
        <f t="shared" si="1"/>
        <v>1</v>
      </c>
      <c r="BW49" s="13">
        <f t="shared" si="1"/>
        <v>1</v>
      </c>
      <c r="BX49" s="13">
        <f t="shared" si="1"/>
        <v>1</v>
      </c>
      <c r="BY49" s="13">
        <f t="shared" si="1"/>
        <v>1</v>
      </c>
      <c r="BZ49" s="13">
        <f t="shared" si="1"/>
        <v>1</v>
      </c>
      <c r="CA49" s="13">
        <f t="shared" si="1"/>
        <v>1</v>
      </c>
      <c r="CB49" s="13">
        <f t="shared" si="1"/>
        <v>1</v>
      </c>
      <c r="CC49" s="13">
        <f t="shared" si="1"/>
        <v>1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</row>
    <row r="50" ht="15" customHeight="1" outlineLevel="1" spans="2:85">
      <c r="B50" s="10">
        <v>201706</v>
      </c>
      <c r="C50" s="13">
        <f t="shared" si="0"/>
        <v>1.12314948524671</v>
      </c>
      <c r="D50" s="13">
        <f t="shared" si="0"/>
        <v>1.04408510694575</v>
      </c>
      <c r="E50" s="13">
        <f t="shared" si="0"/>
        <v>1.0130862903494</v>
      </c>
      <c r="F50" s="13">
        <f t="shared" si="0"/>
        <v>1.0007931645625</v>
      </c>
      <c r="G50" s="13">
        <f t="shared" si="0"/>
        <v>1</v>
      </c>
      <c r="H50" s="13">
        <f t="shared" si="0"/>
        <v>1.00039041179856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1.12314948524671</v>
      </c>
      <c r="AZ50" s="13">
        <f t="shared" si="1"/>
        <v>1.04408510694575</v>
      </c>
      <c r="BA50" s="13">
        <f t="shared" si="1"/>
        <v>1.0130862903494</v>
      </c>
      <c r="BB50" s="13">
        <f t="shared" si="1"/>
        <v>1.0007931645625</v>
      </c>
      <c r="BC50" s="13">
        <f t="shared" si="1"/>
        <v>1</v>
      </c>
      <c r="BD50" s="13">
        <f t="shared" si="1"/>
        <v>1.00039041179856</v>
      </c>
      <c r="BE50" s="13">
        <f t="shared" si="1"/>
        <v>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>
        <f t="shared" si="1"/>
        <v>1</v>
      </c>
      <c r="BZ50" s="13">
        <f t="shared" si="1"/>
        <v>1</v>
      </c>
      <c r="CA50" s="13">
        <f t="shared" si="1"/>
        <v>1</v>
      </c>
      <c r="CB50" s="13">
        <f t="shared" si="1"/>
        <v>1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</row>
    <row r="51" ht="15" customHeight="1" outlineLevel="1" spans="2:85">
      <c r="B51" s="10">
        <v>201709</v>
      </c>
      <c r="C51" s="13">
        <f t="shared" si="0"/>
        <v>1.25439075695326</v>
      </c>
      <c r="D51" s="13">
        <f t="shared" si="0"/>
        <v>1.01137025617311</v>
      </c>
      <c r="E51" s="13">
        <f t="shared" si="0"/>
        <v>1.00316075338688</v>
      </c>
      <c r="F51" s="13">
        <f t="shared" si="0"/>
        <v>1</v>
      </c>
      <c r="G51" s="13">
        <f t="shared" si="0"/>
        <v>1.00136740941189</v>
      </c>
      <c r="H51" s="13">
        <f t="shared" si="0"/>
        <v>1</v>
      </c>
      <c r="I51" s="13">
        <f t="shared" si="0"/>
        <v>1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1.25439075695326</v>
      </c>
      <c r="AZ51" s="13">
        <f t="shared" si="1"/>
        <v>1.01137025617311</v>
      </c>
      <c r="BA51" s="13">
        <f t="shared" si="1"/>
        <v>1.00316075338688</v>
      </c>
      <c r="BB51" s="13">
        <f t="shared" si="1"/>
        <v>1</v>
      </c>
      <c r="BC51" s="13">
        <f t="shared" si="1"/>
        <v>1.00136740941189</v>
      </c>
      <c r="BD51" s="13">
        <f t="shared" si="1"/>
        <v>1</v>
      </c>
      <c r="BE51" s="13">
        <f t="shared" si="1"/>
        <v>1</v>
      </c>
      <c r="BF51" s="13">
        <f t="shared" si="1"/>
        <v>1</v>
      </c>
      <c r="BG51" s="13">
        <f t="shared" si="1"/>
        <v>1</v>
      </c>
      <c r="BH51" s="13">
        <f t="shared" si="1"/>
        <v>1</v>
      </c>
      <c r="BI51" s="13">
        <f t="shared" si="1"/>
        <v>1</v>
      </c>
      <c r="BJ51" s="13">
        <f t="shared" si="1"/>
        <v>1</v>
      </c>
      <c r="BK51" s="13">
        <f t="shared" si="1"/>
        <v>1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>
        <f t="shared" si="1"/>
        <v>1</v>
      </c>
      <c r="BY51" s="13">
        <f t="shared" si="1"/>
        <v>1</v>
      </c>
      <c r="BZ51" s="13">
        <f t="shared" si="1"/>
        <v>1</v>
      </c>
      <c r="CA51" s="13">
        <f t="shared" si="1"/>
        <v>1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</row>
    <row r="52" ht="15" customHeight="1" outlineLevel="1" spans="2:85">
      <c r="B52" s="10">
        <v>201712</v>
      </c>
      <c r="C52" s="13">
        <f t="shared" si="0"/>
        <v>1.11056094221306</v>
      </c>
      <c r="D52" s="13">
        <f t="shared" si="0"/>
        <v>1.00161952872504</v>
      </c>
      <c r="E52" s="13">
        <f t="shared" si="0"/>
        <v>1</v>
      </c>
      <c r="F52" s="13">
        <f t="shared" si="0"/>
        <v>1.00216639661201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1.11056094221306</v>
      </c>
      <c r="AZ52" s="13">
        <f t="shared" si="1"/>
        <v>1.00161952872504</v>
      </c>
      <c r="BA52" s="13">
        <f t="shared" si="1"/>
        <v>1</v>
      </c>
      <c r="BB52" s="13">
        <f t="shared" si="1"/>
        <v>1.00216639661201</v>
      </c>
      <c r="BC52" s="13">
        <f t="shared" si="1"/>
        <v>1</v>
      </c>
      <c r="BD52" s="13">
        <f t="shared" si="1"/>
        <v>1</v>
      </c>
      <c r="BE52" s="13">
        <f t="shared" si="1"/>
        <v>1</v>
      </c>
      <c r="BF52" s="13">
        <f t="shared" si="1"/>
        <v>1</v>
      </c>
      <c r="BG52" s="13">
        <f t="shared" si="1"/>
        <v>1</v>
      </c>
      <c r="BH52" s="13">
        <f t="shared" si="1"/>
        <v>1</v>
      </c>
      <c r="BI52" s="13">
        <f t="shared" si="1"/>
        <v>1</v>
      </c>
      <c r="BJ52" s="13">
        <f t="shared" si="1"/>
        <v>1</v>
      </c>
      <c r="BK52" s="13">
        <f t="shared" si="1"/>
        <v>1</v>
      </c>
      <c r="BL52" s="13">
        <f t="shared" si="1"/>
        <v>1</v>
      </c>
      <c r="BM52" s="13">
        <f t="shared" si="1"/>
        <v>1</v>
      </c>
      <c r="BN52" s="13">
        <f t="shared" si="1"/>
        <v>1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>
        <f t="shared" si="1"/>
        <v>1</v>
      </c>
      <c r="BX52" s="13">
        <f t="shared" si="1"/>
        <v>1</v>
      </c>
      <c r="BY52" s="13">
        <f t="shared" si="1"/>
        <v>1</v>
      </c>
      <c r="BZ52" s="13">
        <f t="shared" si="1"/>
        <v>1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</row>
    <row r="53" ht="15" customHeight="1" outlineLevel="1" spans="2:85">
      <c r="B53" s="10">
        <v>201803</v>
      </c>
      <c r="C53" s="13">
        <f t="shared" si="0"/>
        <v>1.09774991758914</v>
      </c>
      <c r="D53" s="13">
        <f t="shared" si="0"/>
        <v>1.004458945013</v>
      </c>
      <c r="E53" s="13">
        <f t="shared" si="0"/>
        <v>1.00206738468604</v>
      </c>
      <c r="F53" s="13">
        <f t="shared" si="0"/>
        <v>1.00041302487994</v>
      </c>
      <c r="G53" s="13">
        <f t="shared" si="0"/>
        <v>1</v>
      </c>
      <c r="H53" s="13">
        <f t="shared" si="0"/>
        <v>1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1.09774991758914</v>
      </c>
      <c r="AZ53" s="13">
        <f t="shared" si="1"/>
        <v>1.004458945013</v>
      </c>
      <c r="BA53" s="13">
        <f t="shared" si="1"/>
        <v>1.00206738468604</v>
      </c>
      <c r="BB53" s="13">
        <f t="shared" si="1"/>
        <v>1.00041302487994</v>
      </c>
      <c r="BC53" s="13">
        <f t="shared" si="1"/>
        <v>1</v>
      </c>
      <c r="BD53" s="13">
        <f t="shared" si="1"/>
        <v>1</v>
      </c>
      <c r="BE53" s="13">
        <f t="shared" si="1"/>
        <v>1</v>
      </c>
      <c r="BF53" s="13">
        <f t="shared" si="1"/>
        <v>1</v>
      </c>
      <c r="BG53" s="13">
        <f t="shared" si="1"/>
        <v>0.751318508521534</v>
      </c>
      <c r="BH53" s="13">
        <f t="shared" si="1"/>
        <v>1</v>
      </c>
      <c r="BI53" s="13">
        <f t="shared" si="1"/>
        <v>1</v>
      </c>
      <c r="BJ53" s="13">
        <f t="shared" si="1"/>
        <v>1</v>
      </c>
      <c r="BK53" s="13">
        <f t="shared" si="1"/>
        <v>1</v>
      </c>
      <c r="BL53" s="13">
        <f t="shared" si="1"/>
        <v>1</v>
      </c>
      <c r="BM53" s="13">
        <f t="shared" si="1"/>
        <v>1</v>
      </c>
      <c r="BN53" s="13">
        <f t="shared" si="1"/>
        <v>1</v>
      </c>
      <c r="BO53" s="13">
        <f t="shared" si="1"/>
        <v>1</v>
      </c>
      <c r="BP53" s="13">
        <f t="shared" si="1"/>
        <v>1</v>
      </c>
      <c r="BQ53" s="13">
        <f t="shared" si="1"/>
        <v>1</v>
      </c>
      <c r="BR53" s="13">
        <f t="shared" si="1"/>
        <v>1</v>
      </c>
      <c r="BS53" s="13">
        <f t="shared" si="1"/>
        <v>1</v>
      </c>
      <c r="BT53" s="13">
        <f t="shared" si="1"/>
        <v>1</v>
      </c>
      <c r="BU53" s="13">
        <f t="shared" si="1"/>
        <v>1</v>
      </c>
      <c r="BV53" s="13">
        <f t="shared" si="1"/>
        <v>1</v>
      </c>
      <c r="BW53" s="13">
        <f t="shared" si="1"/>
        <v>1</v>
      </c>
      <c r="BX53" s="13">
        <f t="shared" si="1"/>
        <v>1</v>
      </c>
      <c r="BY53" s="13">
        <f t="shared" si="1"/>
        <v>1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</row>
    <row r="54" ht="15" customHeight="1" outlineLevel="1" spans="2:85">
      <c r="B54" s="10">
        <v>201806</v>
      </c>
      <c r="C54" s="13">
        <f t="shared" si="0"/>
        <v>1.29585584476529</v>
      </c>
      <c r="D54" s="13">
        <f t="shared" si="0"/>
        <v>1.01088771111321</v>
      </c>
      <c r="E54" s="13">
        <f t="shared" si="0"/>
        <v>1.00042621881949</v>
      </c>
      <c r="F54" s="13">
        <f t="shared" si="0"/>
        <v>1</v>
      </c>
      <c r="G54" s="13">
        <f t="shared" ref="G54:AC69" si="2">IFERROR(IF(H15="","",H15/G15),0)</f>
        <v>1</v>
      </c>
      <c r="H54" s="13">
        <f t="shared" si="2"/>
        <v>1.00020782304117</v>
      </c>
      <c r="I54" s="13">
        <f t="shared" si="2"/>
        <v>1</v>
      </c>
      <c r="J54" s="13">
        <f t="shared" si="2"/>
        <v>1</v>
      </c>
      <c r="K54" s="13">
        <f t="shared" si="2"/>
        <v>1</v>
      </c>
      <c r="L54" s="13">
        <f t="shared" si="2"/>
        <v>1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1</v>
      </c>
      <c r="V54" s="13">
        <f t="shared" si="2"/>
        <v>1</v>
      </c>
      <c r="W54" s="13">
        <f t="shared" si="2"/>
        <v>1</v>
      </c>
      <c r="X54" s="13">
        <f t="shared" si="2"/>
        <v>1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1.29585584476529</v>
      </c>
      <c r="AZ54" s="13">
        <f t="shared" si="1"/>
        <v>1.01088771111321</v>
      </c>
      <c r="BA54" s="13">
        <f t="shared" si="1"/>
        <v>1.00042621881949</v>
      </c>
      <c r="BB54" s="13">
        <f t="shared" si="1"/>
        <v>1</v>
      </c>
      <c r="BC54" s="13">
        <f t="shared" ref="BC54:BY69" si="3">IFERROR(IF(BD15="","",BD15/BC15),0)</f>
        <v>1</v>
      </c>
      <c r="BD54" s="13">
        <f t="shared" si="3"/>
        <v>1.00020782304117</v>
      </c>
      <c r="BE54" s="13">
        <f t="shared" si="3"/>
        <v>1</v>
      </c>
      <c r="BF54" s="13">
        <f t="shared" si="3"/>
        <v>0.742179612806387</v>
      </c>
      <c r="BG54" s="13">
        <f t="shared" si="3"/>
        <v>1</v>
      </c>
      <c r="BH54" s="13">
        <f t="shared" si="3"/>
        <v>1</v>
      </c>
      <c r="BI54" s="13">
        <f t="shared" si="3"/>
        <v>1</v>
      </c>
      <c r="BJ54" s="13">
        <f t="shared" si="3"/>
        <v>1</v>
      </c>
      <c r="BK54" s="13">
        <f t="shared" si="3"/>
        <v>1</v>
      </c>
      <c r="BL54" s="13">
        <f t="shared" si="3"/>
        <v>1</v>
      </c>
      <c r="BM54" s="13">
        <f t="shared" si="3"/>
        <v>1</v>
      </c>
      <c r="BN54" s="13">
        <f t="shared" si="3"/>
        <v>1</v>
      </c>
      <c r="BO54" s="13">
        <f t="shared" si="3"/>
        <v>1</v>
      </c>
      <c r="BP54" s="13">
        <f t="shared" si="3"/>
        <v>1</v>
      </c>
      <c r="BQ54" s="13">
        <f t="shared" si="3"/>
        <v>1</v>
      </c>
      <c r="BR54" s="13">
        <f t="shared" si="3"/>
        <v>1</v>
      </c>
      <c r="BS54" s="13">
        <f t="shared" si="3"/>
        <v>1</v>
      </c>
      <c r="BT54" s="13">
        <f t="shared" si="3"/>
        <v>1</v>
      </c>
      <c r="BU54" s="13">
        <f t="shared" si="3"/>
        <v>1</v>
      </c>
      <c r="BV54" s="13">
        <f t="shared" si="3"/>
        <v>1</v>
      </c>
      <c r="BW54" s="13">
        <f t="shared" si="3"/>
        <v>1</v>
      </c>
      <c r="BX54" s="13">
        <f t="shared" si="3"/>
        <v>1</v>
      </c>
      <c r="BY54" s="13" t="str">
        <f t="shared" si="3"/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</row>
    <row r="55" ht="15" customHeight="1" outlineLevel="1" spans="2:85">
      <c r="B55" s="10">
        <v>201809</v>
      </c>
      <c r="C55" s="13">
        <f t="shared" ref="C55:M70" si="4">IFERROR(IF(D16="","",D16/C16),0)</f>
        <v>1.14522051484805</v>
      </c>
      <c r="D55" s="13">
        <f t="shared" si="4"/>
        <v>1.00017345916477</v>
      </c>
      <c r="E55" s="13">
        <f t="shared" si="4"/>
        <v>1.00051523591322</v>
      </c>
      <c r="F55" s="13">
        <f t="shared" si="4"/>
        <v>1.00016829103983</v>
      </c>
      <c r="G55" s="13">
        <f t="shared" si="2"/>
        <v>1</v>
      </c>
      <c r="H55" s="13">
        <f t="shared" si="2"/>
        <v>1</v>
      </c>
      <c r="I55" s="13">
        <f t="shared" si="2"/>
        <v>1</v>
      </c>
      <c r="J55" s="13">
        <f t="shared" si="2"/>
        <v>1</v>
      </c>
      <c r="K55" s="13">
        <f t="shared" si="2"/>
        <v>1</v>
      </c>
      <c r="L55" s="13">
        <f t="shared" si="2"/>
        <v>1</v>
      </c>
      <c r="M55" s="13">
        <f t="shared" si="2"/>
        <v>1</v>
      </c>
      <c r="N55" s="13">
        <f t="shared" si="2"/>
        <v>1</v>
      </c>
      <c r="O55" s="13">
        <f t="shared" si="2"/>
        <v>1</v>
      </c>
      <c r="P55" s="13">
        <f t="shared" si="2"/>
        <v>1</v>
      </c>
      <c r="Q55" s="13">
        <f t="shared" si="2"/>
        <v>1</v>
      </c>
      <c r="R55" s="13">
        <f t="shared" si="2"/>
        <v>1</v>
      </c>
      <c r="S55" s="13">
        <f t="shared" si="2"/>
        <v>1</v>
      </c>
      <c r="T55" s="13">
        <f t="shared" si="2"/>
        <v>1</v>
      </c>
      <c r="U55" s="13">
        <f t="shared" si="2"/>
        <v>1</v>
      </c>
      <c r="V55" s="13">
        <f t="shared" si="2"/>
        <v>1</v>
      </c>
      <c r="W55" s="13">
        <f t="shared" si="2"/>
        <v>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1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BI70" si="5">IFERROR(IF(AZ16="","",AZ16/AY16),0)</f>
        <v>1.14522051484805</v>
      </c>
      <c r="AZ55" s="13">
        <f t="shared" si="5"/>
        <v>1.00017345916477</v>
      </c>
      <c r="BA55" s="13">
        <f t="shared" si="5"/>
        <v>1.00051523591322</v>
      </c>
      <c r="BB55" s="13">
        <f t="shared" si="5"/>
        <v>1.00016829103983</v>
      </c>
      <c r="BC55" s="13">
        <f t="shared" si="3"/>
        <v>1</v>
      </c>
      <c r="BD55" s="13">
        <f t="shared" si="3"/>
        <v>1</v>
      </c>
      <c r="BE55" s="13">
        <f t="shared" si="3"/>
        <v>0.791213833820706</v>
      </c>
      <c r="BF55" s="13">
        <f t="shared" si="3"/>
        <v>1</v>
      </c>
      <c r="BG55" s="13">
        <f t="shared" si="3"/>
        <v>1</v>
      </c>
      <c r="BH55" s="13">
        <f t="shared" si="3"/>
        <v>1</v>
      </c>
      <c r="BI55" s="13">
        <f t="shared" si="3"/>
        <v>1</v>
      </c>
      <c r="BJ55" s="13">
        <f t="shared" si="3"/>
        <v>1</v>
      </c>
      <c r="BK55" s="13">
        <f t="shared" si="3"/>
        <v>1</v>
      </c>
      <c r="BL55" s="13">
        <f t="shared" si="3"/>
        <v>1</v>
      </c>
      <c r="BM55" s="13">
        <f t="shared" si="3"/>
        <v>1</v>
      </c>
      <c r="BN55" s="13">
        <f t="shared" si="3"/>
        <v>1</v>
      </c>
      <c r="BO55" s="13">
        <f t="shared" si="3"/>
        <v>1</v>
      </c>
      <c r="BP55" s="13">
        <f t="shared" si="3"/>
        <v>1</v>
      </c>
      <c r="BQ55" s="13">
        <f t="shared" si="3"/>
        <v>1</v>
      </c>
      <c r="BR55" s="13">
        <f t="shared" si="3"/>
        <v>1</v>
      </c>
      <c r="BS55" s="13">
        <f t="shared" si="3"/>
        <v>1</v>
      </c>
      <c r="BT55" s="13">
        <f t="shared" si="3"/>
        <v>1</v>
      </c>
      <c r="BU55" s="13">
        <f t="shared" si="3"/>
        <v>1</v>
      </c>
      <c r="BV55" s="13">
        <f t="shared" si="3"/>
        <v>1</v>
      </c>
      <c r="BW55" s="13">
        <f t="shared" si="3"/>
        <v>1</v>
      </c>
      <c r="BX55" s="13" t="str">
        <f t="shared" si="3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</row>
    <row r="56" ht="15" customHeight="1" outlineLevel="1" spans="2:85">
      <c r="B56" s="10">
        <v>201812</v>
      </c>
      <c r="C56" s="13">
        <f t="shared" si="4"/>
        <v>1.21942992111207</v>
      </c>
      <c r="D56" s="13">
        <f t="shared" si="4"/>
        <v>1.07805179905523</v>
      </c>
      <c r="E56" s="13">
        <f t="shared" si="4"/>
        <v>1.00793056608045</v>
      </c>
      <c r="F56" s="13">
        <f t="shared" si="4"/>
        <v>1.00365136734028</v>
      </c>
      <c r="G56" s="13">
        <f t="shared" si="2"/>
        <v>1.0014183070083</v>
      </c>
      <c r="H56" s="13">
        <f t="shared" si="2"/>
        <v>1</v>
      </c>
      <c r="I56" s="13">
        <f t="shared" si="2"/>
        <v>1</v>
      </c>
      <c r="J56" s="13">
        <f t="shared" si="2"/>
        <v>1</v>
      </c>
      <c r="K56" s="13">
        <f t="shared" si="2"/>
        <v>1</v>
      </c>
      <c r="L56" s="13">
        <f t="shared" si="2"/>
        <v>1</v>
      </c>
      <c r="M56" s="13">
        <f t="shared" si="2"/>
        <v>1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1</v>
      </c>
      <c r="S56" s="13">
        <f t="shared" si="2"/>
        <v>1</v>
      </c>
      <c r="T56" s="13">
        <f t="shared" si="2"/>
        <v>1</v>
      </c>
      <c r="U56" s="13">
        <f t="shared" si="2"/>
        <v>1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5"/>
        <v>1.20505765049677</v>
      </c>
      <c r="AZ56" s="13">
        <f t="shared" si="5"/>
        <v>1.06703514154509</v>
      </c>
      <c r="BA56" s="13">
        <f t="shared" si="5"/>
        <v>1.00459361399715</v>
      </c>
      <c r="BB56" s="13">
        <f t="shared" si="5"/>
        <v>1.00232948669393</v>
      </c>
      <c r="BC56" s="13">
        <f t="shared" si="3"/>
        <v>1.00059345500288</v>
      </c>
      <c r="BD56" s="13">
        <f t="shared" si="3"/>
        <v>0.798393983143357</v>
      </c>
      <c r="BE56" s="13">
        <f t="shared" si="3"/>
        <v>1</v>
      </c>
      <c r="BF56" s="13">
        <f t="shared" si="3"/>
        <v>1</v>
      </c>
      <c r="BG56" s="13">
        <f t="shared" si="3"/>
        <v>1</v>
      </c>
      <c r="BH56" s="13">
        <f t="shared" si="3"/>
        <v>1</v>
      </c>
      <c r="BI56" s="13">
        <f t="shared" si="3"/>
        <v>1</v>
      </c>
      <c r="BJ56" s="13">
        <f t="shared" si="3"/>
        <v>1</v>
      </c>
      <c r="BK56" s="13">
        <f t="shared" si="3"/>
        <v>1</v>
      </c>
      <c r="BL56" s="13">
        <f t="shared" si="3"/>
        <v>1</v>
      </c>
      <c r="BM56" s="13">
        <f t="shared" si="3"/>
        <v>1</v>
      </c>
      <c r="BN56" s="13">
        <f t="shared" si="3"/>
        <v>1</v>
      </c>
      <c r="BO56" s="13">
        <f t="shared" si="3"/>
        <v>1</v>
      </c>
      <c r="BP56" s="13">
        <f t="shared" si="3"/>
        <v>1</v>
      </c>
      <c r="BQ56" s="13">
        <f t="shared" si="3"/>
        <v>1</v>
      </c>
      <c r="BR56" s="13">
        <f t="shared" si="3"/>
        <v>1</v>
      </c>
      <c r="BS56" s="13">
        <f t="shared" si="3"/>
        <v>1</v>
      </c>
      <c r="BT56" s="13">
        <f t="shared" si="3"/>
        <v>1</v>
      </c>
      <c r="BU56" s="13">
        <f t="shared" si="3"/>
        <v>1</v>
      </c>
      <c r="BV56" s="13">
        <f t="shared" si="3"/>
        <v>1</v>
      </c>
      <c r="BW56" s="13" t="str">
        <f t="shared" si="3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</row>
    <row r="57" ht="15" customHeight="1" outlineLevel="1" spans="2:85">
      <c r="B57" s="10">
        <v>201903</v>
      </c>
      <c r="C57" s="13">
        <f t="shared" si="4"/>
        <v>1.98375228004578</v>
      </c>
      <c r="D57" s="13">
        <f t="shared" si="4"/>
        <v>1.25619371555866</v>
      </c>
      <c r="E57" s="13">
        <f t="shared" si="4"/>
        <v>1.08304042943407</v>
      </c>
      <c r="F57" s="13">
        <f t="shared" si="4"/>
        <v>1.00504747082019</v>
      </c>
      <c r="G57" s="13">
        <f t="shared" si="2"/>
        <v>1.00403505537631</v>
      </c>
      <c r="H57" s="13">
        <f t="shared" si="2"/>
        <v>1.00122206757444</v>
      </c>
      <c r="I57" s="13">
        <f t="shared" si="2"/>
        <v>1</v>
      </c>
      <c r="J57" s="13">
        <f t="shared" si="2"/>
        <v>1</v>
      </c>
      <c r="K57" s="13">
        <f t="shared" si="2"/>
        <v>1</v>
      </c>
      <c r="L57" s="13">
        <f t="shared" si="2"/>
        <v>1</v>
      </c>
      <c r="M57" s="13">
        <f t="shared" si="2"/>
        <v>1</v>
      </c>
      <c r="N57" s="13">
        <f t="shared" si="2"/>
        <v>1</v>
      </c>
      <c r="O57" s="13">
        <f t="shared" si="2"/>
        <v>1</v>
      </c>
      <c r="P57" s="13">
        <f t="shared" si="2"/>
        <v>1</v>
      </c>
      <c r="Q57" s="13">
        <f t="shared" si="2"/>
        <v>1</v>
      </c>
      <c r="R57" s="13">
        <f t="shared" si="2"/>
        <v>1</v>
      </c>
      <c r="S57" s="13">
        <f t="shared" si="2"/>
        <v>1</v>
      </c>
      <c r="T57" s="13">
        <f t="shared" si="2"/>
        <v>1</v>
      </c>
      <c r="U57" s="13">
        <f t="shared" si="2"/>
        <v>1</v>
      </c>
      <c r="V57" s="13">
        <f t="shared" si="2"/>
        <v>1</v>
      </c>
      <c r="W57" s="13">
        <f t="shared" si="2"/>
        <v>1.01185044224558</v>
      </c>
      <c r="X57" s="13">
        <f t="shared" si="2"/>
        <v>1.0007100191274</v>
      </c>
      <c r="Y57" s="13">
        <f t="shared" si="2"/>
        <v>1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5"/>
        <v>2.0837465686203</v>
      </c>
      <c r="AZ57" s="13">
        <f t="shared" si="5"/>
        <v>1.18552524105775</v>
      </c>
      <c r="BA57" s="13">
        <f t="shared" si="5"/>
        <v>1.090529256779</v>
      </c>
      <c r="BB57" s="13">
        <f t="shared" si="5"/>
        <v>1.00429236375245</v>
      </c>
      <c r="BC57" s="13">
        <f t="shared" si="3"/>
        <v>0.927268677879683</v>
      </c>
      <c r="BD57" s="13">
        <f t="shared" si="3"/>
        <v>1.00155650748511</v>
      </c>
      <c r="BE57" s="13">
        <f t="shared" si="3"/>
        <v>1</v>
      </c>
      <c r="BF57" s="13">
        <f t="shared" si="3"/>
        <v>1</v>
      </c>
      <c r="BG57" s="13">
        <f t="shared" si="3"/>
        <v>1</v>
      </c>
      <c r="BH57" s="13">
        <f t="shared" si="3"/>
        <v>1</v>
      </c>
      <c r="BI57" s="13">
        <f t="shared" si="3"/>
        <v>1</v>
      </c>
      <c r="BJ57" s="13">
        <f t="shared" si="3"/>
        <v>1</v>
      </c>
      <c r="BK57" s="13">
        <f t="shared" si="3"/>
        <v>1</v>
      </c>
      <c r="BL57" s="13">
        <f t="shared" si="3"/>
        <v>1</v>
      </c>
      <c r="BM57" s="13">
        <f t="shared" si="3"/>
        <v>1</v>
      </c>
      <c r="BN57" s="13">
        <f t="shared" si="3"/>
        <v>1</v>
      </c>
      <c r="BO57" s="13">
        <f t="shared" si="3"/>
        <v>1</v>
      </c>
      <c r="BP57" s="13">
        <f t="shared" si="3"/>
        <v>1</v>
      </c>
      <c r="BQ57" s="13">
        <f t="shared" si="3"/>
        <v>1</v>
      </c>
      <c r="BR57" s="13">
        <f t="shared" si="3"/>
        <v>1</v>
      </c>
      <c r="BS57" s="13">
        <f t="shared" si="3"/>
        <v>1.01508848052639</v>
      </c>
      <c r="BT57" s="13">
        <f t="shared" si="3"/>
        <v>1.00090114239853</v>
      </c>
      <c r="BU57" s="13">
        <f t="shared" si="3"/>
        <v>1</v>
      </c>
      <c r="BV57" s="13" t="str">
        <f t="shared" si="3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</row>
    <row r="58" ht="15" customHeight="1" outlineLevel="1" spans="2:85">
      <c r="B58" s="10">
        <v>201906</v>
      </c>
      <c r="C58" s="13">
        <f t="shared" si="4"/>
        <v>1.70445624983108</v>
      </c>
      <c r="D58" s="13">
        <f t="shared" si="4"/>
        <v>1.02210292262479</v>
      </c>
      <c r="E58" s="13">
        <f t="shared" si="4"/>
        <v>1.00262159759727</v>
      </c>
      <c r="F58" s="13">
        <f t="shared" si="4"/>
        <v>1.00115191956507</v>
      </c>
      <c r="G58" s="13">
        <f t="shared" si="2"/>
        <v>1.00379667455387</v>
      </c>
      <c r="H58" s="13">
        <f t="shared" si="2"/>
        <v>1</v>
      </c>
      <c r="I58" s="13">
        <f t="shared" si="2"/>
        <v>1</v>
      </c>
      <c r="J58" s="13">
        <f t="shared" si="2"/>
        <v>1</v>
      </c>
      <c r="K58" s="13">
        <f t="shared" si="2"/>
        <v>1</v>
      </c>
      <c r="L58" s="13">
        <f t="shared" si="2"/>
        <v>1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1</v>
      </c>
      <c r="R58" s="13">
        <f t="shared" si="2"/>
        <v>1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5"/>
        <v>1.6854750321459</v>
      </c>
      <c r="AZ58" s="13">
        <f t="shared" si="5"/>
        <v>1.02543334094287</v>
      </c>
      <c r="BA58" s="13">
        <f t="shared" si="5"/>
        <v>1.00201662177687</v>
      </c>
      <c r="BB58" s="13">
        <f t="shared" si="5"/>
        <v>0.498502651634436</v>
      </c>
      <c r="BC58" s="13">
        <f t="shared" si="3"/>
        <v>1.00621221873216</v>
      </c>
      <c r="BD58" s="13">
        <f t="shared" si="3"/>
        <v>1</v>
      </c>
      <c r="BE58" s="13">
        <f t="shared" si="3"/>
        <v>1</v>
      </c>
      <c r="BF58" s="13">
        <f t="shared" si="3"/>
        <v>1</v>
      </c>
      <c r="BG58" s="13">
        <f t="shared" si="3"/>
        <v>1</v>
      </c>
      <c r="BH58" s="13">
        <f t="shared" si="3"/>
        <v>1</v>
      </c>
      <c r="BI58" s="13">
        <f t="shared" si="3"/>
        <v>1</v>
      </c>
      <c r="BJ58" s="13">
        <f t="shared" si="3"/>
        <v>1</v>
      </c>
      <c r="BK58" s="13">
        <f t="shared" si="3"/>
        <v>1</v>
      </c>
      <c r="BL58" s="13">
        <f t="shared" si="3"/>
        <v>1</v>
      </c>
      <c r="BM58" s="13">
        <f t="shared" si="3"/>
        <v>1</v>
      </c>
      <c r="BN58" s="13">
        <f t="shared" si="3"/>
        <v>1</v>
      </c>
      <c r="BO58" s="13">
        <f t="shared" si="3"/>
        <v>1</v>
      </c>
      <c r="BP58" s="13">
        <f t="shared" si="3"/>
        <v>1</v>
      </c>
      <c r="BQ58" s="13">
        <f t="shared" si="3"/>
        <v>1</v>
      </c>
      <c r="BR58" s="13">
        <f t="shared" si="3"/>
        <v>1</v>
      </c>
      <c r="BS58" s="13">
        <f t="shared" si="3"/>
        <v>1</v>
      </c>
      <c r="BT58" s="13">
        <f t="shared" si="3"/>
        <v>1</v>
      </c>
      <c r="BU58" s="13" t="str">
        <f t="shared" si="3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</row>
    <row r="59" ht="15" customHeight="1" outlineLevel="1" spans="2:85">
      <c r="B59" s="10">
        <v>201909</v>
      </c>
      <c r="C59" s="13">
        <f t="shared" si="4"/>
        <v>1.11648787532266</v>
      </c>
      <c r="D59" s="13">
        <f t="shared" si="4"/>
        <v>1.00403275319237</v>
      </c>
      <c r="E59" s="13">
        <f t="shared" si="4"/>
        <v>1.00142445130249</v>
      </c>
      <c r="F59" s="13">
        <f t="shared" si="4"/>
        <v>1.00569536754105</v>
      </c>
      <c r="G59" s="13">
        <f t="shared" si="2"/>
        <v>1</v>
      </c>
      <c r="H59" s="13">
        <f t="shared" si="2"/>
        <v>1</v>
      </c>
      <c r="I59" s="13">
        <f t="shared" si="2"/>
        <v>1</v>
      </c>
      <c r="J59" s="13">
        <f t="shared" si="2"/>
        <v>1</v>
      </c>
      <c r="K59" s="13">
        <f t="shared" si="2"/>
        <v>1</v>
      </c>
      <c r="L59" s="13">
        <f t="shared" si="2"/>
        <v>1</v>
      </c>
      <c r="M59" s="13">
        <f t="shared" si="2"/>
        <v>1</v>
      </c>
      <c r="N59" s="13">
        <f t="shared" si="2"/>
        <v>1</v>
      </c>
      <c r="O59" s="13">
        <f t="shared" si="2"/>
        <v>1</v>
      </c>
      <c r="P59" s="13">
        <f t="shared" si="2"/>
        <v>1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5"/>
        <v>1.11856189539897</v>
      </c>
      <c r="AZ59" s="13">
        <f t="shared" si="5"/>
        <v>1.00407841248314</v>
      </c>
      <c r="BA59" s="13">
        <f t="shared" si="5"/>
        <v>0.352940632212307</v>
      </c>
      <c r="BB59" s="13">
        <f t="shared" si="5"/>
        <v>1.01562867123148</v>
      </c>
      <c r="BC59" s="13">
        <f t="shared" si="3"/>
        <v>1</v>
      </c>
      <c r="BD59" s="13">
        <f t="shared" si="3"/>
        <v>1</v>
      </c>
      <c r="BE59" s="13">
        <f t="shared" si="3"/>
        <v>1</v>
      </c>
      <c r="BF59" s="13">
        <f t="shared" si="3"/>
        <v>1</v>
      </c>
      <c r="BG59" s="13">
        <f t="shared" si="3"/>
        <v>1</v>
      </c>
      <c r="BH59" s="13">
        <f t="shared" si="3"/>
        <v>1</v>
      </c>
      <c r="BI59" s="13">
        <f t="shared" si="3"/>
        <v>1</v>
      </c>
      <c r="BJ59" s="13">
        <f t="shared" si="3"/>
        <v>1</v>
      </c>
      <c r="BK59" s="13">
        <f t="shared" si="3"/>
        <v>1</v>
      </c>
      <c r="BL59" s="13">
        <f t="shared" si="3"/>
        <v>1</v>
      </c>
      <c r="BM59" s="13">
        <f t="shared" si="3"/>
        <v>1</v>
      </c>
      <c r="BN59" s="13">
        <f t="shared" si="3"/>
        <v>1</v>
      </c>
      <c r="BO59" s="13">
        <f t="shared" si="3"/>
        <v>1</v>
      </c>
      <c r="BP59" s="13">
        <f t="shared" si="3"/>
        <v>1</v>
      </c>
      <c r="BQ59" s="13">
        <f t="shared" si="3"/>
        <v>1</v>
      </c>
      <c r="BR59" s="13">
        <f t="shared" si="3"/>
        <v>1</v>
      </c>
      <c r="BS59" s="13">
        <f t="shared" si="3"/>
        <v>1</v>
      </c>
      <c r="BT59" s="13" t="str">
        <f t="shared" si="3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</row>
    <row r="60" ht="15" customHeight="1" outlineLevel="1" spans="2:85">
      <c r="B60" s="10">
        <v>201912</v>
      </c>
      <c r="C60" s="13">
        <f t="shared" si="4"/>
        <v>1.11300267825347</v>
      </c>
      <c r="D60" s="13">
        <f t="shared" si="4"/>
        <v>1.01664610808362</v>
      </c>
      <c r="E60" s="13">
        <f t="shared" si="4"/>
        <v>1.00135600172435</v>
      </c>
      <c r="F60" s="13">
        <f t="shared" si="4"/>
        <v>1</v>
      </c>
      <c r="G60" s="13">
        <f t="shared" si="2"/>
        <v>1</v>
      </c>
      <c r="H60" s="13">
        <f t="shared" si="2"/>
        <v>1</v>
      </c>
      <c r="I60" s="13">
        <f t="shared" si="2"/>
        <v>1</v>
      </c>
      <c r="J60" s="13">
        <f t="shared" si="2"/>
        <v>1</v>
      </c>
      <c r="K60" s="13">
        <f t="shared" si="2"/>
        <v>1</v>
      </c>
      <c r="L60" s="13">
        <f t="shared" si="2"/>
        <v>1</v>
      </c>
      <c r="M60" s="13">
        <f t="shared" si="2"/>
        <v>1</v>
      </c>
      <c r="N60" s="13">
        <f t="shared" si="2"/>
        <v>1</v>
      </c>
      <c r="O60" s="13">
        <f t="shared" si="2"/>
        <v>1</v>
      </c>
      <c r="P60" s="13">
        <f t="shared" si="2"/>
        <v>1</v>
      </c>
      <c r="Q60" s="13">
        <f t="shared" si="2"/>
        <v>1</v>
      </c>
      <c r="R60" s="13">
        <f t="shared" si="2"/>
        <v>1</v>
      </c>
      <c r="S60" s="13">
        <f t="shared" si="2"/>
        <v>1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5"/>
        <v>1.112192872482</v>
      </c>
      <c r="AZ60" s="13">
        <f t="shared" si="5"/>
        <v>0.157664046257578</v>
      </c>
      <c r="BA60" s="13">
        <f t="shared" si="5"/>
        <v>1.00882665929355</v>
      </c>
      <c r="BB60" s="13">
        <f t="shared" si="5"/>
        <v>1</v>
      </c>
      <c r="BC60" s="13">
        <f t="shared" si="3"/>
        <v>1</v>
      </c>
      <c r="BD60" s="13">
        <f t="shared" si="3"/>
        <v>1</v>
      </c>
      <c r="BE60" s="13">
        <f t="shared" si="3"/>
        <v>1</v>
      </c>
      <c r="BF60" s="13">
        <f t="shared" si="3"/>
        <v>1</v>
      </c>
      <c r="BG60" s="13">
        <f t="shared" si="3"/>
        <v>1</v>
      </c>
      <c r="BH60" s="13">
        <f t="shared" si="3"/>
        <v>1</v>
      </c>
      <c r="BI60" s="13">
        <f t="shared" si="3"/>
        <v>1</v>
      </c>
      <c r="BJ60" s="13">
        <f t="shared" si="3"/>
        <v>1</v>
      </c>
      <c r="BK60" s="13">
        <f t="shared" si="3"/>
        <v>1</v>
      </c>
      <c r="BL60" s="13">
        <f t="shared" si="3"/>
        <v>1</v>
      </c>
      <c r="BM60" s="13">
        <f t="shared" si="3"/>
        <v>1</v>
      </c>
      <c r="BN60" s="13">
        <f t="shared" si="3"/>
        <v>1</v>
      </c>
      <c r="BO60" s="13">
        <f t="shared" si="3"/>
        <v>1</v>
      </c>
      <c r="BP60" s="13">
        <f t="shared" si="3"/>
        <v>1</v>
      </c>
      <c r="BQ60" s="13">
        <f t="shared" si="3"/>
        <v>1</v>
      </c>
      <c r="BR60" s="13">
        <f t="shared" si="3"/>
        <v>1</v>
      </c>
      <c r="BS60" s="13" t="str">
        <f t="shared" si="3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</row>
    <row r="61" ht="15" customHeight="1" outlineLevel="1" spans="2:85">
      <c r="B61" s="10">
        <v>202003</v>
      </c>
      <c r="C61" s="13">
        <f t="shared" si="4"/>
        <v>1.14485210263013</v>
      </c>
      <c r="D61" s="13">
        <f t="shared" si="4"/>
        <v>1.03833597912636</v>
      </c>
      <c r="E61" s="13">
        <f t="shared" si="4"/>
        <v>1.00923889648017</v>
      </c>
      <c r="F61" s="13">
        <f t="shared" si="4"/>
        <v>1.00178418428995</v>
      </c>
      <c r="G61" s="13">
        <f t="shared" si="2"/>
        <v>1.0074601221061</v>
      </c>
      <c r="H61" s="13">
        <f t="shared" si="2"/>
        <v>1</v>
      </c>
      <c r="I61" s="13">
        <f t="shared" si="2"/>
        <v>1</v>
      </c>
      <c r="J61" s="13">
        <f t="shared" si="2"/>
        <v>1.00030766072119</v>
      </c>
      <c r="K61" s="13">
        <f t="shared" si="2"/>
        <v>1</v>
      </c>
      <c r="L61" s="13">
        <f t="shared" si="2"/>
        <v>1</v>
      </c>
      <c r="M61" s="13">
        <f t="shared" si="2"/>
        <v>1</v>
      </c>
      <c r="N61" s="13">
        <f t="shared" si="2"/>
        <v>1</v>
      </c>
      <c r="O61" s="13">
        <f t="shared" si="2"/>
        <v>1</v>
      </c>
      <c r="P61" s="13">
        <f t="shared" si="2"/>
        <v>1</v>
      </c>
      <c r="Q61" s="13">
        <f t="shared" si="2"/>
        <v>1</v>
      </c>
      <c r="R61" s="13">
        <f t="shared" si="2"/>
        <v>1</v>
      </c>
      <c r="S61" s="13">
        <f t="shared" si="2"/>
        <v>1</v>
      </c>
      <c r="T61" s="13">
        <f t="shared" si="2"/>
        <v>1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5"/>
        <v>1.1448520603977</v>
      </c>
      <c r="AZ61" s="13">
        <f t="shared" si="5"/>
        <v>1.03833539489751</v>
      </c>
      <c r="BA61" s="13">
        <f t="shared" si="5"/>
        <v>1.00923874900275</v>
      </c>
      <c r="BB61" s="13">
        <f t="shared" si="5"/>
        <v>1.00178418592611</v>
      </c>
      <c r="BC61" s="13">
        <f t="shared" si="3"/>
        <v>1.00746007314301</v>
      </c>
      <c r="BD61" s="13">
        <f t="shared" si="3"/>
        <v>1</v>
      </c>
      <c r="BE61" s="13">
        <f t="shared" si="3"/>
        <v>1</v>
      </c>
      <c r="BF61" s="13">
        <f t="shared" si="3"/>
        <v>1.00061532203556</v>
      </c>
      <c r="BG61" s="13">
        <f t="shared" si="3"/>
        <v>1</v>
      </c>
      <c r="BH61" s="13">
        <f t="shared" si="3"/>
        <v>1</v>
      </c>
      <c r="BI61" s="13">
        <f t="shared" si="3"/>
        <v>1</v>
      </c>
      <c r="BJ61" s="13">
        <f t="shared" si="3"/>
        <v>1</v>
      </c>
      <c r="BK61" s="13">
        <f t="shared" si="3"/>
        <v>1</v>
      </c>
      <c r="BL61" s="13">
        <f t="shared" si="3"/>
        <v>1</v>
      </c>
      <c r="BM61" s="13">
        <f t="shared" si="3"/>
        <v>1</v>
      </c>
      <c r="BN61" s="13">
        <f t="shared" si="3"/>
        <v>1</v>
      </c>
      <c r="BO61" s="13">
        <f t="shared" si="3"/>
        <v>1</v>
      </c>
      <c r="BP61" s="13">
        <f t="shared" si="3"/>
        <v>1</v>
      </c>
      <c r="BQ61" s="13">
        <f t="shared" si="3"/>
        <v>1</v>
      </c>
      <c r="BR61" s="13" t="str">
        <f t="shared" si="3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</row>
    <row r="62" ht="15" customHeight="1" outlineLevel="1" spans="2:85">
      <c r="B62" s="10">
        <v>202006</v>
      </c>
      <c r="C62" s="13">
        <f t="shared" si="4"/>
        <v>1.11490641118614</v>
      </c>
      <c r="D62" s="13">
        <f t="shared" si="4"/>
        <v>1.00277741673585</v>
      </c>
      <c r="E62" s="13">
        <f t="shared" si="4"/>
        <v>1.00109077495339</v>
      </c>
      <c r="F62" s="13">
        <f t="shared" si="4"/>
        <v>1.00051459025793</v>
      </c>
      <c r="G62" s="13">
        <f t="shared" si="2"/>
        <v>1</v>
      </c>
      <c r="H62" s="13">
        <f t="shared" si="2"/>
        <v>1</v>
      </c>
      <c r="I62" s="13">
        <f t="shared" si="2"/>
        <v>1</v>
      </c>
      <c r="J62" s="13">
        <f t="shared" si="2"/>
        <v>1</v>
      </c>
      <c r="K62" s="13">
        <f t="shared" si="2"/>
        <v>1</v>
      </c>
      <c r="L62" s="13">
        <f t="shared" si="2"/>
        <v>1</v>
      </c>
      <c r="M62" s="13">
        <f t="shared" si="2"/>
        <v>1</v>
      </c>
      <c r="N62" s="13">
        <f t="shared" si="2"/>
        <v>1</v>
      </c>
      <c r="O62" s="13">
        <f t="shared" si="2"/>
        <v>1</v>
      </c>
      <c r="P62" s="13">
        <f t="shared" si="2"/>
        <v>1</v>
      </c>
      <c r="Q62" s="13">
        <f t="shared" si="2"/>
        <v>1</v>
      </c>
      <c r="R62" s="13">
        <f t="shared" si="2"/>
        <v>1</v>
      </c>
      <c r="S62" s="13">
        <f t="shared" si="2"/>
        <v>1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5"/>
        <v>1.11490595883359</v>
      </c>
      <c r="AZ62" s="13">
        <f t="shared" si="5"/>
        <v>1.00277736465801</v>
      </c>
      <c r="BA62" s="13">
        <f t="shared" si="5"/>
        <v>1.00109077522719</v>
      </c>
      <c r="BB62" s="13">
        <f t="shared" si="5"/>
        <v>1.00051457898961</v>
      </c>
      <c r="BC62" s="13">
        <f t="shared" si="3"/>
        <v>1</v>
      </c>
      <c r="BD62" s="13">
        <f t="shared" si="3"/>
        <v>1</v>
      </c>
      <c r="BE62" s="13">
        <f t="shared" si="3"/>
        <v>1</v>
      </c>
      <c r="BF62" s="13">
        <f t="shared" si="3"/>
        <v>1</v>
      </c>
      <c r="BG62" s="13">
        <f t="shared" si="3"/>
        <v>1</v>
      </c>
      <c r="BH62" s="13">
        <f t="shared" si="3"/>
        <v>1</v>
      </c>
      <c r="BI62" s="13">
        <f t="shared" si="3"/>
        <v>1</v>
      </c>
      <c r="BJ62" s="13">
        <f t="shared" si="3"/>
        <v>1</v>
      </c>
      <c r="BK62" s="13">
        <f t="shared" si="3"/>
        <v>1</v>
      </c>
      <c r="BL62" s="13">
        <f t="shared" si="3"/>
        <v>1</v>
      </c>
      <c r="BM62" s="13">
        <f t="shared" si="3"/>
        <v>1</v>
      </c>
      <c r="BN62" s="13">
        <f t="shared" si="3"/>
        <v>1</v>
      </c>
      <c r="BO62" s="13">
        <f t="shared" si="3"/>
        <v>1</v>
      </c>
      <c r="BP62" s="13">
        <f t="shared" si="3"/>
        <v>1</v>
      </c>
      <c r="BQ62" s="13" t="str">
        <f t="shared" si="3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</row>
    <row r="63" ht="15" customHeight="1" outlineLevel="1" spans="2:85">
      <c r="B63" s="10">
        <v>202009</v>
      </c>
      <c r="C63" s="13">
        <f t="shared" si="4"/>
        <v>1.07050019478566</v>
      </c>
      <c r="D63" s="13">
        <f t="shared" si="4"/>
        <v>1.05370685857358</v>
      </c>
      <c r="E63" s="13">
        <f t="shared" si="4"/>
        <v>1.00802588202689</v>
      </c>
      <c r="F63" s="13">
        <f t="shared" si="4"/>
        <v>1.04704094769599</v>
      </c>
      <c r="G63" s="13">
        <f t="shared" si="2"/>
        <v>1</v>
      </c>
      <c r="H63" s="13">
        <f t="shared" si="2"/>
        <v>1</v>
      </c>
      <c r="I63" s="13">
        <f t="shared" si="2"/>
        <v>1</v>
      </c>
      <c r="J63" s="13">
        <f t="shared" si="2"/>
        <v>1</v>
      </c>
      <c r="K63" s="13">
        <f t="shared" si="2"/>
        <v>1</v>
      </c>
      <c r="L63" s="13">
        <f t="shared" si="2"/>
        <v>1</v>
      </c>
      <c r="M63" s="13">
        <f t="shared" si="2"/>
        <v>1</v>
      </c>
      <c r="N63" s="13">
        <f t="shared" si="2"/>
        <v>1</v>
      </c>
      <c r="O63" s="13">
        <f t="shared" si="2"/>
        <v>1</v>
      </c>
      <c r="P63" s="13">
        <f t="shared" si="2"/>
        <v>1</v>
      </c>
      <c r="Q63" s="13">
        <f t="shared" si="2"/>
        <v>1</v>
      </c>
      <c r="R63" s="13">
        <f t="shared" si="2"/>
        <v>1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5"/>
        <v>1.0705000023442</v>
      </c>
      <c r="AZ63" s="13">
        <f t="shared" si="5"/>
        <v>1.05370680716621</v>
      </c>
      <c r="BA63" s="13">
        <f t="shared" si="5"/>
        <v>1.00802587381477</v>
      </c>
      <c r="BB63" s="13">
        <f t="shared" si="5"/>
        <v>1.04704091455853</v>
      </c>
      <c r="BC63" s="13">
        <f t="shared" si="3"/>
        <v>1</v>
      </c>
      <c r="BD63" s="13">
        <f t="shared" si="3"/>
        <v>1</v>
      </c>
      <c r="BE63" s="13">
        <f t="shared" si="3"/>
        <v>1</v>
      </c>
      <c r="BF63" s="13">
        <f t="shared" si="3"/>
        <v>1</v>
      </c>
      <c r="BG63" s="13">
        <f t="shared" si="3"/>
        <v>1</v>
      </c>
      <c r="BH63" s="13">
        <f t="shared" si="3"/>
        <v>1</v>
      </c>
      <c r="BI63" s="13">
        <f t="shared" si="3"/>
        <v>1</v>
      </c>
      <c r="BJ63" s="13">
        <f t="shared" si="3"/>
        <v>1</v>
      </c>
      <c r="BK63" s="13">
        <f t="shared" si="3"/>
        <v>1</v>
      </c>
      <c r="BL63" s="13">
        <f t="shared" si="3"/>
        <v>1</v>
      </c>
      <c r="BM63" s="13">
        <f t="shared" si="3"/>
        <v>1</v>
      </c>
      <c r="BN63" s="13">
        <f t="shared" si="3"/>
        <v>1</v>
      </c>
      <c r="BO63" s="13">
        <f t="shared" si="3"/>
        <v>1</v>
      </c>
      <c r="BP63" s="13" t="str">
        <f t="shared" si="3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</row>
    <row r="64" ht="15" customHeight="1" outlineLevel="1" spans="2:85">
      <c r="B64" s="10">
        <v>202012</v>
      </c>
      <c r="C64" s="13">
        <f t="shared" si="4"/>
        <v>1.0332742322206</v>
      </c>
      <c r="D64" s="13">
        <f t="shared" si="4"/>
        <v>1.00134256703035</v>
      </c>
      <c r="E64" s="13">
        <f t="shared" si="4"/>
        <v>1.01396240919541</v>
      </c>
      <c r="F64" s="13">
        <f t="shared" si="4"/>
        <v>1.00092582950038</v>
      </c>
      <c r="G64" s="13">
        <f t="shared" si="2"/>
        <v>1.00026378382941</v>
      </c>
      <c r="H64" s="13">
        <f t="shared" si="2"/>
        <v>1</v>
      </c>
      <c r="I64" s="13">
        <f t="shared" si="2"/>
        <v>1</v>
      </c>
      <c r="J64" s="13">
        <f t="shared" si="2"/>
        <v>1</v>
      </c>
      <c r="K64" s="13">
        <f t="shared" si="2"/>
        <v>1</v>
      </c>
      <c r="L64" s="13">
        <f t="shared" si="2"/>
        <v>1</v>
      </c>
      <c r="M64" s="13">
        <f t="shared" si="2"/>
        <v>1</v>
      </c>
      <c r="N64" s="13">
        <f t="shared" si="2"/>
        <v>1</v>
      </c>
      <c r="O64" s="13">
        <f t="shared" si="2"/>
        <v>1</v>
      </c>
      <c r="P64" s="13">
        <f t="shared" si="2"/>
        <v>1</v>
      </c>
      <c r="Q64" s="13">
        <f t="shared" si="2"/>
        <v>1</v>
      </c>
      <c r="R64" s="13">
        <f t="shared" si="2"/>
        <v>1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5"/>
        <v>1.03327480675136</v>
      </c>
      <c r="AZ64" s="13">
        <f t="shared" si="5"/>
        <v>1.00134253949894</v>
      </c>
      <c r="BA64" s="13">
        <f t="shared" si="5"/>
        <v>1.01396236588006</v>
      </c>
      <c r="BB64" s="13">
        <f t="shared" si="5"/>
        <v>1.00185165752608</v>
      </c>
      <c r="BC64" s="13">
        <f t="shared" si="3"/>
        <v>1.00052707970487</v>
      </c>
      <c r="BD64" s="13">
        <f t="shared" si="3"/>
        <v>1</v>
      </c>
      <c r="BE64" s="13">
        <f t="shared" si="3"/>
        <v>1</v>
      </c>
      <c r="BF64" s="13">
        <f t="shared" si="3"/>
        <v>1</v>
      </c>
      <c r="BG64" s="13">
        <f t="shared" si="3"/>
        <v>1</v>
      </c>
      <c r="BH64" s="13">
        <f t="shared" si="3"/>
        <v>1</v>
      </c>
      <c r="BI64" s="13">
        <f t="shared" si="3"/>
        <v>1</v>
      </c>
      <c r="BJ64" s="13">
        <f t="shared" si="3"/>
        <v>1</v>
      </c>
      <c r="BK64" s="13">
        <f t="shared" si="3"/>
        <v>1</v>
      </c>
      <c r="BL64" s="13">
        <f t="shared" si="3"/>
        <v>1</v>
      </c>
      <c r="BM64" s="13">
        <f t="shared" si="3"/>
        <v>1</v>
      </c>
      <c r="BN64" s="13">
        <f t="shared" si="3"/>
        <v>1</v>
      </c>
      <c r="BO64" s="13" t="str">
        <f t="shared" si="3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</row>
    <row r="65" ht="15" customHeight="1" outlineLevel="1" spans="2:85">
      <c r="B65" s="10">
        <v>202103</v>
      </c>
      <c r="C65" s="13">
        <f t="shared" si="4"/>
        <v>1.1449990512415</v>
      </c>
      <c r="D65" s="13">
        <f t="shared" si="4"/>
        <v>1.02208374150516</v>
      </c>
      <c r="E65" s="13">
        <f t="shared" si="4"/>
        <v>1.00345202287759</v>
      </c>
      <c r="F65" s="13">
        <f t="shared" si="4"/>
        <v>1.00265138791796</v>
      </c>
      <c r="G65" s="13">
        <f t="shared" si="2"/>
        <v>1.00391879454512</v>
      </c>
      <c r="H65" s="13">
        <f t="shared" si="2"/>
        <v>1</v>
      </c>
      <c r="I65" s="13">
        <f t="shared" si="2"/>
        <v>1</v>
      </c>
      <c r="J65" s="13">
        <f t="shared" si="2"/>
        <v>1</v>
      </c>
      <c r="K65" s="13">
        <f t="shared" si="2"/>
        <v>1</v>
      </c>
      <c r="L65" s="13">
        <f t="shared" si="2"/>
        <v>1</v>
      </c>
      <c r="M65" s="13">
        <f t="shared" si="2"/>
        <v>1</v>
      </c>
      <c r="N65" s="13">
        <f t="shared" si="2"/>
        <v>1</v>
      </c>
      <c r="O65" s="13">
        <f t="shared" si="2"/>
        <v>1</v>
      </c>
      <c r="P65" s="13">
        <f t="shared" si="2"/>
        <v>1</v>
      </c>
      <c r="Q65" s="13">
        <f t="shared" si="2"/>
        <v>1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5"/>
        <v>1.14499940875691</v>
      </c>
      <c r="AZ65" s="13">
        <f t="shared" si="5"/>
        <v>1.02208368254108</v>
      </c>
      <c r="BA65" s="13">
        <f t="shared" si="5"/>
        <v>1.00570981785594</v>
      </c>
      <c r="BB65" s="13">
        <f t="shared" si="5"/>
        <v>1.00529087240763</v>
      </c>
      <c r="BC65" s="13">
        <f t="shared" si="3"/>
        <v>1.00779946350494</v>
      </c>
      <c r="BD65" s="13">
        <f t="shared" si="3"/>
        <v>1</v>
      </c>
      <c r="BE65" s="13">
        <f t="shared" si="3"/>
        <v>1</v>
      </c>
      <c r="BF65" s="13">
        <f t="shared" si="3"/>
        <v>1</v>
      </c>
      <c r="BG65" s="13">
        <f t="shared" si="3"/>
        <v>1</v>
      </c>
      <c r="BH65" s="13">
        <f t="shared" si="3"/>
        <v>1</v>
      </c>
      <c r="BI65" s="13">
        <f t="shared" si="3"/>
        <v>1</v>
      </c>
      <c r="BJ65" s="13">
        <f t="shared" si="3"/>
        <v>1</v>
      </c>
      <c r="BK65" s="13">
        <f t="shared" si="3"/>
        <v>1</v>
      </c>
      <c r="BL65" s="13">
        <f t="shared" si="3"/>
        <v>1</v>
      </c>
      <c r="BM65" s="13">
        <f t="shared" si="3"/>
        <v>1</v>
      </c>
      <c r="BN65" s="13" t="str">
        <f t="shared" si="3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</row>
    <row r="66" ht="15" customHeight="1" outlineLevel="1" spans="2:85">
      <c r="B66" s="10">
        <v>202106</v>
      </c>
      <c r="C66" s="13">
        <f t="shared" si="4"/>
        <v>1.16710213085917</v>
      </c>
      <c r="D66" s="13">
        <f t="shared" si="4"/>
        <v>1.01767633232646</v>
      </c>
      <c r="E66" s="13">
        <f t="shared" si="4"/>
        <v>1.00217899231895</v>
      </c>
      <c r="F66" s="13">
        <f t="shared" si="4"/>
        <v>1.00172607129508</v>
      </c>
      <c r="G66" s="13">
        <f t="shared" si="2"/>
        <v>1</v>
      </c>
      <c r="H66" s="13">
        <f t="shared" si="2"/>
        <v>1</v>
      </c>
      <c r="I66" s="13">
        <f t="shared" si="2"/>
        <v>0.99990909177334</v>
      </c>
      <c r="J66" s="13">
        <f t="shared" si="2"/>
        <v>0.999108661845914</v>
      </c>
      <c r="K66" s="13">
        <f t="shared" si="2"/>
        <v>1</v>
      </c>
      <c r="L66" s="13">
        <f t="shared" si="2"/>
        <v>1</v>
      </c>
      <c r="M66" s="13">
        <f t="shared" si="2"/>
        <v>1</v>
      </c>
      <c r="N66" s="13">
        <f t="shared" si="2"/>
        <v>1</v>
      </c>
      <c r="O66" s="13">
        <f t="shared" si="2"/>
        <v>1</v>
      </c>
      <c r="P66" s="13">
        <f t="shared" si="2"/>
        <v>1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5"/>
        <v>1.16710239922149</v>
      </c>
      <c r="AZ66" s="13">
        <f t="shared" si="5"/>
        <v>1.02146333667037</v>
      </c>
      <c r="BA66" s="13">
        <f t="shared" si="5"/>
        <v>1.00243834089005</v>
      </c>
      <c r="BB66" s="13">
        <f t="shared" si="5"/>
        <v>1.00334804645464</v>
      </c>
      <c r="BC66" s="13">
        <f t="shared" si="3"/>
        <v>1</v>
      </c>
      <c r="BD66" s="13">
        <f t="shared" si="3"/>
        <v>1</v>
      </c>
      <c r="BE66" s="13">
        <f t="shared" si="3"/>
        <v>0.999819197241282</v>
      </c>
      <c r="BF66" s="13">
        <f t="shared" si="3"/>
        <v>0.998581682711629</v>
      </c>
      <c r="BG66" s="13">
        <f t="shared" si="3"/>
        <v>1</v>
      </c>
      <c r="BH66" s="13">
        <f t="shared" si="3"/>
        <v>1</v>
      </c>
      <c r="BI66" s="13">
        <f t="shared" si="3"/>
        <v>1</v>
      </c>
      <c r="BJ66" s="13">
        <f t="shared" si="3"/>
        <v>1</v>
      </c>
      <c r="BK66" s="13">
        <f t="shared" si="3"/>
        <v>1</v>
      </c>
      <c r="BL66" s="13">
        <f t="shared" si="3"/>
        <v>1</v>
      </c>
      <c r="BM66" s="13" t="str">
        <f t="shared" si="3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</row>
    <row r="67" ht="15" customHeight="1" outlineLevel="1" spans="2:85">
      <c r="B67" s="10">
        <v>202109</v>
      </c>
      <c r="C67" s="13">
        <f t="shared" si="4"/>
        <v>1.16677787334734</v>
      </c>
      <c r="D67" s="13">
        <f t="shared" si="4"/>
        <v>1.01994513566033</v>
      </c>
      <c r="E67" s="13">
        <f t="shared" si="4"/>
        <v>1.00229206601679</v>
      </c>
      <c r="F67" s="13">
        <f t="shared" si="4"/>
        <v>1</v>
      </c>
      <c r="G67" s="13">
        <f t="shared" si="2"/>
        <v>1</v>
      </c>
      <c r="H67" s="13">
        <f t="shared" si="2"/>
        <v>1</v>
      </c>
      <c r="I67" s="13">
        <f t="shared" si="2"/>
        <v>1</v>
      </c>
      <c r="J67" s="13">
        <f t="shared" si="2"/>
        <v>1</v>
      </c>
      <c r="K67" s="13">
        <f t="shared" si="2"/>
        <v>1</v>
      </c>
      <c r="L67" s="13">
        <f t="shared" si="2"/>
        <v>1</v>
      </c>
      <c r="M67" s="13">
        <f t="shared" si="2"/>
        <v>1</v>
      </c>
      <c r="N67" s="13">
        <f t="shared" si="2"/>
        <v>1</v>
      </c>
      <c r="O67" s="13">
        <f t="shared" si="2"/>
        <v>1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5"/>
        <v>1.18675346117359</v>
      </c>
      <c r="AZ67" s="13">
        <f t="shared" si="5"/>
        <v>1.02141152820999</v>
      </c>
      <c r="BA67" s="13">
        <f t="shared" si="5"/>
        <v>1.0027963270195</v>
      </c>
      <c r="BB67" s="13">
        <f t="shared" si="5"/>
        <v>1</v>
      </c>
      <c r="BC67" s="13">
        <f t="shared" si="3"/>
        <v>1</v>
      </c>
      <c r="BD67" s="13">
        <f t="shared" si="3"/>
        <v>1</v>
      </c>
      <c r="BE67" s="13">
        <f t="shared" si="3"/>
        <v>1</v>
      </c>
      <c r="BF67" s="13">
        <f t="shared" si="3"/>
        <v>1</v>
      </c>
      <c r="BG67" s="13">
        <f t="shared" si="3"/>
        <v>1</v>
      </c>
      <c r="BH67" s="13">
        <f t="shared" si="3"/>
        <v>1</v>
      </c>
      <c r="BI67" s="13">
        <f t="shared" si="3"/>
        <v>1</v>
      </c>
      <c r="BJ67" s="13">
        <f t="shared" si="3"/>
        <v>1</v>
      </c>
      <c r="BK67" s="13">
        <f t="shared" si="3"/>
        <v>1</v>
      </c>
      <c r="BL67" s="13" t="str">
        <f t="shared" si="3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</row>
    <row r="68" ht="15" customHeight="1" outlineLevel="1" spans="2:85">
      <c r="B68" s="10">
        <v>202112</v>
      </c>
      <c r="C68" s="13">
        <f t="shared" si="4"/>
        <v>1.15365450052938</v>
      </c>
      <c r="D68" s="13">
        <f t="shared" si="4"/>
        <v>1.01538889739221</v>
      </c>
      <c r="E68" s="13">
        <f t="shared" si="4"/>
        <v>1.00016290345212</v>
      </c>
      <c r="F68" s="13">
        <f t="shared" si="4"/>
        <v>1.00228190563389</v>
      </c>
      <c r="G68" s="13">
        <f t="shared" si="2"/>
        <v>1</v>
      </c>
      <c r="H68" s="13">
        <f t="shared" si="2"/>
        <v>1</v>
      </c>
      <c r="I68" s="13">
        <f t="shared" si="2"/>
        <v>0.999837493904667</v>
      </c>
      <c r="J68" s="13">
        <f t="shared" si="2"/>
        <v>1</v>
      </c>
      <c r="K68" s="13">
        <f t="shared" si="2"/>
        <v>1</v>
      </c>
      <c r="L68" s="13">
        <f t="shared" si="2"/>
        <v>1</v>
      </c>
      <c r="M68" s="13">
        <f t="shared" si="2"/>
        <v>1</v>
      </c>
      <c r="N68" s="13">
        <f t="shared" si="2"/>
        <v>1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5"/>
        <v>1.15252805309608</v>
      </c>
      <c r="AZ68" s="13">
        <f t="shared" si="5"/>
        <v>1.01607185113911</v>
      </c>
      <c r="BA68" s="13">
        <f t="shared" si="5"/>
        <v>1.00015251791056</v>
      </c>
      <c r="BB68" s="13">
        <f t="shared" si="5"/>
        <v>1.00341832012806</v>
      </c>
      <c r="BC68" s="13">
        <f t="shared" si="3"/>
        <v>1</v>
      </c>
      <c r="BD68" s="13">
        <f t="shared" si="3"/>
        <v>1</v>
      </c>
      <c r="BE68" s="13">
        <f t="shared" si="3"/>
        <v>0.999756839755727</v>
      </c>
      <c r="BF68" s="13">
        <f t="shared" si="3"/>
        <v>1</v>
      </c>
      <c r="BG68" s="13">
        <f t="shared" si="3"/>
        <v>1</v>
      </c>
      <c r="BH68" s="13">
        <f t="shared" si="3"/>
        <v>1</v>
      </c>
      <c r="BI68" s="13">
        <f t="shared" si="3"/>
        <v>1</v>
      </c>
      <c r="BJ68" s="13">
        <f t="shared" si="3"/>
        <v>1</v>
      </c>
      <c r="BK68" s="13" t="str">
        <f t="shared" si="3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</row>
    <row r="69" ht="15" customHeight="1" outlineLevel="1" spans="2:85">
      <c r="B69" s="10">
        <v>202203</v>
      </c>
      <c r="C69" s="13">
        <f t="shared" si="4"/>
        <v>1.27292291358041</v>
      </c>
      <c r="D69" s="13">
        <f t="shared" si="4"/>
        <v>1.01396146089512</v>
      </c>
      <c r="E69" s="13">
        <f t="shared" si="4"/>
        <v>1.00741608715927</v>
      </c>
      <c r="F69" s="13">
        <f t="shared" si="4"/>
        <v>1.0006932405644</v>
      </c>
      <c r="G69" s="13">
        <f t="shared" si="2"/>
        <v>1</v>
      </c>
      <c r="H69" s="13">
        <f t="shared" si="2"/>
        <v>1</v>
      </c>
      <c r="I69" s="13">
        <f t="shared" si="2"/>
        <v>1</v>
      </c>
      <c r="J69" s="13">
        <f t="shared" si="2"/>
        <v>1</v>
      </c>
      <c r="K69" s="13">
        <f t="shared" si="2"/>
        <v>1</v>
      </c>
      <c r="L69" s="13">
        <f t="shared" si="2"/>
        <v>1</v>
      </c>
      <c r="M69" s="13">
        <f t="shared" si="2"/>
        <v>1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5"/>
        <v>1.27292246404534</v>
      </c>
      <c r="AZ69" s="13">
        <f t="shared" si="5"/>
        <v>1.01396146373598</v>
      </c>
      <c r="BA69" s="13">
        <f t="shared" si="5"/>
        <v>1.01169340118765</v>
      </c>
      <c r="BB69" s="13">
        <f t="shared" si="5"/>
        <v>1.00073705945854</v>
      </c>
      <c r="BC69" s="13">
        <f t="shared" si="3"/>
        <v>1</v>
      </c>
      <c r="BD69" s="13">
        <f t="shared" si="3"/>
        <v>1</v>
      </c>
      <c r="BE69" s="13">
        <f t="shared" si="3"/>
        <v>1</v>
      </c>
      <c r="BF69" s="13">
        <f t="shared" si="3"/>
        <v>1</v>
      </c>
      <c r="BG69" s="13">
        <f t="shared" si="3"/>
        <v>1</v>
      </c>
      <c r="BH69" s="13">
        <f t="shared" si="3"/>
        <v>1</v>
      </c>
      <c r="BI69" s="13">
        <f t="shared" si="3"/>
        <v>1</v>
      </c>
      <c r="BJ69" s="13" t="str">
        <f t="shared" si="3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</row>
    <row r="70" ht="15" customHeight="1" outlineLevel="1" spans="2:85">
      <c r="B70" s="10">
        <v>202206</v>
      </c>
      <c r="C70" s="13">
        <f t="shared" si="4"/>
        <v>1.09089424347707</v>
      </c>
      <c r="D70" s="13">
        <f t="shared" si="4"/>
        <v>1.01866206116982</v>
      </c>
      <c r="E70" s="13">
        <f t="shared" si="4"/>
        <v>1.00906973076985</v>
      </c>
      <c r="F70" s="13">
        <f t="shared" si="4"/>
        <v>1.00265560753661</v>
      </c>
      <c r="G70" s="13">
        <f t="shared" si="4"/>
        <v>1</v>
      </c>
      <c r="H70" s="13">
        <f t="shared" si="4"/>
        <v>1</v>
      </c>
      <c r="I70" s="13">
        <f t="shared" si="4"/>
        <v>1</v>
      </c>
      <c r="J70" s="13">
        <f t="shared" si="4"/>
        <v>1</v>
      </c>
      <c r="K70" s="13">
        <f t="shared" si="4"/>
        <v>1</v>
      </c>
      <c r="L70" s="13">
        <f t="shared" si="4"/>
        <v>1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5"/>
        <v>1.09089439354412</v>
      </c>
      <c r="AZ70" s="13">
        <f t="shared" si="5"/>
        <v>1.02684990704279</v>
      </c>
      <c r="BA70" s="13">
        <f t="shared" si="5"/>
        <v>1.0089974120621</v>
      </c>
      <c r="BB70" s="13">
        <f t="shared" si="5"/>
        <v>1.00415459546702</v>
      </c>
      <c r="BC70" s="13">
        <f t="shared" si="5"/>
        <v>1</v>
      </c>
      <c r="BD70" s="13">
        <f t="shared" si="5"/>
        <v>1</v>
      </c>
      <c r="BE70" s="13">
        <f t="shared" si="5"/>
        <v>1</v>
      </c>
      <c r="BF70" s="13">
        <f t="shared" si="5"/>
        <v>1</v>
      </c>
      <c r="BG70" s="13">
        <f t="shared" si="5"/>
        <v>1</v>
      </c>
      <c r="BH70" s="13">
        <f t="shared" si="5"/>
        <v>1</v>
      </c>
      <c r="BI70" s="13" t="str">
        <f t="shared" si="5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</row>
    <row r="71" ht="15" customHeight="1" outlineLevel="1" spans="2:85">
      <c r="B71" s="10">
        <v>202209</v>
      </c>
      <c r="C71" s="13">
        <f t="shared" ref="C71:L80" si="6">IFERROR(IF(D32="","",D32/C32),0)</f>
        <v>1.10580312536275</v>
      </c>
      <c r="D71" s="13">
        <f t="shared" si="6"/>
        <v>1.00571944795621</v>
      </c>
      <c r="E71" s="13">
        <f t="shared" si="6"/>
        <v>1.00376314085397</v>
      </c>
      <c r="F71" s="13">
        <f t="shared" si="6"/>
        <v>1.00038229429461</v>
      </c>
      <c r="G71" s="13">
        <f t="shared" si="6"/>
        <v>1</v>
      </c>
      <c r="H71" s="13">
        <f t="shared" si="6"/>
        <v>1.00009553705038</v>
      </c>
      <c r="I71" s="13">
        <f t="shared" si="6"/>
        <v>0.999904472076073</v>
      </c>
      <c r="J71" s="13">
        <f t="shared" si="6"/>
        <v>1</v>
      </c>
      <c r="K71" s="13">
        <f t="shared" si="6"/>
        <v>1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ref="AY71:BH80" si="7">IFERROR(IF(AZ32="","",AZ32/AY32),0)</f>
        <v>1.11388922223987</v>
      </c>
      <c r="AZ71" s="13">
        <f t="shared" si="7"/>
        <v>1.00655375554004</v>
      </c>
      <c r="BA71" s="13">
        <f t="shared" si="7"/>
        <v>1.0041986249525</v>
      </c>
      <c r="BB71" s="13">
        <f t="shared" si="7"/>
        <v>1.00037904011419</v>
      </c>
      <c r="BC71" s="13">
        <f t="shared" si="7"/>
        <v>1</v>
      </c>
      <c r="BD71" s="13">
        <f t="shared" si="7"/>
        <v>1.00015155859889</v>
      </c>
      <c r="BE71" s="13">
        <f t="shared" si="7"/>
        <v>0.999848464367641</v>
      </c>
      <c r="BF71" s="13">
        <f t="shared" si="7"/>
        <v>1</v>
      </c>
      <c r="BG71" s="13">
        <f t="shared" si="7"/>
        <v>1</v>
      </c>
      <c r="BH71" s="13" t="str">
        <f t="shared" si="7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</row>
    <row r="72" ht="15" customHeight="1" outlineLevel="1" spans="2:85">
      <c r="B72" s="10">
        <v>202212</v>
      </c>
      <c r="C72" s="13">
        <f t="shared" si="6"/>
        <v>1.11905153602092</v>
      </c>
      <c r="D72" s="13">
        <f t="shared" si="6"/>
        <v>1.0031922652035</v>
      </c>
      <c r="E72" s="13">
        <f t="shared" si="6"/>
        <v>1.00055421313332</v>
      </c>
      <c r="F72" s="13">
        <f t="shared" si="6"/>
        <v>1.00018463538375</v>
      </c>
      <c r="G72" s="13">
        <f t="shared" si="6"/>
        <v>1.00009230064991</v>
      </c>
      <c r="H72" s="13">
        <f t="shared" si="6"/>
        <v>0.996862067536262</v>
      </c>
      <c r="I72" s="13">
        <f t="shared" si="6"/>
        <v>1</v>
      </c>
      <c r="J72" s="13">
        <f t="shared" si="6"/>
        <v>1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7"/>
        <v>1.11523674938761</v>
      </c>
      <c r="AZ72" s="13">
        <f t="shared" si="7"/>
        <v>1.00320393948274</v>
      </c>
      <c r="BA72" s="13">
        <f t="shared" si="7"/>
        <v>1.00053714888697</v>
      </c>
      <c r="BB72" s="13">
        <f t="shared" si="7"/>
        <v>1.00028632560691</v>
      </c>
      <c r="BC72" s="13">
        <f t="shared" si="7"/>
        <v>1.00014312182401</v>
      </c>
      <c r="BD72" s="13">
        <f t="shared" si="7"/>
        <v>0.995134554335129</v>
      </c>
      <c r="BE72" s="13">
        <f t="shared" si="7"/>
        <v>1</v>
      </c>
      <c r="BF72" s="13">
        <f t="shared" si="7"/>
        <v>1</v>
      </c>
      <c r="BG72" s="13" t="str">
        <f t="shared" si="7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</row>
    <row r="73" ht="15" customHeight="1" outlineLevel="1" spans="2:85">
      <c r="B73" s="10">
        <v>202303</v>
      </c>
      <c r="C73" s="13">
        <f t="shared" si="6"/>
        <v>1.15897545855235</v>
      </c>
      <c r="D73" s="13">
        <f t="shared" si="6"/>
        <v>1.01276263002318</v>
      </c>
      <c r="E73" s="13">
        <f t="shared" si="6"/>
        <v>1.0064545794319</v>
      </c>
      <c r="F73" s="13">
        <f t="shared" si="6"/>
        <v>1.00137425393281</v>
      </c>
      <c r="G73" s="13">
        <f t="shared" si="6"/>
        <v>0.998932602704968</v>
      </c>
      <c r="H73" s="13">
        <f t="shared" si="6"/>
        <v>1</v>
      </c>
      <c r="I73" s="13">
        <f t="shared" si="6"/>
        <v>1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7"/>
        <v>1.15896112444929</v>
      </c>
      <c r="AZ73" s="13">
        <f t="shared" si="7"/>
        <v>1.01276163720546</v>
      </c>
      <c r="BA73" s="13">
        <f t="shared" si="7"/>
        <v>1.0088666815868</v>
      </c>
      <c r="BB73" s="13">
        <f t="shared" si="7"/>
        <v>1.00196490351887</v>
      </c>
      <c r="BC73" s="13">
        <f t="shared" si="7"/>
        <v>0.998297382733596</v>
      </c>
      <c r="BD73" s="13">
        <f t="shared" si="7"/>
        <v>1</v>
      </c>
      <c r="BE73" s="13">
        <f t="shared" si="7"/>
        <v>1</v>
      </c>
      <c r="BF73" s="13" t="str">
        <f t="shared" si="7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</row>
    <row r="74" ht="15" customHeight="1" outlineLevel="1" spans="2:85">
      <c r="B74" s="10">
        <v>202306</v>
      </c>
      <c r="C74" s="13">
        <f t="shared" si="6"/>
        <v>1.13583873302042</v>
      </c>
      <c r="D74" s="13">
        <f t="shared" si="6"/>
        <v>1.01965371087869</v>
      </c>
      <c r="E74" s="13">
        <f t="shared" si="6"/>
        <v>1.00324493060716</v>
      </c>
      <c r="F74" s="13">
        <f t="shared" si="6"/>
        <v>0.999838278245513</v>
      </c>
      <c r="G74" s="13">
        <f t="shared" si="6"/>
        <v>1</v>
      </c>
      <c r="H74" s="13">
        <f t="shared" si="6"/>
        <v>1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7"/>
        <v>1.13583873336075</v>
      </c>
      <c r="AZ74" s="13">
        <f t="shared" si="7"/>
        <v>1.02363408368959</v>
      </c>
      <c r="BA74" s="13">
        <f t="shared" si="7"/>
        <v>1.00381412909386</v>
      </c>
      <c r="BB74" s="13">
        <f t="shared" si="7"/>
        <v>0.999838998441159</v>
      </c>
      <c r="BC74" s="13">
        <f t="shared" si="7"/>
        <v>1</v>
      </c>
      <c r="BD74" s="13">
        <f t="shared" si="7"/>
        <v>1</v>
      </c>
      <c r="BE74" s="13" t="str">
        <f t="shared" si="7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</row>
    <row r="75" ht="15" customHeight="1" outlineLevel="1" spans="2:85">
      <c r="B75" s="10">
        <v>202309</v>
      </c>
      <c r="C75" s="13">
        <f t="shared" si="6"/>
        <v>1.13508968972442</v>
      </c>
      <c r="D75" s="13">
        <f t="shared" si="6"/>
        <v>1.00902960732087</v>
      </c>
      <c r="E75" s="13">
        <f t="shared" si="6"/>
        <v>0.998465919461285</v>
      </c>
      <c r="F75" s="13">
        <f t="shared" si="6"/>
        <v>1</v>
      </c>
      <c r="G75" s="13">
        <f t="shared" si="6"/>
        <v>1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7"/>
        <v>1.14558008332427</v>
      </c>
      <c r="AZ75" s="13">
        <f t="shared" si="7"/>
        <v>1.01037904399032</v>
      </c>
      <c r="BA75" s="13">
        <f t="shared" si="7"/>
        <v>0.998527720542476</v>
      </c>
      <c r="BB75" s="13">
        <f t="shared" si="7"/>
        <v>1</v>
      </c>
      <c r="BC75" s="13">
        <f t="shared" si="7"/>
        <v>1</v>
      </c>
      <c r="BD75" s="13" t="str">
        <f t="shared" si="7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</row>
    <row r="76" ht="15" customHeight="1" outlineLevel="1" spans="2:85">
      <c r="B76" s="10">
        <v>202312</v>
      </c>
      <c r="C76" s="13">
        <f t="shared" si="6"/>
        <v>1.12587774252361</v>
      </c>
      <c r="D76" s="13">
        <f t="shared" si="6"/>
        <v>1.00151263227422</v>
      </c>
      <c r="E76" s="13">
        <f t="shared" si="6"/>
        <v>1</v>
      </c>
      <c r="F76" s="13">
        <f t="shared" si="6"/>
        <v>1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7"/>
        <v>1.12349699373436</v>
      </c>
      <c r="AZ76" s="13">
        <f t="shared" si="7"/>
        <v>1.00148551745577</v>
      </c>
      <c r="BA76" s="13">
        <f t="shared" si="7"/>
        <v>1</v>
      </c>
      <c r="BB76" s="13">
        <f t="shared" si="7"/>
        <v>1</v>
      </c>
      <c r="BC76" s="13" t="str">
        <f t="shared" si="7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</row>
    <row r="77" ht="15" customHeight="1" outlineLevel="1" spans="2:85">
      <c r="B77" s="10">
        <v>202403</v>
      </c>
      <c r="C77" s="13">
        <f t="shared" si="6"/>
        <v>1.01838270198136</v>
      </c>
      <c r="D77" s="13">
        <f t="shared" si="6"/>
        <v>1</v>
      </c>
      <c r="E77" s="13">
        <f t="shared" si="6"/>
        <v>1.00035764142632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7"/>
        <v>1.01816782511043</v>
      </c>
      <c r="AZ77" s="13">
        <f t="shared" si="7"/>
        <v>1</v>
      </c>
      <c r="BA77" s="13">
        <f t="shared" si="7"/>
        <v>1.00038059430272</v>
      </c>
      <c r="BB77" s="13" t="str">
        <f t="shared" si="7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</row>
    <row r="78" ht="15" customHeight="1" outlineLevel="1" spans="2:85">
      <c r="B78" s="10">
        <v>202406</v>
      </c>
      <c r="C78" s="13">
        <f t="shared" si="6"/>
        <v>1.00370830279727</v>
      </c>
      <c r="D78" s="13">
        <f t="shared" si="6"/>
        <v>1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7"/>
        <v>1.00375195154368</v>
      </c>
      <c r="AZ78" s="13">
        <f t="shared" si="7"/>
        <v>1</v>
      </c>
      <c r="BA78" s="13" t="str">
        <f t="shared" si="7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</row>
    <row r="79" ht="15" customHeight="1" outlineLevel="1" spans="2:85">
      <c r="B79" s="10">
        <v>202409</v>
      </c>
      <c r="C79" s="13">
        <f t="shared" si="6"/>
        <v>1.00072596702478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7"/>
        <v>1.00073081736271</v>
      </c>
      <c r="AZ79" s="13" t="str">
        <f t="shared" si="7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</row>
    <row r="80" ht="15" customHeight="1" outlineLevel="1" spans="2:85">
      <c r="B80" s="10">
        <v>202412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7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</row>
    <row r="81" ht="15" customHeight="1" outlineLevel="1" spans="2:85">
      <c r="B81" s="6" t="s">
        <v>27</v>
      </c>
      <c r="C81" s="13">
        <f>IFERROR(IF(COUNT(C46:C79)-2&lt;=0,0,(SUM(C46:C79)-MAX(C46:C79)-MIN(C46:C79))/(COUNT(C46:C79)-2)),0)</f>
        <v>1.17893167768228</v>
      </c>
      <c r="D81" s="13">
        <f>IFERROR(IF(COUNT(D46:D78)-2&lt;=0,0,(SUM(D46:D78)-MAX(D46:D78)-MIN(D46:D78))/(COUNT(D46:D78)-2)),0)</f>
        <v>1.01517474689081</v>
      </c>
      <c r="E81" s="13">
        <f>IFERROR(IF(COUNT(E46:E77)-2&lt;=0,0,(SUM(E46:E77)-MAX(E46:E77)-MIN(E46:E77))/(COUNT(E46:E77)-2)),0)</f>
        <v>1.00356100994871</v>
      </c>
      <c r="F81" s="13">
        <f>IFERROR(IF(COUNT(F46:F76)-2&lt;=0,0,(SUM(F46:F76)-MAX(F46:F76)-MIN(F46:F76))/(COUNT(F46:F76)-2)),0)</f>
        <v>1.00143005568201</v>
      </c>
      <c r="G81" s="13">
        <f>IFERROR(IF(COUNT(G46:G75)-2&lt;=0,0,(SUM(G46:G75)-MAX(G46:G75)-MIN(G46:G75))/(COUNT(G46:G75)-2)),0)</f>
        <v>1.00056442112449</v>
      </c>
      <c r="H81" s="13">
        <f>IFERROR(IF(COUNT(H46:H74)-2&lt;=0,0,(SUM(H46:H74)-MAX(H46:H74)-MIN(H46:H74))/(COUNT(H46:H74)-2)),0)</f>
        <v>1.00002569525519</v>
      </c>
      <c r="I81" s="13">
        <f>IFERROR(IF(COUNT(I46:I73)-2&lt;=0,0,(SUM(I46:I73)-MAX(I46:I73)-MIN(I46:I73))/(COUNT(I46:I73)-2)),0)</f>
        <v>0.999992829378824</v>
      </c>
      <c r="J81" s="13">
        <f>IFERROR(IF(COUNT(J46:J72)-2&lt;=0,0,(SUM(J46:J72)-MAX(J46:J72)-MIN(J46:J72))/(COUNT(J46:J72)-2)),0)</f>
        <v>1</v>
      </c>
      <c r="K81" s="13">
        <f>IFERROR(IF(COUNT(K46:K71)-2&lt;=0,0,(SUM(K46:K71)-MAX(K46:K71)-MIN(K46:K71))/(COUNT(K46:K71)-2)),0)</f>
        <v>1</v>
      </c>
      <c r="L81" s="13">
        <f>IFERROR(IF(COUNT(L46:L70)-2&lt;=0,0,(SUM(L46:L70)-MAX(L46:L70)-MIN(L46:L70))/(COUNT(L46:L70)-2)),0)</f>
        <v>1</v>
      </c>
      <c r="M81" s="13">
        <f>IFERROR(IF(COUNT(M46:M69)-2&lt;=0,0,(SUM(M46:M69)-MAX(M46:M69)-MIN(M46:M69))/(COUNT(M46:M69)-2)),0)</f>
        <v>1</v>
      </c>
      <c r="N81" s="13">
        <f>IFERROR(IF(COUNT(N46:N68)-2&lt;=0,0,(SUM(N46:N68)-MAX(N46:N68)-MIN(N46:N68))/(COUNT(N46:N68)-2)),0)</f>
        <v>1</v>
      </c>
      <c r="O81" s="13">
        <f>IFERROR(IF(COUNT(O46:O67)-2&lt;=0,0,(SUM(O46:O67)-MAX(O46:O67)-MIN(O46:O67))/(COUNT(O46:O67)-2)),0)</f>
        <v>1</v>
      </c>
      <c r="P81" s="13">
        <f>IFERROR(IF(COUNT(P46:P66)-2&lt;=0,0,(SUM(P46:P66)-MAX(P46:P66)-MIN(P46:P66))/(COUNT(P46:P66)-2)),0)</f>
        <v>1</v>
      </c>
      <c r="Q81" s="13">
        <f>IFERROR(IF(COUNT(Q46:Q65)-2&lt;=0,0,(SUM(Q46:Q65)-MAX(Q46:Q65)-MIN(Q46:Q65))/(COUNT(Q46:Q65)-2)),0)</f>
        <v>1</v>
      </c>
      <c r="R81" s="13">
        <f>IFERROR(IF(COUNT(R46:R64)-2&lt;=0,0,(SUM(R46:R64)-MAX(R46:R64)-MIN(R46:R64))/(COUNT(R46:R64)-2)),0)</f>
        <v>1</v>
      </c>
      <c r="S81" s="13">
        <f>IFERROR(IF(COUNT(S46:S63)-2&lt;=0,0,(SUM(S46:S63)-MAX(S46:S63)-MIN(S46:S63))/(COUNT(S46:S63)-2)),0)</f>
        <v>1</v>
      </c>
      <c r="T81" s="13">
        <f>IFERROR(IF(COUNT(T46:T62)-2&lt;=0,0,(SUM(T46:T62)-MAX(T46:T62)-MIN(T46:T62))/(COUNT(T46:T62)-2)),0)</f>
        <v>1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1.17889903622849</v>
      </c>
      <c r="AZ81" s="13">
        <f>IFERROR(IF(COUNT(AZ46:AZ78)-2&lt;=0,0,(SUM(AZ46:AZ78)-MAX(AZ46:AZ78)-MIN(AZ46:AZ78))/(COUNT(AZ46:AZ78)-2)),0)</f>
        <v>1.01504521208007</v>
      </c>
      <c r="BA81" s="13">
        <f>IFERROR(IF(COUNT(BA46:BA77)-2&lt;=0,0,(SUM(BA46:BA77)-MAX(BA46:BA77)-MIN(BA46:BA77))/(COUNT(BA46:BA77)-2)),0)</f>
        <v>1.0039366928779</v>
      </c>
      <c r="BB81" s="13">
        <f>IFERROR(IF(COUNT(BB46:BB76)-2&lt;=0,0,(SUM(BB46:BB76)-MAX(BB46:BB76)-MIN(BB46:BB76))/(COUNT(BB46:BB76)-2)),0)</f>
        <v>1.00195071015935</v>
      </c>
      <c r="BC81" s="13">
        <f>IFERROR(IF(COUNT(BC46:BC75)-2&lt;=0,0,(SUM(BC46:BC75)-MAX(BC46:BC75)-MIN(BC46:BC75))/(COUNT(BC46:BC75)-2)),0)</f>
        <v>1.00055400738083</v>
      </c>
      <c r="BD81" s="13">
        <f>IFERROR(IF(COUNT(BD46:BD74)-2&lt;=0,0,(SUM(BD46:BD74)-MAX(BD46:BD74)-MIN(BD46:BD74))/(COUNT(BD46:BD74)-2)),0)</f>
        <v>0.999847568436065</v>
      </c>
      <c r="BE81" s="13">
        <f>IFERROR(IF(COUNT(BE46:BE73)-2&lt;=0,0,(SUM(BE46:BE73)-MAX(BE46:BE73)-MIN(BE46:BE73))/(COUNT(BE46:BE73)-2)),0)</f>
        <v>0.999977865437102</v>
      </c>
      <c r="BF81" s="13">
        <f>IFERROR(IF(COUNT(BF46:BF72)-2&lt;=0,0,(SUM(BF46:BF72)-MAX(BF46:BF72)-MIN(BF46:BF72))/(COUNT(BF46:BF72)-2)),0)</f>
        <v>0.999943267308465</v>
      </c>
      <c r="BG81" s="13">
        <f>IFERROR(IF(COUNT(BG46:BG71)-2&lt;=0,0,(SUM(BG46:BG71)-MAX(BG46:BG71)-MIN(BG46:BG71))/(COUNT(BG46:BG71)-2)),0)</f>
        <v>1</v>
      </c>
      <c r="BH81" s="13">
        <f>IFERROR(IF(COUNT(BH46:BH70)-2&lt;=0,0,(SUM(BH46:BH70)-MAX(BH46:BH70)-MIN(BH46:BH70))/(COUNT(BH46:BH70)-2)),0)</f>
        <v>1</v>
      </c>
      <c r="BI81" s="13">
        <f>IFERROR(IF(COUNT(BI46:BI69)-2&lt;=0,0,(SUM(BI46:BI69)-MAX(BI46:BI69)-MIN(BI46:BI69))/(COUNT(BI46:BI69)-2)),0)</f>
        <v>1</v>
      </c>
      <c r="BJ81" s="13">
        <f>IFERROR(IF(COUNT(BJ46:BJ68)-2&lt;=0,0,(SUM(BJ46:BJ68)-MAX(BJ46:BJ68)-MIN(BJ46:BJ68))/(COUNT(BJ46:BJ68)-2)),0)</f>
        <v>1</v>
      </c>
      <c r="BK81" s="13">
        <f>IFERROR(IF(COUNT(BK46:BK67)-2&lt;=0,0,(SUM(BK46:BK67)-MAX(BK46:BK67)-MIN(BK46:BK67))/(COUNT(BK46:BK67)-2)),0)</f>
        <v>1</v>
      </c>
      <c r="BL81" s="13">
        <f>IFERROR(IF(COUNT(BL46:BL66)-2&lt;=0,0,(SUM(BL46:BL66)-MAX(BL46:BL66)-MIN(BL46:BL66))/(COUNT(BL46:BL66)-2)),0)</f>
        <v>1</v>
      </c>
      <c r="BM81" s="13">
        <f>IFERROR(IF(COUNT(BM46:BM65)-2&lt;=0,0,(SUM(BM46:BM65)-MAX(BM46:BM65)-MIN(BM46:BM65))/(COUNT(BM46:BM65)-2)),0)</f>
        <v>1</v>
      </c>
      <c r="BN81" s="13">
        <f>IFERROR(IF(COUNT(BN46:BN64)-2&lt;=0,0,(SUM(BN46:BN64)-MAX(BN46:BN64)-MIN(BN46:BN64))/(COUNT(BN46:BN64)-2)),0)</f>
        <v>1</v>
      </c>
      <c r="BO81" s="13">
        <f>IFERROR(IF(COUNT(BO46:BO63)-2&lt;=0,0,(SUM(BO46:BO63)-MAX(BO46:BO63)-MIN(BO46:BO63))/(COUNT(BO46:BO63)-2)),0)</f>
        <v>1</v>
      </c>
      <c r="BP81" s="13">
        <f>IFERROR(IF(COUNT(BP46:BP62)-2&lt;=0,0,(SUM(BP46:BP62)-MAX(BP46:BP62)-MIN(BP46:BP62))/(COUNT(BP46:BP62)-2)),0)</f>
        <v>1</v>
      </c>
      <c r="BQ81" s="13">
        <f>IFERROR(IF(COUNT(BQ46:BQ61)-2&lt;=0,0,(SUM(BQ46:BQ61)-MAX(BQ46:BQ61)-MIN(BQ46:BQ61))/(COUNT(BQ46:BQ61)-2)),0)</f>
        <v>1</v>
      </c>
      <c r="BR81" s="13">
        <f>IFERROR(IF(COUNT(BR46:BR60)-2&lt;=0,0,(SUM(BR46:BR60)-MAX(BR46:BR60)-MIN(BR46:BR60))/(COUNT(BR46:BR60)-2)),0)</f>
        <v>1</v>
      </c>
      <c r="BS81" s="13">
        <f>IFERROR(IF(COUNT(BS46:BS59)-2&lt;=0,0,(SUM(BS46:BS59)-MAX(BS46:BS59)-MIN(BS46:BS59))/(COUNT(BS46:BS59)-2)),0)</f>
        <v>1</v>
      </c>
      <c r="BT81" s="13">
        <f>IFERROR(IF(COUNT(BT46:BT58)-2&lt;=0,0,(SUM(BT46:BT58)-MAX(BT46:BT58)-MIN(BT46:BT58))/(COUNT(BT46:BT58)-2)),0)</f>
        <v>1</v>
      </c>
      <c r="BU81" s="13">
        <f>IFERROR(IF(COUNT(BU46:BU57)-2&lt;=0,0,(SUM(BU46:BU57)-MAX(BU46:BU57)-MIN(BU46:BU57))/(COUNT(BU46:BU57)-2)),0)</f>
        <v>1</v>
      </c>
      <c r="BV81" s="13">
        <f>IFERROR(IF(COUNT(BV46:BV56)-2&lt;=0,0,(SUM(BV46:BV56)-MAX(BV46:BV56)-MIN(BV46:BV56))/(COUNT(BV46:BV56)-2)),0)</f>
        <v>1</v>
      </c>
      <c r="BW81" s="13">
        <f>IFERROR(IF(COUNT(BW46:BW55)-2&lt;=0,0,(SUM(BW46:BW55)-MAX(BW46:BW55)-MIN(BW46:BW55))/(COUNT(BW46:BW55)-2)),0)</f>
        <v>1</v>
      </c>
      <c r="BX81" s="13">
        <f>IFERROR(IF(COUNT(BX46:BX54)-2&lt;=0,0,(SUM(BX46:BX54)-MAX(BX46:BX54)-MIN(BX46:BX54))/(COUNT(BX46:BX54)-2)),0)</f>
        <v>1</v>
      </c>
      <c r="BY81" s="13">
        <f>IFERROR(IF(COUNT(BY46:BY53)-2&lt;=0,0,(SUM(BY46:BY53)-MAX(BY46:BY53)-MIN(BY46:BY53))/(COUNT(BY46:BY53)-2)),0)</f>
        <v>1</v>
      </c>
      <c r="BZ81" s="13">
        <f>IFERROR(IF(COUNT(BZ46:BZ52)-2&lt;=0,0,(SUM(BZ46:BZ52)-MAX(BZ46:BZ52)-MIN(BZ46:BZ52))/(COUNT(BZ46:BZ52)-2)),0)</f>
        <v>1</v>
      </c>
      <c r="CA81" s="13">
        <f>IFERROR(IF(COUNT(CA46:CA51)-2&lt;=0,0,(SUM(CA46:CA51)-MAX(CA46:CA51)-MIN(CA46:CA51))/(COUNT(CA46:CA51)-2)),0)</f>
        <v>1</v>
      </c>
      <c r="CB81" s="13">
        <f>IFERROR(IF(COUNT(CB46:CB50)-2&lt;=0,0,(SUM(CB46:CB50)-MAX(CB46:CB50)-MIN(CB46:CB50))/(COUNT(CB46:CB50)-2)),0)</f>
        <v>1</v>
      </c>
      <c r="CC81" s="13">
        <f>IFERROR(IF(COUNT(CC46:CC49)-2&lt;=0,0,(SUM(CC46:CC49)-MAX(CC46:CC49)-MIN(CC46:CC49))/(COUNT(CC46:CC49)-2)),0)</f>
        <v>1</v>
      </c>
      <c r="CD81" s="13">
        <f>IFERROR(IF(COUNT(CD46:CD48)-2&lt;=0,0,(SUM(CD46:CD48)-MAX(CD46:CD48)-MIN(CD46:CD48))/(COUNT(CD46:CD48)-2)),0)</f>
        <v>1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</row>
    <row r="82" ht="15" customHeight="1" outlineLevel="1" spans="2:85">
      <c r="B82" s="6" t="s">
        <v>28</v>
      </c>
      <c r="C82" s="13">
        <f>IFERROR(SUM(D7:D40)/SUM(C7:C40),0)</f>
        <v>1.14292032190353</v>
      </c>
      <c r="D82" s="13">
        <f>IFERROR(SUM(E7:E39)/SUM(D7:D39),0)</f>
        <v>1.02314390045828</v>
      </c>
      <c r="E82" s="13">
        <f>IFERROR(SUM(F7:F38)/SUM(E7:E38),0)</f>
        <v>1.00743495100287</v>
      </c>
      <c r="F82" s="13">
        <f>IFERROR(SUM(G7:G37)/SUM(F7:F37),0)</f>
        <v>1.00304305162584</v>
      </c>
      <c r="G82" s="13">
        <f>IFERROR(SUM(H7:H36)/SUM(G7:G36),0)</f>
        <v>1.00072298945935</v>
      </c>
      <c r="H82" s="13">
        <f>IFERROR(SUM(I7:I35)/SUM(H7:H35),0)</f>
        <v>0.999915646173054</v>
      </c>
      <c r="I82" s="13">
        <f>IFERROR(SUM(J7:J34)/SUM(I7:I34),0)</f>
        <v>0.99997770862268</v>
      </c>
      <c r="J82" s="13">
        <f>IFERROR(SUM(K7:K33)/SUM(J7:J33),0)</f>
        <v>0.999952162481109</v>
      </c>
      <c r="K82" s="13">
        <f>IFERROR(SUM(L7:L32)/SUM(K7:K32),0)</f>
        <v>1</v>
      </c>
      <c r="L82" s="13">
        <f>IFERROR(SUM(M7:M31)/SUM(L7:L31),0)</f>
        <v>1</v>
      </c>
      <c r="M82" s="13">
        <f>IFERROR(SUM(N7:N30)/SUM(M7:M30),0)</f>
        <v>1</v>
      </c>
      <c r="N82" s="13">
        <f>IFERROR(SUM(O7:O29)/SUM(N7:N29),0)</f>
        <v>1</v>
      </c>
      <c r="O82" s="13">
        <f>IFERROR(SUM(P7:P28)/SUM(O7:O28),0)</f>
        <v>1</v>
      </c>
      <c r="P82" s="13">
        <f>IFERROR(SUM(Q7:Q27)/SUM(P7:P27),0)</f>
        <v>1</v>
      </c>
      <c r="Q82" s="13">
        <f>IFERROR(SUM(R7:R26)/SUM(Q7:Q26),0)</f>
        <v>1</v>
      </c>
      <c r="R82" s="13">
        <f>IFERROR(SUM(S7:S25)/SUM(R7:R25),0)</f>
        <v>1</v>
      </c>
      <c r="S82" s="13">
        <f>IFERROR(SUM(T7:T24)/SUM(S7:S24),0)</f>
        <v>1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1.00342877668186</v>
      </c>
      <c r="X82" s="13">
        <f>IFERROR(SUM(Y7:Y19)/SUM(X7:X19),0)</f>
        <v>1.00021899415088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X82" s="6" t="s">
        <v>28</v>
      </c>
      <c r="AY82" s="13">
        <f>IFERROR(SUM(AZ7:AZ40)/SUM(AY7:AY40),0)</f>
        <v>1.16343957466639</v>
      </c>
      <c r="AZ82" s="13">
        <f>IFERROR(SUM(BA7:BA39)/SUM(AZ7:AZ39),0)</f>
        <v>1.01898157215929</v>
      </c>
      <c r="BA82" s="13">
        <f>IFERROR(SUM(BB7:BB38)/SUM(BA7:BA38),0)</f>
        <v>1.00396156793682</v>
      </c>
      <c r="BB82" s="13">
        <f>IFERROR(SUM(BC7:BC37)/SUM(BB7:BB37),0)</f>
        <v>0.996701825704054</v>
      </c>
      <c r="BC82" s="13">
        <f>IFERROR(SUM(BD7:BD36)/SUM(BC7:BC36),0)</f>
        <v>0.994067195393261</v>
      </c>
      <c r="BD82" s="13">
        <f>IFERROR(SUM(BE7:BE35)/SUM(BD7:BD35),0)</f>
        <v>0.992527320808367</v>
      </c>
      <c r="BE82" s="13">
        <f>IFERROR(SUM(BF7:BF34)/SUM(BE7:BE34),0)</f>
        <v>0.992084962022682</v>
      </c>
      <c r="BF82" s="13">
        <f>IFERROR(SUM(BG7:BG33)/SUM(BF7:BF33),0)</f>
        <v>0.991458272593246</v>
      </c>
      <c r="BG82" s="13">
        <f>IFERROR(SUM(BH7:BH32)/SUM(BG7:BG32),0)</f>
        <v>0.990924686187512</v>
      </c>
      <c r="BH82" s="13">
        <f>IFERROR(SUM(BI7:BI31)/SUM(BH7:BH31),0)</f>
        <v>1</v>
      </c>
      <c r="BI82" s="13">
        <f>IFERROR(SUM(BJ7:BJ30)/SUM(BI7:BI30),0)</f>
        <v>1</v>
      </c>
      <c r="BJ82" s="13">
        <f>IFERROR(SUM(BK7:BK29)/SUM(BJ7:BJ29),0)</f>
        <v>1</v>
      </c>
      <c r="BK82" s="13">
        <f>IFERROR(SUM(BL7:BL28)/SUM(BK7:BK28),0)</f>
        <v>1</v>
      </c>
      <c r="BL82" s="13">
        <f>IFERROR(SUM(BM7:BM27)/SUM(BL7:BL27),0)</f>
        <v>1</v>
      </c>
      <c r="BM82" s="13">
        <f>IFERROR(SUM(BN7:BN26)/SUM(BM7:BM26),0)</f>
        <v>1</v>
      </c>
      <c r="BN82" s="13">
        <f>IFERROR(SUM(BO7:BO25)/SUM(BN7:BN25),0)</f>
        <v>1</v>
      </c>
      <c r="BO82" s="13">
        <f>IFERROR(SUM(BP7:BP24)/SUM(BO7:BO24),0)</f>
        <v>1</v>
      </c>
      <c r="BP82" s="13">
        <f>IFERROR(SUM(BQ7:BQ23)/SUM(BP7:BP23),0)</f>
        <v>1</v>
      </c>
      <c r="BQ82" s="13">
        <f>IFERROR(SUM(BR7:BR22)/SUM(BQ7:BQ22),0)</f>
        <v>1</v>
      </c>
      <c r="BR82" s="13">
        <f>IFERROR(SUM(BS7:BS21)/SUM(BR7:BR21),0)</f>
        <v>1</v>
      </c>
      <c r="BS82" s="13">
        <f>IFERROR(SUM(BT7:BT20)/SUM(BS7:BS20),0)</f>
        <v>1.00440020827241</v>
      </c>
      <c r="BT82" s="13">
        <f>IFERROR(SUM(BU7:BU19)/SUM(BT7:BT19),0)</f>
        <v>1.00026919754099</v>
      </c>
      <c r="BU82" s="13">
        <f>IFERROR(SUM(BV7:BV18)/SUM(BU7:BU18),0)</f>
        <v>1</v>
      </c>
      <c r="BV82" s="13">
        <f>IFERROR(SUM(BW7:BW17)/SUM(BV7:BV17),0)</f>
        <v>1</v>
      </c>
      <c r="BW82" s="13">
        <f>IFERROR(SUM(BX7:BX16)/SUM(BW7:BW16),0)</f>
        <v>1</v>
      </c>
      <c r="BX82" s="13">
        <f>IFERROR(SUM(BY7:BY15)/SUM(BX7:BX15),0)</f>
        <v>1</v>
      </c>
      <c r="BY82" s="13">
        <f>IFERROR(SUM(BZ7:BZ14)/SUM(BY7:BY14),0)</f>
        <v>1</v>
      </c>
      <c r="BZ82" s="13">
        <f>IFERROR(SUM(CA7:CA13)/SUM(BZ7:BZ13),0)</f>
        <v>1</v>
      </c>
      <c r="CA82" s="13">
        <f>IFERROR(SUM(CB7:CB12)/SUM(CA7:CA12),0)</f>
        <v>1</v>
      </c>
      <c r="CB82" s="13">
        <f>IFERROR(SUM(CC7:CC11)/SUM(CB7:CB11),0)</f>
        <v>1</v>
      </c>
      <c r="CC82" s="13">
        <f>IFERROR(SUM(CD7:CD10)/SUM(CC7:CC10),0)</f>
        <v>1</v>
      </c>
      <c r="CD82" s="13">
        <f>IFERROR(SUM(CE7:CE9)/SUM(CD7:CD9),0)</f>
        <v>1</v>
      </c>
      <c r="CE82" s="13">
        <f>IFERROR(SUM(CF7:CF8)/SUM(CE7:CE8),0)</f>
        <v>1</v>
      </c>
      <c r="CF82" s="13">
        <f>IFERROR(SUM(CG7:CG7)/SUM(CF7:CF7),0)</f>
        <v>1</v>
      </c>
      <c r="CG82" s="13" t="s">
        <v>25</v>
      </c>
    </row>
    <row r="83" ht="15" customHeight="1" outlineLevel="1" spans="2:85">
      <c r="B83" s="6" t="s">
        <v>29</v>
      </c>
      <c r="C83" s="13">
        <f>IFERROR(SUM(D39:D40)/SUM(C39:C40),0)</f>
        <v>1.00218196093145</v>
      </c>
      <c r="D83" s="13">
        <f>IFERROR(SUM(E38:E39)/SUM(D38:D39),0)</f>
        <v>1</v>
      </c>
      <c r="E83" s="13">
        <f>IFERROR(SUM(F37:F38)/SUM(E37:E38),0)</f>
        <v>1.00017550458622</v>
      </c>
      <c r="F83" s="13">
        <f>IFERROR(SUM(G36:G37)/SUM(F36:F37),0)</f>
        <v>1</v>
      </c>
      <c r="G83" s="13">
        <f>IFERROR(SUM(H35:H36)/SUM(G35:G36),0)</f>
        <v>1</v>
      </c>
      <c r="H83" s="13">
        <f>IFERROR(SUM(I34:I35)/SUM(H34:H35),0)</f>
        <v>1</v>
      </c>
      <c r="I83" s="13">
        <f>IFERROR(SUM(J33:J34)/SUM(I33:I34),0)</f>
        <v>1</v>
      </c>
      <c r="J83" s="13">
        <f>IFERROR(SUM(K32:K33)/SUM(J32:J33),0)</f>
        <v>1</v>
      </c>
      <c r="K83" s="13">
        <f>IFERROR(SUM(L31:L32)/SUM(K31:K32),0)</f>
        <v>1</v>
      </c>
      <c r="L83" s="13">
        <f>IFERROR(SUM(M30:M31)/SUM(L30:L31),0)</f>
        <v>1</v>
      </c>
      <c r="M83" s="13">
        <f>IFERROR(SUM(N29:N30)/SUM(M29:M30),0)</f>
        <v>1</v>
      </c>
      <c r="N83" s="13">
        <f>IFERROR(SUM(O28:O29)/SUM(N28:N29),0)</f>
        <v>1</v>
      </c>
      <c r="O83" s="13">
        <f>IFERROR(SUM(P27:P28)/SUM(O27:O28),0)</f>
        <v>1</v>
      </c>
      <c r="P83" s="13">
        <f>IFERROR(SUM(Q26:Q27)/SUM(P26:P27),0)</f>
        <v>1</v>
      </c>
      <c r="Q83" s="13">
        <f>IFERROR(SUM(R25:R26)/SUM(Q25:Q26),0)</f>
        <v>1</v>
      </c>
      <c r="R83" s="13">
        <f>IFERROR(SUM(S24:S25)/SUM(R24:R25),0)</f>
        <v>1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1.00060017387169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X83" s="6" t="s">
        <v>29</v>
      </c>
      <c r="AY83" s="13">
        <f>IFERROR(SUM(AZ39:AZ40)/SUM(AY39:AY40),0)</f>
        <v>1.00218909555624</v>
      </c>
      <c r="AZ83" s="13">
        <f>IFERROR(SUM(BA38:BA39)/SUM(AZ38:AZ39),0)</f>
        <v>1</v>
      </c>
      <c r="BA83" s="13">
        <f>IFERROR(SUM(BB37:BB38)/SUM(BA37:BA38),0)</f>
        <v>1.00018819948213</v>
      </c>
      <c r="BB83" s="13">
        <f>IFERROR(SUM(BC36:BC37)/SUM(BB36:BB37),0)</f>
        <v>1</v>
      </c>
      <c r="BC83" s="13">
        <f>IFERROR(SUM(BD35:BD36)/SUM(BC35:BC36),0)</f>
        <v>1</v>
      </c>
      <c r="BD83" s="13">
        <f>IFERROR(SUM(BE34:BE35)/SUM(BD34:BD35),0)</f>
        <v>1</v>
      </c>
      <c r="BE83" s="13">
        <f>IFERROR(SUM(BF33:BF34)/SUM(BE33:BE34),0)</f>
        <v>1</v>
      </c>
      <c r="BF83" s="13">
        <f>IFERROR(SUM(BG32:BG33)/SUM(BF32:BF33),0)</f>
        <v>1</v>
      </c>
      <c r="BG83" s="13">
        <f>IFERROR(SUM(BH31:BH32)/SUM(BG31:BG32),0)</f>
        <v>1</v>
      </c>
      <c r="BH83" s="13">
        <f>IFERROR(SUM(BI30:BI31)/SUM(BH30:BH31),0)</f>
        <v>1</v>
      </c>
      <c r="BI83" s="13">
        <f>IFERROR(SUM(BJ29:BJ30)/SUM(BI29:BI30),0)</f>
        <v>1</v>
      </c>
      <c r="BJ83" s="13">
        <f>IFERROR(SUM(BK28:BK29)/SUM(BJ28:BJ29),0)</f>
        <v>1</v>
      </c>
      <c r="BK83" s="13">
        <f>IFERROR(SUM(BL27:BL28)/SUM(BK27:BK28),0)</f>
        <v>1</v>
      </c>
      <c r="BL83" s="13">
        <f>IFERROR(SUM(BM26:BM27)/SUM(BL26:BL27),0)</f>
        <v>1</v>
      </c>
      <c r="BM83" s="13">
        <f>IFERROR(SUM(BN25:BN26)/SUM(BM25:BM26),0)</f>
        <v>1</v>
      </c>
      <c r="BN83" s="13">
        <f>IFERROR(SUM(BO24:BO25)/SUM(BN24:BN25),0)</f>
        <v>1</v>
      </c>
      <c r="BO83" s="13">
        <f>IFERROR(SUM(BP23:BP24)/SUM(BO23:BO24),0)</f>
        <v>1</v>
      </c>
      <c r="BP83" s="13">
        <f>IFERROR(SUM(BQ22:BQ23)/SUM(BP22:BP23),0)</f>
        <v>1</v>
      </c>
      <c r="BQ83" s="13">
        <f>IFERROR(SUM(BR21:BR22)/SUM(BQ21:BQ22),0)</f>
        <v>1</v>
      </c>
      <c r="BR83" s="13">
        <f>IFERROR(SUM(BS20:BS21)/SUM(BR20:BR21),0)</f>
        <v>1</v>
      </c>
      <c r="BS83" s="13">
        <f>IFERROR(SUM(BT19:BT20)/SUM(BS19:BS20),0)</f>
        <v>1</v>
      </c>
      <c r="BT83" s="13">
        <f>IFERROR(SUM(BU18:BU19)/SUM(BT18:BT19),0)</f>
        <v>1.00083289862422</v>
      </c>
      <c r="BU83" s="13">
        <f>IFERROR(SUM(BV17:BV18)/SUM(BU17:BU18),0)</f>
        <v>1</v>
      </c>
      <c r="BV83" s="13">
        <f>IFERROR(SUM(BW16:BW17)/SUM(BV16:BV17),0)</f>
        <v>1</v>
      </c>
      <c r="BW83" s="13">
        <f>IFERROR(SUM(BX15:BX16)/SUM(BW15:BW16),0)</f>
        <v>1</v>
      </c>
      <c r="BX83" s="13">
        <f>IFERROR(SUM(BY14:BY15)/SUM(BX14:BX15),0)</f>
        <v>1</v>
      </c>
      <c r="BY83" s="13">
        <f>IFERROR(SUM(BZ13:BZ14)/SUM(BY13:BY14),0)</f>
        <v>1</v>
      </c>
      <c r="BZ83" s="13">
        <f>IFERROR(SUM(CA12:CA13)/SUM(BZ12:BZ13),0)</f>
        <v>1</v>
      </c>
      <c r="CA83" s="13">
        <f>IFERROR(SUM(CB11:CB12)/SUM(CA11:CA12),0)</f>
        <v>1</v>
      </c>
      <c r="CB83" s="13">
        <f>IFERROR(SUM(CC10:CC11)/SUM(CB10:CB11),0)</f>
        <v>1</v>
      </c>
      <c r="CC83" s="13">
        <f>IFERROR(SUM(CD9:CD10)/SUM(CC9:CC10),0)</f>
        <v>1</v>
      </c>
      <c r="CD83" s="13">
        <f>IFERROR(SUM(CE8:CE9)/SUM(CD8:CD9),0)</f>
        <v>1</v>
      </c>
      <c r="CE83" s="13">
        <f>IFERROR(SUM(CF7:CF8)/SUM(CE7:CE8),0)</f>
        <v>1</v>
      </c>
      <c r="CF83" s="13">
        <f>IFERROR(SUM(CG7:CG7)/SUM(CF7:CF7),0)</f>
        <v>1</v>
      </c>
      <c r="CG83" s="13" t="s">
        <v>25</v>
      </c>
    </row>
    <row r="84" ht="15" customHeight="1" outlineLevel="1" spans="2:85">
      <c r="B84" s="6" t="s">
        <v>30</v>
      </c>
      <c r="C84" s="13">
        <f>IFERROR(AVERAGE(C77:C79),0)</f>
        <v>1.0076056572678</v>
      </c>
      <c r="D84" s="13">
        <f>IFERROR(AVERAGE(D76:D78),0)</f>
        <v>1.00050421075807</v>
      </c>
      <c r="E84" s="13">
        <f>IFERROR(AVERAGE(E75:E77),0)</f>
        <v>0.999607853629202</v>
      </c>
      <c r="F84" s="13">
        <f>IFERROR(AVERAGE(F74:F76),0)</f>
        <v>0.999946092748504</v>
      </c>
      <c r="G84" s="13">
        <f>IFERROR(AVERAGE(G73:G75),0)</f>
        <v>0.999644200901656</v>
      </c>
      <c r="H84" s="13">
        <f>IFERROR(AVERAGE(H72:H74),0)</f>
        <v>0.998954022512087</v>
      </c>
      <c r="I84" s="13">
        <f>IFERROR(AVERAGE(I71:I73),0)</f>
        <v>0.999968157358691</v>
      </c>
      <c r="J84" s="13">
        <f>IFERROR(AVERAGE(J70:J72),0)</f>
        <v>1</v>
      </c>
      <c r="K84" s="13">
        <f>IFERROR(AVERAGE(K69:K71),0)</f>
        <v>1</v>
      </c>
      <c r="L84" s="13">
        <f>IFERROR(AVERAGE(L68:L70),0)</f>
        <v>1</v>
      </c>
      <c r="M84" s="13">
        <f>IFERROR(AVERAGE(M67:M69),0)</f>
        <v>1</v>
      </c>
      <c r="N84" s="13">
        <f>IFERROR(AVERAGE(N66:N68),0)</f>
        <v>1</v>
      </c>
      <c r="O84" s="13">
        <f>IFERROR(AVERAGE(O65:O67),0)</f>
        <v>1</v>
      </c>
      <c r="P84" s="13">
        <f>IFERROR(AVERAGE(P64:P66),0)</f>
        <v>1</v>
      </c>
      <c r="Q84" s="13">
        <f>IFERROR(AVERAGE(Q63:Q65),0)</f>
        <v>1</v>
      </c>
      <c r="R84" s="13">
        <f>IFERROR(AVERAGE(R62:R64),0)</f>
        <v>1</v>
      </c>
      <c r="S84" s="13">
        <f>IFERROR(AVERAGE(S61:S63),0)</f>
        <v>1</v>
      </c>
      <c r="T84" s="13">
        <f>IFERROR(AVERAGE(T60:T62),0)</f>
        <v>1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1.00395014741519</v>
      </c>
      <c r="X84" s="13">
        <f>IFERROR(AVERAGE(X56:X58),0)</f>
        <v>1.00023667304247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X84" s="6" t="s">
        <v>30</v>
      </c>
      <c r="AY84" s="13">
        <f>IFERROR(AVERAGE(AY77:AY79),0)</f>
        <v>1.00755019800561</v>
      </c>
      <c r="AZ84" s="13">
        <f>IFERROR(AVERAGE(AZ76:AZ78),0)</f>
        <v>1.00049517248526</v>
      </c>
      <c r="BA84" s="13">
        <f>IFERROR(AVERAGE(BA75:BA77),0)</f>
        <v>0.999636104948398</v>
      </c>
      <c r="BB84" s="13">
        <f>IFERROR(AVERAGE(BB74:BB76),0)</f>
        <v>0.99994633281372</v>
      </c>
      <c r="BC84" s="13">
        <f>IFERROR(AVERAGE(BC73:BC75),0)</f>
        <v>0.999432460911199</v>
      </c>
      <c r="BD84" s="13">
        <f>IFERROR(AVERAGE(BD72:BD74),0)</f>
        <v>0.998378184778376</v>
      </c>
      <c r="BE84" s="13">
        <f>IFERROR(AVERAGE(BE71:BE73),0)</f>
        <v>0.999949488122547</v>
      </c>
      <c r="BF84" s="13">
        <f>IFERROR(AVERAGE(BF70:BF72),0)</f>
        <v>1</v>
      </c>
      <c r="BG84" s="13">
        <f>IFERROR(AVERAGE(BG69:BG71),0)</f>
        <v>1</v>
      </c>
      <c r="BH84" s="13">
        <f>IFERROR(AVERAGE(BH68:BH70),0)</f>
        <v>1</v>
      </c>
      <c r="BI84" s="13">
        <f>IFERROR(AVERAGE(BI67:BI69),0)</f>
        <v>1</v>
      </c>
      <c r="BJ84" s="13">
        <f>IFERROR(AVERAGE(BJ66:BJ68),0)</f>
        <v>1</v>
      </c>
      <c r="BK84" s="13">
        <f>IFERROR(AVERAGE(BK65:BK67),0)</f>
        <v>1</v>
      </c>
      <c r="BL84" s="13">
        <f>IFERROR(AVERAGE(BL64:BL66),0)</f>
        <v>1</v>
      </c>
      <c r="BM84" s="13">
        <f>IFERROR(AVERAGE(BM63:BM65),0)</f>
        <v>1</v>
      </c>
      <c r="BN84" s="13">
        <f>IFERROR(AVERAGE(BN62:BN64),0)</f>
        <v>1</v>
      </c>
      <c r="BO84" s="13">
        <f>IFERROR(AVERAGE(BO61:BO63),0)</f>
        <v>1</v>
      </c>
      <c r="BP84" s="13">
        <f>IFERROR(AVERAGE(BP60:BP62),0)</f>
        <v>1</v>
      </c>
      <c r="BQ84" s="13">
        <f>IFERROR(AVERAGE(BQ59:BQ61),0)</f>
        <v>1</v>
      </c>
      <c r="BR84" s="13">
        <f>IFERROR(AVERAGE(BR58:BR60),0)</f>
        <v>1</v>
      </c>
      <c r="BS84" s="13">
        <f>IFERROR(AVERAGE(BS57:BS59),0)</f>
        <v>1.0050294935088</v>
      </c>
      <c r="BT84" s="13">
        <f>IFERROR(AVERAGE(BT56:BT58),0)</f>
        <v>1.00030038079951</v>
      </c>
      <c r="BU84" s="13">
        <f>IFERROR(AVERAGE(BU55:BU57),0)</f>
        <v>1</v>
      </c>
      <c r="BV84" s="13">
        <f>IFERROR(AVERAGE(BV54:BV56),0)</f>
        <v>1</v>
      </c>
      <c r="BW84" s="13">
        <f>IFERROR(AVERAGE(BW53:BW55),0)</f>
        <v>1</v>
      </c>
      <c r="BX84" s="13">
        <f>IFERROR(AVERAGE(BX52:BX54),0)</f>
        <v>1</v>
      </c>
      <c r="BY84" s="13">
        <f>IFERROR(AVERAGE(BY51:BY53),0)</f>
        <v>1</v>
      </c>
      <c r="BZ84" s="13">
        <f>IFERROR(AVERAGE(BZ50:BZ52),0)</f>
        <v>1</v>
      </c>
      <c r="CA84" s="13">
        <f>IFERROR(AVERAGE(CA49:CA51),0)</f>
        <v>1</v>
      </c>
      <c r="CB84" s="13">
        <f>IFERROR(AVERAGE(CB48:CB50),0)</f>
        <v>1</v>
      </c>
      <c r="CC84" s="13">
        <f>IFERROR(AVERAGE(CC47:CC49),0)</f>
        <v>1</v>
      </c>
      <c r="CD84" s="13">
        <f>IFERROR(AVERAGE(CD46:CD48),0)</f>
        <v>1</v>
      </c>
      <c r="CE84" s="13">
        <f>IFERROR(AVERAGE(CE46:CE47),0)</f>
        <v>1</v>
      </c>
      <c r="CF84" s="13">
        <f>IFERROR(AVERAGE(CF46:CF46),0)</f>
        <v>1</v>
      </c>
      <c r="CG84" s="13" t="s">
        <v>25</v>
      </c>
    </row>
    <row r="85" ht="15" customHeight="1" outlineLevel="1" spans="2:85">
      <c r="B85" s="6" t="s">
        <v>31</v>
      </c>
      <c r="C85" s="13">
        <f>IFERROR(SUM(D38:D40)/SUM(C38:C40),0)</f>
        <v>1.00808411878477</v>
      </c>
      <c r="D85" s="13">
        <f>IFERROR(SUM(E37:E39)/SUM(D37:D39),0)</f>
        <v>1.00054503707982</v>
      </c>
      <c r="E85" s="13">
        <f>IFERROR(SUM(F36:F38)/SUM(E36:E38),0)</f>
        <v>0.999640258807266</v>
      </c>
      <c r="F85" s="13">
        <f>IFERROR(SUM(G35:G37)/SUM(F35:F37),0)</f>
        <v>0.999949800176255</v>
      </c>
      <c r="G85" s="13">
        <f>IFERROR(SUM(H34:H36)/SUM(G34:G36),0)</f>
        <v>0.999635852815107</v>
      </c>
      <c r="H85" s="13">
        <f>IFERROR(SUM(I33:I35)/SUM(H33:H35),0)</f>
        <v>0.999063414958363</v>
      </c>
      <c r="I85" s="13">
        <f>IFERROR(SUM(J32:J34)/SUM(I32:I34),0)</f>
        <v>0.999970905975613</v>
      </c>
      <c r="J85" s="13">
        <f>IFERROR(SUM(K31:K33)/SUM(J31:J33),0)</f>
        <v>1</v>
      </c>
      <c r="K85" s="13">
        <f>IFERROR(SUM(L30:L32)/SUM(K30:K32),0)</f>
        <v>1</v>
      </c>
      <c r="L85" s="13">
        <f>IFERROR(SUM(M29:M31)/SUM(L29:L31),0)</f>
        <v>1</v>
      </c>
      <c r="M85" s="13">
        <f>IFERROR(SUM(N28:N30)/SUM(M28:M30),0)</f>
        <v>1</v>
      </c>
      <c r="N85" s="13">
        <f>IFERROR(SUM(O27:O29)/SUM(N27:N29),0)</f>
        <v>1</v>
      </c>
      <c r="O85" s="13">
        <f>IFERROR(SUM(P26:P28)/SUM(O26:O28),0)</f>
        <v>1</v>
      </c>
      <c r="P85" s="13">
        <f>IFERROR(SUM(Q25:Q27)/SUM(P25:P27),0)</f>
        <v>1</v>
      </c>
      <c r="Q85" s="13">
        <f>IFERROR(SUM(R24:R26)/SUM(Q24:Q26),0)</f>
        <v>1</v>
      </c>
      <c r="R85" s="13">
        <f>IFERROR(SUM(S23:S25)/SUM(R23:R25),0)</f>
        <v>1</v>
      </c>
      <c r="S85" s="13">
        <f>IFERROR(SUM(T22:T24)/SUM(S22:S24),0)</f>
        <v>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1.00863351357498</v>
      </c>
      <c r="X85" s="13">
        <f>IFERROR(SUM(Y17:Y19)/SUM(X17:X19),0)</f>
        <v>1.00046733726451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X85" s="6" t="s">
        <v>31</v>
      </c>
      <c r="AY85" s="13">
        <f>IFERROR(SUM(AZ38:AZ40)/SUM(AY38:AY40),0)</f>
        <v>1.00788007918832</v>
      </c>
      <c r="AZ85" s="13">
        <f>IFERROR(SUM(BA37:BA39)/SUM(AZ37:AZ39),0)</f>
        <v>1.00052633859565</v>
      </c>
      <c r="BA85" s="13">
        <f>IFERROR(SUM(BB36:BB38)/SUM(BA36:BA38),0)</f>
        <v>0.999673647267135</v>
      </c>
      <c r="BB85" s="13">
        <f>IFERROR(SUM(BC35:BC37)/SUM(BB35:BB37),0)</f>
        <v>0.999950370552398</v>
      </c>
      <c r="BC85" s="13">
        <f>IFERROR(SUM(BD34:BD36)/SUM(BC34:BC36),0)</f>
        <v>0.999420884024067</v>
      </c>
      <c r="BD85" s="13">
        <f>IFERROR(SUM(BE33:BE35)/SUM(BD33:BD35),0)</f>
        <v>0.99851912115555</v>
      </c>
      <c r="BE85" s="13">
        <f>IFERROR(SUM(BF32:BF34)/SUM(BE32:BE34),0)</f>
        <v>0.999954047913323</v>
      </c>
      <c r="BF85" s="13">
        <f>IFERROR(SUM(BG31:BG33)/SUM(BF31:BF33),0)</f>
        <v>1</v>
      </c>
      <c r="BG85" s="13">
        <f>IFERROR(SUM(BH30:BH32)/SUM(BG30:BG32),0)</f>
        <v>1</v>
      </c>
      <c r="BH85" s="13">
        <f>IFERROR(SUM(BI29:BI31)/SUM(BH29:BH31),0)</f>
        <v>1</v>
      </c>
      <c r="BI85" s="13">
        <f>IFERROR(SUM(BJ28:BJ30)/SUM(BI28:BI30),0)</f>
        <v>1</v>
      </c>
      <c r="BJ85" s="13">
        <f>IFERROR(SUM(BK27:BK29)/SUM(BJ27:BJ29),0)</f>
        <v>1</v>
      </c>
      <c r="BK85" s="13">
        <f>IFERROR(SUM(BL26:BL28)/SUM(BK26:BK28),0)</f>
        <v>1</v>
      </c>
      <c r="BL85" s="13">
        <f>IFERROR(SUM(BM25:BM27)/SUM(BL25:BL27),0)</f>
        <v>1</v>
      </c>
      <c r="BM85" s="13">
        <f>IFERROR(SUM(BN24:BN26)/SUM(BM24:BM26),0)</f>
        <v>1</v>
      </c>
      <c r="BN85" s="13">
        <f>IFERROR(SUM(BO23:BO25)/SUM(BN23:BN25),0)</f>
        <v>1</v>
      </c>
      <c r="BO85" s="13">
        <f>IFERROR(SUM(BP22:BP24)/SUM(BO22:BO24),0)</f>
        <v>1</v>
      </c>
      <c r="BP85" s="13">
        <f>IFERROR(SUM(BQ21:BQ23)/SUM(BP21:BP23),0)</f>
        <v>1</v>
      </c>
      <c r="BQ85" s="13">
        <f>IFERROR(SUM(BR20:BR22)/SUM(BQ20:BQ22),0)</f>
        <v>1</v>
      </c>
      <c r="BR85" s="13">
        <f>IFERROR(SUM(BS19:BS21)/SUM(BR19:BR21),0)</f>
        <v>1</v>
      </c>
      <c r="BS85" s="13">
        <f>IFERROR(SUM(BT18:BT20)/SUM(BS18:BS20),0)</f>
        <v>1.01336120464113</v>
      </c>
      <c r="BT85" s="13">
        <f>IFERROR(SUM(BU17:BU19)/SUM(BT17:BT19),0)</f>
        <v>1.00064028821212</v>
      </c>
      <c r="BU85" s="13">
        <f>IFERROR(SUM(BV16:BV18)/SUM(BU16:BU18),0)</f>
        <v>1</v>
      </c>
      <c r="BV85" s="13">
        <f>IFERROR(SUM(BW15:BW17)/SUM(BV15:BV17),0)</f>
        <v>1</v>
      </c>
      <c r="BW85" s="13">
        <f>IFERROR(SUM(BX14:BX16)/SUM(BW14:BW16),0)</f>
        <v>1</v>
      </c>
      <c r="BX85" s="13">
        <f>IFERROR(SUM(BY13:BY15)/SUM(BX13:BX15),0)</f>
        <v>1</v>
      </c>
      <c r="BY85" s="13">
        <f>IFERROR(SUM(BZ12:BZ14)/SUM(BY12:BY14),0)</f>
        <v>1</v>
      </c>
      <c r="BZ85" s="13">
        <f>IFERROR(SUM(CA11:CA13)/SUM(BZ11:BZ13),0)</f>
        <v>1</v>
      </c>
      <c r="CA85" s="13">
        <f>IFERROR(SUM(CB10:CB12)/SUM(CA10:CA12),0)</f>
        <v>1</v>
      </c>
      <c r="CB85" s="13">
        <f>IFERROR(SUM(CC9:CC11)/SUM(CB9:CB11),0)</f>
        <v>1</v>
      </c>
      <c r="CC85" s="13">
        <f>IFERROR(SUM(CD8:CD10)/SUM(CC8:CC10),0)</f>
        <v>1</v>
      </c>
      <c r="CD85" s="13">
        <f>IFERROR(SUM(CE7:CE9)/SUM(CD7:CD9),0)</f>
        <v>1</v>
      </c>
      <c r="CE85" s="13">
        <f>IFERROR(SUM(CF7:CF8)/SUM(CE7:CE8),0)</f>
        <v>1</v>
      </c>
      <c r="CF85" s="13">
        <f>IFERROR(SUM(CG7:CG7)/SUM(CF7:CF7),0)</f>
        <v>1</v>
      </c>
      <c r="CG85" s="13" t="s">
        <v>25</v>
      </c>
    </row>
    <row r="86" ht="15" customHeight="1" outlineLevel="1" spans="2:85">
      <c r="B86" s="6" t="s">
        <v>32</v>
      </c>
      <c r="C86" s="13">
        <f>IFERROR(SUM(D37:D40)/SUM(C37:C40),0)</f>
        <v>1.03806817868473</v>
      </c>
      <c r="D86" s="13">
        <f>IFERROR(SUM(E36:E39)/SUM(D36:D39),0)</f>
        <v>1.00260227895615</v>
      </c>
      <c r="E86" s="13">
        <f>IFERROR(SUM(F35:F38)/SUM(E35:E38),0)</f>
        <v>1.0004661607736</v>
      </c>
      <c r="F86" s="13">
        <f>IFERROR(SUM(G34:G37)/SUM(F34:F37),0)</f>
        <v>1.00030223582731</v>
      </c>
      <c r="G86" s="13">
        <f>IFERROR(SUM(H33:H36)/SUM(G33:G36),0)</f>
        <v>0.999736202115397</v>
      </c>
      <c r="H86" s="13">
        <f>IFERROR(SUM(I32:I35)/SUM(H32:H35),0)</f>
        <v>0.999294408022432</v>
      </c>
      <c r="I86" s="13">
        <f>IFERROR(SUM(J31:J34)/SUM(I31:I34),0)</f>
        <v>0.999977369381905</v>
      </c>
      <c r="J86" s="13">
        <f>IFERROR(SUM(K30:K33)/SUM(J30:J33),0)</f>
        <v>1</v>
      </c>
      <c r="K86" s="13">
        <f>IFERROR(SUM(L29:L32)/SUM(K29:K32),0)</f>
        <v>1</v>
      </c>
      <c r="L86" s="13">
        <f>IFERROR(SUM(M28:M31)/SUM(L28:L31),0)</f>
        <v>1</v>
      </c>
      <c r="M86" s="13">
        <f>IFERROR(SUM(N27:N30)/SUM(M27:M30),0)</f>
        <v>1</v>
      </c>
      <c r="N86" s="13">
        <f>IFERROR(SUM(O26:O29)/SUM(N26:N29),0)</f>
        <v>1</v>
      </c>
      <c r="O86" s="13">
        <f>IFERROR(SUM(P25:P28)/SUM(O25:O28),0)</f>
        <v>1</v>
      </c>
      <c r="P86" s="13">
        <f>IFERROR(SUM(Q24:Q27)/SUM(P24:P27),0)</f>
        <v>1</v>
      </c>
      <c r="Q86" s="13">
        <f>IFERROR(SUM(R23:R26)/SUM(Q23:Q26),0)</f>
        <v>1</v>
      </c>
      <c r="R86" s="13">
        <f>IFERROR(SUM(S22:S25)/SUM(R22:R25),0)</f>
        <v>1</v>
      </c>
      <c r="S86" s="13">
        <f>IFERROR(SUM(T21:T24)/SUM(S21:S24),0)</f>
        <v>1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1.00691851881767</v>
      </c>
      <c r="X86" s="13">
        <f>IFERROR(SUM(Y16:Y19)/SUM(X16:X19),0)</f>
        <v>1.00038810890807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X86" s="6" t="s">
        <v>32</v>
      </c>
      <c r="AY86" s="13">
        <f>IFERROR(SUM(AZ37:AZ40)/SUM(AY37:AY40),0)</f>
        <v>1.0365326724774</v>
      </c>
      <c r="AZ86" s="13">
        <f>IFERROR(SUM(BA36:BA39)/SUM(AZ36:AZ39),0)</f>
        <v>1.00286909156785</v>
      </c>
      <c r="BA86" s="13">
        <f>IFERROR(SUM(BB35:BB38)/SUM(BA35:BA38),0)</f>
        <v>1.0006099939006</v>
      </c>
      <c r="BB86" s="13">
        <f>IFERROR(SUM(BC34:BC37)/SUM(BB34:BB37),0)</f>
        <v>1.00044545038071</v>
      </c>
      <c r="BC86" s="13">
        <f>IFERROR(SUM(BD33:BD36)/SUM(BC33:BC36),0)</f>
        <v>0.999582822991361</v>
      </c>
      <c r="BD86" s="13">
        <f>IFERROR(SUM(BE32:BE35)/SUM(BD32:BD35),0)</f>
        <v>0.998883530110658</v>
      </c>
      <c r="BE86" s="13">
        <f>IFERROR(SUM(BF31:BF34)/SUM(BE31:BE34),0)</f>
        <v>0.999964228596617</v>
      </c>
      <c r="BF86" s="13">
        <f>IFERROR(SUM(BG30:BG33)/SUM(BF30:BF33),0)</f>
        <v>1</v>
      </c>
      <c r="BG86" s="13">
        <f>IFERROR(SUM(BH29:BH32)/SUM(BG29:BG32),0)</f>
        <v>1</v>
      </c>
      <c r="BH86" s="13">
        <f>IFERROR(SUM(BI28:BI31)/SUM(BH28:BH31),0)</f>
        <v>1</v>
      </c>
      <c r="BI86" s="13">
        <f>IFERROR(SUM(BJ27:BJ30)/SUM(BI27:BI30),0)</f>
        <v>1</v>
      </c>
      <c r="BJ86" s="13">
        <f>IFERROR(SUM(BK26:BK29)/SUM(BJ26:BJ29),0)</f>
        <v>1</v>
      </c>
      <c r="BK86" s="13">
        <f>IFERROR(SUM(BL25:BL28)/SUM(BK25:BK28),0)</f>
        <v>1</v>
      </c>
      <c r="BL86" s="13">
        <f>IFERROR(SUM(BM24:BM27)/SUM(BL24:BL27),0)</f>
        <v>1</v>
      </c>
      <c r="BM86" s="13">
        <f>IFERROR(SUM(BN23:BN26)/SUM(BM23:BM26),0)</f>
        <v>1</v>
      </c>
      <c r="BN86" s="13">
        <f>IFERROR(SUM(BO22:BO25)/SUM(BN22:BN25),0)</f>
        <v>1</v>
      </c>
      <c r="BO86" s="13">
        <f>IFERROR(SUM(BP21:BP24)/SUM(BO21:BO24),0)</f>
        <v>1</v>
      </c>
      <c r="BP86" s="13">
        <f>IFERROR(SUM(BQ20:BQ23)/SUM(BP20:BP23),0)</f>
        <v>1</v>
      </c>
      <c r="BQ86" s="13">
        <f>IFERROR(SUM(BR19:BR22)/SUM(BQ19:BQ22),0)</f>
        <v>1</v>
      </c>
      <c r="BR86" s="13">
        <f>IFERROR(SUM(BS18:BS21)/SUM(BR18:BR21),0)</f>
        <v>1</v>
      </c>
      <c r="BS86" s="13">
        <f>IFERROR(SUM(BT17:BT20)/SUM(BS17:BS20),0)</f>
        <v>1.01033703834705</v>
      </c>
      <c r="BT86" s="13">
        <f>IFERROR(SUM(BU16:BU19)/SUM(BT16:BT19),0)</f>
        <v>1.00052427112857</v>
      </c>
      <c r="BU86" s="13">
        <f>IFERROR(SUM(BV15:BV18)/SUM(BU15:BU18),0)</f>
        <v>1</v>
      </c>
      <c r="BV86" s="13">
        <f>IFERROR(SUM(BW14:BW17)/SUM(BV14:BV17),0)</f>
        <v>1</v>
      </c>
      <c r="BW86" s="13">
        <f>IFERROR(SUM(BX13:BX16)/SUM(BW13:BW16),0)</f>
        <v>1</v>
      </c>
      <c r="BX86" s="13">
        <f>IFERROR(SUM(BY12:BY15)/SUM(BX12:BX15),0)</f>
        <v>1</v>
      </c>
      <c r="BY86" s="13">
        <f>IFERROR(SUM(BZ11:BZ14)/SUM(BY11:BY14),0)</f>
        <v>1</v>
      </c>
      <c r="BZ86" s="13">
        <f>IFERROR(SUM(CA10:CA13)/SUM(BZ10:BZ13),0)</f>
        <v>1</v>
      </c>
      <c r="CA86" s="13">
        <f>IFERROR(SUM(CB9:CB12)/SUM(CA9:CA12),0)</f>
        <v>1</v>
      </c>
      <c r="CB86" s="13">
        <f>IFERROR(SUM(CC8:CC11)/SUM(CB8:CB11),0)</f>
        <v>1</v>
      </c>
      <c r="CC86" s="13">
        <f>IFERROR(SUM(CD7:CD10)/SUM(CC7:CC10),0)</f>
        <v>1</v>
      </c>
      <c r="CD86" s="13">
        <f>IFERROR(SUM(CE7:CE9)/SUM(CD7:CD9),0)</f>
        <v>1</v>
      </c>
      <c r="CE86" s="13">
        <f>IFERROR(SUM(CF7:CF8)/SUM(CE7:CE8),0)</f>
        <v>1</v>
      </c>
      <c r="CF86" s="13">
        <f>IFERROR(SUM(CG7:CG7)/SUM(CF7:CF7),0)</f>
        <v>1</v>
      </c>
      <c r="CG86" s="13" t="s">
        <v>25</v>
      </c>
    </row>
    <row r="87" ht="15" customHeight="1" outlineLevel="1" spans="2:85">
      <c r="B87" s="6" t="s">
        <v>33</v>
      </c>
      <c r="C87" s="13">
        <f>IFERROR(SUM(D36:D40)/SUM(C36:C40),0)</f>
        <v>1.05584192281423</v>
      </c>
      <c r="D87" s="13">
        <f>IFERROR(SUM(E35:E39)/SUM(D35:D39),0)</f>
        <v>1.00576571877575</v>
      </c>
      <c r="E87" s="13">
        <f>IFERROR(SUM(F34:F38)/SUM(E34:E38),0)</f>
        <v>1.00163256273186</v>
      </c>
      <c r="F87" s="13">
        <f>IFERROR(SUM(G33:G37)/SUM(F33:F37),0)</f>
        <v>1.00028226016842</v>
      </c>
      <c r="G87" s="13">
        <f>IFERROR(SUM(H32:H36)/SUM(G32:G36),0)</f>
        <v>0.999782416931107</v>
      </c>
      <c r="H87" s="13">
        <f>IFERROR(SUM(I31:I35)/SUM(H31:H35),0)</f>
        <v>0.999416815257966</v>
      </c>
      <c r="I87" s="13">
        <f>IFERROR(SUM(J30:J34)/SUM(I30:I34),0)</f>
        <v>0.99998252736654</v>
      </c>
      <c r="J87" s="13">
        <f>IFERROR(SUM(K29:K33)/SUM(J29:J33),0)</f>
        <v>1</v>
      </c>
      <c r="K87" s="13">
        <f>IFERROR(SUM(L28:L32)/SUM(K28:K32),0)</f>
        <v>1</v>
      </c>
      <c r="L87" s="13">
        <f>IFERROR(SUM(M27:M31)/SUM(L27:L31),0)</f>
        <v>1</v>
      </c>
      <c r="M87" s="13">
        <f>IFERROR(SUM(N26:N30)/SUM(M26:M30),0)</f>
        <v>1</v>
      </c>
      <c r="N87" s="13">
        <f>IFERROR(SUM(O25:O29)/SUM(N25:N29),0)</f>
        <v>1</v>
      </c>
      <c r="O87" s="13">
        <f>IFERROR(SUM(P24:P28)/SUM(O24:O28),0)</f>
        <v>1</v>
      </c>
      <c r="P87" s="13">
        <f>IFERROR(SUM(Q23:Q27)/SUM(P23:P27),0)</f>
        <v>1</v>
      </c>
      <c r="Q87" s="13">
        <f>IFERROR(SUM(R22:R26)/SUM(Q22:Q26),0)</f>
        <v>1</v>
      </c>
      <c r="R87" s="13">
        <f>IFERROR(SUM(S21:S25)/SUM(R21:R25),0)</f>
        <v>1</v>
      </c>
      <c r="S87" s="13">
        <f>IFERROR(SUM(T20:T24)/SUM(S20:S24),0)</f>
        <v>1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1.00584721921797</v>
      </c>
      <c r="X87" s="13">
        <f>IFERROR(SUM(Y15:Y19)/SUM(X15:X19),0)</f>
        <v>1.00034125804493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X87" s="6" t="s">
        <v>33</v>
      </c>
      <c r="AY87" s="13">
        <f>IFERROR(SUM(AZ36:AZ40)/SUM(AY36:AY40),0)</f>
        <v>1.05575436307082</v>
      </c>
      <c r="AZ87" s="13">
        <f>IFERROR(SUM(BA35:BA39)/SUM(AZ35:AZ39),0)</f>
        <v>1.00663213360618</v>
      </c>
      <c r="BA87" s="13">
        <f>IFERROR(SUM(BB34:BB38)/SUM(BA34:BA38),0)</f>
        <v>1.00219644029141</v>
      </c>
      <c r="BB87" s="13">
        <f>IFERROR(SUM(BC33:BC37)/SUM(BB33:BB37),0)</f>
        <v>1.00041792328502</v>
      </c>
      <c r="BC87" s="13">
        <f>IFERROR(SUM(BD32:BD36)/SUM(BC32:BC36),0)</f>
        <v>0.999655719794815</v>
      </c>
      <c r="BD87" s="13">
        <f>IFERROR(SUM(BE31:BE35)/SUM(BD31:BD35),0)</f>
        <v>0.999076947379242</v>
      </c>
      <c r="BE87" s="13">
        <f>IFERROR(SUM(BF30:BF34)/SUM(BE30:BE34),0)</f>
        <v>0.999972332151057</v>
      </c>
      <c r="BF87" s="13">
        <f>IFERROR(SUM(BG29:BG33)/SUM(BF29:BF33),0)</f>
        <v>1</v>
      </c>
      <c r="BG87" s="13">
        <f>IFERROR(SUM(BH28:BH32)/SUM(BG28:BG32),0)</f>
        <v>1</v>
      </c>
      <c r="BH87" s="13">
        <f>IFERROR(SUM(BI27:BI31)/SUM(BH27:BH31),0)</f>
        <v>1</v>
      </c>
      <c r="BI87" s="13">
        <f>IFERROR(SUM(BJ26:BJ30)/SUM(BI26:BI30),0)</f>
        <v>1</v>
      </c>
      <c r="BJ87" s="13">
        <f>IFERROR(SUM(BK25:BK29)/SUM(BJ25:BJ29),0)</f>
        <v>1</v>
      </c>
      <c r="BK87" s="13">
        <f>IFERROR(SUM(BL24:BL28)/SUM(BK24:BK28),0)</f>
        <v>1</v>
      </c>
      <c r="BL87" s="13">
        <f>IFERROR(SUM(BM23:BM27)/SUM(BL23:BL27),0)</f>
        <v>1</v>
      </c>
      <c r="BM87" s="13">
        <f>IFERROR(SUM(BN22:BN26)/SUM(BM22:BM26),0)</f>
        <v>1</v>
      </c>
      <c r="BN87" s="13">
        <f>IFERROR(SUM(BO21:BO25)/SUM(BN21:BN25),0)</f>
        <v>1</v>
      </c>
      <c r="BO87" s="13">
        <f>IFERROR(SUM(BP20:BP24)/SUM(BO20:BO24),0)</f>
        <v>1</v>
      </c>
      <c r="BP87" s="13">
        <f>IFERROR(SUM(BQ19:BQ23)/SUM(BP19:BP23),0)</f>
        <v>1</v>
      </c>
      <c r="BQ87" s="13">
        <f>IFERROR(SUM(BR18:BR22)/SUM(BQ18:BQ22),0)</f>
        <v>1</v>
      </c>
      <c r="BR87" s="13">
        <f>IFERROR(SUM(BS17:BS21)/SUM(BR17:BR21),0)</f>
        <v>1</v>
      </c>
      <c r="BS87" s="13">
        <f>IFERROR(SUM(BT16:BT20)/SUM(BS16:BS20),0)</f>
        <v>1.00849673118009</v>
      </c>
      <c r="BT87" s="13">
        <f>IFERROR(SUM(BU15:BU19)/SUM(BT15:BT19),0)</f>
        <v>1.0004608407987</v>
      </c>
      <c r="BU87" s="13">
        <f>IFERROR(SUM(BV14:BV18)/SUM(BU14:BU18),0)</f>
        <v>1</v>
      </c>
      <c r="BV87" s="13">
        <f>IFERROR(SUM(BW13:BW17)/SUM(BV13:BV17),0)</f>
        <v>1</v>
      </c>
      <c r="BW87" s="13">
        <f>IFERROR(SUM(BX12:BX16)/SUM(BW12:BW16),0)</f>
        <v>1</v>
      </c>
      <c r="BX87" s="13">
        <f>IFERROR(SUM(BY11:BY15)/SUM(BX11:BX15),0)</f>
        <v>1</v>
      </c>
      <c r="BY87" s="13">
        <f>IFERROR(SUM(BZ10:BZ14)/SUM(BY10:BY14),0)</f>
        <v>1</v>
      </c>
      <c r="BZ87" s="13">
        <f>IFERROR(SUM(CA9:CA13)/SUM(BZ9:BZ13),0)</f>
        <v>1</v>
      </c>
      <c r="CA87" s="13">
        <f>IFERROR(SUM(CB8:CB12)/SUM(CA8:CA12),0)</f>
        <v>1</v>
      </c>
      <c r="CB87" s="13">
        <f>IFERROR(SUM(CC7:CC11)/SUM(CB7:CB11),0)</f>
        <v>1</v>
      </c>
      <c r="CC87" s="13">
        <f>IFERROR(SUM(CD7:CD10)/SUM(CC7:CC10),0)</f>
        <v>1</v>
      </c>
      <c r="CD87" s="13">
        <f>IFERROR(SUM(CE7:CE9)/SUM(CD7:CD9),0)</f>
        <v>1</v>
      </c>
      <c r="CE87" s="13">
        <f>IFERROR(SUM(CF7:CF8)/SUM(CE7:CE8),0)</f>
        <v>1</v>
      </c>
      <c r="CF87" s="13">
        <f>IFERROR(SUM(CG7:CG7)/SUM(CF7:CF7),0)</f>
        <v>1</v>
      </c>
      <c r="CG87" s="13" t="s">
        <v>25</v>
      </c>
    </row>
    <row r="88" ht="15" customHeight="1" outlineLevel="1" spans="2:85">
      <c r="B88" s="6" t="s">
        <v>34</v>
      </c>
      <c r="C88" s="13">
        <f>IFERROR(SUM(D35:D40)/SUM(C35:C40),0)</f>
        <v>1.06758115927352</v>
      </c>
      <c r="D88" s="13">
        <f>IFERROR(SUM(E34:E39)/SUM(D34:D39),0)</f>
        <v>1.00691821955243</v>
      </c>
      <c r="E88" s="13">
        <f>IFERROR(SUM(F33:F38)/SUM(E33:E38),0)</f>
        <v>1.00148219975911</v>
      </c>
      <c r="F88" s="13">
        <f>IFERROR(SUM(G32:G37)/SUM(F32:F37),0)</f>
        <v>1.0002963597729</v>
      </c>
      <c r="G88" s="13">
        <f>IFERROR(SUM(H31:H36)/SUM(G31:G36),0)</f>
        <v>0.999813121458928</v>
      </c>
      <c r="H88" s="13">
        <f>IFERROR(SUM(I30:I35)/SUM(H30:H35),0)</f>
        <v>0.99952606823768</v>
      </c>
      <c r="I88" s="13">
        <f>IFERROR(SUM(J29:J34)/SUM(I29:I34),0)</f>
        <v>0.999956859105862</v>
      </c>
      <c r="J88" s="13">
        <f>IFERROR(SUM(K28:K33)/SUM(J28:J33),0)</f>
        <v>1</v>
      </c>
      <c r="K88" s="13">
        <f>IFERROR(SUM(L27:L32)/SUM(K27:K32),0)</f>
        <v>1</v>
      </c>
      <c r="L88" s="13">
        <f>IFERROR(SUM(M26:M31)/SUM(L26:L31),0)</f>
        <v>1</v>
      </c>
      <c r="M88" s="13">
        <f>IFERROR(SUM(N25:N30)/SUM(M25:M30),0)</f>
        <v>1</v>
      </c>
      <c r="N88" s="13">
        <f>IFERROR(SUM(O24:O29)/SUM(N24:N29),0)</f>
        <v>1</v>
      </c>
      <c r="O88" s="13">
        <f>IFERROR(SUM(P23:P28)/SUM(O23:O28),0)</f>
        <v>1</v>
      </c>
      <c r="P88" s="13">
        <f>IFERROR(SUM(Q22:Q27)/SUM(P22:P27),0)</f>
        <v>1</v>
      </c>
      <c r="Q88" s="13">
        <f>IFERROR(SUM(R21:R26)/SUM(Q21:Q26),0)</f>
        <v>1</v>
      </c>
      <c r="R88" s="13">
        <f>IFERROR(SUM(S20:S25)/SUM(R20:R25),0)</f>
        <v>1</v>
      </c>
      <c r="S88" s="13">
        <f>IFERROR(SUM(T19:T24)/SUM(S19:S24),0)</f>
        <v>1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1.00519570117875</v>
      </c>
      <c r="X88" s="13">
        <f>IFERROR(SUM(Y14:Y19)/SUM(X14:X19),0)</f>
        <v>1.0003032995065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X88" s="6" t="s">
        <v>34</v>
      </c>
      <c r="AY88" s="13">
        <f>IFERROR(SUM(AZ35:AZ40)/SUM(AY35:AY40),0)</f>
        <v>1.06712529405209</v>
      </c>
      <c r="AZ88" s="13">
        <f>IFERROR(SUM(BA34:BA39)/SUM(AZ34:AZ39),0)</f>
        <v>1.00762218877137</v>
      </c>
      <c r="BA88" s="13">
        <f>IFERROR(SUM(BB33:BB38)/SUM(BA33:BA38),0)</f>
        <v>1.00196155062433</v>
      </c>
      <c r="BB88" s="13">
        <f>IFERROR(SUM(BC32:BC37)/SUM(BB32:BB37),0)</f>
        <v>1.00041246368888</v>
      </c>
      <c r="BC88" s="13">
        <f>IFERROR(SUM(BD31:BD36)/SUM(BC31:BC36),0)</f>
        <v>0.999704232439535</v>
      </c>
      <c r="BD88" s="13">
        <f>IFERROR(SUM(BE30:BE35)/SUM(BD30:BD35),0)</f>
        <v>0.999248953378981</v>
      </c>
      <c r="BE88" s="13">
        <f>IFERROR(SUM(BF29:BF34)/SUM(BE29:BE34),0)</f>
        <v>0.999932383795315</v>
      </c>
      <c r="BF88" s="13">
        <f>IFERROR(SUM(BG28:BG33)/SUM(BF28:BF33),0)</f>
        <v>1</v>
      </c>
      <c r="BG88" s="13">
        <f>IFERROR(SUM(BH27:BH32)/SUM(BG27:BG32),0)</f>
        <v>1</v>
      </c>
      <c r="BH88" s="13">
        <f>IFERROR(SUM(BI26:BI31)/SUM(BH26:BH31),0)</f>
        <v>1</v>
      </c>
      <c r="BI88" s="13">
        <f>IFERROR(SUM(BJ25:BJ30)/SUM(BI25:BI30),0)</f>
        <v>1</v>
      </c>
      <c r="BJ88" s="13">
        <f>IFERROR(SUM(BK24:BK29)/SUM(BJ24:BJ29),0)</f>
        <v>1</v>
      </c>
      <c r="BK88" s="13">
        <f>IFERROR(SUM(BL23:BL28)/SUM(BK23:BK28),0)</f>
        <v>1</v>
      </c>
      <c r="BL88" s="13">
        <f>IFERROR(SUM(BM22:BM27)/SUM(BL22:BL27),0)</f>
        <v>1</v>
      </c>
      <c r="BM88" s="13">
        <f>IFERROR(SUM(BN21:BN26)/SUM(BM21:BM26),0)</f>
        <v>1</v>
      </c>
      <c r="BN88" s="13">
        <f>IFERROR(SUM(BO20:BO25)/SUM(BN20:BN25),0)</f>
        <v>1</v>
      </c>
      <c r="BO88" s="13">
        <f>IFERROR(SUM(BP19:BP24)/SUM(BO19:BO24),0)</f>
        <v>1</v>
      </c>
      <c r="BP88" s="13">
        <f>IFERROR(SUM(BQ18:BQ23)/SUM(BP18:BP23),0)</f>
        <v>1</v>
      </c>
      <c r="BQ88" s="13">
        <f>IFERROR(SUM(BR17:BR22)/SUM(BQ17:BQ22),0)</f>
        <v>1</v>
      </c>
      <c r="BR88" s="13">
        <f>IFERROR(SUM(BS16:BS21)/SUM(BR16:BR21),0)</f>
        <v>1</v>
      </c>
      <c r="BS88" s="13">
        <f>IFERROR(SUM(BT15:BT20)/SUM(BS15:BS20),0)</f>
        <v>1.00748454745874</v>
      </c>
      <c r="BT88" s="13">
        <f>IFERROR(SUM(BU14:BU19)/SUM(BT14:BT19),0)</f>
        <v>1.00040891714889</v>
      </c>
      <c r="BU88" s="13">
        <f>IFERROR(SUM(BV13:BV18)/SUM(BU13:BU18),0)</f>
        <v>1</v>
      </c>
      <c r="BV88" s="13">
        <f>IFERROR(SUM(BW12:BW17)/SUM(BV12:BV17),0)</f>
        <v>1</v>
      </c>
      <c r="BW88" s="13">
        <f>IFERROR(SUM(BX11:BX16)/SUM(BW11:BW16),0)</f>
        <v>1</v>
      </c>
      <c r="BX88" s="13">
        <f>IFERROR(SUM(BY10:BY15)/SUM(BX10:BX15),0)</f>
        <v>1</v>
      </c>
      <c r="BY88" s="13">
        <f>IFERROR(SUM(BZ9:BZ14)/SUM(BY9:BY14),0)</f>
        <v>1</v>
      </c>
      <c r="BZ88" s="13">
        <f>IFERROR(SUM(CA8:CA13)/SUM(BZ8:BZ13),0)</f>
        <v>1</v>
      </c>
      <c r="CA88" s="13">
        <f>IFERROR(SUM(CB7:CB12)/SUM(CA7:CA12),0)</f>
        <v>1</v>
      </c>
      <c r="CB88" s="13">
        <f>IFERROR(SUM(CC7:CC11)/SUM(CB7:CB11),0)</f>
        <v>1</v>
      </c>
      <c r="CC88" s="13">
        <f>IFERROR(SUM(CD7:CD10)/SUM(CC7:CC10),0)</f>
        <v>1</v>
      </c>
      <c r="CD88" s="13">
        <f>IFERROR(SUM(CE7:CE9)/SUM(CD7:CD9),0)</f>
        <v>1</v>
      </c>
      <c r="CE88" s="13">
        <f>IFERROR(SUM(CF7:CF8)/SUM(CE7:CE8),0)</f>
        <v>1</v>
      </c>
      <c r="CF88" s="13">
        <f>IFERROR(SUM(CG7:CG7)/SUM(CF7:CF7),0)</f>
        <v>1</v>
      </c>
      <c r="CG88" s="13" t="s">
        <v>25</v>
      </c>
    </row>
    <row r="89" ht="15" customHeight="1" outlineLevel="1" spans="2:85">
      <c r="B89" s="15" t="s">
        <v>35</v>
      </c>
      <c r="C89" s="16">
        <v>1.08</v>
      </c>
      <c r="D89" s="16">
        <v>1.04</v>
      </c>
      <c r="E89" s="16">
        <v>1.01</v>
      </c>
      <c r="F89" s="16">
        <v>1.005</v>
      </c>
      <c r="G89" s="16">
        <v>1.005</v>
      </c>
      <c r="H89" s="16">
        <v>1.005</v>
      </c>
      <c r="I89" s="16">
        <v>1.001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v>1.05</v>
      </c>
      <c r="AZ89" s="16">
        <v>1.02</v>
      </c>
      <c r="BA89" s="16">
        <v>1.01</v>
      </c>
      <c r="BB89" s="16">
        <v>1.005</v>
      </c>
      <c r="BC89" s="16">
        <v>1.005</v>
      </c>
      <c r="BD89" s="16">
        <v>1.005</v>
      </c>
      <c r="BE89" s="16">
        <v>1.001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</row>
    <row r="90" ht="15" customHeight="1" outlineLevel="1" spans="2:85">
      <c r="B90" s="6" t="s">
        <v>36</v>
      </c>
      <c r="C90" s="13">
        <f t="shared" ref="C90:AJ90" si="8">IFERROR(C89*D90,0)</f>
        <v>1.1526852379082</v>
      </c>
      <c r="D90" s="13">
        <f t="shared" si="8"/>
        <v>1.0673011462113</v>
      </c>
      <c r="E90" s="13">
        <f t="shared" si="8"/>
        <v>1.02625110212625</v>
      </c>
      <c r="F90" s="13">
        <f t="shared" si="8"/>
        <v>1.016090200125</v>
      </c>
      <c r="G90" s="13">
        <f t="shared" si="8"/>
        <v>1.011035025</v>
      </c>
      <c r="H90" s="13">
        <f t="shared" si="8"/>
        <v>1.006005</v>
      </c>
      <c r="I90" s="13">
        <f t="shared" si="8"/>
        <v>1.001</v>
      </c>
      <c r="J90" s="13">
        <f t="shared" si="8"/>
        <v>1</v>
      </c>
      <c r="K90" s="13">
        <f t="shared" si="8"/>
        <v>1</v>
      </c>
      <c r="L90" s="13">
        <f t="shared" si="8"/>
        <v>1</v>
      </c>
      <c r="M90" s="13">
        <f t="shared" si="8"/>
        <v>1</v>
      </c>
      <c r="N90" s="13">
        <f t="shared" si="8"/>
        <v>1</v>
      </c>
      <c r="O90" s="13">
        <f t="shared" si="8"/>
        <v>1</v>
      </c>
      <c r="P90" s="13">
        <f t="shared" si="8"/>
        <v>1</v>
      </c>
      <c r="Q90" s="13">
        <f t="shared" si="8"/>
        <v>1</v>
      </c>
      <c r="R90" s="13">
        <f t="shared" si="8"/>
        <v>1</v>
      </c>
      <c r="S90" s="13">
        <f t="shared" si="8"/>
        <v>1</v>
      </c>
      <c r="T90" s="13">
        <f t="shared" si="8"/>
        <v>1</v>
      </c>
      <c r="U90" s="13">
        <f t="shared" si="8"/>
        <v>1</v>
      </c>
      <c r="V90" s="13">
        <f t="shared" si="8"/>
        <v>1</v>
      </c>
      <c r="W90" s="13">
        <f t="shared" si="8"/>
        <v>1</v>
      </c>
      <c r="X90" s="13">
        <f t="shared" si="8"/>
        <v>1</v>
      </c>
      <c r="Y90" s="13">
        <f t="shared" si="8"/>
        <v>1</v>
      </c>
      <c r="Z90" s="13">
        <f t="shared" si="8"/>
        <v>1</v>
      </c>
      <c r="AA90" s="13">
        <f t="shared" si="8"/>
        <v>1</v>
      </c>
      <c r="AB90" s="13">
        <f t="shared" si="8"/>
        <v>1</v>
      </c>
      <c r="AC90" s="13">
        <f t="shared" si="8"/>
        <v>1</v>
      </c>
      <c r="AD90" s="13">
        <f t="shared" si="8"/>
        <v>1</v>
      </c>
      <c r="AE90" s="13">
        <f t="shared" si="8"/>
        <v>1</v>
      </c>
      <c r="AF90" s="13">
        <f t="shared" si="8"/>
        <v>1</v>
      </c>
      <c r="AG90" s="13">
        <f t="shared" si="8"/>
        <v>1</v>
      </c>
      <c r="AH90" s="13">
        <f t="shared" si="8"/>
        <v>1</v>
      </c>
      <c r="AI90" s="13">
        <f t="shared" si="8"/>
        <v>1</v>
      </c>
      <c r="AJ90" s="13">
        <f t="shared" si="8"/>
        <v>1</v>
      </c>
      <c r="AK90" s="13">
        <f>AK89</f>
        <v>1</v>
      </c>
      <c r="AX90" s="6" t="s">
        <v>36</v>
      </c>
      <c r="AY90" s="13">
        <f t="shared" ref="AY90:CF90" si="9">IFERROR(AY89*AZ90,0)</f>
        <v>1.09911493037721</v>
      </c>
      <c r="AZ90" s="13">
        <f t="shared" si="9"/>
        <v>1.04677612416877</v>
      </c>
      <c r="BA90" s="13">
        <f t="shared" si="9"/>
        <v>1.02625110212625</v>
      </c>
      <c r="BB90" s="13">
        <f t="shared" si="9"/>
        <v>1.016090200125</v>
      </c>
      <c r="BC90" s="13">
        <f t="shared" si="9"/>
        <v>1.011035025</v>
      </c>
      <c r="BD90" s="13">
        <f t="shared" si="9"/>
        <v>1.006005</v>
      </c>
      <c r="BE90" s="13">
        <f t="shared" si="9"/>
        <v>1.001</v>
      </c>
      <c r="BF90" s="13">
        <f t="shared" si="9"/>
        <v>1</v>
      </c>
      <c r="BG90" s="13">
        <f t="shared" si="9"/>
        <v>1</v>
      </c>
      <c r="BH90" s="13">
        <f t="shared" si="9"/>
        <v>1</v>
      </c>
      <c r="BI90" s="13">
        <f t="shared" si="9"/>
        <v>1</v>
      </c>
      <c r="BJ90" s="13">
        <f t="shared" si="9"/>
        <v>1</v>
      </c>
      <c r="BK90" s="13">
        <f t="shared" si="9"/>
        <v>1</v>
      </c>
      <c r="BL90" s="13">
        <f t="shared" si="9"/>
        <v>1</v>
      </c>
      <c r="BM90" s="13">
        <f t="shared" si="9"/>
        <v>1</v>
      </c>
      <c r="BN90" s="13">
        <f t="shared" si="9"/>
        <v>1</v>
      </c>
      <c r="BO90" s="13">
        <f t="shared" si="9"/>
        <v>1</v>
      </c>
      <c r="BP90" s="13">
        <f t="shared" si="9"/>
        <v>1</v>
      </c>
      <c r="BQ90" s="13">
        <f t="shared" si="9"/>
        <v>1</v>
      </c>
      <c r="BR90" s="13">
        <f t="shared" si="9"/>
        <v>1</v>
      </c>
      <c r="BS90" s="13">
        <f t="shared" si="9"/>
        <v>1</v>
      </c>
      <c r="BT90" s="13">
        <f t="shared" si="9"/>
        <v>1</v>
      </c>
      <c r="BU90" s="13">
        <f t="shared" si="9"/>
        <v>1</v>
      </c>
      <c r="BV90" s="13">
        <f t="shared" si="9"/>
        <v>1</v>
      </c>
      <c r="BW90" s="13">
        <f t="shared" si="9"/>
        <v>1</v>
      </c>
      <c r="BX90" s="13">
        <f t="shared" si="9"/>
        <v>1</v>
      </c>
      <c r="BY90" s="13">
        <f t="shared" si="9"/>
        <v>1</v>
      </c>
      <c r="BZ90" s="13">
        <f t="shared" si="9"/>
        <v>1</v>
      </c>
      <c r="CA90" s="13">
        <f t="shared" si="9"/>
        <v>1</v>
      </c>
      <c r="CB90" s="13">
        <f t="shared" si="9"/>
        <v>1</v>
      </c>
      <c r="CC90" s="13">
        <f t="shared" si="9"/>
        <v>1</v>
      </c>
      <c r="CD90" s="13">
        <f t="shared" si="9"/>
        <v>1</v>
      </c>
      <c r="CE90" s="13">
        <f t="shared" si="9"/>
        <v>1</v>
      </c>
      <c r="CF90" s="13">
        <f t="shared" si="9"/>
        <v>1</v>
      </c>
      <c r="CG90" s="13">
        <f>CG89</f>
        <v>1</v>
      </c>
    </row>
    <row r="91" ht="15" customHeight="1" outlineLevel="1" spans="2:85">
      <c r="B91" s="6" t="s">
        <v>37</v>
      </c>
      <c r="C91" s="13">
        <f t="shared" ref="C91:AK91" si="10">IFERROR(ROUND(1-1/C90,4),0)</f>
        <v>0.1325</v>
      </c>
      <c r="D91" s="13">
        <f t="shared" si="10"/>
        <v>0.0631</v>
      </c>
      <c r="E91" s="13">
        <f t="shared" si="10"/>
        <v>0.0256</v>
      </c>
      <c r="F91" s="13">
        <f t="shared" si="10"/>
        <v>0.0158</v>
      </c>
      <c r="G91" s="13">
        <f t="shared" si="10"/>
        <v>0.0109</v>
      </c>
      <c r="H91" s="13">
        <f t="shared" si="10"/>
        <v>0.006</v>
      </c>
      <c r="I91" s="13">
        <f t="shared" si="10"/>
        <v>0.001</v>
      </c>
      <c r="J91" s="13">
        <f t="shared" si="10"/>
        <v>0</v>
      </c>
      <c r="K91" s="13">
        <f t="shared" si="10"/>
        <v>0</v>
      </c>
      <c r="L91" s="13">
        <f t="shared" si="10"/>
        <v>0</v>
      </c>
      <c r="M91" s="13">
        <f t="shared" si="10"/>
        <v>0</v>
      </c>
      <c r="N91" s="13">
        <f t="shared" si="10"/>
        <v>0</v>
      </c>
      <c r="O91" s="13">
        <f t="shared" si="10"/>
        <v>0</v>
      </c>
      <c r="P91" s="13">
        <f t="shared" si="10"/>
        <v>0</v>
      </c>
      <c r="Q91" s="13">
        <f t="shared" si="10"/>
        <v>0</v>
      </c>
      <c r="R91" s="13">
        <f t="shared" si="10"/>
        <v>0</v>
      </c>
      <c r="S91" s="13">
        <f t="shared" si="10"/>
        <v>0</v>
      </c>
      <c r="T91" s="13">
        <f t="shared" si="10"/>
        <v>0</v>
      </c>
      <c r="U91" s="13">
        <f t="shared" si="10"/>
        <v>0</v>
      </c>
      <c r="V91" s="13">
        <f t="shared" si="10"/>
        <v>0</v>
      </c>
      <c r="W91" s="13">
        <f t="shared" si="10"/>
        <v>0</v>
      </c>
      <c r="X91" s="13">
        <f t="shared" si="10"/>
        <v>0</v>
      </c>
      <c r="Y91" s="13">
        <f t="shared" si="10"/>
        <v>0</v>
      </c>
      <c r="Z91" s="13">
        <f t="shared" si="10"/>
        <v>0</v>
      </c>
      <c r="AA91" s="13">
        <f t="shared" si="10"/>
        <v>0</v>
      </c>
      <c r="AB91" s="13">
        <f t="shared" si="10"/>
        <v>0</v>
      </c>
      <c r="AC91" s="13">
        <f t="shared" si="10"/>
        <v>0</v>
      </c>
      <c r="AD91" s="13">
        <f t="shared" si="10"/>
        <v>0</v>
      </c>
      <c r="AE91" s="13">
        <f t="shared" si="10"/>
        <v>0</v>
      </c>
      <c r="AF91" s="13">
        <f t="shared" si="10"/>
        <v>0</v>
      </c>
      <c r="AG91" s="13">
        <f t="shared" si="10"/>
        <v>0</v>
      </c>
      <c r="AH91" s="13">
        <f t="shared" si="10"/>
        <v>0</v>
      </c>
      <c r="AI91" s="13">
        <f t="shared" si="10"/>
        <v>0</v>
      </c>
      <c r="AJ91" s="13">
        <f t="shared" si="10"/>
        <v>0</v>
      </c>
      <c r="AK91" s="13">
        <f t="shared" si="10"/>
        <v>0</v>
      </c>
      <c r="AX91" s="6" t="s">
        <v>37</v>
      </c>
      <c r="AY91" s="13">
        <f t="shared" ref="AY91:CG91" si="11">IFERROR(ROUND(1-1/AY90,4),0)</f>
        <v>0.0902</v>
      </c>
      <c r="AZ91" s="13">
        <f t="shared" si="11"/>
        <v>0.0447</v>
      </c>
      <c r="BA91" s="13">
        <f t="shared" si="11"/>
        <v>0.0256</v>
      </c>
      <c r="BB91" s="13">
        <f t="shared" si="11"/>
        <v>0.0158</v>
      </c>
      <c r="BC91" s="13">
        <f t="shared" si="11"/>
        <v>0.0109</v>
      </c>
      <c r="BD91" s="13">
        <f t="shared" si="11"/>
        <v>0.006</v>
      </c>
      <c r="BE91" s="13">
        <f t="shared" si="11"/>
        <v>0.001</v>
      </c>
      <c r="BF91" s="13">
        <f t="shared" si="11"/>
        <v>0</v>
      </c>
      <c r="BG91" s="13">
        <f t="shared" si="11"/>
        <v>0</v>
      </c>
      <c r="BH91" s="13">
        <f t="shared" si="11"/>
        <v>0</v>
      </c>
      <c r="BI91" s="13">
        <f t="shared" si="11"/>
        <v>0</v>
      </c>
      <c r="BJ91" s="13">
        <f t="shared" si="11"/>
        <v>0</v>
      </c>
      <c r="BK91" s="13">
        <f t="shared" si="11"/>
        <v>0</v>
      </c>
      <c r="BL91" s="13">
        <f t="shared" si="11"/>
        <v>0</v>
      </c>
      <c r="BM91" s="13">
        <f t="shared" si="11"/>
        <v>0</v>
      </c>
      <c r="BN91" s="13">
        <f t="shared" si="11"/>
        <v>0</v>
      </c>
      <c r="BO91" s="13">
        <f t="shared" si="11"/>
        <v>0</v>
      </c>
      <c r="BP91" s="13">
        <f t="shared" si="11"/>
        <v>0</v>
      </c>
      <c r="BQ91" s="13">
        <f t="shared" si="11"/>
        <v>0</v>
      </c>
      <c r="BR91" s="13">
        <f t="shared" si="11"/>
        <v>0</v>
      </c>
      <c r="BS91" s="13">
        <f t="shared" si="11"/>
        <v>0</v>
      </c>
      <c r="BT91" s="13">
        <f t="shared" si="11"/>
        <v>0</v>
      </c>
      <c r="BU91" s="13">
        <f t="shared" si="11"/>
        <v>0</v>
      </c>
      <c r="BV91" s="13">
        <f t="shared" si="11"/>
        <v>0</v>
      </c>
      <c r="BW91" s="13">
        <f t="shared" si="11"/>
        <v>0</v>
      </c>
      <c r="BX91" s="13">
        <f t="shared" si="11"/>
        <v>0</v>
      </c>
      <c r="BY91" s="13">
        <f t="shared" si="11"/>
        <v>0</v>
      </c>
      <c r="BZ91" s="13">
        <f t="shared" si="11"/>
        <v>0</v>
      </c>
      <c r="CA91" s="13">
        <f t="shared" si="11"/>
        <v>0</v>
      </c>
      <c r="CB91" s="13">
        <f t="shared" si="11"/>
        <v>0</v>
      </c>
      <c r="CC91" s="13">
        <f t="shared" si="11"/>
        <v>0</v>
      </c>
      <c r="CD91" s="13">
        <f t="shared" si="11"/>
        <v>0</v>
      </c>
      <c r="CE91" s="13">
        <f t="shared" si="11"/>
        <v>0</v>
      </c>
      <c r="CF91" s="13">
        <f t="shared" si="11"/>
        <v>0</v>
      </c>
      <c r="CG91" s="13">
        <f t="shared" si="11"/>
        <v>0</v>
      </c>
    </row>
    <row r="92" ht="15" customHeight="1" outlineLevel="1" spans="2:109">
      <c r="B92" s="17" t="s">
        <v>60</v>
      </c>
      <c r="C92" s="13">
        <f>IFERROR(1/C90,0)</f>
        <v>0.867539521729901</v>
      </c>
      <c r="D92" s="13">
        <f t="shared" ref="D92:AK92" si="12">IFERROR(1/D90,0)</f>
        <v>0.936942683468293</v>
      </c>
      <c r="E92" s="13">
        <f t="shared" si="12"/>
        <v>0.974420390807025</v>
      </c>
      <c r="F92" s="13">
        <f t="shared" si="12"/>
        <v>0.984164594715095</v>
      </c>
      <c r="G92" s="13">
        <f t="shared" si="12"/>
        <v>0.98908541768867</v>
      </c>
      <c r="H92" s="13">
        <f t="shared" si="12"/>
        <v>0.994030844777114</v>
      </c>
      <c r="I92" s="13">
        <f t="shared" si="12"/>
        <v>0.999000999000999</v>
      </c>
      <c r="J92" s="13">
        <f t="shared" si="12"/>
        <v>1</v>
      </c>
      <c r="K92" s="13">
        <f t="shared" si="12"/>
        <v>1</v>
      </c>
      <c r="L92" s="13">
        <f t="shared" si="12"/>
        <v>1</v>
      </c>
      <c r="M92" s="13">
        <f t="shared" si="12"/>
        <v>1</v>
      </c>
      <c r="N92" s="13">
        <f t="shared" si="12"/>
        <v>1</v>
      </c>
      <c r="O92" s="13">
        <f t="shared" si="12"/>
        <v>1</v>
      </c>
      <c r="P92" s="13">
        <f t="shared" si="12"/>
        <v>1</v>
      </c>
      <c r="Q92" s="13">
        <f t="shared" si="12"/>
        <v>1</v>
      </c>
      <c r="R92" s="13">
        <f t="shared" si="12"/>
        <v>1</v>
      </c>
      <c r="S92" s="22">
        <f t="shared" si="12"/>
        <v>1</v>
      </c>
      <c r="T92" s="13">
        <f t="shared" si="12"/>
        <v>1</v>
      </c>
      <c r="U92" s="13">
        <f t="shared" si="12"/>
        <v>1</v>
      </c>
      <c r="V92" s="13">
        <f t="shared" si="12"/>
        <v>1</v>
      </c>
      <c r="W92" s="13">
        <f t="shared" si="12"/>
        <v>1</v>
      </c>
      <c r="X92" s="13">
        <f t="shared" si="12"/>
        <v>1</v>
      </c>
      <c r="Y92" s="13">
        <f t="shared" si="12"/>
        <v>1</v>
      </c>
      <c r="Z92" s="13">
        <f t="shared" si="12"/>
        <v>1</v>
      </c>
      <c r="AA92" s="13">
        <f t="shared" si="12"/>
        <v>1</v>
      </c>
      <c r="AB92" s="13">
        <f t="shared" si="12"/>
        <v>1</v>
      </c>
      <c r="AC92" s="13">
        <f t="shared" si="12"/>
        <v>1</v>
      </c>
      <c r="AD92" s="13">
        <f t="shared" si="12"/>
        <v>1</v>
      </c>
      <c r="AE92" s="13">
        <f t="shared" si="12"/>
        <v>1</v>
      </c>
      <c r="AF92" s="13">
        <f t="shared" si="12"/>
        <v>1</v>
      </c>
      <c r="AG92" s="13">
        <f t="shared" si="12"/>
        <v>1</v>
      </c>
      <c r="AH92" s="13">
        <f t="shared" si="12"/>
        <v>1</v>
      </c>
      <c r="AI92" s="13">
        <f t="shared" si="12"/>
        <v>1</v>
      </c>
      <c r="AJ92" s="13">
        <f t="shared" si="12"/>
        <v>1</v>
      </c>
      <c r="AK92" s="13">
        <f t="shared" si="12"/>
        <v>1</v>
      </c>
      <c r="AX92" s="17" t="s">
        <v>60</v>
      </c>
      <c r="AY92" s="13">
        <f>IFERROR(1/AY90,0)</f>
        <v>0.909822960604131</v>
      </c>
      <c r="AZ92" s="13">
        <f t="shared" ref="AZ92:CG92" si="13">IFERROR(1/AZ90,0)</f>
        <v>0.955314108634338</v>
      </c>
      <c r="BA92" s="13">
        <f t="shared" si="13"/>
        <v>0.974420390807025</v>
      </c>
      <c r="BB92" s="13">
        <f t="shared" si="13"/>
        <v>0.984164594715095</v>
      </c>
      <c r="BC92" s="13">
        <f t="shared" si="13"/>
        <v>0.98908541768867</v>
      </c>
      <c r="BD92" s="13">
        <f t="shared" si="13"/>
        <v>0.994030844777114</v>
      </c>
      <c r="BE92" s="13">
        <f t="shared" si="13"/>
        <v>0.999000999000999</v>
      </c>
      <c r="BF92" s="13">
        <f t="shared" si="13"/>
        <v>1</v>
      </c>
      <c r="BG92" s="13">
        <f t="shared" si="13"/>
        <v>1</v>
      </c>
      <c r="BH92" s="13">
        <f t="shared" si="13"/>
        <v>1</v>
      </c>
      <c r="BI92" s="13">
        <f t="shared" si="13"/>
        <v>1</v>
      </c>
      <c r="BJ92" s="13">
        <f t="shared" si="13"/>
        <v>1</v>
      </c>
      <c r="BK92" s="13">
        <f t="shared" si="13"/>
        <v>1</v>
      </c>
      <c r="BL92" s="13">
        <f t="shared" si="13"/>
        <v>1</v>
      </c>
      <c r="BM92" s="13">
        <f t="shared" si="13"/>
        <v>1</v>
      </c>
      <c r="BN92" s="13">
        <f t="shared" si="13"/>
        <v>1</v>
      </c>
      <c r="BO92" s="22">
        <f t="shared" si="13"/>
        <v>1</v>
      </c>
      <c r="BP92" s="13">
        <f t="shared" si="13"/>
        <v>1</v>
      </c>
      <c r="BQ92" s="13">
        <f t="shared" si="13"/>
        <v>1</v>
      </c>
      <c r="BR92" s="13">
        <f t="shared" si="13"/>
        <v>1</v>
      </c>
      <c r="BS92" s="13">
        <f t="shared" si="13"/>
        <v>1</v>
      </c>
      <c r="BT92" s="13">
        <f t="shared" si="13"/>
        <v>1</v>
      </c>
      <c r="BU92" s="13">
        <f t="shared" si="13"/>
        <v>1</v>
      </c>
      <c r="BV92" s="13">
        <f t="shared" si="13"/>
        <v>1</v>
      </c>
      <c r="BW92" s="13">
        <f t="shared" si="13"/>
        <v>1</v>
      </c>
      <c r="BX92" s="13">
        <f t="shared" si="13"/>
        <v>1</v>
      </c>
      <c r="BY92" s="13">
        <f t="shared" si="13"/>
        <v>1</v>
      </c>
      <c r="BZ92" s="13">
        <f t="shared" si="13"/>
        <v>1</v>
      </c>
      <c r="CA92" s="13">
        <f t="shared" si="13"/>
        <v>1</v>
      </c>
      <c r="CB92" s="13">
        <f t="shared" si="13"/>
        <v>1</v>
      </c>
      <c r="CC92" s="13">
        <f t="shared" si="13"/>
        <v>1</v>
      </c>
      <c r="CD92" s="13">
        <f t="shared" si="13"/>
        <v>1</v>
      </c>
      <c r="CE92" s="13">
        <f t="shared" si="13"/>
        <v>1</v>
      </c>
      <c r="CF92" s="13">
        <f t="shared" si="13"/>
        <v>1</v>
      </c>
      <c r="CG92" s="13">
        <f t="shared" si="13"/>
        <v>1</v>
      </c>
      <c r="CH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0.867539521729901</v>
      </c>
      <c r="D93" s="13">
        <f>D92-C92</f>
        <v>0.069403161738392</v>
      </c>
      <c r="E93" s="13">
        <f t="shared" ref="E93:AK93" si="14">E92-D92</f>
        <v>0.0374777073387319</v>
      </c>
      <c r="F93" s="13">
        <f t="shared" si="14"/>
        <v>0.00974420390807029</v>
      </c>
      <c r="G93" s="13">
        <f t="shared" si="14"/>
        <v>0.00492082297357532</v>
      </c>
      <c r="H93" s="13">
        <f t="shared" si="14"/>
        <v>0.00494542708844325</v>
      </c>
      <c r="I93" s="13">
        <f t="shared" si="14"/>
        <v>0.00497015422388558</v>
      </c>
      <c r="J93" s="13">
        <f t="shared" si="14"/>
        <v>0.000999000999000854</v>
      </c>
      <c r="K93" s="13">
        <f t="shared" si="14"/>
        <v>0</v>
      </c>
      <c r="L93" s="13">
        <f t="shared" si="14"/>
        <v>0</v>
      </c>
      <c r="M93" s="13">
        <f t="shared" si="14"/>
        <v>0</v>
      </c>
      <c r="N93" s="13">
        <f t="shared" si="14"/>
        <v>0</v>
      </c>
      <c r="O93" s="13">
        <f t="shared" si="14"/>
        <v>0</v>
      </c>
      <c r="P93" s="13">
        <f t="shared" si="14"/>
        <v>0</v>
      </c>
      <c r="Q93" s="13">
        <f t="shared" si="14"/>
        <v>0</v>
      </c>
      <c r="R93" s="13">
        <f t="shared" si="14"/>
        <v>0</v>
      </c>
      <c r="S93" s="22">
        <f t="shared" si="14"/>
        <v>0</v>
      </c>
      <c r="T93" s="13">
        <f t="shared" si="14"/>
        <v>0</v>
      </c>
      <c r="U93" s="13">
        <f t="shared" si="14"/>
        <v>0</v>
      </c>
      <c r="V93" s="13">
        <f t="shared" si="14"/>
        <v>0</v>
      </c>
      <c r="W93" s="13">
        <f t="shared" si="14"/>
        <v>0</v>
      </c>
      <c r="X93" s="13">
        <f t="shared" si="14"/>
        <v>0</v>
      </c>
      <c r="Y93" s="13">
        <f t="shared" si="14"/>
        <v>0</v>
      </c>
      <c r="Z93" s="13">
        <f t="shared" si="14"/>
        <v>0</v>
      </c>
      <c r="AA93" s="13">
        <f t="shared" si="14"/>
        <v>0</v>
      </c>
      <c r="AB93" s="13">
        <f t="shared" si="14"/>
        <v>0</v>
      </c>
      <c r="AC93" s="13">
        <f t="shared" si="14"/>
        <v>0</v>
      </c>
      <c r="AD93" s="13">
        <f t="shared" si="14"/>
        <v>0</v>
      </c>
      <c r="AE93" s="13">
        <f t="shared" si="14"/>
        <v>0</v>
      </c>
      <c r="AF93" s="13">
        <f t="shared" si="14"/>
        <v>0</v>
      </c>
      <c r="AG93" s="13">
        <f t="shared" si="14"/>
        <v>0</v>
      </c>
      <c r="AH93" s="13">
        <f t="shared" si="14"/>
        <v>0</v>
      </c>
      <c r="AI93" s="13">
        <f t="shared" si="14"/>
        <v>0</v>
      </c>
      <c r="AJ93" s="13">
        <f t="shared" si="14"/>
        <v>0</v>
      </c>
      <c r="AK93" s="13">
        <f t="shared" si="14"/>
        <v>0</v>
      </c>
      <c r="AX93" s="18" t="s">
        <v>61</v>
      </c>
      <c r="AY93" s="19">
        <f>AY92</f>
        <v>0.909822960604131</v>
      </c>
      <c r="AZ93" s="13">
        <f>AZ92-AY92</f>
        <v>0.0454911480302067</v>
      </c>
      <c r="BA93" s="13">
        <f t="shared" ref="BA93:CG93" si="15">BA92-AZ92</f>
        <v>0.0191062821726868</v>
      </c>
      <c r="BB93" s="13">
        <f t="shared" si="15"/>
        <v>0.00974420390807029</v>
      </c>
      <c r="BC93" s="13">
        <f t="shared" si="15"/>
        <v>0.00492082297357532</v>
      </c>
      <c r="BD93" s="13">
        <f t="shared" si="15"/>
        <v>0.00494542708844325</v>
      </c>
      <c r="BE93" s="13">
        <f t="shared" si="15"/>
        <v>0.00497015422388558</v>
      </c>
      <c r="BF93" s="13">
        <f t="shared" si="15"/>
        <v>0.000999000999000854</v>
      </c>
      <c r="BG93" s="13">
        <f t="shared" si="15"/>
        <v>0</v>
      </c>
      <c r="BH93" s="13">
        <f t="shared" si="15"/>
        <v>0</v>
      </c>
      <c r="BI93" s="13">
        <f t="shared" si="15"/>
        <v>0</v>
      </c>
      <c r="BJ93" s="13">
        <f t="shared" si="15"/>
        <v>0</v>
      </c>
      <c r="BK93" s="13">
        <f t="shared" si="15"/>
        <v>0</v>
      </c>
      <c r="BL93" s="13">
        <f t="shared" si="15"/>
        <v>0</v>
      </c>
      <c r="BM93" s="13">
        <f t="shared" si="15"/>
        <v>0</v>
      </c>
      <c r="BN93" s="13">
        <f t="shared" si="15"/>
        <v>0</v>
      </c>
      <c r="BO93" s="22">
        <f t="shared" si="15"/>
        <v>0</v>
      </c>
      <c r="BP93" s="13">
        <f t="shared" si="15"/>
        <v>0</v>
      </c>
      <c r="BQ93" s="13">
        <f t="shared" si="15"/>
        <v>0</v>
      </c>
      <c r="BR93" s="13">
        <f t="shared" si="15"/>
        <v>0</v>
      </c>
      <c r="BS93" s="13">
        <f t="shared" si="15"/>
        <v>0</v>
      </c>
      <c r="BT93" s="13">
        <f t="shared" si="15"/>
        <v>0</v>
      </c>
      <c r="BU93" s="13">
        <f t="shared" si="15"/>
        <v>0</v>
      </c>
      <c r="BV93" s="13">
        <f t="shared" si="15"/>
        <v>0</v>
      </c>
      <c r="BW93" s="13">
        <f t="shared" si="15"/>
        <v>0</v>
      </c>
      <c r="BX93" s="13">
        <f t="shared" si="15"/>
        <v>0</v>
      </c>
      <c r="BY93" s="13">
        <f t="shared" si="15"/>
        <v>0</v>
      </c>
      <c r="BZ93" s="13">
        <f t="shared" si="15"/>
        <v>0</v>
      </c>
      <c r="CA93" s="13">
        <f t="shared" si="15"/>
        <v>0</v>
      </c>
      <c r="CB93" s="13">
        <f t="shared" si="15"/>
        <v>0</v>
      </c>
      <c r="CC93" s="13">
        <f t="shared" si="15"/>
        <v>0</v>
      </c>
      <c r="CD93" s="13">
        <f t="shared" si="15"/>
        <v>0</v>
      </c>
      <c r="CE93" s="13">
        <f t="shared" si="15"/>
        <v>0</v>
      </c>
      <c r="CF93" s="13">
        <f t="shared" si="15"/>
        <v>0</v>
      </c>
      <c r="CG93" s="13">
        <f t="shared" si="15"/>
        <v>0</v>
      </c>
      <c r="CH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/>
    <row r="96" ht="15" customHeight="1" spans="2:8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</row>
    <row r="97" ht="15" customHeight="1" outlineLevel="1" spans="2:8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ht="15" customHeight="1" outlineLevel="1" spans="2:8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</row>
    <row r="99" ht="15" customHeight="1" outlineLevel="1" spans="2:117">
      <c r="B99" s="10">
        <v>201606</v>
      </c>
      <c r="C99" s="11">
        <v>71000</v>
      </c>
      <c r="D99" s="11">
        <v>3000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71000</v>
      </c>
      <c r="AZ99" s="11">
        <v>3000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290000</v>
      </c>
      <c r="D100" s="11">
        <v>27000</v>
      </c>
      <c r="E100" s="11">
        <v>6000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290000</v>
      </c>
      <c r="AZ100" s="11">
        <v>27000</v>
      </c>
      <c r="BA100" s="11">
        <v>6000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477100</v>
      </c>
      <c r="D101" s="11">
        <v>100100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477100</v>
      </c>
      <c r="AZ101" s="11">
        <v>100100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779000</v>
      </c>
      <c r="D102" s="11">
        <v>60000</v>
      </c>
      <c r="E102" s="11">
        <v>59000</v>
      </c>
      <c r="F102" s="11">
        <v>54000</v>
      </c>
      <c r="G102" s="11">
        <v>36000</v>
      </c>
      <c r="H102" s="11">
        <v>32000</v>
      </c>
      <c r="I102" s="11">
        <v>32000</v>
      </c>
      <c r="J102" s="11">
        <v>25000</v>
      </c>
      <c r="K102" s="11">
        <v>25000</v>
      </c>
      <c r="L102" s="11">
        <v>25000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779000</v>
      </c>
      <c r="AZ102" s="11">
        <v>60000</v>
      </c>
      <c r="BA102" s="11">
        <v>59000</v>
      </c>
      <c r="BB102" s="11">
        <v>54000</v>
      </c>
      <c r="BC102" s="11">
        <v>36000</v>
      </c>
      <c r="BD102" s="11">
        <v>32000</v>
      </c>
      <c r="BE102" s="11">
        <v>32000</v>
      </c>
      <c r="BF102" s="11">
        <v>25000</v>
      </c>
      <c r="BG102" s="11">
        <v>25000</v>
      </c>
      <c r="BH102" s="11">
        <v>25000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371000</v>
      </c>
      <c r="D103" s="11">
        <v>162000</v>
      </c>
      <c r="E103" s="11">
        <v>49000</v>
      </c>
      <c r="F103" s="11">
        <v>6000</v>
      </c>
      <c r="G103" s="11">
        <v>4000</v>
      </c>
      <c r="H103" s="11">
        <v>4000</v>
      </c>
      <c r="I103" s="11">
        <v>2000</v>
      </c>
      <c r="J103" s="11">
        <v>2000</v>
      </c>
      <c r="K103" s="11">
        <v>2000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371000</v>
      </c>
      <c r="AZ103" s="11">
        <v>162000</v>
      </c>
      <c r="BA103" s="11">
        <v>49000</v>
      </c>
      <c r="BB103" s="11">
        <v>6000</v>
      </c>
      <c r="BC103" s="11">
        <v>4000</v>
      </c>
      <c r="BD103" s="11">
        <v>4000</v>
      </c>
      <c r="BE103" s="11">
        <v>2000</v>
      </c>
      <c r="BF103" s="11">
        <v>2000</v>
      </c>
      <c r="BG103" s="11">
        <v>2000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870000</v>
      </c>
      <c r="D104" s="11">
        <v>182000</v>
      </c>
      <c r="E104" s="11">
        <v>62000</v>
      </c>
      <c r="F104" s="11">
        <v>34000</v>
      </c>
      <c r="G104" s="11">
        <v>34000</v>
      </c>
      <c r="H104" s="11">
        <v>19000</v>
      </c>
      <c r="I104" s="11">
        <v>19000</v>
      </c>
      <c r="J104" s="11">
        <v>19000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870000</v>
      </c>
      <c r="AZ104" s="11">
        <v>182000</v>
      </c>
      <c r="BA104" s="11">
        <v>62000</v>
      </c>
      <c r="BB104" s="11">
        <v>34000</v>
      </c>
      <c r="BC104" s="11">
        <v>34000</v>
      </c>
      <c r="BD104" s="11">
        <v>19000</v>
      </c>
      <c r="BE104" s="11">
        <v>19000</v>
      </c>
      <c r="BF104" s="11">
        <v>19000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351000</v>
      </c>
      <c r="D105" s="11">
        <v>53000</v>
      </c>
      <c r="E105" s="11">
        <v>38000</v>
      </c>
      <c r="F105" s="11">
        <v>38000</v>
      </c>
      <c r="G105" s="11">
        <v>4000</v>
      </c>
      <c r="H105" s="11">
        <v>4000</v>
      </c>
      <c r="I105" s="11">
        <v>4000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351000</v>
      </c>
      <c r="AZ105" s="11">
        <v>53000</v>
      </c>
      <c r="BA105" s="11">
        <v>38000</v>
      </c>
      <c r="BB105" s="11">
        <v>38000</v>
      </c>
      <c r="BC105" s="11">
        <v>4000</v>
      </c>
      <c r="BD105" s="11">
        <v>4000</v>
      </c>
      <c r="BE105" s="11">
        <v>4000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584000</v>
      </c>
      <c r="D106" s="11">
        <v>98000</v>
      </c>
      <c r="E106" s="11">
        <v>71000</v>
      </c>
      <c r="F106" s="11">
        <v>44000</v>
      </c>
      <c r="G106" s="11">
        <v>40000</v>
      </c>
      <c r="H106" s="11">
        <v>40000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584000</v>
      </c>
      <c r="AZ106" s="11">
        <v>98000</v>
      </c>
      <c r="BA106" s="11">
        <v>71000</v>
      </c>
      <c r="BB106" s="11">
        <v>44000</v>
      </c>
      <c r="BC106" s="11">
        <v>40000</v>
      </c>
      <c r="BD106" s="11">
        <v>40000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1180000</v>
      </c>
      <c r="D107" s="11">
        <v>198000</v>
      </c>
      <c r="E107" s="11">
        <v>69000</v>
      </c>
      <c r="F107" s="11">
        <v>96000</v>
      </c>
      <c r="G107" s="11">
        <v>65000</v>
      </c>
      <c r="H107" s="11">
        <v>4000</v>
      </c>
      <c r="I107" s="11">
        <v>1000</v>
      </c>
      <c r="J107" s="11">
        <v>1000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1180000</v>
      </c>
      <c r="AZ107" s="11">
        <v>198000</v>
      </c>
      <c r="BA107" s="11">
        <v>69000</v>
      </c>
      <c r="BB107" s="11">
        <v>96000</v>
      </c>
      <c r="BC107" s="11">
        <v>65000</v>
      </c>
      <c r="BD107" s="11">
        <v>4000</v>
      </c>
      <c r="BE107" s="11">
        <v>1000</v>
      </c>
      <c r="BF107" s="11">
        <v>1000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844000</v>
      </c>
      <c r="D108" s="11">
        <v>31000</v>
      </c>
      <c r="E108" s="11">
        <v>34000</v>
      </c>
      <c r="F108" s="11">
        <v>21000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844000</v>
      </c>
      <c r="AZ108" s="11">
        <v>31000</v>
      </c>
      <c r="BA108" s="11">
        <v>34000</v>
      </c>
      <c r="BB108" s="11">
        <v>21000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1517000</v>
      </c>
      <c r="D109" s="11">
        <v>655000</v>
      </c>
      <c r="E109" s="11">
        <v>161000</v>
      </c>
      <c r="F109" s="11">
        <v>51000</v>
      </c>
      <c r="G109" s="11">
        <v>11000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1335200</v>
      </c>
      <c r="AZ109" s="11">
        <v>551200</v>
      </c>
      <c r="BA109" s="11">
        <v>129200</v>
      </c>
      <c r="BB109" s="11">
        <v>31200</v>
      </c>
      <c r="BC109" s="11">
        <v>4400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14917000</v>
      </c>
      <c r="D110" s="11">
        <v>7648000</v>
      </c>
      <c r="E110" s="11">
        <v>2285000</v>
      </c>
      <c r="F110" s="11">
        <v>403000</v>
      </c>
      <c r="G110" s="11">
        <v>217000</v>
      </c>
      <c r="H110" s="11">
        <v>91000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14461300</v>
      </c>
      <c r="AZ110" s="11">
        <v>7382500</v>
      </c>
      <c r="BA110" s="11">
        <v>2152700</v>
      </c>
      <c r="BB110" s="11">
        <v>365500</v>
      </c>
      <c r="BC110" s="11">
        <v>212500</v>
      </c>
      <c r="BD110" s="11">
        <v>88500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1461000</v>
      </c>
      <c r="D111" s="11">
        <v>126000</v>
      </c>
      <c r="E111" s="11">
        <v>54000</v>
      </c>
      <c r="F111" s="11">
        <v>46000</v>
      </c>
      <c r="G111" s="11">
        <v>34000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1128000</v>
      </c>
      <c r="AZ111" s="11">
        <v>97400</v>
      </c>
      <c r="BA111" s="11">
        <v>40600</v>
      </c>
      <c r="BB111" s="11">
        <v>35300</v>
      </c>
      <c r="BC111" s="11">
        <v>26500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442998</v>
      </c>
      <c r="D112" s="11">
        <v>88000</v>
      </c>
      <c r="E112" s="11">
        <v>69000</v>
      </c>
      <c r="F112" s="11">
        <v>56000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248798.96</v>
      </c>
      <c r="AZ112" s="11">
        <v>47600</v>
      </c>
      <c r="BA112" s="11">
        <v>37300</v>
      </c>
      <c r="BB112" s="11">
        <v>29500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346500</v>
      </c>
      <c r="D113" s="11">
        <v>89000</v>
      </c>
      <c r="E113" s="11">
        <v>36000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172049.65</v>
      </c>
      <c r="AZ113" s="11">
        <v>45999.92</v>
      </c>
      <c r="BA113" s="11">
        <v>19500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1752498</v>
      </c>
      <c r="D114" s="11">
        <v>704000</v>
      </c>
      <c r="E114" s="11">
        <v>288500</v>
      </c>
      <c r="F114" s="11">
        <v>84000</v>
      </c>
      <c r="G114" s="11">
        <v>64000</v>
      </c>
      <c r="H114" s="11">
        <v>0</v>
      </c>
      <c r="I114" s="11">
        <v>0</v>
      </c>
      <c r="J114" s="11">
        <v>3000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876248.43</v>
      </c>
      <c r="AZ114" s="11">
        <v>352000</v>
      </c>
      <c r="BA114" s="11">
        <v>144250</v>
      </c>
      <c r="BB114" s="11">
        <v>42000</v>
      </c>
      <c r="BC114" s="11">
        <v>32000</v>
      </c>
      <c r="BD114" s="11">
        <v>0</v>
      </c>
      <c r="BE114" s="11">
        <v>0</v>
      </c>
      <c r="BF114" s="11">
        <v>3000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1025500</v>
      </c>
      <c r="D115" s="11">
        <v>178500</v>
      </c>
      <c r="E115" s="11">
        <v>105000</v>
      </c>
      <c r="F115" s="11">
        <v>13500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512750</v>
      </c>
      <c r="AZ115" s="11">
        <v>89250</v>
      </c>
      <c r="BA115" s="11">
        <v>52500</v>
      </c>
      <c r="BB115" s="11">
        <v>6750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1405500</v>
      </c>
      <c r="D116" s="11">
        <v>931000</v>
      </c>
      <c r="E116" s="11">
        <v>1175000</v>
      </c>
      <c r="F116" s="11">
        <v>979000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702750</v>
      </c>
      <c r="AZ116" s="11">
        <v>465500</v>
      </c>
      <c r="BA116" s="11">
        <v>587500</v>
      </c>
      <c r="BB116" s="11">
        <v>489500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952500</v>
      </c>
      <c r="D117" s="11">
        <v>339000</v>
      </c>
      <c r="E117" s="11">
        <v>192000</v>
      </c>
      <c r="F117" s="11">
        <v>15000</v>
      </c>
      <c r="G117" s="11">
        <v>4500</v>
      </c>
      <c r="H117" s="11">
        <v>1500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476250</v>
      </c>
      <c r="AZ117" s="11">
        <v>169500</v>
      </c>
      <c r="BA117" s="11">
        <v>96000</v>
      </c>
      <c r="BB117" s="11">
        <v>7500</v>
      </c>
      <c r="BC117" s="11">
        <v>4500</v>
      </c>
      <c r="BD117" s="11">
        <v>1500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2648999</v>
      </c>
      <c r="D118" s="11">
        <v>607500</v>
      </c>
      <c r="E118" s="11">
        <v>246000</v>
      </c>
      <c r="F118" s="11">
        <v>102000</v>
      </c>
      <c r="G118" s="11">
        <v>61500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1324499.5</v>
      </c>
      <c r="AZ118" s="11">
        <v>303750</v>
      </c>
      <c r="BA118" s="11">
        <v>128250</v>
      </c>
      <c r="BB118" s="11">
        <v>100500</v>
      </c>
      <c r="BC118" s="11">
        <v>60000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2893497</v>
      </c>
      <c r="D119" s="11">
        <v>904499</v>
      </c>
      <c r="E119" s="11">
        <v>144000</v>
      </c>
      <c r="F119" s="11">
        <v>46500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1446748.5</v>
      </c>
      <c r="AZ119" s="11">
        <v>505499.5</v>
      </c>
      <c r="BA119" s="11">
        <v>94500</v>
      </c>
      <c r="BB119" s="11">
        <v>42750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3294000</v>
      </c>
      <c r="D120" s="11">
        <v>655500</v>
      </c>
      <c r="E120" s="11">
        <v>70500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1683750</v>
      </c>
      <c r="AZ120" s="11">
        <v>375750</v>
      </c>
      <c r="BA120" s="11">
        <v>45000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3138300</v>
      </c>
      <c r="D121" s="11">
        <v>553200</v>
      </c>
      <c r="E121" s="11">
        <v>44700</v>
      </c>
      <c r="F121" s="11">
        <v>44700</v>
      </c>
      <c r="G121" s="11">
        <v>37500</v>
      </c>
      <c r="H121" s="11">
        <v>34500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1668900</v>
      </c>
      <c r="AZ121" s="11">
        <v>299850</v>
      </c>
      <c r="BA121" s="11">
        <v>22350</v>
      </c>
      <c r="BB121" s="11">
        <v>22350</v>
      </c>
      <c r="BC121" s="11">
        <v>18750</v>
      </c>
      <c r="BD121" s="11">
        <v>27600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4722599</v>
      </c>
      <c r="D122" s="11">
        <v>433200</v>
      </c>
      <c r="E122" s="11">
        <v>122100</v>
      </c>
      <c r="F122" s="11">
        <v>33000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2361299.5</v>
      </c>
      <c r="AZ122" s="11">
        <v>216600</v>
      </c>
      <c r="BA122" s="11">
        <v>61050</v>
      </c>
      <c r="BB122" s="11">
        <v>16500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1333497</v>
      </c>
      <c r="D123" s="11">
        <v>482100</v>
      </c>
      <c r="E123" s="11">
        <v>196500</v>
      </c>
      <c r="F123" s="11">
        <v>12000</v>
      </c>
      <c r="G123" s="11">
        <v>1500</v>
      </c>
      <c r="H123" s="11">
        <v>1500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666748.5</v>
      </c>
      <c r="AZ123" s="11">
        <v>241050</v>
      </c>
      <c r="BA123" s="11">
        <v>98250</v>
      </c>
      <c r="BB123" s="11">
        <v>8700</v>
      </c>
      <c r="BC123" s="11">
        <v>750</v>
      </c>
      <c r="BD123" s="11">
        <v>750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1221000</v>
      </c>
      <c r="D124" s="11">
        <v>226500</v>
      </c>
      <c r="E124" s="11">
        <v>109500</v>
      </c>
      <c r="F124" s="11">
        <v>42000</v>
      </c>
      <c r="G124" s="11">
        <v>12000</v>
      </c>
      <c r="H124" s="11">
        <v>10500</v>
      </c>
      <c r="I124" s="11">
        <v>1500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610500</v>
      </c>
      <c r="AZ124" s="11">
        <v>113250</v>
      </c>
      <c r="BA124" s="11">
        <v>58350</v>
      </c>
      <c r="BB124" s="11">
        <v>21000</v>
      </c>
      <c r="BC124" s="11">
        <v>6000</v>
      </c>
      <c r="BD124" s="11">
        <v>5250</v>
      </c>
      <c r="BE124" s="11">
        <v>750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862000</v>
      </c>
      <c r="D125" s="11">
        <v>327325</v>
      </c>
      <c r="E125" s="11">
        <v>243250</v>
      </c>
      <c r="F125" s="11">
        <v>166750</v>
      </c>
      <c r="G125" s="11">
        <v>37500</v>
      </c>
      <c r="H125" s="11">
        <v>1500</v>
      </c>
      <c r="I125" s="11">
        <v>0</v>
      </c>
      <c r="J125" s="11">
        <v>0</v>
      </c>
      <c r="K125" s="11">
        <v>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430999.84</v>
      </c>
      <c r="AZ125" s="11">
        <v>165012.47</v>
      </c>
      <c r="BA125" s="11">
        <v>121625</v>
      </c>
      <c r="BB125" s="11">
        <v>83375</v>
      </c>
      <c r="BC125" s="11">
        <v>18750</v>
      </c>
      <c r="BD125" s="11">
        <v>750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3118900</v>
      </c>
      <c r="D126" s="11">
        <v>581225</v>
      </c>
      <c r="E126" s="11">
        <v>239375</v>
      </c>
      <c r="F126" s="11">
        <v>42075</v>
      </c>
      <c r="G126" s="11">
        <v>1500</v>
      </c>
      <c r="H126" s="11">
        <v>0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1559458.41</v>
      </c>
      <c r="AZ126" s="11">
        <v>290622.5</v>
      </c>
      <c r="BA126" s="11">
        <v>119687.13</v>
      </c>
      <c r="BB126" s="11">
        <v>21037.47</v>
      </c>
      <c r="BC126" s="11">
        <v>750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2611700</v>
      </c>
      <c r="D127" s="11">
        <v>521325</v>
      </c>
      <c r="E127" s="11">
        <v>126400</v>
      </c>
      <c r="F127" s="11">
        <v>39000</v>
      </c>
      <c r="G127" s="11">
        <v>0</v>
      </c>
      <c r="H127" s="11">
        <v>0</v>
      </c>
      <c r="I127" s="11">
        <v>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1305847.82</v>
      </c>
      <c r="AZ127" s="11">
        <v>260661.77</v>
      </c>
      <c r="BA127" s="11">
        <v>63199.88</v>
      </c>
      <c r="BB127" s="11">
        <v>19500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2445300</v>
      </c>
      <c r="D128" s="11">
        <v>286650</v>
      </c>
      <c r="E128" s="11">
        <v>57000</v>
      </c>
      <c r="F128" s="11">
        <v>7500</v>
      </c>
      <c r="G128" s="11">
        <v>0</v>
      </c>
      <c r="H128" s="11">
        <v>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1222648.08</v>
      </c>
      <c r="AZ128" s="11">
        <v>143324.86</v>
      </c>
      <c r="BA128" s="11">
        <v>28500</v>
      </c>
      <c r="BB128" s="11">
        <v>3750</v>
      </c>
      <c r="BC128" s="11">
        <v>0</v>
      </c>
      <c r="BD128" s="11">
        <v>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2307325</v>
      </c>
      <c r="D129" s="11">
        <v>22500</v>
      </c>
      <c r="E129" s="11">
        <v>16500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1153661.29</v>
      </c>
      <c r="AZ129" s="11">
        <v>11250</v>
      </c>
      <c r="BA129" s="11">
        <v>8250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380200</v>
      </c>
      <c r="D130" s="11">
        <v>24000</v>
      </c>
      <c r="E130" s="11">
        <v>0</v>
      </c>
      <c r="F130" s="11">
        <v>0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192812.44</v>
      </c>
      <c r="AZ130" s="11">
        <v>12000</v>
      </c>
      <c r="BA130" s="11">
        <v>0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35100</v>
      </c>
      <c r="D131" s="11">
        <v>0</v>
      </c>
      <c r="E131" s="11">
        <v>0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18375</v>
      </c>
      <c r="AZ131" s="11">
        <v>0</v>
      </c>
      <c r="BA131" s="11">
        <v>0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11850</v>
      </c>
      <c r="D132" s="11">
        <v>0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6450</v>
      </c>
      <c r="AZ132" s="11">
        <v>0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9000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4950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</row>
    <row r="136" ht="15" customHeight="1" outlineLevel="1" spans="2:8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X136" s="8" t="s">
        <v>23</v>
      </c>
      <c r="AY136" s="9" t="s">
        <v>24</v>
      </c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</row>
    <row r="137" ht="15" customHeight="1" outlineLevel="1" spans="2:8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9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</row>
    <row r="138" ht="15" customHeight="1" outlineLevel="1" spans="2:85">
      <c r="B138" s="10">
        <v>201506</v>
      </c>
      <c r="C138" s="11">
        <f t="shared" ref="C138:AK138" si="16">IF(C7="","",C7+C99)</f>
        <v>443000</v>
      </c>
      <c r="D138" s="11">
        <f t="shared" si="16"/>
        <v>488025</v>
      </c>
      <c r="E138" s="11">
        <f t="shared" si="16"/>
        <v>485025</v>
      </c>
      <c r="F138" s="11">
        <f t="shared" si="16"/>
        <v>485025</v>
      </c>
      <c r="G138" s="11">
        <f t="shared" si="16"/>
        <v>485025</v>
      </c>
      <c r="H138" s="11">
        <f t="shared" si="16"/>
        <v>485025</v>
      </c>
      <c r="I138" s="11">
        <f t="shared" si="16"/>
        <v>485025</v>
      </c>
      <c r="J138" s="11">
        <f t="shared" si="16"/>
        <v>485025</v>
      </c>
      <c r="K138" s="11">
        <f t="shared" si="16"/>
        <v>485025</v>
      </c>
      <c r="L138" s="11">
        <f t="shared" si="16"/>
        <v>485025</v>
      </c>
      <c r="M138" s="11">
        <f t="shared" si="16"/>
        <v>485025</v>
      </c>
      <c r="N138" s="11">
        <f t="shared" si="16"/>
        <v>485025</v>
      </c>
      <c r="O138" s="11">
        <f t="shared" si="16"/>
        <v>485025</v>
      </c>
      <c r="P138" s="11">
        <f t="shared" si="16"/>
        <v>485025</v>
      </c>
      <c r="Q138" s="11">
        <f t="shared" si="16"/>
        <v>485025</v>
      </c>
      <c r="R138" s="11">
        <f t="shared" si="16"/>
        <v>485025</v>
      </c>
      <c r="S138" s="11">
        <f t="shared" si="16"/>
        <v>485025</v>
      </c>
      <c r="T138" s="11">
        <f t="shared" si="16"/>
        <v>485025</v>
      </c>
      <c r="U138" s="11">
        <f t="shared" si="16"/>
        <v>485025</v>
      </c>
      <c r="V138" s="11">
        <f t="shared" si="16"/>
        <v>485025</v>
      </c>
      <c r="W138" s="11">
        <f t="shared" si="16"/>
        <v>485025</v>
      </c>
      <c r="X138" s="11">
        <f t="shared" si="16"/>
        <v>485025</v>
      </c>
      <c r="Y138" s="11">
        <f t="shared" si="16"/>
        <v>485025</v>
      </c>
      <c r="Z138" s="11">
        <f t="shared" si="16"/>
        <v>485025</v>
      </c>
      <c r="AA138" s="11">
        <f t="shared" si="16"/>
        <v>485025</v>
      </c>
      <c r="AB138" s="11">
        <f t="shared" si="16"/>
        <v>485025</v>
      </c>
      <c r="AC138" s="11">
        <f t="shared" si="16"/>
        <v>485025</v>
      </c>
      <c r="AD138" s="11">
        <f t="shared" si="16"/>
        <v>485025</v>
      </c>
      <c r="AE138" s="11">
        <f t="shared" si="16"/>
        <v>485025</v>
      </c>
      <c r="AF138" s="11">
        <f t="shared" si="16"/>
        <v>485025</v>
      </c>
      <c r="AG138" s="11">
        <f t="shared" si="16"/>
        <v>485025</v>
      </c>
      <c r="AH138" s="11">
        <f t="shared" si="16"/>
        <v>485025</v>
      </c>
      <c r="AI138" s="11">
        <f t="shared" si="16"/>
        <v>485025</v>
      </c>
      <c r="AJ138" s="11">
        <f t="shared" si="16"/>
        <v>485025</v>
      </c>
      <c r="AK138" s="11">
        <f t="shared" si="16"/>
        <v>485025</v>
      </c>
      <c r="AX138" s="10">
        <v>201506</v>
      </c>
      <c r="AY138" s="11">
        <f t="shared" ref="AY138:CG138" si="17">IF(AY7="","",AY7+AY99)</f>
        <v>443000</v>
      </c>
      <c r="AZ138" s="11">
        <f t="shared" si="17"/>
        <v>488025</v>
      </c>
      <c r="BA138" s="11">
        <f t="shared" si="17"/>
        <v>485025</v>
      </c>
      <c r="BB138" s="11">
        <f t="shared" si="17"/>
        <v>485025</v>
      </c>
      <c r="BC138" s="11">
        <f t="shared" si="17"/>
        <v>485025</v>
      </c>
      <c r="BD138" s="11">
        <f t="shared" si="17"/>
        <v>485025</v>
      </c>
      <c r="BE138" s="11">
        <f t="shared" si="17"/>
        <v>485025</v>
      </c>
      <c r="BF138" s="11">
        <f t="shared" si="17"/>
        <v>485025</v>
      </c>
      <c r="BG138" s="11">
        <f t="shared" si="17"/>
        <v>485025</v>
      </c>
      <c r="BH138" s="11">
        <f t="shared" si="17"/>
        <v>485025</v>
      </c>
      <c r="BI138" s="11">
        <f t="shared" si="17"/>
        <v>485025</v>
      </c>
      <c r="BJ138" s="11">
        <f t="shared" si="17"/>
        <v>485025</v>
      </c>
      <c r="BK138" s="11">
        <f t="shared" si="17"/>
        <v>485025</v>
      </c>
      <c r="BL138" s="11">
        <f t="shared" si="17"/>
        <v>485025</v>
      </c>
      <c r="BM138" s="11">
        <f t="shared" si="17"/>
        <v>485025</v>
      </c>
      <c r="BN138" s="11">
        <f t="shared" si="17"/>
        <v>485025</v>
      </c>
      <c r="BO138" s="11">
        <f t="shared" si="17"/>
        <v>485025</v>
      </c>
      <c r="BP138" s="11">
        <f t="shared" si="17"/>
        <v>485025</v>
      </c>
      <c r="BQ138" s="11">
        <f t="shared" si="17"/>
        <v>485025</v>
      </c>
      <c r="BR138" s="11">
        <f t="shared" si="17"/>
        <v>485025</v>
      </c>
      <c r="BS138" s="11">
        <f t="shared" si="17"/>
        <v>485025</v>
      </c>
      <c r="BT138" s="11">
        <f t="shared" si="17"/>
        <v>485025</v>
      </c>
      <c r="BU138" s="11">
        <f t="shared" si="17"/>
        <v>485025</v>
      </c>
      <c r="BV138" s="11">
        <f t="shared" si="17"/>
        <v>485025</v>
      </c>
      <c r="BW138" s="11">
        <f t="shared" si="17"/>
        <v>485025</v>
      </c>
      <c r="BX138" s="11">
        <f t="shared" si="17"/>
        <v>485025</v>
      </c>
      <c r="BY138" s="11">
        <f t="shared" si="17"/>
        <v>485025</v>
      </c>
      <c r="BZ138" s="11">
        <f t="shared" si="17"/>
        <v>485025</v>
      </c>
      <c r="CA138" s="11">
        <f t="shared" si="17"/>
        <v>485025</v>
      </c>
      <c r="CB138" s="11">
        <f t="shared" si="17"/>
        <v>485025</v>
      </c>
      <c r="CC138" s="11">
        <f t="shared" si="17"/>
        <v>485025</v>
      </c>
      <c r="CD138" s="11">
        <f t="shared" si="17"/>
        <v>485025</v>
      </c>
      <c r="CE138" s="11">
        <f t="shared" si="17"/>
        <v>485025</v>
      </c>
      <c r="CF138" s="11">
        <f t="shared" si="17"/>
        <v>485025</v>
      </c>
      <c r="CG138" s="11">
        <f t="shared" si="17"/>
        <v>485025</v>
      </c>
    </row>
    <row r="139" ht="15" customHeight="1" outlineLevel="1" spans="2:85">
      <c r="B139" s="10">
        <v>201509</v>
      </c>
      <c r="C139" s="11">
        <f t="shared" ref="C139:AJ139" si="18">IF(C8="","",C8+C100)</f>
        <v>1749170</v>
      </c>
      <c r="D139" s="11">
        <f t="shared" si="18"/>
        <v>1730720</v>
      </c>
      <c r="E139" s="11">
        <f t="shared" si="18"/>
        <v>1722870</v>
      </c>
      <c r="F139" s="11">
        <f t="shared" si="18"/>
        <v>1718870</v>
      </c>
      <c r="G139" s="11">
        <f t="shared" si="18"/>
        <v>1718870</v>
      </c>
      <c r="H139" s="11">
        <f t="shared" si="18"/>
        <v>1718870</v>
      </c>
      <c r="I139" s="11">
        <f t="shared" si="18"/>
        <v>1718870</v>
      </c>
      <c r="J139" s="11">
        <f t="shared" si="18"/>
        <v>1718870</v>
      </c>
      <c r="K139" s="11">
        <f t="shared" si="18"/>
        <v>1718870</v>
      </c>
      <c r="L139" s="11">
        <f t="shared" si="18"/>
        <v>1718870</v>
      </c>
      <c r="M139" s="11">
        <f t="shared" si="18"/>
        <v>1718870</v>
      </c>
      <c r="N139" s="11">
        <f t="shared" si="18"/>
        <v>1718870</v>
      </c>
      <c r="O139" s="11">
        <f t="shared" si="18"/>
        <v>1718870</v>
      </c>
      <c r="P139" s="11">
        <f t="shared" si="18"/>
        <v>1718870</v>
      </c>
      <c r="Q139" s="11">
        <f t="shared" si="18"/>
        <v>1718870</v>
      </c>
      <c r="R139" s="11">
        <f t="shared" si="18"/>
        <v>1718870</v>
      </c>
      <c r="S139" s="11">
        <f t="shared" si="18"/>
        <v>1718870</v>
      </c>
      <c r="T139" s="11">
        <f t="shared" si="18"/>
        <v>1718870</v>
      </c>
      <c r="U139" s="11">
        <f t="shared" si="18"/>
        <v>1718870</v>
      </c>
      <c r="V139" s="11">
        <f t="shared" si="18"/>
        <v>1718870</v>
      </c>
      <c r="W139" s="11">
        <f t="shared" si="18"/>
        <v>1718870</v>
      </c>
      <c r="X139" s="11">
        <f t="shared" si="18"/>
        <v>1718870</v>
      </c>
      <c r="Y139" s="11">
        <f t="shared" si="18"/>
        <v>1718870</v>
      </c>
      <c r="Z139" s="11">
        <f t="shared" si="18"/>
        <v>1718870</v>
      </c>
      <c r="AA139" s="11">
        <f t="shared" si="18"/>
        <v>1718870</v>
      </c>
      <c r="AB139" s="11">
        <f t="shared" si="18"/>
        <v>1718870</v>
      </c>
      <c r="AC139" s="11">
        <f t="shared" si="18"/>
        <v>1718870</v>
      </c>
      <c r="AD139" s="11">
        <f t="shared" si="18"/>
        <v>1718870</v>
      </c>
      <c r="AE139" s="11">
        <f t="shared" si="18"/>
        <v>1718870</v>
      </c>
      <c r="AF139" s="11">
        <f t="shared" si="18"/>
        <v>1718870</v>
      </c>
      <c r="AG139" s="11">
        <f t="shared" si="18"/>
        <v>1718870</v>
      </c>
      <c r="AH139" s="11">
        <f t="shared" si="18"/>
        <v>1718870</v>
      </c>
      <c r="AI139" s="11">
        <f t="shared" si="18"/>
        <v>1718870</v>
      </c>
      <c r="AJ139" s="11">
        <f t="shared" si="18"/>
        <v>1718870</v>
      </c>
      <c r="AK139" s="11" t="s">
        <v>25</v>
      </c>
      <c r="AX139" s="10">
        <v>201509</v>
      </c>
      <c r="AY139" s="11">
        <f t="shared" ref="AY139:CF139" si="19">IF(AY8="","",AY8+AY100)</f>
        <v>1749170</v>
      </c>
      <c r="AZ139" s="11">
        <f t="shared" si="19"/>
        <v>1730720</v>
      </c>
      <c r="BA139" s="11">
        <f t="shared" si="19"/>
        <v>1722870</v>
      </c>
      <c r="BB139" s="11">
        <f t="shared" si="19"/>
        <v>1718870</v>
      </c>
      <c r="BC139" s="11">
        <f t="shared" si="19"/>
        <v>1718870</v>
      </c>
      <c r="BD139" s="11">
        <f t="shared" si="19"/>
        <v>1718870</v>
      </c>
      <c r="BE139" s="11">
        <f t="shared" si="19"/>
        <v>1718870</v>
      </c>
      <c r="BF139" s="11">
        <f t="shared" si="19"/>
        <v>1718870</v>
      </c>
      <c r="BG139" s="11">
        <f t="shared" si="19"/>
        <v>1718870</v>
      </c>
      <c r="BH139" s="11">
        <f t="shared" si="19"/>
        <v>1718870</v>
      </c>
      <c r="BI139" s="11">
        <f t="shared" si="19"/>
        <v>1718870</v>
      </c>
      <c r="BJ139" s="11">
        <f t="shared" si="19"/>
        <v>1718870</v>
      </c>
      <c r="BK139" s="11">
        <f t="shared" si="19"/>
        <v>1718870</v>
      </c>
      <c r="BL139" s="11">
        <f t="shared" si="19"/>
        <v>1718870</v>
      </c>
      <c r="BM139" s="11">
        <f t="shared" si="19"/>
        <v>1718870</v>
      </c>
      <c r="BN139" s="11">
        <f t="shared" si="19"/>
        <v>1718870</v>
      </c>
      <c r="BO139" s="11">
        <f t="shared" si="19"/>
        <v>1718870</v>
      </c>
      <c r="BP139" s="11">
        <f t="shared" si="19"/>
        <v>1718870</v>
      </c>
      <c r="BQ139" s="11">
        <f t="shared" si="19"/>
        <v>1718870</v>
      </c>
      <c r="BR139" s="11">
        <f t="shared" si="19"/>
        <v>1718870</v>
      </c>
      <c r="BS139" s="11">
        <f t="shared" si="19"/>
        <v>1718870</v>
      </c>
      <c r="BT139" s="11">
        <f t="shared" si="19"/>
        <v>1718870</v>
      </c>
      <c r="BU139" s="11">
        <f t="shared" si="19"/>
        <v>1718870</v>
      </c>
      <c r="BV139" s="11">
        <f t="shared" si="19"/>
        <v>1718870</v>
      </c>
      <c r="BW139" s="11">
        <f t="shared" si="19"/>
        <v>1718870</v>
      </c>
      <c r="BX139" s="11">
        <f t="shared" si="19"/>
        <v>1718870</v>
      </c>
      <c r="BY139" s="11">
        <f t="shared" si="19"/>
        <v>1718870</v>
      </c>
      <c r="BZ139" s="11">
        <f t="shared" si="19"/>
        <v>1718870</v>
      </c>
      <c r="CA139" s="11">
        <f t="shared" si="19"/>
        <v>1718870</v>
      </c>
      <c r="CB139" s="11">
        <f t="shared" si="19"/>
        <v>1718870</v>
      </c>
      <c r="CC139" s="11">
        <f t="shared" si="19"/>
        <v>1718870</v>
      </c>
      <c r="CD139" s="11">
        <f t="shared" si="19"/>
        <v>1718870</v>
      </c>
      <c r="CE139" s="11">
        <f t="shared" si="19"/>
        <v>1718870</v>
      </c>
      <c r="CF139" s="11">
        <f t="shared" si="19"/>
        <v>1718870</v>
      </c>
      <c r="CG139" s="11" t="s">
        <v>25</v>
      </c>
    </row>
    <row r="140" ht="15" customHeight="1" outlineLevel="1" spans="2:85">
      <c r="B140" s="10">
        <v>201512</v>
      </c>
      <c r="C140" s="11">
        <f t="shared" ref="C140:AI140" si="20">IF(C9="","",C9+C101)</f>
        <v>1818095</v>
      </c>
      <c r="D140" s="11">
        <f t="shared" si="20"/>
        <v>1977770</v>
      </c>
      <c r="E140" s="11">
        <f t="shared" si="20"/>
        <v>1903055</v>
      </c>
      <c r="F140" s="11">
        <f t="shared" si="20"/>
        <v>1903055</v>
      </c>
      <c r="G140" s="11">
        <f t="shared" si="20"/>
        <v>1903055</v>
      </c>
      <c r="H140" s="11">
        <f t="shared" si="20"/>
        <v>1903055</v>
      </c>
      <c r="I140" s="11">
        <f t="shared" si="20"/>
        <v>1903055</v>
      </c>
      <c r="J140" s="11">
        <f t="shared" si="20"/>
        <v>1903055</v>
      </c>
      <c r="K140" s="11">
        <f t="shared" si="20"/>
        <v>1903055</v>
      </c>
      <c r="L140" s="11">
        <f t="shared" si="20"/>
        <v>1903055</v>
      </c>
      <c r="M140" s="11">
        <f t="shared" si="20"/>
        <v>1903055</v>
      </c>
      <c r="N140" s="11">
        <f t="shared" si="20"/>
        <v>1903055</v>
      </c>
      <c r="O140" s="11">
        <f t="shared" si="20"/>
        <v>1903055</v>
      </c>
      <c r="P140" s="11">
        <f t="shared" si="20"/>
        <v>1903055</v>
      </c>
      <c r="Q140" s="11">
        <f t="shared" si="20"/>
        <v>1903055</v>
      </c>
      <c r="R140" s="11">
        <f t="shared" si="20"/>
        <v>1903055</v>
      </c>
      <c r="S140" s="11">
        <f t="shared" si="20"/>
        <v>1903055</v>
      </c>
      <c r="T140" s="11">
        <f t="shared" si="20"/>
        <v>1903055</v>
      </c>
      <c r="U140" s="11">
        <f t="shared" si="20"/>
        <v>1903055</v>
      </c>
      <c r="V140" s="11">
        <f t="shared" si="20"/>
        <v>1903055</v>
      </c>
      <c r="W140" s="11">
        <f t="shared" si="20"/>
        <v>1903055</v>
      </c>
      <c r="X140" s="11">
        <f t="shared" si="20"/>
        <v>1903055</v>
      </c>
      <c r="Y140" s="11">
        <f t="shared" si="20"/>
        <v>1903055</v>
      </c>
      <c r="Z140" s="11">
        <f t="shared" si="20"/>
        <v>1903055</v>
      </c>
      <c r="AA140" s="11">
        <f t="shared" si="20"/>
        <v>1903055</v>
      </c>
      <c r="AB140" s="11">
        <f t="shared" si="20"/>
        <v>1903055</v>
      </c>
      <c r="AC140" s="11">
        <f t="shared" si="20"/>
        <v>1903055</v>
      </c>
      <c r="AD140" s="11">
        <f t="shared" si="20"/>
        <v>1903055</v>
      </c>
      <c r="AE140" s="11">
        <f t="shared" si="20"/>
        <v>1903055</v>
      </c>
      <c r="AF140" s="11">
        <f t="shared" si="20"/>
        <v>1903055</v>
      </c>
      <c r="AG140" s="11">
        <f t="shared" si="20"/>
        <v>1903055</v>
      </c>
      <c r="AH140" s="11">
        <f t="shared" si="20"/>
        <v>1903055</v>
      </c>
      <c r="AI140" s="11">
        <f t="shared" si="20"/>
        <v>1903055</v>
      </c>
      <c r="AJ140" s="11" t="s">
        <v>25</v>
      </c>
      <c r="AK140" s="11" t="s">
        <v>25</v>
      </c>
      <c r="AX140" s="10">
        <v>201512</v>
      </c>
      <c r="AY140" s="11">
        <f t="shared" ref="AY140:CE140" si="21">IF(AY9="","",AY9+AY101)</f>
        <v>1818095</v>
      </c>
      <c r="AZ140" s="11">
        <f t="shared" si="21"/>
        <v>1977770</v>
      </c>
      <c r="BA140" s="11">
        <f t="shared" si="21"/>
        <v>1903055</v>
      </c>
      <c r="BB140" s="11">
        <f t="shared" si="21"/>
        <v>1903055</v>
      </c>
      <c r="BC140" s="11">
        <f t="shared" si="21"/>
        <v>1903055</v>
      </c>
      <c r="BD140" s="11">
        <f t="shared" si="21"/>
        <v>1903055</v>
      </c>
      <c r="BE140" s="11">
        <f t="shared" si="21"/>
        <v>1903055</v>
      </c>
      <c r="BF140" s="11">
        <f t="shared" si="21"/>
        <v>1903055</v>
      </c>
      <c r="BG140" s="11">
        <f t="shared" si="21"/>
        <v>1903055</v>
      </c>
      <c r="BH140" s="11">
        <f t="shared" si="21"/>
        <v>1903055</v>
      </c>
      <c r="BI140" s="11">
        <f t="shared" si="21"/>
        <v>1903055</v>
      </c>
      <c r="BJ140" s="11">
        <f t="shared" si="21"/>
        <v>1903055</v>
      </c>
      <c r="BK140" s="11">
        <f t="shared" si="21"/>
        <v>1903055</v>
      </c>
      <c r="BL140" s="11">
        <f t="shared" si="21"/>
        <v>1903055</v>
      </c>
      <c r="BM140" s="11">
        <f t="shared" si="21"/>
        <v>1903055</v>
      </c>
      <c r="BN140" s="11">
        <f t="shared" si="21"/>
        <v>1903055</v>
      </c>
      <c r="BO140" s="11">
        <f t="shared" si="21"/>
        <v>1903055</v>
      </c>
      <c r="BP140" s="11">
        <f t="shared" si="21"/>
        <v>1903055</v>
      </c>
      <c r="BQ140" s="11">
        <f t="shared" si="21"/>
        <v>1903055</v>
      </c>
      <c r="BR140" s="11">
        <f t="shared" si="21"/>
        <v>1903055</v>
      </c>
      <c r="BS140" s="11">
        <f t="shared" si="21"/>
        <v>1903055</v>
      </c>
      <c r="BT140" s="11">
        <f t="shared" si="21"/>
        <v>1903055</v>
      </c>
      <c r="BU140" s="11">
        <f t="shared" si="21"/>
        <v>1903055</v>
      </c>
      <c r="BV140" s="11">
        <f t="shared" si="21"/>
        <v>1903055</v>
      </c>
      <c r="BW140" s="11">
        <f t="shared" si="21"/>
        <v>1903055</v>
      </c>
      <c r="BX140" s="11">
        <f t="shared" si="21"/>
        <v>1903055</v>
      </c>
      <c r="BY140" s="11">
        <f t="shared" si="21"/>
        <v>1903055</v>
      </c>
      <c r="BZ140" s="11">
        <f t="shared" si="21"/>
        <v>1903055</v>
      </c>
      <c r="CA140" s="11">
        <f t="shared" si="21"/>
        <v>1903055</v>
      </c>
      <c r="CB140" s="11">
        <f t="shared" si="21"/>
        <v>1903055</v>
      </c>
      <c r="CC140" s="11">
        <f t="shared" si="21"/>
        <v>1903055</v>
      </c>
      <c r="CD140" s="11">
        <f t="shared" si="21"/>
        <v>1903055</v>
      </c>
      <c r="CE140" s="11">
        <f t="shared" si="21"/>
        <v>1903055</v>
      </c>
      <c r="CF140" s="11" t="s">
        <v>25</v>
      </c>
      <c r="CG140" s="11" t="s">
        <v>25</v>
      </c>
    </row>
    <row r="141" ht="15" customHeight="1" outlineLevel="1" spans="2:85">
      <c r="B141" s="10">
        <v>201603</v>
      </c>
      <c r="C141" s="11">
        <f t="shared" ref="C141:AH141" si="22">IF(C10="","",C10+C102)</f>
        <v>2261105</v>
      </c>
      <c r="D141" s="11">
        <f t="shared" si="22"/>
        <v>2299855</v>
      </c>
      <c r="E141" s="11">
        <f t="shared" si="22"/>
        <v>2298855</v>
      </c>
      <c r="F141" s="11">
        <f t="shared" si="22"/>
        <v>2297915</v>
      </c>
      <c r="G141" s="11">
        <f t="shared" si="22"/>
        <v>2296095</v>
      </c>
      <c r="H141" s="11">
        <f t="shared" si="22"/>
        <v>2294155</v>
      </c>
      <c r="I141" s="11">
        <f t="shared" si="22"/>
        <v>2294155</v>
      </c>
      <c r="J141" s="11">
        <f t="shared" si="22"/>
        <v>2287155</v>
      </c>
      <c r="K141" s="11">
        <f t="shared" si="22"/>
        <v>2287155</v>
      </c>
      <c r="L141" s="11">
        <f t="shared" si="22"/>
        <v>2287155</v>
      </c>
      <c r="M141" s="11">
        <f t="shared" si="22"/>
        <v>2262155</v>
      </c>
      <c r="N141" s="11">
        <f t="shared" si="22"/>
        <v>2262155</v>
      </c>
      <c r="O141" s="11">
        <f t="shared" si="22"/>
        <v>2262155</v>
      </c>
      <c r="P141" s="11">
        <f t="shared" si="22"/>
        <v>2262155</v>
      </c>
      <c r="Q141" s="11">
        <f t="shared" si="22"/>
        <v>2262155</v>
      </c>
      <c r="R141" s="11">
        <f t="shared" si="22"/>
        <v>2262155</v>
      </c>
      <c r="S141" s="11">
        <f t="shared" si="22"/>
        <v>2262155</v>
      </c>
      <c r="T141" s="11">
        <f t="shared" si="22"/>
        <v>2262155</v>
      </c>
      <c r="U141" s="11">
        <f t="shared" si="22"/>
        <v>2262155</v>
      </c>
      <c r="V141" s="11">
        <f t="shared" si="22"/>
        <v>2262155</v>
      </c>
      <c r="W141" s="11">
        <f t="shared" si="22"/>
        <v>2262155</v>
      </c>
      <c r="X141" s="11">
        <f t="shared" si="22"/>
        <v>2262155</v>
      </c>
      <c r="Y141" s="11">
        <f t="shared" si="22"/>
        <v>2262155</v>
      </c>
      <c r="Z141" s="11">
        <f t="shared" si="22"/>
        <v>2262155</v>
      </c>
      <c r="AA141" s="11">
        <f t="shared" si="22"/>
        <v>2262155</v>
      </c>
      <c r="AB141" s="11">
        <f t="shared" si="22"/>
        <v>2262155</v>
      </c>
      <c r="AC141" s="11">
        <f t="shared" si="22"/>
        <v>2262155</v>
      </c>
      <c r="AD141" s="11">
        <f t="shared" si="22"/>
        <v>2262155</v>
      </c>
      <c r="AE141" s="11">
        <f t="shared" si="22"/>
        <v>2262155</v>
      </c>
      <c r="AF141" s="11">
        <f t="shared" si="22"/>
        <v>2262155</v>
      </c>
      <c r="AG141" s="11">
        <f t="shared" si="22"/>
        <v>2262155</v>
      </c>
      <c r="AH141" s="11">
        <f t="shared" si="22"/>
        <v>2262155</v>
      </c>
      <c r="AI141" s="11" t="s">
        <v>25</v>
      </c>
      <c r="AJ141" s="11" t="s">
        <v>25</v>
      </c>
      <c r="AK141" s="11" t="s">
        <v>25</v>
      </c>
      <c r="AX141" s="10">
        <v>201603</v>
      </c>
      <c r="AY141" s="11">
        <f t="shared" ref="AY141:CD141" si="23">IF(AY10="","",AY10+AY102)</f>
        <v>2261105</v>
      </c>
      <c r="AZ141" s="11">
        <f t="shared" si="23"/>
        <v>2299855</v>
      </c>
      <c r="BA141" s="11">
        <f t="shared" si="23"/>
        <v>2298855</v>
      </c>
      <c r="BB141" s="11">
        <f t="shared" si="23"/>
        <v>2297915</v>
      </c>
      <c r="BC141" s="11">
        <f t="shared" si="23"/>
        <v>2296095</v>
      </c>
      <c r="BD141" s="11">
        <f t="shared" si="23"/>
        <v>2294155</v>
      </c>
      <c r="BE141" s="11">
        <f t="shared" si="23"/>
        <v>2294155</v>
      </c>
      <c r="BF141" s="11">
        <f t="shared" si="23"/>
        <v>2287155</v>
      </c>
      <c r="BG141" s="11">
        <f t="shared" si="23"/>
        <v>2287155</v>
      </c>
      <c r="BH141" s="11">
        <f t="shared" si="23"/>
        <v>2287155</v>
      </c>
      <c r="BI141" s="11">
        <f t="shared" si="23"/>
        <v>2262155</v>
      </c>
      <c r="BJ141" s="11">
        <f t="shared" si="23"/>
        <v>2262155</v>
      </c>
      <c r="BK141" s="11">
        <f t="shared" si="23"/>
        <v>2262155</v>
      </c>
      <c r="BL141" s="11">
        <f t="shared" si="23"/>
        <v>2262155</v>
      </c>
      <c r="BM141" s="11">
        <f t="shared" si="23"/>
        <v>2262155</v>
      </c>
      <c r="BN141" s="11">
        <f t="shared" si="23"/>
        <v>2262155</v>
      </c>
      <c r="BO141" s="11">
        <f t="shared" si="23"/>
        <v>2262155</v>
      </c>
      <c r="BP141" s="11">
        <f t="shared" si="23"/>
        <v>2262155</v>
      </c>
      <c r="BQ141" s="11">
        <f t="shared" si="23"/>
        <v>2262155</v>
      </c>
      <c r="BR141" s="11">
        <f t="shared" si="23"/>
        <v>2262155</v>
      </c>
      <c r="BS141" s="11">
        <f t="shared" si="23"/>
        <v>2262155</v>
      </c>
      <c r="BT141" s="11">
        <f t="shared" si="23"/>
        <v>2262155</v>
      </c>
      <c r="BU141" s="11">
        <f t="shared" si="23"/>
        <v>2262155</v>
      </c>
      <c r="BV141" s="11">
        <f t="shared" si="23"/>
        <v>2262155</v>
      </c>
      <c r="BW141" s="11">
        <f t="shared" si="23"/>
        <v>2262155</v>
      </c>
      <c r="BX141" s="11">
        <f t="shared" si="23"/>
        <v>2262155</v>
      </c>
      <c r="BY141" s="11">
        <f t="shared" si="23"/>
        <v>2262155</v>
      </c>
      <c r="BZ141" s="11">
        <f t="shared" si="23"/>
        <v>2262155</v>
      </c>
      <c r="CA141" s="11">
        <f t="shared" si="23"/>
        <v>2262155</v>
      </c>
      <c r="CB141" s="11">
        <f t="shared" si="23"/>
        <v>2262155</v>
      </c>
      <c r="CC141" s="11">
        <f t="shared" si="23"/>
        <v>2262155</v>
      </c>
      <c r="CD141" s="11">
        <f t="shared" si="23"/>
        <v>2262155</v>
      </c>
      <c r="CE141" s="11" t="s">
        <v>25</v>
      </c>
      <c r="CF141" s="11" t="s">
        <v>25</v>
      </c>
      <c r="CG141" s="11" t="s">
        <v>25</v>
      </c>
    </row>
    <row r="142" ht="15" customHeight="1" outlineLevel="1" spans="2:85">
      <c r="B142" s="10">
        <v>201606</v>
      </c>
      <c r="C142" s="11">
        <f t="shared" ref="C142:AG142" si="24">IF(C11="","",C11+C103)</f>
        <v>2525333</v>
      </c>
      <c r="D142" s="11">
        <f t="shared" si="24"/>
        <v>2581638</v>
      </c>
      <c r="E142" s="11">
        <f t="shared" si="24"/>
        <v>2575308</v>
      </c>
      <c r="F142" s="11">
        <f t="shared" si="24"/>
        <v>2565368</v>
      </c>
      <c r="G142" s="11">
        <f t="shared" si="24"/>
        <v>2565398</v>
      </c>
      <c r="H142" s="11">
        <f t="shared" si="24"/>
        <v>2565398</v>
      </c>
      <c r="I142" s="11">
        <f t="shared" si="24"/>
        <v>2564398</v>
      </c>
      <c r="J142" s="11">
        <f t="shared" si="24"/>
        <v>2564398</v>
      </c>
      <c r="K142" s="11">
        <f t="shared" si="24"/>
        <v>2564398</v>
      </c>
      <c r="L142" s="11">
        <f t="shared" si="24"/>
        <v>2562398</v>
      </c>
      <c r="M142" s="11">
        <f t="shared" si="24"/>
        <v>2562398</v>
      </c>
      <c r="N142" s="11">
        <f t="shared" si="24"/>
        <v>2562398</v>
      </c>
      <c r="O142" s="11">
        <f t="shared" si="24"/>
        <v>2562398</v>
      </c>
      <c r="P142" s="11">
        <f t="shared" si="24"/>
        <v>2562398</v>
      </c>
      <c r="Q142" s="11">
        <f t="shared" si="24"/>
        <v>2562398</v>
      </c>
      <c r="R142" s="11">
        <f t="shared" si="24"/>
        <v>2562398</v>
      </c>
      <c r="S142" s="11">
        <f t="shared" si="24"/>
        <v>2562398</v>
      </c>
      <c r="T142" s="11">
        <f t="shared" si="24"/>
        <v>2562398</v>
      </c>
      <c r="U142" s="11">
        <f t="shared" si="24"/>
        <v>2562398</v>
      </c>
      <c r="V142" s="11">
        <f t="shared" si="24"/>
        <v>2562398</v>
      </c>
      <c r="W142" s="11">
        <f t="shared" si="24"/>
        <v>2562398</v>
      </c>
      <c r="X142" s="11">
        <f t="shared" si="24"/>
        <v>2562398</v>
      </c>
      <c r="Y142" s="11">
        <f t="shared" si="24"/>
        <v>2562398</v>
      </c>
      <c r="Z142" s="11">
        <f t="shared" si="24"/>
        <v>2562398</v>
      </c>
      <c r="AA142" s="11">
        <f t="shared" si="24"/>
        <v>2562398</v>
      </c>
      <c r="AB142" s="11">
        <f t="shared" si="24"/>
        <v>2562398</v>
      </c>
      <c r="AC142" s="11">
        <f t="shared" si="24"/>
        <v>2562398</v>
      </c>
      <c r="AD142" s="11">
        <f t="shared" si="24"/>
        <v>2562398</v>
      </c>
      <c r="AE142" s="11">
        <f t="shared" si="24"/>
        <v>2562398</v>
      </c>
      <c r="AF142" s="11">
        <f t="shared" si="24"/>
        <v>2562398</v>
      </c>
      <c r="AG142" s="11">
        <f t="shared" si="24"/>
        <v>2562398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201606</v>
      </c>
      <c r="AY142" s="11">
        <f t="shared" ref="AY142:CC142" si="25">IF(AY11="","",AY11+AY103)</f>
        <v>2525333</v>
      </c>
      <c r="AZ142" s="11">
        <f t="shared" si="25"/>
        <v>2581638</v>
      </c>
      <c r="BA142" s="11">
        <f t="shared" si="25"/>
        <v>2575308</v>
      </c>
      <c r="BB142" s="11">
        <f t="shared" si="25"/>
        <v>2565368</v>
      </c>
      <c r="BC142" s="11">
        <f t="shared" si="25"/>
        <v>2565398</v>
      </c>
      <c r="BD142" s="11">
        <f t="shared" si="25"/>
        <v>2565398</v>
      </c>
      <c r="BE142" s="11">
        <f t="shared" si="25"/>
        <v>2564398</v>
      </c>
      <c r="BF142" s="11">
        <f t="shared" si="25"/>
        <v>2564398</v>
      </c>
      <c r="BG142" s="11">
        <f t="shared" si="25"/>
        <v>2564398</v>
      </c>
      <c r="BH142" s="11">
        <f t="shared" si="25"/>
        <v>2562398</v>
      </c>
      <c r="BI142" s="11">
        <f t="shared" si="25"/>
        <v>2562398</v>
      </c>
      <c r="BJ142" s="11">
        <f t="shared" si="25"/>
        <v>2562398</v>
      </c>
      <c r="BK142" s="11">
        <f t="shared" si="25"/>
        <v>2562398</v>
      </c>
      <c r="BL142" s="11">
        <f t="shared" si="25"/>
        <v>2562398</v>
      </c>
      <c r="BM142" s="11">
        <f t="shared" si="25"/>
        <v>2562398</v>
      </c>
      <c r="BN142" s="11">
        <f t="shared" si="25"/>
        <v>2562398</v>
      </c>
      <c r="BO142" s="11">
        <f t="shared" si="25"/>
        <v>2562398</v>
      </c>
      <c r="BP142" s="11">
        <f t="shared" si="25"/>
        <v>2562398</v>
      </c>
      <c r="BQ142" s="11">
        <f t="shared" si="25"/>
        <v>2562398</v>
      </c>
      <c r="BR142" s="11">
        <f t="shared" si="25"/>
        <v>2562398</v>
      </c>
      <c r="BS142" s="11">
        <f t="shared" si="25"/>
        <v>2562398</v>
      </c>
      <c r="BT142" s="11">
        <f t="shared" si="25"/>
        <v>2562398</v>
      </c>
      <c r="BU142" s="11">
        <f t="shared" si="25"/>
        <v>2562398</v>
      </c>
      <c r="BV142" s="11">
        <f t="shared" si="25"/>
        <v>2562398</v>
      </c>
      <c r="BW142" s="11">
        <f t="shared" si="25"/>
        <v>2562398</v>
      </c>
      <c r="BX142" s="11">
        <f t="shared" si="25"/>
        <v>2562398</v>
      </c>
      <c r="BY142" s="11">
        <f t="shared" si="25"/>
        <v>2562398</v>
      </c>
      <c r="BZ142" s="11">
        <f t="shared" si="25"/>
        <v>2562398</v>
      </c>
      <c r="CA142" s="11">
        <f t="shared" si="25"/>
        <v>2562398</v>
      </c>
      <c r="CB142" s="11">
        <f t="shared" si="25"/>
        <v>2562398</v>
      </c>
      <c r="CC142" s="11">
        <f t="shared" si="25"/>
        <v>2562398</v>
      </c>
      <c r="CD142" s="11" t="s">
        <v>25</v>
      </c>
      <c r="CE142" s="11" t="s">
        <v>25</v>
      </c>
      <c r="CF142" s="11" t="s">
        <v>25</v>
      </c>
      <c r="CG142" s="11" t="s">
        <v>25</v>
      </c>
    </row>
    <row r="143" ht="15" customHeight="1" outlineLevel="1" spans="2:85">
      <c r="B143" s="10">
        <v>201609</v>
      </c>
      <c r="C143" s="11">
        <f t="shared" ref="C143:AF143" si="26">IF(C12="","",C12+C104)</f>
        <v>4421210</v>
      </c>
      <c r="D143" s="11">
        <f t="shared" si="26"/>
        <v>4636605</v>
      </c>
      <c r="E143" s="11">
        <f t="shared" si="26"/>
        <v>4567255</v>
      </c>
      <c r="F143" s="11">
        <f t="shared" si="26"/>
        <v>4553495</v>
      </c>
      <c r="G143" s="11">
        <f t="shared" si="26"/>
        <v>4553495</v>
      </c>
      <c r="H143" s="11">
        <f t="shared" si="26"/>
        <v>4544675</v>
      </c>
      <c r="I143" s="11">
        <f t="shared" si="26"/>
        <v>4544675</v>
      </c>
      <c r="J143" s="11">
        <f t="shared" si="26"/>
        <v>4544675</v>
      </c>
      <c r="K143" s="11">
        <f t="shared" si="26"/>
        <v>4525675</v>
      </c>
      <c r="L143" s="11">
        <f t="shared" si="26"/>
        <v>4525675</v>
      </c>
      <c r="M143" s="11">
        <f t="shared" si="26"/>
        <v>4525675</v>
      </c>
      <c r="N143" s="11">
        <f t="shared" si="26"/>
        <v>4525675</v>
      </c>
      <c r="O143" s="11">
        <f t="shared" si="26"/>
        <v>4525675</v>
      </c>
      <c r="P143" s="11">
        <f t="shared" si="26"/>
        <v>4525675</v>
      </c>
      <c r="Q143" s="11">
        <f t="shared" si="26"/>
        <v>4525675</v>
      </c>
      <c r="R143" s="11">
        <f t="shared" si="26"/>
        <v>4525675</v>
      </c>
      <c r="S143" s="11">
        <f t="shared" si="26"/>
        <v>4525675</v>
      </c>
      <c r="T143" s="11">
        <f t="shared" si="26"/>
        <v>4525675</v>
      </c>
      <c r="U143" s="11">
        <f t="shared" si="26"/>
        <v>4525675</v>
      </c>
      <c r="V143" s="11">
        <f t="shared" si="26"/>
        <v>4525675</v>
      </c>
      <c r="W143" s="11">
        <f t="shared" si="26"/>
        <v>4525675</v>
      </c>
      <c r="X143" s="11">
        <f t="shared" si="26"/>
        <v>4525675</v>
      </c>
      <c r="Y143" s="11">
        <f t="shared" si="26"/>
        <v>4525675</v>
      </c>
      <c r="Z143" s="11">
        <f t="shared" si="26"/>
        <v>4525675</v>
      </c>
      <c r="AA143" s="11">
        <f t="shared" si="26"/>
        <v>4525675</v>
      </c>
      <c r="AB143" s="11">
        <f t="shared" si="26"/>
        <v>4525675</v>
      </c>
      <c r="AC143" s="11">
        <f t="shared" si="26"/>
        <v>4525675</v>
      </c>
      <c r="AD143" s="11">
        <f t="shared" si="26"/>
        <v>4525675</v>
      </c>
      <c r="AE143" s="11">
        <f t="shared" si="26"/>
        <v>4525675</v>
      </c>
      <c r="AF143" s="11">
        <f t="shared" si="26"/>
        <v>4525675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201609</v>
      </c>
      <c r="AY143" s="11">
        <f t="shared" ref="AY143:CB143" si="27">IF(AY12="","",AY12+AY104)</f>
        <v>4421210</v>
      </c>
      <c r="AZ143" s="11">
        <f t="shared" si="27"/>
        <v>4636605</v>
      </c>
      <c r="BA143" s="11">
        <f t="shared" si="27"/>
        <v>4567255</v>
      </c>
      <c r="BB143" s="11">
        <f t="shared" si="27"/>
        <v>4553495</v>
      </c>
      <c r="BC143" s="11">
        <f t="shared" si="27"/>
        <v>4553495</v>
      </c>
      <c r="BD143" s="11">
        <f t="shared" si="27"/>
        <v>4544675</v>
      </c>
      <c r="BE143" s="11">
        <f t="shared" si="27"/>
        <v>4544675</v>
      </c>
      <c r="BF143" s="11">
        <f t="shared" si="27"/>
        <v>4544675</v>
      </c>
      <c r="BG143" s="11">
        <f t="shared" si="27"/>
        <v>4525675</v>
      </c>
      <c r="BH143" s="11">
        <f t="shared" si="27"/>
        <v>4525675</v>
      </c>
      <c r="BI143" s="11">
        <f t="shared" si="27"/>
        <v>4525675</v>
      </c>
      <c r="BJ143" s="11">
        <f t="shared" si="27"/>
        <v>4525675</v>
      </c>
      <c r="BK143" s="11">
        <f t="shared" si="27"/>
        <v>4525675</v>
      </c>
      <c r="BL143" s="11">
        <f t="shared" si="27"/>
        <v>4525675</v>
      </c>
      <c r="BM143" s="11">
        <f t="shared" si="27"/>
        <v>4525675</v>
      </c>
      <c r="BN143" s="11">
        <f t="shared" si="27"/>
        <v>4525675</v>
      </c>
      <c r="BO143" s="11">
        <f t="shared" si="27"/>
        <v>4525675</v>
      </c>
      <c r="BP143" s="11">
        <f t="shared" si="27"/>
        <v>4525675</v>
      </c>
      <c r="BQ143" s="11">
        <f t="shared" si="27"/>
        <v>4525675</v>
      </c>
      <c r="BR143" s="11">
        <f t="shared" si="27"/>
        <v>4525675</v>
      </c>
      <c r="BS143" s="11">
        <f t="shared" si="27"/>
        <v>4525675</v>
      </c>
      <c r="BT143" s="11">
        <f t="shared" si="27"/>
        <v>4525675</v>
      </c>
      <c r="BU143" s="11">
        <f t="shared" si="27"/>
        <v>4525675</v>
      </c>
      <c r="BV143" s="11">
        <f t="shared" si="27"/>
        <v>4525675</v>
      </c>
      <c r="BW143" s="11">
        <f t="shared" si="27"/>
        <v>4525675</v>
      </c>
      <c r="BX143" s="11">
        <f t="shared" si="27"/>
        <v>4525675</v>
      </c>
      <c r="BY143" s="11">
        <f t="shared" si="27"/>
        <v>4525675</v>
      </c>
      <c r="BZ143" s="11">
        <f t="shared" si="27"/>
        <v>4525675</v>
      </c>
      <c r="CA143" s="11">
        <f t="shared" si="27"/>
        <v>4525675</v>
      </c>
      <c r="CB143" s="11">
        <f t="shared" si="27"/>
        <v>4525675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</row>
    <row r="144" ht="15" customHeight="1" outlineLevel="1" spans="2:85">
      <c r="B144" s="10">
        <v>201612</v>
      </c>
      <c r="C144" s="11">
        <f t="shared" ref="C144:AE144" si="28">IF(C13="","",C13+C105)</f>
        <v>3770354</v>
      </c>
      <c r="D144" s="11">
        <f t="shared" si="28"/>
        <v>3850401</v>
      </c>
      <c r="E144" s="11">
        <f t="shared" si="28"/>
        <v>3841551</v>
      </c>
      <c r="F144" s="11">
        <f t="shared" si="28"/>
        <v>3841551</v>
      </c>
      <c r="G144" s="11">
        <f t="shared" si="28"/>
        <v>3815791</v>
      </c>
      <c r="H144" s="11">
        <f t="shared" si="28"/>
        <v>3815791</v>
      </c>
      <c r="I144" s="11">
        <f t="shared" si="28"/>
        <v>3815791</v>
      </c>
      <c r="J144" s="11">
        <f t="shared" si="28"/>
        <v>3811791</v>
      </c>
      <c r="K144" s="11">
        <f t="shared" si="28"/>
        <v>3811791</v>
      </c>
      <c r="L144" s="11">
        <f t="shared" si="28"/>
        <v>3811791</v>
      </c>
      <c r="M144" s="11">
        <f t="shared" si="28"/>
        <v>3811791</v>
      </c>
      <c r="N144" s="11">
        <f t="shared" si="28"/>
        <v>3811791</v>
      </c>
      <c r="O144" s="11">
        <f t="shared" si="28"/>
        <v>3811791</v>
      </c>
      <c r="P144" s="11">
        <f t="shared" si="28"/>
        <v>3811791</v>
      </c>
      <c r="Q144" s="11">
        <f t="shared" si="28"/>
        <v>3811791</v>
      </c>
      <c r="R144" s="11">
        <f t="shared" si="28"/>
        <v>3811791</v>
      </c>
      <c r="S144" s="11">
        <f t="shared" si="28"/>
        <v>3811791</v>
      </c>
      <c r="T144" s="11">
        <f t="shared" si="28"/>
        <v>3811791</v>
      </c>
      <c r="U144" s="11">
        <f t="shared" si="28"/>
        <v>3811791</v>
      </c>
      <c r="V144" s="11">
        <f t="shared" si="28"/>
        <v>3811791</v>
      </c>
      <c r="W144" s="11">
        <f t="shared" si="28"/>
        <v>3811791</v>
      </c>
      <c r="X144" s="11">
        <f t="shared" si="28"/>
        <v>3811791</v>
      </c>
      <c r="Y144" s="11">
        <f t="shared" si="28"/>
        <v>3811791</v>
      </c>
      <c r="Z144" s="11">
        <f t="shared" si="28"/>
        <v>3811791</v>
      </c>
      <c r="AA144" s="11">
        <f t="shared" si="28"/>
        <v>3811791</v>
      </c>
      <c r="AB144" s="11">
        <f t="shared" si="28"/>
        <v>3811791</v>
      </c>
      <c r="AC144" s="11">
        <f t="shared" si="28"/>
        <v>3811791</v>
      </c>
      <c r="AD144" s="11">
        <f t="shared" si="28"/>
        <v>3811791</v>
      </c>
      <c r="AE144" s="11">
        <f t="shared" si="28"/>
        <v>3811791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201612</v>
      </c>
      <c r="AY144" s="11">
        <f t="shared" ref="AY144:CA144" si="29">IF(AY13="","",AY13+AY105)</f>
        <v>3770354</v>
      </c>
      <c r="AZ144" s="11">
        <f t="shared" si="29"/>
        <v>3850401</v>
      </c>
      <c r="BA144" s="11">
        <f t="shared" si="29"/>
        <v>3841551</v>
      </c>
      <c r="BB144" s="11">
        <f t="shared" si="29"/>
        <v>3841551</v>
      </c>
      <c r="BC144" s="11">
        <f t="shared" si="29"/>
        <v>3815791</v>
      </c>
      <c r="BD144" s="11">
        <f t="shared" si="29"/>
        <v>3815791</v>
      </c>
      <c r="BE144" s="11">
        <f t="shared" si="29"/>
        <v>3815791</v>
      </c>
      <c r="BF144" s="11">
        <f t="shared" si="29"/>
        <v>3811791</v>
      </c>
      <c r="BG144" s="11">
        <f t="shared" si="29"/>
        <v>3811791</v>
      </c>
      <c r="BH144" s="11">
        <f t="shared" si="29"/>
        <v>3811791</v>
      </c>
      <c r="BI144" s="11">
        <f t="shared" si="29"/>
        <v>3811791</v>
      </c>
      <c r="BJ144" s="11">
        <f t="shared" si="29"/>
        <v>3811791</v>
      </c>
      <c r="BK144" s="11">
        <f t="shared" si="29"/>
        <v>3811791</v>
      </c>
      <c r="BL144" s="11">
        <f t="shared" si="29"/>
        <v>3811791</v>
      </c>
      <c r="BM144" s="11">
        <f t="shared" si="29"/>
        <v>3811791</v>
      </c>
      <c r="BN144" s="11">
        <f t="shared" si="29"/>
        <v>3811791</v>
      </c>
      <c r="BO144" s="11">
        <f t="shared" si="29"/>
        <v>3811791</v>
      </c>
      <c r="BP144" s="11">
        <f t="shared" si="29"/>
        <v>3811791</v>
      </c>
      <c r="BQ144" s="11">
        <f t="shared" si="29"/>
        <v>3811791</v>
      </c>
      <c r="BR144" s="11">
        <f t="shared" si="29"/>
        <v>3811791</v>
      </c>
      <c r="BS144" s="11">
        <f t="shared" si="29"/>
        <v>3811791</v>
      </c>
      <c r="BT144" s="11">
        <f t="shared" si="29"/>
        <v>3811791</v>
      </c>
      <c r="BU144" s="11">
        <f t="shared" si="29"/>
        <v>3811791</v>
      </c>
      <c r="BV144" s="11">
        <f t="shared" si="29"/>
        <v>3811791</v>
      </c>
      <c r="BW144" s="11">
        <f t="shared" si="29"/>
        <v>3811791</v>
      </c>
      <c r="BX144" s="11">
        <f t="shared" si="29"/>
        <v>3811791</v>
      </c>
      <c r="BY144" s="11">
        <f t="shared" si="29"/>
        <v>3811791</v>
      </c>
      <c r="BZ144" s="11">
        <f t="shared" si="29"/>
        <v>3811791</v>
      </c>
      <c r="CA144" s="11">
        <f t="shared" si="29"/>
        <v>3811791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</row>
    <row r="145" ht="15" customHeight="1" outlineLevel="1" spans="2:85">
      <c r="B145" s="10">
        <v>201703</v>
      </c>
      <c r="C145" s="11">
        <f t="shared" ref="C145:AD145" si="30">IF(C14="","",C14+C106)</f>
        <v>5097968</v>
      </c>
      <c r="D145" s="11">
        <f t="shared" si="30"/>
        <v>5053208</v>
      </c>
      <c r="E145" s="11">
        <f t="shared" si="30"/>
        <v>5048303</v>
      </c>
      <c r="F145" s="11">
        <f t="shared" si="30"/>
        <v>5031593</v>
      </c>
      <c r="G145" s="11">
        <f t="shared" si="30"/>
        <v>5029653</v>
      </c>
      <c r="H145" s="11">
        <f t="shared" si="30"/>
        <v>5029653</v>
      </c>
      <c r="I145" s="11">
        <f t="shared" si="30"/>
        <v>4989653</v>
      </c>
      <c r="J145" s="11">
        <f t="shared" si="30"/>
        <v>4989653</v>
      </c>
      <c r="K145" s="11">
        <f t="shared" si="30"/>
        <v>4989653</v>
      </c>
      <c r="L145" s="11">
        <f t="shared" si="30"/>
        <v>4989653</v>
      </c>
      <c r="M145" s="11">
        <f t="shared" si="30"/>
        <v>4989653</v>
      </c>
      <c r="N145" s="11">
        <f t="shared" si="30"/>
        <v>4989653</v>
      </c>
      <c r="O145" s="11">
        <f t="shared" si="30"/>
        <v>4989653</v>
      </c>
      <c r="P145" s="11">
        <f t="shared" si="30"/>
        <v>4989653</v>
      </c>
      <c r="Q145" s="11">
        <f t="shared" si="30"/>
        <v>4989653</v>
      </c>
      <c r="R145" s="11">
        <f t="shared" si="30"/>
        <v>4989653</v>
      </c>
      <c r="S145" s="11">
        <f t="shared" si="30"/>
        <v>4989653</v>
      </c>
      <c r="T145" s="11">
        <f t="shared" si="30"/>
        <v>4989653</v>
      </c>
      <c r="U145" s="11">
        <f t="shared" si="30"/>
        <v>4989653</v>
      </c>
      <c r="V145" s="11">
        <f t="shared" si="30"/>
        <v>4989653</v>
      </c>
      <c r="W145" s="11">
        <f t="shared" si="30"/>
        <v>4989653</v>
      </c>
      <c r="X145" s="11">
        <f t="shared" si="30"/>
        <v>4989653</v>
      </c>
      <c r="Y145" s="11">
        <f t="shared" si="30"/>
        <v>4989653</v>
      </c>
      <c r="Z145" s="11">
        <f t="shared" si="30"/>
        <v>4989653</v>
      </c>
      <c r="AA145" s="11">
        <f t="shared" si="30"/>
        <v>4989653</v>
      </c>
      <c r="AB145" s="11">
        <f t="shared" si="30"/>
        <v>4989653</v>
      </c>
      <c r="AC145" s="11">
        <f t="shared" si="30"/>
        <v>4989653</v>
      </c>
      <c r="AD145" s="11">
        <f t="shared" si="30"/>
        <v>4989653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201703</v>
      </c>
      <c r="AY145" s="11">
        <f t="shared" ref="AY145:BZ145" si="31">IF(AY14="","",AY14+AY106)</f>
        <v>5097968</v>
      </c>
      <c r="AZ145" s="11">
        <f t="shared" si="31"/>
        <v>5053208</v>
      </c>
      <c r="BA145" s="11">
        <f t="shared" si="31"/>
        <v>5048303</v>
      </c>
      <c r="BB145" s="11">
        <f t="shared" si="31"/>
        <v>5031593</v>
      </c>
      <c r="BC145" s="11">
        <f t="shared" si="31"/>
        <v>5029653</v>
      </c>
      <c r="BD145" s="11">
        <f t="shared" si="31"/>
        <v>5029653</v>
      </c>
      <c r="BE145" s="11">
        <f t="shared" si="31"/>
        <v>4989653</v>
      </c>
      <c r="BF145" s="11">
        <f t="shared" si="31"/>
        <v>4989653</v>
      </c>
      <c r="BG145" s="11">
        <f t="shared" si="31"/>
        <v>4989653</v>
      </c>
      <c r="BH145" s="11">
        <f t="shared" si="31"/>
        <v>3748818.65</v>
      </c>
      <c r="BI145" s="11">
        <f t="shared" si="31"/>
        <v>3748818.65</v>
      </c>
      <c r="BJ145" s="11">
        <f t="shared" si="31"/>
        <v>3748818.65</v>
      </c>
      <c r="BK145" s="11">
        <f t="shared" si="31"/>
        <v>3748818.65</v>
      </c>
      <c r="BL145" s="11">
        <f t="shared" si="31"/>
        <v>3748818.65</v>
      </c>
      <c r="BM145" s="11">
        <f t="shared" si="31"/>
        <v>3748818.65</v>
      </c>
      <c r="BN145" s="11">
        <f t="shared" si="31"/>
        <v>3748818.65</v>
      </c>
      <c r="BO145" s="11">
        <f t="shared" si="31"/>
        <v>3748818.65</v>
      </c>
      <c r="BP145" s="11">
        <f t="shared" si="31"/>
        <v>3748818.65</v>
      </c>
      <c r="BQ145" s="11">
        <f t="shared" si="31"/>
        <v>3748818.65</v>
      </c>
      <c r="BR145" s="11">
        <f t="shared" si="31"/>
        <v>3748818.65</v>
      </c>
      <c r="BS145" s="11">
        <f t="shared" si="31"/>
        <v>3748818.65</v>
      </c>
      <c r="BT145" s="11">
        <f t="shared" si="31"/>
        <v>3748818.65</v>
      </c>
      <c r="BU145" s="11">
        <f t="shared" si="31"/>
        <v>3748818.65</v>
      </c>
      <c r="BV145" s="11">
        <f t="shared" si="31"/>
        <v>3748818.65</v>
      </c>
      <c r="BW145" s="11">
        <f t="shared" si="31"/>
        <v>3748818.65</v>
      </c>
      <c r="BX145" s="11">
        <f t="shared" si="31"/>
        <v>3748818.65</v>
      </c>
      <c r="BY145" s="11">
        <f t="shared" si="31"/>
        <v>3748818.65</v>
      </c>
      <c r="BZ145" s="11">
        <f t="shared" si="31"/>
        <v>3748818.65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</row>
    <row r="146" ht="15" customHeight="1" outlineLevel="1" spans="2:85">
      <c r="B146" s="10">
        <v>201706</v>
      </c>
      <c r="C146" s="11">
        <f t="shared" ref="C146:AC146" si="32">IF(C15="","",C15+C107)</f>
        <v>4851653</v>
      </c>
      <c r="D146" s="11">
        <f t="shared" si="32"/>
        <v>4955933</v>
      </c>
      <c r="E146" s="11">
        <f t="shared" si="32"/>
        <v>4878736</v>
      </c>
      <c r="F146" s="11">
        <f t="shared" si="32"/>
        <v>4907786</v>
      </c>
      <c r="G146" s="11">
        <f t="shared" si="32"/>
        <v>4876786</v>
      </c>
      <c r="H146" s="11">
        <f t="shared" si="32"/>
        <v>4815786</v>
      </c>
      <c r="I146" s="11">
        <f t="shared" si="32"/>
        <v>4813786</v>
      </c>
      <c r="J146" s="11">
        <f t="shared" si="32"/>
        <v>4813786</v>
      </c>
      <c r="K146" s="11">
        <f t="shared" si="32"/>
        <v>4812786</v>
      </c>
      <c r="L146" s="11">
        <f t="shared" si="32"/>
        <v>4812786</v>
      </c>
      <c r="M146" s="11">
        <f t="shared" si="32"/>
        <v>4812786</v>
      </c>
      <c r="N146" s="11">
        <f t="shared" si="32"/>
        <v>4812786</v>
      </c>
      <c r="O146" s="11">
        <f t="shared" si="32"/>
        <v>4812786</v>
      </c>
      <c r="P146" s="11">
        <f t="shared" si="32"/>
        <v>4812786</v>
      </c>
      <c r="Q146" s="11">
        <f t="shared" si="32"/>
        <v>4812786</v>
      </c>
      <c r="R146" s="11">
        <f t="shared" si="32"/>
        <v>4812786</v>
      </c>
      <c r="S146" s="11">
        <f t="shared" si="32"/>
        <v>4812786</v>
      </c>
      <c r="T146" s="11">
        <f t="shared" si="32"/>
        <v>4812786</v>
      </c>
      <c r="U146" s="11">
        <f t="shared" si="32"/>
        <v>4812786</v>
      </c>
      <c r="V146" s="11">
        <f t="shared" si="32"/>
        <v>4812786</v>
      </c>
      <c r="W146" s="11">
        <f t="shared" si="32"/>
        <v>4812786</v>
      </c>
      <c r="X146" s="11">
        <f t="shared" si="32"/>
        <v>4812786</v>
      </c>
      <c r="Y146" s="11">
        <f t="shared" si="32"/>
        <v>4812786</v>
      </c>
      <c r="Z146" s="11">
        <f t="shared" si="32"/>
        <v>4812786</v>
      </c>
      <c r="AA146" s="11">
        <f t="shared" si="32"/>
        <v>4812786</v>
      </c>
      <c r="AB146" s="11">
        <f t="shared" si="32"/>
        <v>4812786</v>
      </c>
      <c r="AC146" s="11">
        <f t="shared" si="32"/>
        <v>4812786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201706</v>
      </c>
      <c r="AY146" s="11">
        <f t="shared" ref="AY146:BY146" si="33">IF(AY15="","",AY15+AY107)</f>
        <v>4851653</v>
      </c>
      <c r="AZ146" s="11">
        <f t="shared" si="33"/>
        <v>4955933</v>
      </c>
      <c r="BA146" s="11">
        <f t="shared" si="33"/>
        <v>4878736</v>
      </c>
      <c r="BB146" s="11">
        <f t="shared" si="33"/>
        <v>4907786</v>
      </c>
      <c r="BC146" s="11">
        <f t="shared" si="33"/>
        <v>4876786</v>
      </c>
      <c r="BD146" s="11">
        <f t="shared" si="33"/>
        <v>4815786</v>
      </c>
      <c r="BE146" s="11">
        <f t="shared" si="33"/>
        <v>4813786</v>
      </c>
      <c r="BF146" s="11">
        <f t="shared" si="33"/>
        <v>4813786</v>
      </c>
      <c r="BG146" s="11">
        <f t="shared" si="33"/>
        <v>3571951.65</v>
      </c>
      <c r="BH146" s="11">
        <f t="shared" si="33"/>
        <v>3571951.65</v>
      </c>
      <c r="BI146" s="11">
        <f t="shared" si="33"/>
        <v>3571951.65</v>
      </c>
      <c r="BJ146" s="11">
        <f t="shared" si="33"/>
        <v>3571951.65</v>
      </c>
      <c r="BK146" s="11">
        <f t="shared" si="33"/>
        <v>3571951.65</v>
      </c>
      <c r="BL146" s="11">
        <f t="shared" si="33"/>
        <v>3571951.65</v>
      </c>
      <c r="BM146" s="11">
        <f t="shared" si="33"/>
        <v>3571951.65</v>
      </c>
      <c r="BN146" s="11">
        <f t="shared" si="33"/>
        <v>3571951.65</v>
      </c>
      <c r="BO146" s="11">
        <f t="shared" si="33"/>
        <v>3571951.65</v>
      </c>
      <c r="BP146" s="11">
        <f t="shared" si="33"/>
        <v>3571951.65</v>
      </c>
      <c r="BQ146" s="11">
        <f t="shared" si="33"/>
        <v>3571951.65</v>
      </c>
      <c r="BR146" s="11">
        <f t="shared" si="33"/>
        <v>3571951.65</v>
      </c>
      <c r="BS146" s="11">
        <f t="shared" si="33"/>
        <v>3571951.65</v>
      </c>
      <c r="BT146" s="11">
        <f t="shared" si="33"/>
        <v>3571951.65</v>
      </c>
      <c r="BU146" s="11">
        <f t="shared" si="33"/>
        <v>3571951.65</v>
      </c>
      <c r="BV146" s="11">
        <f t="shared" si="33"/>
        <v>3571951.65</v>
      </c>
      <c r="BW146" s="11">
        <f t="shared" si="33"/>
        <v>3571951.65</v>
      </c>
      <c r="BX146" s="11">
        <f t="shared" si="33"/>
        <v>3571951.65</v>
      </c>
      <c r="BY146" s="11">
        <f t="shared" si="33"/>
        <v>3571951.65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</row>
    <row r="147" ht="15" customHeight="1" outlineLevel="1" spans="2:85">
      <c r="B147" s="10">
        <v>201709</v>
      </c>
      <c r="C147" s="11">
        <f t="shared" ref="C147:AB147" si="34">IF(C16="","",C16+C108)</f>
        <v>6029025</v>
      </c>
      <c r="D147" s="11">
        <f t="shared" si="34"/>
        <v>5968997</v>
      </c>
      <c r="E147" s="11">
        <f t="shared" si="34"/>
        <v>5973027</v>
      </c>
      <c r="F147" s="11">
        <f t="shared" si="34"/>
        <v>5963087</v>
      </c>
      <c r="G147" s="11">
        <f t="shared" si="34"/>
        <v>5943087</v>
      </c>
      <c r="H147" s="11">
        <f t="shared" si="34"/>
        <v>5943087</v>
      </c>
      <c r="I147" s="11">
        <f t="shared" si="34"/>
        <v>5943087</v>
      </c>
      <c r="J147" s="11">
        <f t="shared" si="34"/>
        <v>5943087</v>
      </c>
      <c r="K147" s="11">
        <f t="shared" si="34"/>
        <v>5943087</v>
      </c>
      <c r="L147" s="11">
        <f t="shared" si="34"/>
        <v>5943087</v>
      </c>
      <c r="M147" s="11">
        <f t="shared" si="34"/>
        <v>5943087</v>
      </c>
      <c r="N147" s="11">
        <f t="shared" si="34"/>
        <v>5943087</v>
      </c>
      <c r="O147" s="11">
        <f t="shared" si="34"/>
        <v>5943087</v>
      </c>
      <c r="P147" s="11">
        <f t="shared" si="34"/>
        <v>5943087</v>
      </c>
      <c r="Q147" s="11">
        <f t="shared" si="34"/>
        <v>5943087</v>
      </c>
      <c r="R147" s="11">
        <f t="shared" si="34"/>
        <v>5943087</v>
      </c>
      <c r="S147" s="11">
        <f t="shared" si="34"/>
        <v>5943087</v>
      </c>
      <c r="T147" s="11">
        <f t="shared" si="34"/>
        <v>5943087</v>
      </c>
      <c r="U147" s="11">
        <f t="shared" si="34"/>
        <v>5943087</v>
      </c>
      <c r="V147" s="11">
        <f t="shared" si="34"/>
        <v>5943087</v>
      </c>
      <c r="W147" s="11">
        <f t="shared" si="34"/>
        <v>5943087</v>
      </c>
      <c r="X147" s="11">
        <f t="shared" si="34"/>
        <v>5943087</v>
      </c>
      <c r="Y147" s="11">
        <f t="shared" si="34"/>
        <v>5943087</v>
      </c>
      <c r="Z147" s="11">
        <f t="shared" si="34"/>
        <v>5943087</v>
      </c>
      <c r="AA147" s="11">
        <f t="shared" si="34"/>
        <v>5943087</v>
      </c>
      <c r="AB147" s="11">
        <f t="shared" si="34"/>
        <v>5943087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201709</v>
      </c>
      <c r="AY147" s="11">
        <f t="shared" ref="AY147:BX147" si="35">IF(AY16="","",AY16+AY108)</f>
        <v>6029025</v>
      </c>
      <c r="AZ147" s="11">
        <f t="shared" si="35"/>
        <v>5968997</v>
      </c>
      <c r="BA147" s="11">
        <f t="shared" si="35"/>
        <v>5973027</v>
      </c>
      <c r="BB147" s="11">
        <f t="shared" si="35"/>
        <v>5963087</v>
      </c>
      <c r="BC147" s="11">
        <f t="shared" si="35"/>
        <v>5943087</v>
      </c>
      <c r="BD147" s="11">
        <f t="shared" si="35"/>
        <v>5943087</v>
      </c>
      <c r="BE147" s="11">
        <f t="shared" si="35"/>
        <v>5943087</v>
      </c>
      <c r="BF147" s="11">
        <f t="shared" si="35"/>
        <v>4702252.65</v>
      </c>
      <c r="BG147" s="11">
        <f t="shared" si="35"/>
        <v>4702252.65</v>
      </c>
      <c r="BH147" s="11">
        <f t="shared" si="35"/>
        <v>4702252.65</v>
      </c>
      <c r="BI147" s="11">
        <f t="shared" si="35"/>
        <v>4702252.65</v>
      </c>
      <c r="BJ147" s="11">
        <f t="shared" si="35"/>
        <v>4702252.65</v>
      </c>
      <c r="BK147" s="11">
        <f t="shared" si="35"/>
        <v>4702252.65</v>
      </c>
      <c r="BL147" s="11">
        <f t="shared" si="35"/>
        <v>4702252.65</v>
      </c>
      <c r="BM147" s="11">
        <f t="shared" si="35"/>
        <v>4702252.65</v>
      </c>
      <c r="BN147" s="11">
        <f t="shared" si="35"/>
        <v>4702252.65</v>
      </c>
      <c r="BO147" s="11">
        <f t="shared" si="35"/>
        <v>4702252.65</v>
      </c>
      <c r="BP147" s="11">
        <f t="shared" si="35"/>
        <v>4702252.65</v>
      </c>
      <c r="BQ147" s="11">
        <f t="shared" si="35"/>
        <v>4702252.65</v>
      </c>
      <c r="BR147" s="11">
        <f t="shared" si="35"/>
        <v>4702252.65</v>
      </c>
      <c r="BS147" s="11">
        <f t="shared" si="35"/>
        <v>4702252.65</v>
      </c>
      <c r="BT147" s="11">
        <f t="shared" si="35"/>
        <v>4702252.65</v>
      </c>
      <c r="BU147" s="11">
        <f t="shared" si="35"/>
        <v>4702252.65</v>
      </c>
      <c r="BV147" s="11">
        <f t="shared" si="35"/>
        <v>4702252.65</v>
      </c>
      <c r="BW147" s="11">
        <f t="shared" si="35"/>
        <v>4702252.65</v>
      </c>
      <c r="BX147" s="11">
        <f t="shared" si="35"/>
        <v>4702252.65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</row>
    <row r="148" ht="15" customHeight="1" outlineLevel="1" spans="2:85">
      <c r="B148" s="10">
        <v>201712</v>
      </c>
      <c r="C148" s="11">
        <f t="shared" ref="C148:AA148" si="36">IF(C17="","",C17+C109)</f>
        <v>6355383</v>
      </c>
      <c r="D148" s="11">
        <f t="shared" si="36"/>
        <v>6555069</v>
      </c>
      <c r="E148" s="11">
        <f t="shared" si="36"/>
        <v>6521580</v>
      </c>
      <c r="F148" s="11">
        <f t="shared" si="36"/>
        <v>6462023</v>
      </c>
      <c r="G148" s="11">
        <f t="shared" si="36"/>
        <v>6445432</v>
      </c>
      <c r="H148" s="11">
        <f t="shared" si="36"/>
        <v>6443558</v>
      </c>
      <c r="I148" s="11">
        <f t="shared" si="36"/>
        <v>6443558</v>
      </c>
      <c r="J148" s="11">
        <f t="shared" si="36"/>
        <v>6443558</v>
      </c>
      <c r="K148" s="11">
        <f t="shared" si="36"/>
        <v>6443558</v>
      </c>
      <c r="L148" s="11">
        <f t="shared" si="36"/>
        <v>6443558</v>
      </c>
      <c r="M148" s="11">
        <f t="shared" si="36"/>
        <v>6443558</v>
      </c>
      <c r="N148" s="11">
        <f t="shared" si="36"/>
        <v>6443558</v>
      </c>
      <c r="O148" s="11">
        <f t="shared" si="36"/>
        <v>6443558</v>
      </c>
      <c r="P148" s="11">
        <f t="shared" si="36"/>
        <v>6443558</v>
      </c>
      <c r="Q148" s="11">
        <f t="shared" si="36"/>
        <v>6443558</v>
      </c>
      <c r="R148" s="11">
        <f t="shared" si="36"/>
        <v>6443558</v>
      </c>
      <c r="S148" s="11">
        <f t="shared" si="36"/>
        <v>6443558</v>
      </c>
      <c r="T148" s="11">
        <f t="shared" si="36"/>
        <v>6443558</v>
      </c>
      <c r="U148" s="11">
        <f t="shared" si="36"/>
        <v>6443558</v>
      </c>
      <c r="V148" s="11">
        <f t="shared" si="36"/>
        <v>6443558</v>
      </c>
      <c r="W148" s="11">
        <f t="shared" si="36"/>
        <v>6443558</v>
      </c>
      <c r="X148" s="11">
        <f t="shared" si="36"/>
        <v>6443558</v>
      </c>
      <c r="Y148" s="11">
        <f t="shared" si="36"/>
        <v>6443558</v>
      </c>
      <c r="Z148" s="11">
        <f t="shared" si="36"/>
        <v>6443558</v>
      </c>
      <c r="AA148" s="11">
        <f t="shared" si="36"/>
        <v>6443558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201712</v>
      </c>
      <c r="AY148" s="11">
        <f t="shared" ref="AY148:BW148" si="37">IF(AY17="","",AY17+AY109)</f>
        <v>6085983</v>
      </c>
      <c r="AZ148" s="11">
        <f t="shared" si="37"/>
        <v>6276167.4</v>
      </c>
      <c r="BA148" s="11">
        <f t="shared" si="37"/>
        <v>6237941.4</v>
      </c>
      <c r="BB148" s="11">
        <f t="shared" si="37"/>
        <v>6168002.6</v>
      </c>
      <c r="BC148" s="11">
        <f t="shared" si="37"/>
        <v>6155498.2</v>
      </c>
      <c r="BD148" s="11">
        <f t="shared" si="37"/>
        <v>6154748.6</v>
      </c>
      <c r="BE148" s="11">
        <f t="shared" si="37"/>
        <v>4913914.25</v>
      </c>
      <c r="BF148" s="11">
        <f t="shared" si="37"/>
        <v>4913914.25</v>
      </c>
      <c r="BG148" s="11">
        <f t="shared" si="37"/>
        <v>4913914.25</v>
      </c>
      <c r="BH148" s="11">
        <f t="shared" si="37"/>
        <v>4913914.25</v>
      </c>
      <c r="BI148" s="11">
        <f t="shared" si="37"/>
        <v>4913914.25</v>
      </c>
      <c r="BJ148" s="11">
        <f t="shared" si="37"/>
        <v>4913914.25</v>
      </c>
      <c r="BK148" s="11">
        <f t="shared" si="37"/>
        <v>4913914.25</v>
      </c>
      <c r="BL148" s="11">
        <f t="shared" si="37"/>
        <v>4913914.25</v>
      </c>
      <c r="BM148" s="11">
        <f t="shared" si="37"/>
        <v>4913914.25</v>
      </c>
      <c r="BN148" s="11">
        <f t="shared" si="37"/>
        <v>4913914.25</v>
      </c>
      <c r="BO148" s="11">
        <f t="shared" si="37"/>
        <v>4913914.25</v>
      </c>
      <c r="BP148" s="11">
        <f t="shared" si="37"/>
        <v>4913914.25</v>
      </c>
      <c r="BQ148" s="11">
        <f t="shared" si="37"/>
        <v>4913914.25</v>
      </c>
      <c r="BR148" s="11">
        <f t="shared" si="37"/>
        <v>4913914.25</v>
      </c>
      <c r="BS148" s="11">
        <f t="shared" si="37"/>
        <v>4913914.25</v>
      </c>
      <c r="BT148" s="11">
        <f t="shared" si="37"/>
        <v>4913914.25</v>
      </c>
      <c r="BU148" s="11">
        <f t="shared" si="37"/>
        <v>4913914.25</v>
      </c>
      <c r="BV148" s="11">
        <f t="shared" si="37"/>
        <v>4913914.25</v>
      </c>
      <c r="BW148" s="11">
        <f t="shared" si="37"/>
        <v>4913914.25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</row>
    <row r="149" ht="15" customHeight="1" outlineLevel="1" spans="2:85">
      <c r="B149" s="10">
        <v>201803</v>
      </c>
      <c r="C149" s="11">
        <f t="shared" ref="C149:Z149" si="38">IF(C18="","",C18+C110)</f>
        <v>21862036</v>
      </c>
      <c r="D149" s="11">
        <f t="shared" si="38"/>
        <v>21425231</v>
      </c>
      <c r="E149" s="11">
        <f t="shared" si="38"/>
        <v>19591871</v>
      </c>
      <c r="F149" s="11">
        <f t="shared" si="38"/>
        <v>19147041</v>
      </c>
      <c r="G149" s="11">
        <f t="shared" si="38"/>
        <v>19055651</v>
      </c>
      <c r="H149" s="11">
        <f t="shared" si="38"/>
        <v>19005666</v>
      </c>
      <c r="I149" s="11">
        <f t="shared" si="38"/>
        <v>18937781</v>
      </c>
      <c r="J149" s="11">
        <f t="shared" si="38"/>
        <v>18937781</v>
      </c>
      <c r="K149" s="11">
        <f t="shared" si="38"/>
        <v>18937781</v>
      </c>
      <c r="L149" s="11">
        <f t="shared" si="38"/>
        <v>18937781</v>
      </c>
      <c r="M149" s="11">
        <f t="shared" si="38"/>
        <v>18937781</v>
      </c>
      <c r="N149" s="11">
        <f t="shared" si="38"/>
        <v>18937781</v>
      </c>
      <c r="O149" s="11">
        <f t="shared" si="38"/>
        <v>18937781</v>
      </c>
      <c r="P149" s="11">
        <f t="shared" si="38"/>
        <v>18937781</v>
      </c>
      <c r="Q149" s="11">
        <f t="shared" si="38"/>
        <v>18937781</v>
      </c>
      <c r="R149" s="11">
        <f t="shared" si="38"/>
        <v>18937781</v>
      </c>
      <c r="S149" s="11">
        <f t="shared" si="38"/>
        <v>18937781</v>
      </c>
      <c r="T149" s="11">
        <f t="shared" si="38"/>
        <v>18937781</v>
      </c>
      <c r="U149" s="11">
        <f t="shared" si="38"/>
        <v>18937781</v>
      </c>
      <c r="V149" s="11">
        <f t="shared" si="38"/>
        <v>18937781</v>
      </c>
      <c r="W149" s="11">
        <f t="shared" si="38"/>
        <v>18937781</v>
      </c>
      <c r="X149" s="11">
        <f t="shared" si="38"/>
        <v>19162202.08</v>
      </c>
      <c r="Y149" s="11">
        <f t="shared" si="38"/>
        <v>19175807.61</v>
      </c>
      <c r="Z149" s="11">
        <f t="shared" si="38"/>
        <v>19175807.61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201803</v>
      </c>
      <c r="AY149" s="11">
        <f t="shared" ref="AY149:BV149" si="39">IF(AY18="","",AY18+AY110)</f>
        <v>20380784.8</v>
      </c>
      <c r="AZ149" s="11">
        <f t="shared" si="39"/>
        <v>19717206.14</v>
      </c>
      <c r="BA149" s="11">
        <f t="shared" si="39"/>
        <v>16775805.47</v>
      </c>
      <c r="BB149" s="11">
        <f t="shared" si="39"/>
        <v>16312424.34</v>
      </c>
      <c r="BC149" s="11">
        <f t="shared" si="39"/>
        <v>16227874.34</v>
      </c>
      <c r="BD149" s="11">
        <f t="shared" si="39"/>
        <v>14939054.99</v>
      </c>
      <c r="BE149" s="11">
        <f t="shared" si="39"/>
        <v>14873669.99</v>
      </c>
      <c r="BF149" s="11">
        <f t="shared" si="39"/>
        <v>14873669.99</v>
      </c>
      <c r="BG149" s="11">
        <f t="shared" si="39"/>
        <v>14873669.99</v>
      </c>
      <c r="BH149" s="11">
        <f t="shared" si="39"/>
        <v>14873669.99</v>
      </c>
      <c r="BI149" s="11">
        <f t="shared" si="39"/>
        <v>14873669.99</v>
      </c>
      <c r="BJ149" s="11">
        <f t="shared" si="39"/>
        <v>14873669.99</v>
      </c>
      <c r="BK149" s="11">
        <f t="shared" si="39"/>
        <v>14873669.99</v>
      </c>
      <c r="BL149" s="11">
        <f t="shared" si="39"/>
        <v>14873669.99</v>
      </c>
      <c r="BM149" s="11">
        <f t="shared" si="39"/>
        <v>14873669.99</v>
      </c>
      <c r="BN149" s="11">
        <f t="shared" si="39"/>
        <v>14873669.99</v>
      </c>
      <c r="BO149" s="11">
        <f t="shared" si="39"/>
        <v>14873669.99</v>
      </c>
      <c r="BP149" s="11">
        <f t="shared" si="39"/>
        <v>14873669.99</v>
      </c>
      <c r="BQ149" s="11">
        <f t="shared" si="39"/>
        <v>14873669.99</v>
      </c>
      <c r="BR149" s="11">
        <f t="shared" si="39"/>
        <v>14873669.99</v>
      </c>
      <c r="BS149" s="11">
        <f t="shared" si="39"/>
        <v>14873669.99</v>
      </c>
      <c r="BT149" s="11">
        <f t="shared" si="39"/>
        <v>15098091.07</v>
      </c>
      <c r="BU149" s="11">
        <f t="shared" si="39"/>
        <v>15111696.6</v>
      </c>
      <c r="BV149" s="11">
        <f t="shared" si="39"/>
        <v>15111696.6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</row>
    <row r="150" ht="15" customHeight="1" outlineLevel="1" spans="2:85">
      <c r="B150" s="10">
        <v>201806</v>
      </c>
      <c r="C150" s="11">
        <f t="shared" ref="C150:Y150" si="40">IF(C19="","",C19+C111)</f>
        <v>3458958</v>
      </c>
      <c r="D150" s="11">
        <f t="shared" si="40"/>
        <v>3531432</v>
      </c>
      <c r="E150" s="11">
        <f t="shared" si="40"/>
        <v>3534702</v>
      </c>
      <c r="F150" s="11">
        <f t="shared" si="40"/>
        <v>3535827</v>
      </c>
      <c r="G150" s="11">
        <f t="shared" si="40"/>
        <v>3527847</v>
      </c>
      <c r="H150" s="11">
        <f t="shared" si="40"/>
        <v>3507112</v>
      </c>
      <c r="I150" s="11">
        <f t="shared" si="40"/>
        <v>3507112</v>
      </c>
      <c r="J150" s="11">
        <f t="shared" si="40"/>
        <v>3507112</v>
      </c>
      <c r="K150" s="11">
        <f t="shared" si="40"/>
        <v>3507112</v>
      </c>
      <c r="L150" s="11">
        <f t="shared" si="40"/>
        <v>3507112</v>
      </c>
      <c r="M150" s="11">
        <f t="shared" si="40"/>
        <v>3507112</v>
      </c>
      <c r="N150" s="11">
        <f t="shared" si="40"/>
        <v>3507112</v>
      </c>
      <c r="O150" s="11">
        <f t="shared" si="40"/>
        <v>3507112</v>
      </c>
      <c r="P150" s="11">
        <f t="shared" si="40"/>
        <v>3507112</v>
      </c>
      <c r="Q150" s="11">
        <f t="shared" si="40"/>
        <v>3507112</v>
      </c>
      <c r="R150" s="11">
        <f t="shared" si="40"/>
        <v>3507112</v>
      </c>
      <c r="S150" s="11">
        <f t="shared" si="40"/>
        <v>3507112</v>
      </c>
      <c r="T150" s="11">
        <f t="shared" si="40"/>
        <v>3507112</v>
      </c>
      <c r="U150" s="11">
        <f t="shared" si="40"/>
        <v>3507112</v>
      </c>
      <c r="V150" s="11">
        <f t="shared" si="40"/>
        <v>3507112</v>
      </c>
      <c r="W150" s="11">
        <f t="shared" si="40"/>
        <v>3507112</v>
      </c>
      <c r="X150" s="11">
        <f t="shared" si="40"/>
        <v>3507112</v>
      </c>
      <c r="Y150" s="11">
        <f t="shared" si="40"/>
        <v>3507112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201806</v>
      </c>
      <c r="AY150" s="11">
        <f t="shared" ref="AY150:BU150" si="41">IF(AY19="","",AY19+AY111)</f>
        <v>2552069.52</v>
      </c>
      <c r="AZ150" s="11">
        <f t="shared" si="41"/>
        <v>2497633.62</v>
      </c>
      <c r="BA150" s="11">
        <f t="shared" si="41"/>
        <v>2501879.58</v>
      </c>
      <c r="BB150" s="11">
        <f t="shared" si="41"/>
        <v>2501543.05</v>
      </c>
      <c r="BC150" s="11">
        <f t="shared" si="41"/>
        <v>1255928.7</v>
      </c>
      <c r="BD150" s="11">
        <f t="shared" si="41"/>
        <v>1237066.18</v>
      </c>
      <c r="BE150" s="11">
        <f t="shared" si="41"/>
        <v>1237066.18</v>
      </c>
      <c r="BF150" s="11">
        <f t="shared" si="41"/>
        <v>1237066.18</v>
      </c>
      <c r="BG150" s="11">
        <f t="shared" si="41"/>
        <v>1237066.18</v>
      </c>
      <c r="BH150" s="11">
        <f t="shared" si="41"/>
        <v>1237066.18</v>
      </c>
      <c r="BI150" s="11">
        <f t="shared" si="41"/>
        <v>1237066.18</v>
      </c>
      <c r="BJ150" s="11">
        <f t="shared" si="41"/>
        <v>1237066.18</v>
      </c>
      <c r="BK150" s="11">
        <f t="shared" si="41"/>
        <v>1237066.18</v>
      </c>
      <c r="BL150" s="11">
        <f t="shared" si="41"/>
        <v>1237066.18</v>
      </c>
      <c r="BM150" s="11">
        <f t="shared" si="41"/>
        <v>1237066.18</v>
      </c>
      <c r="BN150" s="11">
        <f t="shared" si="41"/>
        <v>1237066.18</v>
      </c>
      <c r="BO150" s="11">
        <f t="shared" si="41"/>
        <v>1237066.18</v>
      </c>
      <c r="BP150" s="11">
        <f t="shared" si="41"/>
        <v>1237066.18</v>
      </c>
      <c r="BQ150" s="11">
        <f t="shared" si="41"/>
        <v>1237066.18</v>
      </c>
      <c r="BR150" s="11">
        <f t="shared" si="41"/>
        <v>1237066.18</v>
      </c>
      <c r="BS150" s="11">
        <f t="shared" si="41"/>
        <v>1237066.18</v>
      </c>
      <c r="BT150" s="11">
        <f t="shared" si="41"/>
        <v>1237066.18</v>
      </c>
      <c r="BU150" s="11">
        <f t="shared" si="41"/>
        <v>1237066.18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</row>
    <row r="151" ht="15" customHeight="1" outlineLevel="1" spans="2:85">
      <c r="B151" s="10">
        <v>201809</v>
      </c>
      <c r="C151" s="11">
        <f t="shared" ref="C151:X151" si="42">IF(C20="","",C20+C112)</f>
        <v>3586793</v>
      </c>
      <c r="D151" s="11">
        <f t="shared" si="42"/>
        <v>3598009</v>
      </c>
      <c r="E151" s="11">
        <f t="shared" si="42"/>
        <v>3593164</v>
      </c>
      <c r="F151" s="11">
        <f t="shared" si="42"/>
        <v>3585184</v>
      </c>
      <c r="G151" s="11">
        <f t="shared" si="42"/>
        <v>3549284</v>
      </c>
      <c r="H151" s="11">
        <f t="shared" si="42"/>
        <v>3549284</v>
      </c>
      <c r="I151" s="11">
        <f t="shared" si="42"/>
        <v>3549284</v>
      </c>
      <c r="J151" s="11">
        <f t="shared" si="42"/>
        <v>3549284</v>
      </c>
      <c r="K151" s="11">
        <f t="shared" si="42"/>
        <v>3549284</v>
      </c>
      <c r="L151" s="11">
        <f t="shared" si="42"/>
        <v>3549284</v>
      </c>
      <c r="M151" s="11">
        <f t="shared" si="42"/>
        <v>3549284</v>
      </c>
      <c r="N151" s="11">
        <f t="shared" si="42"/>
        <v>3549284</v>
      </c>
      <c r="O151" s="11">
        <f t="shared" si="42"/>
        <v>3549284</v>
      </c>
      <c r="P151" s="11">
        <f t="shared" si="42"/>
        <v>3549284</v>
      </c>
      <c r="Q151" s="11">
        <f t="shared" si="42"/>
        <v>3549284</v>
      </c>
      <c r="R151" s="11">
        <f t="shared" si="42"/>
        <v>3549284</v>
      </c>
      <c r="S151" s="11">
        <f t="shared" si="42"/>
        <v>3549284</v>
      </c>
      <c r="T151" s="11">
        <f t="shared" si="42"/>
        <v>3549284</v>
      </c>
      <c r="U151" s="11">
        <f t="shared" si="42"/>
        <v>3549284</v>
      </c>
      <c r="V151" s="11">
        <f t="shared" si="42"/>
        <v>3549284</v>
      </c>
      <c r="W151" s="11">
        <f t="shared" si="42"/>
        <v>3549284</v>
      </c>
      <c r="X151" s="11">
        <f t="shared" si="42"/>
        <v>3549284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201809</v>
      </c>
      <c r="AY151" s="11">
        <f t="shared" ref="AY151:BT151" si="43">IF(AY20="","",AY20+AY112)</f>
        <v>1952100.93</v>
      </c>
      <c r="AZ151" s="11">
        <f t="shared" si="43"/>
        <v>1952848.68</v>
      </c>
      <c r="BA151" s="11">
        <f t="shared" si="43"/>
        <v>1950319.07</v>
      </c>
      <c r="BB151" s="11">
        <f t="shared" si="43"/>
        <v>704682.16</v>
      </c>
      <c r="BC151" s="11">
        <f t="shared" si="43"/>
        <v>685734.36</v>
      </c>
      <c r="BD151" s="11">
        <f t="shared" si="43"/>
        <v>685734.36</v>
      </c>
      <c r="BE151" s="11">
        <f t="shared" si="43"/>
        <v>685734.36</v>
      </c>
      <c r="BF151" s="11">
        <f t="shared" si="43"/>
        <v>685734.36</v>
      </c>
      <c r="BG151" s="11">
        <f t="shared" si="43"/>
        <v>685734.36</v>
      </c>
      <c r="BH151" s="11">
        <f t="shared" si="43"/>
        <v>685734.36</v>
      </c>
      <c r="BI151" s="11">
        <f t="shared" si="43"/>
        <v>685734.36</v>
      </c>
      <c r="BJ151" s="11">
        <f t="shared" si="43"/>
        <v>685734.36</v>
      </c>
      <c r="BK151" s="11">
        <f t="shared" si="43"/>
        <v>685734.36</v>
      </c>
      <c r="BL151" s="11">
        <f t="shared" si="43"/>
        <v>685734.36</v>
      </c>
      <c r="BM151" s="11">
        <f t="shared" si="43"/>
        <v>685734.36</v>
      </c>
      <c r="BN151" s="11">
        <f t="shared" si="43"/>
        <v>685734.36</v>
      </c>
      <c r="BO151" s="11">
        <f t="shared" si="43"/>
        <v>685734.36</v>
      </c>
      <c r="BP151" s="11">
        <f t="shared" si="43"/>
        <v>685734.36</v>
      </c>
      <c r="BQ151" s="11">
        <f t="shared" si="43"/>
        <v>685734.36</v>
      </c>
      <c r="BR151" s="11">
        <f t="shared" si="43"/>
        <v>685734.36</v>
      </c>
      <c r="BS151" s="11">
        <f t="shared" si="43"/>
        <v>685734.36</v>
      </c>
      <c r="BT151" s="11">
        <f t="shared" si="43"/>
        <v>685734.36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</row>
    <row r="152" ht="15" customHeight="1" outlineLevel="1" spans="2:85">
      <c r="B152" s="10">
        <v>201812</v>
      </c>
      <c r="C152" s="11">
        <f t="shared" ref="C152:W152" si="44">IF(C21="","",C21+C113)</f>
        <v>2966491</v>
      </c>
      <c r="D152" s="11">
        <f t="shared" si="44"/>
        <v>3005057</v>
      </c>
      <c r="E152" s="11">
        <f t="shared" si="44"/>
        <v>3000598</v>
      </c>
      <c r="F152" s="11">
        <f t="shared" si="44"/>
        <v>2968618</v>
      </c>
      <c r="G152" s="11">
        <f t="shared" si="44"/>
        <v>2968618</v>
      </c>
      <c r="H152" s="11">
        <f t="shared" si="44"/>
        <v>2968618</v>
      </c>
      <c r="I152" s="11">
        <f t="shared" si="44"/>
        <v>2968618</v>
      </c>
      <c r="J152" s="11">
        <f t="shared" si="44"/>
        <v>2968618</v>
      </c>
      <c r="K152" s="11">
        <f t="shared" si="44"/>
        <v>2968618</v>
      </c>
      <c r="L152" s="11">
        <f t="shared" si="44"/>
        <v>2968618</v>
      </c>
      <c r="M152" s="11">
        <f t="shared" si="44"/>
        <v>2968618</v>
      </c>
      <c r="N152" s="11">
        <f t="shared" si="44"/>
        <v>2968618</v>
      </c>
      <c r="O152" s="11">
        <f t="shared" si="44"/>
        <v>2968618</v>
      </c>
      <c r="P152" s="11">
        <f t="shared" si="44"/>
        <v>2968618</v>
      </c>
      <c r="Q152" s="11">
        <f t="shared" si="44"/>
        <v>2968618</v>
      </c>
      <c r="R152" s="11">
        <f t="shared" si="44"/>
        <v>2968618</v>
      </c>
      <c r="S152" s="11">
        <f t="shared" si="44"/>
        <v>2968618</v>
      </c>
      <c r="T152" s="11">
        <f t="shared" si="44"/>
        <v>2968618</v>
      </c>
      <c r="U152" s="11">
        <f t="shared" si="44"/>
        <v>2968618</v>
      </c>
      <c r="V152" s="11">
        <f t="shared" si="44"/>
        <v>2968618</v>
      </c>
      <c r="W152" s="11">
        <f t="shared" si="44"/>
        <v>2968618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201812</v>
      </c>
      <c r="AY152" s="11">
        <f t="shared" ref="AY152:BS152" si="45">IF(AY21="","",AY21+AY113)</f>
        <v>1470632.41</v>
      </c>
      <c r="AZ152" s="11">
        <f t="shared" si="45"/>
        <v>1490274.41</v>
      </c>
      <c r="BA152" s="11">
        <f t="shared" si="45"/>
        <v>247210.16</v>
      </c>
      <c r="BB152" s="11">
        <f t="shared" si="45"/>
        <v>229720.08</v>
      </c>
      <c r="BC152" s="11">
        <f t="shared" si="45"/>
        <v>229720.08</v>
      </c>
      <c r="BD152" s="11">
        <f t="shared" si="45"/>
        <v>229720.08</v>
      </c>
      <c r="BE152" s="11">
        <f t="shared" si="45"/>
        <v>229720.08</v>
      </c>
      <c r="BF152" s="11">
        <f t="shared" si="45"/>
        <v>229720.08</v>
      </c>
      <c r="BG152" s="11">
        <f t="shared" si="45"/>
        <v>229720.08</v>
      </c>
      <c r="BH152" s="11">
        <f t="shared" si="45"/>
        <v>229720.08</v>
      </c>
      <c r="BI152" s="11">
        <f t="shared" si="45"/>
        <v>229720.08</v>
      </c>
      <c r="BJ152" s="11">
        <f t="shared" si="45"/>
        <v>229720.08</v>
      </c>
      <c r="BK152" s="11">
        <f t="shared" si="45"/>
        <v>229720.08</v>
      </c>
      <c r="BL152" s="11">
        <f t="shared" si="45"/>
        <v>229720.08</v>
      </c>
      <c r="BM152" s="11">
        <f t="shared" si="45"/>
        <v>229720.08</v>
      </c>
      <c r="BN152" s="11">
        <f t="shared" si="45"/>
        <v>229720.08</v>
      </c>
      <c r="BO152" s="11">
        <f t="shared" si="45"/>
        <v>229720.08</v>
      </c>
      <c r="BP152" s="11">
        <f t="shared" si="45"/>
        <v>229720.08</v>
      </c>
      <c r="BQ152" s="11">
        <f t="shared" si="45"/>
        <v>229720.08</v>
      </c>
      <c r="BR152" s="11">
        <f t="shared" si="45"/>
        <v>229720.08</v>
      </c>
      <c r="BS152" s="11">
        <f t="shared" si="45"/>
        <v>229720.08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</row>
    <row r="153" ht="15" customHeight="1" outlineLevel="1" spans="2:85">
      <c r="B153" s="10">
        <v>201903</v>
      </c>
      <c r="C153" s="11">
        <f t="shared" ref="C153:V153" si="46">IF(C22="","",C22+C114)</f>
        <v>9805650</v>
      </c>
      <c r="D153" s="11">
        <f t="shared" si="46"/>
        <v>9923668</v>
      </c>
      <c r="E153" s="11">
        <f t="shared" si="46"/>
        <v>9861613</v>
      </c>
      <c r="F153" s="11">
        <f t="shared" si="46"/>
        <v>9745558</v>
      </c>
      <c r="G153" s="11">
        <f t="shared" si="46"/>
        <v>9742796</v>
      </c>
      <c r="H153" s="11">
        <f t="shared" si="46"/>
        <v>9751001</v>
      </c>
      <c r="I153" s="11">
        <f t="shared" si="46"/>
        <v>9751001</v>
      </c>
      <c r="J153" s="11">
        <f t="shared" si="46"/>
        <v>9754001</v>
      </c>
      <c r="K153" s="11">
        <f t="shared" si="46"/>
        <v>9754001</v>
      </c>
      <c r="L153" s="11">
        <f t="shared" si="46"/>
        <v>9754001</v>
      </c>
      <c r="M153" s="11">
        <f t="shared" si="46"/>
        <v>9754001</v>
      </c>
      <c r="N153" s="11">
        <f t="shared" si="46"/>
        <v>9754001</v>
      </c>
      <c r="O153" s="11">
        <f t="shared" si="46"/>
        <v>9754001</v>
      </c>
      <c r="P153" s="11">
        <f t="shared" si="46"/>
        <v>9754001</v>
      </c>
      <c r="Q153" s="11">
        <f t="shared" si="46"/>
        <v>9754001</v>
      </c>
      <c r="R153" s="11">
        <f t="shared" si="46"/>
        <v>9754001</v>
      </c>
      <c r="S153" s="11">
        <f t="shared" si="46"/>
        <v>9754001</v>
      </c>
      <c r="T153" s="11">
        <f t="shared" si="46"/>
        <v>9754001</v>
      </c>
      <c r="U153" s="11">
        <f t="shared" si="46"/>
        <v>9754001</v>
      </c>
      <c r="V153" s="11">
        <f t="shared" si="46"/>
        <v>9754001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201903</v>
      </c>
      <c r="AY153" s="11">
        <f t="shared" ref="AY153:BR153" si="47">IF(AY22="","",AY22+AY114)</f>
        <v>4902823.74</v>
      </c>
      <c r="AZ153" s="11">
        <f t="shared" si="47"/>
        <v>4961833.04</v>
      </c>
      <c r="BA153" s="11">
        <f t="shared" si="47"/>
        <v>4930802.81</v>
      </c>
      <c r="BB153" s="11">
        <f t="shared" si="47"/>
        <v>4872774.57</v>
      </c>
      <c r="BC153" s="11">
        <f t="shared" si="47"/>
        <v>4871393.57</v>
      </c>
      <c r="BD153" s="11">
        <f t="shared" si="47"/>
        <v>4875495.8</v>
      </c>
      <c r="BE153" s="11">
        <f t="shared" si="47"/>
        <v>4875495.8</v>
      </c>
      <c r="BF153" s="11">
        <f t="shared" si="47"/>
        <v>4878495.8</v>
      </c>
      <c r="BG153" s="11">
        <f t="shared" si="47"/>
        <v>4878495.8</v>
      </c>
      <c r="BH153" s="11">
        <f t="shared" si="47"/>
        <v>4878495.8</v>
      </c>
      <c r="BI153" s="11">
        <f t="shared" si="47"/>
        <v>4878495.8</v>
      </c>
      <c r="BJ153" s="11">
        <f t="shared" si="47"/>
        <v>4878495.8</v>
      </c>
      <c r="BK153" s="11">
        <f t="shared" si="47"/>
        <v>4878495.8</v>
      </c>
      <c r="BL153" s="11">
        <f t="shared" si="47"/>
        <v>4878495.8</v>
      </c>
      <c r="BM153" s="11">
        <f t="shared" si="47"/>
        <v>4878495.8</v>
      </c>
      <c r="BN153" s="11">
        <f t="shared" si="47"/>
        <v>4878495.8</v>
      </c>
      <c r="BO153" s="11">
        <f t="shared" si="47"/>
        <v>4878495.8</v>
      </c>
      <c r="BP153" s="11">
        <f t="shared" si="47"/>
        <v>4878495.8</v>
      </c>
      <c r="BQ153" s="11">
        <f t="shared" si="47"/>
        <v>4878495.8</v>
      </c>
      <c r="BR153" s="11">
        <f t="shared" si="47"/>
        <v>4878495.8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</row>
    <row r="154" ht="15" customHeight="1" outlineLevel="1" spans="2:85">
      <c r="B154" s="10">
        <v>201906</v>
      </c>
      <c r="C154" s="11">
        <f t="shared" ref="C154:U154" si="48">IF(C23="","",C23+C115)</f>
        <v>8864845</v>
      </c>
      <c r="D154" s="11">
        <f t="shared" si="48"/>
        <v>8918636</v>
      </c>
      <c r="E154" s="11">
        <f t="shared" si="48"/>
        <v>8869411</v>
      </c>
      <c r="F154" s="11">
        <f t="shared" si="48"/>
        <v>8787471</v>
      </c>
      <c r="G154" s="11">
        <f t="shared" si="48"/>
        <v>8778486</v>
      </c>
      <c r="H154" s="11">
        <f t="shared" si="48"/>
        <v>8778486</v>
      </c>
      <c r="I154" s="11">
        <f t="shared" si="48"/>
        <v>8778486</v>
      </c>
      <c r="J154" s="11">
        <f t="shared" si="48"/>
        <v>8778486</v>
      </c>
      <c r="K154" s="11">
        <f t="shared" si="48"/>
        <v>8778486</v>
      </c>
      <c r="L154" s="11">
        <f t="shared" si="48"/>
        <v>8778486</v>
      </c>
      <c r="M154" s="11">
        <f t="shared" si="48"/>
        <v>8778486</v>
      </c>
      <c r="N154" s="11">
        <f t="shared" si="48"/>
        <v>8778486</v>
      </c>
      <c r="O154" s="11">
        <f t="shared" si="48"/>
        <v>8778486</v>
      </c>
      <c r="P154" s="11">
        <f t="shared" si="48"/>
        <v>8778486</v>
      </c>
      <c r="Q154" s="11">
        <f t="shared" si="48"/>
        <v>8778486</v>
      </c>
      <c r="R154" s="11">
        <f t="shared" si="48"/>
        <v>8778486</v>
      </c>
      <c r="S154" s="11">
        <f t="shared" si="48"/>
        <v>8778486</v>
      </c>
      <c r="T154" s="11">
        <f t="shared" si="48"/>
        <v>8778486</v>
      </c>
      <c r="U154" s="11">
        <f t="shared" si="48"/>
        <v>8778486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201906</v>
      </c>
      <c r="AY154" s="11">
        <f t="shared" ref="AY154:BQ154" si="49">IF(AY23="","",AY23+AY115)</f>
        <v>4432423.31</v>
      </c>
      <c r="AZ154" s="11">
        <f t="shared" si="49"/>
        <v>4459317.13</v>
      </c>
      <c r="BA154" s="11">
        <f t="shared" si="49"/>
        <v>4434704.4</v>
      </c>
      <c r="BB154" s="11">
        <f t="shared" si="49"/>
        <v>4393734.4</v>
      </c>
      <c r="BC154" s="11">
        <f t="shared" si="49"/>
        <v>4389241.85</v>
      </c>
      <c r="BD154" s="11">
        <f t="shared" si="49"/>
        <v>4389241.85</v>
      </c>
      <c r="BE154" s="11">
        <f t="shared" si="49"/>
        <v>4389241.85</v>
      </c>
      <c r="BF154" s="11">
        <f t="shared" si="49"/>
        <v>4389241.85</v>
      </c>
      <c r="BG154" s="11">
        <f t="shared" si="49"/>
        <v>4389241.85</v>
      </c>
      <c r="BH154" s="11">
        <f t="shared" si="49"/>
        <v>4389241.85</v>
      </c>
      <c r="BI154" s="11">
        <f t="shared" si="49"/>
        <v>4389241.85</v>
      </c>
      <c r="BJ154" s="11">
        <f t="shared" si="49"/>
        <v>4389241.85</v>
      </c>
      <c r="BK154" s="11">
        <f t="shared" si="49"/>
        <v>4389241.85</v>
      </c>
      <c r="BL154" s="11">
        <f t="shared" si="49"/>
        <v>4389241.85</v>
      </c>
      <c r="BM154" s="11">
        <f t="shared" si="49"/>
        <v>4389241.85</v>
      </c>
      <c r="BN154" s="11">
        <f t="shared" si="49"/>
        <v>4389241.85</v>
      </c>
      <c r="BO154" s="11">
        <f t="shared" si="49"/>
        <v>4389241.85</v>
      </c>
      <c r="BP154" s="11">
        <f t="shared" si="49"/>
        <v>4389241.85</v>
      </c>
      <c r="BQ154" s="11">
        <f t="shared" si="49"/>
        <v>4389241.85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</row>
    <row r="155" ht="15" customHeight="1" outlineLevel="1" spans="2:85">
      <c r="B155" s="10">
        <v>201909</v>
      </c>
      <c r="C155" s="11">
        <f t="shared" ref="C155:T155" si="50">IF(C24="","",C24+C116)</f>
        <v>12620391</v>
      </c>
      <c r="D155" s="11">
        <f t="shared" si="50"/>
        <v>12936543</v>
      </c>
      <c r="E155" s="11">
        <f t="shared" si="50"/>
        <v>13825323</v>
      </c>
      <c r="F155" s="11">
        <f t="shared" si="50"/>
        <v>13730853</v>
      </c>
      <c r="G155" s="11">
        <f t="shared" si="50"/>
        <v>13351712.25</v>
      </c>
      <c r="H155" s="11">
        <f t="shared" si="50"/>
        <v>13351712.25</v>
      </c>
      <c r="I155" s="11">
        <f t="shared" si="50"/>
        <v>13351712.25</v>
      </c>
      <c r="J155" s="11">
        <f t="shared" si="50"/>
        <v>13351712.25</v>
      </c>
      <c r="K155" s="11">
        <f t="shared" si="50"/>
        <v>13351712.25</v>
      </c>
      <c r="L155" s="11">
        <f t="shared" si="50"/>
        <v>13351712.25</v>
      </c>
      <c r="M155" s="11">
        <f t="shared" si="50"/>
        <v>13351712.25</v>
      </c>
      <c r="N155" s="11">
        <f t="shared" si="50"/>
        <v>13351712.25</v>
      </c>
      <c r="O155" s="11">
        <f t="shared" si="50"/>
        <v>13351712.25</v>
      </c>
      <c r="P155" s="11">
        <f t="shared" si="50"/>
        <v>13351712.25</v>
      </c>
      <c r="Q155" s="11">
        <f t="shared" si="50"/>
        <v>13351712.25</v>
      </c>
      <c r="R155" s="11">
        <f t="shared" si="50"/>
        <v>13351712.25</v>
      </c>
      <c r="S155" s="11">
        <f t="shared" si="50"/>
        <v>13351712.25</v>
      </c>
      <c r="T155" s="11">
        <f t="shared" si="50"/>
        <v>13351712.25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201909</v>
      </c>
      <c r="AY155" s="11">
        <f t="shared" ref="AY155:BP155" si="51">IF(AY24="","",AY24+AY116)</f>
        <v>6310200.31</v>
      </c>
      <c r="AZ155" s="11">
        <f t="shared" si="51"/>
        <v>6468275.57</v>
      </c>
      <c r="BA155" s="11">
        <f t="shared" si="51"/>
        <v>6912665.48</v>
      </c>
      <c r="BB155" s="11">
        <f t="shared" si="51"/>
        <v>6865430.46</v>
      </c>
      <c r="BC155" s="11">
        <f t="shared" si="51"/>
        <v>6675860.06</v>
      </c>
      <c r="BD155" s="11">
        <f t="shared" si="51"/>
        <v>6675860.06</v>
      </c>
      <c r="BE155" s="11">
        <f t="shared" si="51"/>
        <v>6675860.06</v>
      </c>
      <c r="BF155" s="11">
        <f t="shared" si="51"/>
        <v>6675860.06</v>
      </c>
      <c r="BG155" s="11">
        <f t="shared" si="51"/>
        <v>6675860.06</v>
      </c>
      <c r="BH155" s="11">
        <f t="shared" si="51"/>
        <v>6675860.06</v>
      </c>
      <c r="BI155" s="11">
        <f t="shared" si="51"/>
        <v>6675860.06</v>
      </c>
      <c r="BJ155" s="11">
        <f t="shared" si="51"/>
        <v>6675860.06</v>
      </c>
      <c r="BK155" s="11">
        <f t="shared" si="51"/>
        <v>6675860.06</v>
      </c>
      <c r="BL155" s="11">
        <f t="shared" si="51"/>
        <v>6675860.06</v>
      </c>
      <c r="BM155" s="11">
        <f t="shared" si="51"/>
        <v>6675860.06</v>
      </c>
      <c r="BN155" s="11">
        <f t="shared" si="51"/>
        <v>6675860.06</v>
      </c>
      <c r="BO155" s="11">
        <f t="shared" si="51"/>
        <v>6675860.06</v>
      </c>
      <c r="BP155" s="11">
        <f t="shared" si="51"/>
        <v>6675860.06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</row>
    <row r="156" ht="15" customHeight="1" outlineLevel="1" spans="2:85">
      <c r="B156" s="10">
        <v>201912</v>
      </c>
      <c r="C156" s="11">
        <f t="shared" ref="C156:S156" si="52">IF(C25="","",C25+C117)</f>
        <v>11963573</v>
      </c>
      <c r="D156" s="11">
        <f t="shared" si="52"/>
        <v>11716458</v>
      </c>
      <c r="E156" s="11">
        <f t="shared" si="52"/>
        <v>11584733</v>
      </c>
      <c r="F156" s="11">
        <f t="shared" si="52"/>
        <v>11566803</v>
      </c>
      <c r="G156" s="11">
        <f t="shared" si="52"/>
        <v>11566998</v>
      </c>
      <c r="H156" s="11">
        <f t="shared" si="52"/>
        <v>11567048</v>
      </c>
      <c r="I156" s="11">
        <f t="shared" si="52"/>
        <v>11565548</v>
      </c>
      <c r="J156" s="11">
        <f t="shared" si="52"/>
        <v>11565548</v>
      </c>
      <c r="K156" s="11">
        <f t="shared" si="52"/>
        <v>11565548</v>
      </c>
      <c r="L156" s="11">
        <f t="shared" si="52"/>
        <v>11565548</v>
      </c>
      <c r="M156" s="11">
        <f t="shared" si="52"/>
        <v>11565548</v>
      </c>
      <c r="N156" s="11">
        <f t="shared" si="52"/>
        <v>11565548</v>
      </c>
      <c r="O156" s="11">
        <f t="shared" si="52"/>
        <v>11565548</v>
      </c>
      <c r="P156" s="11">
        <f t="shared" si="52"/>
        <v>11565548</v>
      </c>
      <c r="Q156" s="11">
        <f t="shared" si="52"/>
        <v>11565548</v>
      </c>
      <c r="R156" s="11">
        <f t="shared" si="52"/>
        <v>11565548</v>
      </c>
      <c r="S156" s="11">
        <f t="shared" si="52"/>
        <v>11565548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201912</v>
      </c>
      <c r="AY156" s="11">
        <f t="shared" ref="AY156:BO156" si="53">IF(AY25="","",AY25+AY117)</f>
        <v>5981788.21</v>
      </c>
      <c r="AZ156" s="11">
        <f t="shared" si="53"/>
        <v>5858233.93</v>
      </c>
      <c r="BA156" s="11">
        <f t="shared" si="53"/>
        <v>5792371.28</v>
      </c>
      <c r="BB156" s="11">
        <f t="shared" si="53"/>
        <v>5783406.1</v>
      </c>
      <c r="BC156" s="11">
        <f t="shared" si="53"/>
        <v>5791101.1</v>
      </c>
      <c r="BD156" s="11">
        <f t="shared" si="53"/>
        <v>5791151.1</v>
      </c>
      <c r="BE156" s="11">
        <f t="shared" si="53"/>
        <v>5789651.1</v>
      </c>
      <c r="BF156" s="11">
        <f t="shared" si="53"/>
        <v>5789651.1</v>
      </c>
      <c r="BG156" s="11">
        <f t="shared" si="53"/>
        <v>5789651.1</v>
      </c>
      <c r="BH156" s="11">
        <f t="shared" si="53"/>
        <v>5789651.1</v>
      </c>
      <c r="BI156" s="11">
        <f t="shared" si="53"/>
        <v>5789651.1</v>
      </c>
      <c r="BJ156" s="11">
        <f t="shared" si="53"/>
        <v>5789651.1</v>
      </c>
      <c r="BK156" s="11">
        <f t="shared" si="53"/>
        <v>5789651.1</v>
      </c>
      <c r="BL156" s="11">
        <f t="shared" si="53"/>
        <v>5789651.1</v>
      </c>
      <c r="BM156" s="11">
        <f t="shared" si="53"/>
        <v>5789651.1</v>
      </c>
      <c r="BN156" s="11">
        <f t="shared" si="53"/>
        <v>5789651.1</v>
      </c>
      <c r="BO156" s="11">
        <f t="shared" si="53"/>
        <v>5789651.1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</row>
    <row r="157" ht="15" customHeight="1" outlineLevel="1" spans="2:85">
      <c r="B157" s="10">
        <v>202003</v>
      </c>
      <c r="C157" s="11">
        <f t="shared" ref="C157:R157" si="54">IF(C26="","",C26+C118)</f>
        <v>15760871</v>
      </c>
      <c r="D157" s="11">
        <f t="shared" si="54"/>
        <v>15620581</v>
      </c>
      <c r="E157" s="11">
        <f t="shared" si="54"/>
        <v>15590626</v>
      </c>
      <c r="F157" s="11">
        <f t="shared" si="54"/>
        <v>15499596</v>
      </c>
      <c r="G157" s="11">
        <f t="shared" si="54"/>
        <v>15499921</v>
      </c>
      <c r="H157" s="11">
        <f t="shared" si="54"/>
        <v>15498921</v>
      </c>
      <c r="I157" s="11">
        <f t="shared" si="54"/>
        <v>15498921</v>
      </c>
      <c r="J157" s="11">
        <f t="shared" si="54"/>
        <v>15498921</v>
      </c>
      <c r="K157" s="11">
        <f t="shared" si="54"/>
        <v>15498921</v>
      </c>
      <c r="L157" s="11">
        <f t="shared" si="54"/>
        <v>15498921</v>
      </c>
      <c r="M157" s="11">
        <f t="shared" si="54"/>
        <v>15498921</v>
      </c>
      <c r="N157" s="11">
        <f t="shared" si="54"/>
        <v>15498921</v>
      </c>
      <c r="O157" s="11">
        <f t="shared" si="54"/>
        <v>15498921</v>
      </c>
      <c r="P157" s="11">
        <f t="shared" si="54"/>
        <v>15498921</v>
      </c>
      <c r="Q157" s="11">
        <f t="shared" si="54"/>
        <v>15498921</v>
      </c>
      <c r="R157" s="11">
        <f t="shared" si="54"/>
        <v>15498921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202003</v>
      </c>
      <c r="AY157" s="11">
        <f t="shared" ref="AY157:BN157" si="55">IF(AY26="","",AY26+AY118)</f>
        <v>7880432.37</v>
      </c>
      <c r="AZ157" s="11">
        <f t="shared" si="55"/>
        <v>7810289.26</v>
      </c>
      <c r="BA157" s="11">
        <f t="shared" si="55"/>
        <v>7800561.29</v>
      </c>
      <c r="BB157" s="11">
        <f t="shared" si="55"/>
        <v>7816618.79</v>
      </c>
      <c r="BC157" s="11">
        <f t="shared" si="55"/>
        <v>7816943.79</v>
      </c>
      <c r="BD157" s="11">
        <f t="shared" si="55"/>
        <v>7817443.79</v>
      </c>
      <c r="BE157" s="11">
        <f t="shared" si="55"/>
        <v>7817443.79</v>
      </c>
      <c r="BF157" s="11">
        <f t="shared" si="55"/>
        <v>7817443.79</v>
      </c>
      <c r="BG157" s="11">
        <f t="shared" si="55"/>
        <v>7817443.79</v>
      </c>
      <c r="BH157" s="11">
        <f t="shared" si="55"/>
        <v>7817443.79</v>
      </c>
      <c r="BI157" s="11">
        <f t="shared" si="55"/>
        <v>7817443.79</v>
      </c>
      <c r="BJ157" s="11">
        <f t="shared" si="55"/>
        <v>7817443.79</v>
      </c>
      <c r="BK157" s="11">
        <f t="shared" si="55"/>
        <v>7817443.79</v>
      </c>
      <c r="BL157" s="11">
        <f t="shared" si="55"/>
        <v>7817443.79</v>
      </c>
      <c r="BM157" s="11">
        <f t="shared" si="55"/>
        <v>7817443.79</v>
      </c>
      <c r="BN157" s="11">
        <f t="shared" si="55"/>
        <v>7817443.79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</row>
    <row r="158" ht="15" customHeight="1" outlineLevel="1" spans="2:85">
      <c r="B158" s="10">
        <v>202006</v>
      </c>
      <c r="C158" s="11">
        <f t="shared" ref="C158:Q158" si="56">IF(C27="","",C27+C119)</f>
        <v>17008320</v>
      </c>
      <c r="D158" s="11">
        <f t="shared" si="56"/>
        <v>17377939</v>
      </c>
      <c r="E158" s="11">
        <f t="shared" si="56"/>
        <v>16908630</v>
      </c>
      <c r="F158" s="11">
        <f t="shared" si="56"/>
        <v>16847660</v>
      </c>
      <c r="G158" s="11">
        <f t="shared" si="56"/>
        <v>16830160</v>
      </c>
      <c r="H158" s="11">
        <f t="shared" si="56"/>
        <v>16830160</v>
      </c>
      <c r="I158" s="11">
        <f t="shared" si="56"/>
        <v>16830160</v>
      </c>
      <c r="J158" s="11">
        <f t="shared" si="56"/>
        <v>16828630</v>
      </c>
      <c r="K158" s="11">
        <f t="shared" si="56"/>
        <v>16813630</v>
      </c>
      <c r="L158" s="11">
        <f t="shared" si="56"/>
        <v>16813630</v>
      </c>
      <c r="M158" s="11">
        <f t="shared" si="56"/>
        <v>16813630</v>
      </c>
      <c r="N158" s="11">
        <f t="shared" si="56"/>
        <v>16813630</v>
      </c>
      <c r="O158" s="11">
        <f t="shared" si="56"/>
        <v>16813630</v>
      </c>
      <c r="P158" s="11">
        <f t="shared" si="56"/>
        <v>16813630</v>
      </c>
      <c r="Q158" s="11">
        <f t="shared" si="56"/>
        <v>16813630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202006</v>
      </c>
      <c r="AY158" s="11">
        <f t="shared" ref="AY158:BM158" si="57">IF(AY27="","",AY27+AY119)</f>
        <v>8504158.6</v>
      </c>
      <c r="AZ158" s="11">
        <f t="shared" si="57"/>
        <v>8742219.76</v>
      </c>
      <c r="BA158" s="11">
        <f t="shared" si="57"/>
        <v>8508007.76</v>
      </c>
      <c r="BB158" s="11">
        <f t="shared" si="57"/>
        <v>8476772.76</v>
      </c>
      <c r="BC158" s="11">
        <f t="shared" si="57"/>
        <v>8462260.26</v>
      </c>
      <c r="BD158" s="11">
        <f t="shared" si="57"/>
        <v>8462260.26</v>
      </c>
      <c r="BE158" s="11">
        <f t="shared" si="57"/>
        <v>8462260.26</v>
      </c>
      <c r="BF158" s="11">
        <f t="shared" si="57"/>
        <v>8460730.26</v>
      </c>
      <c r="BG158" s="11">
        <f t="shared" si="57"/>
        <v>8448730.26</v>
      </c>
      <c r="BH158" s="11">
        <f t="shared" si="57"/>
        <v>8448730.26</v>
      </c>
      <c r="BI158" s="11">
        <f t="shared" si="57"/>
        <v>8448730.26</v>
      </c>
      <c r="BJ158" s="11">
        <f t="shared" si="57"/>
        <v>8448730.26</v>
      </c>
      <c r="BK158" s="11">
        <f t="shared" si="57"/>
        <v>8448730.26</v>
      </c>
      <c r="BL158" s="11">
        <f t="shared" si="57"/>
        <v>8448730.26</v>
      </c>
      <c r="BM158" s="11">
        <f t="shared" si="57"/>
        <v>8448730.26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</row>
    <row r="159" ht="15" customHeight="1" outlineLevel="1" spans="2:85">
      <c r="B159" s="10">
        <v>202009</v>
      </c>
      <c r="C159" s="11">
        <f t="shared" ref="C159:P159" si="58">IF(C28="","",C28+C120)</f>
        <v>21740134</v>
      </c>
      <c r="D159" s="11">
        <f t="shared" si="58"/>
        <v>22178041</v>
      </c>
      <c r="E159" s="11">
        <f t="shared" si="58"/>
        <v>22022311</v>
      </c>
      <c r="F159" s="11">
        <f t="shared" si="58"/>
        <v>22002126</v>
      </c>
      <c r="G159" s="11">
        <f t="shared" si="58"/>
        <v>22002126</v>
      </c>
      <c r="H159" s="11">
        <f t="shared" si="58"/>
        <v>22002126</v>
      </c>
      <c r="I159" s="11">
        <f t="shared" si="58"/>
        <v>22002126</v>
      </c>
      <c r="J159" s="11">
        <f t="shared" si="58"/>
        <v>22002126</v>
      </c>
      <c r="K159" s="11">
        <f t="shared" si="58"/>
        <v>22002126</v>
      </c>
      <c r="L159" s="11">
        <f t="shared" si="58"/>
        <v>22002126</v>
      </c>
      <c r="M159" s="11">
        <f t="shared" si="58"/>
        <v>22002126</v>
      </c>
      <c r="N159" s="11">
        <f t="shared" si="58"/>
        <v>22002126</v>
      </c>
      <c r="O159" s="11">
        <f t="shared" si="58"/>
        <v>22002126</v>
      </c>
      <c r="P159" s="11">
        <f t="shared" si="58"/>
        <v>22002126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202009</v>
      </c>
      <c r="AY159" s="11">
        <f t="shared" ref="AY159:BL159" si="59">IF(AY28="","",AY28+AY120)</f>
        <v>10906816.01</v>
      </c>
      <c r="AZ159" s="11">
        <f t="shared" si="59"/>
        <v>11321255.51</v>
      </c>
      <c r="BA159" s="11">
        <f t="shared" si="59"/>
        <v>11224865.51</v>
      </c>
      <c r="BB159" s="11">
        <f t="shared" si="59"/>
        <v>11211128.07</v>
      </c>
      <c r="BC159" s="11">
        <f t="shared" si="59"/>
        <v>11211128.07</v>
      </c>
      <c r="BD159" s="11">
        <f t="shared" si="59"/>
        <v>11211128.07</v>
      </c>
      <c r="BE159" s="11">
        <f t="shared" si="59"/>
        <v>11211128.07</v>
      </c>
      <c r="BF159" s="11">
        <f t="shared" si="59"/>
        <v>11211128.07</v>
      </c>
      <c r="BG159" s="11">
        <f t="shared" si="59"/>
        <v>11211128.07</v>
      </c>
      <c r="BH159" s="11">
        <f t="shared" si="59"/>
        <v>11211128.07</v>
      </c>
      <c r="BI159" s="11">
        <f t="shared" si="59"/>
        <v>11211128.07</v>
      </c>
      <c r="BJ159" s="11">
        <f t="shared" si="59"/>
        <v>11211128.07</v>
      </c>
      <c r="BK159" s="11">
        <f t="shared" si="59"/>
        <v>11211128.07</v>
      </c>
      <c r="BL159" s="11">
        <f t="shared" si="59"/>
        <v>11211128.07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</row>
    <row r="160" ht="15" customHeight="1" outlineLevel="1" spans="2:85">
      <c r="B160" s="10">
        <v>202012</v>
      </c>
      <c r="C160" s="11">
        <f t="shared" ref="C160:O160" si="60">IF(C29="","",C29+C121)</f>
        <v>18859395</v>
      </c>
      <c r="D160" s="11">
        <f t="shared" si="60"/>
        <v>18689912</v>
      </c>
      <c r="E160" s="11">
        <f t="shared" si="60"/>
        <v>18460516</v>
      </c>
      <c r="F160" s="11">
        <f t="shared" si="60"/>
        <v>18463516</v>
      </c>
      <c r="G160" s="11">
        <f t="shared" si="60"/>
        <v>18498346</v>
      </c>
      <c r="H160" s="11">
        <f t="shared" si="60"/>
        <v>18495346</v>
      </c>
      <c r="I160" s="11">
        <f t="shared" si="60"/>
        <v>18460846</v>
      </c>
      <c r="J160" s="11">
        <f t="shared" si="60"/>
        <v>18457846</v>
      </c>
      <c r="K160" s="11">
        <f t="shared" si="60"/>
        <v>18457846</v>
      </c>
      <c r="L160" s="11">
        <f t="shared" si="60"/>
        <v>18457846</v>
      </c>
      <c r="M160" s="11">
        <f t="shared" si="60"/>
        <v>18457846</v>
      </c>
      <c r="N160" s="11">
        <f t="shared" si="60"/>
        <v>18457846</v>
      </c>
      <c r="O160" s="11">
        <f t="shared" si="60"/>
        <v>18457846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202012</v>
      </c>
      <c r="AY160" s="11">
        <f t="shared" ref="AY160:BK160" si="61">IF(AY29="","",AY29+AY121)</f>
        <v>10067260</v>
      </c>
      <c r="AZ160" s="11">
        <f t="shared" si="61"/>
        <v>9979195.5</v>
      </c>
      <c r="BA160" s="11">
        <f t="shared" si="61"/>
        <v>9857260.5</v>
      </c>
      <c r="BB160" s="11">
        <f t="shared" si="61"/>
        <v>9858760.5</v>
      </c>
      <c r="BC160" s="11">
        <f t="shared" si="61"/>
        <v>9888784.5</v>
      </c>
      <c r="BD160" s="11">
        <f t="shared" si="61"/>
        <v>9897634.5</v>
      </c>
      <c r="BE160" s="11">
        <f t="shared" si="61"/>
        <v>9870034.5</v>
      </c>
      <c r="BF160" s="11">
        <f t="shared" si="61"/>
        <v>9867634.5</v>
      </c>
      <c r="BG160" s="11">
        <f t="shared" si="61"/>
        <v>9867634.5</v>
      </c>
      <c r="BH160" s="11">
        <f t="shared" si="61"/>
        <v>9867634.5</v>
      </c>
      <c r="BI160" s="11">
        <f t="shared" si="61"/>
        <v>9867634.5</v>
      </c>
      <c r="BJ160" s="11">
        <f t="shared" si="61"/>
        <v>9867634.5</v>
      </c>
      <c r="BK160" s="11">
        <f t="shared" si="61"/>
        <v>9867634.5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</row>
    <row r="161" ht="15" customHeight="1" outlineLevel="1" spans="2:85">
      <c r="B161" s="10">
        <v>202103</v>
      </c>
      <c r="C161" s="11">
        <f t="shared" ref="C161:N161" si="62">IF(C30="","",C30+C122)</f>
        <v>19760358</v>
      </c>
      <c r="D161" s="11">
        <f t="shared" si="62"/>
        <v>19575108</v>
      </c>
      <c r="E161" s="11">
        <f t="shared" si="62"/>
        <v>19531257</v>
      </c>
      <c r="F161" s="11">
        <f t="shared" si="62"/>
        <v>19586097</v>
      </c>
      <c r="G161" s="11">
        <f t="shared" si="62"/>
        <v>19566652</v>
      </c>
      <c r="H161" s="11">
        <f t="shared" si="62"/>
        <v>19566652</v>
      </c>
      <c r="I161" s="11">
        <f t="shared" si="62"/>
        <v>19566652</v>
      </c>
      <c r="J161" s="11">
        <f t="shared" si="62"/>
        <v>19566652</v>
      </c>
      <c r="K161" s="11">
        <f t="shared" si="62"/>
        <v>19566652</v>
      </c>
      <c r="L161" s="11">
        <f t="shared" si="62"/>
        <v>19566652</v>
      </c>
      <c r="M161" s="11">
        <f t="shared" si="62"/>
        <v>19566652</v>
      </c>
      <c r="N161" s="11">
        <f t="shared" si="62"/>
        <v>19566652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202103</v>
      </c>
      <c r="AY161" s="11">
        <f t="shared" ref="AY161:BJ161" si="63">IF(AY30="","",AY30+AY122)</f>
        <v>9880179</v>
      </c>
      <c r="AZ161" s="11">
        <f t="shared" si="63"/>
        <v>9787550.62</v>
      </c>
      <c r="BA161" s="11">
        <f t="shared" si="63"/>
        <v>9765625.1</v>
      </c>
      <c r="BB161" s="11">
        <f t="shared" si="63"/>
        <v>9834554.59</v>
      </c>
      <c r="BC161" s="11">
        <f t="shared" si="63"/>
        <v>9825291.08</v>
      </c>
      <c r="BD161" s="11">
        <f t="shared" si="63"/>
        <v>9825291.08</v>
      </c>
      <c r="BE161" s="11">
        <f t="shared" si="63"/>
        <v>9825291.08</v>
      </c>
      <c r="BF161" s="11">
        <f t="shared" si="63"/>
        <v>9825291.08</v>
      </c>
      <c r="BG161" s="11">
        <f t="shared" si="63"/>
        <v>9825291.08</v>
      </c>
      <c r="BH161" s="11">
        <f t="shared" si="63"/>
        <v>9825291.08</v>
      </c>
      <c r="BI161" s="11">
        <f t="shared" si="63"/>
        <v>9825291.08</v>
      </c>
      <c r="BJ161" s="11">
        <f t="shared" si="63"/>
        <v>9825291.08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</row>
    <row r="162" ht="15" customHeight="1" outlineLevel="1" spans="2:85">
      <c r="B162" s="10">
        <v>202106</v>
      </c>
      <c r="C162" s="11">
        <f t="shared" ref="C162:M162" si="64">IF(C31="","",C31+C123)</f>
        <v>14430344</v>
      </c>
      <c r="D162" s="11">
        <f t="shared" si="64"/>
        <v>14769375</v>
      </c>
      <c r="E162" s="11">
        <f t="shared" si="64"/>
        <v>14750405</v>
      </c>
      <c r="F162" s="11">
        <f t="shared" si="64"/>
        <v>14697905</v>
      </c>
      <c r="G162" s="11">
        <f t="shared" si="64"/>
        <v>14726405</v>
      </c>
      <c r="H162" s="11">
        <f t="shared" si="64"/>
        <v>14726405</v>
      </c>
      <c r="I162" s="11">
        <f t="shared" si="64"/>
        <v>14724905</v>
      </c>
      <c r="J162" s="11">
        <f t="shared" si="64"/>
        <v>14724905</v>
      </c>
      <c r="K162" s="11">
        <f t="shared" si="64"/>
        <v>14724905</v>
      </c>
      <c r="L162" s="11">
        <f t="shared" si="64"/>
        <v>14724905</v>
      </c>
      <c r="M162" s="11">
        <f t="shared" si="64"/>
        <v>14724905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202106</v>
      </c>
      <c r="AY162" s="11">
        <f t="shared" ref="AY162:BI162" si="65">IF(AY31="","",AY31+AY123)</f>
        <v>7215170.32</v>
      </c>
      <c r="AZ162" s="11">
        <f t="shared" si="65"/>
        <v>7384686.65</v>
      </c>
      <c r="BA162" s="11">
        <f t="shared" si="65"/>
        <v>7433692.63</v>
      </c>
      <c r="BB162" s="11">
        <f t="shared" si="65"/>
        <v>7410142.63</v>
      </c>
      <c r="BC162" s="11">
        <f t="shared" si="65"/>
        <v>7432942.63</v>
      </c>
      <c r="BD162" s="11">
        <f t="shared" si="65"/>
        <v>7432942.63</v>
      </c>
      <c r="BE162" s="11">
        <f t="shared" si="65"/>
        <v>7432192.63</v>
      </c>
      <c r="BF162" s="11">
        <f t="shared" si="65"/>
        <v>7432192.63</v>
      </c>
      <c r="BG162" s="11">
        <f t="shared" si="65"/>
        <v>7432192.63</v>
      </c>
      <c r="BH162" s="11">
        <f t="shared" si="65"/>
        <v>7432192.63</v>
      </c>
      <c r="BI162" s="11">
        <f t="shared" si="65"/>
        <v>7432192.63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</row>
    <row r="163" ht="15" customHeight="1" outlineLevel="1" spans="2:85">
      <c r="B163" s="10">
        <v>202109</v>
      </c>
      <c r="C163" s="11">
        <f t="shared" ref="C163:L163" si="66">IF(C32="","",C32+C124)</f>
        <v>15280424</v>
      </c>
      <c r="D163" s="11">
        <f t="shared" si="66"/>
        <v>15773455</v>
      </c>
      <c r="E163" s="11">
        <f t="shared" si="66"/>
        <v>15745375</v>
      </c>
      <c r="F163" s="11">
        <f t="shared" si="66"/>
        <v>15736715</v>
      </c>
      <c r="G163" s="11">
        <f t="shared" si="66"/>
        <v>15712715</v>
      </c>
      <c r="H163" s="11">
        <f t="shared" si="66"/>
        <v>15711215</v>
      </c>
      <c r="I163" s="11">
        <f t="shared" si="66"/>
        <v>15703715</v>
      </c>
      <c r="J163" s="11">
        <f t="shared" si="66"/>
        <v>15700715</v>
      </c>
      <c r="K163" s="11">
        <f t="shared" si="66"/>
        <v>15700715</v>
      </c>
      <c r="L163" s="11">
        <f t="shared" si="66"/>
        <v>15700715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202109</v>
      </c>
      <c r="AY163" s="11">
        <f t="shared" ref="AY163:BH163" si="67">IF(AY32="","",AY32+AY124)</f>
        <v>7640211.19</v>
      </c>
      <c r="AZ163" s="11">
        <f t="shared" si="67"/>
        <v>7943569.53</v>
      </c>
      <c r="BA163" s="11">
        <f t="shared" si="67"/>
        <v>7939987.53</v>
      </c>
      <c r="BB163" s="11">
        <f t="shared" si="67"/>
        <v>7935729.57</v>
      </c>
      <c r="BC163" s="11">
        <f t="shared" si="67"/>
        <v>7923729.57</v>
      </c>
      <c r="BD163" s="11">
        <f t="shared" si="67"/>
        <v>7922979.57</v>
      </c>
      <c r="BE163" s="11">
        <f t="shared" si="67"/>
        <v>7919679.57</v>
      </c>
      <c r="BF163" s="11">
        <f t="shared" si="67"/>
        <v>7917729.57</v>
      </c>
      <c r="BG163" s="11">
        <f t="shared" si="67"/>
        <v>7917729.57</v>
      </c>
      <c r="BH163" s="11">
        <f t="shared" si="67"/>
        <v>7917729.57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</row>
    <row r="164" ht="15" customHeight="1" outlineLevel="1" spans="2:85">
      <c r="B164" s="10">
        <v>202112</v>
      </c>
      <c r="C164" s="11">
        <f t="shared" ref="C164:K164" si="68">IF(C33="","",C33+C125)</f>
        <v>15327432.85</v>
      </c>
      <c r="D164" s="11">
        <f t="shared" si="68"/>
        <v>16514889.85</v>
      </c>
      <c r="E164" s="11">
        <f t="shared" si="68"/>
        <v>16482489.85</v>
      </c>
      <c r="F164" s="11">
        <f t="shared" si="68"/>
        <v>16414989.85</v>
      </c>
      <c r="G164" s="11">
        <f t="shared" si="68"/>
        <v>16288739.85</v>
      </c>
      <c r="H164" s="11">
        <f t="shared" si="68"/>
        <v>16254239.85</v>
      </c>
      <c r="I164" s="11">
        <f t="shared" si="68"/>
        <v>16201739.85</v>
      </c>
      <c r="J164" s="11">
        <f t="shared" si="68"/>
        <v>16201739.85</v>
      </c>
      <c r="K164" s="11">
        <f t="shared" si="68"/>
        <v>16201739.85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202112</v>
      </c>
      <c r="AY164" s="11">
        <f t="shared" ref="AY164:BG164" si="69">IF(AY33="","",AY33+AY125)</f>
        <v>7918925.65</v>
      </c>
      <c r="AZ164" s="11">
        <f t="shared" si="69"/>
        <v>8515822.51</v>
      </c>
      <c r="BA164" s="11">
        <f t="shared" si="69"/>
        <v>8499190.53</v>
      </c>
      <c r="BB164" s="11">
        <f t="shared" si="69"/>
        <v>8465440.53</v>
      </c>
      <c r="BC164" s="11">
        <f t="shared" si="69"/>
        <v>8403215.53</v>
      </c>
      <c r="BD164" s="11">
        <f t="shared" si="69"/>
        <v>8386415.53</v>
      </c>
      <c r="BE164" s="11">
        <f t="shared" si="69"/>
        <v>8344865.53</v>
      </c>
      <c r="BF164" s="11">
        <f t="shared" si="69"/>
        <v>8344865.53</v>
      </c>
      <c r="BG164" s="11">
        <f t="shared" si="69"/>
        <v>8344865.53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</row>
    <row r="165" ht="15" customHeight="1" outlineLevel="1" spans="2:85">
      <c r="B165" s="10">
        <v>202203</v>
      </c>
      <c r="C165" s="11">
        <f t="shared" ref="C165:J165" si="70">IF(C34="","",C34+C126)</f>
        <v>19749989</v>
      </c>
      <c r="D165" s="11">
        <f t="shared" si="70"/>
        <v>19856249</v>
      </c>
      <c r="E165" s="11">
        <f t="shared" si="70"/>
        <v>19760399</v>
      </c>
      <c r="F165" s="11">
        <f t="shared" si="70"/>
        <v>19689099</v>
      </c>
      <c r="G165" s="11">
        <f t="shared" si="70"/>
        <v>19675524</v>
      </c>
      <c r="H165" s="11">
        <f t="shared" si="70"/>
        <v>19653024</v>
      </c>
      <c r="I165" s="11">
        <f t="shared" si="70"/>
        <v>19653024</v>
      </c>
      <c r="J165" s="11">
        <f t="shared" si="70"/>
        <v>19653024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202203</v>
      </c>
      <c r="AY165" s="11">
        <f t="shared" ref="AY165:BF165" si="71">IF(AY34="","",AY34+AY126)</f>
        <v>9875752.69</v>
      </c>
      <c r="AZ165" s="11">
        <f t="shared" si="71"/>
        <v>9928884.27</v>
      </c>
      <c r="BA165" s="11">
        <f t="shared" si="71"/>
        <v>9880948.9</v>
      </c>
      <c r="BB165" s="11">
        <f t="shared" si="71"/>
        <v>9868849.24</v>
      </c>
      <c r="BC165" s="11">
        <f t="shared" si="71"/>
        <v>9867911.77</v>
      </c>
      <c r="BD165" s="11">
        <f t="shared" si="71"/>
        <v>9850361.77</v>
      </c>
      <c r="BE165" s="11">
        <f t="shared" si="71"/>
        <v>9850361.77</v>
      </c>
      <c r="BF165" s="11">
        <f t="shared" si="71"/>
        <v>9850361.77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</row>
    <row r="166" ht="15" customHeight="1" outlineLevel="1" spans="2:85">
      <c r="B166" s="10">
        <v>202206</v>
      </c>
      <c r="C166" s="11">
        <f t="shared" ref="C166:I166" si="72">IF(C35="","",C35+C127)</f>
        <v>18576977</v>
      </c>
      <c r="D166" s="11">
        <f t="shared" si="72"/>
        <v>18655305</v>
      </c>
      <c r="E166" s="11">
        <f t="shared" si="72"/>
        <v>18616780</v>
      </c>
      <c r="F166" s="11">
        <f t="shared" si="72"/>
        <v>18589380</v>
      </c>
      <c r="G166" s="11">
        <f t="shared" si="72"/>
        <v>18547380</v>
      </c>
      <c r="H166" s="11">
        <f t="shared" si="72"/>
        <v>18547380</v>
      </c>
      <c r="I166" s="11">
        <f t="shared" si="72"/>
        <v>18547380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202206</v>
      </c>
      <c r="AY166" s="11">
        <f t="shared" ref="AY166:BE166" si="73">IF(AY35="","",AY35+AY127)</f>
        <v>9288486.3</v>
      </c>
      <c r="AZ166" s="11">
        <f t="shared" si="73"/>
        <v>9327651.75</v>
      </c>
      <c r="BA166" s="11">
        <f t="shared" si="73"/>
        <v>9344479.86</v>
      </c>
      <c r="BB166" s="11">
        <f t="shared" si="73"/>
        <v>9336179.98</v>
      </c>
      <c r="BC166" s="11">
        <f t="shared" si="73"/>
        <v>9315179.98</v>
      </c>
      <c r="BD166" s="11">
        <f t="shared" si="73"/>
        <v>9315179.98</v>
      </c>
      <c r="BE166" s="11">
        <f t="shared" si="73"/>
        <v>9315179.98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</row>
    <row r="167" ht="15" customHeight="1" outlineLevel="1" spans="2:85">
      <c r="B167" s="10">
        <v>202209</v>
      </c>
      <c r="C167" s="11">
        <f t="shared" ref="C167:H167" si="74">IF(C36="","",C36+C128)</f>
        <v>19451150</v>
      </c>
      <c r="D167" s="11">
        <f t="shared" si="74"/>
        <v>19589815</v>
      </c>
      <c r="E167" s="11">
        <f t="shared" si="74"/>
        <v>19534465</v>
      </c>
      <c r="F167" s="11">
        <f t="shared" si="74"/>
        <v>19455085</v>
      </c>
      <c r="G167" s="11">
        <f t="shared" si="74"/>
        <v>19447585</v>
      </c>
      <c r="H167" s="11">
        <f t="shared" si="74"/>
        <v>19447585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202209</v>
      </c>
      <c r="AY167" s="11">
        <f t="shared" ref="AY167:BD167" si="75">IF(AY36="","",AY36+AY128)</f>
        <v>9725573.08</v>
      </c>
      <c r="AZ167" s="11">
        <f t="shared" si="75"/>
        <v>9884106.39</v>
      </c>
      <c r="BA167" s="11">
        <f t="shared" si="75"/>
        <v>9870381.53</v>
      </c>
      <c r="BB167" s="11">
        <f t="shared" si="75"/>
        <v>9831141.53</v>
      </c>
      <c r="BC167" s="11">
        <f t="shared" si="75"/>
        <v>9827391.53</v>
      </c>
      <c r="BD167" s="11">
        <f t="shared" si="75"/>
        <v>9827391.53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</row>
    <row r="168" ht="15" customHeight="1" outlineLevel="1" spans="2:85">
      <c r="B168" s="10">
        <v>202212</v>
      </c>
      <c r="C168" s="11">
        <f>IF(C37="","",C37+C129)</f>
        <v>21608116</v>
      </c>
      <c r="D168" s="11">
        <f>IF(D37="","",D37+D129)</f>
        <v>21752831</v>
      </c>
      <c r="E168" s="11">
        <f>IF(E37="","",E37+E129)</f>
        <v>21779701</v>
      </c>
      <c r="F168" s="11">
        <f>IF(F37="","",F37+F129)</f>
        <v>21763201</v>
      </c>
      <c r="G168" s="11">
        <f>IF(G37="","",G37+G129)</f>
        <v>21763201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202212</v>
      </c>
      <c r="AY168" s="11">
        <f>IF(AY37="","",AY37+AY129)</f>
        <v>11001026.26</v>
      </c>
      <c r="AZ168" s="11">
        <f>IF(AZ37="","",AZ37+AZ129)</f>
        <v>11074734.94</v>
      </c>
      <c r="BA168" s="11">
        <f>IF(BA37="","",BA37+BA129)</f>
        <v>11088169.94</v>
      </c>
      <c r="BB168" s="11">
        <f>IF(BB37="","",BB37+BB129)</f>
        <v>11079919.94</v>
      </c>
      <c r="BC168" s="11">
        <f>IF(BC37="","",BC37+BC129)</f>
        <v>11079919.94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</row>
    <row r="169" ht="15" customHeight="1" outlineLevel="1" spans="2:85">
      <c r="B169" s="10">
        <v>202303</v>
      </c>
      <c r="C169" s="11">
        <f>IF(C38="","",C38+C130)</f>
        <v>20972385</v>
      </c>
      <c r="D169" s="11">
        <f>IF(D38="","",D38+D130)</f>
        <v>20994725</v>
      </c>
      <c r="E169" s="11">
        <f>IF(E38="","",E38+E130)</f>
        <v>20970725</v>
      </c>
      <c r="F169" s="11">
        <f>IF(F38="","",F38+F130)</f>
        <v>20978225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202303</v>
      </c>
      <c r="AY169" s="11">
        <f>IF(AY38="","",AY38+AY130)</f>
        <v>10837729.97</v>
      </c>
      <c r="AZ169" s="11">
        <f>IF(AZ38="","",AZ38+AZ130)</f>
        <v>10850312.53</v>
      </c>
      <c r="BA169" s="11">
        <f>IF(BA38="","",BA38+BA130)</f>
        <v>10838312.53</v>
      </c>
      <c r="BB169" s="11">
        <f>IF(BB38="","",BB38+BB130)</f>
        <v>10842437.53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</row>
    <row r="170" ht="15" customHeight="1" outlineLevel="1" spans="2:85">
      <c r="B170" s="10">
        <v>202306</v>
      </c>
      <c r="C170" s="11">
        <f>IF(C39="","",C39+C131)</f>
        <v>17576817.48</v>
      </c>
      <c r="D170" s="11">
        <f>IF(D39="","",D39+D131)</f>
        <v>17606767.48</v>
      </c>
      <c r="E170" s="11">
        <f>IF(E39="","",E39+E131)</f>
        <v>17606767.48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202306</v>
      </c>
      <c r="AY170" s="11">
        <f>IF(AY39="","",AY39+AY131)</f>
        <v>9306874.49</v>
      </c>
      <c r="AZ170" s="11">
        <f>IF(AZ39="","",AZ39+AZ131)</f>
        <v>9323349.49</v>
      </c>
      <c r="BA170" s="11">
        <f>IF(BA39="","",BA39+BA131)</f>
        <v>9323349.49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</row>
    <row r="171" ht="15" customHeight="1" outlineLevel="1" spans="2:85">
      <c r="B171" s="10">
        <v>202309</v>
      </c>
      <c r="C171" s="11">
        <f>IF(C40="","",C40+C132)</f>
        <v>18401115</v>
      </c>
      <c r="D171" s="11">
        <f>IF(D40="","",D40+D132)</f>
        <v>18402615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202309</v>
      </c>
      <c r="AY171" s="11">
        <f>IF(AY40="","",AY40+AY132)</f>
        <v>9961057.5</v>
      </c>
      <c r="AZ171" s="11">
        <f>IF(AZ40="","",AZ40+AZ132)</f>
        <v>9961882.5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</row>
    <row r="172" ht="15" customHeight="1" outlineLevel="1" spans="2:85">
      <c r="B172" s="10">
        <v>202312</v>
      </c>
      <c r="C172" s="11">
        <f>IF(C41="","",C41+C133)</f>
        <v>16739110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202312</v>
      </c>
      <c r="AY172" s="11">
        <f>IF(AY41="","",AY41+AY133)</f>
        <v>9171365.5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</row>
    <row r="173" ht="15" customHeight="1"/>
    <row r="174" ht="15" customHeight="1" spans="2:8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</row>
    <row r="175" ht="15" customHeight="1" outlineLevel="1" spans="2:8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ht="15" customHeight="1" outlineLevel="1" spans="2:8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</row>
    <row r="177" ht="15" customHeight="1" outlineLevel="1" spans="2:85">
      <c r="B177" s="10">
        <v>201506</v>
      </c>
      <c r="C177" s="13">
        <f t="shared" ref="C177:AJ185" si="76">IFERROR(IF(D138="","",D138/C138),0)</f>
        <v>1.10163656884876</v>
      </c>
      <c r="D177" s="13">
        <f t="shared" si="76"/>
        <v>0.993852773935761</v>
      </c>
      <c r="E177" s="13">
        <f t="shared" si="76"/>
        <v>1</v>
      </c>
      <c r="F177" s="13">
        <f t="shared" si="76"/>
        <v>1</v>
      </c>
      <c r="G177" s="13">
        <f t="shared" si="76"/>
        <v>1</v>
      </c>
      <c r="H177" s="13">
        <f t="shared" si="76"/>
        <v>1</v>
      </c>
      <c r="I177" s="13">
        <f t="shared" si="76"/>
        <v>1</v>
      </c>
      <c r="J177" s="13">
        <f t="shared" si="76"/>
        <v>1</v>
      </c>
      <c r="K177" s="13">
        <f t="shared" si="76"/>
        <v>1</v>
      </c>
      <c r="L177" s="13">
        <f t="shared" si="76"/>
        <v>1</v>
      </c>
      <c r="M177" s="13">
        <f t="shared" si="76"/>
        <v>1</v>
      </c>
      <c r="N177" s="13">
        <f t="shared" si="76"/>
        <v>1</v>
      </c>
      <c r="O177" s="13">
        <f t="shared" si="76"/>
        <v>1</v>
      </c>
      <c r="P177" s="13">
        <f t="shared" si="76"/>
        <v>1</v>
      </c>
      <c r="Q177" s="13">
        <f t="shared" si="76"/>
        <v>1</v>
      </c>
      <c r="R177" s="13">
        <f t="shared" si="76"/>
        <v>1</v>
      </c>
      <c r="S177" s="13">
        <f t="shared" si="76"/>
        <v>1</v>
      </c>
      <c r="T177" s="13">
        <f t="shared" si="76"/>
        <v>1</v>
      </c>
      <c r="U177" s="13">
        <f t="shared" si="76"/>
        <v>1</v>
      </c>
      <c r="V177" s="13">
        <f t="shared" si="76"/>
        <v>1</v>
      </c>
      <c r="W177" s="13">
        <f t="shared" si="76"/>
        <v>1</v>
      </c>
      <c r="X177" s="13">
        <f t="shared" si="76"/>
        <v>1</v>
      </c>
      <c r="Y177" s="13">
        <f t="shared" si="76"/>
        <v>1</v>
      </c>
      <c r="Z177" s="13">
        <f t="shared" si="76"/>
        <v>1</v>
      </c>
      <c r="AA177" s="13">
        <f t="shared" si="76"/>
        <v>1</v>
      </c>
      <c r="AB177" s="13">
        <f t="shared" si="76"/>
        <v>1</v>
      </c>
      <c r="AC177" s="13">
        <f t="shared" si="76"/>
        <v>1</v>
      </c>
      <c r="AD177" s="13">
        <f t="shared" si="76"/>
        <v>1</v>
      </c>
      <c r="AE177" s="13">
        <f t="shared" si="76"/>
        <v>1</v>
      </c>
      <c r="AF177" s="13">
        <f t="shared" si="76"/>
        <v>1</v>
      </c>
      <c r="AG177" s="13">
        <f t="shared" si="76"/>
        <v>1</v>
      </c>
      <c r="AH177" s="13">
        <f t="shared" si="76"/>
        <v>1</v>
      </c>
      <c r="AI177" s="13">
        <f t="shared" si="76"/>
        <v>1</v>
      </c>
      <c r="AJ177" s="13">
        <f t="shared" si="76"/>
        <v>1</v>
      </c>
      <c r="AK177" s="13" t="str">
        <f>IFERROR(IF(AL138="","",AL138/AK138),0)</f>
        <v/>
      </c>
      <c r="AX177" s="10">
        <v>201506</v>
      </c>
      <c r="AY177" s="13">
        <f t="shared" ref="AY177:CF185" si="77">IFERROR(IF(AZ138="","",AZ138/AY138),0)</f>
        <v>1.10163656884876</v>
      </c>
      <c r="AZ177" s="13">
        <f t="shared" si="77"/>
        <v>0.993852773935761</v>
      </c>
      <c r="BA177" s="13">
        <f t="shared" si="77"/>
        <v>1</v>
      </c>
      <c r="BB177" s="13">
        <f t="shared" si="77"/>
        <v>1</v>
      </c>
      <c r="BC177" s="13">
        <f t="shared" si="77"/>
        <v>1</v>
      </c>
      <c r="BD177" s="13">
        <f t="shared" si="77"/>
        <v>1</v>
      </c>
      <c r="BE177" s="13">
        <f t="shared" si="77"/>
        <v>1</v>
      </c>
      <c r="BF177" s="13">
        <f t="shared" si="77"/>
        <v>1</v>
      </c>
      <c r="BG177" s="13">
        <f t="shared" si="77"/>
        <v>1</v>
      </c>
      <c r="BH177" s="13">
        <f t="shared" si="77"/>
        <v>1</v>
      </c>
      <c r="BI177" s="13">
        <f t="shared" si="77"/>
        <v>1</v>
      </c>
      <c r="BJ177" s="13">
        <f t="shared" si="77"/>
        <v>1</v>
      </c>
      <c r="BK177" s="13">
        <f t="shared" si="77"/>
        <v>1</v>
      </c>
      <c r="BL177" s="13">
        <f t="shared" si="77"/>
        <v>1</v>
      </c>
      <c r="BM177" s="13">
        <f t="shared" si="77"/>
        <v>1</v>
      </c>
      <c r="BN177" s="13">
        <f t="shared" si="77"/>
        <v>1</v>
      </c>
      <c r="BO177" s="13">
        <f t="shared" si="77"/>
        <v>1</v>
      </c>
      <c r="BP177" s="13">
        <f t="shared" si="77"/>
        <v>1</v>
      </c>
      <c r="BQ177" s="13">
        <f t="shared" si="77"/>
        <v>1</v>
      </c>
      <c r="BR177" s="13">
        <f t="shared" si="77"/>
        <v>1</v>
      </c>
      <c r="BS177" s="13">
        <f t="shared" si="77"/>
        <v>1</v>
      </c>
      <c r="BT177" s="13">
        <f t="shared" si="77"/>
        <v>1</v>
      </c>
      <c r="BU177" s="13">
        <f t="shared" si="77"/>
        <v>1</v>
      </c>
      <c r="BV177" s="13">
        <f t="shared" si="77"/>
        <v>1</v>
      </c>
      <c r="BW177" s="13">
        <f t="shared" si="77"/>
        <v>1</v>
      </c>
      <c r="BX177" s="13">
        <f t="shared" si="77"/>
        <v>1</v>
      </c>
      <c r="BY177" s="13">
        <f t="shared" si="77"/>
        <v>1</v>
      </c>
      <c r="BZ177" s="13">
        <f t="shared" si="77"/>
        <v>1</v>
      </c>
      <c r="CA177" s="13">
        <f t="shared" si="77"/>
        <v>1</v>
      </c>
      <c r="CB177" s="13">
        <f t="shared" si="77"/>
        <v>1</v>
      </c>
      <c r="CC177" s="13">
        <f t="shared" si="77"/>
        <v>1</v>
      </c>
      <c r="CD177" s="13">
        <f t="shared" si="77"/>
        <v>1</v>
      </c>
      <c r="CE177" s="13">
        <f t="shared" si="77"/>
        <v>1</v>
      </c>
      <c r="CF177" s="13">
        <f t="shared" si="77"/>
        <v>1</v>
      </c>
      <c r="CG177" s="13" t="str">
        <f>IFERROR(IF(CH138="","",CH138/CG138),0)</f>
        <v/>
      </c>
    </row>
    <row r="178" ht="15" customHeight="1" outlineLevel="1" spans="2:85">
      <c r="B178" s="10">
        <v>201509</v>
      </c>
      <c r="C178" s="13">
        <f t="shared" si="76"/>
        <v>0.989452140157904</v>
      </c>
      <c r="D178" s="13">
        <f t="shared" si="76"/>
        <v>0.995464315429417</v>
      </c>
      <c r="E178" s="13">
        <f t="shared" si="76"/>
        <v>0.99767829261639</v>
      </c>
      <c r="F178" s="13">
        <f t="shared" si="76"/>
        <v>1</v>
      </c>
      <c r="G178" s="13">
        <f t="shared" si="76"/>
        <v>1</v>
      </c>
      <c r="H178" s="13">
        <f t="shared" si="76"/>
        <v>1</v>
      </c>
      <c r="I178" s="13">
        <f t="shared" si="76"/>
        <v>1</v>
      </c>
      <c r="J178" s="13">
        <f t="shared" si="76"/>
        <v>1</v>
      </c>
      <c r="K178" s="13">
        <f t="shared" si="76"/>
        <v>1</v>
      </c>
      <c r="L178" s="13">
        <f t="shared" si="76"/>
        <v>1</v>
      </c>
      <c r="M178" s="13">
        <f t="shared" si="76"/>
        <v>1</v>
      </c>
      <c r="N178" s="13">
        <f t="shared" si="76"/>
        <v>1</v>
      </c>
      <c r="O178" s="13">
        <f t="shared" si="76"/>
        <v>1</v>
      </c>
      <c r="P178" s="13">
        <f t="shared" si="76"/>
        <v>1</v>
      </c>
      <c r="Q178" s="13">
        <f t="shared" si="76"/>
        <v>1</v>
      </c>
      <c r="R178" s="13">
        <f t="shared" si="76"/>
        <v>1</v>
      </c>
      <c r="S178" s="13">
        <f t="shared" si="76"/>
        <v>1</v>
      </c>
      <c r="T178" s="13">
        <f t="shared" si="76"/>
        <v>1</v>
      </c>
      <c r="U178" s="13">
        <f t="shared" si="76"/>
        <v>1</v>
      </c>
      <c r="V178" s="13">
        <f t="shared" si="76"/>
        <v>1</v>
      </c>
      <c r="W178" s="13">
        <f t="shared" si="76"/>
        <v>1</v>
      </c>
      <c r="X178" s="13">
        <f t="shared" si="76"/>
        <v>1</v>
      </c>
      <c r="Y178" s="13">
        <f t="shared" si="76"/>
        <v>1</v>
      </c>
      <c r="Z178" s="13">
        <f t="shared" si="76"/>
        <v>1</v>
      </c>
      <c r="AA178" s="13">
        <f t="shared" si="76"/>
        <v>1</v>
      </c>
      <c r="AB178" s="13">
        <f t="shared" si="76"/>
        <v>1</v>
      </c>
      <c r="AC178" s="13">
        <f t="shared" si="76"/>
        <v>1</v>
      </c>
      <c r="AD178" s="13">
        <f t="shared" si="76"/>
        <v>1</v>
      </c>
      <c r="AE178" s="13">
        <f t="shared" si="76"/>
        <v>1</v>
      </c>
      <c r="AF178" s="13">
        <f t="shared" si="76"/>
        <v>1</v>
      </c>
      <c r="AG178" s="13">
        <f t="shared" si="76"/>
        <v>1</v>
      </c>
      <c r="AH178" s="13">
        <f t="shared" si="76"/>
        <v>1</v>
      </c>
      <c r="AI178" s="13">
        <f t="shared" si="76"/>
        <v>1</v>
      </c>
      <c r="AJ178" s="13" t="str">
        <f t="shared" si="76"/>
        <v/>
      </c>
      <c r="AK178" s="13" t="s">
        <v>25</v>
      </c>
      <c r="AX178" s="10">
        <v>201509</v>
      </c>
      <c r="AY178" s="13">
        <f t="shared" si="77"/>
        <v>0.989452140157904</v>
      </c>
      <c r="AZ178" s="13">
        <f t="shared" si="77"/>
        <v>0.995464315429417</v>
      </c>
      <c r="BA178" s="13">
        <f t="shared" si="77"/>
        <v>0.99767829261639</v>
      </c>
      <c r="BB178" s="13">
        <f t="shared" si="77"/>
        <v>1</v>
      </c>
      <c r="BC178" s="13">
        <f t="shared" si="77"/>
        <v>1</v>
      </c>
      <c r="BD178" s="13">
        <f t="shared" si="77"/>
        <v>1</v>
      </c>
      <c r="BE178" s="13">
        <f t="shared" si="77"/>
        <v>1</v>
      </c>
      <c r="BF178" s="13">
        <f t="shared" si="77"/>
        <v>1</v>
      </c>
      <c r="BG178" s="13">
        <f t="shared" si="77"/>
        <v>1</v>
      </c>
      <c r="BH178" s="13">
        <f t="shared" si="77"/>
        <v>1</v>
      </c>
      <c r="BI178" s="13">
        <f t="shared" si="77"/>
        <v>1</v>
      </c>
      <c r="BJ178" s="13">
        <f t="shared" si="77"/>
        <v>1</v>
      </c>
      <c r="BK178" s="13">
        <f t="shared" si="77"/>
        <v>1</v>
      </c>
      <c r="BL178" s="13">
        <f t="shared" si="77"/>
        <v>1</v>
      </c>
      <c r="BM178" s="13">
        <f t="shared" si="77"/>
        <v>1</v>
      </c>
      <c r="BN178" s="13">
        <f t="shared" si="77"/>
        <v>1</v>
      </c>
      <c r="BO178" s="13">
        <f t="shared" si="77"/>
        <v>1</v>
      </c>
      <c r="BP178" s="13">
        <f t="shared" si="77"/>
        <v>1</v>
      </c>
      <c r="BQ178" s="13">
        <f t="shared" si="77"/>
        <v>1</v>
      </c>
      <c r="BR178" s="13">
        <f t="shared" si="77"/>
        <v>1</v>
      </c>
      <c r="BS178" s="13">
        <f t="shared" si="77"/>
        <v>1</v>
      </c>
      <c r="BT178" s="13">
        <f t="shared" si="77"/>
        <v>1</v>
      </c>
      <c r="BU178" s="13">
        <f t="shared" si="77"/>
        <v>1</v>
      </c>
      <c r="BV178" s="13">
        <f t="shared" si="77"/>
        <v>1</v>
      </c>
      <c r="BW178" s="13">
        <f t="shared" si="77"/>
        <v>1</v>
      </c>
      <c r="BX178" s="13">
        <f t="shared" si="77"/>
        <v>1</v>
      </c>
      <c r="BY178" s="13">
        <f t="shared" si="77"/>
        <v>1</v>
      </c>
      <c r="BZ178" s="13">
        <f t="shared" si="77"/>
        <v>1</v>
      </c>
      <c r="CA178" s="13">
        <f t="shared" si="77"/>
        <v>1</v>
      </c>
      <c r="CB178" s="13">
        <f t="shared" si="77"/>
        <v>1</v>
      </c>
      <c r="CC178" s="13">
        <f t="shared" si="77"/>
        <v>1</v>
      </c>
      <c r="CD178" s="13">
        <f t="shared" si="77"/>
        <v>1</v>
      </c>
      <c r="CE178" s="13">
        <f t="shared" si="77"/>
        <v>1</v>
      </c>
      <c r="CF178" s="13" t="str">
        <f t="shared" si="77"/>
        <v/>
      </c>
      <c r="CG178" s="13" t="s">
        <v>25</v>
      </c>
    </row>
    <row r="179" ht="15" customHeight="1" outlineLevel="1" spans="2:85">
      <c r="B179" s="10">
        <v>201512</v>
      </c>
      <c r="C179" s="13">
        <f t="shared" si="76"/>
        <v>1.08782544366494</v>
      </c>
      <c r="D179" s="13">
        <f t="shared" si="76"/>
        <v>0.962222604246196</v>
      </c>
      <c r="E179" s="13">
        <f t="shared" si="76"/>
        <v>1</v>
      </c>
      <c r="F179" s="13">
        <f t="shared" si="76"/>
        <v>1</v>
      </c>
      <c r="G179" s="13">
        <f t="shared" si="76"/>
        <v>1</v>
      </c>
      <c r="H179" s="13">
        <f t="shared" si="76"/>
        <v>1</v>
      </c>
      <c r="I179" s="13">
        <f t="shared" si="76"/>
        <v>1</v>
      </c>
      <c r="J179" s="13">
        <f t="shared" si="76"/>
        <v>1</v>
      </c>
      <c r="K179" s="13">
        <f t="shared" si="76"/>
        <v>1</v>
      </c>
      <c r="L179" s="13">
        <f t="shared" si="76"/>
        <v>1</v>
      </c>
      <c r="M179" s="13">
        <f t="shared" si="76"/>
        <v>1</v>
      </c>
      <c r="N179" s="13">
        <f t="shared" si="76"/>
        <v>1</v>
      </c>
      <c r="O179" s="13">
        <f t="shared" si="76"/>
        <v>1</v>
      </c>
      <c r="P179" s="13">
        <f t="shared" si="76"/>
        <v>1</v>
      </c>
      <c r="Q179" s="13">
        <f t="shared" si="76"/>
        <v>1</v>
      </c>
      <c r="R179" s="13">
        <f t="shared" si="76"/>
        <v>1</v>
      </c>
      <c r="S179" s="13">
        <f t="shared" si="76"/>
        <v>1</v>
      </c>
      <c r="T179" s="13">
        <f t="shared" si="76"/>
        <v>1</v>
      </c>
      <c r="U179" s="13">
        <f t="shared" si="76"/>
        <v>1</v>
      </c>
      <c r="V179" s="13">
        <f t="shared" si="76"/>
        <v>1</v>
      </c>
      <c r="W179" s="13">
        <f t="shared" si="76"/>
        <v>1</v>
      </c>
      <c r="X179" s="13">
        <f t="shared" si="76"/>
        <v>1</v>
      </c>
      <c r="Y179" s="13">
        <f t="shared" si="76"/>
        <v>1</v>
      </c>
      <c r="Z179" s="13">
        <f t="shared" si="76"/>
        <v>1</v>
      </c>
      <c r="AA179" s="13">
        <f t="shared" si="76"/>
        <v>1</v>
      </c>
      <c r="AB179" s="13">
        <f t="shared" si="76"/>
        <v>1</v>
      </c>
      <c r="AC179" s="13">
        <f t="shared" si="76"/>
        <v>1</v>
      </c>
      <c r="AD179" s="13">
        <f t="shared" si="76"/>
        <v>1</v>
      </c>
      <c r="AE179" s="13">
        <f t="shared" si="76"/>
        <v>1</v>
      </c>
      <c r="AF179" s="13">
        <f t="shared" si="76"/>
        <v>1</v>
      </c>
      <c r="AG179" s="13">
        <f t="shared" si="76"/>
        <v>1</v>
      </c>
      <c r="AH179" s="13">
        <f t="shared" si="76"/>
        <v>1</v>
      </c>
      <c r="AI179" s="13" t="str">
        <f t="shared" si="76"/>
        <v/>
      </c>
      <c r="AJ179" s="13" t="s">
        <v>25</v>
      </c>
      <c r="AK179" s="13" t="s">
        <v>25</v>
      </c>
      <c r="AX179" s="10">
        <v>201512</v>
      </c>
      <c r="AY179" s="13">
        <f t="shared" si="77"/>
        <v>1.08782544366494</v>
      </c>
      <c r="AZ179" s="13">
        <f t="shared" si="77"/>
        <v>0.962222604246196</v>
      </c>
      <c r="BA179" s="13">
        <f t="shared" si="77"/>
        <v>1</v>
      </c>
      <c r="BB179" s="13">
        <f t="shared" si="77"/>
        <v>1</v>
      </c>
      <c r="BC179" s="13">
        <f t="shared" si="77"/>
        <v>1</v>
      </c>
      <c r="BD179" s="13">
        <f t="shared" si="77"/>
        <v>1</v>
      </c>
      <c r="BE179" s="13">
        <f t="shared" si="77"/>
        <v>1</v>
      </c>
      <c r="BF179" s="13">
        <f t="shared" si="77"/>
        <v>1</v>
      </c>
      <c r="BG179" s="13">
        <f t="shared" si="77"/>
        <v>1</v>
      </c>
      <c r="BH179" s="13">
        <f t="shared" si="77"/>
        <v>1</v>
      </c>
      <c r="BI179" s="13">
        <f t="shared" si="77"/>
        <v>1</v>
      </c>
      <c r="BJ179" s="13">
        <f t="shared" si="77"/>
        <v>1</v>
      </c>
      <c r="BK179" s="13">
        <f t="shared" si="77"/>
        <v>1</v>
      </c>
      <c r="BL179" s="13">
        <f t="shared" si="77"/>
        <v>1</v>
      </c>
      <c r="BM179" s="13">
        <f t="shared" si="77"/>
        <v>1</v>
      </c>
      <c r="BN179" s="13">
        <f t="shared" si="77"/>
        <v>1</v>
      </c>
      <c r="BO179" s="13">
        <f t="shared" si="77"/>
        <v>1</v>
      </c>
      <c r="BP179" s="13">
        <f t="shared" si="77"/>
        <v>1</v>
      </c>
      <c r="BQ179" s="13">
        <f t="shared" si="77"/>
        <v>1</v>
      </c>
      <c r="BR179" s="13">
        <f t="shared" si="77"/>
        <v>1</v>
      </c>
      <c r="BS179" s="13">
        <f t="shared" si="77"/>
        <v>1</v>
      </c>
      <c r="BT179" s="13">
        <f t="shared" si="77"/>
        <v>1</v>
      </c>
      <c r="BU179" s="13">
        <f t="shared" si="77"/>
        <v>1</v>
      </c>
      <c r="BV179" s="13">
        <f t="shared" si="77"/>
        <v>1</v>
      </c>
      <c r="BW179" s="13">
        <f t="shared" si="77"/>
        <v>1</v>
      </c>
      <c r="BX179" s="13">
        <f t="shared" si="77"/>
        <v>1</v>
      </c>
      <c r="BY179" s="13">
        <f t="shared" si="77"/>
        <v>1</v>
      </c>
      <c r="BZ179" s="13">
        <f t="shared" si="77"/>
        <v>1</v>
      </c>
      <c r="CA179" s="13">
        <f t="shared" si="77"/>
        <v>1</v>
      </c>
      <c r="CB179" s="13">
        <f t="shared" si="77"/>
        <v>1</v>
      </c>
      <c r="CC179" s="13">
        <f t="shared" si="77"/>
        <v>1</v>
      </c>
      <c r="CD179" s="13">
        <f t="shared" si="77"/>
        <v>1</v>
      </c>
      <c r="CE179" s="13" t="str">
        <f t="shared" si="77"/>
        <v/>
      </c>
      <c r="CF179" s="13" t="s">
        <v>25</v>
      </c>
      <c r="CG179" s="13" t="s">
        <v>25</v>
      </c>
    </row>
    <row r="180" ht="15" customHeight="1" outlineLevel="1" spans="2:85">
      <c r="B180" s="10">
        <v>201603</v>
      </c>
      <c r="C180" s="13">
        <f t="shared" si="76"/>
        <v>1.01713763845553</v>
      </c>
      <c r="D180" s="13">
        <f t="shared" si="76"/>
        <v>0.999565189979368</v>
      </c>
      <c r="E180" s="13">
        <f t="shared" si="76"/>
        <v>0.999591100787131</v>
      </c>
      <c r="F180" s="13">
        <f t="shared" si="76"/>
        <v>0.999207977666711</v>
      </c>
      <c r="G180" s="13">
        <f t="shared" si="76"/>
        <v>0.999155087224178</v>
      </c>
      <c r="H180" s="13">
        <f t="shared" si="76"/>
        <v>1</v>
      </c>
      <c r="I180" s="13">
        <f t="shared" si="76"/>
        <v>0.99694876762904</v>
      </c>
      <c r="J180" s="13">
        <f t="shared" si="76"/>
        <v>1</v>
      </c>
      <c r="K180" s="13">
        <f t="shared" si="76"/>
        <v>1</v>
      </c>
      <c r="L180" s="13">
        <f t="shared" si="76"/>
        <v>0.989069389700305</v>
      </c>
      <c r="M180" s="13">
        <f t="shared" si="76"/>
        <v>1</v>
      </c>
      <c r="N180" s="13">
        <f t="shared" si="76"/>
        <v>1</v>
      </c>
      <c r="O180" s="13">
        <f t="shared" si="76"/>
        <v>1</v>
      </c>
      <c r="P180" s="13">
        <f t="shared" si="76"/>
        <v>1</v>
      </c>
      <c r="Q180" s="13">
        <f t="shared" si="76"/>
        <v>1</v>
      </c>
      <c r="R180" s="13">
        <f t="shared" si="76"/>
        <v>1</v>
      </c>
      <c r="S180" s="13">
        <f t="shared" si="76"/>
        <v>1</v>
      </c>
      <c r="T180" s="13">
        <f t="shared" si="76"/>
        <v>1</v>
      </c>
      <c r="U180" s="13">
        <f t="shared" si="76"/>
        <v>1</v>
      </c>
      <c r="V180" s="13">
        <f t="shared" si="76"/>
        <v>1</v>
      </c>
      <c r="W180" s="13">
        <f t="shared" si="76"/>
        <v>1</v>
      </c>
      <c r="X180" s="13">
        <f t="shared" si="76"/>
        <v>1</v>
      </c>
      <c r="Y180" s="13">
        <f t="shared" si="76"/>
        <v>1</v>
      </c>
      <c r="Z180" s="13">
        <f t="shared" si="76"/>
        <v>1</v>
      </c>
      <c r="AA180" s="13">
        <f t="shared" si="76"/>
        <v>1</v>
      </c>
      <c r="AB180" s="13">
        <f t="shared" si="76"/>
        <v>1</v>
      </c>
      <c r="AC180" s="13">
        <f t="shared" si="76"/>
        <v>1</v>
      </c>
      <c r="AD180" s="13">
        <f t="shared" si="76"/>
        <v>1</v>
      </c>
      <c r="AE180" s="13">
        <f t="shared" si="76"/>
        <v>1</v>
      </c>
      <c r="AF180" s="13">
        <f t="shared" si="76"/>
        <v>1</v>
      </c>
      <c r="AG180" s="13">
        <f t="shared" si="76"/>
        <v>1</v>
      </c>
      <c r="AH180" s="13" t="str">
        <f t="shared" si="76"/>
        <v/>
      </c>
      <c r="AI180" s="13" t="s">
        <v>25</v>
      </c>
      <c r="AJ180" s="13" t="s">
        <v>25</v>
      </c>
      <c r="AK180" s="13" t="s">
        <v>25</v>
      </c>
      <c r="AX180" s="10">
        <v>201603</v>
      </c>
      <c r="AY180" s="13">
        <f t="shared" si="77"/>
        <v>1.01713763845553</v>
      </c>
      <c r="AZ180" s="13">
        <f t="shared" si="77"/>
        <v>0.999565189979368</v>
      </c>
      <c r="BA180" s="13">
        <f t="shared" si="77"/>
        <v>0.999591100787131</v>
      </c>
      <c r="BB180" s="13">
        <f t="shared" si="77"/>
        <v>0.999207977666711</v>
      </c>
      <c r="BC180" s="13">
        <f t="shared" si="77"/>
        <v>0.999155087224178</v>
      </c>
      <c r="BD180" s="13">
        <f t="shared" si="77"/>
        <v>1</v>
      </c>
      <c r="BE180" s="13">
        <f t="shared" si="77"/>
        <v>0.99694876762904</v>
      </c>
      <c r="BF180" s="13">
        <f t="shared" si="77"/>
        <v>1</v>
      </c>
      <c r="BG180" s="13">
        <f t="shared" si="77"/>
        <v>1</v>
      </c>
      <c r="BH180" s="13">
        <f t="shared" si="77"/>
        <v>0.989069389700305</v>
      </c>
      <c r="BI180" s="13">
        <f t="shared" si="77"/>
        <v>1</v>
      </c>
      <c r="BJ180" s="13">
        <f t="shared" si="77"/>
        <v>1</v>
      </c>
      <c r="BK180" s="13">
        <f t="shared" si="77"/>
        <v>1</v>
      </c>
      <c r="BL180" s="13">
        <f t="shared" si="77"/>
        <v>1</v>
      </c>
      <c r="BM180" s="13">
        <f t="shared" si="77"/>
        <v>1</v>
      </c>
      <c r="BN180" s="13">
        <f t="shared" si="77"/>
        <v>1</v>
      </c>
      <c r="BO180" s="13">
        <f t="shared" si="77"/>
        <v>1</v>
      </c>
      <c r="BP180" s="13">
        <f t="shared" si="77"/>
        <v>1</v>
      </c>
      <c r="BQ180" s="13">
        <f t="shared" si="77"/>
        <v>1</v>
      </c>
      <c r="BR180" s="13">
        <f t="shared" si="77"/>
        <v>1</v>
      </c>
      <c r="BS180" s="13">
        <f t="shared" si="77"/>
        <v>1</v>
      </c>
      <c r="BT180" s="13">
        <f t="shared" si="77"/>
        <v>1</v>
      </c>
      <c r="BU180" s="13">
        <f t="shared" si="77"/>
        <v>1</v>
      </c>
      <c r="BV180" s="13">
        <f t="shared" si="77"/>
        <v>1</v>
      </c>
      <c r="BW180" s="13">
        <f t="shared" si="77"/>
        <v>1</v>
      </c>
      <c r="BX180" s="13">
        <f t="shared" si="77"/>
        <v>1</v>
      </c>
      <c r="BY180" s="13">
        <f t="shared" si="77"/>
        <v>1</v>
      </c>
      <c r="BZ180" s="13">
        <f t="shared" si="77"/>
        <v>1</v>
      </c>
      <c r="CA180" s="13">
        <f t="shared" si="77"/>
        <v>1</v>
      </c>
      <c r="CB180" s="13">
        <f t="shared" si="77"/>
        <v>1</v>
      </c>
      <c r="CC180" s="13">
        <f t="shared" si="77"/>
        <v>1</v>
      </c>
      <c r="CD180" s="13" t="str">
        <f t="shared" si="77"/>
        <v/>
      </c>
      <c r="CE180" s="13" t="s">
        <v>25</v>
      </c>
      <c r="CF180" s="13" t="s">
        <v>25</v>
      </c>
      <c r="CG180" s="13" t="s">
        <v>25</v>
      </c>
    </row>
    <row r="181" ht="15" customHeight="1" outlineLevel="1" spans="2:85">
      <c r="B181" s="10">
        <v>201606</v>
      </c>
      <c r="C181" s="13">
        <f t="shared" si="76"/>
        <v>1.02229606946886</v>
      </c>
      <c r="D181" s="13">
        <f t="shared" si="76"/>
        <v>0.997548068319416</v>
      </c>
      <c r="E181" s="13">
        <f t="shared" si="76"/>
        <v>0.996140267494218</v>
      </c>
      <c r="F181" s="13">
        <f t="shared" si="76"/>
        <v>1.00001169422866</v>
      </c>
      <c r="G181" s="13">
        <f t="shared" si="76"/>
        <v>1</v>
      </c>
      <c r="H181" s="13">
        <f t="shared" si="76"/>
        <v>0.999610196936304</v>
      </c>
      <c r="I181" s="13">
        <f t="shared" si="76"/>
        <v>1</v>
      </c>
      <c r="J181" s="13">
        <f t="shared" si="76"/>
        <v>1</v>
      </c>
      <c r="K181" s="13">
        <f t="shared" si="76"/>
        <v>0.999220089861246</v>
      </c>
      <c r="L181" s="13">
        <f t="shared" si="76"/>
        <v>1</v>
      </c>
      <c r="M181" s="13">
        <f t="shared" si="76"/>
        <v>1</v>
      </c>
      <c r="N181" s="13">
        <f t="shared" si="76"/>
        <v>1</v>
      </c>
      <c r="O181" s="13">
        <f t="shared" si="76"/>
        <v>1</v>
      </c>
      <c r="P181" s="13">
        <f t="shared" si="76"/>
        <v>1</v>
      </c>
      <c r="Q181" s="13">
        <f t="shared" si="76"/>
        <v>1</v>
      </c>
      <c r="R181" s="13">
        <f t="shared" si="76"/>
        <v>1</v>
      </c>
      <c r="S181" s="13">
        <f t="shared" si="76"/>
        <v>1</v>
      </c>
      <c r="T181" s="13">
        <f t="shared" si="76"/>
        <v>1</v>
      </c>
      <c r="U181" s="13">
        <f t="shared" si="76"/>
        <v>1</v>
      </c>
      <c r="V181" s="13">
        <f t="shared" si="76"/>
        <v>1</v>
      </c>
      <c r="W181" s="13">
        <f t="shared" si="76"/>
        <v>1</v>
      </c>
      <c r="X181" s="13">
        <f t="shared" si="76"/>
        <v>1</v>
      </c>
      <c r="Y181" s="13">
        <f t="shared" si="76"/>
        <v>1</v>
      </c>
      <c r="Z181" s="13">
        <f t="shared" si="76"/>
        <v>1</v>
      </c>
      <c r="AA181" s="13">
        <f t="shared" si="76"/>
        <v>1</v>
      </c>
      <c r="AB181" s="13">
        <f t="shared" si="76"/>
        <v>1</v>
      </c>
      <c r="AC181" s="13">
        <f t="shared" si="76"/>
        <v>1</v>
      </c>
      <c r="AD181" s="13">
        <f t="shared" si="76"/>
        <v>1</v>
      </c>
      <c r="AE181" s="13">
        <f t="shared" si="76"/>
        <v>1</v>
      </c>
      <c r="AF181" s="13">
        <f t="shared" si="76"/>
        <v>1</v>
      </c>
      <c r="AG181" s="13" t="str">
        <f t="shared" si="76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201606</v>
      </c>
      <c r="AY181" s="13">
        <f t="shared" si="77"/>
        <v>1.02229606946886</v>
      </c>
      <c r="AZ181" s="13">
        <f t="shared" si="77"/>
        <v>0.997548068319416</v>
      </c>
      <c r="BA181" s="13">
        <f t="shared" si="77"/>
        <v>0.996140267494218</v>
      </c>
      <c r="BB181" s="13">
        <f t="shared" si="77"/>
        <v>1.00001169422866</v>
      </c>
      <c r="BC181" s="13">
        <f t="shared" si="77"/>
        <v>1</v>
      </c>
      <c r="BD181" s="13">
        <f t="shared" si="77"/>
        <v>0.999610196936304</v>
      </c>
      <c r="BE181" s="13">
        <f t="shared" si="77"/>
        <v>1</v>
      </c>
      <c r="BF181" s="13">
        <f t="shared" si="77"/>
        <v>1</v>
      </c>
      <c r="BG181" s="13">
        <f t="shared" si="77"/>
        <v>0.999220089861246</v>
      </c>
      <c r="BH181" s="13">
        <f t="shared" si="77"/>
        <v>1</v>
      </c>
      <c r="BI181" s="13">
        <f t="shared" si="77"/>
        <v>1</v>
      </c>
      <c r="BJ181" s="13">
        <f t="shared" si="77"/>
        <v>1</v>
      </c>
      <c r="BK181" s="13">
        <f t="shared" si="77"/>
        <v>1</v>
      </c>
      <c r="BL181" s="13">
        <f t="shared" si="77"/>
        <v>1</v>
      </c>
      <c r="BM181" s="13">
        <f t="shared" si="77"/>
        <v>1</v>
      </c>
      <c r="BN181" s="13">
        <f t="shared" si="77"/>
        <v>1</v>
      </c>
      <c r="BO181" s="13">
        <f t="shared" si="77"/>
        <v>1</v>
      </c>
      <c r="BP181" s="13">
        <f t="shared" si="77"/>
        <v>1</v>
      </c>
      <c r="BQ181" s="13">
        <f t="shared" si="77"/>
        <v>1</v>
      </c>
      <c r="BR181" s="13">
        <f t="shared" si="77"/>
        <v>1</v>
      </c>
      <c r="BS181" s="13">
        <f t="shared" si="77"/>
        <v>1</v>
      </c>
      <c r="BT181" s="13">
        <f t="shared" si="77"/>
        <v>1</v>
      </c>
      <c r="BU181" s="13">
        <f t="shared" si="77"/>
        <v>1</v>
      </c>
      <c r="BV181" s="13">
        <f t="shared" si="77"/>
        <v>1</v>
      </c>
      <c r="BW181" s="13">
        <f t="shared" si="77"/>
        <v>1</v>
      </c>
      <c r="BX181" s="13">
        <f t="shared" si="77"/>
        <v>1</v>
      </c>
      <c r="BY181" s="13">
        <f t="shared" si="77"/>
        <v>1</v>
      </c>
      <c r="BZ181" s="13">
        <f t="shared" si="77"/>
        <v>1</v>
      </c>
      <c r="CA181" s="13">
        <f t="shared" si="77"/>
        <v>1</v>
      </c>
      <c r="CB181" s="13">
        <f t="shared" si="77"/>
        <v>1</v>
      </c>
      <c r="CC181" s="13" t="str">
        <f t="shared" si="77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</row>
    <row r="182" ht="15" customHeight="1" outlineLevel="1" spans="2:85">
      <c r="B182" s="10">
        <v>201609</v>
      </c>
      <c r="C182" s="13">
        <f t="shared" si="76"/>
        <v>1.04871856347018</v>
      </c>
      <c r="D182" s="13">
        <f t="shared" si="76"/>
        <v>0.985042935509926</v>
      </c>
      <c r="E182" s="13">
        <f t="shared" si="76"/>
        <v>0.996987249452899</v>
      </c>
      <c r="F182" s="13">
        <f t="shared" si="76"/>
        <v>1</v>
      </c>
      <c r="G182" s="13">
        <f t="shared" si="76"/>
        <v>0.998063026312755</v>
      </c>
      <c r="H182" s="13">
        <f t="shared" si="76"/>
        <v>1</v>
      </c>
      <c r="I182" s="13">
        <f t="shared" si="76"/>
        <v>1</v>
      </c>
      <c r="J182" s="13">
        <f t="shared" si="76"/>
        <v>0.995819283007036</v>
      </c>
      <c r="K182" s="13">
        <f t="shared" si="76"/>
        <v>1</v>
      </c>
      <c r="L182" s="13">
        <f t="shared" si="76"/>
        <v>1</v>
      </c>
      <c r="M182" s="13">
        <f t="shared" si="76"/>
        <v>1</v>
      </c>
      <c r="N182" s="13">
        <f t="shared" si="76"/>
        <v>1</v>
      </c>
      <c r="O182" s="13">
        <f t="shared" si="76"/>
        <v>1</v>
      </c>
      <c r="P182" s="13">
        <f t="shared" si="76"/>
        <v>1</v>
      </c>
      <c r="Q182" s="13">
        <f t="shared" si="76"/>
        <v>1</v>
      </c>
      <c r="R182" s="13">
        <f t="shared" si="76"/>
        <v>1</v>
      </c>
      <c r="S182" s="13">
        <f t="shared" si="76"/>
        <v>1</v>
      </c>
      <c r="T182" s="13">
        <f t="shared" si="76"/>
        <v>1</v>
      </c>
      <c r="U182" s="13">
        <f t="shared" si="76"/>
        <v>1</v>
      </c>
      <c r="V182" s="13">
        <f t="shared" si="76"/>
        <v>1</v>
      </c>
      <c r="W182" s="13">
        <f t="shared" si="76"/>
        <v>1</v>
      </c>
      <c r="X182" s="13">
        <f t="shared" si="76"/>
        <v>1</v>
      </c>
      <c r="Y182" s="13">
        <f t="shared" si="76"/>
        <v>1</v>
      </c>
      <c r="Z182" s="13">
        <f t="shared" si="76"/>
        <v>1</v>
      </c>
      <c r="AA182" s="13">
        <f t="shared" si="76"/>
        <v>1</v>
      </c>
      <c r="AB182" s="13">
        <f t="shared" si="76"/>
        <v>1</v>
      </c>
      <c r="AC182" s="13">
        <f t="shared" si="76"/>
        <v>1</v>
      </c>
      <c r="AD182" s="13">
        <f t="shared" si="76"/>
        <v>1</v>
      </c>
      <c r="AE182" s="13">
        <f t="shared" si="76"/>
        <v>1</v>
      </c>
      <c r="AF182" s="13" t="str">
        <f t="shared" si="76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  <f t="shared" si="77"/>
        <v>1.04871856347018</v>
      </c>
      <c r="AZ182" s="13">
        <f t="shared" si="77"/>
        <v>0.985042935509926</v>
      </c>
      <c r="BA182" s="13">
        <f t="shared" si="77"/>
        <v>0.996987249452899</v>
      </c>
      <c r="BB182" s="13">
        <f t="shared" si="77"/>
        <v>1</v>
      </c>
      <c r="BC182" s="13">
        <f t="shared" si="77"/>
        <v>0.998063026312755</v>
      </c>
      <c r="BD182" s="13">
        <f t="shared" si="77"/>
        <v>1</v>
      </c>
      <c r="BE182" s="13">
        <f t="shared" si="77"/>
        <v>1</v>
      </c>
      <c r="BF182" s="13">
        <f t="shared" si="77"/>
        <v>0.995819283007036</v>
      </c>
      <c r="BG182" s="13">
        <f t="shared" si="77"/>
        <v>1</v>
      </c>
      <c r="BH182" s="13">
        <f t="shared" si="77"/>
        <v>1</v>
      </c>
      <c r="BI182" s="13">
        <f t="shared" si="77"/>
        <v>1</v>
      </c>
      <c r="BJ182" s="13">
        <f t="shared" si="77"/>
        <v>1</v>
      </c>
      <c r="BK182" s="13">
        <f t="shared" si="77"/>
        <v>1</v>
      </c>
      <c r="BL182" s="13">
        <f t="shared" si="77"/>
        <v>1</v>
      </c>
      <c r="BM182" s="13">
        <f t="shared" si="77"/>
        <v>1</v>
      </c>
      <c r="BN182" s="13">
        <f t="shared" si="77"/>
        <v>1</v>
      </c>
      <c r="BO182" s="13">
        <f t="shared" si="77"/>
        <v>1</v>
      </c>
      <c r="BP182" s="13">
        <f t="shared" si="77"/>
        <v>1</v>
      </c>
      <c r="BQ182" s="13">
        <f t="shared" si="77"/>
        <v>1</v>
      </c>
      <c r="BR182" s="13">
        <f t="shared" si="77"/>
        <v>1</v>
      </c>
      <c r="BS182" s="13">
        <f t="shared" si="77"/>
        <v>1</v>
      </c>
      <c r="BT182" s="13">
        <f t="shared" si="77"/>
        <v>1</v>
      </c>
      <c r="BU182" s="13">
        <f t="shared" si="77"/>
        <v>1</v>
      </c>
      <c r="BV182" s="13">
        <f t="shared" si="77"/>
        <v>1</v>
      </c>
      <c r="BW182" s="13">
        <f t="shared" si="77"/>
        <v>1</v>
      </c>
      <c r="BX182" s="13">
        <f t="shared" si="77"/>
        <v>1</v>
      </c>
      <c r="BY182" s="13">
        <f t="shared" si="77"/>
        <v>1</v>
      </c>
      <c r="BZ182" s="13">
        <f t="shared" si="77"/>
        <v>1</v>
      </c>
      <c r="CA182" s="13">
        <f t="shared" si="77"/>
        <v>1</v>
      </c>
      <c r="CB182" s="13" t="str">
        <f t="shared" si="77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</row>
    <row r="183" ht="15" customHeight="1" outlineLevel="1" spans="2:85">
      <c r="B183" s="10">
        <v>201612</v>
      </c>
      <c r="C183" s="13">
        <f t="shared" si="76"/>
        <v>1.0212306324552</v>
      </c>
      <c r="D183" s="13">
        <f t="shared" si="76"/>
        <v>0.997701538099538</v>
      </c>
      <c r="E183" s="13">
        <f t="shared" si="76"/>
        <v>1</v>
      </c>
      <c r="F183" s="13">
        <f t="shared" si="76"/>
        <v>0.99329437511047</v>
      </c>
      <c r="G183" s="13">
        <f t="shared" si="76"/>
        <v>1</v>
      </c>
      <c r="H183" s="13">
        <f t="shared" si="76"/>
        <v>1</v>
      </c>
      <c r="I183" s="13">
        <f t="shared" si="76"/>
        <v>0.998951724557241</v>
      </c>
      <c r="J183" s="13">
        <f t="shared" si="76"/>
        <v>1</v>
      </c>
      <c r="K183" s="13">
        <f t="shared" si="76"/>
        <v>1</v>
      </c>
      <c r="L183" s="13">
        <f t="shared" si="76"/>
        <v>1</v>
      </c>
      <c r="M183" s="13">
        <f t="shared" si="76"/>
        <v>1</v>
      </c>
      <c r="N183" s="13">
        <f t="shared" si="76"/>
        <v>1</v>
      </c>
      <c r="O183" s="13">
        <f t="shared" si="76"/>
        <v>1</v>
      </c>
      <c r="P183" s="13">
        <f t="shared" si="76"/>
        <v>1</v>
      </c>
      <c r="Q183" s="13">
        <f t="shared" si="76"/>
        <v>1</v>
      </c>
      <c r="R183" s="13">
        <f t="shared" si="76"/>
        <v>1</v>
      </c>
      <c r="S183" s="13">
        <f t="shared" si="76"/>
        <v>1</v>
      </c>
      <c r="T183" s="13">
        <f t="shared" si="76"/>
        <v>1</v>
      </c>
      <c r="U183" s="13">
        <f t="shared" si="76"/>
        <v>1</v>
      </c>
      <c r="V183" s="13">
        <f t="shared" si="76"/>
        <v>1</v>
      </c>
      <c r="W183" s="13">
        <f t="shared" si="76"/>
        <v>1</v>
      </c>
      <c r="X183" s="13">
        <f t="shared" si="76"/>
        <v>1</v>
      </c>
      <c r="Y183" s="13">
        <f t="shared" si="76"/>
        <v>1</v>
      </c>
      <c r="Z183" s="13">
        <f t="shared" si="76"/>
        <v>1</v>
      </c>
      <c r="AA183" s="13">
        <f t="shared" si="76"/>
        <v>1</v>
      </c>
      <c r="AB183" s="13">
        <f t="shared" si="76"/>
        <v>1</v>
      </c>
      <c r="AC183" s="13">
        <f t="shared" si="76"/>
        <v>1</v>
      </c>
      <c r="AD183" s="13">
        <f t="shared" si="76"/>
        <v>1</v>
      </c>
      <c r="AE183" s="13" t="str">
        <f t="shared" si="76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201612</v>
      </c>
      <c r="AY183" s="13">
        <f t="shared" si="77"/>
        <v>1.0212306324552</v>
      </c>
      <c r="AZ183" s="13">
        <f t="shared" si="77"/>
        <v>0.997701538099538</v>
      </c>
      <c r="BA183" s="13">
        <f t="shared" si="77"/>
        <v>1</v>
      </c>
      <c r="BB183" s="13">
        <f t="shared" si="77"/>
        <v>0.99329437511047</v>
      </c>
      <c r="BC183" s="13">
        <f t="shared" si="77"/>
        <v>1</v>
      </c>
      <c r="BD183" s="13">
        <f t="shared" si="77"/>
        <v>1</v>
      </c>
      <c r="BE183" s="13">
        <f t="shared" si="77"/>
        <v>0.998951724557241</v>
      </c>
      <c r="BF183" s="13">
        <f t="shared" si="77"/>
        <v>1</v>
      </c>
      <c r="BG183" s="13">
        <f t="shared" si="77"/>
        <v>1</v>
      </c>
      <c r="BH183" s="13">
        <f t="shared" si="77"/>
        <v>1</v>
      </c>
      <c r="BI183" s="13">
        <f t="shared" si="77"/>
        <v>1</v>
      </c>
      <c r="BJ183" s="13">
        <f t="shared" si="77"/>
        <v>1</v>
      </c>
      <c r="BK183" s="13">
        <f t="shared" si="77"/>
        <v>1</v>
      </c>
      <c r="BL183" s="13">
        <f t="shared" si="77"/>
        <v>1</v>
      </c>
      <c r="BM183" s="13">
        <f t="shared" si="77"/>
        <v>1</v>
      </c>
      <c r="BN183" s="13">
        <f t="shared" si="77"/>
        <v>1</v>
      </c>
      <c r="BO183" s="13">
        <f t="shared" si="77"/>
        <v>1</v>
      </c>
      <c r="BP183" s="13">
        <f t="shared" si="77"/>
        <v>1</v>
      </c>
      <c r="BQ183" s="13">
        <f t="shared" si="77"/>
        <v>1</v>
      </c>
      <c r="BR183" s="13">
        <f t="shared" si="77"/>
        <v>1</v>
      </c>
      <c r="BS183" s="13">
        <f t="shared" si="77"/>
        <v>1</v>
      </c>
      <c r="BT183" s="13">
        <f t="shared" si="77"/>
        <v>1</v>
      </c>
      <c r="BU183" s="13">
        <f t="shared" si="77"/>
        <v>1</v>
      </c>
      <c r="BV183" s="13">
        <f t="shared" si="77"/>
        <v>1</v>
      </c>
      <c r="BW183" s="13">
        <f t="shared" si="77"/>
        <v>1</v>
      </c>
      <c r="BX183" s="13">
        <f t="shared" si="77"/>
        <v>1</v>
      </c>
      <c r="BY183" s="13">
        <f t="shared" si="77"/>
        <v>1</v>
      </c>
      <c r="BZ183" s="13">
        <f t="shared" si="77"/>
        <v>1</v>
      </c>
      <c r="CA183" s="13" t="str">
        <f t="shared" si="77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</row>
    <row r="184" ht="15" customHeight="1" outlineLevel="1" spans="2:85">
      <c r="B184" s="10">
        <v>201703</v>
      </c>
      <c r="C184" s="13">
        <f t="shared" si="76"/>
        <v>0.991220031196744</v>
      </c>
      <c r="D184" s="13">
        <f t="shared" si="76"/>
        <v>0.999029329487328</v>
      </c>
      <c r="E184" s="13">
        <f t="shared" si="76"/>
        <v>0.996689976810029</v>
      </c>
      <c r="F184" s="13">
        <f t="shared" si="76"/>
        <v>0.99961443622328</v>
      </c>
      <c r="G184" s="13">
        <f t="shared" si="76"/>
        <v>1</v>
      </c>
      <c r="H184" s="13">
        <f t="shared" si="76"/>
        <v>0.99204716508276</v>
      </c>
      <c r="I184" s="13">
        <f t="shared" si="76"/>
        <v>1</v>
      </c>
      <c r="J184" s="13">
        <f t="shared" si="76"/>
        <v>1</v>
      </c>
      <c r="K184" s="13">
        <f t="shared" si="76"/>
        <v>1</v>
      </c>
      <c r="L184" s="13">
        <f t="shared" si="76"/>
        <v>1</v>
      </c>
      <c r="M184" s="13">
        <f t="shared" si="76"/>
        <v>1</v>
      </c>
      <c r="N184" s="13">
        <f t="shared" si="76"/>
        <v>1</v>
      </c>
      <c r="O184" s="13">
        <f t="shared" si="76"/>
        <v>1</v>
      </c>
      <c r="P184" s="13">
        <f t="shared" si="76"/>
        <v>1</v>
      </c>
      <c r="Q184" s="13">
        <f t="shared" si="76"/>
        <v>1</v>
      </c>
      <c r="R184" s="13">
        <f t="shared" si="76"/>
        <v>1</v>
      </c>
      <c r="S184" s="13">
        <f t="shared" si="76"/>
        <v>1</v>
      </c>
      <c r="T184" s="13">
        <f t="shared" si="76"/>
        <v>1</v>
      </c>
      <c r="U184" s="13">
        <f t="shared" si="76"/>
        <v>1</v>
      </c>
      <c r="V184" s="13">
        <f t="shared" si="76"/>
        <v>1</v>
      </c>
      <c r="W184" s="13">
        <f t="shared" si="76"/>
        <v>1</v>
      </c>
      <c r="X184" s="13">
        <f t="shared" si="76"/>
        <v>1</v>
      </c>
      <c r="Y184" s="13">
        <f t="shared" si="76"/>
        <v>1</v>
      </c>
      <c r="Z184" s="13">
        <f t="shared" si="76"/>
        <v>1</v>
      </c>
      <c r="AA184" s="13">
        <f t="shared" si="76"/>
        <v>1</v>
      </c>
      <c r="AB184" s="13">
        <f t="shared" si="76"/>
        <v>1</v>
      </c>
      <c r="AC184" s="13">
        <f t="shared" si="76"/>
        <v>1</v>
      </c>
      <c r="AD184" s="13" t="str">
        <f t="shared" si="76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201703</v>
      </c>
      <c r="AY184" s="13">
        <f t="shared" si="77"/>
        <v>0.991220031196744</v>
      </c>
      <c r="AZ184" s="13">
        <f t="shared" si="77"/>
        <v>0.999029329487328</v>
      </c>
      <c r="BA184" s="13">
        <f t="shared" si="77"/>
        <v>0.996689976810029</v>
      </c>
      <c r="BB184" s="13">
        <f t="shared" si="77"/>
        <v>0.99961443622328</v>
      </c>
      <c r="BC184" s="13">
        <f t="shared" si="77"/>
        <v>1</v>
      </c>
      <c r="BD184" s="13">
        <f t="shared" si="77"/>
        <v>0.99204716508276</v>
      </c>
      <c r="BE184" s="13">
        <f t="shared" si="77"/>
        <v>1</v>
      </c>
      <c r="BF184" s="13">
        <f t="shared" si="77"/>
        <v>1</v>
      </c>
      <c r="BG184" s="13">
        <f t="shared" si="77"/>
        <v>0.751318508521534</v>
      </c>
      <c r="BH184" s="13">
        <f t="shared" si="77"/>
        <v>1</v>
      </c>
      <c r="BI184" s="13">
        <f t="shared" si="77"/>
        <v>1</v>
      </c>
      <c r="BJ184" s="13">
        <f t="shared" si="77"/>
        <v>1</v>
      </c>
      <c r="BK184" s="13">
        <f t="shared" si="77"/>
        <v>1</v>
      </c>
      <c r="BL184" s="13">
        <f t="shared" si="77"/>
        <v>1</v>
      </c>
      <c r="BM184" s="13">
        <f t="shared" si="77"/>
        <v>1</v>
      </c>
      <c r="BN184" s="13">
        <f t="shared" si="77"/>
        <v>1</v>
      </c>
      <c r="BO184" s="13">
        <f t="shared" si="77"/>
        <v>1</v>
      </c>
      <c r="BP184" s="13">
        <f t="shared" si="77"/>
        <v>1</v>
      </c>
      <c r="BQ184" s="13">
        <f t="shared" si="77"/>
        <v>1</v>
      </c>
      <c r="BR184" s="13">
        <f t="shared" si="77"/>
        <v>1</v>
      </c>
      <c r="BS184" s="13">
        <f t="shared" si="77"/>
        <v>1</v>
      </c>
      <c r="BT184" s="13">
        <f t="shared" si="77"/>
        <v>1</v>
      </c>
      <c r="BU184" s="13">
        <f t="shared" si="77"/>
        <v>1</v>
      </c>
      <c r="BV184" s="13">
        <f t="shared" si="77"/>
        <v>1</v>
      </c>
      <c r="BW184" s="13">
        <f t="shared" si="77"/>
        <v>1</v>
      </c>
      <c r="BX184" s="13">
        <f t="shared" si="77"/>
        <v>1</v>
      </c>
      <c r="BY184" s="13">
        <f t="shared" si="77"/>
        <v>1</v>
      </c>
      <c r="BZ184" s="13" t="str">
        <f t="shared" si="77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</row>
    <row r="185" ht="15" customHeight="1" outlineLevel="1" spans="2:85">
      <c r="B185" s="10">
        <v>201706</v>
      </c>
      <c r="C185" s="13">
        <f t="shared" si="76"/>
        <v>1.02149370534125</v>
      </c>
      <c r="D185" s="13">
        <f t="shared" si="76"/>
        <v>0.984423316457264</v>
      </c>
      <c r="E185" s="13">
        <f t="shared" si="76"/>
        <v>1.00595441114256</v>
      </c>
      <c r="F185" s="13">
        <f t="shared" si="76"/>
        <v>0.993683506167547</v>
      </c>
      <c r="G185" s="13">
        <f t="shared" ref="G185:AC200" si="78">IFERROR(IF(H146="","",H146/G146),0)</f>
        <v>0.987491761992427</v>
      </c>
      <c r="H185" s="13">
        <f t="shared" si="78"/>
        <v>0.999584699153991</v>
      </c>
      <c r="I185" s="13">
        <f t="shared" si="78"/>
        <v>1</v>
      </c>
      <c r="J185" s="13">
        <f t="shared" si="78"/>
        <v>0.99979226330377</v>
      </c>
      <c r="K185" s="13">
        <f t="shared" si="78"/>
        <v>1</v>
      </c>
      <c r="L185" s="13">
        <f t="shared" si="78"/>
        <v>1</v>
      </c>
      <c r="M185" s="13">
        <f t="shared" si="78"/>
        <v>1</v>
      </c>
      <c r="N185" s="13">
        <f t="shared" si="78"/>
        <v>1</v>
      </c>
      <c r="O185" s="13">
        <f t="shared" si="78"/>
        <v>1</v>
      </c>
      <c r="P185" s="13">
        <f t="shared" si="78"/>
        <v>1</v>
      </c>
      <c r="Q185" s="13">
        <f t="shared" si="78"/>
        <v>1</v>
      </c>
      <c r="R185" s="13">
        <f t="shared" si="78"/>
        <v>1</v>
      </c>
      <c r="S185" s="13">
        <f t="shared" si="78"/>
        <v>1</v>
      </c>
      <c r="T185" s="13">
        <f t="shared" si="78"/>
        <v>1</v>
      </c>
      <c r="U185" s="13">
        <f t="shared" si="78"/>
        <v>1</v>
      </c>
      <c r="V185" s="13">
        <f t="shared" si="78"/>
        <v>1</v>
      </c>
      <c r="W185" s="13">
        <f t="shared" si="78"/>
        <v>1</v>
      </c>
      <c r="X185" s="13">
        <f t="shared" si="78"/>
        <v>1</v>
      </c>
      <c r="Y185" s="13">
        <f t="shared" si="78"/>
        <v>1</v>
      </c>
      <c r="Z185" s="13">
        <f t="shared" si="78"/>
        <v>1</v>
      </c>
      <c r="AA185" s="13">
        <f t="shared" si="78"/>
        <v>1</v>
      </c>
      <c r="AB185" s="13">
        <f t="shared" si="78"/>
        <v>1</v>
      </c>
      <c r="AC185" s="13" t="str">
        <f t="shared" si="78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201706</v>
      </c>
      <c r="AY185" s="13">
        <f t="shared" si="77"/>
        <v>1.02149370534125</v>
      </c>
      <c r="AZ185" s="13">
        <f t="shared" si="77"/>
        <v>0.984423316457264</v>
      </c>
      <c r="BA185" s="13">
        <f t="shared" si="77"/>
        <v>1.00595441114256</v>
      </c>
      <c r="BB185" s="13">
        <f t="shared" si="77"/>
        <v>0.993683506167547</v>
      </c>
      <c r="BC185" s="13">
        <f t="shared" ref="BC185:BY200" si="79">IFERROR(IF(BD146="","",BD146/BC146),0)</f>
        <v>0.987491761992427</v>
      </c>
      <c r="BD185" s="13">
        <f t="shared" si="79"/>
        <v>0.999584699153991</v>
      </c>
      <c r="BE185" s="13">
        <f t="shared" si="79"/>
        <v>1</v>
      </c>
      <c r="BF185" s="13">
        <f t="shared" si="79"/>
        <v>0.742025434865613</v>
      </c>
      <c r="BG185" s="13">
        <f t="shared" si="79"/>
        <v>1</v>
      </c>
      <c r="BH185" s="13">
        <f t="shared" si="79"/>
        <v>1</v>
      </c>
      <c r="BI185" s="13">
        <f t="shared" si="79"/>
        <v>1</v>
      </c>
      <c r="BJ185" s="13">
        <f t="shared" si="79"/>
        <v>1</v>
      </c>
      <c r="BK185" s="13">
        <f t="shared" si="79"/>
        <v>1</v>
      </c>
      <c r="BL185" s="13">
        <f t="shared" si="79"/>
        <v>1</v>
      </c>
      <c r="BM185" s="13">
        <f t="shared" si="79"/>
        <v>1</v>
      </c>
      <c r="BN185" s="13">
        <f t="shared" si="79"/>
        <v>1</v>
      </c>
      <c r="BO185" s="13">
        <f t="shared" si="79"/>
        <v>1</v>
      </c>
      <c r="BP185" s="13">
        <f t="shared" si="79"/>
        <v>1</v>
      </c>
      <c r="BQ185" s="13">
        <f t="shared" si="79"/>
        <v>1</v>
      </c>
      <c r="BR185" s="13">
        <f t="shared" si="79"/>
        <v>1</v>
      </c>
      <c r="BS185" s="13">
        <f t="shared" si="79"/>
        <v>1</v>
      </c>
      <c r="BT185" s="13">
        <f t="shared" si="79"/>
        <v>1</v>
      </c>
      <c r="BU185" s="13">
        <f t="shared" si="79"/>
        <v>1</v>
      </c>
      <c r="BV185" s="13">
        <f t="shared" si="79"/>
        <v>1</v>
      </c>
      <c r="BW185" s="13">
        <f t="shared" si="79"/>
        <v>1</v>
      </c>
      <c r="BX185" s="13">
        <f t="shared" si="79"/>
        <v>1</v>
      </c>
      <c r="BY185" s="13" t="str">
        <f t="shared" si="79"/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</row>
    <row r="186" ht="15" customHeight="1" outlineLevel="1" spans="2:85">
      <c r="B186" s="10">
        <v>201709</v>
      </c>
      <c r="C186" s="13">
        <f t="shared" ref="C186:M201" si="80">IFERROR(IF(D147="","",D147/C147),0)</f>
        <v>0.990043497912183</v>
      </c>
      <c r="D186" s="13">
        <f t="shared" si="80"/>
        <v>1.00067515530666</v>
      </c>
      <c r="E186" s="13">
        <f t="shared" si="80"/>
        <v>0.998335852156704</v>
      </c>
      <c r="F186" s="13">
        <f t="shared" si="80"/>
        <v>0.99664603249961</v>
      </c>
      <c r="G186" s="13">
        <f t="shared" si="78"/>
        <v>1</v>
      </c>
      <c r="H186" s="13">
        <f t="shared" si="78"/>
        <v>1</v>
      </c>
      <c r="I186" s="13">
        <f t="shared" si="78"/>
        <v>1</v>
      </c>
      <c r="J186" s="13">
        <f t="shared" si="78"/>
        <v>1</v>
      </c>
      <c r="K186" s="13">
        <f t="shared" si="78"/>
        <v>1</v>
      </c>
      <c r="L186" s="13">
        <f t="shared" si="78"/>
        <v>1</v>
      </c>
      <c r="M186" s="13">
        <f t="shared" si="78"/>
        <v>1</v>
      </c>
      <c r="N186" s="13">
        <f t="shared" si="78"/>
        <v>1</v>
      </c>
      <c r="O186" s="13">
        <f t="shared" si="78"/>
        <v>1</v>
      </c>
      <c r="P186" s="13">
        <f t="shared" si="78"/>
        <v>1</v>
      </c>
      <c r="Q186" s="13">
        <f t="shared" si="78"/>
        <v>1</v>
      </c>
      <c r="R186" s="13">
        <f t="shared" si="78"/>
        <v>1</v>
      </c>
      <c r="S186" s="13">
        <f t="shared" si="78"/>
        <v>1</v>
      </c>
      <c r="T186" s="13">
        <f t="shared" si="78"/>
        <v>1</v>
      </c>
      <c r="U186" s="13">
        <f t="shared" si="78"/>
        <v>1</v>
      </c>
      <c r="V186" s="13">
        <f t="shared" si="78"/>
        <v>1</v>
      </c>
      <c r="W186" s="13">
        <f t="shared" si="78"/>
        <v>1</v>
      </c>
      <c r="X186" s="13">
        <f t="shared" si="78"/>
        <v>1</v>
      </c>
      <c r="Y186" s="13">
        <f t="shared" si="78"/>
        <v>1</v>
      </c>
      <c r="Z186" s="13">
        <f t="shared" si="78"/>
        <v>1</v>
      </c>
      <c r="AA186" s="13">
        <f t="shared" si="78"/>
        <v>1</v>
      </c>
      <c r="AB186" s="13" t="str">
        <f t="shared" si="78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201709</v>
      </c>
      <c r="AY186" s="13">
        <f t="shared" ref="AY186:BI201" si="81">IFERROR(IF(AZ147="","",AZ147/AY147),0)</f>
        <v>0.990043497912183</v>
      </c>
      <c r="AZ186" s="13">
        <f t="shared" si="81"/>
        <v>1.00067515530666</v>
      </c>
      <c r="BA186" s="13">
        <f t="shared" si="81"/>
        <v>0.998335852156704</v>
      </c>
      <c r="BB186" s="13">
        <f t="shared" si="81"/>
        <v>0.99664603249961</v>
      </c>
      <c r="BC186" s="13">
        <f t="shared" si="79"/>
        <v>1</v>
      </c>
      <c r="BD186" s="13">
        <f t="shared" si="79"/>
        <v>1</v>
      </c>
      <c r="BE186" s="13">
        <f t="shared" si="79"/>
        <v>0.791213833820706</v>
      </c>
      <c r="BF186" s="13">
        <f t="shared" si="79"/>
        <v>1</v>
      </c>
      <c r="BG186" s="13">
        <f t="shared" si="79"/>
        <v>1</v>
      </c>
      <c r="BH186" s="13">
        <f t="shared" si="79"/>
        <v>1</v>
      </c>
      <c r="BI186" s="13">
        <f t="shared" si="79"/>
        <v>1</v>
      </c>
      <c r="BJ186" s="13">
        <f t="shared" si="79"/>
        <v>1</v>
      </c>
      <c r="BK186" s="13">
        <f t="shared" si="79"/>
        <v>1</v>
      </c>
      <c r="BL186" s="13">
        <f t="shared" si="79"/>
        <v>1</v>
      </c>
      <c r="BM186" s="13">
        <f t="shared" si="79"/>
        <v>1</v>
      </c>
      <c r="BN186" s="13">
        <f t="shared" si="79"/>
        <v>1</v>
      </c>
      <c r="BO186" s="13">
        <f t="shared" si="79"/>
        <v>1</v>
      </c>
      <c r="BP186" s="13">
        <f t="shared" si="79"/>
        <v>1</v>
      </c>
      <c r="BQ186" s="13">
        <f t="shared" si="79"/>
        <v>1</v>
      </c>
      <c r="BR186" s="13">
        <f t="shared" si="79"/>
        <v>1</v>
      </c>
      <c r="BS186" s="13">
        <f t="shared" si="79"/>
        <v>1</v>
      </c>
      <c r="BT186" s="13">
        <f t="shared" si="79"/>
        <v>1</v>
      </c>
      <c r="BU186" s="13">
        <f t="shared" si="79"/>
        <v>1</v>
      </c>
      <c r="BV186" s="13">
        <f t="shared" si="79"/>
        <v>1</v>
      </c>
      <c r="BW186" s="13">
        <f t="shared" si="79"/>
        <v>1</v>
      </c>
      <c r="BX186" s="13" t="str">
        <f t="shared" si="79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</row>
    <row r="187" ht="15" customHeight="1" outlineLevel="1" spans="2:85">
      <c r="B187" s="10">
        <v>201712</v>
      </c>
      <c r="C187" s="13">
        <f t="shared" si="80"/>
        <v>1.03141997893754</v>
      </c>
      <c r="D187" s="13">
        <f t="shared" si="80"/>
        <v>0.99489112929246</v>
      </c>
      <c r="E187" s="13">
        <f t="shared" si="80"/>
        <v>0.99086770383864</v>
      </c>
      <c r="F187" s="13">
        <f t="shared" si="80"/>
        <v>0.997432537767198</v>
      </c>
      <c r="G187" s="13">
        <f t="shared" si="78"/>
        <v>0.99970925145126</v>
      </c>
      <c r="H187" s="13">
        <f t="shared" si="78"/>
        <v>1</v>
      </c>
      <c r="I187" s="13">
        <f t="shared" si="78"/>
        <v>1</v>
      </c>
      <c r="J187" s="13">
        <f t="shared" si="78"/>
        <v>1</v>
      </c>
      <c r="K187" s="13">
        <f t="shared" si="78"/>
        <v>1</v>
      </c>
      <c r="L187" s="13">
        <f t="shared" si="78"/>
        <v>1</v>
      </c>
      <c r="M187" s="13">
        <f t="shared" si="78"/>
        <v>1</v>
      </c>
      <c r="N187" s="13">
        <f t="shared" si="78"/>
        <v>1</v>
      </c>
      <c r="O187" s="13">
        <f t="shared" si="78"/>
        <v>1</v>
      </c>
      <c r="P187" s="13">
        <f t="shared" si="78"/>
        <v>1</v>
      </c>
      <c r="Q187" s="13">
        <f t="shared" si="78"/>
        <v>1</v>
      </c>
      <c r="R187" s="13">
        <f t="shared" si="78"/>
        <v>1</v>
      </c>
      <c r="S187" s="13">
        <f t="shared" si="78"/>
        <v>1</v>
      </c>
      <c r="T187" s="13">
        <f t="shared" si="78"/>
        <v>1</v>
      </c>
      <c r="U187" s="13">
        <f t="shared" si="78"/>
        <v>1</v>
      </c>
      <c r="V187" s="13">
        <f t="shared" si="78"/>
        <v>1</v>
      </c>
      <c r="W187" s="13">
        <f t="shared" si="78"/>
        <v>1</v>
      </c>
      <c r="X187" s="13">
        <f t="shared" si="78"/>
        <v>1</v>
      </c>
      <c r="Y187" s="13">
        <f t="shared" si="78"/>
        <v>1</v>
      </c>
      <c r="Z187" s="13">
        <f t="shared" si="78"/>
        <v>1</v>
      </c>
      <c r="AA187" s="13" t="str">
        <f t="shared" si="78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201712</v>
      </c>
      <c r="AY187" s="13">
        <f t="shared" si="81"/>
        <v>1.03124957792357</v>
      </c>
      <c r="AZ187" s="13">
        <f t="shared" si="81"/>
        <v>0.993909340276679</v>
      </c>
      <c r="BA187" s="13">
        <f t="shared" si="81"/>
        <v>0.988788160145268</v>
      </c>
      <c r="BB187" s="13">
        <f t="shared" si="81"/>
        <v>0.997972698649641</v>
      </c>
      <c r="BC187" s="13">
        <f t="shared" si="79"/>
        <v>0.999878222692032</v>
      </c>
      <c r="BD187" s="13">
        <f t="shared" si="79"/>
        <v>0.798393983143357</v>
      </c>
      <c r="BE187" s="13">
        <f t="shared" si="79"/>
        <v>1</v>
      </c>
      <c r="BF187" s="13">
        <f t="shared" si="79"/>
        <v>1</v>
      </c>
      <c r="BG187" s="13">
        <f t="shared" si="79"/>
        <v>1</v>
      </c>
      <c r="BH187" s="13">
        <f t="shared" si="79"/>
        <v>1</v>
      </c>
      <c r="BI187" s="13">
        <f t="shared" si="79"/>
        <v>1</v>
      </c>
      <c r="BJ187" s="13">
        <f t="shared" si="79"/>
        <v>1</v>
      </c>
      <c r="BK187" s="13">
        <f t="shared" si="79"/>
        <v>1</v>
      </c>
      <c r="BL187" s="13">
        <f t="shared" si="79"/>
        <v>1</v>
      </c>
      <c r="BM187" s="13">
        <f t="shared" si="79"/>
        <v>1</v>
      </c>
      <c r="BN187" s="13">
        <f t="shared" si="79"/>
        <v>1</v>
      </c>
      <c r="BO187" s="13">
        <f t="shared" si="79"/>
        <v>1</v>
      </c>
      <c r="BP187" s="13">
        <f t="shared" si="79"/>
        <v>1</v>
      </c>
      <c r="BQ187" s="13">
        <f t="shared" si="79"/>
        <v>1</v>
      </c>
      <c r="BR187" s="13">
        <f t="shared" si="79"/>
        <v>1</v>
      </c>
      <c r="BS187" s="13">
        <f t="shared" si="79"/>
        <v>1</v>
      </c>
      <c r="BT187" s="13">
        <f t="shared" si="79"/>
        <v>1</v>
      </c>
      <c r="BU187" s="13">
        <f t="shared" si="79"/>
        <v>1</v>
      </c>
      <c r="BV187" s="13">
        <f t="shared" si="79"/>
        <v>1</v>
      </c>
      <c r="BW187" s="13" t="str">
        <f t="shared" si="79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</row>
    <row r="188" ht="15" customHeight="1" outlineLevel="1" spans="2:85">
      <c r="B188" s="10">
        <v>201803</v>
      </c>
      <c r="C188" s="13">
        <f t="shared" si="80"/>
        <v>0.980019930440147</v>
      </c>
      <c r="D188" s="13">
        <f t="shared" si="80"/>
        <v>0.914429860756227</v>
      </c>
      <c r="E188" s="13">
        <f t="shared" si="80"/>
        <v>0.977295175126459</v>
      </c>
      <c r="F188" s="13">
        <f t="shared" si="80"/>
        <v>0.995226938721236</v>
      </c>
      <c r="G188" s="13">
        <f t="shared" si="78"/>
        <v>0.997376893604947</v>
      </c>
      <c r="H188" s="13">
        <f t="shared" si="78"/>
        <v>0.996428170420337</v>
      </c>
      <c r="I188" s="13">
        <f t="shared" si="78"/>
        <v>1</v>
      </c>
      <c r="J188" s="13">
        <f t="shared" si="78"/>
        <v>1</v>
      </c>
      <c r="K188" s="13">
        <f t="shared" si="78"/>
        <v>1</v>
      </c>
      <c r="L188" s="13">
        <f t="shared" si="78"/>
        <v>1</v>
      </c>
      <c r="M188" s="13">
        <f t="shared" si="78"/>
        <v>1</v>
      </c>
      <c r="N188" s="13">
        <f t="shared" si="78"/>
        <v>1</v>
      </c>
      <c r="O188" s="13">
        <f t="shared" si="78"/>
        <v>1</v>
      </c>
      <c r="P188" s="13">
        <f t="shared" si="78"/>
        <v>1</v>
      </c>
      <c r="Q188" s="13">
        <f t="shared" si="78"/>
        <v>1</v>
      </c>
      <c r="R188" s="13">
        <f t="shared" si="78"/>
        <v>1</v>
      </c>
      <c r="S188" s="13">
        <f t="shared" si="78"/>
        <v>1</v>
      </c>
      <c r="T188" s="13">
        <f t="shared" si="78"/>
        <v>1</v>
      </c>
      <c r="U188" s="13">
        <f t="shared" si="78"/>
        <v>1</v>
      </c>
      <c r="V188" s="13">
        <f t="shared" si="78"/>
        <v>1</v>
      </c>
      <c r="W188" s="13">
        <f t="shared" si="78"/>
        <v>1.01185044224558</v>
      </c>
      <c r="X188" s="13">
        <f t="shared" si="78"/>
        <v>1.0007100191274</v>
      </c>
      <c r="Y188" s="13">
        <f t="shared" si="78"/>
        <v>1</v>
      </c>
      <c r="Z188" s="13" t="str">
        <f t="shared" si="78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201803</v>
      </c>
      <c r="AY188" s="13">
        <f t="shared" si="81"/>
        <v>0.96744096625759</v>
      </c>
      <c r="AZ188" s="13">
        <f t="shared" si="81"/>
        <v>0.850820615805562</v>
      </c>
      <c r="BA188" s="13">
        <f t="shared" si="81"/>
        <v>0.972378010055692</v>
      </c>
      <c r="BB188" s="13">
        <f t="shared" si="81"/>
        <v>0.994816834197191</v>
      </c>
      <c r="BC188" s="13">
        <f t="shared" si="79"/>
        <v>0.920579903257989</v>
      </c>
      <c r="BD188" s="13">
        <f t="shared" si="79"/>
        <v>0.995623217128274</v>
      </c>
      <c r="BE188" s="13">
        <f t="shared" si="79"/>
        <v>1</v>
      </c>
      <c r="BF188" s="13">
        <f t="shared" si="79"/>
        <v>1</v>
      </c>
      <c r="BG188" s="13">
        <f t="shared" si="79"/>
        <v>1</v>
      </c>
      <c r="BH188" s="13">
        <f t="shared" si="79"/>
        <v>1</v>
      </c>
      <c r="BI188" s="13">
        <f t="shared" si="79"/>
        <v>1</v>
      </c>
      <c r="BJ188" s="13">
        <f t="shared" si="79"/>
        <v>1</v>
      </c>
      <c r="BK188" s="13">
        <f t="shared" si="79"/>
        <v>1</v>
      </c>
      <c r="BL188" s="13">
        <f t="shared" si="79"/>
        <v>1</v>
      </c>
      <c r="BM188" s="13">
        <f t="shared" si="79"/>
        <v>1</v>
      </c>
      <c r="BN188" s="13">
        <f t="shared" si="79"/>
        <v>1</v>
      </c>
      <c r="BO188" s="13">
        <f t="shared" si="79"/>
        <v>1</v>
      </c>
      <c r="BP188" s="13">
        <f t="shared" si="79"/>
        <v>1</v>
      </c>
      <c r="BQ188" s="13">
        <f t="shared" si="79"/>
        <v>1</v>
      </c>
      <c r="BR188" s="13">
        <f t="shared" si="79"/>
        <v>1</v>
      </c>
      <c r="BS188" s="13">
        <f t="shared" si="79"/>
        <v>1.01508848052639</v>
      </c>
      <c r="BT188" s="13">
        <f t="shared" si="79"/>
        <v>1.00090114239853</v>
      </c>
      <c r="BU188" s="13">
        <f t="shared" si="79"/>
        <v>1</v>
      </c>
      <c r="BV188" s="13" t="str">
        <f t="shared" si="79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</row>
    <row r="189" ht="15" customHeight="1" outlineLevel="1" spans="2:85">
      <c r="B189" s="10">
        <v>201806</v>
      </c>
      <c r="C189" s="13">
        <f t="shared" si="80"/>
        <v>1.020952552763</v>
      </c>
      <c r="D189" s="13">
        <f t="shared" si="80"/>
        <v>1.00092596997479</v>
      </c>
      <c r="E189" s="13">
        <f t="shared" si="80"/>
        <v>1.00031827294069</v>
      </c>
      <c r="F189" s="13">
        <f t="shared" si="80"/>
        <v>0.997743102250195</v>
      </c>
      <c r="G189" s="13">
        <f t="shared" si="78"/>
        <v>0.994122477533748</v>
      </c>
      <c r="H189" s="13">
        <f t="shared" si="78"/>
        <v>1</v>
      </c>
      <c r="I189" s="13">
        <f t="shared" si="78"/>
        <v>1</v>
      </c>
      <c r="J189" s="13">
        <f t="shared" si="78"/>
        <v>1</v>
      </c>
      <c r="K189" s="13">
        <f t="shared" si="78"/>
        <v>1</v>
      </c>
      <c r="L189" s="13">
        <f t="shared" si="78"/>
        <v>1</v>
      </c>
      <c r="M189" s="13">
        <f t="shared" si="78"/>
        <v>1</v>
      </c>
      <c r="N189" s="13">
        <f t="shared" si="78"/>
        <v>1</v>
      </c>
      <c r="O189" s="13">
        <f t="shared" si="78"/>
        <v>1</v>
      </c>
      <c r="P189" s="13">
        <f t="shared" si="78"/>
        <v>1</v>
      </c>
      <c r="Q189" s="13">
        <f t="shared" si="78"/>
        <v>1</v>
      </c>
      <c r="R189" s="13">
        <f t="shared" si="78"/>
        <v>1</v>
      </c>
      <c r="S189" s="13">
        <f t="shared" si="78"/>
        <v>1</v>
      </c>
      <c r="T189" s="13">
        <f t="shared" si="78"/>
        <v>1</v>
      </c>
      <c r="U189" s="13">
        <f t="shared" si="78"/>
        <v>1</v>
      </c>
      <c r="V189" s="13">
        <f t="shared" si="78"/>
        <v>1</v>
      </c>
      <c r="W189" s="13">
        <f t="shared" si="78"/>
        <v>1</v>
      </c>
      <c r="X189" s="13">
        <f t="shared" si="78"/>
        <v>1</v>
      </c>
      <c r="Y189" s="13" t="str">
        <f t="shared" si="78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201806</v>
      </c>
      <c r="AY189" s="13">
        <f t="shared" si="81"/>
        <v>0.978669899243184</v>
      </c>
      <c r="AZ189" s="13">
        <f t="shared" si="81"/>
        <v>1.0016999931319</v>
      </c>
      <c r="BA189" s="13">
        <f t="shared" si="81"/>
        <v>0.999865489129577</v>
      </c>
      <c r="BB189" s="13">
        <f t="shared" si="81"/>
        <v>0.502061597540766</v>
      </c>
      <c r="BC189" s="13">
        <f t="shared" si="79"/>
        <v>0.984981217484719</v>
      </c>
      <c r="BD189" s="13">
        <f t="shared" si="79"/>
        <v>1</v>
      </c>
      <c r="BE189" s="13">
        <f t="shared" si="79"/>
        <v>1</v>
      </c>
      <c r="BF189" s="13">
        <f t="shared" si="79"/>
        <v>1</v>
      </c>
      <c r="BG189" s="13">
        <f t="shared" si="79"/>
        <v>1</v>
      </c>
      <c r="BH189" s="13">
        <f t="shared" si="79"/>
        <v>1</v>
      </c>
      <c r="BI189" s="13">
        <f t="shared" si="79"/>
        <v>1</v>
      </c>
      <c r="BJ189" s="13">
        <f t="shared" si="79"/>
        <v>1</v>
      </c>
      <c r="BK189" s="13">
        <f t="shared" si="79"/>
        <v>1</v>
      </c>
      <c r="BL189" s="13">
        <f t="shared" si="79"/>
        <v>1</v>
      </c>
      <c r="BM189" s="13">
        <f t="shared" si="79"/>
        <v>1</v>
      </c>
      <c r="BN189" s="13">
        <f t="shared" si="79"/>
        <v>1</v>
      </c>
      <c r="BO189" s="13">
        <f t="shared" si="79"/>
        <v>1</v>
      </c>
      <c r="BP189" s="13">
        <f t="shared" si="79"/>
        <v>1</v>
      </c>
      <c r="BQ189" s="13">
        <f t="shared" si="79"/>
        <v>1</v>
      </c>
      <c r="BR189" s="13">
        <f t="shared" si="79"/>
        <v>1</v>
      </c>
      <c r="BS189" s="13">
        <f t="shared" si="79"/>
        <v>1</v>
      </c>
      <c r="BT189" s="13">
        <f t="shared" si="79"/>
        <v>1</v>
      </c>
      <c r="BU189" s="13" t="str">
        <f t="shared" si="79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</row>
    <row r="190" ht="15" customHeight="1" outlineLevel="1" spans="2:85">
      <c r="B190" s="10">
        <v>201809</v>
      </c>
      <c r="C190" s="13">
        <f t="shared" si="80"/>
        <v>1.00312702740303</v>
      </c>
      <c r="D190" s="13">
        <f t="shared" si="80"/>
        <v>0.998653421934186</v>
      </c>
      <c r="E190" s="13">
        <f t="shared" si="80"/>
        <v>0.997779116121613</v>
      </c>
      <c r="F190" s="13">
        <f t="shared" si="80"/>
        <v>0.989986566937708</v>
      </c>
      <c r="G190" s="13">
        <f t="shared" si="78"/>
        <v>1</v>
      </c>
      <c r="H190" s="13">
        <f t="shared" si="78"/>
        <v>1</v>
      </c>
      <c r="I190" s="13">
        <f t="shared" si="78"/>
        <v>1</v>
      </c>
      <c r="J190" s="13">
        <f t="shared" si="78"/>
        <v>1</v>
      </c>
      <c r="K190" s="13">
        <f t="shared" si="78"/>
        <v>1</v>
      </c>
      <c r="L190" s="13">
        <f t="shared" si="78"/>
        <v>1</v>
      </c>
      <c r="M190" s="13">
        <f t="shared" si="78"/>
        <v>1</v>
      </c>
      <c r="N190" s="13">
        <f t="shared" si="78"/>
        <v>1</v>
      </c>
      <c r="O190" s="13">
        <f t="shared" si="78"/>
        <v>1</v>
      </c>
      <c r="P190" s="13">
        <f t="shared" si="78"/>
        <v>1</v>
      </c>
      <c r="Q190" s="13">
        <f t="shared" si="78"/>
        <v>1</v>
      </c>
      <c r="R190" s="13">
        <f t="shared" si="78"/>
        <v>1</v>
      </c>
      <c r="S190" s="13">
        <f t="shared" si="78"/>
        <v>1</v>
      </c>
      <c r="T190" s="13">
        <f t="shared" si="78"/>
        <v>1</v>
      </c>
      <c r="U190" s="13">
        <f t="shared" si="78"/>
        <v>1</v>
      </c>
      <c r="V190" s="13">
        <f t="shared" si="78"/>
        <v>1</v>
      </c>
      <c r="W190" s="13">
        <f t="shared" si="78"/>
        <v>1</v>
      </c>
      <c r="X190" s="13" t="str">
        <f t="shared" si="78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201809</v>
      </c>
      <c r="AY190" s="13">
        <f t="shared" si="81"/>
        <v>1.00038304884164</v>
      </c>
      <c r="AZ190" s="13">
        <f t="shared" si="81"/>
        <v>0.998704656420179</v>
      </c>
      <c r="BA190" s="13">
        <f t="shared" si="81"/>
        <v>0.361316346047932</v>
      </c>
      <c r="BB190" s="13">
        <f t="shared" si="81"/>
        <v>0.973111565645425</v>
      </c>
      <c r="BC190" s="13">
        <f t="shared" si="79"/>
        <v>1</v>
      </c>
      <c r="BD190" s="13">
        <f t="shared" si="79"/>
        <v>1</v>
      </c>
      <c r="BE190" s="13">
        <f t="shared" si="79"/>
        <v>1</v>
      </c>
      <c r="BF190" s="13">
        <f t="shared" si="79"/>
        <v>1</v>
      </c>
      <c r="BG190" s="13">
        <f t="shared" si="79"/>
        <v>1</v>
      </c>
      <c r="BH190" s="13">
        <f t="shared" si="79"/>
        <v>1</v>
      </c>
      <c r="BI190" s="13">
        <f t="shared" si="79"/>
        <v>1</v>
      </c>
      <c r="BJ190" s="13">
        <f t="shared" si="79"/>
        <v>1</v>
      </c>
      <c r="BK190" s="13">
        <f t="shared" si="79"/>
        <v>1</v>
      </c>
      <c r="BL190" s="13">
        <f t="shared" si="79"/>
        <v>1</v>
      </c>
      <c r="BM190" s="13">
        <f t="shared" si="79"/>
        <v>1</v>
      </c>
      <c r="BN190" s="13">
        <f t="shared" si="79"/>
        <v>1</v>
      </c>
      <c r="BO190" s="13">
        <f t="shared" si="79"/>
        <v>1</v>
      </c>
      <c r="BP190" s="13">
        <f t="shared" si="79"/>
        <v>1</v>
      </c>
      <c r="BQ190" s="13">
        <f t="shared" si="79"/>
        <v>1</v>
      </c>
      <c r="BR190" s="13">
        <f t="shared" si="79"/>
        <v>1</v>
      </c>
      <c r="BS190" s="13">
        <f t="shared" si="79"/>
        <v>1</v>
      </c>
      <c r="BT190" s="13" t="str">
        <f t="shared" si="79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</row>
    <row r="191" ht="15" customHeight="1" outlineLevel="1" spans="2:85">
      <c r="B191" s="10">
        <v>201812</v>
      </c>
      <c r="C191" s="13">
        <f t="shared" si="80"/>
        <v>1.01300054508846</v>
      </c>
      <c r="D191" s="13">
        <f t="shared" si="80"/>
        <v>0.998516167912955</v>
      </c>
      <c r="E191" s="13">
        <f t="shared" si="80"/>
        <v>0.989342124469856</v>
      </c>
      <c r="F191" s="13">
        <f t="shared" si="80"/>
        <v>1</v>
      </c>
      <c r="G191" s="13">
        <f t="shared" si="78"/>
        <v>1</v>
      </c>
      <c r="H191" s="13">
        <f t="shared" si="78"/>
        <v>1</v>
      </c>
      <c r="I191" s="13">
        <f t="shared" si="78"/>
        <v>1</v>
      </c>
      <c r="J191" s="13">
        <f t="shared" si="78"/>
        <v>1</v>
      </c>
      <c r="K191" s="13">
        <f t="shared" si="78"/>
        <v>1</v>
      </c>
      <c r="L191" s="13">
        <f t="shared" si="78"/>
        <v>1</v>
      </c>
      <c r="M191" s="13">
        <f t="shared" si="78"/>
        <v>1</v>
      </c>
      <c r="N191" s="13">
        <f t="shared" si="78"/>
        <v>1</v>
      </c>
      <c r="O191" s="13">
        <f t="shared" si="78"/>
        <v>1</v>
      </c>
      <c r="P191" s="13">
        <f t="shared" si="78"/>
        <v>1</v>
      </c>
      <c r="Q191" s="13">
        <f t="shared" si="78"/>
        <v>1</v>
      </c>
      <c r="R191" s="13">
        <f t="shared" si="78"/>
        <v>1</v>
      </c>
      <c r="S191" s="13">
        <f t="shared" si="78"/>
        <v>1</v>
      </c>
      <c r="T191" s="13">
        <f t="shared" si="78"/>
        <v>1</v>
      </c>
      <c r="U191" s="13">
        <f t="shared" si="78"/>
        <v>1</v>
      </c>
      <c r="V191" s="13">
        <f t="shared" si="78"/>
        <v>1</v>
      </c>
      <c r="W191" s="13" t="str">
        <f t="shared" si="78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201812</v>
      </c>
      <c r="AY191" s="13">
        <f t="shared" si="81"/>
        <v>1.01335615879702</v>
      </c>
      <c r="AZ191" s="13">
        <f t="shared" si="81"/>
        <v>0.165882308882966</v>
      </c>
      <c r="BA191" s="13">
        <f t="shared" si="81"/>
        <v>0.929250157032381</v>
      </c>
      <c r="BB191" s="13">
        <f t="shared" si="81"/>
        <v>1</v>
      </c>
      <c r="BC191" s="13">
        <f t="shared" si="79"/>
        <v>1</v>
      </c>
      <c r="BD191" s="13">
        <f t="shared" si="79"/>
        <v>1</v>
      </c>
      <c r="BE191" s="13">
        <f t="shared" si="79"/>
        <v>1</v>
      </c>
      <c r="BF191" s="13">
        <f t="shared" si="79"/>
        <v>1</v>
      </c>
      <c r="BG191" s="13">
        <f t="shared" si="79"/>
        <v>1</v>
      </c>
      <c r="BH191" s="13">
        <f t="shared" si="79"/>
        <v>1</v>
      </c>
      <c r="BI191" s="13">
        <f t="shared" si="79"/>
        <v>1</v>
      </c>
      <c r="BJ191" s="13">
        <f t="shared" si="79"/>
        <v>1</v>
      </c>
      <c r="BK191" s="13">
        <f t="shared" si="79"/>
        <v>1</v>
      </c>
      <c r="BL191" s="13">
        <f t="shared" si="79"/>
        <v>1</v>
      </c>
      <c r="BM191" s="13">
        <f t="shared" si="79"/>
        <v>1</v>
      </c>
      <c r="BN191" s="13">
        <f t="shared" si="79"/>
        <v>1</v>
      </c>
      <c r="BO191" s="13">
        <f t="shared" si="79"/>
        <v>1</v>
      </c>
      <c r="BP191" s="13">
        <f t="shared" si="79"/>
        <v>1</v>
      </c>
      <c r="BQ191" s="13">
        <f t="shared" si="79"/>
        <v>1</v>
      </c>
      <c r="BR191" s="13">
        <f t="shared" si="79"/>
        <v>1</v>
      </c>
      <c r="BS191" s="13" t="str">
        <f t="shared" si="79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</row>
    <row r="192" ht="15" customHeight="1" outlineLevel="1" spans="2:85">
      <c r="B192" s="10">
        <v>201903</v>
      </c>
      <c r="C192" s="13">
        <f t="shared" si="80"/>
        <v>1.0120357141036</v>
      </c>
      <c r="D192" s="13">
        <f t="shared" si="80"/>
        <v>0.993746767828186</v>
      </c>
      <c r="E192" s="13">
        <f t="shared" si="80"/>
        <v>0.988231641213258</v>
      </c>
      <c r="F192" s="13">
        <f t="shared" si="80"/>
        <v>0.999716588829495</v>
      </c>
      <c r="G192" s="13">
        <f t="shared" si="78"/>
        <v>1.00084216071033</v>
      </c>
      <c r="H192" s="13">
        <f t="shared" si="78"/>
        <v>1</v>
      </c>
      <c r="I192" s="13">
        <f t="shared" si="78"/>
        <v>1.00030766072119</v>
      </c>
      <c r="J192" s="13">
        <f t="shared" si="78"/>
        <v>1</v>
      </c>
      <c r="K192" s="13">
        <f t="shared" si="78"/>
        <v>1</v>
      </c>
      <c r="L192" s="13">
        <f t="shared" si="78"/>
        <v>1</v>
      </c>
      <c r="M192" s="13">
        <f t="shared" si="78"/>
        <v>1</v>
      </c>
      <c r="N192" s="13">
        <f t="shared" si="78"/>
        <v>1</v>
      </c>
      <c r="O192" s="13">
        <f t="shared" si="78"/>
        <v>1</v>
      </c>
      <c r="P192" s="13">
        <f t="shared" si="78"/>
        <v>1</v>
      </c>
      <c r="Q192" s="13">
        <f t="shared" si="78"/>
        <v>1</v>
      </c>
      <c r="R192" s="13">
        <f t="shared" si="78"/>
        <v>1</v>
      </c>
      <c r="S192" s="13">
        <f t="shared" si="78"/>
        <v>1</v>
      </c>
      <c r="T192" s="13">
        <f t="shared" si="78"/>
        <v>1</v>
      </c>
      <c r="U192" s="13">
        <f t="shared" si="78"/>
        <v>1</v>
      </c>
      <c r="V192" s="13" t="str">
        <f t="shared" si="78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201903</v>
      </c>
      <c r="AY192" s="13">
        <f t="shared" si="81"/>
        <v>1.01203577838595</v>
      </c>
      <c r="AZ192" s="13">
        <f t="shared" si="81"/>
        <v>0.993746216418439</v>
      </c>
      <c r="BA192" s="13">
        <f t="shared" si="81"/>
        <v>0.988231482329345</v>
      </c>
      <c r="BB192" s="13">
        <f t="shared" si="81"/>
        <v>0.999716588571837</v>
      </c>
      <c r="BC192" s="13">
        <f t="shared" si="79"/>
        <v>1.00084210605057</v>
      </c>
      <c r="BD192" s="13">
        <f t="shared" si="79"/>
        <v>1</v>
      </c>
      <c r="BE192" s="13">
        <f t="shared" si="79"/>
        <v>1.00061532203556</v>
      </c>
      <c r="BF192" s="13">
        <f t="shared" si="79"/>
        <v>1</v>
      </c>
      <c r="BG192" s="13">
        <f t="shared" si="79"/>
        <v>1</v>
      </c>
      <c r="BH192" s="13">
        <f t="shared" si="79"/>
        <v>1</v>
      </c>
      <c r="BI192" s="13">
        <f t="shared" si="79"/>
        <v>1</v>
      </c>
      <c r="BJ192" s="13">
        <f t="shared" si="79"/>
        <v>1</v>
      </c>
      <c r="BK192" s="13">
        <f t="shared" si="79"/>
        <v>1</v>
      </c>
      <c r="BL192" s="13">
        <f t="shared" si="79"/>
        <v>1</v>
      </c>
      <c r="BM192" s="13">
        <f t="shared" si="79"/>
        <v>1</v>
      </c>
      <c r="BN192" s="13">
        <f t="shared" si="79"/>
        <v>1</v>
      </c>
      <c r="BO192" s="13">
        <f t="shared" si="79"/>
        <v>1</v>
      </c>
      <c r="BP192" s="13">
        <f t="shared" si="79"/>
        <v>1</v>
      </c>
      <c r="BQ192" s="13">
        <f t="shared" si="79"/>
        <v>1</v>
      </c>
      <c r="BR192" s="13" t="str">
        <f t="shared" si="79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</row>
    <row r="193" ht="15" customHeight="1" outlineLevel="1" spans="2:85">
      <c r="B193" s="10">
        <v>201906</v>
      </c>
      <c r="C193" s="13">
        <f t="shared" si="80"/>
        <v>1.0060679007924</v>
      </c>
      <c r="D193" s="13">
        <f t="shared" si="80"/>
        <v>0.994480658253123</v>
      </c>
      <c r="E193" s="13">
        <f t="shared" si="80"/>
        <v>0.990761506034617</v>
      </c>
      <c r="F193" s="13">
        <f t="shared" si="80"/>
        <v>0.99897752151899</v>
      </c>
      <c r="G193" s="13">
        <f t="shared" si="78"/>
        <v>1</v>
      </c>
      <c r="H193" s="13">
        <f t="shared" si="78"/>
        <v>1</v>
      </c>
      <c r="I193" s="13">
        <f t="shared" si="78"/>
        <v>1</v>
      </c>
      <c r="J193" s="13">
        <f t="shared" si="78"/>
        <v>1</v>
      </c>
      <c r="K193" s="13">
        <f t="shared" si="78"/>
        <v>1</v>
      </c>
      <c r="L193" s="13">
        <f t="shared" si="78"/>
        <v>1</v>
      </c>
      <c r="M193" s="13">
        <f t="shared" si="78"/>
        <v>1</v>
      </c>
      <c r="N193" s="13">
        <f t="shared" si="78"/>
        <v>1</v>
      </c>
      <c r="O193" s="13">
        <f t="shared" si="78"/>
        <v>1</v>
      </c>
      <c r="P193" s="13">
        <f t="shared" si="78"/>
        <v>1</v>
      </c>
      <c r="Q193" s="13">
        <f t="shared" si="78"/>
        <v>1</v>
      </c>
      <c r="R193" s="13">
        <f t="shared" si="78"/>
        <v>1</v>
      </c>
      <c r="S193" s="13">
        <f t="shared" si="78"/>
        <v>1</v>
      </c>
      <c r="T193" s="13">
        <f t="shared" si="78"/>
        <v>1</v>
      </c>
      <c r="U193" s="13" t="str">
        <f t="shared" si="78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201906</v>
      </c>
      <c r="AY193" s="13">
        <f t="shared" si="81"/>
        <v>1.00606752065835</v>
      </c>
      <c r="AZ193" s="13">
        <f t="shared" si="81"/>
        <v>0.994480605598912</v>
      </c>
      <c r="BA193" s="13">
        <f t="shared" si="81"/>
        <v>0.990761503743068</v>
      </c>
      <c r="BB193" s="13">
        <f t="shared" si="81"/>
        <v>0.998977509883164</v>
      </c>
      <c r="BC193" s="13">
        <f t="shared" si="79"/>
        <v>1</v>
      </c>
      <c r="BD193" s="13">
        <f t="shared" si="79"/>
        <v>1</v>
      </c>
      <c r="BE193" s="13">
        <f t="shared" si="79"/>
        <v>1</v>
      </c>
      <c r="BF193" s="13">
        <f t="shared" si="79"/>
        <v>1</v>
      </c>
      <c r="BG193" s="13">
        <f t="shared" si="79"/>
        <v>1</v>
      </c>
      <c r="BH193" s="13">
        <f t="shared" si="79"/>
        <v>1</v>
      </c>
      <c r="BI193" s="13">
        <f t="shared" si="79"/>
        <v>1</v>
      </c>
      <c r="BJ193" s="13">
        <f t="shared" si="79"/>
        <v>1</v>
      </c>
      <c r="BK193" s="13">
        <f t="shared" si="79"/>
        <v>1</v>
      </c>
      <c r="BL193" s="13">
        <f t="shared" si="79"/>
        <v>1</v>
      </c>
      <c r="BM193" s="13">
        <f t="shared" si="79"/>
        <v>1</v>
      </c>
      <c r="BN193" s="13">
        <f t="shared" si="79"/>
        <v>1</v>
      </c>
      <c r="BO193" s="13">
        <f t="shared" si="79"/>
        <v>1</v>
      </c>
      <c r="BP193" s="13">
        <f t="shared" si="79"/>
        <v>1</v>
      </c>
      <c r="BQ193" s="13" t="str">
        <f t="shared" si="79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</row>
    <row r="194" ht="15" customHeight="1" outlineLevel="1" spans="2:85">
      <c r="B194" s="10">
        <v>201909</v>
      </c>
      <c r="C194" s="13">
        <f t="shared" si="80"/>
        <v>1.02505088788454</v>
      </c>
      <c r="D194" s="13">
        <f t="shared" si="80"/>
        <v>1.06870305304903</v>
      </c>
      <c r="E194" s="13">
        <f t="shared" si="80"/>
        <v>0.993166886589196</v>
      </c>
      <c r="F194" s="13">
        <f t="shared" si="80"/>
        <v>0.972387676861736</v>
      </c>
      <c r="G194" s="13">
        <f t="shared" si="78"/>
        <v>1</v>
      </c>
      <c r="H194" s="13">
        <f t="shared" si="78"/>
        <v>1</v>
      </c>
      <c r="I194" s="13">
        <f t="shared" si="78"/>
        <v>1</v>
      </c>
      <c r="J194" s="13">
        <f t="shared" si="78"/>
        <v>1</v>
      </c>
      <c r="K194" s="13">
        <f t="shared" si="78"/>
        <v>1</v>
      </c>
      <c r="L194" s="13">
        <f t="shared" si="78"/>
        <v>1</v>
      </c>
      <c r="M194" s="13">
        <f t="shared" si="78"/>
        <v>1</v>
      </c>
      <c r="N194" s="13">
        <f t="shared" si="78"/>
        <v>1</v>
      </c>
      <c r="O194" s="13">
        <f t="shared" si="78"/>
        <v>1</v>
      </c>
      <c r="P194" s="13">
        <f t="shared" si="78"/>
        <v>1</v>
      </c>
      <c r="Q194" s="13">
        <f t="shared" si="78"/>
        <v>1</v>
      </c>
      <c r="R194" s="13">
        <f t="shared" si="78"/>
        <v>1</v>
      </c>
      <c r="S194" s="13">
        <f t="shared" si="78"/>
        <v>1</v>
      </c>
      <c r="T194" s="13" t="str">
        <f t="shared" si="78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201909</v>
      </c>
      <c r="AY194" s="13">
        <f t="shared" si="81"/>
        <v>1.02505075151885</v>
      </c>
      <c r="AZ194" s="13">
        <f t="shared" si="81"/>
        <v>1.06870299590529</v>
      </c>
      <c r="BA194" s="13">
        <f t="shared" si="81"/>
        <v>0.993166887630153</v>
      </c>
      <c r="BB194" s="13">
        <f t="shared" si="81"/>
        <v>0.972387689147171</v>
      </c>
      <c r="BC194" s="13">
        <f t="shared" si="79"/>
        <v>1</v>
      </c>
      <c r="BD194" s="13">
        <f t="shared" si="79"/>
        <v>1</v>
      </c>
      <c r="BE194" s="13">
        <f t="shared" si="79"/>
        <v>1</v>
      </c>
      <c r="BF194" s="13">
        <f t="shared" si="79"/>
        <v>1</v>
      </c>
      <c r="BG194" s="13">
        <f t="shared" si="79"/>
        <v>1</v>
      </c>
      <c r="BH194" s="13">
        <f t="shared" si="79"/>
        <v>1</v>
      </c>
      <c r="BI194" s="13">
        <f t="shared" si="79"/>
        <v>1</v>
      </c>
      <c r="BJ194" s="13">
        <f t="shared" si="79"/>
        <v>1</v>
      </c>
      <c r="BK194" s="13">
        <f t="shared" si="79"/>
        <v>1</v>
      </c>
      <c r="BL194" s="13">
        <f t="shared" si="79"/>
        <v>1</v>
      </c>
      <c r="BM194" s="13">
        <f t="shared" si="79"/>
        <v>1</v>
      </c>
      <c r="BN194" s="13">
        <f t="shared" si="79"/>
        <v>1</v>
      </c>
      <c r="BO194" s="13">
        <f t="shared" si="79"/>
        <v>1</v>
      </c>
      <c r="BP194" s="13" t="str">
        <f t="shared" si="79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</row>
    <row r="195" ht="15" customHeight="1" outlineLevel="1" spans="2:85">
      <c r="B195" s="10">
        <v>201912</v>
      </c>
      <c r="C195" s="13">
        <f t="shared" si="80"/>
        <v>0.97934438148202</v>
      </c>
      <c r="D195" s="13">
        <f t="shared" si="80"/>
        <v>0.988757267768126</v>
      </c>
      <c r="E195" s="13">
        <f t="shared" si="80"/>
        <v>0.998452273349761</v>
      </c>
      <c r="F195" s="13">
        <f t="shared" si="80"/>
        <v>1.00001685859092</v>
      </c>
      <c r="G195" s="13">
        <f t="shared" si="78"/>
        <v>1.00000432264275</v>
      </c>
      <c r="H195" s="13">
        <f t="shared" si="78"/>
        <v>0.999870321278169</v>
      </c>
      <c r="I195" s="13">
        <f t="shared" si="78"/>
        <v>1</v>
      </c>
      <c r="J195" s="13">
        <f t="shared" si="78"/>
        <v>1</v>
      </c>
      <c r="K195" s="13">
        <f t="shared" si="78"/>
        <v>1</v>
      </c>
      <c r="L195" s="13">
        <f t="shared" si="78"/>
        <v>1</v>
      </c>
      <c r="M195" s="13">
        <f t="shared" si="78"/>
        <v>1</v>
      </c>
      <c r="N195" s="13">
        <f t="shared" si="78"/>
        <v>1</v>
      </c>
      <c r="O195" s="13">
        <f t="shared" si="78"/>
        <v>1</v>
      </c>
      <c r="P195" s="13">
        <f t="shared" si="78"/>
        <v>1</v>
      </c>
      <c r="Q195" s="13">
        <f t="shared" si="78"/>
        <v>1</v>
      </c>
      <c r="R195" s="13">
        <f t="shared" si="78"/>
        <v>1</v>
      </c>
      <c r="S195" s="13" t="str">
        <f t="shared" si="78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201912</v>
      </c>
      <c r="AY195" s="13">
        <f t="shared" si="81"/>
        <v>0.979344925687364</v>
      </c>
      <c r="AZ195" s="13">
        <f t="shared" si="81"/>
        <v>0.988757251624467</v>
      </c>
      <c r="BA195" s="13">
        <f t="shared" si="81"/>
        <v>0.998452243551625</v>
      </c>
      <c r="BB195" s="13">
        <f t="shared" si="81"/>
        <v>1.00133053080952</v>
      </c>
      <c r="BC195" s="13">
        <f t="shared" si="79"/>
        <v>1.00000863393664</v>
      </c>
      <c r="BD195" s="13">
        <f t="shared" si="79"/>
        <v>0.999740984136988</v>
      </c>
      <c r="BE195" s="13">
        <f t="shared" si="79"/>
        <v>1</v>
      </c>
      <c r="BF195" s="13">
        <f t="shared" si="79"/>
        <v>1</v>
      </c>
      <c r="BG195" s="13">
        <f t="shared" si="79"/>
        <v>1</v>
      </c>
      <c r="BH195" s="13">
        <f t="shared" si="79"/>
        <v>1</v>
      </c>
      <c r="BI195" s="13">
        <f t="shared" si="79"/>
        <v>1</v>
      </c>
      <c r="BJ195" s="13">
        <f t="shared" si="79"/>
        <v>1</v>
      </c>
      <c r="BK195" s="13">
        <f t="shared" si="79"/>
        <v>1</v>
      </c>
      <c r="BL195" s="13">
        <f t="shared" si="79"/>
        <v>1</v>
      </c>
      <c r="BM195" s="13">
        <f t="shared" si="79"/>
        <v>1</v>
      </c>
      <c r="BN195" s="13">
        <f t="shared" si="79"/>
        <v>1</v>
      </c>
      <c r="BO195" s="13" t="str">
        <f t="shared" si="79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</row>
    <row r="196" ht="15" customHeight="1" outlineLevel="1" spans="2:85">
      <c r="B196" s="10">
        <v>202003</v>
      </c>
      <c r="C196" s="13">
        <f t="shared" si="80"/>
        <v>0.991098842189623</v>
      </c>
      <c r="D196" s="13">
        <f t="shared" si="80"/>
        <v>0.998082337654406</v>
      </c>
      <c r="E196" s="13">
        <f t="shared" si="80"/>
        <v>0.994161235090881</v>
      </c>
      <c r="F196" s="13">
        <f t="shared" si="80"/>
        <v>1.00002096828846</v>
      </c>
      <c r="G196" s="13">
        <f t="shared" si="78"/>
        <v>0.999935483542142</v>
      </c>
      <c r="H196" s="13">
        <f t="shared" si="78"/>
        <v>1</v>
      </c>
      <c r="I196" s="13">
        <f t="shared" si="78"/>
        <v>1</v>
      </c>
      <c r="J196" s="13">
        <f t="shared" si="78"/>
        <v>1</v>
      </c>
      <c r="K196" s="13">
        <f t="shared" si="78"/>
        <v>1</v>
      </c>
      <c r="L196" s="13">
        <f t="shared" si="78"/>
        <v>1</v>
      </c>
      <c r="M196" s="13">
        <f t="shared" si="78"/>
        <v>1</v>
      </c>
      <c r="N196" s="13">
        <f t="shared" si="78"/>
        <v>1</v>
      </c>
      <c r="O196" s="13">
        <f t="shared" si="78"/>
        <v>1</v>
      </c>
      <c r="P196" s="13">
        <f t="shared" si="78"/>
        <v>1</v>
      </c>
      <c r="Q196" s="13">
        <f t="shared" si="78"/>
        <v>1</v>
      </c>
      <c r="R196" s="13" t="str">
        <f t="shared" si="78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202003</v>
      </c>
      <c r="AY196" s="13">
        <f t="shared" si="81"/>
        <v>0.991099078488761</v>
      </c>
      <c r="AZ196" s="13">
        <f t="shared" si="81"/>
        <v>0.998754467385757</v>
      </c>
      <c r="BA196" s="13">
        <f t="shared" si="81"/>
        <v>1.00205850571555</v>
      </c>
      <c r="BB196" s="13">
        <f t="shared" si="81"/>
        <v>1.00004157807982</v>
      </c>
      <c r="BC196" s="13">
        <f t="shared" si="79"/>
        <v>1.00006396361717</v>
      </c>
      <c r="BD196" s="13">
        <f t="shared" si="79"/>
        <v>1</v>
      </c>
      <c r="BE196" s="13">
        <f t="shared" si="79"/>
        <v>1</v>
      </c>
      <c r="BF196" s="13">
        <f t="shared" si="79"/>
        <v>1</v>
      </c>
      <c r="BG196" s="13">
        <f t="shared" si="79"/>
        <v>1</v>
      </c>
      <c r="BH196" s="13">
        <f t="shared" si="79"/>
        <v>1</v>
      </c>
      <c r="BI196" s="13">
        <f t="shared" si="79"/>
        <v>1</v>
      </c>
      <c r="BJ196" s="13">
        <f t="shared" si="79"/>
        <v>1</v>
      </c>
      <c r="BK196" s="13">
        <f t="shared" si="79"/>
        <v>1</v>
      </c>
      <c r="BL196" s="13">
        <f t="shared" si="79"/>
        <v>1</v>
      </c>
      <c r="BM196" s="13">
        <f t="shared" si="79"/>
        <v>1</v>
      </c>
      <c r="BN196" s="13" t="str">
        <f t="shared" si="79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</row>
    <row r="197" ht="15" customHeight="1" outlineLevel="1" spans="2:85">
      <c r="B197" s="10">
        <v>202006</v>
      </c>
      <c r="C197" s="13">
        <f t="shared" si="80"/>
        <v>1.02173165838837</v>
      </c>
      <c r="D197" s="13">
        <f t="shared" si="80"/>
        <v>0.972993978169678</v>
      </c>
      <c r="E197" s="13">
        <f t="shared" si="80"/>
        <v>0.996394149023309</v>
      </c>
      <c r="F197" s="13">
        <f t="shared" si="80"/>
        <v>0.998961280082813</v>
      </c>
      <c r="G197" s="13">
        <f t="shared" si="78"/>
        <v>1</v>
      </c>
      <c r="H197" s="13">
        <f t="shared" si="78"/>
        <v>1</v>
      </c>
      <c r="I197" s="13">
        <f t="shared" si="78"/>
        <v>0.99990909177334</v>
      </c>
      <c r="J197" s="13">
        <f t="shared" si="78"/>
        <v>0.999108661845914</v>
      </c>
      <c r="K197" s="13">
        <f t="shared" si="78"/>
        <v>1</v>
      </c>
      <c r="L197" s="13">
        <f t="shared" si="78"/>
        <v>1</v>
      </c>
      <c r="M197" s="13">
        <f t="shared" si="78"/>
        <v>1</v>
      </c>
      <c r="N197" s="13">
        <f t="shared" si="78"/>
        <v>1</v>
      </c>
      <c r="O197" s="13">
        <f t="shared" si="78"/>
        <v>1</v>
      </c>
      <c r="P197" s="13">
        <f t="shared" si="78"/>
        <v>1</v>
      </c>
      <c r="Q197" s="13" t="str">
        <f t="shared" si="78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202006</v>
      </c>
      <c r="AY197" s="13">
        <f t="shared" si="81"/>
        <v>1.02799349955679</v>
      </c>
      <c r="AZ197" s="13">
        <f t="shared" si="81"/>
        <v>0.973209092606933</v>
      </c>
      <c r="BA197" s="13">
        <f t="shared" si="81"/>
        <v>0.996328752760799</v>
      </c>
      <c r="BB197" s="13">
        <f t="shared" si="81"/>
        <v>0.998287968733988</v>
      </c>
      <c r="BC197" s="13">
        <f t="shared" si="79"/>
        <v>1</v>
      </c>
      <c r="BD197" s="13">
        <f t="shared" si="79"/>
        <v>1</v>
      </c>
      <c r="BE197" s="13">
        <f t="shared" si="79"/>
        <v>0.999819197241282</v>
      </c>
      <c r="BF197" s="13">
        <f t="shared" si="79"/>
        <v>0.998581682711629</v>
      </c>
      <c r="BG197" s="13">
        <f t="shared" si="79"/>
        <v>1</v>
      </c>
      <c r="BH197" s="13">
        <f t="shared" si="79"/>
        <v>1</v>
      </c>
      <c r="BI197" s="13">
        <f t="shared" si="79"/>
        <v>1</v>
      </c>
      <c r="BJ197" s="13">
        <f t="shared" si="79"/>
        <v>1</v>
      </c>
      <c r="BK197" s="13">
        <f t="shared" si="79"/>
        <v>1</v>
      </c>
      <c r="BL197" s="13">
        <f t="shared" si="79"/>
        <v>1</v>
      </c>
      <c r="BM197" s="13" t="str">
        <f t="shared" si="79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</row>
    <row r="198" ht="15" customHeight="1" outlineLevel="1" spans="2:85">
      <c r="B198" s="10">
        <v>202009</v>
      </c>
      <c r="C198" s="13">
        <f t="shared" si="80"/>
        <v>1.02014279212814</v>
      </c>
      <c r="D198" s="13">
        <f t="shared" si="80"/>
        <v>0.99297818955245</v>
      </c>
      <c r="E198" s="13">
        <f t="shared" si="80"/>
        <v>0.999083429527446</v>
      </c>
      <c r="F198" s="13">
        <f t="shared" si="80"/>
        <v>1</v>
      </c>
      <c r="G198" s="13">
        <f t="shared" si="78"/>
        <v>1</v>
      </c>
      <c r="H198" s="13">
        <f t="shared" si="78"/>
        <v>1</v>
      </c>
      <c r="I198" s="13">
        <f t="shared" si="78"/>
        <v>1</v>
      </c>
      <c r="J198" s="13">
        <f t="shared" si="78"/>
        <v>1</v>
      </c>
      <c r="K198" s="13">
        <f t="shared" si="78"/>
        <v>1</v>
      </c>
      <c r="L198" s="13">
        <f t="shared" si="78"/>
        <v>1</v>
      </c>
      <c r="M198" s="13">
        <f t="shared" si="78"/>
        <v>1</v>
      </c>
      <c r="N198" s="13">
        <f t="shared" si="78"/>
        <v>1</v>
      </c>
      <c r="O198" s="13">
        <f t="shared" si="78"/>
        <v>1</v>
      </c>
      <c r="P198" s="13" t="str">
        <f t="shared" si="78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202009</v>
      </c>
      <c r="AY198" s="13">
        <f t="shared" si="81"/>
        <v>1.03799821135884</v>
      </c>
      <c r="AZ198" s="13">
        <f t="shared" si="81"/>
        <v>0.991485926634651</v>
      </c>
      <c r="BA198" s="13">
        <f t="shared" si="81"/>
        <v>0.99877615994706</v>
      </c>
      <c r="BB198" s="13">
        <f t="shared" si="81"/>
        <v>1</v>
      </c>
      <c r="BC198" s="13">
        <f t="shared" si="79"/>
        <v>1</v>
      </c>
      <c r="BD198" s="13">
        <f t="shared" si="79"/>
        <v>1</v>
      </c>
      <c r="BE198" s="13">
        <f t="shared" si="79"/>
        <v>1</v>
      </c>
      <c r="BF198" s="13">
        <f t="shared" si="79"/>
        <v>1</v>
      </c>
      <c r="BG198" s="13">
        <f t="shared" si="79"/>
        <v>1</v>
      </c>
      <c r="BH198" s="13">
        <f t="shared" si="79"/>
        <v>1</v>
      </c>
      <c r="BI198" s="13">
        <f t="shared" si="79"/>
        <v>1</v>
      </c>
      <c r="BJ198" s="13">
        <f t="shared" si="79"/>
        <v>1</v>
      </c>
      <c r="BK198" s="13">
        <f t="shared" si="79"/>
        <v>1</v>
      </c>
      <c r="BL198" s="13" t="str">
        <f t="shared" si="79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</row>
    <row r="199" ht="15" customHeight="1" outlineLevel="1" spans="2:85">
      <c r="B199" s="10">
        <v>202012</v>
      </c>
      <c r="C199" s="13">
        <f t="shared" si="80"/>
        <v>0.991013338444844</v>
      </c>
      <c r="D199" s="13">
        <f t="shared" si="80"/>
        <v>0.987726212943111</v>
      </c>
      <c r="E199" s="13">
        <f t="shared" si="80"/>
        <v>1.00016250900029</v>
      </c>
      <c r="F199" s="13">
        <f t="shared" si="80"/>
        <v>1.00188642293266</v>
      </c>
      <c r="G199" s="13">
        <f t="shared" si="78"/>
        <v>0.999837823338368</v>
      </c>
      <c r="H199" s="13">
        <f t="shared" si="78"/>
        <v>0.998134665877567</v>
      </c>
      <c r="I199" s="13">
        <f t="shared" si="78"/>
        <v>0.999837493904667</v>
      </c>
      <c r="J199" s="13">
        <f t="shared" si="78"/>
        <v>1</v>
      </c>
      <c r="K199" s="13">
        <f t="shared" si="78"/>
        <v>1</v>
      </c>
      <c r="L199" s="13">
        <f t="shared" si="78"/>
        <v>1</v>
      </c>
      <c r="M199" s="13">
        <f t="shared" si="78"/>
        <v>1</v>
      </c>
      <c r="N199" s="13">
        <f t="shared" si="78"/>
        <v>1</v>
      </c>
      <c r="O199" s="13" t="str">
        <f t="shared" si="78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202012</v>
      </c>
      <c r="AY199" s="13">
        <f t="shared" si="81"/>
        <v>0.991252386448746</v>
      </c>
      <c r="AZ199" s="13">
        <f t="shared" si="81"/>
        <v>0.98778107914611</v>
      </c>
      <c r="BA199" s="13">
        <f t="shared" si="81"/>
        <v>1.0001521720969</v>
      </c>
      <c r="BB199" s="13">
        <f t="shared" si="81"/>
        <v>1.00304541326468</v>
      </c>
      <c r="BC199" s="13">
        <f t="shared" si="79"/>
        <v>1.00089495326751</v>
      </c>
      <c r="BD199" s="13">
        <f t="shared" si="79"/>
        <v>0.99721145491885</v>
      </c>
      <c r="BE199" s="13">
        <f t="shared" si="79"/>
        <v>0.999756839755727</v>
      </c>
      <c r="BF199" s="13">
        <f t="shared" si="79"/>
        <v>1</v>
      </c>
      <c r="BG199" s="13">
        <f t="shared" si="79"/>
        <v>1</v>
      </c>
      <c r="BH199" s="13">
        <f t="shared" si="79"/>
        <v>1</v>
      </c>
      <c r="BI199" s="13">
        <f t="shared" si="79"/>
        <v>1</v>
      </c>
      <c r="BJ199" s="13">
        <f t="shared" si="79"/>
        <v>1</v>
      </c>
      <c r="BK199" s="13" t="str">
        <f t="shared" si="79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</row>
    <row r="200" ht="15" customHeight="1" outlineLevel="1" spans="2:85">
      <c r="B200" s="10">
        <v>202103</v>
      </c>
      <c r="C200" s="13">
        <f t="shared" si="80"/>
        <v>0.990625169847631</v>
      </c>
      <c r="D200" s="13">
        <f t="shared" si="80"/>
        <v>0.997759859102693</v>
      </c>
      <c r="E200" s="13">
        <f t="shared" si="80"/>
        <v>1.00280780699368</v>
      </c>
      <c r="F200" s="13">
        <f t="shared" si="80"/>
        <v>0.999007203936547</v>
      </c>
      <c r="G200" s="13">
        <f t="shared" si="78"/>
        <v>1</v>
      </c>
      <c r="H200" s="13">
        <f t="shared" si="78"/>
        <v>1</v>
      </c>
      <c r="I200" s="13">
        <f t="shared" si="78"/>
        <v>1</v>
      </c>
      <c r="J200" s="13">
        <f t="shared" si="78"/>
        <v>1</v>
      </c>
      <c r="K200" s="13">
        <f t="shared" si="78"/>
        <v>1</v>
      </c>
      <c r="L200" s="13">
        <f t="shared" si="78"/>
        <v>1</v>
      </c>
      <c r="M200" s="13">
        <f t="shared" si="78"/>
        <v>1</v>
      </c>
      <c r="N200" s="13" t="str">
        <f t="shared" si="78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202103</v>
      </c>
      <c r="AY200" s="13">
        <f t="shared" si="81"/>
        <v>0.990624827748566</v>
      </c>
      <c r="AZ200" s="13">
        <f t="shared" si="81"/>
        <v>0.997759856285678</v>
      </c>
      <c r="BA200" s="13">
        <f t="shared" si="81"/>
        <v>1.00705837970372</v>
      </c>
      <c r="BB200" s="13">
        <f t="shared" si="81"/>
        <v>0.999058065119754</v>
      </c>
      <c r="BC200" s="13">
        <f t="shared" si="79"/>
        <v>1</v>
      </c>
      <c r="BD200" s="13">
        <f t="shared" si="79"/>
        <v>1</v>
      </c>
      <c r="BE200" s="13">
        <f t="shared" si="79"/>
        <v>1</v>
      </c>
      <c r="BF200" s="13">
        <f t="shared" si="79"/>
        <v>1</v>
      </c>
      <c r="BG200" s="13">
        <f t="shared" si="79"/>
        <v>1</v>
      </c>
      <c r="BH200" s="13">
        <f t="shared" si="79"/>
        <v>1</v>
      </c>
      <c r="BI200" s="13">
        <f t="shared" si="79"/>
        <v>1</v>
      </c>
      <c r="BJ200" s="13" t="str">
        <f t="shared" si="79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</row>
    <row r="201" ht="15" customHeight="1" outlineLevel="1" spans="2:85">
      <c r="B201" s="10">
        <v>202106</v>
      </c>
      <c r="C201" s="13">
        <f t="shared" si="80"/>
        <v>1.02349431170872</v>
      </c>
      <c r="D201" s="13">
        <f t="shared" si="80"/>
        <v>0.998715585459777</v>
      </c>
      <c r="E201" s="13">
        <f t="shared" si="80"/>
        <v>0.996440775693956</v>
      </c>
      <c r="F201" s="13">
        <f t="shared" si="80"/>
        <v>1.00193905185807</v>
      </c>
      <c r="G201" s="13">
        <f t="shared" si="80"/>
        <v>1</v>
      </c>
      <c r="H201" s="13">
        <f t="shared" si="80"/>
        <v>0.999898142146709</v>
      </c>
      <c r="I201" s="13">
        <f t="shared" si="80"/>
        <v>1</v>
      </c>
      <c r="J201" s="13">
        <f t="shared" si="80"/>
        <v>1</v>
      </c>
      <c r="K201" s="13">
        <f t="shared" si="80"/>
        <v>1</v>
      </c>
      <c r="L201" s="13">
        <f t="shared" si="80"/>
        <v>1</v>
      </c>
      <c r="M201" s="13" t="str">
        <f t="shared" si="80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202106</v>
      </c>
      <c r="AY201" s="13">
        <f t="shared" si="81"/>
        <v>1.0234944322146</v>
      </c>
      <c r="AZ201" s="13">
        <f t="shared" si="81"/>
        <v>1.00663616241591</v>
      </c>
      <c r="BA201" s="13">
        <f t="shared" si="81"/>
        <v>0.996831991693474</v>
      </c>
      <c r="BB201" s="13">
        <f t="shared" si="81"/>
        <v>1.00307686385248</v>
      </c>
      <c r="BC201" s="13">
        <f t="shared" si="81"/>
        <v>1</v>
      </c>
      <c r="BD201" s="13">
        <f t="shared" si="81"/>
        <v>0.999899097835496</v>
      </c>
      <c r="BE201" s="13">
        <f t="shared" si="81"/>
        <v>1</v>
      </c>
      <c r="BF201" s="13">
        <f t="shared" si="81"/>
        <v>1</v>
      </c>
      <c r="BG201" s="13">
        <f t="shared" si="81"/>
        <v>1</v>
      </c>
      <c r="BH201" s="13">
        <f t="shared" si="81"/>
        <v>1</v>
      </c>
      <c r="BI201" s="13" t="str">
        <f t="shared" si="81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</row>
    <row r="202" ht="15" customHeight="1" outlineLevel="1" spans="2:85">
      <c r="B202" s="10">
        <v>202109</v>
      </c>
      <c r="C202" s="13">
        <f t="shared" ref="C202:L211" si="82">IFERROR(IF(D163="","",D163/C163),0)</f>
        <v>1.03226553137531</v>
      </c>
      <c r="D202" s="13">
        <f t="shared" si="82"/>
        <v>0.998219793951293</v>
      </c>
      <c r="E202" s="13">
        <f t="shared" si="82"/>
        <v>0.999449997221406</v>
      </c>
      <c r="F202" s="13">
        <f t="shared" si="82"/>
        <v>0.998474904069877</v>
      </c>
      <c r="G202" s="13">
        <f t="shared" si="82"/>
        <v>0.999904535912476</v>
      </c>
      <c r="H202" s="13">
        <f t="shared" si="82"/>
        <v>0.999522633991069</v>
      </c>
      <c r="I202" s="13">
        <f t="shared" si="82"/>
        <v>0.999808962401572</v>
      </c>
      <c r="J202" s="13">
        <f t="shared" si="82"/>
        <v>1</v>
      </c>
      <c r="K202" s="13">
        <f t="shared" si="82"/>
        <v>1</v>
      </c>
      <c r="L202" s="13" t="str">
        <f t="shared" si="82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202109</v>
      </c>
      <c r="AY202" s="13">
        <f t="shared" ref="AY202:BH211" si="83">IFERROR(IF(AZ163="","",AZ163/AY163),0)</f>
        <v>1.03970549143943</v>
      </c>
      <c r="AZ202" s="13">
        <f t="shared" si="83"/>
        <v>0.999549069220522</v>
      </c>
      <c r="BA202" s="13">
        <f t="shared" si="83"/>
        <v>0.999463732155257</v>
      </c>
      <c r="BB202" s="13">
        <f t="shared" si="83"/>
        <v>0.998487851697295</v>
      </c>
      <c r="BC202" s="13">
        <f t="shared" si="83"/>
        <v>0.999905347602619</v>
      </c>
      <c r="BD202" s="13">
        <f t="shared" si="83"/>
        <v>0.999583490027856</v>
      </c>
      <c r="BE202" s="13">
        <f t="shared" si="83"/>
        <v>0.999753777917053</v>
      </c>
      <c r="BF202" s="13">
        <f t="shared" si="83"/>
        <v>1</v>
      </c>
      <c r="BG202" s="13">
        <f t="shared" si="83"/>
        <v>1</v>
      </c>
      <c r="BH202" s="13" t="str">
        <f t="shared" si="83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</row>
    <row r="203" ht="15" customHeight="1" outlineLevel="1" spans="2:85">
      <c r="B203" s="10">
        <v>202112</v>
      </c>
      <c r="C203" s="13">
        <f t="shared" si="82"/>
        <v>1.07747266040053</v>
      </c>
      <c r="D203" s="13">
        <f t="shared" si="82"/>
        <v>0.998038134053919</v>
      </c>
      <c r="E203" s="13">
        <f t="shared" si="82"/>
        <v>0.99590474493755</v>
      </c>
      <c r="F203" s="13">
        <f t="shared" si="82"/>
        <v>0.992308859088329</v>
      </c>
      <c r="G203" s="13">
        <f t="shared" si="82"/>
        <v>0.997881972435087</v>
      </c>
      <c r="H203" s="13">
        <f t="shared" si="82"/>
        <v>0.996770073501776</v>
      </c>
      <c r="I203" s="13">
        <f t="shared" si="82"/>
        <v>1</v>
      </c>
      <c r="J203" s="13">
        <f t="shared" si="82"/>
        <v>1</v>
      </c>
      <c r="K203" s="13" t="str">
        <f t="shared" si="82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202112</v>
      </c>
      <c r="AY203" s="13">
        <f t="shared" si="83"/>
        <v>1.07537598992358</v>
      </c>
      <c r="AZ203" s="13">
        <f t="shared" si="83"/>
        <v>0.998046932051429</v>
      </c>
      <c r="BA203" s="13">
        <f t="shared" si="83"/>
        <v>0.996029033602568</v>
      </c>
      <c r="BB203" s="13">
        <f t="shared" si="83"/>
        <v>0.992649526060754</v>
      </c>
      <c r="BC203" s="13">
        <f t="shared" si="83"/>
        <v>0.99800076530942</v>
      </c>
      <c r="BD203" s="13">
        <f t="shared" si="83"/>
        <v>0.995045559112667</v>
      </c>
      <c r="BE203" s="13">
        <f t="shared" si="83"/>
        <v>1</v>
      </c>
      <c r="BF203" s="13">
        <f t="shared" si="83"/>
        <v>1</v>
      </c>
      <c r="BG203" s="13" t="str">
        <f t="shared" si="83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</row>
    <row r="204" ht="15" customHeight="1" outlineLevel="1" spans="2:85">
      <c r="B204" s="10">
        <v>202203</v>
      </c>
      <c r="C204" s="13">
        <f t="shared" si="82"/>
        <v>1.00538025616116</v>
      </c>
      <c r="D204" s="13">
        <f t="shared" si="82"/>
        <v>0.995172804289471</v>
      </c>
      <c r="E204" s="13">
        <f t="shared" si="82"/>
        <v>0.996391773263283</v>
      </c>
      <c r="F204" s="13">
        <f t="shared" si="82"/>
        <v>0.999310532188395</v>
      </c>
      <c r="G204" s="13">
        <f t="shared" si="82"/>
        <v>0.998856447228546</v>
      </c>
      <c r="H204" s="13">
        <f t="shared" si="82"/>
        <v>1</v>
      </c>
      <c r="I204" s="13">
        <f t="shared" si="82"/>
        <v>1</v>
      </c>
      <c r="J204" s="13" t="str">
        <f t="shared" si="82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202203</v>
      </c>
      <c r="AY204" s="13">
        <f t="shared" si="83"/>
        <v>1.00538000309119</v>
      </c>
      <c r="AZ204" s="13">
        <f t="shared" si="83"/>
        <v>0.995172129244689</v>
      </c>
      <c r="BA204" s="13">
        <f t="shared" si="83"/>
        <v>0.998775455664992</v>
      </c>
      <c r="BB204" s="13">
        <f t="shared" si="83"/>
        <v>0.999905007161706</v>
      </c>
      <c r="BC204" s="13">
        <f t="shared" si="83"/>
        <v>0.998221508216829</v>
      </c>
      <c r="BD204" s="13">
        <f t="shared" si="83"/>
        <v>1</v>
      </c>
      <c r="BE204" s="13">
        <f t="shared" si="83"/>
        <v>1</v>
      </c>
      <c r="BF204" s="13" t="str">
        <f t="shared" si="83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</row>
    <row r="205" ht="15" customHeight="1" outlineLevel="1" spans="2:85">
      <c r="B205" s="10">
        <v>202206</v>
      </c>
      <c r="C205" s="13">
        <f t="shared" si="82"/>
        <v>1.00421640183976</v>
      </c>
      <c r="D205" s="13">
        <f t="shared" si="82"/>
        <v>0.99793490377134</v>
      </c>
      <c r="E205" s="13">
        <f t="shared" si="82"/>
        <v>0.998528209497024</v>
      </c>
      <c r="F205" s="13">
        <f t="shared" si="82"/>
        <v>0.997740645465314</v>
      </c>
      <c r="G205" s="13">
        <f t="shared" si="82"/>
        <v>1</v>
      </c>
      <c r="H205" s="13">
        <f t="shared" si="82"/>
        <v>1</v>
      </c>
      <c r="I205" s="13" t="str">
        <f t="shared" si="82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202206</v>
      </c>
      <c r="AY205" s="13">
        <f t="shared" si="83"/>
        <v>1.00421655894567</v>
      </c>
      <c r="AZ205" s="13">
        <f t="shared" si="83"/>
        <v>1.00180411002158</v>
      </c>
      <c r="BA205" s="13">
        <f t="shared" si="83"/>
        <v>0.999111787908546</v>
      </c>
      <c r="BB205" s="13">
        <f t="shared" si="83"/>
        <v>0.997750686035939</v>
      </c>
      <c r="BC205" s="13">
        <f t="shared" si="83"/>
        <v>1</v>
      </c>
      <c r="BD205" s="13">
        <f t="shared" si="83"/>
        <v>1</v>
      </c>
      <c r="BE205" s="13" t="str">
        <f t="shared" si="83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</row>
    <row r="206" ht="15" customHeight="1" outlineLevel="1" spans="2:85">
      <c r="B206" s="10">
        <v>202209</v>
      </c>
      <c r="C206" s="13">
        <f t="shared" si="82"/>
        <v>1.00712888441043</v>
      </c>
      <c r="D206" s="13">
        <f t="shared" si="82"/>
        <v>0.997174552184388</v>
      </c>
      <c r="E206" s="13">
        <f t="shared" si="82"/>
        <v>0.995936412898946</v>
      </c>
      <c r="F206" s="13">
        <f t="shared" si="82"/>
        <v>0.999614496672721</v>
      </c>
      <c r="G206" s="13">
        <f t="shared" si="82"/>
        <v>1</v>
      </c>
      <c r="H206" s="13" t="str">
        <f t="shared" si="82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202209</v>
      </c>
      <c r="AY206" s="13">
        <f t="shared" si="83"/>
        <v>1.01630066513263</v>
      </c>
      <c r="AZ206" s="13">
        <f t="shared" si="83"/>
        <v>0.998611421259702</v>
      </c>
      <c r="BA206" s="13">
        <f t="shared" si="83"/>
        <v>0.996024469785617</v>
      </c>
      <c r="BB206" s="13">
        <f t="shared" si="83"/>
        <v>0.999618559046418</v>
      </c>
      <c r="BC206" s="13">
        <f t="shared" si="83"/>
        <v>1</v>
      </c>
      <c r="BD206" s="13" t="str">
        <f t="shared" si="83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</row>
    <row r="207" ht="15" customHeight="1" outlineLevel="1" spans="2:85">
      <c r="B207" s="10">
        <v>202212</v>
      </c>
      <c r="C207" s="13">
        <f t="shared" si="82"/>
        <v>1.00669725208806</v>
      </c>
      <c r="D207" s="13">
        <f t="shared" si="82"/>
        <v>1.00123524151868</v>
      </c>
      <c r="E207" s="13">
        <f t="shared" si="82"/>
        <v>0.999242413842137</v>
      </c>
      <c r="F207" s="13">
        <f t="shared" si="82"/>
        <v>1</v>
      </c>
      <c r="G207" s="13" t="str">
        <f t="shared" si="82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202212</v>
      </c>
      <c r="AY207" s="13">
        <f t="shared" si="83"/>
        <v>1.00670016398997</v>
      </c>
      <c r="AZ207" s="13">
        <f t="shared" si="83"/>
        <v>1.00121312158465</v>
      </c>
      <c r="BA207" s="13">
        <f t="shared" si="83"/>
        <v>0.999255963784408</v>
      </c>
      <c r="BB207" s="13">
        <f t="shared" si="83"/>
        <v>1</v>
      </c>
      <c r="BC207" s="13" t="str">
        <f t="shared" si="83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</row>
    <row r="208" ht="15" customHeight="1" outlineLevel="1" spans="2:85">
      <c r="B208" s="10">
        <v>202303</v>
      </c>
      <c r="C208" s="13">
        <f t="shared" si="82"/>
        <v>1.00106521027532</v>
      </c>
      <c r="D208" s="13">
        <f t="shared" si="82"/>
        <v>0.998856855710184</v>
      </c>
      <c r="E208" s="13">
        <f t="shared" si="82"/>
        <v>1.00035764142632</v>
      </c>
      <c r="F208" s="13" t="str">
        <f t="shared" si="82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202303</v>
      </c>
      <c r="AY208" s="13">
        <f t="shared" si="83"/>
        <v>1.00116099589442</v>
      </c>
      <c r="AZ208" s="13">
        <f t="shared" si="83"/>
        <v>0.998894041073303</v>
      </c>
      <c r="BA208" s="13">
        <f t="shared" si="83"/>
        <v>1.00038059430272</v>
      </c>
      <c r="BB208" s="13" t="str">
        <f t="shared" si="83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</row>
    <row r="209" ht="15" customHeight="1" outlineLevel="1" spans="2:85">
      <c r="B209" s="10">
        <v>202306</v>
      </c>
      <c r="C209" s="13">
        <f t="shared" si="82"/>
        <v>1.00170394896767</v>
      </c>
      <c r="D209" s="13">
        <f t="shared" si="82"/>
        <v>1</v>
      </c>
      <c r="E209" s="13" t="str">
        <f t="shared" si="82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202306</v>
      </c>
      <c r="AY209" s="13">
        <f t="shared" si="83"/>
        <v>1.00177019686015</v>
      </c>
      <c r="AZ209" s="13">
        <f t="shared" si="83"/>
        <v>1</v>
      </c>
      <c r="BA209" s="13" t="str">
        <f t="shared" si="83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</row>
    <row r="210" ht="15" customHeight="1" outlineLevel="1" spans="2:85">
      <c r="B210" s="10">
        <v>202309</v>
      </c>
      <c r="C210" s="13">
        <f t="shared" si="82"/>
        <v>1.00008151679939</v>
      </c>
      <c r="D210" s="13" t="str">
        <f t="shared" si="82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202309</v>
      </c>
      <c r="AY210" s="13">
        <f t="shared" si="83"/>
        <v>1.00008282253164</v>
      </c>
      <c r="AZ210" s="13" t="str">
        <f t="shared" si="83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</row>
    <row r="211" ht="15" customHeight="1" outlineLevel="1" spans="2:85">
      <c r="B211" s="10">
        <v>202312</v>
      </c>
      <c r="C211" s="13" t="str">
        <f t="shared" si="82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202312</v>
      </c>
      <c r="AY211" s="13" t="str">
        <f t="shared" si="83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</row>
    <row r="212" ht="15" customHeight="1" outlineLevel="1" spans="2:85">
      <c r="B212" s="6" t="s">
        <v>27</v>
      </c>
      <c r="C212" s="13">
        <f>IFERROR(IF(COUNT(C177:C210)-2&lt;=0,0,(SUM(C177:C210)-MAX(C177:C210)-MIN(C177:C210))/(COUNT(C177:C210)-2)),0)</f>
        <v>1.01422531358001</v>
      </c>
      <c r="D212" s="13">
        <f>IFERROR(IF(COUNT(D177:D209)-2&lt;=0,0,(SUM(D177:D209)-MAX(D177:D209)-MIN(D177:D209))/(COUNT(D177:D209)-2)),0)</f>
        <v>0.994205969616003</v>
      </c>
      <c r="E212" s="13">
        <f>IFERROR(IF(COUNT(E177:E208)-2&lt;=0,0,(SUM(E177:E208)-MAX(E177:E208)-MIN(E177:E208))/(COUNT(E177:E208)-2)),0)</f>
        <v>0.996973445409708</v>
      </c>
      <c r="F212" s="13">
        <f>IFERROR(IF(COUNT(F177:F207)-2&lt;=0,0,(SUM(F177:F207)-MAX(F177:F207)-MIN(F177:F207))/(COUNT(F177:F207)-2)),0)</f>
        <v>0.998237360318522</v>
      </c>
      <c r="G212" s="13">
        <f>IFERROR(IF(COUNT(G177:G206)-2&lt;=0,0,(SUM(G177:G206)-MAX(G177:G206)-MIN(G177:G206))/(COUNT(G177:G206)-2)),0)</f>
        <v>0.999458832900938</v>
      </c>
      <c r="H212" s="13">
        <f>IFERROR(IF(COUNT(H177:H205)-2&lt;=0,0,(SUM(H177:H205)-MAX(H177:H205)-MIN(H177:H205))/(COUNT(H177:H205)-2)),0)</f>
        <v>0.999622922344664</v>
      </c>
      <c r="I212" s="13">
        <f>IFERROR(IF(COUNT(I177:I204)-2&lt;=0,0,(SUM(I177:I204)-MAX(I177:I204)-MIN(I177:I204))/(COUNT(I177:I204)-2)),0)</f>
        <v>0.999942587409109</v>
      </c>
      <c r="J212" s="13">
        <f>IFERROR(IF(COUNT(J177:J203)-2&lt;=0,0,(SUM(J177:J203)-MAX(J177:J203)-MIN(J177:J203))/(COUNT(J177:J203)-2)),0)</f>
        <v>0.999956037005987</v>
      </c>
      <c r="K212" s="13">
        <f>IFERROR(IF(COUNT(K177:K202)-2&lt;=0,0,(SUM(K177:K202)-MAX(K177:K202)-MIN(K177:K202))/(COUNT(K177:K202)-2)),0)</f>
        <v>1</v>
      </c>
      <c r="L212" s="13">
        <f>IFERROR(IF(COUNT(L177:L201)-2&lt;=0,0,(SUM(L177:L201)-MAX(L177:L201)-MIN(L177:L201))/(COUNT(L177:L201)-2)),0)</f>
        <v>1</v>
      </c>
      <c r="M212" s="13">
        <f>IFERROR(IF(COUNT(M177:M200)-2&lt;=0,0,(SUM(M177:M200)-MAX(M177:M200)-MIN(M177:M200))/(COUNT(M177:M200)-2)),0)</f>
        <v>1</v>
      </c>
      <c r="N212" s="13">
        <f>IFERROR(IF(COUNT(N177:N199)-2&lt;=0,0,(SUM(N177:N199)-MAX(N177:N199)-MIN(N177:N199))/(COUNT(N177:N199)-2)),0)</f>
        <v>1</v>
      </c>
      <c r="O212" s="13">
        <f>IFERROR(IF(COUNT(O177:O198)-2&lt;=0,0,(SUM(O177:O198)-MAX(O177:O198)-MIN(O177:O198))/(COUNT(O177:O198)-2)),0)</f>
        <v>1</v>
      </c>
      <c r="P212" s="13">
        <f>IFERROR(IF(COUNT(P177:P197)-2&lt;=0,0,(SUM(P177:P197)-MAX(P177:P197)-MIN(P177:P197))/(COUNT(P177:P197)-2)),0)</f>
        <v>1</v>
      </c>
      <c r="Q212" s="13">
        <f>IFERROR(IF(COUNT(Q177:Q196)-2&lt;=0,0,(SUM(Q177:Q196)-MAX(Q177:Q196)-MIN(Q177:Q196))/(COUNT(Q177:Q196)-2)),0)</f>
        <v>1</v>
      </c>
      <c r="R212" s="13">
        <f>IFERROR(IF(COUNT(R177:R195)-2&lt;=0,0,(SUM(R177:R195)-MAX(R177:R195)-MIN(R177:R195))/(COUNT(R177:R195)-2)),0)</f>
        <v>1</v>
      </c>
      <c r="S212" s="13">
        <f>IFERROR(IF(COUNT(S177:S194)-2&lt;=0,0,(SUM(S177:S194)-MAX(S177:S194)-MIN(S177:S194))/(COUNT(S177:S194)-2)),0)</f>
        <v>1</v>
      </c>
      <c r="T212" s="13">
        <f>IFERROR(IF(COUNT(T177:T193)-2&lt;=0,0,(SUM(T177:T193)-MAX(T177:T193)-MIN(T177:T193))/(COUNT(T177:T193)-2)),0)</f>
        <v>1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1.01402283458762</v>
      </c>
      <c r="AZ212" s="13">
        <f>IFERROR(IF(COUNT(AZ177:AZ209)-2&lt;=0,0,(SUM(AZ177:AZ209)-MAX(AZ177:AZ209)-MIN(AZ177:AZ209))/(COUNT(AZ177:AZ209)-2)),0)</f>
        <v>0.989889074676707</v>
      </c>
      <c r="BA212" s="13">
        <f>IFERROR(IF(COUNT(BA177:BA208)-2&lt;=0,0,(SUM(BA177:BA208)-MAX(BA177:BA208)-MIN(BA177:BA208))/(COUNT(BA177:BA208)-2)),0)</f>
        <v>0.994515323449831</v>
      </c>
      <c r="BB212" s="13">
        <f>IFERROR(IF(COUNT(BB177:BB207)-2&lt;=0,0,(SUM(BB177:BB207)-MAX(BB177:BB207)-MIN(BB177:BB207))/(COUNT(BB177:BB207)-2)),0)</f>
        <v>0.996883313586227</v>
      </c>
      <c r="BC212" s="13">
        <f>IFERROR(IF(COUNT(BC177:BC206)-2&lt;=0,0,(SUM(BC177:BC206)-MAX(BC177:BC206)-MIN(BC177:BC206))/(COUNT(BC177:BC206)-2)),0)</f>
        <v>0.99880755858712</v>
      </c>
      <c r="BD212" s="13">
        <f>IFERROR(IF(COUNT(BD177:BD205)-2&lt;=0,0,(SUM(BD177:BD205)-MAX(BD177:BD205)-MIN(BD177:BD205))/(COUNT(BD177:BD205)-2)),0)</f>
        <v>0.999197994975303</v>
      </c>
      <c r="BE212" s="13">
        <f>IFERROR(IF(COUNT(BE177:BE204)-2&lt;=0,0,(SUM(BE177:BE204)-MAX(BE177:BE204)-MIN(BE177:BE204))/(COUNT(BE177:BE204)-2)),0)</f>
        <v>0.99981655027309</v>
      </c>
      <c r="BF212" s="13">
        <f>IFERROR(IF(COUNT(BF177:BF203)-2&lt;=0,0,(SUM(BF177:BF203)-MAX(BF177:BF203)-MIN(BF177:BF203))/(COUNT(BF177:BF203)-2)),0)</f>
        <v>0.999776038628747</v>
      </c>
      <c r="BG212" s="13">
        <f>IFERROR(IF(COUNT(BG177:BG202)-2&lt;=0,0,(SUM(BG177:BG202)-MAX(BG177:BG202)-MIN(BG177:BG202))/(COUNT(BG177:BG202)-2)),0)</f>
        <v>0.999967503744219</v>
      </c>
      <c r="BH212" s="13">
        <f>IFERROR(IF(COUNT(BH177:BH201)-2&lt;=0,0,(SUM(BH177:BH201)-MAX(BH177:BH201)-MIN(BH177:BH201))/(COUNT(BH177:BH201)-2)),0)</f>
        <v>1</v>
      </c>
      <c r="BI212" s="13">
        <f>IFERROR(IF(COUNT(BI177:BI200)-2&lt;=0,0,(SUM(BI177:BI200)-MAX(BI177:BI200)-MIN(BI177:BI200))/(COUNT(BI177:BI200)-2)),0)</f>
        <v>1</v>
      </c>
      <c r="BJ212" s="13">
        <f>IFERROR(IF(COUNT(BJ177:BJ199)-2&lt;=0,0,(SUM(BJ177:BJ199)-MAX(BJ177:BJ199)-MIN(BJ177:BJ199))/(COUNT(BJ177:BJ199)-2)),0)</f>
        <v>1</v>
      </c>
      <c r="BK212" s="13">
        <f>IFERROR(IF(COUNT(BK177:BK198)-2&lt;=0,0,(SUM(BK177:BK198)-MAX(BK177:BK198)-MIN(BK177:BK198))/(COUNT(BK177:BK198)-2)),0)</f>
        <v>1</v>
      </c>
      <c r="BL212" s="13">
        <f>IFERROR(IF(COUNT(BL177:BL197)-2&lt;=0,0,(SUM(BL177:BL197)-MAX(BL177:BL197)-MIN(BL177:BL197))/(COUNT(BL177:BL197)-2)),0)</f>
        <v>1</v>
      </c>
      <c r="BM212" s="13">
        <f>IFERROR(IF(COUNT(BM177:BM196)-2&lt;=0,0,(SUM(BM177:BM196)-MAX(BM177:BM196)-MIN(BM177:BM196))/(COUNT(BM177:BM196)-2)),0)</f>
        <v>1</v>
      </c>
      <c r="BN212" s="13">
        <f>IFERROR(IF(COUNT(BN177:BN195)-2&lt;=0,0,(SUM(BN177:BN195)-MAX(BN177:BN195)-MIN(BN177:BN195))/(COUNT(BN177:BN195)-2)),0)</f>
        <v>1</v>
      </c>
      <c r="BO212" s="13">
        <f>IFERROR(IF(COUNT(BO177:BO194)-2&lt;=0,0,(SUM(BO177:BO194)-MAX(BO177:BO194)-MIN(BO177:BO194))/(COUNT(BO177:BO194)-2)),0)</f>
        <v>1</v>
      </c>
      <c r="BP212" s="13">
        <f>IFERROR(IF(COUNT(BP177:BP193)-2&lt;=0,0,(SUM(BP177:BP193)-MAX(BP177:BP193)-MIN(BP177:BP193))/(COUNT(BP177:BP193)-2)),0)</f>
        <v>1</v>
      </c>
      <c r="BQ212" s="13">
        <f>IFERROR(IF(COUNT(BQ177:BQ192)-2&lt;=0,0,(SUM(BQ177:BQ192)-MAX(BQ177:BQ192)-MIN(BQ177:BQ192))/(COUNT(BQ177:BQ192)-2)),0)</f>
        <v>1</v>
      </c>
      <c r="BR212" s="13">
        <f>IFERROR(IF(COUNT(BR177:BR191)-2&lt;=0,0,(SUM(BR177:BR191)-MAX(BR177:BR191)-MIN(BR177:BR191))/(COUNT(BR177:BR191)-2)),0)</f>
        <v>1</v>
      </c>
      <c r="BS212" s="13">
        <f>IFERROR(IF(COUNT(BS177:BS190)-2&lt;=0,0,(SUM(BS177:BS190)-MAX(BS177:BS190)-MIN(BS177:BS190))/(COUNT(BS177:BS190)-2)),0)</f>
        <v>1</v>
      </c>
      <c r="BT212" s="13">
        <f>IFERROR(IF(COUNT(BT177:BT189)-2&lt;=0,0,(SUM(BT177:BT189)-MAX(BT177:BT189)-MIN(BT177:BT189))/(COUNT(BT177:BT189)-2)),0)</f>
        <v>1</v>
      </c>
      <c r="BU212" s="13">
        <f>IFERROR(IF(COUNT(BU177:BU188)-2&lt;=0,0,(SUM(BU177:BU188)-MAX(BU177:BU188)-MIN(BU177:BU188))/(COUNT(BU177:BU188)-2)),0)</f>
        <v>1</v>
      </c>
      <c r="BV212" s="13">
        <f>IFERROR(IF(COUNT(BV177:BV187)-2&lt;=0,0,(SUM(BV177:BV187)-MAX(BV177:BV187)-MIN(BV177:BV187))/(COUNT(BV177:BV187)-2)),0)</f>
        <v>1</v>
      </c>
      <c r="BW212" s="13">
        <f>IFERROR(IF(COUNT(BW177:BW186)-2&lt;=0,0,(SUM(BW177:BW186)-MAX(BW177:BW186)-MIN(BW177:BW186))/(COUNT(BW177:BW186)-2)),0)</f>
        <v>1</v>
      </c>
      <c r="BX212" s="13">
        <f>IFERROR(IF(COUNT(BX177:BX185)-2&lt;=0,0,(SUM(BX177:BX185)-MAX(BX177:BX185)-MIN(BX177:BX185))/(COUNT(BX177:BX185)-2)),0)</f>
        <v>1</v>
      </c>
      <c r="BY212" s="13">
        <f>IFERROR(IF(COUNT(BY177:BY184)-2&lt;=0,0,(SUM(BY177:BY184)-MAX(BY177:BY184)-MIN(BY177:BY184))/(COUNT(BY177:BY184)-2)),0)</f>
        <v>1</v>
      </c>
      <c r="BZ212" s="13">
        <f>IFERROR(IF(COUNT(BZ177:BZ183)-2&lt;=0,0,(SUM(BZ177:BZ183)-MAX(BZ177:BZ183)-MIN(BZ177:BZ183))/(COUNT(BZ177:BZ183)-2)),0)</f>
        <v>1</v>
      </c>
      <c r="CA212" s="13">
        <f>IFERROR(IF(COUNT(CA177:CA182)-2&lt;=0,0,(SUM(CA177:CA182)-MAX(CA177:CA182)-MIN(CA177:CA182))/(COUNT(CA177:CA182)-2)),0)</f>
        <v>1</v>
      </c>
      <c r="CB212" s="13">
        <f>IFERROR(IF(COUNT(CB177:CB181)-2&lt;=0,0,(SUM(CB177:CB181)-MAX(CB177:CB181)-MIN(CB177:CB181))/(COUNT(CB177:CB181)-2)),0)</f>
        <v>1</v>
      </c>
      <c r="CC212" s="13">
        <f>IFERROR(IF(COUNT(CC177:CC180)-2&lt;=0,0,(SUM(CC177:CC180)-MAX(CC177:CC180)-MIN(CC177:CC180))/(COUNT(CC177:CC180)-2)),0)</f>
        <v>1</v>
      </c>
      <c r="CD212" s="13">
        <f>IFERROR(IF(COUNT(CD177:CD179)-2&lt;=0,0,(SUM(CD177:CD179)-MAX(CD177:CD179)-MIN(CD177:CD179))/(COUNT(CD177:CD179)-2)),0)</f>
        <v>1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</row>
    <row r="213" ht="15" customHeight="1" outlineLevel="1" spans="2:85">
      <c r="B213" s="6" t="s">
        <v>28</v>
      </c>
      <c r="C213" s="13">
        <f>IFERROR(SUM(D138:D171)/SUM(C138:C171),0)</f>
        <v>1.00914245418566</v>
      </c>
      <c r="D213" s="13">
        <f>IFERROR(SUM(E138:E170)/SUM(D138:D170),0)</f>
        <v>0.992860833697406</v>
      </c>
      <c r="E213" s="13">
        <f>IFERROR(SUM(F138:F169)/SUM(E138:E169),0)</f>
        <v>0.996297827891581</v>
      </c>
      <c r="F213" s="13">
        <f>IFERROR(SUM(G138:G168)/SUM(F138:F168),0)</f>
        <v>0.997557903534355</v>
      </c>
      <c r="G213" s="13">
        <f>IFERROR(SUM(H138:H167)/SUM(G138:G167),0)</f>
        <v>0.999357221620755</v>
      </c>
      <c r="H213" s="13">
        <f>IFERROR(SUM(I138:I166)/SUM(H138:H166),0)</f>
        <v>0.999279750740397</v>
      </c>
      <c r="I213" s="13">
        <f>IFERROR(SUM(J138:J165)/SUM(I138:I165),0)</f>
        <v>0.99994260216237</v>
      </c>
      <c r="J213" s="13">
        <f>IFERROR(SUM(K138:K164)/SUM(J138:J164),0)</f>
        <v>0.999860501708451</v>
      </c>
      <c r="K213" s="13">
        <f>IFERROR(SUM(L138:L163)/SUM(K138:K163),0)</f>
        <v>0.999991477117412</v>
      </c>
      <c r="L213" s="13">
        <f>IFERROR(SUM(M138:M162)/SUM(L138:L162),0)</f>
        <v>0.999885823725435</v>
      </c>
      <c r="M213" s="13">
        <f>IFERROR(SUM(N138:N161)/SUM(M138:M161),0)</f>
        <v>1</v>
      </c>
      <c r="N213" s="13">
        <f>IFERROR(SUM(O138:O160)/SUM(N138:N160),0)</f>
        <v>1</v>
      </c>
      <c r="O213" s="13">
        <f>IFERROR(SUM(P138:P159)/SUM(O138:O159),0)</f>
        <v>1</v>
      </c>
      <c r="P213" s="13">
        <f>IFERROR(SUM(Q138:Q158)/SUM(P138:P158),0)</f>
        <v>1</v>
      </c>
      <c r="Q213" s="13">
        <f>IFERROR(SUM(R138:R157)/SUM(Q138:Q157),0)</f>
        <v>1</v>
      </c>
      <c r="R213" s="13">
        <f>IFERROR(SUM(S138:S156)/SUM(R138:R156),0)</f>
        <v>1</v>
      </c>
      <c r="S213" s="13">
        <f>IFERROR(SUM(T138:T155)/SUM(S138:S155),0)</f>
        <v>1</v>
      </c>
      <c r="T213" s="13">
        <f>IFERROR(SUM(U138:U154)/SUM(T138:T154),0)</f>
        <v>1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1.00342877668186</v>
      </c>
      <c r="X213" s="13">
        <f>IFERROR(SUM(Y138:Y150)/SUM(X138:X150),0)</f>
        <v>1.00021899415088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X213" s="6" t="s">
        <v>28</v>
      </c>
      <c r="AY213" s="13">
        <f>IFERROR(SUM(AZ138:AZ171)/SUM(AY138:AY171),0)</f>
        <v>1.00887523249821</v>
      </c>
      <c r="AZ213" s="13">
        <f>IFERROR(SUM(BA138:BA170)/SUM(AZ138:AZ170),0)</f>
        <v>0.978794691053252</v>
      </c>
      <c r="BA213" s="13">
        <f>IFERROR(SUM(BB138:BB169)/SUM(BA138:BA169),0)</f>
        <v>0.989947651728464</v>
      </c>
      <c r="BB213" s="13">
        <f>IFERROR(SUM(BC138:BC168)/SUM(BB138:BB168),0)</f>
        <v>0.991154128620686</v>
      </c>
      <c r="BC213" s="13">
        <f>IFERROR(SUM(BD138:BD167)/SUM(BC138:BC167),0)</f>
        <v>0.992188168872364</v>
      </c>
      <c r="BD213" s="13">
        <f>IFERROR(SUM(BE138:BE166)/SUM(BD138:BD166),0)</f>
        <v>0.99153513293696</v>
      </c>
      <c r="BE213" s="13">
        <f>IFERROR(SUM(BF138:BF165)/SUM(BE138:BE165),0)</f>
        <v>0.992032350920363</v>
      </c>
      <c r="BF213" s="13">
        <f>IFERROR(SUM(BG138:BG164)/SUM(BF138:BF164),0)</f>
        <v>0.99130405550761</v>
      </c>
      <c r="BG213" s="13">
        <f>IFERROR(SUM(BH138:BH163)/SUM(BG138:BG163),0)</f>
        <v>0.990911853106747</v>
      </c>
      <c r="BH213" s="13">
        <f>IFERROR(SUM(BI138:BI162)/SUM(BH138:BH162),0)</f>
        <v>0.999804064126882</v>
      </c>
      <c r="BI213" s="13">
        <f>IFERROR(SUM(BJ138:BJ161)/SUM(BI138:BI161),0)</f>
        <v>1</v>
      </c>
      <c r="BJ213" s="13">
        <f>IFERROR(SUM(BK138:BK160)/SUM(BJ138:BJ160),0)</f>
        <v>1</v>
      </c>
      <c r="BK213" s="13">
        <f>IFERROR(SUM(BL138:BL159)/SUM(BK138:BK159),0)</f>
        <v>1</v>
      </c>
      <c r="BL213" s="13">
        <f>IFERROR(SUM(BM138:BM158)/SUM(BL138:BL158),0)</f>
        <v>1</v>
      </c>
      <c r="BM213" s="13">
        <f>IFERROR(SUM(BN138:BN157)/SUM(BM138:BM157),0)</f>
        <v>1</v>
      </c>
      <c r="BN213" s="13">
        <f>IFERROR(SUM(BO138:BO156)/SUM(BN138:BN156),0)</f>
        <v>1</v>
      </c>
      <c r="BO213" s="13">
        <f>IFERROR(SUM(BP138:BP155)/SUM(BO138:BO155),0)</f>
        <v>1</v>
      </c>
      <c r="BP213" s="13">
        <f>IFERROR(SUM(BQ138:BQ154)/SUM(BP138:BP154),0)</f>
        <v>1</v>
      </c>
      <c r="BQ213" s="13">
        <f>IFERROR(SUM(BR138:BR153)/SUM(BQ138:BQ153),0)</f>
        <v>1</v>
      </c>
      <c r="BR213" s="13">
        <f>IFERROR(SUM(BS138:BS152)/SUM(BR138:BR152),0)</f>
        <v>1</v>
      </c>
      <c r="BS213" s="13">
        <f>IFERROR(SUM(BT138:BT151)/SUM(BS138:BS151),0)</f>
        <v>1.00440020827241</v>
      </c>
      <c r="BT213" s="13">
        <f>IFERROR(SUM(BU138:BU150)/SUM(BT138:BT150),0)</f>
        <v>1.00026919754099</v>
      </c>
      <c r="BU213" s="13">
        <f>IFERROR(SUM(BV138:BV149)/SUM(BU138:BU149),0)</f>
        <v>1</v>
      </c>
      <c r="BV213" s="13">
        <f>IFERROR(SUM(BW138:BW148)/SUM(BV138:BV148),0)</f>
        <v>1</v>
      </c>
      <c r="BW213" s="13">
        <f>IFERROR(SUM(BX138:BX147)/SUM(BW138:BW147),0)</f>
        <v>1</v>
      </c>
      <c r="BX213" s="13">
        <f>IFERROR(SUM(BY138:BY146)/SUM(BX138:BX146),0)</f>
        <v>1</v>
      </c>
      <c r="BY213" s="13">
        <f>IFERROR(SUM(BZ138:BZ145)/SUM(BY138:BY145),0)</f>
        <v>1</v>
      </c>
      <c r="BZ213" s="13">
        <f>IFERROR(SUM(CA138:CA144)/SUM(BZ138:BZ144),0)</f>
        <v>1</v>
      </c>
      <c r="CA213" s="13">
        <f>IFERROR(SUM(CB138:CB143)/SUM(CA138:CA143),0)</f>
        <v>1</v>
      </c>
      <c r="CB213" s="13">
        <f>IFERROR(SUM(CC138:CC142)/SUM(CB138:CB142),0)</f>
        <v>1</v>
      </c>
      <c r="CC213" s="13">
        <f>IFERROR(SUM(CD138:CD141)/SUM(CC138:CC141),0)</f>
        <v>1</v>
      </c>
      <c r="CD213" s="13">
        <f>IFERROR(SUM(CE138:CE140)/SUM(CD138:CD140),0)</f>
        <v>1</v>
      </c>
      <c r="CE213" s="13">
        <f>IFERROR(SUM(CF138:CF139)/SUM(CE138:CE139),0)</f>
        <v>1</v>
      </c>
      <c r="CF213" s="13">
        <f>IFERROR(SUM(CG138:CG138)/SUM(CF138:CF138),0)</f>
        <v>1</v>
      </c>
      <c r="CG213" s="13" t="s">
        <v>25</v>
      </c>
    </row>
    <row r="214" ht="15" customHeight="1" outlineLevel="1" spans="2:85">
      <c r="B214" s="6" t="s">
        <v>29</v>
      </c>
      <c r="C214" s="13">
        <f>IFERROR(SUM(D170:D171)/SUM(C170:C171),0)</f>
        <v>1.00087414695154</v>
      </c>
      <c r="D214" s="13">
        <f>IFERROR(SUM(E169:E170)/SUM(D169:D170),0)</f>
        <v>0.999378262381631</v>
      </c>
      <c r="E214" s="13">
        <f>IFERROR(SUM(F168:F169)/SUM(E168:E169),0)</f>
        <v>0.999789475782066</v>
      </c>
      <c r="F214" s="13">
        <f>IFERROR(SUM(G167:G168)/SUM(F167:F168),0)</f>
        <v>0.999818041924402</v>
      </c>
      <c r="G214" s="13">
        <f>IFERROR(SUM(H166:H167)/SUM(G166:G167),0)</f>
        <v>1</v>
      </c>
      <c r="H214" s="13">
        <f>IFERROR(SUM(I165:I166)/SUM(H165:H166),0)</f>
        <v>1</v>
      </c>
      <c r="I214" s="13">
        <f>IFERROR(SUM(J164:J165)/SUM(I164:I165),0)</f>
        <v>1</v>
      </c>
      <c r="J214" s="13">
        <f>IFERROR(SUM(K163:K164)/SUM(J163:J164),0)</f>
        <v>1</v>
      </c>
      <c r="K214" s="13">
        <f>IFERROR(SUM(L162:L163)/SUM(K162:K163),0)</f>
        <v>1</v>
      </c>
      <c r="L214" s="13">
        <f>IFERROR(SUM(M161:M162)/SUM(L161:L162),0)</f>
        <v>1</v>
      </c>
      <c r="M214" s="13">
        <f>IFERROR(SUM(N160:N161)/SUM(M160:M161),0)</f>
        <v>1</v>
      </c>
      <c r="N214" s="13">
        <f>IFERROR(SUM(O159:O160)/SUM(N159:N160),0)</f>
        <v>1</v>
      </c>
      <c r="O214" s="13">
        <f>IFERROR(SUM(P158:P159)/SUM(O158:O159),0)</f>
        <v>1</v>
      </c>
      <c r="P214" s="13">
        <f>IFERROR(SUM(Q157:Q158)/SUM(P157:P158),0)</f>
        <v>1</v>
      </c>
      <c r="Q214" s="13">
        <f>IFERROR(SUM(R156:R157)/SUM(Q156:Q157),0)</f>
        <v>1</v>
      </c>
      <c r="R214" s="13">
        <f>IFERROR(SUM(S155:S156)/SUM(R155:R156),0)</f>
        <v>1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1.00060017387169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X214" s="6" t="s">
        <v>29</v>
      </c>
      <c r="AY214" s="13">
        <f>IFERROR(SUM(AZ170:AZ171)/SUM(AY170:AY171),0)</f>
        <v>1.00089786490885</v>
      </c>
      <c r="AZ214" s="13">
        <f>IFERROR(SUM(BA169:BA170)/SUM(AZ169:AZ170),0)</f>
        <v>0.999405165012277</v>
      </c>
      <c r="BA214" s="13">
        <f>IFERROR(SUM(BB168:BB169)/SUM(BA168:BA169),0)</f>
        <v>0.999811871329309</v>
      </c>
      <c r="BB214" s="13">
        <f>IFERROR(SUM(BC167:BC168)/SUM(BB167:BB168),0)</f>
        <v>0.999820669074816</v>
      </c>
      <c r="BC214" s="13">
        <f>IFERROR(SUM(BD166:BD167)/SUM(BC166:BC167),0)</f>
        <v>1</v>
      </c>
      <c r="BD214" s="13">
        <f>IFERROR(SUM(BE165:BE166)/SUM(BD165:BD166),0)</f>
        <v>1</v>
      </c>
      <c r="BE214" s="13">
        <f>IFERROR(SUM(BF164:BF165)/SUM(BE164:BE165),0)</f>
        <v>1</v>
      </c>
      <c r="BF214" s="13">
        <f>IFERROR(SUM(BG163:BG164)/SUM(BF163:BF164),0)</f>
        <v>1</v>
      </c>
      <c r="BG214" s="13">
        <f>IFERROR(SUM(BH162:BH163)/SUM(BG162:BG163),0)</f>
        <v>1</v>
      </c>
      <c r="BH214" s="13">
        <f>IFERROR(SUM(BI161:BI162)/SUM(BH161:BH162),0)</f>
        <v>1</v>
      </c>
      <c r="BI214" s="13">
        <f>IFERROR(SUM(BJ160:BJ161)/SUM(BI160:BI161),0)</f>
        <v>1</v>
      </c>
      <c r="BJ214" s="13">
        <f>IFERROR(SUM(BK159:BK160)/SUM(BJ159:BJ160),0)</f>
        <v>1</v>
      </c>
      <c r="BK214" s="13">
        <f>IFERROR(SUM(BL158:BL159)/SUM(BK158:BK159),0)</f>
        <v>1</v>
      </c>
      <c r="BL214" s="13">
        <f>IFERROR(SUM(BM157:BM158)/SUM(BL157:BL158),0)</f>
        <v>1</v>
      </c>
      <c r="BM214" s="13">
        <f>IFERROR(SUM(BN156:BN157)/SUM(BM156:BM157),0)</f>
        <v>1</v>
      </c>
      <c r="BN214" s="13">
        <f>IFERROR(SUM(BO155:BO156)/SUM(BN155:BN156),0)</f>
        <v>1</v>
      </c>
      <c r="BO214" s="13">
        <f>IFERROR(SUM(BP154:BP155)/SUM(BO154:BO155),0)</f>
        <v>1</v>
      </c>
      <c r="BP214" s="13">
        <f>IFERROR(SUM(BQ153:BQ154)/SUM(BP153:BP154),0)</f>
        <v>1</v>
      </c>
      <c r="BQ214" s="13">
        <f>IFERROR(SUM(BR152:BR153)/SUM(BQ152:BQ153),0)</f>
        <v>1</v>
      </c>
      <c r="BR214" s="13">
        <f>IFERROR(SUM(BS151:BS152)/SUM(BR151:BR152),0)</f>
        <v>1</v>
      </c>
      <c r="BS214" s="13">
        <f>IFERROR(SUM(BT150:BT151)/SUM(BS150:BS151),0)</f>
        <v>1</v>
      </c>
      <c r="BT214" s="13">
        <f>IFERROR(SUM(BU149:BU150)/SUM(BT149:BT150),0)</f>
        <v>1.00083289862422</v>
      </c>
      <c r="BU214" s="13">
        <f>IFERROR(SUM(BV148:BV149)/SUM(BU148:BU149),0)</f>
        <v>1</v>
      </c>
      <c r="BV214" s="13">
        <f>IFERROR(SUM(BW147:BW148)/SUM(BV147:BV148),0)</f>
        <v>1</v>
      </c>
      <c r="BW214" s="13">
        <f>IFERROR(SUM(BX146:BX147)/SUM(BW146:BW147),0)</f>
        <v>1</v>
      </c>
      <c r="BX214" s="13">
        <f>IFERROR(SUM(BY145:BY146)/SUM(BX145:BX146),0)</f>
        <v>1</v>
      </c>
      <c r="BY214" s="13">
        <f>IFERROR(SUM(BZ144:BZ145)/SUM(BY144:BY145),0)</f>
        <v>1</v>
      </c>
      <c r="BZ214" s="13">
        <f>IFERROR(SUM(CA143:CA144)/SUM(BZ143:BZ144),0)</f>
        <v>1</v>
      </c>
      <c r="CA214" s="13">
        <f>IFERROR(SUM(CB142:CB143)/SUM(CA142:CA143),0)</f>
        <v>1</v>
      </c>
      <c r="CB214" s="13">
        <f>IFERROR(SUM(CC141:CC142)/SUM(CB141:CB142),0)</f>
        <v>1</v>
      </c>
      <c r="CC214" s="13">
        <f>IFERROR(SUM(CD140:CD141)/SUM(CC140:CC141),0)</f>
        <v>1</v>
      </c>
      <c r="CD214" s="13">
        <f>IFERROR(SUM(CE139:CE140)/SUM(CD139:CD140),0)</f>
        <v>1</v>
      </c>
      <c r="CE214" s="13">
        <f>IFERROR(SUM(CF138:CF139)/SUM(CE138:CE139),0)</f>
        <v>1</v>
      </c>
      <c r="CF214" s="13">
        <f>IFERROR(SUM(CG138:CG138)/SUM(CF138:CF138),0)</f>
        <v>1</v>
      </c>
      <c r="CG214" s="13" t="s">
        <v>25</v>
      </c>
    </row>
    <row r="215" ht="15" customHeight="1" outlineLevel="1" spans="2:85">
      <c r="B215" s="6" t="s">
        <v>30</v>
      </c>
      <c r="C215" s="13">
        <f>IFERROR(AVERAGE(C208:C210),0)</f>
        <v>1.00095022534746</v>
      </c>
      <c r="D215" s="13">
        <f>IFERROR(AVERAGE(D207:D209),0)</f>
        <v>1.00003069907629</v>
      </c>
      <c r="E215" s="13">
        <f>IFERROR(AVERAGE(E206:E208),0)</f>
        <v>0.998512156055801</v>
      </c>
      <c r="F215" s="13">
        <f>IFERROR(AVERAGE(F205:F207),0)</f>
        <v>0.999118380712678</v>
      </c>
      <c r="G215" s="13">
        <f>IFERROR(AVERAGE(G204:G206),0)</f>
        <v>0.999618815742849</v>
      </c>
      <c r="H215" s="13">
        <f>IFERROR(AVERAGE(H203:H205),0)</f>
        <v>0.998923357833925</v>
      </c>
      <c r="I215" s="13">
        <f>IFERROR(AVERAGE(I202:I204),0)</f>
        <v>0.999936320800524</v>
      </c>
      <c r="J215" s="13">
        <f>IFERROR(AVERAGE(J201:J203),0)</f>
        <v>1</v>
      </c>
      <c r="K215" s="13">
        <f>IFERROR(AVERAGE(K200:K202),0)</f>
        <v>1</v>
      </c>
      <c r="L215" s="13">
        <f>IFERROR(AVERAGE(L199:L201),0)</f>
        <v>1</v>
      </c>
      <c r="M215" s="13">
        <f>IFERROR(AVERAGE(M198:M200),0)</f>
        <v>1</v>
      </c>
      <c r="N215" s="13">
        <f>IFERROR(AVERAGE(N197:N199),0)</f>
        <v>1</v>
      </c>
      <c r="O215" s="13">
        <f>IFERROR(AVERAGE(O196:O198),0)</f>
        <v>1</v>
      </c>
      <c r="P215" s="13">
        <f>IFERROR(AVERAGE(P195:P197),0)</f>
        <v>1</v>
      </c>
      <c r="Q215" s="13">
        <f>IFERROR(AVERAGE(Q194:Q196),0)</f>
        <v>1</v>
      </c>
      <c r="R215" s="13">
        <f>IFERROR(AVERAGE(R193:R195),0)</f>
        <v>1</v>
      </c>
      <c r="S215" s="13">
        <f>IFERROR(AVERAGE(S192:S194),0)</f>
        <v>1</v>
      </c>
      <c r="T215" s="13">
        <f>IFERROR(AVERAGE(T191:T193),0)</f>
        <v>1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1.00395014741519</v>
      </c>
      <c r="X215" s="13">
        <f>IFERROR(AVERAGE(X187:X189),0)</f>
        <v>1.00023667304247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X215" s="6" t="s">
        <v>30</v>
      </c>
      <c r="AY215" s="13">
        <f>IFERROR(AVERAGE(AY208:AY210),0)</f>
        <v>1.00100467176207</v>
      </c>
      <c r="AZ215" s="13">
        <f>IFERROR(AVERAGE(AZ207:AZ209),0)</f>
        <v>1.00003572088598</v>
      </c>
      <c r="BA215" s="13">
        <f>IFERROR(AVERAGE(BA206:BA208),0)</f>
        <v>0.998553675957581</v>
      </c>
      <c r="BB215" s="13">
        <f>IFERROR(AVERAGE(BB205:BB207),0)</f>
        <v>0.999123081694119</v>
      </c>
      <c r="BC215" s="13">
        <f>IFERROR(AVERAGE(BC204:BC206),0)</f>
        <v>0.99940716940561</v>
      </c>
      <c r="BD215" s="13">
        <f>IFERROR(AVERAGE(BD203:BD205),0)</f>
        <v>0.998348519704222</v>
      </c>
      <c r="BE215" s="13">
        <f>IFERROR(AVERAGE(BE202:BE204),0)</f>
        <v>0.999917925972351</v>
      </c>
      <c r="BF215" s="13">
        <f>IFERROR(AVERAGE(BF201:BF203),0)</f>
        <v>1</v>
      </c>
      <c r="BG215" s="13">
        <f>IFERROR(AVERAGE(BG200:BG202),0)</f>
        <v>1</v>
      </c>
      <c r="BH215" s="13">
        <f>IFERROR(AVERAGE(BH199:BH201),0)</f>
        <v>1</v>
      </c>
      <c r="BI215" s="13">
        <f>IFERROR(AVERAGE(BI198:BI200),0)</f>
        <v>1</v>
      </c>
      <c r="BJ215" s="13">
        <f>IFERROR(AVERAGE(BJ197:BJ199),0)</f>
        <v>1</v>
      </c>
      <c r="BK215" s="13">
        <f>IFERROR(AVERAGE(BK196:BK198),0)</f>
        <v>1</v>
      </c>
      <c r="BL215" s="13">
        <f>IFERROR(AVERAGE(BL195:BL197),0)</f>
        <v>1</v>
      </c>
      <c r="BM215" s="13">
        <f>IFERROR(AVERAGE(BM194:BM196),0)</f>
        <v>1</v>
      </c>
      <c r="BN215" s="13">
        <f>IFERROR(AVERAGE(BN193:BN195),0)</f>
        <v>1</v>
      </c>
      <c r="BO215" s="13">
        <f>IFERROR(AVERAGE(BO192:BO194),0)</f>
        <v>1</v>
      </c>
      <c r="BP215" s="13">
        <f>IFERROR(AVERAGE(BP191:BP193),0)</f>
        <v>1</v>
      </c>
      <c r="BQ215" s="13">
        <f>IFERROR(AVERAGE(BQ190:BQ192),0)</f>
        <v>1</v>
      </c>
      <c r="BR215" s="13">
        <f>IFERROR(AVERAGE(BR189:BR191),0)</f>
        <v>1</v>
      </c>
      <c r="BS215" s="13">
        <f>IFERROR(AVERAGE(BS188:BS190),0)</f>
        <v>1.0050294935088</v>
      </c>
      <c r="BT215" s="13">
        <f>IFERROR(AVERAGE(BT187:BT189),0)</f>
        <v>1.00030038079951</v>
      </c>
      <c r="BU215" s="13">
        <f>IFERROR(AVERAGE(BU186:BU188),0)</f>
        <v>1</v>
      </c>
      <c r="BV215" s="13">
        <f>IFERROR(AVERAGE(BV185:BV187),0)</f>
        <v>1</v>
      </c>
      <c r="BW215" s="13">
        <f>IFERROR(AVERAGE(BW184:BW186),0)</f>
        <v>1</v>
      </c>
      <c r="BX215" s="13">
        <f>IFERROR(AVERAGE(BX183:BX185),0)</f>
        <v>1</v>
      </c>
      <c r="BY215" s="13">
        <f>IFERROR(AVERAGE(BY182:BY184),0)</f>
        <v>1</v>
      </c>
      <c r="BZ215" s="13">
        <f>IFERROR(AVERAGE(BZ181:BZ183),0)</f>
        <v>1</v>
      </c>
      <c r="CA215" s="13">
        <f>IFERROR(AVERAGE(CA180:CA182),0)</f>
        <v>1</v>
      </c>
      <c r="CB215" s="13">
        <f>IFERROR(AVERAGE(CB179:CB181),0)</f>
        <v>1</v>
      </c>
      <c r="CC215" s="13">
        <f>IFERROR(AVERAGE(CC178:CC180),0)</f>
        <v>1</v>
      </c>
      <c r="CD215" s="13">
        <f>IFERROR(AVERAGE(CD177:CD179),0)</f>
        <v>1</v>
      </c>
      <c r="CE215" s="13">
        <f>IFERROR(AVERAGE(CE177:CE178),0)</f>
        <v>1</v>
      </c>
      <c r="CF215" s="13">
        <f>IFERROR(AVERAGE(CF177:CF177),0)</f>
        <v>1</v>
      </c>
      <c r="CG215" s="13" t="s">
        <v>25</v>
      </c>
    </row>
    <row r="216" ht="15" customHeight="1" outlineLevel="1" spans="2:85">
      <c r="B216" s="6" t="s">
        <v>31</v>
      </c>
      <c r="C216" s="13">
        <f>IFERROR(SUM(D169:D171)/SUM(C169:C171),0)</f>
        <v>1.00094450746511</v>
      </c>
      <c r="D216" s="13">
        <f>IFERROR(SUM(E168:E170)/SUM(D168:D170),0)</f>
        <v>1.00004755251711</v>
      </c>
      <c r="E216" s="13">
        <f>IFERROR(SUM(F167:F169)/SUM(E167:E169),0)</f>
        <v>0.998581036290165</v>
      </c>
      <c r="F216" s="13">
        <f>IFERROR(SUM(G166:G168)/SUM(F166:F168),0)</f>
        <v>0.99917234690282</v>
      </c>
      <c r="G216" s="13">
        <f>IFERROR(SUM(H165:H167)/SUM(G165:G167),0)</f>
        <v>0.999609852449838</v>
      </c>
      <c r="H216" s="13">
        <f>IFERROR(SUM(I164:I166)/SUM(H164:H166),0)</f>
        <v>0.999035894897327</v>
      </c>
      <c r="I216" s="13">
        <f>IFERROR(SUM(J163:J165)/SUM(I163:I165),0)</f>
        <v>0.999941813644101</v>
      </c>
      <c r="J216" s="13">
        <f>IFERROR(SUM(K162:K164)/SUM(J162:J164),0)</f>
        <v>1</v>
      </c>
      <c r="K216" s="13">
        <f>IFERROR(SUM(L161:L163)/SUM(K161:K163),0)</f>
        <v>1</v>
      </c>
      <c r="L216" s="13">
        <f>IFERROR(SUM(M160:M162)/SUM(L160:L162),0)</f>
        <v>1</v>
      </c>
      <c r="M216" s="13">
        <f>IFERROR(SUM(N159:N161)/SUM(M159:M161),0)</f>
        <v>1</v>
      </c>
      <c r="N216" s="13">
        <f>IFERROR(SUM(O158:O160)/SUM(N158:N160),0)</f>
        <v>1</v>
      </c>
      <c r="O216" s="13">
        <f>IFERROR(SUM(P157:P159)/SUM(O157:O159),0)</f>
        <v>1</v>
      </c>
      <c r="P216" s="13">
        <f>IFERROR(SUM(Q156:Q158)/SUM(P156:P158),0)</f>
        <v>1</v>
      </c>
      <c r="Q216" s="13">
        <f>IFERROR(SUM(R155:R157)/SUM(Q155:Q157),0)</f>
        <v>1</v>
      </c>
      <c r="R216" s="13">
        <f>IFERROR(SUM(S154:S156)/SUM(R154:R156),0)</f>
        <v>1</v>
      </c>
      <c r="S216" s="13">
        <f>IFERROR(SUM(T153:T155)/SUM(S153:S155),0)</f>
        <v>1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1.00863351357498</v>
      </c>
      <c r="X216" s="13">
        <f>IFERROR(SUM(Y148:Y150)/SUM(X148:X150),0)</f>
        <v>1.00046733726451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X216" s="6" t="s">
        <v>31</v>
      </c>
      <c r="AY216" s="13">
        <f>IFERROR(SUM(AZ169:AZ171)/SUM(AY169:AY171),0)</f>
        <v>1.00099258936873</v>
      </c>
      <c r="AZ216" s="13">
        <f>IFERROR(SUM(BA168:BA170)/SUM(AZ168:AZ170),0)</f>
        <v>1.00004592235569</v>
      </c>
      <c r="BA216" s="13">
        <f>IFERROR(SUM(BB167:BB169)/SUM(BA167:BA169),0)</f>
        <v>0.998636186260381</v>
      </c>
      <c r="BB216" s="13">
        <f>IFERROR(SUM(BC166:BC168)/SUM(BB166:BB168),0)</f>
        <v>0.999181743563594</v>
      </c>
      <c r="BC216" s="13">
        <f>IFERROR(SUM(BD165:BD167)/SUM(BC165:BC167),0)</f>
        <v>0.99939504627239</v>
      </c>
      <c r="BD216" s="13">
        <f>IFERROR(SUM(BE164:BE166)/SUM(BD164:BD166),0)</f>
        <v>0.99849194017043</v>
      </c>
      <c r="BE216" s="13">
        <f>IFERROR(SUM(BF163:BF165)/SUM(BE163:BE165),0)</f>
        <v>0.999925330003675</v>
      </c>
      <c r="BF216" s="13">
        <f>IFERROR(SUM(BG162:BG164)/SUM(BF162:BF164),0)</f>
        <v>1</v>
      </c>
      <c r="BG216" s="13">
        <f>IFERROR(SUM(BH161:BH163)/SUM(BG161:BG163),0)</f>
        <v>1</v>
      </c>
      <c r="BH216" s="13">
        <f>IFERROR(SUM(BI160:BI162)/SUM(BH160:BH162),0)</f>
        <v>1</v>
      </c>
      <c r="BI216" s="13">
        <f>IFERROR(SUM(BJ159:BJ161)/SUM(BI159:BI161),0)</f>
        <v>1</v>
      </c>
      <c r="BJ216" s="13">
        <f>IFERROR(SUM(BK158:BK160)/SUM(BJ158:BJ160),0)</f>
        <v>1</v>
      </c>
      <c r="BK216" s="13">
        <f>IFERROR(SUM(BL157:BL159)/SUM(BK157:BK159),0)</f>
        <v>1</v>
      </c>
      <c r="BL216" s="13">
        <f>IFERROR(SUM(BM156:BM158)/SUM(BL156:BL158),0)</f>
        <v>1</v>
      </c>
      <c r="BM216" s="13">
        <f>IFERROR(SUM(BN155:BN157)/SUM(BM155:BM157),0)</f>
        <v>1</v>
      </c>
      <c r="BN216" s="13">
        <f>IFERROR(SUM(BO154:BO156)/SUM(BN154:BN156),0)</f>
        <v>1</v>
      </c>
      <c r="BO216" s="13">
        <f>IFERROR(SUM(BP153:BP155)/SUM(BO153:BO155),0)</f>
        <v>1</v>
      </c>
      <c r="BP216" s="13">
        <f>IFERROR(SUM(BQ152:BQ154)/SUM(BP152:BP154),0)</f>
        <v>1</v>
      </c>
      <c r="BQ216" s="13">
        <f>IFERROR(SUM(BR151:BR153)/SUM(BQ151:BQ153),0)</f>
        <v>1</v>
      </c>
      <c r="BR216" s="13">
        <f>IFERROR(SUM(BS150:BS152)/SUM(BR150:BR152),0)</f>
        <v>1</v>
      </c>
      <c r="BS216" s="13">
        <f>IFERROR(SUM(BT149:BT151)/SUM(BS149:BS151),0)</f>
        <v>1.01336120464113</v>
      </c>
      <c r="BT216" s="13">
        <f>IFERROR(SUM(BU148:BU150)/SUM(BT148:BT150),0)</f>
        <v>1.00064028821212</v>
      </c>
      <c r="BU216" s="13">
        <f>IFERROR(SUM(BV147:BV149)/SUM(BU147:BU149),0)</f>
        <v>1</v>
      </c>
      <c r="BV216" s="13">
        <f>IFERROR(SUM(BW146:BW148)/SUM(BV146:BV148),0)</f>
        <v>1</v>
      </c>
      <c r="BW216" s="13">
        <f>IFERROR(SUM(BX145:BX147)/SUM(BW145:BW147),0)</f>
        <v>1</v>
      </c>
      <c r="BX216" s="13">
        <f>IFERROR(SUM(BY144:BY146)/SUM(BX144:BX146),0)</f>
        <v>1</v>
      </c>
      <c r="BY216" s="13">
        <f>IFERROR(SUM(BZ143:BZ145)/SUM(BY143:BY145),0)</f>
        <v>1</v>
      </c>
      <c r="BZ216" s="13">
        <f>IFERROR(SUM(CA142:CA144)/SUM(BZ142:BZ144),0)</f>
        <v>1</v>
      </c>
      <c r="CA216" s="13">
        <f>IFERROR(SUM(CB141:CB143)/SUM(CA141:CA143),0)</f>
        <v>1</v>
      </c>
      <c r="CB216" s="13">
        <f>IFERROR(SUM(CC140:CC142)/SUM(CB140:CB142),0)</f>
        <v>1</v>
      </c>
      <c r="CC216" s="13">
        <f>IFERROR(SUM(CD139:CD141)/SUM(CC139:CC141),0)</f>
        <v>1</v>
      </c>
      <c r="CD216" s="13">
        <f>IFERROR(SUM(CE138:CE140)/SUM(CD138:CD140),0)</f>
        <v>1</v>
      </c>
      <c r="CE216" s="13">
        <f>IFERROR(SUM(CF138:CF139)/SUM(CE138:CE139),0)</f>
        <v>1</v>
      </c>
      <c r="CF216" s="13">
        <f>IFERROR(SUM(CG138:CG138)/SUM(CF138:CF138),0)</f>
        <v>1</v>
      </c>
      <c r="CG216" s="13" t="s">
        <v>25</v>
      </c>
    </row>
    <row r="217" ht="15" customHeight="1" outlineLevel="1" spans="2:85">
      <c r="B217" s="6" t="s">
        <v>32</v>
      </c>
      <c r="C217" s="13">
        <f>IFERROR(SUM(D168:D171)/SUM(C168:C171),0)</f>
        <v>1.00252684519289</v>
      </c>
      <c r="D217" s="13">
        <f>IFERROR(SUM(E167:E170)/SUM(D167:D170),0)</f>
        <v>0.99934354161546</v>
      </c>
      <c r="E217" s="13">
        <f>IFERROR(SUM(F166:F169)/SUM(E166:E169),0)</f>
        <v>0.998568879992602</v>
      </c>
      <c r="F217" s="13">
        <f>IFERROR(SUM(G165:G168)/SUM(F165:F168),0)</f>
        <v>0.999206571487532</v>
      </c>
      <c r="G217" s="13">
        <f>IFERROR(SUM(H164:H167)/SUM(G164:G167),0)</f>
        <v>0.999229305106526</v>
      </c>
      <c r="H217" s="13">
        <f>IFERROR(SUM(I163:I166)/SUM(H163:H166),0)</f>
        <v>0.999144883266828</v>
      </c>
      <c r="I217" s="13">
        <f>IFERROR(SUM(J162:J165)/SUM(I162:I165),0)</f>
        <v>0.999954739788077</v>
      </c>
      <c r="J217" s="13">
        <f>IFERROR(SUM(K161:K164)/SUM(J161:J164),0)</f>
        <v>1</v>
      </c>
      <c r="K217" s="13">
        <f>IFERROR(SUM(L160:L163)/SUM(K160:K163),0)</f>
        <v>1</v>
      </c>
      <c r="L217" s="13">
        <f>IFERROR(SUM(M159:M162)/SUM(L159:L162),0)</f>
        <v>1</v>
      </c>
      <c r="M217" s="13">
        <f>IFERROR(SUM(N158:N161)/SUM(M158:M161),0)</f>
        <v>1</v>
      </c>
      <c r="N217" s="13">
        <f>IFERROR(SUM(O157:O160)/SUM(N157:N160),0)</f>
        <v>1</v>
      </c>
      <c r="O217" s="13">
        <f>IFERROR(SUM(P156:P159)/SUM(O156:O159),0)</f>
        <v>1</v>
      </c>
      <c r="P217" s="13">
        <f>IFERROR(SUM(Q155:Q158)/SUM(P155:P158),0)</f>
        <v>1</v>
      </c>
      <c r="Q217" s="13">
        <f>IFERROR(SUM(R154:R157)/SUM(Q154:Q157),0)</f>
        <v>1</v>
      </c>
      <c r="R217" s="13">
        <f>IFERROR(SUM(S153:S156)/SUM(R153:R156),0)</f>
        <v>1</v>
      </c>
      <c r="S217" s="13">
        <f>IFERROR(SUM(T152:T155)/SUM(S152:S155),0)</f>
        <v>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1.00691851881767</v>
      </c>
      <c r="X217" s="13">
        <f>IFERROR(SUM(Y147:Y150)/SUM(X147:X150),0)</f>
        <v>1.00038810890807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X217" s="6" t="s">
        <v>32</v>
      </c>
      <c r="AY217" s="13">
        <f>IFERROR(SUM(AZ168:AZ171)/SUM(AY168:AY171),0)</f>
        <v>1.00252005803643</v>
      </c>
      <c r="AZ217" s="13">
        <f>IFERROR(SUM(BA167:BA170)/SUM(AZ167:AZ170),0)</f>
        <v>0.999701212933834</v>
      </c>
      <c r="BA217" s="13">
        <f>IFERROR(SUM(BB166:BB169)/SUM(BA166:BA169),0)</f>
        <v>0.998744210199457</v>
      </c>
      <c r="BB217" s="13">
        <f>IFERROR(SUM(BC165:BC168)/SUM(BB165:BB168),0)</f>
        <v>0.999359671653988</v>
      </c>
      <c r="BC217" s="13">
        <f>IFERROR(SUM(BD164:BD167)/SUM(BC164:BC167),0)</f>
        <v>0.999081887087015</v>
      </c>
      <c r="BD217" s="13">
        <f>IFERROR(SUM(BE163:BE166)/SUM(BD163:BD166),0)</f>
        <v>0.998735727136326</v>
      </c>
      <c r="BE217" s="13">
        <f>IFERROR(SUM(BF162:BF165)/SUM(BE162:BE165),0)</f>
        <v>0.99994187276906</v>
      </c>
      <c r="BF217" s="13">
        <f>IFERROR(SUM(BG161:BG164)/SUM(BF161:BF164),0)</f>
        <v>1</v>
      </c>
      <c r="BG217" s="13">
        <f>IFERROR(SUM(BH160:BH163)/SUM(BG160:BG163),0)</f>
        <v>1</v>
      </c>
      <c r="BH217" s="13">
        <f>IFERROR(SUM(BI159:BI162)/SUM(BH159:BH162),0)</f>
        <v>1</v>
      </c>
      <c r="BI217" s="13">
        <f>IFERROR(SUM(BJ158:BJ161)/SUM(BI158:BI161),0)</f>
        <v>1</v>
      </c>
      <c r="BJ217" s="13">
        <f>IFERROR(SUM(BK157:BK160)/SUM(BJ157:BJ160),0)</f>
        <v>1</v>
      </c>
      <c r="BK217" s="13">
        <f>IFERROR(SUM(BL156:BL159)/SUM(BK156:BK159),0)</f>
        <v>1</v>
      </c>
      <c r="BL217" s="13">
        <f>IFERROR(SUM(BM155:BM158)/SUM(BL155:BL158),0)</f>
        <v>1</v>
      </c>
      <c r="BM217" s="13">
        <f>IFERROR(SUM(BN154:BN157)/SUM(BM154:BM157),0)</f>
        <v>1</v>
      </c>
      <c r="BN217" s="13">
        <f>IFERROR(SUM(BO153:BO156)/SUM(BN153:BN156),0)</f>
        <v>1</v>
      </c>
      <c r="BO217" s="13">
        <f>IFERROR(SUM(BP152:BP155)/SUM(BO152:BO155),0)</f>
        <v>1</v>
      </c>
      <c r="BP217" s="13">
        <f>IFERROR(SUM(BQ151:BQ154)/SUM(BP151:BP154),0)</f>
        <v>1</v>
      </c>
      <c r="BQ217" s="13">
        <f>IFERROR(SUM(BR150:BR153)/SUM(BQ150:BQ153),0)</f>
        <v>1</v>
      </c>
      <c r="BR217" s="13">
        <f>IFERROR(SUM(BS149:BS152)/SUM(BR149:BR152),0)</f>
        <v>1</v>
      </c>
      <c r="BS217" s="13">
        <f>IFERROR(SUM(BT148:BT151)/SUM(BS148:BS151),0)</f>
        <v>1.01033703834705</v>
      </c>
      <c r="BT217" s="13">
        <f>IFERROR(SUM(BU147:BU150)/SUM(BT147:BT150),0)</f>
        <v>1.00052427112857</v>
      </c>
      <c r="BU217" s="13">
        <f>IFERROR(SUM(BV146:BV149)/SUM(BU146:BU149),0)</f>
        <v>1</v>
      </c>
      <c r="BV217" s="13">
        <f>IFERROR(SUM(BW145:BW148)/SUM(BV145:BV148),0)</f>
        <v>1</v>
      </c>
      <c r="BW217" s="13">
        <f>IFERROR(SUM(BX144:BX147)/SUM(BW144:BW147),0)</f>
        <v>1</v>
      </c>
      <c r="BX217" s="13">
        <f>IFERROR(SUM(BY143:BY146)/SUM(BX143:BX146),0)</f>
        <v>1</v>
      </c>
      <c r="BY217" s="13">
        <f>IFERROR(SUM(BZ142:BZ145)/SUM(BY142:BY145),0)</f>
        <v>1</v>
      </c>
      <c r="BZ217" s="13">
        <f>IFERROR(SUM(CA141:CA144)/SUM(BZ141:BZ144),0)</f>
        <v>1</v>
      </c>
      <c r="CA217" s="13">
        <f>IFERROR(SUM(CB140:CB143)/SUM(CA140:CA143),0)</f>
        <v>1</v>
      </c>
      <c r="CB217" s="13">
        <f>IFERROR(SUM(CC139:CC142)/SUM(CB139:CB142),0)</f>
        <v>1</v>
      </c>
      <c r="CC217" s="13">
        <f>IFERROR(SUM(CD138:CD141)/SUM(CC138:CC141),0)</f>
        <v>1</v>
      </c>
      <c r="CD217" s="13">
        <f>IFERROR(SUM(CE138:CE140)/SUM(CD138:CD140),0)</f>
        <v>1</v>
      </c>
      <c r="CE217" s="13">
        <f>IFERROR(SUM(CF138:CF139)/SUM(CE138:CE139),0)</f>
        <v>1</v>
      </c>
      <c r="CF217" s="13">
        <f>IFERROR(SUM(CG138:CG138)/SUM(CF138:CF138),0)</f>
        <v>1</v>
      </c>
      <c r="CG217" s="13" t="s">
        <v>25</v>
      </c>
    </row>
    <row r="218" ht="15" customHeight="1" outlineLevel="1" spans="2:85">
      <c r="B218" s="6" t="s">
        <v>33</v>
      </c>
      <c r="C218" s="13">
        <f>IFERROR(SUM(D167:D171)/SUM(C167:C171),0)</f>
        <v>1.00344017378738</v>
      </c>
      <c r="D218" s="13">
        <f>IFERROR(SUM(E166:E170)/SUM(D166:D170),0)</f>
        <v>0.999077023188083</v>
      </c>
      <c r="E218" s="13">
        <f>IFERROR(SUM(F165:F169)/SUM(E165:E169),0)</f>
        <v>0.998141504540886</v>
      </c>
      <c r="F218" s="13">
        <f>IFERROR(SUM(G164:G168)/SUM(F164:F168),0)</f>
        <v>0.998026050088479</v>
      </c>
      <c r="G218" s="13">
        <f>IFERROR(SUM(H163:H167)/SUM(G163:G167),0)</f>
        <v>0.999347622037748</v>
      </c>
      <c r="H218" s="13">
        <f>IFERROR(SUM(I162:I166)/SUM(H162:H166),0)</f>
        <v>0.999275552362361</v>
      </c>
      <c r="I218" s="13">
        <f>IFERROR(SUM(J161:J165)/SUM(I161:I165),0)</f>
        <v>0.999965055343655</v>
      </c>
      <c r="J218" s="13">
        <f>IFERROR(SUM(K160:K164)/SUM(J160:J164),0)</f>
        <v>1</v>
      </c>
      <c r="K218" s="13">
        <f>IFERROR(SUM(L159:L163)/SUM(K159:K163),0)</f>
        <v>1</v>
      </c>
      <c r="L218" s="13">
        <f>IFERROR(SUM(M158:M162)/SUM(L158:L162),0)</f>
        <v>1</v>
      </c>
      <c r="M218" s="13">
        <f>IFERROR(SUM(N157:N161)/SUM(M157:M161),0)</f>
        <v>1</v>
      </c>
      <c r="N218" s="13">
        <f>IFERROR(SUM(O156:O160)/SUM(N156:N160),0)</f>
        <v>1</v>
      </c>
      <c r="O218" s="13">
        <f>IFERROR(SUM(P155:P159)/SUM(O155:O159),0)</f>
        <v>1</v>
      </c>
      <c r="P218" s="13">
        <f>IFERROR(SUM(Q154:Q158)/SUM(P154:P158),0)</f>
        <v>1</v>
      </c>
      <c r="Q218" s="13">
        <f>IFERROR(SUM(R153:R157)/SUM(Q153:Q157),0)</f>
        <v>1</v>
      </c>
      <c r="R218" s="13">
        <f>IFERROR(SUM(S152:S156)/SUM(R152:R156),0)</f>
        <v>1</v>
      </c>
      <c r="S218" s="13">
        <f>IFERROR(SUM(T151:T155)/SUM(S151:S155),0)</f>
        <v>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1.00584721921797</v>
      </c>
      <c r="X218" s="13">
        <f>IFERROR(SUM(Y146:Y150)/SUM(X146:X150),0)</f>
        <v>1.00034125804493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X218" s="6" t="s">
        <v>33</v>
      </c>
      <c r="AY218" s="13">
        <f>IFERROR(SUM(AZ167:AZ171)/SUM(AY167:AY171),0)</f>
        <v>1.00515665727427</v>
      </c>
      <c r="AZ218" s="13">
        <f>IFERROR(SUM(BA166:BA170)/SUM(AZ166:AZ170),0)</f>
        <v>1.00008993729787</v>
      </c>
      <c r="BA218" s="13">
        <f>IFERROR(SUM(BB165:BB169)/SUM(BA165:BA169),0)</f>
        <v>0.998750261178973</v>
      </c>
      <c r="BB218" s="13">
        <f>IFERROR(SUM(BC164:BC168)/SUM(BB164:BB168),0)</f>
        <v>0.998190413768519</v>
      </c>
      <c r="BC218" s="13">
        <f>IFERROR(SUM(BD163:BD167)/SUM(BC163:BC167),0)</f>
        <v>0.999225805228611</v>
      </c>
      <c r="BD218" s="13">
        <f>IFERROR(SUM(BE162:BE166)/SUM(BD162:BD166),0)</f>
        <v>0.998937258131778</v>
      </c>
      <c r="BE218" s="13">
        <f>IFERROR(SUM(BF161:BF165)/SUM(BE161:BE165),0)</f>
        <v>0.999955040522924</v>
      </c>
      <c r="BF218" s="13">
        <f>IFERROR(SUM(BG160:BG164)/SUM(BF160:BF164),0)</f>
        <v>1</v>
      </c>
      <c r="BG218" s="13">
        <f>IFERROR(SUM(BH159:BH163)/SUM(BG159:BG163),0)</f>
        <v>1</v>
      </c>
      <c r="BH218" s="13">
        <f>IFERROR(SUM(BI158:BI162)/SUM(BH158:BH162),0)</f>
        <v>1</v>
      </c>
      <c r="BI218" s="13">
        <f>IFERROR(SUM(BJ157:BJ161)/SUM(BI157:BI161),0)</f>
        <v>1</v>
      </c>
      <c r="BJ218" s="13">
        <f>IFERROR(SUM(BK156:BK160)/SUM(BJ156:BJ160),0)</f>
        <v>1</v>
      </c>
      <c r="BK218" s="13">
        <f>IFERROR(SUM(BL155:BL159)/SUM(BK155:BK159),0)</f>
        <v>1</v>
      </c>
      <c r="BL218" s="13">
        <f>IFERROR(SUM(BM154:BM158)/SUM(BL154:BL158),0)</f>
        <v>1</v>
      </c>
      <c r="BM218" s="13">
        <f>IFERROR(SUM(BN153:BN157)/SUM(BM153:BM157),0)</f>
        <v>1</v>
      </c>
      <c r="BN218" s="13">
        <f>IFERROR(SUM(BO152:BO156)/SUM(BN152:BN156),0)</f>
        <v>1</v>
      </c>
      <c r="BO218" s="13">
        <f>IFERROR(SUM(BP151:BP155)/SUM(BO151:BO155),0)</f>
        <v>1</v>
      </c>
      <c r="BP218" s="13">
        <f>IFERROR(SUM(BQ150:BQ154)/SUM(BP150:BP154),0)</f>
        <v>1</v>
      </c>
      <c r="BQ218" s="13">
        <f>IFERROR(SUM(BR149:BR153)/SUM(BQ149:BQ153),0)</f>
        <v>1</v>
      </c>
      <c r="BR218" s="13">
        <f>IFERROR(SUM(BS148:BS152)/SUM(BR148:BR152),0)</f>
        <v>1</v>
      </c>
      <c r="BS218" s="13">
        <f>IFERROR(SUM(BT147:BT151)/SUM(BS147:BS151),0)</f>
        <v>1.00849673118009</v>
      </c>
      <c r="BT218" s="13">
        <f>IFERROR(SUM(BU146:BU150)/SUM(BT146:BT150),0)</f>
        <v>1.0004608407987</v>
      </c>
      <c r="BU218" s="13">
        <f>IFERROR(SUM(BV145:BV149)/SUM(BU145:BU149),0)</f>
        <v>1</v>
      </c>
      <c r="BV218" s="13">
        <f>IFERROR(SUM(BW144:BW148)/SUM(BV144:BV148),0)</f>
        <v>1</v>
      </c>
      <c r="BW218" s="13">
        <f>IFERROR(SUM(BX143:BX147)/SUM(BW143:BW147),0)</f>
        <v>1</v>
      </c>
      <c r="BX218" s="13">
        <f>IFERROR(SUM(BY142:BY146)/SUM(BX142:BX146),0)</f>
        <v>1</v>
      </c>
      <c r="BY218" s="13">
        <f>IFERROR(SUM(BZ141:BZ145)/SUM(BY141:BY145),0)</f>
        <v>1</v>
      </c>
      <c r="BZ218" s="13">
        <f>IFERROR(SUM(CA140:CA144)/SUM(BZ140:BZ144),0)</f>
        <v>1</v>
      </c>
      <c r="CA218" s="13">
        <f>IFERROR(SUM(CB139:CB143)/SUM(CA139:CA143),0)</f>
        <v>1</v>
      </c>
      <c r="CB218" s="13">
        <f>IFERROR(SUM(CC138:CC142)/SUM(CB138:CB142),0)</f>
        <v>1</v>
      </c>
      <c r="CC218" s="13">
        <f>IFERROR(SUM(CD138:CD141)/SUM(CC138:CC141),0)</f>
        <v>1</v>
      </c>
      <c r="CD218" s="13">
        <f>IFERROR(SUM(CE138:CE140)/SUM(CD138:CD140),0)</f>
        <v>1</v>
      </c>
      <c r="CE218" s="13">
        <f>IFERROR(SUM(CF138:CF139)/SUM(CE138:CE139),0)</f>
        <v>1</v>
      </c>
      <c r="CF218" s="13">
        <f>IFERROR(SUM(CG138:CG138)/SUM(CF138:CF138),0)</f>
        <v>1</v>
      </c>
      <c r="CG218" s="13" t="s">
        <v>25</v>
      </c>
    </row>
    <row r="219" ht="15" customHeight="1" outlineLevel="1" spans="2:85">
      <c r="B219" s="6" t="s">
        <v>34</v>
      </c>
      <c r="C219" s="13">
        <f>IFERROR(SUM(D166:D171)/SUM(C166:C171),0)</f>
        <v>1.00356385846095</v>
      </c>
      <c r="D219" s="13">
        <f>IFERROR(SUM(E165:E170)/SUM(D165:D170),0)</f>
        <v>0.998422574752737</v>
      </c>
      <c r="E219" s="13">
        <f>IFERROR(SUM(F164:F169)/SUM(E164:E169),0)</f>
        <v>0.997826787685865</v>
      </c>
      <c r="F219" s="13">
        <f>IFERROR(SUM(G163:G168)/SUM(F163:F168),0)</f>
        <v>0.998089315507086</v>
      </c>
      <c r="G219" s="13">
        <f>IFERROR(SUM(H162:H167)/SUM(G162:G167),0)</f>
        <v>0.999439646310077</v>
      </c>
      <c r="H219" s="13">
        <f>IFERROR(SUM(I161:I166)/SUM(H161:H166),0)</f>
        <v>0.99941125178737</v>
      </c>
      <c r="I219" s="13">
        <f>IFERROR(SUM(J160:J165)/SUM(I160:I165),0)</f>
        <v>0.999942479634976</v>
      </c>
      <c r="J219" s="13">
        <f>IFERROR(SUM(K159:K164)/SUM(J159:J164),0)</f>
        <v>1</v>
      </c>
      <c r="K219" s="13">
        <f>IFERROR(SUM(L158:L163)/SUM(K158:K163),0)</f>
        <v>1</v>
      </c>
      <c r="L219" s="13">
        <f>IFERROR(SUM(M157:M162)/SUM(L157:L162),0)</f>
        <v>1</v>
      </c>
      <c r="M219" s="13">
        <f>IFERROR(SUM(N156:N161)/SUM(M156:M161),0)</f>
        <v>1</v>
      </c>
      <c r="N219" s="13">
        <f>IFERROR(SUM(O155:O160)/SUM(N155:N160),0)</f>
        <v>1</v>
      </c>
      <c r="O219" s="13">
        <f>IFERROR(SUM(P154:P159)/SUM(O154:O159),0)</f>
        <v>1</v>
      </c>
      <c r="P219" s="13">
        <f>IFERROR(SUM(Q153:Q158)/SUM(P153:P158),0)</f>
        <v>1</v>
      </c>
      <c r="Q219" s="13">
        <f>IFERROR(SUM(R152:R157)/SUM(Q152:Q157),0)</f>
        <v>1</v>
      </c>
      <c r="R219" s="13">
        <f>IFERROR(SUM(S151:S156)/SUM(R151:R156),0)</f>
        <v>1</v>
      </c>
      <c r="S219" s="13">
        <f>IFERROR(SUM(T150:T155)/SUM(S150:S155),0)</f>
        <v>1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1.00519570117875</v>
      </c>
      <c r="X219" s="13">
        <f>IFERROR(SUM(Y145:Y150)/SUM(X145:X150),0)</f>
        <v>1.0003032995065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X219" s="6" t="s">
        <v>34</v>
      </c>
      <c r="AY219" s="13">
        <f>IFERROR(SUM(AZ166:AZ171)/SUM(AY166:AY171),0)</f>
        <v>1.00501141472832</v>
      </c>
      <c r="AZ219" s="13">
        <f>IFERROR(SUM(BA165:BA170)/SUM(AZ165:AZ170),0)</f>
        <v>0.999281374228623</v>
      </c>
      <c r="BA219" s="13">
        <f>IFERROR(SUM(BB164:BB169)/SUM(BA164:BA169),0)</f>
        <v>0.998361691701719</v>
      </c>
      <c r="BB219" s="13">
        <f>IFERROR(SUM(BC163:BC168)/SUM(BB163:BB168),0)</f>
        <v>0.998232177770058</v>
      </c>
      <c r="BC219" s="13">
        <f>IFERROR(SUM(BD162:BD167)/SUM(BC162:BC167),0)</f>
        <v>0.999334854022661</v>
      </c>
      <c r="BD219" s="13">
        <f>IFERROR(SUM(BE161:BE166)/SUM(BD161:BD166),0)</f>
        <v>0.999135269138651</v>
      </c>
      <c r="BE219" s="13">
        <f>IFERROR(SUM(BF160:BF165)/SUM(BE160:BE165),0)</f>
        <v>0.999918298236914</v>
      </c>
      <c r="BF219" s="13">
        <f>IFERROR(SUM(BG159:BG164)/SUM(BF159:BF164),0)</f>
        <v>1</v>
      </c>
      <c r="BG219" s="13">
        <f>IFERROR(SUM(BH158:BH163)/SUM(BG158:BG163),0)</f>
        <v>1</v>
      </c>
      <c r="BH219" s="13">
        <f>IFERROR(SUM(BI157:BI162)/SUM(BH157:BH162),0)</f>
        <v>1</v>
      </c>
      <c r="BI219" s="13">
        <f>IFERROR(SUM(BJ156:BJ161)/SUM(BI156:BI161),0)</f>
        <v>1</v>
      </c>
      <c r="BJ219" s="13">
        <f>IFERROR(SUM(BK155:BK160)/SUM(BJ155:BJ160),0)</f>
        <v>1</v>
      </c>
      <c r="BK219" s="13">
        <f>IFERROR(SUM(BL154:BL159)/SUM(BK154:BK159),0)</f>
        <v>1</v>
      </c>
      <c r="BL219" s="13">
        <f>IFERROR(SUM(BM153:BM158)/SUM(BL153:BL158),0)</f>
        <v>1</v>
      </c>
      <c r="BM219" s="13">
        <f>IFERROR(SUM(BN152:BN157)/SUM(BM152:BM157),0)</f>
        <v>1</v>
      </c>
      <c r="BN219" s="13">
        <f>IFERROR(SUM(BO151:BO156)/SUM(BN151:BN156),0)</f>
        <v>1</v>
      </c>
      <c r="BO219" s="13">
        <f>IFERROR(SUM(BP150:BP155)/SUM(BO150:BO155),0)</f>
        <v>1</v>
      </c>
      <c r="BP219" s="13">
        <f>IFERROR(SUM(BQ149:BQ154)/SUM(BP149:BP154),0)</f>
        <v>1</v>
      </c>
      <c r="BQ219" s="13">
        <f>IFERROR(SUM(BR148:BR153)/SUM(BQ148:BQ153),0)</f>
        <v>1</v>
      </c>
      <c r="BR219" s="13">
        <f>IFERROR(SUM(BS147:BS152)/SUM(BR147:BR152),0)</f>
        <v>1</v>
      </c>
      <c r="BS219" s="13">
        <f>IFERROR(SUM(BT146:BT151)/SUM(BS146:BS151),0)</f>
        <v>1.00748454745874</v>
      </c>
      <c r="BT219" s="13">
        <f>IFERROR(SUM(BU145:BU150)/SUM(BT145:BT150),0)</f>
        <v>1.00040891714889</v>
      </c>
      <c r="BU219" s="13">
        <f>IFERROR(SUM(BV144:BV149)/SUM(BU144:BU149),0)</f>
        <v>1</v>
      </c>
      <c r="BV219" s="13">
        <f>IFERROR(SUM(BW143:BW148)/SUM(BV143:BV148),0)</f>
        <v>1</v>
      </c>
      <c r="BW219" s="13">
        <f>IFERROR(SUM(BX142:BX147)/SUM(BW142:BW147),0)</f>
        <v>1</v>
      </c>
      <c r="BX219" s="13">
        <f>IFERROR(SUM(BY141:BY146)/SUM(BX141:BX146),0)</f>
        <v>1</v>
      </c>
      <c r="BY219" s="13">
        <f>IFERROR(SUM(BZ140:BZ145)/SUM(BY140:BY145),0)</f>
        <v>1</v>
      </c>
      <c r="BZ219" s="13">
        <f>IFERROR(SUM(CA139:CA144)/SUM(BZ139:BZ144),0)</f>
        <v>1</v>
      </c>
      <c r="CA219" s="13">
        <f>IFERROR(SUM(CB138:CB143)/SUM(CA138:CA143),0)</f>
        <v>1</v>
      </c>
      <c r="CB219" s="13">
        <f>IFERROR(SUM(CC138:CC142)/SUM(CB138:CB142),0)</f>
        <v>1</v>
      </c>
      <c r="CC219" s="13">
        <f>IFERROR(SUM(CD138:CD141)/SUM(CC138:CC141),0)</f>
        <v>1</v>
      </c>
      <c r="CD219" s="13">
        <f>IFERROR(SUM(CE138:CE140)/SUM(CD138:CD140),0)</f>
        <v>1</v>
      </c>
      <c r="CE219" s="13">
        <f>IFERROR(SUM(CF138:CF139)/SUM(CE138:CE139),0)</f>
        <v>1</v>
      </c>
      <c r="CF219" s="13">
        <f>IFERROR(SUM(CG138:CG138)/SUM(CF138:CF138),0)</f>
        <v>1</v>
      </c>
      <c r="CG219" s="13" t="s">
        <v>25</v>
      </c>
    </row>
    <row r="220" ht="15" customHeight="1" outlineLevel="1" spans="2:117">
      <c r="B220" s="15" t="s">
        <v>35</v>
      </c>
      <c r="C220" s="16">
        <f t="shared" ref="C220:F220" si="84">IFERROR(C219,0)</f>
        <v>1.00356385846095</v>
      </c>
      <c r="D220" s="16">
        <f t="shared" si="84"/>
        <v>0.998422574752737</v>
      </c>
      <c r="E220" s="16">
        <f t="shared" si="84"/>
        <v>0.997826787685865</v>
      </c>
      <c r="F220" s="16">
        <f t="shared" si="84"/>
        <v>0.998089315507086</v>
      </c>
      <c r="G220" s="16">
        <v>1.01</v>
      </c>
      <c r="H220" s="16">
        <v>1.01</v>
      </c>
      <c r="I220" s="16">
        <v>1.01</v>
      </c>
      <c r="J220" s="16">
        <v>1.005</v>
      </c>
      <c r="K220" s="16">
        <v>1.005</v>
      </c>
      <c r="L220" s="16">
        <v>1.005</v>
      </c>
      <c r="M220" s="16">
        <v>1.001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X220" s="15" t="s">
        <v>35</v>
      </c>
      <c r="AY220" s="16">
        <f t="shared" ref="AY220:AZ220" si="85">IFERROR(AY219,0)</f>
        <v>1.00501141472832</v>
      </c>
      <c r="AZ220" s="16">
        <f t="shared" si="85"/>
        <v>0.999281374228623</v>
      </c>
      <c r="BA220" s="16">
        <f>IFERROR(BA218,0)</f>
        <v>0.998750261178973</v>
      </c>
      <c r="BB220" s="16">
        <f t="shared" ref="BB220" si="86">IFERROR(BB219,0)</f>
        <v>0.998232177770058</v>
      </c>
      <c r="BC220" s="16">
        <v>1.02</v>
      </c>
      <c r="BD220" s="16">
        <v>1.01</v>
      </c>
      <c r="BE220" s="16">
        <v>1.01</v>
      </c>
      <c r="BF220" s="16">
        <v>1.005</v>
      </c>
      <c r="BG220" s="16">
        <v>1.005</v>
      </c>
      <c r="BH220" s="16">
        <v>1.005</v>
      </c>
      <c r="BI220" s="16">
        <v>1.001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H220" s="16">
        <v>1</v>
      </c>
      <c r="CI220" s="16">
        <v>1</v>
      </c>
      <c r="CJ220" s="16">
        <v>1</v>
      </c>
      <c r="CK220" s="16">
        <v>1</v>
      </c>
      <c r="DF220" s="1"/>
      <c r="DG220" s="1"/>
      <c r="DH220" s="1"/>
      <c r="DI220" s="1"/>
      <c r="DJ220" s="1"/>
      <c r="DK220" s="1"/>
      <c r="DL220" s="1"/>
      <c r="DM220" s="1"/>
    </row>
    <row r="221" ht="15" customHeight="1" outlineLevel="1" spans="2:85">
      <c r="B221" s="6" t="s">
        <v>36</v>
      </c>
      <c r="C221" s="13">
        <f t="shared" ref="C221:AJ221" si="87">IFERROR(C220*D221,0)</f>
        <v>1.04467296089343</v>
      </c>
      <c r="D221" s="13">
        <f t="shared" si="87"/>
        <v>1.04096311568605</v>
      </c>
      <c r="E221" s="13">
        <f t="shared" si="87"/>
        <v>1.04260775147622</v>
      </c>
      <c r="F221" s="13">
        <f t="shared" si="87"/>
        <v>1.04487849428678</v>
      </c>
      <c r="G221" s="13">
        <f t="shared" si="87"/>
        <v>1.04687874927899</v>
      </c>
      <c r="H221" s="13">
        <f t="shared" si="87"/>
        <v>1.03651361314751</v>
      </c>
      <c r="I221" s="13">
        <f t="shared" si="87"/>
        <v>1.02625110212625</v>
      </c>
      <c r="J221" s="13">
        <f t="shared" si="87"/>
        <v>1.016090200125</v>
      </c>
      <c r="K221" s="13">
        <f t="shared" si="87"/>
        <v>1.011035025</v>
      </c>
      <c r="L221" s="13">
        <f t="shared" si="87"/>
        <v>1.006005</v>
      </c>
      <c r="M221" s="13">
        <f t="shared" si="87"/>
        <v>1.001</v>
      </c>
      <c r="N221" s="13">
        <f t="shared" si="87"/>
        <v>1</v>
      </c>
      <c r="O221" s="13">
        <f t="shared" si="87"/>
        <v>1</v>
      </c>
      <c r="P221" s="13">
        <f t="shared" si="87"/>
        <v>1</v>
      </c>
      <c r="Q221" s="13">
        <f t="shared" si="87"/>
        <v>1</v>
      </c>
      <c r="R221" s="13">
        <f t="shared" si="87"/>
        <v>1</v>
      </c>
      <c r="S221" s="13">
        <f t="shared" si="87"/>
        <v>1</v>
      </c>
      <c r="T221" s="13">
        <f t="shared" si="87"/>
        <v>1</v>
      </c>
      <c r="U221" s="13">
        <f t="shared" si="87"/>
        <v>1</v>
      </c>
      <c r="V221" s="13">
        <f t="shared" si="87"/>
        <v>1</v>
      </c>
      <c r="W221" s="13">
        <f t="shared" si="87"/>
        <v>1</v>
      </c>
      <c r="X221" s="13">
        <f t="shared" si="87"/>
        <v>1</v>
      </c>
      <c r="Y221" s="13">
        <f t="shared" si="87"/>
        <v>1</v>
      </c>
      <c r="Z221" s="13">
        <f t="shared" si="87"/>
        <v>1</v>
      </c>
      <c r="AA221" s="13">
        <f t="shared" si="87"/>
        <v>1</v>
      </c>
      <c r="AB221" s="13">
        <f t="shared" si="87"/>
        <v>1</v>
      </c>
      <c r="AC221" s="13">
        <f t="shared" si="87"/>
        <v>1</v>
      </c>
      <c r="AD221" s="13">
        <f t="shared" si="87"/>
        <v>1</v>
      </c>
      <c r="AE221" s="13">
        <f t="shared" si="87"/>
        <v>1</v>
      </c>
      <c r="AF221" s="13">
        <f t="shared" si="87"/>
        <v>1</v>
      </c>
      <c r="AG221" s="13">
        <f t="shared" si="87"/>
        <v>1</v>
      </c>
      <c r="AH221" s="13">
        <f t="shared" si="87"/>
        <v>1</v>
      </c>
      <c r="AI221" s="13">
        <f t="shared" si="87"/>
        <v>1</v>
      </c>
      <c r="AJ221" s="13">
        <f t="shared" si="87"/>
        <v>1</v>
      </c>
      <c r="AK221" s="13">
        <f>AK220</f>
        <v>1</v>
      </c>
      <c r="AX221" s="6" t="s">
        <v>36</v>
      </c>
      <c r="AY221" s="13">
        <f t="shared" ref="AY221:CF221" si="88">IFERROR(AY220*AZ221,0)</f>
        <v>1.05857696684851</v>
      </c>
      <c r="AZ221" s="13">
        <f t="shared" si="88"/>
        <v>1.05329845147547</v>
      </c>
      <c r="BA221" s="13">
        <f t="shared" si="88"/>
        <v>1.05405592322638</v>
      </c>
      <c r="BB221" s="13">
        <f t="shared" si="88"/>
        <v>1.05537486616736</v>
      </c>
      <c r="BC221" s="13">
        <f t="shared" si="88"/>
        <v>1.05724388541046</v>
      </c>
      <c r="BD221" s="13">
        <f t="shared" si="88"/>
        <v>1.03651361314751</v>
      </c>
      <c r="BE221" s="13">
        <f t="shared" si="88"/>
        <v>1.02625110212625</v>
      </c>
      <c r="BF221" s="13">
        <f t="shared" si="88"/>
        <v>1.016090200125</v>
      </c>
      <c r="BG221" s="13">
        <f t="shared" si="88"/>
        <v>1.011035025</v>
      </c>
      <c r="BH221" s="13">
        <f t="shared" si="88"/>
        <v>1.006005</v>
      </c>
      <c r="BI221" s="13">
        <f t="shared" si="88"/>
        <v>1.001</v>
      </c>
      <c r="BJ221" s="13">
        <f t="shared" si="88"/>
        <v>1</v>
      </c>
      <c r="BK221" s="13">
        <f t="shared" si="88"/>
        <v>1</v>
      </c>
      <c r="BL221" s="13">
        <f t="shared" si="88"/>
        <v>1</v>
      </c>
      <c r="BM221" s="13">
        <f t="shared" si="88"/>
        <v>1</v>
      </c>
      <c r="BN221" s="13">
        <f t="shared" si="88"/>
        <v>1</v>
      </c>
      <c r="BO221" s="13">
        <f t="shared" si="88"/>
        <v>1</v>
      </c>
      <c r="BP221" s="13">
        <f t="shared" si="88"/>
        <v>1</v>
      </c>
      <c r="BQ221" s="13">
        <f t="shared" si="88"/>
        <v>1</v>
      </c>
      <c r="BR221" s="13">
        <f t="shared" si="88"/>
        <v>1</v>
      </c>
      <c r="BS221" s="13">
        <f t="shared" si="88"/>
        <v>1</v>
      </c>
      <c r="BT221" s="13">
        <f t="shared" si="88"/>
        <v>1</v>
      </c>
      <c r="BU221" s="13">
        <f t="shared" si="88"/>
        <v>1</v>
      </c>
      <c r="BV221" s="13">
        <f t="shared" si="88"/>
        <v>1</v>
      </c>
      <c r="BW221" s="13">
        <f t="shared" si="88"/>
        <v>1</v>
      </c>
      <c r="BX221" s="13">
        <f t="shared" si="88"/>
        <v>1</v>
      </c>
      <c r="BY221" s="13">
        <f t="shared" si="88"/>
        <v>1</v>
      </c>
      <c r="BZ221" s="13">
        <f t="shared" si="88"/>
        <v>1</v>
      </c>
      <c r="CA221" s="13">
        <f t="shared" si="88"/>
        <v>1</v>
      </c>
      <c r="CB221" s="13">
        <f t="shared" si="88"/>
        <v>1</v>
      </c>
      <c r="CC221" s="13">
        <f t="shared" si="88"/>
        <v>1</v>
      </c>
      <c r="CD221" s="13">
        <f t="shared" si="88"/>
        <v>1</v>
      </c>
      <c r="CE221" s="13">
        <f t="shared" si="88"/>
        <v>1</v>
      </c>
      <c r="CF221" s="13">
        <f t="shared" si="88"/>
        <v>1</v>
      </c>
      <c r="CG221" s="13">
        <f>CG220</f>
        <v>1</v>
      </c>
    </row>
    <row r="222" ht="15" customHeight="1" outlineLevel="1" spans="2:85">
      <c r="B222" s="6" t="s">
        <v>37</v>
      </c>
      <c r="C222" s="13">
        <f t="shared" ref="C222:AK222" si="89">IFERROR(ROUND(1-1/C221,4),0)</f>
        <v>0.0428</v>
      </c>
      <c r="D222" s="13">
        <f t="shared" si="89"/>
        <v>0.0394</v>
      </c>
      <c r="E222" s="13">
        <f t="shared" si="89"/>
        <v>0.0409</v>
      </c>
      <c r="F222" s="13">
        <f t="shared" si="89"/>
        <v>0.043</v>
      </c>
      <c r="G222" s="13">
        <f t="shared" si="89"/>
        <v>0.0448</v>
      </c>
      <c r="H222" s="13">
        <f t="shared" si="89"/>
        <v>0.0352</v>
      </c>
      <c r="I222" s="13">
        <f t="shared" si="89"/>
        <v>0.0256</v>
      </c>
      <c r="J222" s="13">
        <f t="shared" si="89"/>
        <v>0.0158</v>
      </c>
      <c r="K222" s="13">
        <f t="shared" si="89"/>
        <v>0.0109</v>
      </c>
      <c r="L222" s="13">
        <f t="shared" si="89"/>
        <v>0.006</v>
      </c>
      <c r="M222" s="13">
        <f t="shared" si="89"/>
        <v>0.001</v>
      </c>
      <c r="N222" s="13">
        <f t="shared" si="89"/>
        <v>0</v>
      </c>
      <c r="O222" s="13">
        <f t="shared" si="89"/>
        <v>0</v>
      </c>
      <c r="P222" s="13">
        <f t="shared" si="89"/>
        <v>0</v>
      </c>
      <c r="Q222" s="13">
        <f t="shared" si="89"/>
        <v>0</v>
      </c>
      <c r="R222" s="13">
        <f t="shared" si="89"/>
        <v>0</v>
      </c>
      <c r="S222" s="13">
        <f t="shared" si="89"/>
        <v>0</v>
      </c>
      <c r="T222" s="13">
        <f t="shared" si="89"/>
        <v>0</v>
      </c>
      <c r="U222" s="13">
        <f t="shared" si="89"/>
        <v>0</v>
      </c>
      <c r="V222" s="13">
        <f t="shared" si="89"/>
        <v>0</v>
      </c>
      <c r="W222" s="13">
        <f t="shared" si="89"/>
        <v>0</v>
      </c>
      <c r="X222" s="13">
        <f t="shared" si="89"/>
        <v>0</v>
      </c>
      <c r="Y222" s="13">
        <f t="shared" si="89"/>
        <v>0</v>
      </c>
      <c r="Z222" s="13">
        <f t="shared" si="89"/>
        <v>0</v>
      </c>
      <c r="AA222" s="13">
        <f t="shared" si="89"/>
        <v>0</v>
      </c>
      <c r="AB222" s="13">
        <f t="shared" si="89"/>
        <v>0</v>
      </c>
      <c r="AC222" s="13">
        <f t="shared" si="89"/>
        <v>0</v>
      </c>
      <c r="AD222" s="13">
        <f t="shared" si="89"/>
        <v>0</v>
      </c>
      <c r="AE222" s="13">
        <f t="shared" si="89"/>
        <v>0</v>
      </c>
      <c r="AF222" s="13">
        <f t="shared" si="89"/>
        <v>0</v>
      </c>
      <c r="AG222" s="13">
        <f t="shared" si="89"/>
        <v>0</v>
      </c>
      <c r="AH222" s="13">
        <f t="shared" si="89"/>
        <v>0</v>
      </c>
      <c r="AI222" s="13">
        <f t="shared" si="89"/>
        <v>0</v>
      </c>
      <c r="AJ222" s="13">
        <f t="shared" si="89"/>
        <v>0</v>
      </c>
      <c r="AK222" s="13">
        <f t="shared" si="89"/>
        <v>0</v>
      </c>
      <c r="AX222" s="6" t="s">
        <v>37</v>
      </c>
      <c r="AY222" s="13">
        <f t="shared" ref="AY222:CG222" si="90">IFERROR(ROUND(1-1/AY221,4),0)</f>
        <v>0.0553</v>
      </c>
      <c r="AZ222" s="13">
        <f t="shared" si="90"/>
        <v>0.0506</v>
      </c>
      <c r="BA222" s="13">
        <f t="shared" si="90"/>
        <v>0.0513</v>
      </c>
      <c r="BB222" s="13">
        <f t="shared" si="90"/>
        <v>0.0525</v>
      </c>
      <c r="BC222" s="13">
        <f t="shared" si="90"/>
        <v>0.0541</v>
      </c>
      <c r="BD222" s="13">
        <f t="shared" si="90"/>
        <v>0.0352</v>
      </c>
      <c r="BE222" s="13">
        <f t="shared" si="90"/>
        <v>0.0256</v>
      </c>
      <c r="BF222" s="13">
        <f t="shared" si="90"/>
        <v>0.0158</v>
      </c>
      <c r="BG222" s="13">
        <f t="shared" si="90"/>
        <v>0.0109</v>
      </c>
      <c r="BH222" s="13">
        <f t="shared" si="90"/>
        <v>0.006</v>
      </c>
      <c r="BI222" s="13">
        <f t="shared" si="90"/>
        <v>0.001</v>
      </c>
      <c r="BJ222" s="13">
        <f t="shared" si="90"/>
        <v>0</v>
      </c>
      <c r="BK222" s="13">
        <f t="shared" si="90"/>
        <v>0</v>
      </c>
      <c r="BL222" s="13">
        <f t="shared" si="90"/>
        <v>0</v>
      </c>
      <c r="BM222" s="13">
        <f t="shared" si="90"/>
        <v>0</v>
      </c>
      <c r="BN222" s="13">
        <f t="shared" si="90"/>
        <v>0</v>
      </c>
      <c r="BO222" s="13">
        <f t="shared" si="90"/>
        <v>0</v>
      </c>
      <c r="BP222" s="13">
        <f t="shared" si="90"/>
        <v>0</v>
      </c>
      <c r="BQ222" s="13">
        <f t="shared" si="90"/>
        <v>0</v>
      </c>
      <c r="BR222" s="13">
        <f t="shared" si="90"/>
        <v>0</v>
      </c>
      <c r="BS222" s="13">
        <f t="shared" si="90"/>
        <v>0</v>
      </c>
      <c r="BT222" s="13">
        <f t="shared" si="90"/>
        <v>0</v>
      </c>
      <c r="BU222" s="13">
        <f t="shared" si="90"/>
        <v>0</v>
      </c>
      <c r="BV222" s="13">
        <f t="shared" si="90"/>
        <v>0</v>
      </c>
      <c r="BW222" s="13">
        <f t="shared" si="90"/>
        <v>0</v>
      </c>
      <c r="BX222" s="13">
        <f t="shared" si="90"/>
        <v>0</v>
      </c>
      <c r="BY222" s="13">
        <f t="shared" si="90"/>
        <v>0</v>
      </c>
      <c r="BZ222" s="13">
        <f t="shared" si="90"/>
        <v>0</v>
      </c>
      <c r="CA222" s="13">
        <f t="shared" si="90"/>
        <v>0</v>
      </c>
      <c r="CB222" s="13">
        <f t="shared" si="90"/>
        <v>0</v>
      </c>
      <c r="CC222" s="13">
        <f t="shared" si="90"/>
        <v>0</v>
      </c>
      <c r="CD222" s="13">
        <f t="shared" si="90"/>
        <v>0</v>
      </c>
      <c r="CE222" s="13">
        <f t="shared" si="90"/>
        <v>0</v>
      </c>
      <c r="CF222" s="13">
        <f t="shared" si="90"/>
        <v>0</v>
      </c>
      <c r="CG222" s="13">
        <f t="shared" si="90"/>
        <v>0</v>
      </c>
    </row>
    <row r="223" ht="15" customHeight="1"/>
    <row r="224" ht="15" customHeight="1"/>
    <row r="225" ht="15" customHeight="1" spans="2:65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42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" customHeight="1" outlineLevel="1" spans="2:6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</row>
    <row r="227" ht="15" customHeight="1" outlineLevel="1" spans="2:65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</row>
    <row r="228" ht="15" customHeight="1" outlineLevel="1" spans="2:65">
      <c r="B228" s="28">
        <v>201606</v>
      </c>
      <c r="C228" s="29">
        <v>441120.32</v>
      </c>
      <c r="D228" s="30">
        <v>485025</v>
      </c>
      <c r="E228" s="30">
        <f>IFERROR(AK99,0)</f>
        <v>0</v>
      </c>
      <c r="F228" s="30">
        <f>IFERROR([9]能繁母猪003大赔案!AK8,0)</f>
        <v>0</v>
      </c>
      <c r="G228" s="30">
        <f>IFERROR([9]能繁母猪003大赔案!AK47,0)</f>
        <v>0</v>
      </c>
      <c r="H228" s="29">
        <f>ROUND(IFERROR(AK90*D228,0),2)</f>
        <v>485025</v>
      </c>
      <c r="I228" s="30">
        <f>ROUND(IFERROR(AK221*(SUM(D228:E228)),0),2)</f>
        <v>485025</v>
      </c>
      <c r="J228" s="34">
        <f>ROUND(I228,2)</f>
        <v>485025</v>
      </c>
      <c r="K228" s="30">
        <f t="shared" ref="K228:K262" si="91">ROUND(IFERROR(J228-(SUM(D228:E228)),0),2)</f>
        <v>0</v>
      </c>
      <c r="L228" s="35">
        <f t="shared" ref="L228:L262" si="92">0</f>
        <v>0</v>
      </c>
      <c r="M228" s="30">
        <f t="shared" ref="M228:M262" si="93">ROUND(IFERROR(C251*L228,0),2)</f>
        <v>0</v>
      </c>
      <c r="N228" s="36">
        <f t="shared" ref="N228:N262" si="94">ROUND(IFERROR(M228-F228-G228,0),2)</f>
        <v>0</v>
      </c>
      <c r="O228" s="29">
        <f t="shared" ref="O228:P262" si="95">ROUND(IFERROR(J228+M228,0),2)</f>
        <v>485025</v>
      </c>
      <c r="P228" s="30">
        <f t="shared" si="95"/>
        <v>0</v>
      </c>
      <c r="Q228" s="42">
        <f t="shared" ref="Q228:Q262" si="96">IFERROR(O228/C228,0)</f>
        <v>1.0995299423069</v>
      </c>
      <c r="AX228" s="28">
        <v>201606</v>
      </c>
      <c r="AY228" s="29">
        <v>441120.32</v>
      </c>
      <c r="AZ228" s="30">
        <v>485025</v>
      </c>
      <c r="BA228" s="30">
        <f>IFERROR(CG99,0)</f>
        <v>0</v>
      </c>
      <c r="BB228" s="30">
        <f>IFERROR([9]能繁母猪003大赔案!BY8,0)</f>
        <v>0</v>
      </c>
      <c r="BC228" s="30">
        <f>IFERROR([9]能繁母猪003大赔案!BY47,0)</f>
        <v>0</v>
      </c>
      <c r="BD228" s="29">
        <f>ROUND(IFERROR(CG90*AZ228,0),2)</f>
        <v>485025</v>
      </c>
      <c r="BE228" s="30">
        <f>ROUND(IFERROR(CG221*(SUM(AZ228:BA228)),0),2)</f>
        <v>485025</v>
      </c>
      <c r="BF228" s="34">
        <f>ROUND(BE228,2)</f>
        <v>485025</v>
      </c>
      <c r="BG228" s="30">
        <f t="shared" ref="BG228:BG262" si="97">ROUND(IFERROR(BF228-(SUM(AZ228:BA228)),0),2)</f>
        <v>0</v>
      </c>
      <c r="BH228" s="35">
        <f t="shared" ref="BH228:BH262" si="98">0</f>
        <v>0</v>
      </c>
      <c r="BI228" s="30">
        <f t="shared" ref="BI228:BI262" si="99">ROUND(IFERROR(AY251*BH228,0),2)</f>
        <v>0</v>
      </c>
      <c r="BJ228" s="30">
        <f t="shared" ref="BJ228:BJ262" si="100">ROUND(IFERROR(BI228-BB228-BC228,0),2)</f>
        <v>0</v>
      </c>
      <c r="BK228" s="29">
        <f t="shared" ref="BK228:BL262" si="101">ROUND(IFERROR(BF228+BI228,0),2)</f>
        <v>485025</v>
      </c>
      <c r="BL228" s="30">
        <f t="shared" si="101"/>
        <v>0</v>
      </c>
      <c r="BM228" s="42">
        <f t="shared" ref="BM228:BM262" si="102">IFERROR(BK228/AY228,0)</f>
        <v>1.0995299423069</v>
      </c>
    </row>
    <row r="229" ht="15" customHeight="1" outlineLevel="1" spans="2:65">
      <c r="B229" s="31">
        <v>201609</v>
      </c>
      <c r="C229" s="32">
        <v>1015282.33</v>
      </c>
      <c r="D229" s="33">
        <v>1718870</v>
      </c>
      <c r="E229" s="33">
        <f>IFERROR(AJ100,0)</f>
        <v>0</v>
      </c>
      <c r="F229" s="33">
        <f>IFERROR([9]能繁母猪003大赔案!AJ9,0)</f>
        <v>0</v>
      </c>
      <c r="G229" s="33">
        <f>IFERROR([9]能繁母猪003大赔案!AJ48,0)</f>
        <v>0</v>
      </c>
      <c r="H229" s="32">
        <f>ROUND(IFERROR(AJ90*D229,0),2)</f>
        <v>1718870</v>
      </c>
      <c r="I229" s="33">
        <f>ROUND(IFERROR(AJ221*(SUM(D229:E229)),0),2)</f>
        <v>1718870</v>
      </c>
      <c r="J229" s="37">
        <f t="shared" ref="J229:J262" si="103">ROUND(I229,2)</f>
        <v>1718870</v>
      </c>
      <c r="K229" s="33">
        <f t="shared" si="91"/>
        <v>0</v>
      </c>
      <c r="L229" s="38">
        <f t="shared" si="92"/>
        <v>0</v>
      </c>
      <c r="M229" s="33">
        <f t="shared" si="93"/>
        <v>0</v>
      </c>
      <c r="N229" s="39">
        <f t="shared" si="94"/>
        <v>0</v>
      </c>
      <c r="O229" s="32">
        <f t="shared" si="95"/>
        <v>1718870</v>
      </c>
      <c r="P229" s="33">
        <f t="shared" si="95"/>
        <v>0</v>
      </c>
      <c r="Q229" s="43">
        <f t="shared" si="96"/>
        <v>1.69299706023644</v>
      </c>
      <c r="AX229" s="31">
        <v>201609</v>
      </c>
      <c r="AY229" s="32">
        <v>1015282.33</v>
      </c>
      <c r="AZ229" s="33">
        <v>1718870</v>
      </c>
      <c r="BA229" s="33">
        <f>IFERROR(CF100,0)</f>
        <v>0</v>
      </c>
      <c r="BB229" s="33">
        <f>IFERROR([9]能繁母猪003大赔案!BX9,0)</f>
        <v>0</v>
      </c>
      <c r="BC229" s="33">
        <f>IFERROR([9]能繁母猪003大赔案!BX48,0)</f>
        <v>0</v>
      </c>
      <c r="BD229" s="32">
        <f>ROUND(IFERROR(CF90*AZ229,0),2)</f>
        <v>1718870</v>
      </c>
      <c r="BE229" s="33">
        <f>ROUND(IFERROR(CF221*(SUM(AZ229:BA229)),0),2)</f>
        <v>1718870</v>
      </c>
      <c r="BF229" s="37">
        <f t="shared" ref="BF229:BF262" si="104">ROUND(BE229,2)</f>
        <v>1718870</v>
      </c>
      <c r="BG229" s="33">
        <f t="shared" si="97"/>
        <v>0</v>
      </c>
      <c r="BH229" s="38">
        <f t="shared" si="98"/>
        <v>0</v>
      </c>
      <c r="BI229" s="33">
        <f t="shared" si="99"/>
        <v>0</v>
      </c>
      <c r="BJ229" s="33">
        <f t="shared" si="100"/>
        <v>0</v>
      </c>
      <c r="BK229" s="32">
        <f t="shared" si="101"/>
        <v>1718870</v>
      </c>
      <c r="BL229" s="33">
        <f t="shared" si="101"/>
        <v>0</v>
      </c>
      <c r="BM229" s="43">
        <f t="shared" si="102"/>
        <v>1.69299706023644</v>
      </c>
    </row>
    <row r="230" ht="15" customHeight="1" outlineLevel="1" spans="2:65">
      <c r="B230" s="31">
        <v>201612</v>
      </c>
      <c r="C230" s="32">
        <v>1325353.6</v>
      </c>
      <c r="D230" s="33">
        <v>1903055</v>
      </c>
      <c r="E230" s="33">
        <f>IFERROR(AI101,0)</f>
        <v>0</v>
      </c>
      <c r="F230" s="33">
        <f>IFERROR([9]能繁母猪003大赔案!AI10,0)</f>
        <v>0</v>
      </c>
      <c r="G230" s="33">
        <f>IFERROR([9]能繁母猪003大赔案!AI49,0)</f>
        <v>0</v>
      </c>
      <c r="H230" s="32">
        <f>ROUND(IFERROR(AI90*D230,0),2)</f>
        <v>1903055</v>
      </c>
      <c r="I230" s="33">
        <f>ROUND(IFERROR(AI221*(SUM(D230:E230)),0),2)</f>
        <v>1903055</v>
      </c>
      <c r="J230" s="37">
        <f t="shared" si="103"/>
        <v>1903055</v>
      </c>
      <c r="K230" s="33">
        <f t="shared" si="91"/>
        <v>0</v>
      </c>
      <c r="L230" s="38">
        <f t="shared" si="92"/>
        <v>0</v>
      </c>
      <c r="M230" s="33">
        <f t="shared" si="93"/>
        <v>0</v>
      </c>
      <c r="N230" s="39">
        <f t="shared" si="94"/>
        <v>0</v>
      </c>
      <c r="O230" s="32">
        <f t="shared" si="95"/>
        <v>1903055</v>
      </c>
      <c r="P230" s="33">
        <f t="shared" si="95"/>
        <v>0</v>
      </c>
      <c r="Q230" s="43">
        <f t="shared" si="96"/>
        <v>1.43588473294976</v>
      </c>
      <c r="AX230" s="31">
        <v>201612</v>
      </c>
      <c r="AY230" s="32">
        <v>1325353.6</v>
      </c>
      <c r="AZ230" s="33">
        <v>1903055</v>
      </c>
      <c r="BA230" s="33">
        <f>IFERROR(CE101,0)</f>
        <v>0</v>
      </c>
      <c r="BB230" s="33">
        <f>IFERROR([9]能繁母猪003大赔案!BW10,0)</f>
        <v>0</v>
      </c>
      <c r="BC230" s="33">
        <f>IFERROR([9]能繁母猪003大赔案!BW49,0)</f>
        <v>0</v>
      </c>
      <c r="BD230" s="32">
        <f>ROUND(IFERROR(CE90*AZ230,0),2)</f>
        <v>1903055</v>
      </c>
      <c r="BE230" s="33">
        <f>ROUND(IFERROR(CE221*(SUM(AZ230:BA230)),0),2)</f>
        <v>1903055</v>
      </c>
      <c r="BF230" s="37">
        <f t="shared" si="104"/>
        <v>1903055</v>
      </c>
      <c r="BG230" s="33">
        <f t="shared" si="97"/>
        <v>0</v>
      </c>
      <c r="BH230" s="38">
        <f t="shared" si="98"/>
        <v>0</v>
      </c>
      <c r="BI230" s="33">
        <f t="shared" si="99"/>
        <v>0</v>
      </c>
      <c r="BJ230" s="33">
        <f t="shared" si="100"/>
        <v>0</v>
      </c>
      <c r="BK230" s="32">
        <f t="shared" si="101"/>
        <v>1903055</v>
      </c>
      <c r="BL230" s="33">
        <f t="shared" si="101"/>
        <v>0</v>
      </c>
      <c r="BM230" s="43">
        <f t="shared" si="102"/>
        <v>1.43588473294976</v>
      </c>
    </row>
    <row r="231" ht="15" customHeight="1" outlineLevel="1" spans="2:65">
      <c r="B231" s="31">
        <v>201703</v>
      </c>
      <c r="C231" s="32">
        <v>1640645.25</v>
      </c>
      <c r="D231" s="33">
        <v>2262155</v>
      </c>
      <c r="E231" s="33">
        <f>IFERROR(AH102,0)</f>
        <v>0</v>
      </c>
      <c r="F231" s="33">
        <f>IFERROR([9]能繁母猪003大赔案!AH11,0)</f>
        <v>0</v>
      </c>
      <c r="G231" s="33">
        <f>IFERROR([9]能繁母猪003大赔案!AH50,0)</f>
        <v>0</v>
      </c>
      <c r="H231" s="32">
        <f>ROUND(IFERROR(AH90*D231,0),2)</f>
        <v>2262155</v>
      </c>
      <c r="I231" s="33">
        <f>ROUND(IFERROR(AH221*(SUM(D231:E231)),0),2)</f>
        <v>2262155</v>
      </c>
      <c r="J231" s="37">
        <f t="shared" si="103"/>
        <v>2262155</v>
      </c>
      <c r="K231" s="33">
        <f t="shared" si="91"/>
        <v>0</v>
      </c>
      <c r="L231" s="38">
        <f t="shared" si="92"/>
        <v>0</v>
      </c>
      <c r="M231" s="33">
        <f t="shared" si="93"/>
        <v>0</v>
      </c>
      <c r="N231" s="39">
        <f t="shared" si="94"/>
        <v>0</v>
      </c>
      <c r="O231" s="32">
        <f t="shared" si="95"/>
        <v>2262155</v>
      </c>
      <c r="P231" s="33">
        <f t="shared" si="95"/>
        <v>0</v>
      </c>
      <c r="Q231" s="43">
        <f t="shared" si="96"/>
        <v>1.37882031475116</v>
      </c>
      <c r="AX231" s="31">
        <v>201703</v>
      </c>
      <c r="AY231" s="32">
        <v>1640645.25</v>
      </c>
      <c r="AZ231" s="33">
        <v>2262155</v>
      </c>
      <c r="BA231" s="33">
        <f>IFERROR(CD102,0)</f>
        <v>0</v>
      </c>
      <c r="BB231" s="33">
        <f>IFERROR([9]能繁母猪003大赔案!BV11,0)</f>
        <v>0</v>
      </c>
      <c r="BC231" s="33">
        <f>IFERROR([9]能繁母猪003大赔案!BV50,0)</f>
        <v>0</v>
      </c>
      <c r="BD231" s="32">
        <f>ROUND(IFERROR(CD90*AZ231,0),2)</f>
        <v>2262155</v>
      </c>
      <c r="BE231" s="33">
        <f>ROUND(IFERROR(CD221*(SUM(AZ231:BA231)),0),2)</f>
        <v>2262155</v>
      </c>
      <c r="BF231" s="37">
        <f t="shared" si="104"/>
        <v>2262155</v>
      </c>
      <c r="BG231" s="33">
        <f t="shared" si="97"/>
        <v>0</v>
      </c>
      <c r="BH231" s="38">
        <f t="shared" si="98"/>
        <v>0</v>
      </c>
      <c r="BI231" s="33">
        <f t="shared" si="99"/>
        <v>0</v>
      </c>
      <c r="BJ231" s="33">
        <f t="shared" si="100"/>
        <v>0</v>
      </c>
      <c r="BK231" s="32">
        <f t="shared" si="101"/>
        <v>2262155</v>
      </c>
      <c r="BL231" s="33">
        <f t="shared" si="101"/>
        <v>0</v>
      </c>
      <c r="BM231" s="43">
        <f t="shared" si="102"/>
        <v>1.37882031475116</v>
      </c>
    </row>
    <row r="232" ht="15" customHeight="1" outlineLevel="1" spans="2:65">
      <c r="B232" s="31">
        <v>201706</v>
      </c>
      <c r="C232" s="32">
        <v>2275555.61</v>
      </c>
      <c r="D232" s="33">
        <v>2562398</v>
      </c>
      <c r="E232" s="33">
        <f>IFERROR(AG103,0)</f>
        <v>0</v>
      </c>
      <c r="F232" s="33">
        <f>IFERROR([9]能繁母猪003大赔案!AG12,0)</f>
        <v>0</v>
      </c>
      <c r="G232" s="33">
        <f>IFERROR([9]能繁母猪003大赔案!AG51,0)</f>
        <v>0</v>
      </c>
      <c r="H232" s="32">
        <f>ROUND(IFERROR(AG90*D232,0),2)</f>
        <v>2562398</v>
      </c>
      <c r="I232" s="33">
        <f>ROUND(IFERROR(AG221*(SUM(D232:E232)),0),2)</f>
        <v>2562398</v>
      </c>
      <c r="J232" s="37">
        <f t="shared" si="103"/>
        <v>2562398</v>
      </c>
      <c r="K232" s="33">
        <f t="shared" si="91"/>
        <v>0</v>
      </c>
      <c r="L232" s="38">
        <f t="shared" si="92"/>
        <v>0</v>
      </c>
      <c r="M232" s="33">
        <f t="shared" si="93"/>
        <v>0</v>
      </c>
      <c r="N232" s="39">
        <f t="shared" si="94"/>
        <v>0</v>
      </c>
      <c r="O232" s="32">
        <f t="shared" si="95"/>
        <v>2562398</v>
      </c>
      <c r="P232" s="33">
        <f t="shared" si="95"/>
        <v>0</v>
      </c>
      <c r="Q232" s="43">
        <f t="shared" si="96"/>
        <v>1.12605378165203</v>
      </c>
      <c r="AX232" s="31">
        <v>201706</v>
      </c>
      <c r="AY232" s="32">
        <v>2275555.61</v>
      </c>
      <c r="AZ232" s="33">
        <v>2562398</v>
      </c>
      <c r="BA232" s="33">
        <f>IFERROR(CC103,0)</f>
        <v>0</v>
      </c>
      <c r="BB232" s="33">
        <f>IFERROR([9]能繁母猪003大赔案!BU12,0)</f>
        <v>0</v>
      </c>
      <c r="BC232" s="33">
        <f>IFERROR([9]能繁母猪003大赔案!BU51,0)</f>
        <v>0</v>
      </c>
      <c r="BD232" s="32">
        <f>ROUND(IFERROR(CC90*AZ232,0),2)</f>
        <v>2562398</v>
      </c>
      <c r="BE232" s="33">
        <f>ROUND(IFERROR(CC221*(SUM(AZ232:BA232)),0),2)</f>
        <v>2562398</v>
      </c>
      <c r="BF232" s="37">
        <f t="shared" si="104"/>
        <v>2562398</v>
      </c>
      <c r="BG232" s="33">
        <f t="shared" si="97"/>
        <v>0</v>
      </c>
      <c r="BH232" s="38">
        <f t="shared" si="98"/>
        <v>0</v>
      </c>
      <c r="BI232" s="33">
        <f t="shared" si="99"/>
        <v>0</v>
      </c>
      <c r="BJ232" s="33">
        <f t="shared" si="100"/>
        <v>0</v>
      </c>
      <c r="BK232" s="32">
        <f t="shared" si="101"/>
        <v>2562398</v>
      </c>
      <c r="BL232" s="33">
        <f t="shared" si="101"/>
        <v>0</v>
      </c>
      <c r="BM232" s="43">
        <f t="shared" si="102"/>
        <v>1.12605378165203</v>
      </c>
    </row>
    <row r="233" ht="15" customHeight="1" outlineLevel="1" spans="2:65">
      <c r="B233" s="31">
        <v>201709</v>
      </c>
      <c r="C233" s="32">
        <v>3105497.77</v>
      </c>
      <c r="D233" s="33">
        <v>4525675</v>
      </c>
      <c r="E233" s="33">
        <f>IFERROR(AF104,0)</f>
        <v>0</v>
      </c>
      <c r="F233" s="33">
        <f>IFERROR([9]能繁母猪003大赔案!AF13,0)</f>
        <v>0</v>
      </c>
      <c r="G233" s="33">
        <f>IFERROR([9]能繁母猪003大赔案!AF52,0)</f>
        <v>0</v>
      </c>
      <c r="H233" s="32">
        <f>ROUND(IFERROR(AF90*D233,0),2)</f>
        <v>4525675</v>
      </c>
      <c r="I233" s="33">
        <f>ROUND(IFERROR(AF221*(SUM(D233:E233)),0),2)</f>
        <v>4525675</v>
      </c>
      <c r="J233" s="37">
        <f t="shared" si="103"/>
        <v>4525675</v>
      </c>
      <c r="K233" s="33">
        <f t="shared" si="91"/>
        <v>0</v>
      </c>
      <c r="L233" s="38">
        <f t="shared" si="92"/>
        <v>0</v>
      </c>
      <c r="M233" s="33">
        <f t="shared" si="93"/>
        <v>0</v>
      </c>
      <c r="N233" s="39">
        <f t="shared" si="94"/>
        <v>0</v>
      </c>
      <c r="O233" s="32">
        <f t="shared" si="95"/>
        <v>4525675</v>
      </c>
      <c r="P233" s="33">
        <f t="shared" si="95"/>
        <v>0</v>
      </c>
      <c r="Q233" s="43">
        <f t="shared" si="96"/>
        <v>1.45731065844559</v>
      </c>
      <c r="AX233" s="31">
        <v>201709</v>
      </c>
      <c r="AY233" s="32">
        <v>3105497.77</v>
      </c>
      <c r="AZ233" s="33">
        <v>4525675</v>
      </c>
      <c r="BA233" s="33">
        <f>IFERROR(CB104,0)</f>
        <v>0</v>
      </c>
      <c r="BB233" s="33">
        <f>IFERROR([9]能繁母猪003大赔案!BT13,0)</f>
        <v>0</v>
      </c>
      <c r="BC233" s="33">
        <f>IFERROR([9]能繁母猪003大赔案!BT52,0)</f>
        <v>0</v>
      </c>
      <c r="BD233" s="32">
        <f>ROUND(IFERROR(CB90*AZ233,0),2)</f>
        <v>4525675</v>
      </c>
      <c r="BE233" s="33">
        <f>ROUND(IFERROR(CB221*(SUM(AZ233:BA233)),0),2)</f>
        <v>4525675</v>
      </c>
      <c r="BF233" s="37">
        <f t="shared" si="104"/>
        <v>4525675</v>
      </c>
      <c r="BG233" s="33">
        <f t="shared" si="97"/>
        <v>0</v>
      </c>
      <c r="BH233" s="38">
        <f t="shared" si="98"/>
        <v>0</v>
      </c>
      <c r="BI233" s="33">
        <f t="shared" si="99"/>
        <v>0</v>
      </c>
      <c r="BJ233" s="33">
        <f t="shared" si="100"/>
        <v>0</v>
      </c>
      <c r="BK233" s="32">
        <f t="shared" si="101"/>
        <v>4525675</v>
      </c>
      <c r="BL233" s="33">
        <f t="shared" si="101"/>
        <v>0</v>
      </c>
      <c r="BM233" s="43">
        <f t="shared" si="102"/>
        <v>1.45731065844559</v>
      </c>
    </row>
    <row r="234" ht="15" customHeight="1" outlineLevel="1" spans="2:65">
      <c r="B234" s="31">
        <v>201712</v>
      </c>
      <c r="C234" s="32">
        <v>3498235.96</v>
      </c>
      <c r="D234" s="33">
        <v>3811791</v>
      </c>
      <c r="E234" s="33">
        <f>IFERROR(AE105,0)</f>
        <v>0</v>
      </c>
      <c r="F234" s="33">
        <f>IFERROR([9]能繁母猪003大赔案!AE14,0)</f>
        <v>0</v>
      </c>
      <c r="G234" s="33">
        <f>IFERROR([9]能繁母猪003大赔案!AE53,0)</f>
        <v>0</v>
      </c>
      <c r="H234" s="32">
        <f>ROUND(IFERROR(AE90*D234,0),2)</f>
        <v>3811791</v>
      </c>
      <c r="I234" s="33">
        <f>ROUND(IFERROR(AE221*(SUM(D234:E234)),0),2)</f>
        <v>3811791</v>
      </c>
      <c r="J234" s="37">
        <f t="shared" si="103"/>
        <v>3811791</v>
      </c>
      <c r="K234" s="33">
        <f t="shared" si="91"/>
        <v>0</v>
      </c>
      <c r="L234" s="38">
        <f t="shared" si="92"/>
        <v>0</v>
      </c>
      <c r="M234" s="33">
        <f t="shared" si="93"/>
        <v>0</v>
      </c>
      <c r="N234" s="39">
        <f t="shared" si="94"/>
        <v>0</v>
      </c>
      <c r="O234" s="32">
        <f t="shared" si="95"/>
        <v>3811791</v>
      </c>
      <c r="P234" s="33">
        <f t="shared" si="95"/>
        <v>0</v>
      </c>
      <c r="Q234" s="43">
        <f t="shared" si="96"/>
        <v>1.08963233000441</v>
      </c>
      <c r="AX234" s="31">
        <v>201712</v>
      </c>
      <c r="AY234" s="32">
        <v>3498235.96</v>
      </c>
      <c r="AZ234" s="33">
        <v>3811791</v>
      </c>
      <c r="BA234" s="33">
        <f>IFERROR(CA105,0)</f>
        <v>0</v>
      </c>
      <c r="BB234" s="33">
        <f>IFERROR([9]能繁母猪003大赔案!BS14,0)</f>
        <v>0</v>
      </c>
      <c r="BC234" s="33">
        <f>IFERROR([9]能繁母猪003大赔案!BS53,0)</f>
        <v>0</v>
      </c>
      <c r="BD234" s="32">
        <f>ROUND(IFERROR(CA90*AZ234,0),2)</f>
        <v>3811791</v>
      </c>
      <c r="BE234" s="33">
        <f>ROUND(IFERROR(CA221*(SUM(AZ234:BA234)),0),2)</f>
        <v>3811791</v>
      </c>
      <c r="BF234" s="37">
        <f t="shared" si="104"/>
        <v>3811791</v>
      </c>
      <c r="BG234" s="33">
        <f t="shared" si="97"/>
        <v>0</v>
      </c>
      <c r="BH234" s="38">
        <f t="shared" si="98"/>
        <v>0</v>
      </c>
      <c r="BI234" s="33">
        <f t="shared" si="99"/>
        <v>0</v>
      </c>
      <c r="BJ234" s="33">
        <f t="shared" si="100"/>
        <v>0</v>
      </c>
      <c r="BK234" s="32">
        <f t="shared" si="101"/>
        <v>3811791</v>
      </c>
      <c r="BL234" s="33">
        <f t="shared" si="101"/>
        <v>0</v>
      </c>
      <c r="BM234" s="43">
        <f t="shared" si="102"/>
        <v>1.08963233000441</v>
      </c>
    </row>
    <row r="235" ht="15" customHeight="1" outlineLevel="1" spans="2:65">
      <c r="B235" s="31">
        <v>201803</v>
      </c>
      <c r="C235" s="32">
        <v>3660134.04</v>
      </c>
      <c r="D235" s="33">
        <v>4989653</v>
      </c>
      <c r="E235" s="33">
        <f>IFERROR(AD106,0)</f>
        <v>0</v>
      </c>
      <c r="F235" s="33">
        <f>IFERROR([9]能繁母猪003大赔案!AD15,0)</f>
        <v>0</v>
      </c>
      <c r="G235" s="33">
        <f>IFERROR([9]能繁母猪003大赔案!AD54,0)</f>
        <v>0</v>
      </c>
      <c r="H235" s="32">
        <f>ROUND(IFERROR(AD90*D235,0),2)</f>
        <v>4989653</v>
      </c>
      <c r="I235" s="33">
        <f>ROUND(IFERROR(AD221*(SUM(D235:E235)),0),2)</f>
        <v>4989653</v>
      </c>
      <c r="J235" s="37">
        <f t="shared" si="103"/>
        <v>4989653</v>
      </c>
      <c r="K235" s="33">
        <f t="shared" si="91"/>
        <v>0</v>
      </c>
      <c r="L235" s="38">
        <f t="shared" si="92"/>
        <v>0</v>
      </c>
      <c r="M235" s="33">
        <f t="shared" si="93"/>
        <v>0</v>
      </c>
      <c r="N235" s="39">
        <f t="shared" si="94"/>
        <v>0</v>
      </c>
      <c r="O235" s="32">
        <f t="shared" si="95"/>
        <v>4989653</v>
      </c>
      <c r="P235" s="33">
        <f t="shared" si="95"/>
        <v>0</v>
      </c>
      <c r="Q235" s="43">
        <f t="shared" si="96"/>
        <v>1.36324324340865</v>
      </c>
      <c r="AX235" s="31">
        <v>201803</v>
      </c>
      <c r="AY235" s="32">
        <v>3660134.04</v>
      </c>
      <c r="AZ235" s="33">
        <v>3748818.65</v>
      </c>
      <c r="BA235" s="33">
        <f>IFERROR(BZ106,0)</f>
        <v>0</v>
      </c>
      <c r="BB235" s="33">
        <f>IFERROR([9]能繁母猪003大赔案!BR15,0)</f>
        <v>0</v>
      </c>
      <c r="BC235" s="33">
        <f>IFERROR([9]能繁母猪003大赔案!BR54,0)</f>
        <v>0</v>
      </c>
      <c r="BD235" s="32">
        <f>ROUND(IFERROR(BZ90*AZ235,0),2)</f>
        <v>3748818.65</v>
      </c>
      <c r="BE235" s="33">
        <f>ROUND(IFERROR(BZ221*(SUM(AZ235:BA235)),0),2)</f>
        <v>3748818.65</v>
      </c>
      <c r="BF235" s="37">
        <f t="shared" si="104"/>
        <v>3748818.65</v>
      </c>
      <c r="BG235" s="33">
        <f t="shared" si="97"/>
        <v>0</v>
      </c>
      <c r="BH235" s="38">
        <f t="shared" si="98"/>
        <v>0</v>
      </c>
      <c r="BI235" s="33">
        <f t="shared" si="99"/>
        <v>0</v>
      </c>
      <c r="BJ235" s="33">
        <f t="shared" si="100"/>
        <v>0</v>
      </c>
      <c r="BK235" s="32">
        <f t="shared" si="101"/>
        <v>3748818.65</v>
      </c>
      <c r="BL235" s="33">
        <f t="shared" si="101"/>
        <v>0</v>
      </c>
      <c r="BM235" s="43">
        <f t="shared" si="102"/>
        <v>1.02422988038984</v>
      </c>
    </row>
    <row r="236" ht="15" customHeight="1" outlineLevel="1" spans="2:65">
      <c r="B236" s="31">
        <v>201806</v>
      </c>
      <c r="C236" s="32">
        <v>4228830.76</v>
      </c>
      <c r="D236" s="33">
        <v>4812786</v>
      </c>
      <c r="E236" s="33">
        <f>IFERROR(AC107,0)</f>
        <v>0</v>
      </c>
      <c r="F236" s="33">
        <f>IFERROR([9]能繁母猪003大赔案!AC16,0)</f>
        <v>0</v>
      </c>
      <c r="G236" s="33">
        <f>IFERROR([9]能繁母猪003大赔案!AC55,0)</f>
        <v>0</v>
      </c>
      <c r="H236" s="32">
        <f>ROUND(IFERROR(AC90*D236,0),2)</f>
        <v>4812786</v>
      </c>
      <c r="I236" s="33">
        <f>ROUND(IFERROR(AC221*(SUM(D236:E236)),0),2)</f>
        <v>4812786</v>
      </c>
      <c r="J236" s="37">
        <f t="shared" si="103"/>
        <v>4812786</v>
      </c>
      <c r="K236" s="33">
        <f t="shared" si="91"/>
        <v>0</v>
      </c>
      <c r="L236" s="38">
        <f t="shared" si="92"/>
        <v>0</v>
      </c>
      <c r="M236" s="33">
        <f t="shared" si="93"/>
        <v>0</v>
      </c>
      <c r="N236" s="39">
        <f t="shared" si="94"/>
        <v>0</v>
      </c>
      <c r="O236" s="32">
        <f t="shared" si="95"/>
        <v>4812786</v>
      </c>
      <c r="P236" s="33">
        <f t="shared" si="95"/>
        <v>0</v>
      </c>
      <c r="Q236" s="43">
        <f t="shared" si="96"/>
        <v>1.13808905419521</v>
      </c>
      <c r="AX236" s="31">
        <v>201806</v>
      </c>
      <c r="AY236" s="32">
        <v>4228830.76</v>
      </c>
      <c r="AZ236" s="33">
        <v>3571951.65</v>
      </c>
      <c r="BA236" s="33">
        <f>IFERROR(BY107,0)</f>
        <v>0</v>
      </c>
      <c r="BB236" s="33">
        <f>IFERROR([9]能繁母猪003大赔案!BQ16,0)</f>
        <v>0</v>
      </c>
      <c r="BC236" s="33">
        <f>IFERROR([9]能繁母猪003大赔案!BQ55,0)</f>
        <v>0</v>
      </c>
      <c r="BD236" s="32">
        <f>ROUND(IFERROR(BY90*AZ236,0),2)</f>
        <v>3571951.65</v>
      </c>
      <c r="BE236" s="33">
        <f>ROUND(IFERROR(BY221*(SUM(AZ236:BA236)),0),2)</f>
        <v>3571951.65</v>
      </c>
      <c r="BF236" s="37">
        <f t="shared" si="104"/>
        <v>3571951.65</v>
      </c>
      <c r="BG236" s="33">
        <f t="shared" si="97"/>
        <v>0</v>
      </c>
      <c r="BH236" s="38">
        <f t="shared" si="98"/>
        <v>0</v>
      </c>
      <c r="BI236" s="33">
        <f t="shared" si="99"/>
        <v>0</v>
      </c>
      <c r="BJ236" s="33">
        <f t="shared" si="100"/>
        <v>0</v>
      </c>
      <c r="BK236" s="32">
        <f t="shared" si="101"/>
        <v>3571951.65</v>
      </c>
      <c r="BL236" s="33">
        <f t="shared" si="101"/>
        <v>0</v>
      </c>
      <c r="BM236" s="43">
        <f t="shared" si="102"/>
        <v>0.844666493581786</v>
      </c>
    </row>
    <row r="237" ht="15" customHeight="1" outlineLevel="1" spans="2:65">
      <c r="B237" s="31">
        <v>201809</v>
      </c>
      <c r="C237" s="32">
        <v>4276133.3</v>
      </c>
      <c r="D237" s="33">
        <v>5943087</v>
      </c>
      <c r="E237" s="33">
        <f>IFERROR(AB108,0)</f>
        <v>0</v>
      </c>
      <c r="F237" s="33">
        <f>IFERROR([9]能繁母猪003大赔案!AB17,0)</f>
        <v>0</v>
      </c>
      <c r="G237" s="33">
        <f>IFERROR([9]能繁母猪003大赔案!AB56,0)</f>
        <v>0</v>
      </c>
      <c r="H237" s="32">
        <f>ROUND(IFERROR(AB90*D237,0),2)</f>
        <v>5943087</v>
      </c>
      <c r="I237" s="33">
        <f>ROUND(IFERROR(AB221*(SUM(D237:E237)),0),2)</f>
        <v>5943087</v>
      </c>
      <c r="J237" s="37">
        <f t="shared" si="103"/>
        <v>5943087</v>
      </c>
      <c r="K237" s="33">
        <f t="shared" si="91"/>
        <v>0</v>
      </c>
      <c r="L237" s="38">
        <f t="shared" si="92"/>
        <v>0</v>
      </c>
      <c r="M237" s="33">
        <f t="shared" si="93"/>
        <v>0</v>
      </c>
      <c r="N237" s="39">
        <f t="shared" si="94"/>
        <v>0</v>
      </c>
      <c r="O237" s="32">
        <f t="shared" si="95"/>
        <v>5943087</v>
      </c>
      <c r="P237" s="33">
        <f t="shared" si="95"/>
        <v>0</v>
      </c>
      <c r="Q237" s="43">
        <f t="shared" si="96"/>
        <v>1.38982734705674</v>
      </c>
      <c r="AX237" s="31">
        <v>201809</v>
      </c>
      <c r="AY237" s="32">
        <v>4276133.3</v>
      </c>
      <c r="AZ237" s="33">
        <v>4702252.65</v>
      </c>
      <c r="BA237" s="33">
        <f>IFERROR(BX108,0)</f>
        <v>0</v>
      </c>
      <c r="BB237" s="33">
        <f>IFERROR([9]能繁母猪003大赔案!BP17,0)</f>
        <v>0</v>
      </c>
      <c r="BC237" s="33">
        <f>IFERROR([9]能繁母猪003大赔案!BP56,0)</f>
        <v>0</v>
      </c>
      <c r="BD237" s="32">
        <f>ROUND(IFERROR(BX90*AZ237,0),2)</f>
        <v>4702252.65</v>
      </c>
      <c r="BE237" s="33">
        <f>ROUND(IFERROR(BX221*(SUM(AZ237:BA237)),0),2)</f>
        <v>4702252.65</v>
      </c>
      <c r="BF237" s="37">
        <f t="shared" si="104"/>
        <v>4702252.65</v>
      </c>
      <c r="BG237" s="33">
        <f t="shared" si="97"/>
        <v>0</v>
      </c>
      <c r="BH237" s="38">
        <f t="shared" si="98"/>
        <v>0</v>
      </c>
      <c r="BI237" s="33">
        <f t="shared" si="99"/>
        <v>0</v>
      </c>
      <c r="BJ237" s="33">
        <f t="shared" si="100"/>
        <v>0</v>
      </c>
      <c r="BK237" s="32">
        <f t="shared" si="101"/>
        <v>4702252.65</v>
      </c>
      <c r="BL237" s="33">
        <f t="shared" si="101"/>
        <v>0</v>
      </c>
      <c r="BM237" s="43">
        <f t="shared" si="102"/>
        <v>1.09965062361363</v>
      </c>
    </row>
    <row r="238" ht="15" customHeight="1" outlineLevel="1" spans="2:65">
      <c r="B238" s="31">
        <v>201812</v>
      </c>
      <c r="C238" s="32">
        <v>4639777.64</v>
      </c>
      <c r="D238" s="33">
        <v>6443558</v>
      </c>
      <c r="E238" s="33">
        <f>IFERROR(AA109,0)</f>
        <v>0</v>
      </c>
      <c r="F238" s="33">
        <f>IFERROR([9]能繁母猪003大赔案!AA18,0)</f>
        <v>0</v>
      </c>
      <c r="G238" s="33">
        <f>IFERROR([9]能繁母猪003大赔案!AA57,0)</f>
        <v>0</v>
      </c>
      <c r="H238" s="32">
        <f>ROUND(IFERROR(AA90*D238,0),2)</f>
        <v>6443558</v>
      </c>
      <c r="I238" s="33">
        <f>ROUND(IFERROR(AA221*(SUM(D238:E238)),0),2)</f>
        <v>6443558</v>
      </c>
      <c r="J238" s="37">
        <f t="shared" si="103"/>
        <v>6443558</v>
      </c>
      <c r="K238" s="33">
        <f t="shared" si="91"/>
        <v>0</v>
      </c>
      <c r="L238" s="38">
        <f t="shared" si="92"/>
        <v>0</v>
      </c>
      <c r="M238" s="33">
        <f t="shared" si="93"/>
        <v>0</v>
      </c>
      <c r="N238" s="39">
        <f t="shared" si="94"/>
        <v>0</v>
      </c>
      <c r="O238" s="32">
        <f t="shared" si="95"/>
        <v>6443558</v>
      </c>
      <c r="P238" s="33">
        <f t="shared" si="95"/>
        <v>0</v>
      </c>
      <c r="Q238" s="43">
        <f t="shared" si="96"/>
        <v>1.38876439776972</v>
      </c>
      <c r="AX238" s="31">
        <v>201812</v>
      </c>
      <c r="AY238" s="32">
        <v>4516480.83</v>
      </c>
      <c r="AZ238" s="33">
        <v>4913914.25</v>
      </c>
      <c r="BA238" s="33">
        <f>IFERROR(BW109,0)</f>
        <v>0</v>
      </c>
      <c r="BB238" s="33">
        <f>IFERROR([9]能繁母猪003大赔案!BO18,0)</f>
        <v>0</v>
      </c>
      <c r="BC238" s="33">
        <f>IFERROR([9]能繁母猪003大赔案!BO57,0)</f>
        <v>0</v>
      </c>
      <c r="BD238" s="32">
        <f>ROUND(IFERROR(BW90*AZ238,0),2)</f>
        <v>4913914.25</v>
      </c>
      <c r="BE238" s="33">
        <f>ROUND(IFERROR(BW221*(SUM(AZ238:BA238)),0),2)</f>
        <v>4913914.25</v>
      </c>
      <c r="BF238" s="37">
        <f t="shared" si="104"/>
        <v>4913914.25</v>
      </c>
      <c r="BG238" s="33">
        <f t="shared" si="97"/>
        <v>0</v>
      </c>
      <c r="BH238" s="38">
        <f t="shared" si="98"/>
        <v>0</v>
      </c>
      <c r="BI238" s="33">
        <f t="shared" si="99"/>
        <v>0</v>
      </c>
      <c r="BJ238" s="33">
        <f t="shared" si="100"/>
        <v>0</v>
      </c>
      <c r="BK238" s="32">
        <f t="shared" si="101"/>
        <v>4913914.25</v>
      </c>
      <c r="BL238" s="33">
        <f t="shared" si="101"/>
        <v>0</v>
      </c>
      <c r="BM238" s="43">
        <f t="shared" si="102"/>
        <v>1.08799625968965</v>
      </c>
    </row>
    <row r="239" ht="15" customHeight="1" outlineLevel="1" spans="2:65">
      <c r="B239" s="31">
        <v>201903</v>
      </c>
      <c r="C239" s="32">
        <v>4753403.67</v>
      </c>
      <c r="D239" s="33">
        <v>19175807.61</v>
      </c>
      <c r="E239" s="33">
        <f>IFERROR(Z110,0)</f>
        <v>0</v>
      </c>
      <c r="F239" s="33">
        <f>IFERROR([9]能繁母猪003大赔案!Z19,0)</f>
        <v>0</v>
      </c>
      <c r="G239" s="33">
        <f>IFERROR([9]能繁母猪003大赔案!Z58,0)</f>
        <v>0</v>
      </c>
      <c r="H239" s="32">
        <f>ROUND(IFERROR(Z90*D239,0),2)</f>
        <v>19175807.61</v>
      </c>
      <c r="I239" s="33">
        <f>ROUND(IFERROR(Z221*(SUM(D239:E239)),0),2)</f>
        <v>19175807.61</v>
      </c>
      <c r="J239" s="37">
        <f t="shared" si="103"/>
        <v>19175807.61</v>
      </c>
      <c r="K239" s="33">
        <f t="shared" si="91"/>
        <v>0</v>
      </c>
      <c r="L239" s="38">
        <f t="shared" si="92"/>
        <v>0</v>
      </c>
      <c r="M239" s="33">
        <f t="shared" si="93"/>
        <v>0</v>
      </c>
      <c r="N239" s="39">
        <f t="shared" si="94"/>
        <v>0</v>
      </c>
      <c r="O239" s="32">
        <f t="shared" si="95"/>
        <v>19175807.61</v>
      </c>
      <c r="P239" s="33">
        <f t="shared" si="95"/>
        <v>0</v>
      </c>
      <c r="Q239" s="43">
        <f t="shared" si="96"/>
        <v>4.03412142987637</v>
      </c>
      <c r="AX239" s="31">
        <v>201903</v>
      </c>
      <c r="AY239" s="32">
        <v>4194375.09</v>
      </c>
      <c r="AZ239" s="33">
        <v>15111696.6</v>
      </c>
      <c r="BA239" s="33">
        <f>IFERROR(BV110,0)</f>
        <v>0</v>
      </c>
      <c r="BB239" s="33">
        <f>IFERROR([9]能繁母猪003大赔案!BN19,0)</f>
        <v>0</v>
      </c>
      <c r="BC239" s="33">
        <f>IFERROR([9]能繁母猪003大赔案!BN58,0)</f>
        <v>0</v>
      </c>
      <c r="BD239" s="32">
        <f>ROUND(IFERROR(BV90*AZ239,0),2)</f>
        <v>15111696.6</v>
      </c>
      <c r="BE239" s="33">
        <f>ROUND(IFERROR(BV221*(SUM(AZ239:BA239)),0),2)</f>
        <v>15111696.6</v>
      </c>
      <c r="BF239" s="37">
        <f t="shared" si="104"/>
        <v>15111696.6</v>
      </c>
      <c r="BG239" s="33">
        <f t="shared" si="97"/>
        <v>0</v>
      </c>
      <c r="BH239" s="38">
        <f t="shared" si="98"/>
        <v>0</v>
      </c>
      <c r="BI239" s="33">
        <f t="shared" si="99"/>
        <v>0</v>
      </c>
      <c r="BJ239" s="33">
        <f t="shared" si="100"/>
        <v>0</v>
      </c>
      <c r="BK239" s="32">
        <f t="shared" si="101"/>
        <v>15111696.6</v>
      </c>
      <c r="BL239" s="33">
        <f t="shared" si="101"/>
        <v>0</v>
      </c>
      <c r="BM239" s="43">
        <f t="shared" si="102"/>
        <v>3.60284816587541</v>
      </c>
    </row>
    <row r="240" ht="15" customHeight="1" outlineLevel="1" spans="2:65">
      <c r="B240" s="31">
        <v>201906</v>
      </c>
      <c r="C240" s="32">
        <v>4199007.11</v>
      </c>
      <c r="D240" s="33">
        <v>3507112</v>
      </c>
      <c r="E240" s="33">
        <f>IFERROR(Y111,0)</f>
        <v>0</v>
      </c>
      <c r="F240" s="33">
        <f>IFERROR([9]能繁母猪003大赔案!Y20,0)</f>
        <v>0</v>
      </c>
      <c r="G240" s="33">
        <f>IFERROR([9]能繁母猪003大赔案!Y59,0)</f>
        <v>0</v>
      </c>
      <c r="H240" s="32">
        <f>ROUND(IFERROR(Y90*D240,0),2)</f>
        <v>3507112</v>
      </c>
      <c r="I240" s="33">
        <f>ROUND(IFERROR(Y221*(SUM(D240:E240)),0),2)</f>
        <v>3507112</v>
      </c>
      <c r="J240" s="37">
        <f t="shared" si="103"/>
        <v>3507112</v>
      </c>
      <c r="K240" s="33">
        <f t="shared" si="91"/>
        <v>0</v>
      </c>
      <c r="L240" s="38">
        <f t="shared" si="92"/>
        <v>0</v>
      </c>
      <c r="M240" s="33">
        <f t="shared" si="93"/>
        <v>0</v>
      </c>
      <c r="N240" s="39">
        <f t="shared" si="94"/>
        <v>0</v>
      </c>
      <c r="O240" s="32">
        <f t="shared" si="95"/>
        <v>3507112</v>
      </c>
      <c r="P240" s="33">
        <f t="shared" si="95"/>
        <v>0</v>
      </c>
      <c r="Q240" s="43">
        <f t="shared" si="96"/>
        <v>0.835224115636232</v>
      </c>
      <c r="AX240" s="31">
        <v>201906</v>
      </c>
      <c r="AY240" s="32">
        <v>3246082.81</v>
      </c>
      <c r="AZ240" s="33">
        <v>1237066.18</v>
      </c>
      <c r="BA240" s="33">
        <f>IFERROR(BU111,0)</f>
        <v>0</v>
      </c>
      <c r="BB240" s="33">
        <f>IFERROR([9]能繁母猪003大赔案!BM20,0)</f>
        <v>0</v>
      </c>
      <c r="BC240" s="33">
        <f>IFERROR([9]能繁母猪003大赔案!BM59,0)</f>
        <v>0</v>
      </c>
      <c r="BD240" s="32">
        <f>ROUND(IFERROR(BU90*AZ240,0),2)</f>
        <v>1237066.18</v>
      </c>
      <c r="BE240" s="33">
        <f>ROUND(IFERROR(BU221*(SUM(AZ240:BA240)),0),2)</f>
        <v>1237066.18</v>
      </c>
      <c r="BF240" s="37">
        <f t="shared" si="104"/>
        <v>1237066.18</v>
      </c>
      <c r="BG240" s="33">
        <f t="shared" si="97"/>
        <v>0</v>
      </c>
      <c r="BH240" s="38">
        <f t="shared" si="98"/>
        <v>0</v>
      </c>
      <c r="BI240" s="33">
        <f t="shared" si="99"/>
        <v>0</v>
      </c>
      <c r="BJ240" s="33">
        <f t="shared" si="100"/>
        <v>0</v>
      </c>
      <c r="BK240" s="32">
        <f t="shared" si="101"/>
        <v>1237066.18</v>
      </c>
      <c r="BL240" s="33">
        <f t="shared" si="101"/>
        <v>0</v>
      </c>
      <c r="BM240" s="43">
        <f t="shared" si="102"/>
        <v>0.3810950774851</v>
      </c>
    </row>
    <row r="241" ht="15" customHeight="1" outlineLevel="1" spans="2:65">
      <c r="B241" s="31">
        <v>201909</v>
      </c>
      <c r="C241" s="32">
        <v>3886079.77</v>
      </c>
      <c r="D241" s="33">
        <v>3549284</v>
      </c>
      <c r="E241" s="33">
        <f>IFERROR(X112,0)</f>
        <v>0</v>
      </c>
      <c r="F241" s="33">
        <f>IFERROR([9]能繁母猪003大赔案!X21,0)</f>
        <v>0</v>
      </c>
      <c r="G241" s="33">
        <f>IFERROR([9]能繁母猪003大赔案!X60,0)</f>
        <v>0</v>
      </c>
      <c r="H241" s="32">
        <f>ROUND(IFERROR(X90*D241,0),2)</f>
        <v>3549284</v>
      </c>
      <c r="I241" s="33">
        <f>ROUND(IFERROR(X221*(SUM(D241:E241)),0),2)</f>
        <v>3549284</v>
      </c>
      <c r="J241" s="37">
        <f t="shared" si="103"/>
        <v>3549284</v>
      </c>
      <c r="K241" s="33">
        <f t="shared" si="91"/>
        <v>0</v>
      </c>
      <c r="L241" s="38">
        <f t="shared" si="92"/>
        <v>0</v>
      </c>
      <c r="M241" s="33">
        <f t="shared" si="93"/>
        <v>0</v>
      </c>
      <c r="N241" s="39">
        <f t="shared" si="94"/>
        <v>0</v>
      </c>
      <c r="O241" s="32">
        <f t="shared" si="95"/>
        <v>3549284</v>
      </c>
      <c r="P241" s="33">
        <f t="shared" si="95"/>
        <v>0</v>
      </c>
      <c r="Q241" s="43">
        <f t="shared" si="96"/>
        <v>0.913332769800554</v>
      </c>
      <c r="AX241" s="31">
        <v>201909</v>
      </c>
      <c r="AY241" s="32">
        <v>2393934.38</v>
      </c>
      <c r="AZ241" s="33">
        <v>685734.36</v>
      </c>
      <c r="BA241" s="33">
        <f>IFERROR(BT112,0)</f>
        <v>0</v>
      </c>
      <c r="BB241" s="33">
        <f>IFERROR([9]能繁母猪003大赔案!BL21,0)</f>
        <v>0</v>
      </c>
      <c r="BC241" s="33">
        <f>IFERROR([9]能繁母猪003大赔案!BL60,0)</f>
        <v>0</v>
      </c>
      <c r="BD241" s="32">
        <f>ROUND(IFERROR(BT90*AZ241,0),2)</f>
        <v>685734.36</v>
      </c>
      <c r="BE241" s="33">
        <f>ROUND(IFERROR(BT221*(SUM(AZ241:BA241)),0),2)</f>
        <v>685734.36</v>
      </c>
      <c r="BF241" s="37">
        <f t="shared" si="104"/>
        <v>685734.36</v>
      </c>
      <c r="BG241" s="33">
        <f t="shared" si="97"/>
        <v>0</v>
      </c>
      <c r="BH241" s="38">
        <f t="shared" si="98"/>
        <v>0</v>
      </c>
      <c r="BI241" s="33">
        <f t="shared" si="99"/>
        <v>0</v>
      </c>
      <c r="BJ241" s="33">
        <f t="shared" si="100"/>
        <v>0</v>
      </c>
      <c r="BK241" s="32">
        <f t="shared" si="101"/>
        <v>685734.36</v>
      </c>
      <c r="BL241" s="33">
        <f t="shared" si="101"/>
        <v>0</v>
      </c>
      <c r="BM241" s="43">
        <f t="shared" si="102"/>
        <v>0.286446598423471</v>
      </c>
    </row>
    <row r="242" ht="15" customHeight="1" outlineLevel="1" spans="2:65">
      <c r="B242" s="31">
        <v>201912</v>
      </c>
      <c r="C242" s="32">
        <v>3710215.95</v>
      </c>
      <c r="D242" s="33">
        <v>2968618</v>
      </c>
      <c r="E242" s="33">
        <f>IFERROR(W113,0)</f>
        <v>0</v>
      </c>
      <c r="F242" s="33">
        <f>IFERROR([9]能繁母猪003大赔案!W22,0)</f>
        <v>0</v>
      </c>
      <c r="G242" s="33">
        <f>IFERROR([9]能繁母猪003大赔案!W61,0)</f>
        <v>0</v>
      </c>
      <c r="H242" s="32">
        <f>ROUND(IFERROR(W90*D242,0),2)</f>
        <v>2968618</v>
      </c>
      <c r="I242" s="33">
        <f>ROUND(IFERROR(W221*(SUM(D242:E242)),0),2)</f>
        <v>2968618</v>
      </c>
      <c r="J242" s="37">
        <f t="shared" si="103"/>
        <v>2968618</v>
      </c>
      <c r="K242" s="33">
        <f t="shared" si="91"/>
        <v>0</v>
      </c>
      <c r="L242" s="38">
        <f t="shared" si="92"/>
        <v>0</v>
      </c>
      <c r="M242" s="33">
        <f t="shared" si="93"/>
        <v>0</v>
      </c>
      <c r="N242" s="39">
        <f t="shared" si="94"/>
        <v>0</v>
      </c>
      <c r="O242" s="32">
        <f t="shared" si="95"/>
        <v>2968618</v>
      </c>
      <c r="P242" s="33">
        <f t="shared" si="95"/>
        <v>0</v>
      </c>
      <c r="Q242" s="43">
        <f t="shared" si="96"/>
        <v>0.800120003796544</v>
      </c>
      <c r="AX242" s="31">
        <v>201912</v>
      </c>
      <c r="AY242" s="32">
        <v>1860865.06</v>
      </c>
      <c r="AZ242" s="33">
        <v>229720.08</v>
      </c>
      <c r="BA242" s="33">
        <f>IFERROR(BS113,0)</f>
        <v>0</v>
      </c>
      <c r="BB242" s="33">
        <f>IFERROR([9]能繁母猪003大赔案!BK22,0)</f>
        <v>0</v>
      </c>
      <c r="BC242" s="33">
        <f>IFERROR([9]能繁母猪003大赔案!BK61,0)</f>
        <v>0</v>
      </c>
      <c r="BD242" s="32">
        <f>ROUND(IFERROR(BS90*AZ242,0),2)</f>
        <v>229720.08</v>
      </c>
      <c r="BE242" s="33">
        <f>ROUND(IFERROR(BS221*(SUM(AZ242:BA242)),0),2)</f>
        <v>229720.08</v>
      </c>
      <c r="BF242" s="37">
        <f t="shared" si="104"/>
        <v>229720.08</v>
      </c>
      <c r="BG242" s="33">
        <f t="shared" si="97"/>
        <v>0</v>
      </c>
      <c r="BH242" s="38">
        <f t="shared" si="98"/>
        <v>0</v>
      </c>
      <c r="BI242" s="33">
        <f t="shared" si="99"/>
        <v>0</v>
      </c>
      <c r="BJ242" s="33">
        <f t="shared" si="100"/>
        <v>0</v>
      </c>
      <c r="BK242" s="32">
        <f t="shared" si="101"/>
        <v>229720.08</v>
      </c>
      <c r="BL242" s="33">
        <f t="shared" si="101"/>
        <v>0</v>
      </c>
      <c r="BM242" s="43">
        <f t="shared" si="102"/>
        <v>0.123448005413138</v>
      </c>
    </row>
    <row r="243" ht="15" customHeight="1" outlineLevel="1" spans="2:65">
      <c r="B243" s="31">
        <v>202003</v>
      </c>
      <c r="C243" s="32">
        <v>5020900.35</v>
      </c>
      <c r="D243" s="33">
        <v>9754001</v>
      </c>
      <c r="E243" s="33">
        <f>IFERROR(V114,0)</f>
        <v>0</v>
      </c>
      <c r="F243" s="33">
        <f>IFERROR([9]能繁母猪003大赔案!V23,0)</f>
        <v>0</v>
      </c>
      <c r="G243" s="33">
        <f>IFERROR([9]能繁母猪003大赔案!V62,0)</f>
        <v>0</v>
      </c>
      <c r="H243" s="32">
        <f>ROUND(IFERROR(V90*D243,0),2)</f>
        <v>9754001</v>
      </c>
      <c r="I243" s="33">
        <f>ROUND(IFERROR(V221*(SUM(D243:E243)),0),2)</f>
        <v>9754001</v>
      </c>
      <c r="J243" s="37">
        <f t="shared" si="103"/>
        <v>9754001</v>
      </c>
      <c r="K243" s="33">
        <f t="shared" si="91"/>
        <v>0</v>
      </c>
      <c r="L243" s="38">
        <f t="shared" si="92"/>
        <v>0</v>
      </c>
      <c r="M243" s="33">
        <f t="shared" si="93"/>
        <v>0</v>
      </c>
      <c r="N243" s="39">
        <f t="shared" si="94"/>
        <v>0</v>
      </c>
      <c r="O243" s="32">
        <f t="shared" si="95"/>
        <v>9754001</v>
      </c>
      <c r="P243" s="33">
        <f t="shared" si="95"/>
        <v>0</v>
      </c>
      <c r="Q243" s="43">
        <f t="shared" si="96"/>
        <v>1.942679663021</v>
      </c>
      <c r="AX243" s="31">
        <v>202003</v>
      </c>
      <c r="AY243" s="32">
        <v>2511531.35</v>
      </c>
      <c r="AZ243" s="33">
        <v>4878495.8</v>
      </c>
      <c r="BA243" s="33">
        <f>IFERROR(BR114,0)</f>
        <v>0</v>
      </c>
      <c r="BB243" s="33">
        <f>IFERROR([9]能繁母猪003大赔案!BJ23,0)</f>
        <v>0</v>
      </c>
      <c r="BC243" s="33">
        <f>IFERROR([9]能繁母猪003大赔案!BJ62,0)</f>
        <v>0</v>
      </c>
      <c r="BD243" s="32">
        <f>ROUND(IFERROR(BR90*AZ243,0),2)</f>
        <v>4878495.8</v>
      </c>
      <c r="BE243" s="33">
        <f>ROUND(IFERROR(BR221*(SUM(AZ243:BA243)),0),2)</f>
        <v>4878495.8</v>
      </c>
      <c r="BF243" s="37">
        <f t="shared" si="104"/>
        <v>4878495.8</v>
      </c>
      <c r="BG243" s="33">
        <f t="shared" si="97"/>
        <v>0</v>
      </c>
      <c r="BH243" s="38">
        <f t="shared" si="98"/>
        <v>0</v>
      </c>
      <c r="BI243" s="33">
        <f t="shared" si="99"/>
        <v>0</v>
      </c>
      <c r="BJ243" s="33">
        <f t="shared" si="100"/>
        <v>0</v>
      </c>
      <c r="BK243" s="32">
        <f t="shared" si="101"/>
        <v>4878495.8</v>
      </c>
      <c r="BL243" s="33">
        <f t="shared" si="101"/>
        <v>0</v>
      </c>
      <c r="BM243" s="43">
        <f t="shared" si="102"/>
        <v>1.94243874359761</v>
      </c>
    </row>
    <row r="244" ht="15" customHeight="1" outlineLevel="1" spans="2:65">
      <c r="B244" s="31">
        <v>202006</v>
      </c>
      <c r="C244" s="32">
        <v>7603658.19</v>
      </c>
      <c r="D244" s="33">
        <v>8778486</v>
      </c>
      <c r="E244" s="33">
        <f>IFERROR(U115,0)</f>
        <v>0</v>
      </c>
      <c r="F244" s="33">
        <f>IFERROR([9]能繁母猪003大赔案!U24,0)</f>
        <v>0</v>
      </c>
      <c r="G244" s="33">
        <f>IFERROR([9]能繁母猪003大赔案!U63,0)</f>
        <v>0</v>
      </c>
      <c r="H244" s="32">
        <f>ROUND(IFERROR(U90*D244,0),2)</f>
        <v>8778486</v>
      </c>
      <c r="I244" s="33">
        <f>ROUND(IFERROR(U221*(SUM(D244:E244)),0),2)</f>
        <v>8778486</v>
      </c>
      <c r="J244" s="37">
        <f t="shared" si="103"/>
        <v>8778486</v>
      </c>
      <c r="K244" s="33">
        <f t="shared" si="91"/>
        <v>0</v>
      </c>
      <c r="L244" s="38">
        <f t="shared" si="92"/>
        <v>0</v>
      </c>
      <c r="M244" s="33">
        <f t="shared" si="93"/>
        <v>0</v>
      </c>
      <c r="N244" s="39">
        <f t="shared" si="94"/>
        <v>0</v>
      </c>
      <c r="O244" s="32">
        <f t="shared" si="95"/>
        <v>8778486</v>
      </c>
      <c r="P244" s="33">
        <f t="shared" si="95"/>
        <v>0</v>
      </c>
      <c r="Q244" s="43">
        <f t="shared" si="96"/>
        <v>1.15450823546291</v>
      </c>
      <c r="AX244" s="31">
        <v>202006</v>
      </c>
      <c r="AY244" s="32">
        <v>3802911.6</v>
      </c>
      <c r="AZ244" s="33">
        <v>4389241.85</v>
      </c>
      <c r="BA244" s="33">
        <f>IFERROR(BQ115,0)</f>
        <v>0</v>
      </c>
      <c r="BB244" s="33">
        <f>IFERROR([9]能繁母猪003大赔案!BI24,0)</f>
        <v>0</v>
      </c>
      <c r="BC244" s="33">
        <f>IFERROR([9]能繁母猪003大赔案!BI63,0)</f>
        <v>0</v>
      </c>
      <c r="BD244" s="32">
        <f>ROUND(IFERROR(BQ90*AZ244,0),2)</f>
        <v>4389241.85</v>
      </c>
      <c r="BE244" s="33">
        <f>ROUND(IFERROR(BQ221*(SUM(AZ244:BA244)),0),2)</f>
        <v>4389241.85</v>
      </c>
      <c r="BF244" s="37">
        <f t="shared" si="104"/>
        <v>4389241.85</v>
      </c>
      <c r="BG244" s="33">
        <f t="shared" si="97"/>
        <v>0</v>
      </c>
      <c r="BH244" s="38">
        <f t="shared" si="98"/>
        <v>0</v>
      </c>
      <c r="BI244" s="33">
        <f t="shared" si="99"/>
        <v>0</v>
      </c>
      <c r="BJ244" s="33">
        <f t="shared" si="100"/>
        <v>0</v>
      </c>
      <c r="BK244" s="32">
        <f t="shared" si="101"/>
        <v>4389241.85</v>
      </c>
      <c r="BL244" s="33">
        <f t="shared" si="101"/>
        <v>0</v>
      </c>
      <c r="BM244" s="43">
        <f t="shared" si="102"/>
        <v>1.15417930040761</v>
      </c>
    </row>
    <row r="245" ht="15" customHeight="1" outlineLevel="1" spans="2:65">
      <c r="B245" s="31">
        <v>202009</v>
      </c>
      <c r="C245" s="32">
        <v>9463603.99</v>
      </c>
      <c r="D245" s="33">
        <v>13351712.25</v>
      </c>
      <c r="E245" s="33">
        <f>IFERROR(T116,0)</f>
        <v>0</v>
      </c>
      <c r="F245" s="33">
        <f>IFERROR([9]能繁母猪003大赔案!T25,0)</f>
        <v>0</v>
      </c>
      <c r="G245" s="33">
        <f>IFERROR([9]能繁母猪003大赔案!T64,0)</f>
        <v>0</v>
      </c>
      <c r="H245" s="32">
        <f>ROUND(IFERROR(T90*D245,0),2)</f>
        <v>13351712.25</v>
      </c>
      <c r="I245" s="33">
        <f>ROUND(IFERROR(T221*(SUM(D245:E245)),0),2)</f>
        <v>13351712.25</v>
      </c>
      <c r="J245" s="37">
        <f t="shared" si="103"/>
        <v>13351712.25</v>
      </c>
      <c r="K245" s="33">
        <f t="shared" si="91"/>
        <v>0</v>
      </c>
      <c r="L245" s="38">
        <f t="shared" si="92"/>
        <v>0</v>
      </c>
      <c r="M245" s="33">
        <f t="shared" si="93"/>
        <v>0</v>
      </c>
      <c r="N245" s="39">
        <f t="shared" si="94"/>
        <v>0</v>
      </c>
      <c r="O245" s="32">
        <f t="shared" si="95"/>
        <v>13351712.25</v>
      </c>
      <c r="P245" s="33">
        <f t="shared" si="95"/>
        <v>0</v>
      </c>
      <c r="Q245" s="43">
        <f t="shared" si="96"/>
        <v>1.4108485798971</v>
      </c>
      <c r="AX245" s="31">
        <v>202009</v>
      </c>
      <c r="AY245" s="32">
        <v>4732419.69</v>
      </c>
      <c r="AZ245" s="33">
        <v>6675860.06</v>
      </c>
      <c r="BA245" s="33">
        <f>IFERROR(BP116,0)</f>
        <v>0</v>
      </c>
      <c r="BB245" s="33">
        <f>IFERROR([9]能繁母猪003大赔案!BH25,0)</f>
        <v>0</v>
      </c>
      <c r="BC245" s="33">
        <f>IFERROR([9]能繁母猪003大赔案!BH64,0)</f>
        <v>0</v>
      </c>
      <c r="BD245" s="32">
        <f>ROUND(IFERROR(BP90*AZ245,0),2)</f>
        <v>6675860.06</v>
      </c>
      <c r="BE245" s="33">
        <f>ROUND(IFERROR(BP221*(SUM(AZ245:BA245)),0),2)</f>
        <v>6675860.06</v>
      </c>
      <c r="BF245" s="37">
        <f t="shared" si="104"/>
        <v>6675860.06</v>
      </c>
      <c r="BG245" s="33">
        <f t="shared" si="97"/>
        <v>0</v>
      </c>
      <c r="BH245" s="38">
        <f t="shared" si="98"/>
        <v>0</v>
      </c>
      <c r="BI245" s="33">
        <f t="shared" si="99"/>
        <v>0</v>
      </c>
      <c r="BJ245" s="33">
        <f t="shared" si="100"/>
        <v>0</v>
      </c>
      <c r="BK245" s="32">
        <f t="shared" si="101"/>
        <v>6675860.06</v>
      </c>
      <c r="BL245" s="33">
        <f t="shared" si="101"/>
        <v>0</v>
      </c>
      <c r="BM245" s="43">
        <f t="shared" si="102"/>
        <v>1.41066526160109</v>
      </c>
    </row>
    <row r="246" ht="15" customHeight="1" outlineLevel="1" spans="2:65">
      <c r="B246" s="31">
        <v>202012</v>
      </c>
      <c r="C246" s="32">
        <v>11319811.34</v>
      </c>
      <c r="D246" s="33">
        <v>11565548</v>
      </c>
      <c r="E246" s="33">
        <f>IFERROR(S117,0)</f>
        <v>0</v>
      </c>
      <c r="F246" s="33">
        <f>IFERROR([9]能繁母猪003大赔案!S26,0)</f>
        <v>0</v>
      </c>
      <c r="G246" s="33">
        <f>IFERROR([9]能繁母猪003大赔案!S65,0)</f>
        <v>0</v>
      </c>
      <c r="H246" s="32">
        <f>ROUND(IFERROR(S90*D246,0),2)</f>
        <v>11565548</v>
      </c>
      <c r="I246" s="33">
        <f>ROUND(IFERROR(S221*(SUM(D246:E246)),0),2)</f>
        <v>11565548</v>
      </c>
      <c r="J246" s="37">
        <f t="shared" si="103"/>
        <v>11565548</v>
      </c>
      <c r="K246" s="33">
        <f t="shared" si="91"/>
        <v>0</v>
      </c>
      <c r="L246" s="38">
        <f t="shared" si="92"/>
        <v>0</v>
      </c>
      <c r="M246" s="33">
        <f t="shared" si="93"/>
        <v>0</v>
      </c>
      <c r="N246" s="39">
        <f t="shared" si="94"/>
        <v>0</v>
      </c>
      <c r="O246" s="32">
        <f t="shared" si="95"/>
        <v>11565548</v>
      </c>
      <c r="P246" s="33">
        <f t="shared" si="95"/>
        <v>0</v>
      </c>
      <c r="Q246" s="43">
        <f t="shared" si="96"/>
        <v>1.0217085473087</v>
      </c>
      <c r="AX246" s="31">
        <v>202012</v>
      </c>
      <c r="AY246" s="32">
        <v>5659904.93</v>
      </c>
      <c r="AZ246" s="33">
        <v>5789651.1</v>
      </c>
      <c r="BA246" s="33">
        <f>IFERROR(BO117,0)</f>
        <v>0</v>
      </c>
      <c r="BB246" s="33">
        <f>IFERROR([9]能繁母猪003大赔案!BG26,0)</f>
        <v>0</v>
      </c>
      <c r="BC246" s="33">
        <f>IFERROR([9]能繁母猪003大赔案!BG65,0)</f>
        <v>0</v>
      </c>
      <c r="BD246" s="32">
        <f>ROUND(IFERROR(BO90*AZ246,0),2)</f>
        <v>5789651.1</v>
      </c>
      <c r="BE246" s="33">
        <f>ROUND(IFERROR(BO221*(SUM(AZ246:BA246)),0),2)</f>
        <v>5789651.1</v>
      </c>
      <c r="BF246" s="37">
        <f t="shared" si="104"/>
        <v>5789651.1</v>
      </c>
      <c r="BG246" s="33">
        <f t="shared" si="97"/>
        <v>0</v>
      </c>
      <c r="BH246" s="38">
        <f t="shared" si="98"/>
        <v>0</v>
      </c>
      <c r="BI246" s="33">
        <f t="shared" si="99"/>
        <v>0</v>
      </c>
      <c r="BJ246" s="33">
        <f t="shared" si="100"/>
        <v>0</v>
      </c>
      <c r="BK246" s="32">
        <f t="shared" si="101"/>
        <v>5789651.1</v>
      </c>
      <c r="BL246" s="33">
        <f t="shared" si="101"/>
        <v>0</v>
      </c>
      <c r="BM246" s="43">
        <f t="shared" si="102"/>
        <v>1.02292373663598</v>
      </c>
    </row>
    <row r="247" ht="15" customHeight="1" outlineLevel="1" spans="2:65">
      <c r="B247" s="31">
        <v>202103</v>
      </c>
      <c r="C247" s="32">
        <v>13178819.92</v>
      </c>
      <c r="D247" s="33">
        <v>15498921</v>
      </c>
      <c r="E247" s="33">
        <f>IFERROR(R118,0)</f>
        <v>0</v>
      </c>
      <c r="F247" s="33">
        <f>IFERROR([9]能繁母猪003大赔案!R27,0)</f>
        <v>0</v>
      </c>
      <c r="G247" s="33">
        <f>IFERROR([9]能繁母猪003大赔案!R66,0)</f>
        <v>0</v>
      </c>
      <c r="H247" s="32">
        <f>ROUND(IFERROR(R90*D247,0),2)</f>
        <v>15498921</v>
      </c>
      <c r="I247" s="33">
        <f>ROUND(IFERROR(R221*(SUM(D247:E247)),0),2)</f>
        <v>15498921</v>
      </c>
      <c r="J247" s="37">
        <f t="shared" si="103"/>
        <v>15498921</v>
      </c>
      <c r="K247" s="33">
        <f t="shared" si="91"/>
        <v>0</v>
      </c>
      <c r="L247" s="38">
        <f t="shared" si="92"/>
        <v>0</v>
      </c>
      <c r="M247" s="33">
        <f t="shared" si="93"/>
        <v>0</v>
      </c>
      <c r="N247" s="39">
        <f t="shared" si="94"/>
        <v>0</v>
      </c>
      <c r="O247" s="32">
        <f t="shared" si="95"/>
        <v>15498921</v>
      </c>
      <c r="P247" s="33">
        <f t="shared" si="95"/>
        <v>0</v>
      </c>
      <c r="Q247" s="43">
        <f t="shared" si="96"/>
        <v>1.17604771095468</v>
      </c>
      <c r="AX247" s="31">
        <v>202103</v>
      </c>
      <c r="AY247" s="32">
        <v>6591160.36</v>
      </c>
      <c r="AZ247" s="33">
        <v>7817443.79</v>
      </c>
      <c r="BA247" s="33">
        <f>IFERROR(BN118,0)</f>
        <v>0</v>
      </c>
      <c r="BB247" s="33">
        <f>IFERROR([9]能繁母猪003大赔案!BF27,0)</f>
        <v>0</v>
      </c>
      <c r="BC247" s="33">
        <f>IFERROR([9]能繁母猪003大赔案!BF66,0)</f>
        <v>0</v>
      </c>
      <c r="BD247" s="32">
        <f>ROUND(IFERROR(BN90*AZ247,0),2)</f>
        <v>7817443.79</v>
      </c>
      <c r="BE247" s="33">
        <f>ROUND(IFERROR(BN221*(SUM(AZ247:BA247)),0),2)</f>
        <v>7817443.79</v>
      </c>
      <c r="BF247" s="37">
        <f t="shared" si="104"/>
        <v>7817443.79</v>
      </c>
      <c r="BG247" s="33">
        <f t="shared" si="97"/>
        <v>0</v>
      </c>
      <c r="BH247" s="38">
        <f t="shared" si="98"/>
        <v>0</v>
      </c>
      <c r="BI247" s="33">
        <f t="shared" si="99"/>
        <v>0</v>
      </c>
      <c r="BJ247" s="33">
        <f t="shared" si="100"/>
        <v>0</v>
      </c>
      <c r="BK247" s="32">
        <f t="shared" si="101"/>
        <v>7817443.79</v>
      </c>
      <c r="BL247" s="33">
        <f t="shared" si="101"/>
        <v>0</v>
      </c>
      <c r="BM247" s="43">
        <f t="shared" si="102"/>
        <v>1.18604970339396</v>
      </c>
    </row>
    <row r="248" ht="15" customHeight="1" outlineLevel="1" spans="2:65">
      <c r="B248" s="31">
        <v>202106</v>
      </c>
      <c r="C248" s="32">
        <v>14612291.04</v>
      </c>
      <c r="D248" s="33">
        <v>16813630</v>
      </c>
      <c r="E248" s="33">
        <f>IFERROR(Q119,0)</f>
        <v>0</v>
      </c>
      <c r="F248" s="33">
        <f>IFERROR([9]能繁母猪003大赔案!Q28,0)</f>
        <v>0</v>
      </c>
      <c r="G248" s="33">
        <f>IFERROR([9]能繁母猪003大赔案!Q67,0)</f>
        <v>0</v>
      </c>
      <c r="H248" s="32">
        <f>ROUND(IFERROR(Q90*D248,0),2)</f>
        <v>16813630</v>
      </c>
      <c r="I248" s="33">
        <f>ROUND(IFERROR(Q221*(SUM(D248:E248)),0),2)</f>
        <v>16813630</v>
      </c>
      <c r="J248" s="37">
        <f t="shared" si="103"/>
        <v>16813630</v>
      </c>
      <c r="K248" s="33">
        <f t="shared" si="91"/>
        <v>0</v>
      </c>
      <c r="L248" s="38">
        <f t="shared" si="92"/>
        <v>0</v>
      </c>
      <c r="M248" s="33">
        <f t="shared" si="93"/>
        <v>0</v>
      </c>
      <c r="N248" s="39">
        <f t="shared" si="94"/>
        <v>0</v>
      </c>
      <c r="O248" s="32">
        <f t="shared" si="95"/>
        <v>16813630</v>
      </c>
      <c r="P248" s="33">
        <f t="shared" si="95"/>
        <v>0</v>
      </c>
      <c r="Q248" s="43">
        <f t="shared" si="96"/>
        <v>1.15064981623854</v>
      </c>
      <c r="AX248" s="31">
        <v>202106</v>
      </c>
      <c r="AY248" s="32">
        <v>7304642.6</v>
      </c>
      <c r="AZ248" s="33">
        <v>8448730.26</v>
      </c>
      <c r="BA248" s="33">
        <f>IFERROR(BM119,0)</f>
        <v>0</v>
      </c>
      <c r="BB248" s="33">
        <f>IFERROR([9]能繁母猪003大赔案!BE28,0)</f>
        <v>0</v>
      </c>
      <c r="BC248" s="33">
        <f>IFERROR([9]能繁母猪003大赔案!BE67,0)</f>
        <v>0</v>
      </c>
      <c r="BD248" s="32">
        <f>ROUND(IFERROR(BM90*AZ248,0),2)</f>
        <v>8448730.26</v>
      </c>
      <c r="BE248" s="33">
        <f>ROUND(IFERROR(BM221*(SUM(AZ248:BA248)),0),2)</f>
        <v>8448730.26</v>
      </c>
      <c r="BF248" s="37">
        <f t="shared" si="104"/>
        <v>8448730.26</v>
      </c>
      <c r="BG248" s="33">
        <f t="shared" si="97"/>
        <v>0</v>
      </c>
      <c r="BH248" s="38">
        <f t="shared" si="98"/>
        <v>0</v>
      </c>
      <c r="BI248" s="33">
        <f t="shared" si="99"/>
        <v>0</v>
      </c>
      <c r="BJ248" s="33">
        <f t="shared" si="100"/>
        <v>0</v>
      </c>
      <c r="BK248" s="32">
        <f t="shared" si="101"/>
        <v>8448730.26</v>
      </c>
      <c r="BL248" s="33">
        <f t="shared" si="101"/>
        <v>0</v>
      </c>
      <c r="BM248" s="43">
        <f t="shared" si="102"/>
        <v>1.15662472795041</v>
      </c>
    </row>
    <row r="249" ht="15" customHeight="1" outlineLevel="1" spans="2:65">
      <c r="B249" s="31">
        <v>202109</v>
      </c>
      <c r="C249" s="32">
        <v>14821352.46</v>
      </c>
      <c r="D249" s="33">
        <v>22002126</v>
      </c>
      <c r="E249" s="33">
        <f>IFERROR(P120,0)</f>
        <v>0</v>
      </c>
      <c r="F249" s="33">
        <f>IFERROR([9]能繁母猪003大赔案!P29,0)</f>
        <v>0</v>
      </c>
      <c r="G249" s="33">
        <f>IFERROR([9]能繁母猪003大赔案!P68,0)</f>
        <v>0</v>
      </c>
      <c r="H249" s="32">
        <f>ROUND(IFERROR(P90*D249,0),2)</f>
        <v>22002126</v>
      </c>
      <c r="I249" s="33">
        <f>ROUND(IFERROR(P221*(SUM(D249:E249)),0),2)</f>
        <v>22002126</v>
      </c>
      <c r="J249" s="37">
        <f t="shared" si="103"/>
        <v>22002126</v>
      </c>
      <c r="K249" s="33">
        <f t="shared" si="91"/>
        <v>0</v>
      </c>
      <c r="L249" s="38">
        <f t="shared" si="92"/>
        <v>0</v>
      </c>
      <c r="M249" s="33">
        <f t="shared" si="93"/>
        <v>0</v>
      </c>
      <c r="N249" s="39">
        <f t="shared" si="94"/>
        <v>0</v>
      </c>
      <c r="O249" s="32">
        <f t="shared" si="95"/>
        <v>22002126</v>
      </c>
      <c r="P249" s="33">
        <f t="shared" si="95"/>
        <v>0</v>
      </c>
      <c r="Q249" s="43">
        <f t="shared" si="96"/>
        <v>1.48448841354927</v>
      </c>
      <c r="AX249" s="31">
        <v>202109</v>
      </c>
      <c r="AY249" s="32">
        <v>7410428.43</v>
      </c>
      <c r="AZ249" s="33">
        <v>11211128.07</v>
      </c>
      <c r="BA249" s="33">
        <f>IFERROR(BL120,0)</f>
        <v>0</v>
      </c>
      <c r="BB249" s="33">
        <f>IFERROR([9]能繁母猪003大赔案!BD29,0)</f>
        <v>0</v>
      </c>
      <c r="BC249" s="33">
        <f>IFERROR([9]能繁母猪003大赔案!BD68,0)</f>
        <v>0</v>
      </c>
      <c r="BD249" s="32">
        <f>ROUND(IFERROR(BL90*AZ249,0),2)</f>
        <v>11211128.07</v>
      </c>
      <c r="BE249" s="33">
        <f>ROUND(IFERROR(BL221*(SUM(AZ249:BA249)),0),2)</f>
        <v>11211128.07</v>
      </c>
      <c r="BF249" s="37">
        <f t="shared" si="104"/>
        <v>11211128.07</v>
      </c>
      <c r="BG249" s="33">
        <f t="shared" si="97"/>
        <v>0</v>
      </c>
      <c r="BH249" s="38">
        <f t="shared" si="98"/>
        <v>0</v>
      </c>
      <c r="BI249" s="33">
        <f t="shared" si="99"/>
        <v>0</v>
      </c>
      <c r="BJ249" s="33">
        <f t="shared" si="100"/>
        <v>0</v>
      </c>
      <c r="BK249" s="32">
        <f t="shared" si="101"/>
        <v>11211128.07</v>
      </c>
      <c r="BL249" s="33">
        <f t="shared" si="101"/>
        <v>0</v>
      </c>
      <c r="BM249" s="43">
        <f t="shared" si="102"/>
        <v>1.51288527726865</v>
      </c>
    </row>
    <row r="250" ht="15" customHeight="1" outlineLevel="1" spans="2:65">
      <c r="B250" s="31">
        <v>202112</v>
      </c>
      <c r="C250" s="32">
        <v>14958783.6</v>
      </c>
      <c r="D250" s="33">
        <v>18457846</v>
      </c>
      <c r="E250" s="33">
        <f>IFERROR(O121,0)</f>
        <v>0</v>
      </c>
      <c r="F250" s="33">
        <f>IFERROR([9]能繁母猪003大赔案!O30,0)</f>
        <v>0</v>
      </c>
      <c r="G250" s="33">
        <f>IFERROR([9]能繁母猪003大赔案!O69,0)</f>
        <v>0</v>
      </c>
      <c r="H250" s="32">
        <f>ROUND(IFERROR(O90*D250,0),2)</f>
        <v>18457846</v>
      </c>
      <c r="I250" s="33">
        <f>ROUND(IFERROR(O221*(SUM(D250:E250)),0),2)</f>
        <v>18457846</v>
      </c>
      <c r="J250" s="37">
        <f t="shared" si="103"/>
        <v>18457846</v>
      </c>
      <c r="K250" s="33">
        <f t="shared" si="91"/>
        <v>0</v>
      </c>
      <c r="L250" s="38">
        <f t="shared" si="92"/>
        <v>0</v>
      </c>
      <c r="M250" s="33">
        <f t="shared" si="93"/>
        <v>0</v>
      </c>
      <c r="N250" s="39">
        <f t="shared" si="94"/>
        <v>0</v>
      </c>
      <c r="O250" s="32">
        <f t="shared" si="95"/>
        <v>18457846</v>
      </c>
      <c r="P250" s="33">
        <f t="shared" si="95"/>
        <v>0</v>
      </c>
      <c r="Q250" s="43">
        <f t="shared" si="96"/>
        <v>1.23391356500404</v>
      </c>
      <c r="AX250" s="31">
        <v>202112</v>
      </c>
      <c r="AY250" s="32">
        <v>7466944.37</v>
      </c>
      <c r="AZ250" s="33">
        <v>9867634.5</v>
      </c>
      <c r="BA250" s="33">
        <f>IFERROR(BK121,0)</f>
        <v>0</v>
      </c>
      <c r="BB250" s="33">
        <f>IFERROR([9]能繁母猪003大赔案!BC30,0)</f>
        <v>0</v>
      </c>
      <c r="BC250" s="33">
        <f>IFERROR([9]能繁母猪003大赔案!BC69,0)</f>
        <v>0</v>
      </c>
      <c r="BD250" s="32">
        <f>ROUND(IFERROR(BK90*AZ250,0),2)</f>
        <v>9867634.5</v>
      </c>
      <c r="BE250" s="33">
        <f>ROUND(IFERROR(BK221*(SUM(AZ250:BA250)),0),2)</f>
        <v>9867634.5</v>
      </c>
      <c r="BF250" s="37">
        <f t="shared" si="104"/>
        <v>9867634.5</v>
      </c>
      <c r="BG250" s="33">
        <f t="shared" si="97"/>
        <v>0</v>
      </c>
      <c r="BH250" s="38">
        <f t="shared" si="98"/>
        <v>0</v>
      </c>
      <c r="BI250" s="33">
        <f t="shared" si="99"/>
        <v>0</v>
      </c>
      <c r="BJ250" s="33">
        <f t="shared" si="100"/>
        <v>0</v>
      </c>
      <c r="BK250" s="32">
        <f t="shared" si="101"/>
        <v>9867634.5</v>
      </c>
      <c r="BL250" s="33">
        <f t="shared" si="101"/>
        <v>0</v>
      </c>
      <c r="BM250" s="43">
        <f t="shared" si="102"/>
        <v>1.32150904185724</v>
      </c>
    </row>
    <row r="251" ht="15" customHeight="1" outlineLevel="1" spans="2:65">
      <c r="B251" s="31">
        <v>202203</v>
      </c>
      <c r="C251" s="32">
        <v>16264452.85</v>
      </c>
      <c r="D251" s="33">
        <v>19566652</v>
      </c>
      <c r="E251" s="33">
        <f>IFERROR(N122,0)</f>
        <v>0</v>
      </c>
      <c r="F251" s="33">
        <f>IFERROR([9]能繁母猪003大赔案!N31,0)</f>
        <v>0</v>
      </c>
      <c r="G251" s="33">
        <f>IFERROR([9]能繁母猪003大赔案!N70,0)</f>
        <v>0</v>
      </c>
      <c r="H251" s="32">
        <f>ROUND(IFERROR(N90*D251,0),2)</f>
        <v>19566652</v>
      </c>
      <c r="I251" s="33">
        <f>ROUND(IFERROR(N221*(SUM(D251:E251)),0),2)</f>
        <v>19566652</v>
      </c>
      <c r="J251" s="37">
        <f t="shared" si="103"/>
        <v>19566652</v>
      </c>
      <c r="K251" s="33">
        <f t="shared" si="91"/>
        <v>0</v>
      </c>
      <c r="L251" s="38">
        <f t="shared" si="92"/>
        <v>0</v>
      </c>
      <c r="M251" s="33">
        <f t="shared" si="93"/>
        <v>0</v>
      </c>
      <c r="N251" s="39">
        <f t="shared" si="94"/>
        <v>0</v>
      </c>
      <c r="O251" s="32">
        <f t="shared" si="95"/>
        <v>19566652</v>
      </c>
      <c r="P251" s="33">
        <f t="shared" si="95"/>
        <v>0</v>
      </c>
      <c r="Q251" s="43">
        <f t="shared" si="96"/>
        <v>1.20303167776099</v>
      </c>
      <c r="AX251" s="31">
        <v>202203</v>
      </c>
      <c r="AY251" s="32">
        <v>8131892.83</v>
      </c>
      <c r="AZ251" s="33">
        <v>9825291.08</v>
      </c>
      <c r="BA251" s="33">
        <f>IFERROR(BJ122,0)</f>
        <v>0</v>
      </c>
      <c r="BB251" s="33">
        <f>IFERROR([9]能繁母猪003大赔案!BB31,0)</f>
        <v>0</v>
      </c>
      <c r="BC251" s="33">
        <f>IFERROR([9]能繁母猪003大赔案!BB70,0)</f>
        <v>0</v>
      </c>
      <c r="BD251" s="32">
        <f>ROUND(IFERROR(BJ90*AZ251,0),2)</f>
        <v>9825291.08</v>
      </c>
      <c r="BE251" s="33">
        <f>ROUND(IFERROR(BJ221*(SUM(AZ251:BA251)),0),2)</f>
        <v>9825291.08</v>
      </c>
      <c r="BF251" s="37">
        <f t="shared" si="104"/>
        <v>9825291.08</v>
      </c>
      <c r="BG251" s="33">
        <f t="shared" si="97"/>
        <v>0</v>
      </c>
      <c r="BH251" s="38">
        <f t="shared" si="98"/>
        <v>0</v>
      </c>
      <c r="BI251" s="33">
        <f t="shared" si="99"/>
        <v>0</v>
      </c>
      <c r="BJ251" s="33">
        <f t="shared" si="100"/>
        <v>0</v>
      </c>
      <c r="BK251" s="32">
        <f t="shared" si="101"/>
        <v>9825291.08</v>
      </c>
      <c r="BL251" s="33">
        <f t="shared" si="101"/>
        <v>0</v>
      </c>
      <c r="BM251" s="43">
        <f t="shared" si="102"/>
        <v>1.20824158475783</v>
      </c>
    </row>
    <row r="252" ht="15" customHeight="1" outlineLevel="1" spans="2:65">
      <c r="B252" s="31">
        <v>202206</v>
      </c>
      <c r="C252" s="32">
        <v>18104636</v>
      </c>
      <c r="D252" s="33">
        <v>14724905</v>
      </c>
      <c r="E252" s="33">
        <f>IFERROR(M123,0)</f>
        <v>0</v>
      </c>
      <c r="F252" s="33">
        <f>IFERROR([9]能繁母猪003大赔案!M32,0)</f>
        <v>0</v>
      </c>
      <c r="G252" s="33">
        <f>IFERROR([9]能繁母猪003大赔案!M71,0)</f>
        <v>0</v>
      </c>
      <c r="H252" s="32">
        <f>ROUND(IFERROR(M90*D252,0),2)</f>
        <v>14724905</v>
      </c>
      <c r="I252" s="33">
        <f>ROUND(IFERROR(M221*(SUM(D252:E252)),0),2)</f>
        <v>14739629.91</v>
      </c>
      <c r="J252" s="37">
        <f t="shared" si="103"/>
        <v>14739629.91</v>
      </c>
      <c r="K252" s="33">
        <f t="shared" si="91"/>
        <v>14724.91</v>
      </c>
      <c r="L252" s="38">
        <f t="shared" si="92"/>
        <v>0</v>
      </c>
      <c r="M252" s="33">
        <f t="shared" si="93"/>
        <v>0</v>
      </c>
      <c r="N252" s="39">
        <f t="shared" si="94"/>
        <v>0</v>
      </c>
      <c r="O252" s="32">
        <f t="shared" si="95"/>
        <v>14739629.91</v>
      </c>
      <c r="P252" s="33">
        <f t="shared" si="95"/>
        <v>14724.91</v>
      </c>
      <c r="Q252" s="43">
        <f t="shared" si="96"/>
        <v>0.814135667240148</v>
      </c>
      <c r="AX252" s="31">
        <v>202206</v>
      </c>
      <c r="AY252" s="32">
        <v>9052049.22</v>
      </c>
      <c r="AZ252" s="33">
        <v>7432192.63</v>
      </c>
      <c r="BA252" s="33">
        <f>IFERROR(BI123,0)</f>
        <v>0</v>
      </c>
      <c r="BB252" s="33">
        <f>IFERROR([9]能繁母猪003大赔案!BA32,0)</f>
        <v>0</v>
      </c>
      <c r="BC252" s="33">
        <f>IFERROR([9]能繁母猪003大赔案!BA71,0)</f>
        <v>0</v>
      </c>
      <c r="BD252" s="32">
        <f>ROUND(IFERROR(BI90*AZ252,0),2)</f>
        <v>7432192.63</v>
      </c>
      <c r="BE252" s="33">
        <f>ROUND(IFERROR(BI221*(SUM(AZ252:BA252)),0),2)</f>
        <v>7439624.82</v>
      </c>
      <c r="BF252" s="37">
        <f t="shared" si="104"/>
        <v>7439624.82</v>
      </c>
      <c r="BG252" s="33">
        <f t="shared" si="97"/>
        <v>7432.19</v>
      </c>
      <c r="BH252" s="38">
        <f t="shared" si="98"/>
        <v>0</v>
      </c>
      <c r="BI252" s="33">
        <f t="shared" si="99"/>
        <v>0</v>
      </c>
      <c r="BJ252" s="33">
        <f t="shared" si="100"/>
        <v>0</v>
      </c>
      <c r="BK252" s="32">
        <f t="shared" si="101"/>
        <v>7439624.82</v>
      </c>
      <c r="BL252" s="33">
        <f t="shared" si="101"/>
        <v>7432.19</v>
      </c>
      <c r="BM252" s="43">
        <f t="shared" si="102"/>
        <v>0.821871892119473</v>
      </c>
    </row>
    <row r="253" ht="15" customHeight="1" outlineLevel="1" spans="2:65">
      <c r="B253" s="31">
        <v>202209</v>
      </c>
      <c r="C253" s="32">
        <v>19249428.91</v>
      </c>
      <c r="D253" s="33">
        <v>15700715</v>
      </c>
      <c r="E253" s="33">
        <f>IFERROR(L124,0)</f>
        <v>0</v>
      </c>
      <c r="F253" s="33">
        <f>IFERROR([9]能繁母猪003大赔案!L33,0)</f>
        <v>0</v>
      </c>
      <c r="G253" s="33">
        <f>IFERROR([9]能繁母猪003大赔案!L72,0)</f>
        <v>0</v>
      </c>
      <c r="H253" s="32">
        <f>ROUND(IFERROR(L90*D253,0),2)</f>
        <v>15700715</v>
      </c>
      <c r="I253" s="33">
        <f>ROUND(IFERROR(L221*(SUM(D253:E253)),0),2)</f>
        <v>15794997.79</v>
      </c>
      <c r="J253" s="37">
        <f t="shared" si="103"/>
        <v>15794997.79</v>
      </c>
      <c r="K253" s="33">
        <f t="shared" si="91"/>
        <v>94282.79</v>
      </c>
      <c r="L253" s="38">
        <f t="shared" si="92"/>
        <v>0</v>
      </c>
      <c r="M253" s="33">
        <f t="shared" si="93"/>
        <v>0</v>
      </c>
      <c r="N253" s="39">
        <f t="shared" si="94"/>
        <v>0</v>
      </c>
      <c r="O253" s="32">
        <f t="shared" si="95"/>
        <v>15794997.79</v>
      </c>
      <c r="P253" s="33">
        <f t="shared" si="95"/>
        <v>94282.79</v>
      </c>
      <c r="Q253" s="43">
        <f t="shared" si="96"/>
        <v>0.820543708795151</v>
      </c>
      <c r="AX253" s="31">
        <v>202209</v>
      </c>
      <c r="AY253" s="32">
        <v>9624714.15</v>
      </c>
      <c r="AZ253" s="33">
        <v>7917729.57</v>
      </c>
      <c r="BA253" s="33">
        <f>IFERROR(BH124,0)</f>
        <v>0</v>
      </c>
      <c r="BB253" s="33">
        <f>IFERROR([9]能繁母猪003大赔案!AZ33,0)</f>
        <v>0</v>
      </c>
      <c r="BC253" s="33">
        <f>IFERROR([9]能繁母猪003大赔案!AZ72,0)</f>
        <v>0</v>
      </c>
      <c r="BD253" s="32">
        <f>ROUND(IFERROR(BH90*AZ253,0),2)</f>
        <v>7917729.57</v>
      </c>
      <c r="BE253" s="33">
        <f>ROUND(IFERROR(BH221*(SUM(AZ253:BA253)),0),2)</f>
        <v>7965275.54</v>
      </c>
      <c r="BF253" s="37">
        <f t="shared" si="104"/>
        <v>7965275.54</v>
      </c>
      <c r="BG253" s="33">
        <f t="shared" si="97"/>
        <v>47545.97</v>
      </c>
      <c r="BH253" s="38">
        <f t="shared" si="98"/>
        <v>0</v>
      </c>
      <c r="BI253" s="33">
        <f t="shared" si="99"/>
        <v>0</v>
      </c>
      <c r="BJ253" s="33">
        <f t="shared" si="100"/>
        <v>0</v>
      </c>
      <c r="BK253" s="32">
        <f t="shared" si="101"/>
        <v>7965275.54</v>
      </c>
      <c r="BL253" s="33">
        <f t="shared" si="101"/>
        <v>47545.97</v>
      </c>
      <c r="BM253" s="43">
        <f t="shared" si="102"/>
        <v>0.827585673284645</v>
      </c>
    </row>
    <row r="254" ht="15" customHeight="1" outlineLevel="1" spans="2:65">
      <c r="B254" s="31">
        <v>202212</v>
      </c>
      <c r="C254" s="32">
        <v>20727948.38</v>
      </c>
      <c r="D254" s="33">
        <v>16201739.85</v>
      </c>
      <c r="E254" s="33">
        <f>IFERROR(K125,0)</f>
        <v>0</v>
      </c>
      <c r="F254" s="33">
        <f>IFERROR([9]能繁母猪003大赔案!K34,0)</f>
        <v>0</v>
      </c>
      <c r="G254" s="33">
        <f>IFERROR([9]能繁母猪003大赔案!K73,0)</f>
        <v>0</v>
      </c>
      <c r="H254" s="32">
        <f>ROUND(IFERROR(K90*D254,0),2)</f>
        <v>16201739.85</v>
      </c>
      <c r="I254" s="33">
        <f>ROUND(IFERROR(K221*(SUM(D254:E254)),0),2)</f>
        <v>16380526.45</v>
      </c>
      <c r="J254" s="37">
        <f t="shared" si="103"/>
        <v>16380526.45</v>
      </c>
      <c r="K254" s="33">
        <f t="shared" si="91"/>
        <v>178786.6</v>
      </c>
      <c r="L254" s="38">
        <f t="shared" si="92"/>
        <v>0</v>
      </c>
      <c r="M254" s="33">
        <f t="shared" si="93"/>
        <v>0</v>
      </c>
      <c r="N254" s="39">
        <f t="shared" si="94"/>
        <v>0</v>
      </c>
      <c r="O254" s="32">
        <f t="shared" si="95"/>
        <v>16380526.45</v>
      </c>
      <c r="P254" s="33">
        <f t="shared" si="95"/>
        <v>178786.6</v>
      </c>
      <c r="Q254" s="43">
        <f t="shared" si="96"/>
        <v>0.790262796380044</v>
      </c>
      <c r="AX254" s="31">
        <v>202212</v>
      </c>
      <c r="AY254" s="32">
        <v>10363973.44</v>
      </c>
      <c r="AZ254" s="33">
        <v>8344865.53</v>
      </c>
      <c r="BA254" s="33">
        <f>IFERROR(BG125,0)</f>
        <v>0</v>
      </c>
      <c r="BB254" s="33">
        <f>IFERROR([9]能繁母猪003大赔案!AY34,0)</f>
        <v>0</v>
      </c>
      <c r="BC254" s="33">
        <f>IFERROR([9]能繁母猪003大赔案!AY73,0)</f>
        <v>0</v>
      </c>
      <c r="BD254" s="32">
        <f>ROUND(IFERROR(BG90*AZ254,0),2)</f>
        <v>8344865.53</v>
      </c>
      <c r="BE254" s="33">
        <f>ROUND(IFERROR(BG221*(SUM(AZ254:BA254)),0),2)</f>
        <v>8436951.33</v>
      </c>
      <c r="BF254" s="37">
        <f t="shared" si="104"/>
        <v>8436951.33</v>
      </c>
      <c r="BG254" s="33">
        <f t="shared" si="97"/>
        <v>92085.8</v>
      </c>
      <c r="BH254" s="38">
        <f t="shared" si="98"/>
        <v>0</v>
      </c>
      <c r="BI254" s="33">
        <f t="shared" si="99"/>
        <v>0</v>
      </c>
      <c r="BJ254" s="33">
        <f t="shared" si="100"/>
        <v>0</v>
      </c>
      <c r="BK254" s="32">
        <f t="shared" si="101"/>
        <v>8436951.33</v>
      </c>
      <c r="BL254" s="33">
        <f t="shared" si="101"/>
        <v>92085.8</v>
      </c>
      <c r="BM254" s="43">
        <f t="shared" si="102"/>
        <v>0.814065317596954</v>
      </c>
    </row>
    <row r="255" ht="15" customHeight="1" outlineLevel="1" spans="2:65">
      <c r="B255" s="31">
        <v>202303</v>
      </c>
      <c r="C255" s="32">
        <v>21043261.22</v>
      </c>
      <c r="D255" s="33">
        <v>19653024</v>
      </c>
      <c r="E255" s="33">
        <f>IFERROR(J126,0)</f>
        <v>0</v>
      </c>
      <c r="F255" s="33">
        <f>IFERROR([9]能繁母猪003大赔案!J35,0)</f>
        <v>0</v>
      </c>
      <c r="G255" s="33">
        <f>IFERROR([9]能繁母猪003大赔案!J74,0)</f>
        <v>0</v>
      </c>
      <c r="H255" s="32">
        <f>ROUND(IFERROR(J90*D255,0),2)</f>
        <v>19653024</v>
      </c>
      <c r="I255" s="33">
        <f>ROUND(IFERROR(J221*(SUM(D255:E255)),0),2)</f>
        <v>19969245.09</v>
      </c>
      <c r="J255" s="37">
        <f t="shared" si="103"/>
        <v>19969245.09</v>
      </c>
      <c r="K255" s="33">
        <f t="shared" si="91"/>
        <v>316221.09</v>
      </c>
      <c r="L255" s="38">
        <f t="shared" si="92"/>
        <v>0</v>
      </c>
      <c r="M255" s="33">
        <f t="shared" si="93"/>
        <v>0</v>
      </c>
      <c r="N255" s="39">
        <f t="shared" si="94"/>
        <v>0</v>
      </c>
      <c r="O255" s="32">
        <f t="shared" si="95"/>
        <v>19969245.09</v>
      </c>
      <c r="P255" s="33">
        <f t="shared" si="95"/>
        <v>316221.09</v>
      </c>
      <c r="Q255" s="43">
        <f t="shared" si="96"/>
        <v>0.948961517001974</v>
      </c>
      <c r="AX255" s="31">
        <v>202303</v>
      </c>
      <c r="AY255" s="32">
        <v>10521679.13</v>
      </c>
      <c r="AZ255" s="33">
        <v>9850361.77</v>
      </c>
      <c r="BA255" s="33">
        <f>IFERROR(BF126,0)</f>
        <v>0</v>
      </c>
      <c r="BB255" s="33">
        <f>IFERROR([9]能繁母猪003大赔案!AX35,0)</f>
        <v>0</v>
      </c>
      <c r="BC255" s="33">
        <f>IFERROR([9]能繁母猪003大赔案!AX74,0)</f>
        <v>0</v>
      </c>
      <c r="BD255" s="32">
        <f>ROUND(IFERROR(BF90*AZ255,0),2)</f>
        <v>9850361.77</v>
      </c>
      <c r="BE255" s="33">
        <f>ROUND(IFERROR(BF221*(SUM(AZ255:BA255)),0),2)</f>
        <v>10008856.06</v>
      </c>
      <c r="BF255" s="37">
        <f t="shared" si="104"/>
        <v>10008856.06</v>
      </c>
      <c r="BG255" s="33">
        <f t="shared" si="97"/>
        <v>158494.29</v>
      </c>
      <c r="BH255" s="38">
        <f t="shared" si="98"/>
        <v>0</v>
      </c>
      <c r="BI255" s="33">
        <f t="shared" si="99"/>
        <v>0</v>
      </c>
      <c r="BJ255" s="33">
        <f t="shared" si="100"/>
        <v>0</v>
      </c>
      <c r="BK255" s="32">
        <f t="shared" si="101"/>
        <v>10008856.06</v>
      </c>
      <c r="BL255" s="33">
        <f t="shared" si="101"/>
        <v>158494.29</v>
      </c>
      <c r="BM255" s="43">
        <f t="shared" si="102"/>
        <v>0.951260339375128</v>
      </c>
    </row>
    <row r="256" ht="15" customHeight="1" outlineLevel="1" spans="2:65">
      <c r="B256" s="31">
        <v>202306</v>
      </c>
      <c r="C256" s="32">
        <v>22627574.62</v>
      </c>
      <c r="D256" s="33">
        <v>18547380</v>
      </c>
      <c r="E256" s="33">
        <f>IFERROR(I127,0)</f>
        <v>0</v>
      </c>
      <c r="F256" s="33">
        <f>IFERROR([9]能繁母猪003大赔案!I36,0)</f>
        <v>0</v>
      </c>
      <c r="G256" s="33">
        <f>IFERROR([9]能繁母猪003大赔案!I75,0)</f>
        <v>0</v>
      </c>
      <c r="H256" s="32">
        <f>ROUND(IFERROR(I90*D256,0),2)</f>
        <v>18565927.38</v>
      </c>
      <c r="I256" s="33">
        <f>ROUND(IFERROR(I221*(SUM(D256:E256)),0),2)</f>
        <v>19034269.17</v>
      </c>
      <c r="J256" s="37">
        <f t="shared" si="103"/>
        <v>19034269.17</v>
      </c>
      <c r="K256" s="33">
        <f t="shared" si="91"/>
        <v>486889.17</v>
      </c>
      <c r="L256" s="38">
        <f t="shared" si="92"/>
        <v>0</v>
      </c>
      <c r="M256" s="33">
        <f t="shared" si="93"/>
        <v>0</v>
      </c>
      <c r="N256" s="39">
        <f t="shared" si="94"/>
        <v>0</v>
      </c>
      <c r="O256" s="32">
        <f t="shared" si="95"/>
        <v>19034269.17</v>
      </c>
      <c r="P256" s="33">
        <f t="shared" si="95"/>
        <v>486889.17</v>
      </c>
      <c r="Q256" s="43">
        <f t="shared" si="96"/>
        <v>0.841197940550643</v>
      </c>
      <c r="AX256" s="31">
        <v>202306</v>
      </c>
      <c r="AY256" s="32">
        <v>11313609.23</v>
      </c>
      <c r="AZ256" s="33">
        <v>9315179.98</v>
      </c>
      <c r="BA256" s="33">
        <f>IFERROR(BE127,0)</f>
        <v>0</v>
      </c>
      <c r="BB256" s="33">
        <f>IFERROR([9]能繁母猪003大赔案!AW36,0)</f>
        <v>0</v>
      </c>
      <c r="BC256" s="33">
        <f>IFERROR([9]能繁母猪003大赔案!AW75,0)</f>
        <v>0</v>
      </c>
      <c r="BD256" s="32">
        <f>ROUND(IFERROR(BE90*AZ256,0),2)</f>
        <v>9324495.16</v>
      </c>
      <c r="BE256" s="33">
        <f>ROUND(IFERROR(BE221*(SUM(AZ256:BA256)),0),2)</f>
        <v>9559713.72</v>
      </c>
      <c r="BF256" s="37">
        <f t="shared" si="104"/>
        <v>9559713.72</v>
      </c>
      <c r="BG256" s="33">
        <f t="shared" si="97"/>
        <v>244533.74</v>
      </c>
      <c r="BH256" s="38">
        <f t="shared" si="98"/>
        <v>0</v>
      </c>
      <c r="BI256" s="33">
        <f t="shared" si="99"/>
        <v>0</v>
      </c>
      <c r="BJ256" s="33">
        <f t="shared" si="100"/>
        <v>0</v>
      </c>
      <c r="BK256" s="32">
        <f t="shared" si="101"/>
        <v>9559713.72</v>
      </c>
      <c r="BL256" s="33">
        <f t="shared" si="101"/>
        <v>244533.74</v>
      </c>
      <c r="BM256" s="43">
        <f t="shared" si="102"/>
        <v>0.84497471369709</v>
      </c>
    </row>
    <row r="257" ht="15" customHeight="1" outlineLevel="1" spans="2:65">
      <c r="B257" s="31">
        <v>202309</v>
      </c>
      <c r="C257" s="32">
        <v>23508987.36</v>
      </c>
      <c r="D257" s="33">
        <v>19447585</v>
      </c>
      <c r="E257" s="33">
        <f>IFERROR(H128,0)</f>
        <v>0</v>
      </c>
      <c r="F257" s="33">
        <f>IFERROR([9]能繁母猪003大赔案!H37,0)</f>
        <v>0</v>
      </c>
      <c r="G257" s="33">
        <f>IFERROR([9]能繁母猪003大赔案!H76,0)</f>
        <v>0</v>
      </c>
      <c r="H257" s="32">
        <f>ROUND(IFERROR(H90*D257,0),2)</f>
        <v>19564367.75</v>
      </c>
      <c r="I257" s="33">
        <f>ROUND(IFERROR(H221*(SUM(D257:E257)),0),2)</f>
        <v>20157686.6</v>
      </c>
      <c r="J257" s="37">
        <f t="shared" si="103"/>
        <v>20157686.6</v>
      </c>
      <c r="K257" s="33">
        <f t="shared" si="91"/>
        <v>710101.6</v>
      </c>
      <c r="L257" s="38">
        <f t="shared" si="92"/>
        <v>0</v>
      </c>
      <c r="M257" s="33">
        <f t="shared" si="93"/>
        <v>0</v>
      </c>
      <c r="N257" s="39">
        <f t="shared" si="94"/>
        <v>0</v>
      </c>
      <c r="O257" s="32">
        <f t="shared" si="95"/>
        <v>20157686.6</v>
      </c>
      <c r="P257" s="33">
        <f t="shared" si="95"/>
        <v>710101.6</v>
      </c>
      <c r="Q257" s="43">
        <f t="shared" si="96"/>
        <v>0.857445975503728</v>
      </c>
      <c r="AX257" s="31">
        <v>202309</v>
      </c>
      <c r="AY257" s="32">
        <v>11742972.27</v>
      </c>
      <c r="AZ257" s="33">
        <v>9827391.53</v>
      </c>
      <c r="BA257" s="33">
        <f>IFERROR(BD128,0)</f>
        <v>0</v>
      </c>
      <c r="BB257" s="33">
        <f>IFERROR([9]能繁母猪003大赔案!AV37,0)</f>
        <v>0</v>
      </c>
      <c r="BC257" s="33">
        <f>IFERROR([9]能繁母猪003大赔案!AV76,0)</f>
        <v>0</v>
      </c>
      <c r="BD257" s="32">
        <f>ROUND(IFERROR(BD90*AZ257,0),2)</f>
        <v>9886405.02</v>
      </c>
      <c r="BE257" s="33">
        <f>ROUND(IFERROR(BD221*(SUM(AZ257:BA257)),0),2)</f>
        <v>10186225.1</v>
      </c>
      <c r="BF257" s="37">
        <f t="shared" si="104"/>
        <v>10186225.1</v>
      </c>
      <c r="BG257" s="33">
        <f t="shared" si="97"/>
        <v>358833.57</v>
      </c>
      <c r="BH257" s="38">
        <f t="shared" si="98"/>
        <v>0</v>
      </c>
      <c r="BI257" s="33">
        <f t="shared" si="99"/>
        <v>0</v>
      </c>
      <c r="BJ257" s="33">
        <f t="shared" si="100"/>
        <v>0</v>
      </c>
      <c r="BK257" s="32">
        <f t="shared" si="101"/>
        <v>10186225.1</v>
      </c>
      <c r="BL257" s="33">
        <f t="shared" si="101"/>
        <v>358833.57</v>
      </c>
      <c r="BM257" s="43">
        <f t="shared" si="102"/>
        <v>0.867431589362001</v>
      </c>
    </row>
    <row r="258" ht="15" customHeight="1" outlineLevel="1" spans="2:65">
      <c r="B258" s="31">
        <v>202312</v>
      </c>
      <c r="C258" s="32">
        <v>22887427.68</v>
      </c>
      <c r="D258" s="33">
        <v>21763201</v>
      </c>
      <c r="E258" s="33">
        <f>IFERROR(G129,0)</f>
        <v>0</v>
      </c>
      <c r="F258" s="33">
        <f>IFERROR([9]能繁母猪003大赔案!G38,0)</f>
        <v>0</v>
      </c>
      <c r="G258" s="33">
        <f>IFERROR([9]能繁母猪003大赔案!G77,0)</f>
        <v>0</v>
      </c>
      <c r="H258" s="32">
        <f>ROUND(IFERROR(G90*D258,0),2)</f>
        <v>22003358.47</v>
      </c>
      <c r="I258" s="33">
        <f>ROUND(IFERROR(G221*(SUM(D258:E258)),0),2)</f>
        <v>22783432.64</v>
      </c>
      <c r="J258" s="37">
        <f t="shared" si="103"/>
        <v>22783432.64</v>
      </c>
      <c r="K258" s="33">
        <f t="shared" si="91"/>
        <v>1020231.64</v>
      </c>
      <c r="L258" s="38">
        <f t="shared" si="92"/>
        <v>0</v>
      </c>
      <c r="M258" s="33">
        <f t="shared" si="93"/>
        <v>0</v>
      </c>
      <c r="N258" s="39">
        <f t="shared" si="94"/>
        <v>0</v>
      </c>
      <c r="O258" s="32">
        <f t="shared" si="95"/>
        <v>22783432.64</v>
      </c>
      <c r="P258" s="33">
        <f t="shared" si="95"/>
        <v>1020231.64</v>
      </c>
      <c r="Q258" s="43">
        <f t="shared" si="96"/>
        <v>0.99545623730836</v>
      </c>
      <c r="AX258" s="31">
        <v>202312</v>
      </c>
      <c r="AY258" s="32">
        <v>11440876.52</v>
      </c>
      <c r="AZ258" s="33">
        <v>11079919.94</v>
      </c>
      <c r="BA258" s="33">
        <f>IFERROR(BC129,0)</f>
        <v>0</v>
      </c>
      <c r="BB258" s="33">
        <f>IFERROR([9]能繁母猪003大赔案!AU38,0)</f>
        <v>0</v>
      </c>
      <c r="BC258" s="33">
        <f>IFERROR([9]能繁母猪003大赔案!AU77,0)</f>
        <v>0</v>
      </c>
      <c r="BD258" s="32">
        <f>ROUND(IFERROR(BC90*AZ258,0),2)</f>
        <v>11202187.13</v>
      </c>
      <c r="BE258" s="33">
        <f>ROUND(IFERROR(BC221*(SUM(AZ258:BA258)),0),2)</f>
        <v>11714177.61</v>
      </c>
      <c r="BF258" s="37">
        <f t="shared" si="104"/>
        <v>11714177.61</v>
      </c>
      <c r="BG258" s="33">
        <f t="shared" si="97"/>
        <v>634257.67</v>
      </c>
      <c r="BH258" s="38">
        <f t="shared" si="98"/>
        <v>0</v>
      </c>
      <c r="BI258" s="33">
        <f t="shared" si="99"/>
        <v>0</v>
      </c>
      <c r="BJ258" s="33">
        <f t="shared" si="100"/>
        <v>0</v>
      </c>
      <c r="BK258" s="32">
        <f t="shared" si="101"/>
        <v>11714177.61</v>
      </c>
      <c r="BL258" s="33">
        <f t="shared" si="101"/>
        <v>634257.67</v>
      </c>
      <c r="BM258" s="43">
        <f t="shared" si="102"/>
        <v>1.02388812513816</v>
      </c>
    </row>
    <row r="259" ht="15" customHeight="1" outlineLevel="1" spans="2:65">
      <c r="B259" s="31">
        <v>202403</v>
      </c>
      <c r="C259" s="32">
        <v>21565911.06</v>
      </c>
      <c r="D259" s="33">
        <v>20978225</v>
      </c>
      <c r="E259" s="33">
        <f>IFERROR(F130,0)</f>
        <v>0</v>
      </c>
      <c r="F259" s="33">
        <f>IFERROR([9]能繁母猪003大赔案!F39,0)</f>
        <v>0</v>
      </c>
      <c r="G259" s="33">
        <f>IFERROR([9]能繁母猪003大赔案!F78,0)</f>
        <v>0</v>
      </c>
      <c r="H259" s="32">
        <f>ROUND(IFERROR(F90*D259,0),2)</f>
        <v>21315768.84</v>
      </c>
      <c r="I259" s="33">
        <f>ROUND(IFERROR(F221*(SUM(D259:E259)),0),2)</f>
        <v>21919696.15</v>
      </c>
      <c r="J259" s="37">
        <f t="shared" si="103"/>
        <v>21919696.15</v>
      </c>
      <c r="K259" s="33">
        <f t="shared" si="91"/>
        <v>941471.15</v>
      </c>
      <c r="L259" s="38">
        <f t="shared" si="92"/>
        <v>0</v>
      </c>
      <c r="M259" s="33">
        <f t="shared" si="93"/>
        <v>0</v>
      </c>
      <c r="N259" s="39">
        <f t="shared" si="94"/>
        <v>0</v>
      </c>
      <c r="O259" s="32">
        <f t="shared" si="95"/>
        <v>21919696.15</v>
      </c>
      <c r="P259" s="33">
        <f t="shared" si="95"/>
        <v>941471.15</v>
      </c>
      <c r="Q259" s="43">
        <f t="shared" si="96"/>
        <v>1.01640482931677</v>
      </c>
      <c r="AX259" s="31">
        <v>202403</v>
      </c>
      <c r="AY259" s="32">
        <v>11058319.95</v>
      </c>
      <c r="AZ259" s="33">
        <v>10842437.53</v>
      </c>
      <c r="BA259" s="33">
        <f>IFERROR(BB130,0)</f>
        <v>0</v>
      </c>
      <c r="BB259" s="33">
        <f>IFERROR([9]能繁母猪003大赔案!AT39,0)</f>
        <v>0</v>
      </c>
      <c r="BC259" s="33">
        <f>IFERROR([9]能繁母猪003大赔案!AT78,0)</f>
        <v>0</v>
      </c>
      <c r="BD259" s="32">
        <f>ROUND(IFERROR(BB90*AZ259,0),2)</f>
        <v>11016894.52</v>
      </c>
      <c r="BE259" s="33">
        <f>ROUND(IFERROR(BB221*(SUM(AZ259:BA259)),0),2)</f>
        <v>11442836.06</v>
      </c>
      <c r="BF259" s="37">
        <f t="shared" si="104"/>
        <v>11442836.06</v>
      </c>
      <c r="BG259" s="33">
        <f t="shared" si="97"/>
        <v>600398.53</v>
      </c>
      <c r="BH259" s="38">
        <f t="shared" si="98"/>
        <v>0</v>
      </c>
      <c r="BI259" s="33">
        <f t="shared" si="99"/>
        <v>0</v>
      </c>
      <c r="BJ259" s="33">
        <f t="shared" si="100"/>
        <v>0</v>
      </c>
      <c r="BK259" s="32">
        <f t="shared" si="101"/>
        <v>11442836.06</v>
      </c>
      <c r="BL259" s="33">
        <f t="shared" si="101"/>
        <v>600398.53</v>
      </c>
      <c r="BM259" s="43">
        <f t="shared" si="102"/>
        <v>1.03477165715394</v>
      </c>
    </row>
    <row r="260" ht="15" customHeight="1" outlineLevel="1" spans="2:65">
      <c r="B260" s="31">
        <v>202406</v>
      </c>
      <c r="C260" s="32">
        <v>20802985.93</v>
      </c>
      <c r="D260" s="33">
        <v>17606767.48</v>
      </c>
      <c r="E260" s="33">
        <f>IFERROR(E131,0)</f>
        <v>0</v>
      </c>
      <c r="F260" s="33">
        <f>IFERROR([9]能繁母猪003大赔案!E40,0)</f>
        <v>0</v>
      </c>
      <c r="G260" s="33">
        <f>IFERROR([9]能繁母猪003大赔案!E79,0)</f>
        <v>0</v>
      </c>
      <c r="H260" s="32">
        <f>ROUND(IFERROR(E90*D260,0),2)</f>
        <v>18068964.53</v>
      </c>
      <c r="I260" s="33">
        <f>ROUND(IFERROR(E221*(SUM(D260:E260)),0),2)</f>
        <v>18356952.25</v>
      </c>
      <c r="J260" s="37">
        <f t="shared" si="103"/>
        <v>18356952.25</v>
      </c>
      <c r="K260" s="33">
        <f t="shared" si="91"/>
        <v>750184.77</v>
      </c>
      <c r="L260" s="38">
        <f t="shared" si="92"/>
        <v>0</v>
      </c>
      <c r="M260" s="33">
        <f t="shared" si="93"/>
        <v>0</v>
      </c>
      <c r="N260" s="39">
        <f t="shared" si="94"/>
        <v>0</v>
      </c>
      <c r="O260" s="32">
        <f t="shared" si="95"/>
        <v>18356952.25</v>
      </c>
      <c r="P260" s="33">
        <f t="shared" si="95"/>
        <v>750184.77</v>
      </c>
      <c r="Q260" s="43">
        <f t="shared" si="96"/>
        <v>0.88241910616915</v>
      </c>
      <c r="AX260" s="31">
        <v>202406</v>
      </c>
      <c r="AY260" s="32">
        <v>10966140.9</v>
      </c>
      <c r="AZ260" s="33">
        <v>9323349.49</v>
      </c>
      <c r="BA260" s="33">
        <f>IFERROR(BA131,0)</f>
        <v>0</v>
      </c>
      <c r="BB260" s="33">
        <f>IFERROR([9]能繁母猪003大赔案!AS40,0)</f>
        <v>0</v>
      </c>
      <c r="BC260" s="33">
        <f>IFERROR([9]能繁母猪003大赔案!AS79,0)</f>
        <v>0</v>
      </c>
      <c r="BD260" s="32">
        <f>ROUND(IFERROR(BA90*AZ260,0),2)</f>
        <v>9568097.69</v>
      </c>
      <c r="BE260" s="33">
        <f>ROUND(IFERROR(BA221*(SUM(AZ260:BA260)),0),2)</f>
        <v>9827331.75</v>
      </c>
      <c r="BF260" s="37">
        <f t="shared" si="104"/>
        <v>9827331.75</v>
      </c>
      <c r="BG260" s="33">
        <f t="shared" si="97"/>
        <v>503982.26</v>
      </c>
      <c r="BH260" s="38">
        <f t="shared" si="98"/>
        <v>0</v>
      </c>
      <c r="BI260" s="33">
        <f t="shared" si="99"/>
        <v>0</v>
      </c>
      <c r="BJ260" s="33">
        <f t="shared" si="100"/>
        <v>0</v>
      </c>
      <c r="BK260" s="32">
        <f t="shared" si="101"/>
        <v>9827331.75</v>
      </c>
      <c r="BL260" s="33">
        <f t="shared" si="101"/>
        <v>503982.26</v>
      </c>
      <c r="BM260" s="43">
        <f t="shared" si="102"/>
        <v>0.896152241669629</v>
      </c>
    </row>
    <row r="261" ht="15" customHeight="1" outlineLevel="1" spans="2:65">
      <c r="B261" s="31">
        <v>202409</v>
      </c>
      <c r="C261" s="32">
        <v>21554543.39</v>
      </c>
      <c r="D261" s="33">
        <v>18402615</v>
      </c>
      <c r="E261" s="33">
        <f>IFERROR(D132,0)</f>
        <v>0</v>
      </c>
      <c r="F261" s="33">
        <f>IFERROR([9]能繁母猪003大赔案!D41,0)</f>
        <v>0</v>
      </c>
      <c r="G261" s="33">
        <f>IFERROR([9]能繁母猪003大赔案!D80,0)</f>
        <v>0</v>
      </c>
      <c r="H261" s="32">
        <f>ROUND(IFERROR(D90*D261,0),2)</f>
        <v>19641132.08</v>
      </c>
      <c r="I261" s="33">
        <f>ROUND(IFERROR(D221*(SUM(D261:E261)),0),2)</f>
        <v>19156443.45</v>
      </c>
      <c r="J261" s="37">
        <f t="shared" si="103"/>
        <v>19156443.45</v>
      </c>
      <c r="K261" s="33">
        <f t="shared" si="91"/>
        <v>753828.45</v>
      </c>
      <c r="L261" s="38">
        <f t="shared" si="92"/>
        <v>0</v>
      </c>
      <c r="M261" s="33">
        <f t="shared" si="93"/>
        <v>0</v>
      </c>
      <c r="N261" s="39">
        <f t="shared" si="94"/>
        <v>0</v>
      </c>
      <c r="O261" s="32">
        <f t="shared" si="95"/>
        <v>19156443.45</v>
      </c>
      <c r="P261" s="33">
        <f t="shared" si="95"/>
        <v>753828.45</v>
      </c>
      <c r="Q261" s="43">
        <f t="shared" si="96"/>
        <v>0.88874271671593</v>
      </c>
      <c r="AX261" s="31">
        <v>202409</v>
      </c>
      <c r="AY261" s="32">
        <v>11619470.89</v>
      </c>
      <c r="AZ261" s="33">
        <v>9961882.5</v>
      </c>
      <c r="BA261" s="33">
        <f>IFERROR(AZ132,0)</f>
        <v>0</v>
      </c>
      <c r="BB261" s="33">
        <f>IFERROR([9]能繁母猪003大赔案!AR41,0)</f>
        <v>0</v>
      </c>
      <c r="BC261" s="33">
        <f>IFERROR([9]能繁母猪003大赔案!AR80,0)</f>
        <v>0</v>
      </c>
      <c r="BD261" s="32">
        <f>ROUND(IFERROR(AZ90*AZ261,0),2)</f>
        <v>10427860.75</v>
      </c>
      <c r="BE261" s="33">
        <f>ROUND(IFERROR(AZ221*(SUM(AZ261:BA261)),0),2)</f>
        <v>10492835.41</v>
      </c>
      <c r="BF261" s="37">
        <f t="shared" si="104"/>
        <v>10492835.41</v>
      </c>
      <c r="BG261" s="33">
        <f t="shared" si="97"/>
        <v>530952.91</v>
      </c>
      <c r="BH261" s="38">
        <f t="shared" si="98"/>
        <v>0</v>
      </c>
      <c r="BI261" s="33">
        <f t="shared" si="99"/>
        <v>0</v>
      </c>
      <c r="BJ261" s="33">
        <f t="shared" si="100"/>
        <v>0</v>
      </c>
      <c r="BK261" s="32">
        <f t="shared" si="101"/>
        <v>10492835.41</v>
      </c>
      <c r="BL261" s="33">
        <f t="shared" si="101"/>
        <v>530952.91</v>
      </c>
      <c r="BM261" s="43">
        <f t="shared" si="102"/>
        <v>0.903039003181323</v>
      </c>
    </row>
    <row r="262" ht="15" customHeight="1" outlineLevel="1" spans="2:65">
      <c r="B262" s="44">
        <v>202412</v>
      </c>
      <c r="C262" s="45">
        <v>21310300.06</v>
      </c>
      <c r="D262" s="46">
        <v>16730110</v>
      </c>
      <c r="E262" s="46">
        <f>IFERROR(C133,0)</f>
        <v>9000</v>
      </c>
      <c r="F262" s="46">
        <f>IFERROR([9]能繁母猪003大赔案!C42,0)</f>
        <v>0</v>
      </c>
      <c r="G262" s="46">
        <f>IFERROR([9]能繁母猪003大赔案!C81,0)</f>
        <v>0</v>
      </c>
      <c r="H262" s="45">
        <f>ROUND(IFERROR(C90*D262,0),2)</f>
        <v>19284550.83</v>
      </c>
      <c r="I262" s="46">
        <f>ROUND(IFERROR(C221*(SUM(D262:E262)),0),2)</f>
        <v>17486895.61</v>
      </c>
      <c r="J262" s="37">
        <f t="shared" si="103"/>
        <v>17486895.61</v>
      </c>
      <c r="K262" s="46">
        <f t="shared" si="91"/>
        <v>747785.61</v>
      </c>
      <c r="L262" s="63">
        <f t="shared" si="92"/>
        <v>0</v>
      </c>
      <c r="M262" s="46">
        <f t="shared" si="93"/>
        <v>0</v>
      </c>
      <c r="N262" s="64">
        <f t="shared" si="94"/>
        <v>0</v>
      </c>
      <c r="O262" s="45">
        <f t="shared" si="95"/>
        <v>17486895.61</v>
      </c>
      <c r="P262" s="46">
        <f t="shared" si="95"/>
        <v>747785.61</v>
      </c>
      <c r="Q262" s="68">
        <f t="shared" si="96"/>
        <v>0.820584203918525</v>
      </c>
      <c r="AX262" s="44">
        <v>202412</v>
      </c>
      <c r="AY262" s="45">
        <v>11671572.44</v>
      </c>
      <c r="AZ262" s="46">
        <v>9166415.5</v>
      </c>
      <c r="BA262" s="46">
        <f>IFERROR(AY133,0)</f>
        <v>4950</v>
      </c>
      <c r="BB262" s="46">
        <f>IFERROR([9]能繁母猪003大赔案!AQ42,0)</f>
        <v>0</v>
      </c>
      <c r="BC262" s="46">
        <f>IFERROR([9]能繁母猪003大赔案!AQ81,0)</f>
        <v>0</v>
      </c>
      <c r="BD262" s="45">
        <f>ROUND(IFERROR(AY90*AZ262,0),2)</f>
        <v>10074944.13</v>
      </c>
      <c r="BE262" s="46">
        <f>ROUND(IFERROR(AY221*(SUM(AZ262:BA262)),0),2)</f>
        <v>9708596.27</v>
      </c>
      <c r="BF262" s="37">
        <f t="shared" si="104"/>
        <v>9708596.27</v>
      </c>
      <c r="BG262" s="46">
        <f t="shared" si="97"/>
        <v>537230.77</v>
      </c>
      <c r="BH262" s="63">
        <f t="shared" si="98"/>
        <v>0</v>
      </c>
      <c r="BI262" s="46">
        <f t="shared" si="99"/>
        <v>0</v>
      </c>
      <c r="BJ262" s="46">
        <f t="shared" si="100"/>
        <v>0</v>
      </c>
      <c r="BK262" s="45">
        <f t="shared" si="101"/>
        <v>9708596.27</v>
      </c>
      <c r="BL262" s="46">
        <f t="shared" si="101"/>
        <v>537230.77</v>
      </c>
      <c r="BM262" s="68">
        <f t="shared" si="102"/>
        <v>0.831815620380967</v>
      </c>
    </row>
    <row r="263" ht="15" customHeight="1" outlineLevel="1" spans="2:65">
      <c r="B263" s="47" t="s">
        <v>59</v>
      </c>
      <c r="C263" s="48">
        <f t="shared" ref="C263:G263" si="105">IFERROR(SUM(C228:C262),0)</f>
        <v>387281951.43</v>
      </c>
      <c r="D263" s="48">
        <f t="shared" si="105"/>
        <v>404204064.19</v>
      </c>
      <c r="E263" s="48">
        <f t="shared" si="105"/>
        <v>9000</v>
      </c>
      <c r="F263" s="48">
        <f t="shared" si="105"/>
        <v>0</v>
      </c>
      <c r="G263" s="48">
        <f t="shared" si="105"/>
        <v>0</v>
      </c>
      <c r="H263" s="48">
        <f t="shared" ref="H263:K263" si="106">ROUND(IFERROR(SUM(H228:H262),0),2)</f>
        <v>409172250.59</v>
      </c>
      <c r="I263" s="48">
        <f t="shared" si="106"/>
        <v>410227571.97</v>
      </c>
      <c r="J263" s="48">
        <f t="shared" si="106"/>
        <v>410227571.97</v>
      </c>
      <c r="K263" s="48">
        <f t="shared" si="106"/>
        <v>6014507.78</v>
      </c>
      <c r="L263" s="48"/>
      <c r="M263" s="48">
        <f t="shared" ref="M263:P263" si="107">ROUND(IFERROR(SUM(M228:M262),0),2)</f>
        <v>0</v>
      </c>
      <c r="N263" s="48">
        <f t="shared" si="107"/>
        <v>0</v>
      </c>
      <c r="O263" s="48">
        <f t="shared" si="107"/>
        <v>410227571.97</v>
      </c>
      <c r="P263" s="48">
        <f t="shared" si="107"/>
        <v>6014507.78</v>
      </c>
      <c r="Q263" s="69"/>
      <c r="AX263" s="47" t="s">
        <v>59</v>
      </c>
      <c r="AY263" s="48">
        <f t="shared" ref="AY263:BC263" si="108">IFERROR(SUM(AY228:AY262),0)</f>
        <v>214665741.41</v>
      </c>
      <c r="AZ263" s="48">
        <f t="shared" si="108"/>
        <v>223435325.9</v>
      </c>
      <c r="BA263" s="48">
        <f t="shared" si="108"/>
        <v>4950</v>
      </c>
      <c r="BB263" s="48">
        <f t="shared" si="108"/>
        <v>0</v>
      </c>
      <c r="BC263" s="48">
        <f t="shared" si="108"/>
        <v>0</v>
      </c>
      <c r="BD263" s="48">
        <f t="shared" ref="BD263:BG263" si="109">ROUND(IFERROR(SUM(BD228:BD262),0),2)</f>
        <v>225419633.83</v>
      </c>
      <c r="BE263" s="48">
        <f t="shared" si="109"/>
        <v>227156023.6</v>
      </c>
      <c r="BF263" s="48">
        <f t="shared" si="109"/>
        <v>227156023.6</v>
      </c>
      <c r="BG263" s="48">
        <f t="shared" si="109"/>
        <v>3715747.7</v>
      </c>
      <c r="BH263" s="48"/>
      <c r="BI263" s="48">
        <f t="shared" ref="BI263:BL263" si="110">ROUND(IFERROR(SUM(BI228:BI262),0),2)</f>
        <v>0</v>
      </c>
      <c r="BJ263" s="48">
        <f t="shared" si="110"/>
        <v>0</v>
      </c>
      <c r="BK263" s="48">
        <f t="shared" si="110"/>
        <v>227156023.6</v>
      </c>
      <c r="BL263" s="48">
        <f t="shared" si="110"/>
        <v>3715747.7</v>
      </c>
      <c r="BM263" s="69"/>
    </row>
    <row r="264" ht="15" customHeight="1" spans="8:8">
      <c r="H264" s="65"/>
    </row>
    <row r="265" ht="15" customHeight="1" spans="11:11">
      <c r="K265" s="65">
        <f>K263-[9]能繁母猪003预期赔付率!J40</f>
        <v>-168699.43</v>
      </c>
    </row>
    <row r="266" ht="15" customHeight="1" spans="2:86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2"/>
    </row>
    <row r="267" ht="15" customHeight="1" spans="2:86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  <c r="CH267" s="2"/>
    </row>
    <row r="268" ht="15" customHeight="1" spans="2:86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201506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2"/>
    </row>
    <row r="269" ht="15" customHeight="1" spans="2:86">
      <c r="B269" s="10">
        <v>201509</v>
      </c>
      <c r="C269" s="11">
        <f t="shared" ref="C269:C302" si="111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201509</v>
      </c>
      <c r="AY269" s="11">
        <f t="shared" ref="AY269:AY287" si="112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2"/>
    </row>
    <row r="270" ht="15" customHeight="1" spans="2:86">
      <c r="B270" s="10">
        <v>201512</v>
      </c>
      <c r="C270" s="11">
        <f t="shared" si="111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201512</v>
      </c>
      <c r="AY270" s="11">
        <f t="shared" si="112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2"/>
    </row>
    <row r="271" ht="15" customHeight="1" spans="2:86">
      <c r="B271" s="10">
        <v>201603</v>
      </c>
      <c r="C271" s="11">
        <f t="shared" si="111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201603</v>
      </c>
      <c r="AY271" s="11">
        <f t="shared" si="112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  <c r="CH271" s="2"/>
    </row>
    <row r="272" ht="15" customHeight="1" spans="2:86">
      <c r="B272" s="10">
        <v>201606</v>
      </c>
      <c r="C272" s="11">
        <f t="shared" si="111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3">IFERROR($C272*AF$93/SUM($AF$93:$AK$93),0)</f>
        <v>0</v>
      </c>
      <c r="AG272" s="11">
        <f t="shared" si="113"/>
        <v>0</v>
      </c>
      <c r="AH272" s="11">
        <f t="shared" si="113"/>
        <v>0</v>
      </c>
      <c r="AI272" s="11">
        <f t="shared" si="113"/>
        <v>0</v>
      </c>
      <c r="AJ272" s="11">
        <f t="shared" si="113"/>
        <v>0</v>
      </c>
      <c r="AK272" s="11">
        <f t="shared" si="113"/>
        <v>0</v>
      </c>
      <c r="AX272" s="10">
        <v>201606</v>
      </c>
      <c r="AY272" s="11">
        <f t="shared" si="112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114">IFERROR($AY272*CB$93/SUM($AF$93:$CG$93),0)</f>
        <v>0</v>
      </c>
      <c r="CC272" s="11">
        <f t="shared" si="114"/>
        <v>0</v>
      </c>
      <c r="CD272" s="11">
        <f t="shared" si="114"/>
        <v>0</v>
      </c>
      <c r="CE272" s="11">
        <f t="shared" si="114"/>
        <v>0</v>
      </c>
      <c r="CF272" s="11">
        <f t="shared" si="114"/>
        <v>0</v>
      </c>
      <c r="CG272" s="11">
        <f t="shared" si="114"/>
        <v>0</v>
      </c>
      <c r="CH272" s="2"/>
    </row>
    <row r="273" ht="15" customHeight="1" spans="2:86">
      <c r="B273" s="10">
        <v>201609</v>
      </c>
      <c r="C273" s="11">
        <f t="shared" si="111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5">IFERROR($C273*AE$93/SUM($AE$93:$AK$93),0)</f>
        <v>0</v>
      </c>
      <c r="AF273" s="11">
        <f t="shared" si="115"/>
        <v>0</v>
      </c>
      <c r="AG273" s="11">
        <f t="shared" si="115"/>
        <v>0</v>
      </c>
      <c r="AH273" s="11">
        <f t="shared" si="115"/>
        <v>0</v>
      </c>
      <c r="AI273" s="11">
        <f t="shared" si="115"/>
        <v>0</v>
      </c>
      <c r="AJ273" s="11">
        <f t="shared" si="115"/>
        <v>0</v>
      </c>
      <c r="AK273" s="11">
        <f t="shared" si="115"/>
        <v>0</v>
      </c>
      <c r="AX273" s="10">
        <v>201609</v>
      </c>
      <c r="AY273" s="11">
        <f t="shared" si="112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116">IFERROR($AY273*CA$93/SUM($AE$93:$CG$93),0)</f>
        <v>0</v>
      </c>
      <c r="CB273" s="11">
        <f t="shared" si="116"/>
        <v>0</v>
      </c>
      <c r="CC273" s="11">
        <f t="shared" si="116"/>
        <v>0</v>
      </c>
      <c r="CD273" s="11">
        <f t="shared" si="116"/>
        <v>0</v>
      </c>
      <c r="CE273" s="11">
        <f t="shared" si="116"/>
        <v>0</v>
      </c>
      <c r="CF273" s="11">
        <f t="shared" si="116"/>
        <v>0</v>
      </c>
      <c r="CG273" s="11">
        <f t="shared" si="116"/>
        <v>0</v>
      </c>
      <c r="CH273" s="2"/>
    </row>
    <row r="274" ht="15" customHeight="1" spans="2:86">
      <c r="B274" s="10">
        <v>201612</v>
      </c>
      <c r="C274" s="11">
        <f t="shared" si="111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7">IFERROR($C274*AD$93/SUM($AD$93:$AK$93),0)</f>
        <v>0</v>
      </c>
      <c r="AE274" s="11">
        <f t="shared" si="117"/>
        <v>0</v>
      </c>
      <c r="AF274" s="11">
        <f t="shared" si="117"/>
        <v>0</v>
      </c>
      <c r="AG274" s="11">
        <f t="shared" si="117"/>
        <v>0</v>
      </c>
      <c r="AH274" s="11">
        <f t="shared" si="117"/>
        <v>0</v>
      </c>
      <c r="AI274" s="11">
        <f t="shared" si="117"/>
        <v>0</v>
      </c>
      <c r="AJ274" s="11">
        <f t="shared" si="117"/>
        <v>0</v>
      </c>
      <c r="AK274" s="11">
        <f t="shared" si="117"/>
        <v>0</v>
      </c>
      <c r="AX274" s="10">
        <v>201612</v>
      </c>
      <c r="AY274" s="11">
        <f t="shared" si="112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118">IFERROR($AY274*BZ$93/SUM($AD$93:$CG$93),0)</f>
        <v>0</v>
      </c>
      <c r="CA274" s="11">
        <f t="shared" si="118"/>
        <v>0</v>
      </c>
      <c r="CB274" s="11">
        <f t="shared" si="118"/>
        <v>0</v>
      </c>
      <c r="CC274" s="11">
        <f t="shared" si="118"/>
        <v>0</v>
      </c>
      <c r="CD274" s="11">
        <f t="shared" si="118"/>
        <v>0</v>
      </c>
      <c r="CE274" s="11">
        <f t="shared" si="118"/>
        <v>0</v>
      </c>
      <c r="CF274" s="11">
        <f t="shared" si="118"/>
        <v>0</v>
      </c>
      <c r="CG274" s="11">
        <f t="shared" si="118"/>
        <v>0</v>
      </c>
      <c r="CH274" s="2"/>
    </row>
    <row r="275" ht="15" customHeight="1" spans="2:86">
      <c r="B275" s="10">
        <v>201703</v>
      </c>
      <c r="C275" s="11">
        <f t="shared" si="111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19">IFERROR($C275*AC$93/SUM($AC$93:$AK$93),0)</f>
        <v>0</v>
      </c>
      <c r="AD275" s="11">
        <f t="shared" si="119"/>
        <v>0</v>
      </c>
      <c r="AE275" s="11">
        <f t="shared" si="119"/>
        <v>0</v>
      </c>
      <c r="AF275" s="11">
        <f t="shared" si="119"/>
        <v>0</v>
      </c>
      <c r="AG275" s="11">
        <f t="shared" si="119"/>
        <v>0</v>
      </c>
      <c r="AH275" s="11">
        <f t="shared" si="119"/>
        <v>0</v>
      </c>
      <c r="AI275" s="11">
        <f t="shared" si="119"/>
        <v>0</v>
      </c>
      <c r="AJ275" s="11">
        <f t="shared" si="119"/>
        <v>0</v>
      </c>
      <c r="AK275" s="11">
        <f t="shared" si="119"/>
        <v>0</v>
      </c>
      <c r="AX275" s="10">
        <v>201703</v>
      </c>
      <c r="AY275" s="11">
        <f t="shared" si="112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120">IFERROR($AY275*BY$93/SUM($AC$93:$CG$93),0)</f>
        <v>0</v>
      </c>
      <c r="BZ275" s="11">
        <f t="shared" si="120"/>
        <v>0</v>
      </c>
      <c r="CA275" s="11">
        <f t="shared" si="120"/>
        <v>0</v>
      </c>
      <c r="CB275" s="11">
        <f t="shared" si="120"/>
        <v>0</v>
      </c>
      <c r="CC275" s="11">
        <f t="shared" si="120"/>
        <v>0</v>
      </c>
      <c r="CD275" s="11">
        <f t="shared" si="120"/>
        <v>0</v>
      </c>
      <c r="CE275" s="11">
        <f t="shared" si="120"/>
        <v>0</v>
      </c>
      <c r="CF275" s="11">
        <f t="shared" si="120"/>
        <v>0</v>
      </c>
      <c r="CG275" s="11">
        <f t="shared" si="120"/>
        <v>0</v>
      </c>
      <c r="CH275" s="2"/>
    </row>
    <row r="276" ht="15" customHeight="1" spans="2:86">
      <c r="B276" s="10">
        <v>201706</v>
      </c>
      <c r="C276" s="11">
        <f t="shared" si="111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21">IFERROR($C276*AB$93/SUM($AB$93:$AK$93),0)</f>
        <v>0</v>
      </c>
      <c r="AC276" s="11">
        <f t="shared" si="121"/>
        <v>0</v>
      </c>
      <c r="AD276" s="11">
        <f t="shared" si="121"/>
        <v>0</v>
      </c>
      <c r="AE276" s="11">
        <f t="shared" si="121"/>
        <v>0</v>
      </c>
      <c r="AF276" s="11">
        <f t="shared" si="121"/>
        <v>0</v>
      </c>
      <c r="AG276" s="11">
        <f t="shared" si="121"/>
        <v>0</v>
      </c>
      <c r="AH276" s="11">
        <f t="shared" si="121"/>
        <v>0</v>
      </c>
      <c r="AI276" s="11">
        <f t="shared" si="121"/>
        <v>0</v>
      </c>
      <c r="AJ276" s="11">
        <f t="shared" si="121"/>
        <v>0</v>
      </c>
      <c r="AK276" s="11">
        <f t="shared" si="121"/>
        <v>0</v>
      </c>
      <c r="AX276" s="10">
        <v>201706</v>
      </c>
      <c r="AY276" s="11">
        <f t="shared" si="112"/>
        <v>0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122">IFERROR($AY276*BX$93/SUM($AB$93:$CG$93),0)</f>
        <v>0</v>
      </c>
      <c r="BY276" s="11">
        <f t="shared" si="122"/>
        <v>0</v>
      </c>
      <c r="BZ276" s="11">
        <f t="shared" si="122"/>
        <v>0</v>
      </c>
      <c r="CA276" s="11">
        <f t="shared" si="122"/>
        <v>0</v>
      </c>
      <c r="CB276" s="11">
        <f t="shared" si="122"/>
        <v>0</v>
      </c>
      <c r="CC276" s="11">
        <f t="shared" si="122"/>
        <v>0</v>
      </c>
      <c r="CD276" s="11">
        <f t="shared" si="122"/>
        <v>0</v>
      </c>
      <c r="CE276" s="11">
        <f t="shared" si="122"/>
        <v>0</v>
      </c>
      <c r="CF276" s="11">
        <f t="shared" si="122"/>
        <v>0</v>
      </c>
      <c r="CG276" s="11">
        <f t="shared" si="122"/>
        <v>0</v>
      </c>
      <c r="CH276" s="2"/>
    </row>
    <row r="277" ht="15" customHeight="1" spans="2:86">
      <c r="B277" s="10">
        <v>201709</v>
      </c>
      <c r="C277" s="11">
        <f t="shared" si="111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3">IFERROR($C277*AA$93/SUM($AA$93:$AK$93),0)</f>
        <v>0</v>
      </c>
      <c r="AB277" s="11">
        <f t="shared" si="123"/>
        <v>0</v>
      </c>
      <c r="AC277" s="11">
        <f t="shared" si="123"/>
        <v>0</v>
      </c>
      <c r="AD277" s="11">
        <f t="shared" si="123"/>
        <v>0</v>
      </c>
      <c r="AE277" s="11">
        <f t="shared" si="123"/>
        <v>0</v>
      </c>
      <c r="AF277" s="11">
        <f t="shared" si="123"/>
        <v>0</v>
      </c>
      <c r="AG277" s="11">
        <f t="shared" si="123"/>
        <v>0</v>
      </c>
      <c r="AH277" s="11">
        <f t="shared" si="123"/>
        <v>0</v>
      </c>
      <c r="AI277" s="11">
        <f t="shared" si="123"/>
        <v>0</v>
      </c>
      <c r="AJ277" s="11">
        <f t="shared" si="123"/>
        <v>0</v>
      </c>
      <c r="AK277" s="11">
        <f t="shared" si="123"/>
        <v>0</v>
      </c>
      <c r="AX277" s="10">
        <v>201709</v>
      </c>
      <c r="AY277" s="11">
        <f t="shared" si="112"/>
        <v>0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124">IFERROR($AY277*BW$93/SUM($AA$93:$CG$93),0)</f>
        <v>0</v>
      </c>
      <c r="BX277" s="11">
        <f t="shared" si="124"/>
        <v>0</v>
      </c>
      <c r="BY277" s="11">
        <f t="shared" si="124"/>
        <v>0</v>
      </c>
      <c r="BZ277" s="11">
        <f t="shared" si="124"/>
        <v>0</v>
      </c>
      <c r="CA277" s="11">
        <f t="shared" si="124"/>
        <v>0</v>
      </c>
      <c r="CB277" s="11">
        <f t="shared" si="124"/>
        <v>0</v>
      </c>
      <c r="CC277" s="11">
        <f t="shared" si="124"/>
        <v>0</v>
      </c>
      <c r="CD277" s="11">
        <f t="shared" si="124"/>
        <v>0</v>
      </c>
      <c r="CE277" s="11">
        <f t="shared" si="124"/>
        <v>0</v>
      </c>
      <c r="CF277" s="11">
        <f t="shared" si="124"/>
        <v>0</v>
      </c>
      <c r="CG277" s="11">
        <f t="shared" si="124"/>
        <v>0</v>
      </c>
      <c r="CH277" s="2"/>
    </row>
    <row r="278" ht="15" customHeight="1" spans="2:86">
      <c r="B278" s="10">
        <v>201712</v>
      </c>
      <c r="C278" s="11">
        <f t="shared" si="111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5">IFERROR($C278*Z$93/SUM($Z$93:$AK$93),0)</f>
        <v>0</v>
      </c>
      <c r="AA278" s="11">
        <f t="shared" si="125"/>
        <v>0</v>
      </c>
      <c r="AB278" s="11">
        <f t="shared" si="125"/>
        <v>0</v>
      </c>
      <c r="AC278" s="11">
        <f t="shared" si="125"/>
        <v>0</v>
      </c>
      <c r="AD278" s="11">
        <f t="shared" si="125"/>
        <v>0</v>
      </c>
      <c r="AE278" s="11">
        <f t="shared" si="125"/>
        <v>0</v>
      </c>
      <c r="AF278" s="11">
        <f t="shared" si="125"/>
        <v>0</v>
      </c>
      <c r="AG278" s="11">
        <f t="shared" si="125"/>
        <v>0</v>
      </c>
      <c r="AH278" s="11">
        <f t="shared" si="125"/>
        <v>0</v>
      </c>
      <c r="AI278" s="11">
        <f t="shared" si="125"/>
        <v>0</v>
      </c>
      <c r="AJ278" s="11">
        <f t="shared" si="125"/>
        <v>0</v>
      </c>
      <c r="AK278" s="11">
        <f t="shared" si="125"/>
        <v>0</v>
      </c>
      <c r="AX278" s="10">
        <v>201712</v>
      </c>
      <c r="AY278" s="11">
        <f t="shared" si="112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126">IFERROR($AY278*BV$93/SUM($Z$93:$CG$93),0)</f>
        <v>0</v>
      </c>
      <c r="BW278" s="11">
        <f t="shared" si="126"/>
        <v>0</v>
      </c>
      <c r="BX278" s="11">
        <f t="shared" si="126"/>
        <v>0</v>
      </c>
      <c r="BY278" s="11">
        <f t="shared" si="126"/>
        <v>0</v>
      </c>
      <c r="BZ278" s="11">
        <f t="shared" si="126"/>
        <v>0</v>
      </c>
      <c r="CA278" s="11">
        <f t="shared" si="126"/>
        <v>0</v>
      </c>
      <c r="CB278" s="11">
        <f t="shared" si="126"/>
        <v>0</v>
      </c>
      <c r="CC278" s="11">
        <f t="shared" si="126"/>
        <v>0</v>
      </c>
      <c r="CD278" s="11">
        <f t="shared" si="126"/>
        <v>0</v>
      </c>
      <c r="CE278" s="11">
        <f t="shared" si="126"/>
        <v>0</v>
      </c>
      <c r="CF278" s="11">
        <f t="shared" si="126"/>
        <v>0</v>
      </c>
      <c r="CG278" s="11">
        <f t="shared" si="126"/>
        <v>0</v>
      </c>
      <c r="CH278" s="2"/>
    </row>
    <row r="279" ht="15" customHeight="1" spans="2:86">
      <c r="B279" s="10">
        <v>201803</v>
      </c>
      <c r="C279" s="11">
        <f t="shared" si="111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7">IFERROR($C279*Y$93/SUM($Y$93:$AK$93),0)</f>
        <v>0</v>
      </c>
      <c r="Z279" s="11">
        <f t="shared" si="127"/>
        <v>0</v>
      </c>
      <c r="AA279" s="11">
        <f t="shared" si="127"/>
        <v>0</v>
      </c>
      <c r="AB279" s="11">
        <f t="shared" si="127"/>
        <v>0</v>
      </c>
      <c r="AC279" s="11">
        <f t="shared" si="127"/>
        <v>0</v>
      </c>
      <c r="AD279" s="11">
        <f t="shared" si="127"/>
        <v>0</v>
      </c>
      <c r="AE279" s="11">
        <f t="shared" si="127"/>
        <v>0</v>
      </c>
      <c r="AF279" s="11">
        <f t="shared" si="127"/>
        <v>0</v>
      </c>
      <c r="AG279" s="11">
        <f t="shared" si="127"/>
        <v>0</v>
      </c>
      <c r="AH279" s="11">
        <f t="shared" si="127"/>
        <v>0</v>
      </c>
      <c r="AI279" s="11">
        <f t="shared" si="127"/>
        <v>0</v>
      </c>
      <c r="AJ279" s="11">
        <f t="shared" si="127"/>
        <v>0</v>
      </c>
      <c r="AK279" s="11">
        <f t="shared" si="127"/>
        <v>0</v>
      </c>
      <c r="AX279" s="10">
        <v>201803</v>
      </c>
      <c r="AY279" s="11">
        <f t="shared" si="112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128">IFERROR($AY279*BU$93/SUM($Y$93:$CG$93),0)</f>
        <v>0</v>
      </c>
      <c r="BV279" s="11">
        <f t="shared" si="128"/>
        <v>0</v>
      </c>
      <c r="BW279" s="11">
        <f t="shared" si="128"/>
        <v>0</v>
      </c>
      <c r="BX279" s="11">
        <f t="shared" si="128"/>
        <v>0</v>
      </c>
      <c r="BY279" s="11">
        <f t="shared" si="128"/>
        <v>0</v>
      </c>
      <c r="BZ279" s="11">
        <f t="shared" si="128"/>
        <v>0</v>
      </c>
      <c r="CA279" s="11">
        <f t="shared" si="128"/>
        <v>0</v>
      </c>
      <c r="CB279" s="11">
        <f t="shared" si="128"/>
        <v>0</v>
      </c>
      <c r="CC279" s="11">
        <f t="shared" si="128"/>
        <v>0</v>
      </c>
      <c r="CD279" s="11">
        <f t="shared" si="128"/>
        <v>0</v>
      </c>
      <c r="CE279" s="11">
        <f t="shared" si="128"/>
        <v>0</v>
      </c>
      <c r="CF279" s="11">
        <f t="shared" si="128"/>
        <v>0</v>
      </c>
      <c r="CG279" s="11">
        <f t="shared" si="128"/>
        <v>0</v>
      </c>
      <c r="CH279" s="2"/>
    </row>
    <row r="280" ht="15" customHeight="1" spans="2:86">
      <c r="B280" s="10">
        <v>201806</v>
      </c>
      <c r="C280" s="11">
        <f t="shared" si="111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29">IFERROR($C280*Y$93/SUM($X$93:$AK$93),0)</f>
        <v>0</v>
      </c>
      <c r="Z280" s="11">
        <f t="shared" si="129"/>
        <v>0</v>
      </c>
      <c r="AA280" s="11">
        <f t="shared" si="129"/>
        <v>0</v>
      </c>
      <c r="AB280" s="11">
        <f t="shared" si="129"/>
        <v>0</v>
      </c>
      <c r="AC280" s="11">
        <f t="shared" si="129"/>
        <v>0</v>
      </c>
      <c r="AD280" s="11">
        <f t="shared" si="129"/>
        <v>0</v>
      </c>
      <c r="AE280" s="11">
        <f t="shared" si="129"/>
        <v>0</v>
      </c>
      <c r="AF280" s="11">
        <f t="shared" si="129"/>
        <v>0</v>
      </c>
      <c r="AG280" s="11">
        <f t="shared" si="129"/>
        <v>0</v>
      </c>
      <c r="AH280" s="11">
        <f t="shared" si="129"/>
        <v>0</v>
      </c>
      <c r="AI280" s="11">
        <f t="shared" si="129"/>
        <v>0</v>
      </c>
      <c r="AJ280" s="11">
        <f t="shared" si="129"/>
        <v>0</v>
      </c>
      <c r="AK280" s="11">
        <f t="shared" si="129"/>
        <v>0</v>
      </c>
      <c r="AX280" s="10">
        <v>201806</v>
      </c>
      <c r="AY280" s="11">
        <f t="shared" si="112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130">IFERROR($AY280*BU$93/SUM($X$93:$CG$93),0)</f>
        <v>0</v>
      </c>
      <c r="BV280" s="11">
        <f t="shared" si="130"/>
        <v>0</v>
      </c>
      <c r="BW280" s="11">
        <f t="shared" si="130"/>
        <v>0</v>
      </c>
      <c r="BX280" s="11">
        <f t="shared" si="130"/>
        <v>0</v>
      </c>
      <c r="BY280" s="11">
        <f t="shared" si="130"/>
        <v>0</v>
      </c>
      <c r="BZ280" s="11">
        <f t="shared" si="130"/>
        <v>0</v>
      </c>
      <c r="CA280" s="11">
        <f t="shared" si="130"/>
        <v>0</v>
      </c>
      <c r="CB280" s="11">
        <f t="shared" si="130"/>
        <v>0</v>
      </c>
      <c r="CC280" s="11">
        <f t="shared" si="130"/>
        <v>0</v>
      </c>
      <c r="CD280" s="11">
        <f t="shared" si="130"/>
        <v>0</v>
      </c>
      <c r="CE280" s="11">
        <f t="shared" si="130"/>
        <v>0</v>
      </c>
      <c r="CF280" s="11">
        <f t="shared" si="130"/>
        <v>0</v>
      </c>
      <c r="CG280" s="11">
        <f t="shared" si="130"/>
        <v>0</v>
      </c>
      <c r="CH280" s="2"/>
    </row>
    <row r="281" ht="15" customHeight="1" spans="2:86">
      <c r="B281" s="10">
        <v>201809</v>
      </c>
      <c r="C281" s="11">
        <f t="shared" si="111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31">IFERROR($C281*Z$93/SUM($W$93:$AK$93),0)</f>
        <v>0</v>
      </c>
      <c r="AA281" s="11">
        <f t="shared" si="131"/>
        <v>0</v>
      </c>
      <c r="AB281" s="11">
        <f t="shared" si="131"/>
        <v>0</v>
      </c>
      <c r="AC281" s="11">
        <f t="shared" si="131"/>
        <v>0</v>
      </c>
      <c r="AD281" s="11">
        <f t="shared" si="131"/>
        <v>0</v>
      </c>
      <c r="AE281" s="11">
        <f t="shared" si="131"/>
        <v>0</v>
      </c>
      <c r="AF281" s="11">
        <f t="shared" si="131"/>
        <v>0</v>
      </c>
      <c r="AG281" s="11">
        <f t="shared" si="131"/>
        <v>0</v>
      </c>
      <c r="AH281" s="11">
        <f t="shared" si="131"/>
        <v>0</v>
      </c>
      <c r="AI281" s="11">
        <f t="shared" si="131"/>
        <v>0</v>
      </c>
      <c r="AJ281" s="11">
        <f t="shared" si="131"/>
        <v>0</v>
      </c>
      <c r="AK281" s="11">
        <f t="shared" si="131"/>
        <v>0</v>
      </c>
      <c r="AX281" s="10">
        <v>201809</v>
      </c>
      <c r="AY281" s="11">
        <f t="shared" si="112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132">IFERROR($AY281*BV$93/SUM($W$93:$CG$93),0)</f>
        <v>0</v>
      </c>
      <c r="BW281" s="11">
        <f t="shared" si="132"/>
        <v>0</v>
      </c>
      <c r="BX281" s="11">
        <f t="shared" si="132"/>
        <v>0</v>
      </c>
      <c r="BY281" s="11">
        <f t="shared" si="132"/>
        <v>0</v>
      </c>
      <c r="BZ281" s="11">
        <f t="shared" si="132"/>
        <v>0</v>
      </c>
      <c r="CA281" s="11">
        <f t="shared" si="132"/>
        <v>0</v>
      </c>
      <c r="CB281" s="11">
        <f t="shared" si="132"/>
        <v>0</v>
      </c>
      <c r="CC281" s="11">
        <f t="shared" si="132"/>
        <v>0</v>
      </c>
      <c r="CD281" s="11">
        <f t="shared" si="132"/>
        <v>0</v>
      </c>
      <c r="CE281" s="11">
        <f t="shared" si="132"/>
        <v>0</v>
      </c>
      <c r="CF281" s="11">
        <f t="shared" si="132"/>
        <v>0</v>
      </c>
      <c r="CG281" s="11">
        <f t="shared" si="132"/>
        <v>0</v>
      </c>
      <c r="CH281" s="2"/>
    </row>
    <row r="282" ht="15" customHeight="1" spans="2:86">
      <c r="B282" s="10">
        <v>201812</v>
      </c>
      <c r="C282" s="11">
        <f t="shared" si="111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3">IFERROR($C282*Y$93/SUM($V$93:$AK$93),0)</f>
        <v>0</v>
      </c>
      <c r="Z282" s="73">
        <f t="shared" si="133"/>
        <v>0</v>
      </c>
      <c r="AA282" s="73">
        <f t="shared" si="133"/>
        <v>0</v>
      </c>
      <c r="AB282" s="73">
        <f t="shared" si="133"/>
        <v>0</v>
      </c>
      <c r="AC282" s="73">
        <f t="shared" si="133"/>
        <v>0</v>
      </c>
      <c r="AD282" s="73">
        <f t="shared" si="133"/>
        <v>0</v>
      </c>
      <c r="AE282" s="73">
        <f t="shared" si="133"/>
        <v>0</v>
      </c>
      <c r="AF282" s="73">
        <f t="shared" si="133"/>
        <v>0</v>
      </c>
      <c r="AG282" s="73">
        <f t="shared" si="133"/>
        <v>0</v>
      </c>
      <c r="AH282" s="73">
        <f t="shared" si="133"/>
        <v>0</v>
      </c>
      <c r="AI282" s="73">
        <f t="shared" si="133"/>
        <v>0</v>
      </c>
      <c r="AJ282" s="73">
        <f t="shared" si="133"/>
        <v>0</v>
      </c>
      <c r="AK282" s="73">
        <f t="shared" si="133"/>
        <v>0</v>
      </c>
      <c r="AX282" s="10">
        <v>201812</v>
      </c>
      <c r="AY282" s="11">
        <f t="shared" si="112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134">IFERROR($AY282*BT$93/SUM($V$93:$CG$93),0)</f>
        <v>0</v>
      </c>
      <c r="BU282" s="73">
        <f t="shared" si="134"/>
        <v>0</v>
      </c>
      <c r="BV282" s="73">
        <f t="shared" si="134"/>
        <v>0</v>
      </c>
      <c r="BW282" s="73">
        <f t="shared" si="134"/>
        <v>0</v>
      </c>
      <c r="BX282" s="73">
        <f t="shared" si="134"/>
        <v>0</v>
      </c>
      <c r="BY282" s="73">
        <f t="shared" si="134"/>
        <v>0</v>
      </c>
      <c r="BZ282" s="73">
        <f t="shared" si="134"/>
        <v>0</v>
      </c>
      <c r="CA282" s="73">
        <f t="shared" si="134"/>
        <v>0</v>
      </c>
      <c r="CB282" s="73">
        <f t="shared" si="134"/>
        <v>0</v>
      </c>
      <c r="CC282" s="73">
        <f t="shared" si="134"/>
        <v>0</v>
      </c>
      <c r="CD282" s="73">
        <f t="shared" si="134"/>
        <v>0</v>
      </c>
      <c r="CE282" s="73">
        <f t="shared" si="134"/>
        <v>0</v>
      </c>
      <c r="CF282" s="73">
        <f t="shared" si="134"/>
        <v>0</v>
      </c>
      <c r="CG282" s="73">
        <f t="shared" si="134"/>
        <v>0</v>
      </c>
      <c r="CH282" s="2"/>
    </row>
    <row r="283" ht="15" customHeight="1" spans="2:86">
      <c r="B283" s="10">
        <v>201903</v>
      </c>
      <c r="C283" s="11">
        <f t="shared" si="111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5">IFERROR($C283*X$93/SUM($W$93:$AK$93),0)</f>
        <v>0</v>
      </c>
      <c r="Y283" s="73">
        <f t="shared" si="135"/>
        <v>0</v>
      </c>
      <c r="Z283" s="73">
        <f t="shared" si="135"/>
        <v>0</v>
      </c>
      <c r="AA283" s="73">
        <f t="shared" si="135"/>
        <v>0</v>
      </c>
      <c r="AB283" s="73">
        <f t="shared" si="135"/>
        <v>0</v>
      </c>
      <c r="AC283" s="73">
        <f t="shared" si="135"/>
        <v>0</v>
      </c>
      <c r="AD283" s="73">
        <f t="shared" si="135"/>
        <v>0</v>
      </c>
      <c r="AE283" s="73">
        <f t="shared" si="135"/>
        <v>0</v>
      </c>
      <c r="AF283" s="73">
        <f t="shared" si="135"/>
        <v>0</v>
      </c>
      <c r="AG283" s="73">
        <f t="shared" si="135"/>
        <v>0</v>
      </c>
      <c r="AH283" s="73">
        <f t="shared" si="135"/>
        <v>0</v>
      </c>
      <c r="AI283" s="73">
        <f t="shared" si="135"/>
        <v>0</v>
      </c>
      <c r="AJ283" s="73">
        <f t="shared" si="135"/>
        <v>0</v>
      </c>
      <c r="AK283" s="73">
        <f t="shared" si="135"/>
        <v>0</v>
      </c>
      <c r="AX283" s="10">
        <v>201903</v>
      </c>
      <c r="AY283" s="11">
        <f t="shared" si="112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136">IFERROR($AY283*BS$93/SUM($W$93:$CG$93),0)</f>
        <v>0</v>
      </c>
      <c r="BT283" s="73">
        <f t="shared" si="136"/>
        <v>0</v>
      </c>
      <c r="BU283" s="73">
        <f t="shared" si="136"/>
        <v>0</v>
      </c>
      <c r="BV283" s="73">
        <f t="shared" si="136"/>
        <v>0</v>
      </c>
      <c r="BW283" s="73">
        <f t="shared" si="136"/>
        <v>0</v>
      </c>
      <c r="BX283" s="73">
        <f t="shared" si="136"/>
        <v>0</v>
      </c>
      <c r="BY283" s="73">
        <f t="shared" si="136"/>
        <v>0</v>
      </c>
      <c r="BZ283" s="73">
        <f t="shared" si="136"/>
        <v>0</v>
      </c>
      <c r="CA283" s="73">
        <f t="shared" si="136"/>
        <v>0</v>
      </c>
      <c r="CB283" s="73">
        <f t="shared" si="136"/>
        <v>0</v>
      </c>
      <c r="CC283" s="73">
        <f t="shared" si="136"/>
        <v>0</v>
      </c>
      <c r="CD283" s="73">
        <f t="shared" si="136"/>
        <v>0</v>
      </c>
      <c r="CE283" s="73">
        <f t="shared" si="136"/>
        <v>0</v>
      </c>
      <c r="CF283" s="73">
        <f t="shared" si="136"/>
        <v>0</v>
      </c>
      <c r="CG283" s="73">
        <f t="shared" si="136"/>
        <v>0</v>
      </c>
      <c r="CH283" s="2"/>
    </row>
    <row r="284" ht="15" customHeight="1" spans="2:86">
      <c r="B284" s="10">
        <v>201906</v>
      </c>
      <c r="C284" s="11">
        <f t="shared" si="111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7">IFERROR($C284*W$93/SUM($V$93:$AK$93),0)</f>
        <v>0</v>
      </c>
      <c r="X284" s="73">
        <f t="shared" si="137"/>
        <v>0</v>
      </c>
      <c r="Y284" s="73">
        <f t="shared" si="137"/>
        <v>0</v>
      </c>
      <c r="Z284" s="73">
        <f t="shared" si="137"/>
        <v>0</v>
      </c>
      <c r="AA284" s="73">
        <f t="shared" si="137"/>
        <v>0</v>
      </c>
      <c r="AB284" s="73">
        <f t="shared" si="137"/>
        <v>0</v>
      </c>
      <c r="AC284" s="73">
        <f t="shared" si="137"/>
        <v>0</v>
      </c>
      <c r="AD284" s="73">
        <f t="shared" si="137"/>
        <v>0</v>
      </c>
      <c r="AE284" s="73">
        <f t="shared" si="137"/>
        <v>0</v>
      </c>
      <c r="AF284" s="73">
        <f t="shared" si="137"/>
        <v>0</v>
      </c>
      <c r="AG284" s="73">
        <f t="shared" si="137"/>
        <v>0</v>
      </c>
      <c r="AH284" s="73">
        <f t="shared" si="137"/>
        <v>0</v>
      </c>
      <c r="AI284" s="73">
        <f t="shared" si="137"/>
        <v>0</v>
      </c>
      <c r="AJ284" s="73">
        <f t="shared" si="137"/>
        <v>0</v>
      </c>
      <c r="AK284" s="73">
        <f t="shared" si="137"/>
        <v>0</v>
      </c>
      <c r="AX284" s="10">
        <v>201906</v>
      </c>
      <c r="AY284" s="11">
        <f t="shared" si="112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138">IFERROR($AY284*BR$93/SUM($V$93:$CG$93),0)</f>
        <v>0</v>
      </c>
      <c r="BS284" s="73">
        <f t="shared" si="138"/>
        <v>0</v>
      </c>
      <c r="BT284" s="73">
        <f t="shared" si="138"/>
        <v>0</v>
      </c>
      <c r="BU284" s="73">
        <f t="shared" si="138"/>
        <v>0</v>
      </c>
      <c r="BV284" s="73">
        <f t="shared" si="138"/>
        <v>0</v>
      </c>
      <c r="BW284" s="73">
        <f t="shared" si="138"/>
        <v>0</v>
      </c>
      <c r="BX284" s="73">
        <f t="shared" si="138"/>
        <v>0</v>
      </c>
      <c r="BY284" s="73">
        <f t="shared" si="138"/>
        <v>0</v>
      </c>
      <c r="BZ284" s="73">
        <f t="shared" si="138"/>
        <v>0</v>
      </c>
      <c r="CA284" s="73">
        <f t="shared" si="138"/>
        <v>0</v>
      </c>
      <c r="CB284" s="73">
        <f t="shared" si="138"/>
        <v>0</v>
      </c>
      <c r="CC284" s="73">
        <f t="shared" si="138"/>
        <v>0</v>
      </c>
      <c r="CD284" s="73">
        <f t="shared" si="138"/>
        <v>0</v>
      </c>
      <c r="CE284" s="73">
        <f t="shared" si="138"/>
        <v>0</v>
      </c>
      <c r="CF284" s="73">
        <f t="shared" si="138"/>
        <v>0</v>
      </c>
      <c r="CG284" s="73">
        <f t="shared" si="138"/>
        <v>0</v>
      </c>
      <c r="CH284" s="2"/>
    </row>
    <row r="285" ht="15" customHeight="1" spans="2:86">
      <c r="B285" s="10">
        <v>201909</v>
      </c>
      <c r="C285" s="11">
        <f t="shared" si="111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39">IFERROR($C285*V$93/SUM($U$93:$AK$93),0)</f>
        <v>0</v>
      </c>
      <c r="W285" s="73">
        <f t="shared" si="139"/>
        <v>0</v>
      </c>
      <c r="X285" s="73">
        <f t="shared" si="139"/>
        <v>0</v>
      </c>
      <c r="Y285" s="73">
        <f t="shared" si="139"/>
        <v>0</v>
      </c>
      <c r="Z285" s="73">
        <f t="shared" si="139"/>
        <v>0</v>
      </c>
      <c r="AA285" s="73">
        <f t="shared" si="139"/>
        <v>0</v>
      </c>
      <c r="AB285" s="73">
        <f t="shared" si="139"/>
        <v>0</v>
      </c>
      <c r="AC285" s="73">
        <f t="shared" si="139"/>
        <v>0</v>
      </c>
      <c r="AD285" s="73">
        <f t="shared" si="139"/>
        <v>0</v>
      </c>
      <c r="AE285" s="73">
        <f t="shared" si="139"/>
        <v>0</v>
      </c>
      <c r="AF285" s="73">
        <f t="shared" si="139"/>
        <v>0</v>
      </c>
      <c r="AG285" s="73">
        <f t="shared" si="139"/>
        <v>0</v>
      </c>
      <c r="AH285" s="73">
        <f t="shared" si="139"/>
        <v>0</v>
      </c>
      <c r="AI285" s="73">
        <f t="shared" si="139"/>
        <v>0</v>
      </c>
      <c r="AJ285" s="73">
        <f t="shared" si="139"/>
        <v>0</v>
      </c>
      <c r="AK285" s="73">
        <f t="shared" si="139"/>
        <v>0</v>
      </c>
      <c r="AX285" s="10">
        <v>201909</v>
      </c>
      <c r="AY285" s="11">
        <f t="shared" si="112"/>
        <v>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140">IFERROR($AY285*BQ$93/SUM($U$93:$CG$93),0)</f>
        <v>0</v>
      </c>
      <c r="BR285" s="73">
        <f t="shared" si="140"/>
        <v>0</v>
      </c>
      <c r="BS285" s="73">
        <f t="shared" si="140"/>
        <v>0</v>
      </c>
      <c r="BT285" s="73">
        <f t="shared" si="140"/>
        <v>0</v>
      </c>
      <c r="BU285" s="73">
        <f t="shared" si="140"/>
        <v>0</v>
      </c>
      <c r="BV285" s="73">
        <f t="shared" si="140"/>
        <v>0</v>
      </c>
      <c r="BW285" s="73">
        <f t="shared" si="140"/>
        <v>0</v>
      </c>
      <c r="BX285" s="73">
        <f t="shared" si="140"/>
        <v>0</v>
      </c>
      <c r="BY285" s="73">
        <f t="shared" si="140"/>
        <v>0</v>
      </c>
      <c r="BZ285" s="73">
        <f t="shared" si="140"/>
        <v>0</v>
      </c>
      <c r="CA285" s="73">
        <f t="shared" si="140"/>
        <v>0</v>
      </c>
      <c r="CB285" s="73">
        <f t="shared" si="140"/>
        <v>0</v>
      </c>
      <c r="CC285" s="73">
        <f t="shared" si="140"/>
        <v>0</v>
      </c>
      <c r="CD285" s="73">
        <f t="shared" si="140"/>
        <v>0</v>
      </c>
      <c r="CE285" s="73">
        <f t="shared" si="140"/>
        <v>0</v>
      </c>
      <c r="CF285" s="73">
        <f t="shared" si="140"/>
        <v>0</v>
      </c>
      <c r="CG285" s="73">
        <f t="shared" si="140"/>
        <v>0</v>
      </c>
      <c r="CH285" s="2"/>
    </row>
    <row r="286" ht="15" customHeight="1" spans="2:86">
      <c r="B286" s="10">
        <v>201912</v>
      </c>
      <c r="C286" s="11">
        <f t="shared" si="111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41">IFERROR($C286*U$93/SUM($T$93:$AK$93),0)</f>
        <v>0</v>
      </c>
      <c r="V286" s="73">
        <f t="shared" si="141"/>
        <v>0</v>
      </c>
      <c r="W286" s="73">
        <f t="shared" si="141"/>
        <v>0</v>
      </c>
      <c r="X286" s="73">
        <f t="shared" si="141"/>
        <v>0</v>
      </c>
      <c r="Y286" s="73">
        <f t="shared" si="141"/>
        <v>0</v>
      </c>
      <c r="Z286" s="73">
        <f t="shared" si="141"/>
        <v>0</v>
      </c>
      <c r="AA286" s="73">
        <f t="shared" si="141"/>
        <v>0</v>
      </c>
      <c r="AB286" s="73">
        <f t="shared" si="141"/>
        <v>0</v>
      </c>
      <c r="AC286" s="73">
        <f t="shared" si="141"/>
        <v>0</v>
      </c>
      <c r="AD286" s="73">
        <f t="shared" si="141"/>
        <v>0</v>
      </c>
      <c r="AE286" s="73">
        <f t="shared" si="141"/>
        <v>0</v>
      </c>
      <c r="AF286" s="73">
        <f t="shared" si="141"/>
        <v>0</v>
      </c>
      <c r="AG286" s="73">
        <f t="shared" si="141"/>
        <v>0</v>
      </c>
      <c r="AH286" s="73">
        <f t="shared" si="141"/>
        <v>0</v>
      </c>
      <c r="AI286" s="73">
        <f t="shared" si="141"/>
        <v>0</v>
      </c>
      <c r="AJ286" s="73">
        <f t="shared" si="141"/>
        <v>0</v>
      </c>
      <c r="AK286" s="73">
        <f t="shared" si="141"/>
        <v>0</v>
      </c>
      <c r="AX286" s="10">
        <v>201912</v>
      </c>
      <c r="AY286" s="11">
        <f t="shared" si="112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142">IFERROR($AY286*BP$93/SUM($T$93:$CG$93),0)</f>
        <v>0</v>
      </c>
      <c r="BQ286" s="73">
        <f t="shared" si="142"/>
        <v>0</v>
      </c>
      <c r="BR286" s="73">
        <f t="shared" si="142"/>
        <v>0</v>
      </c>
      <c r="BS286" s="73">
        <f t="shared" si="142"/>
        <v>0</v>
      </c>
      <c r="BT286" s="73">
        <f t="shared" si="142"/>
        <v>0</v>
      </c>
      <c r="BU286" s="73">
        <f t="shared" si="142"/>
        <v>0</v>
      </c>
      <c r="BV286" s="73">
        <f t="shared" si="142"/>
        <v>0</v>
      </c>
      <c r="BW286" s="73">
        <f t="shared" si="142"/>
        <v>0</v>
      </c>
      <c r="BX286" s="73">
        <f t="shared" si="142"/>
        <v>0</v>
      </c>
      <c r="BY286" s="73">
        <f t="shared" si="142"/>
        <v>0</v>
      </c>
      <c r="BZ286" s="73">
        <f t="shared" si="142"/>
        <v>0</v>
      </c>
      <c r="CA286" s="73">
        <f t="shared" si="142"/>
        <v>0</v>
      </c>
      <c r="CB286" s="73">
        <f t="shared" si="142"/>
        <v>0</v>
      </c>
      <c r="CC286" s="73">
        <f t="shared" si="142"/>
        <v>0</v>
      </c>
      <c r="CD286" s="73">
        <f t="shared" si="142"/>
        <v>0</v>
      </c>
      <c r="CE286" s="73">
        <f t="shared" si="142"/>
        <v>0</v>
      </c>
      <c r="CF286" s="73">
        <f t="shared" si="142"/>
        <v>0</v>
      </c>
      <c r="CG286" s="73">
        <f t="shared" si="142"/>
        <v>0</v>
      </c>
      <c r="CH286" s="2"/>
    </row>
    <row r="287" ht="15" customHeight="1" spans="2:86">
      <c r="B287" s="10">
        <v>202003</v>
      </c>
      <c r="C287" s="11">
        <f t="shared" si="111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3">IFERROR($C287*T$93/SUM($S$93:$AK$93),0)</f>
        <v>0</v>
      </c>
      <c r="U287" s="73">
        <f t="shared" si="143"/>
        <v>0</v>
      </c>
      <c r="V287" s="73">
        <f t="shared" si="143"/>
        <v>0</v>
      </c>
      <c r="W287" s="73">
        <f t="shared" si="143"/>
        <v>0</v>
      </c>
      <c r="X287" s="73">
        <f t="shared" si="143"/>
        <v>0</v>
      </c>
      <c r="Y287" s="73">
        <f t="shared" si="143"/>
        <v>0</v>
      </c>
      <c r="Z287" s="73">
        <f t="shared" si="143"/>
        <v>0</v>
      </c>
      <c r="AA287" s="73">
        <f t="shared" si="143"/>
        <v>0</v>
      </c>
      <c r="AB287" s="73">
        <f t="shared" si="143"/>
        <v>0</v>
      </c>
      <c r="AC287" s="73">
        <f t="shared" si="143"/>
        <v>0</v>
      </c>
      <c r="AD287" s="73">
        <f t="shared" si="143"/>
        <v>0</v>
      </c>
      <c r="AE287" s="73">
        <f t="shared" si="143"/>
        <v>0</v>
      </c>
      <c r="AF287" s="73">
        <f t="shared" si="143"/>
        <v>0</v>
      </c>
      <c r="AG287" s="73">
        <f t="shared" si="143"/>
        <v>0</v>
      </c>
      <c r="AH287" s="73">
        <f t="shared" si="143"/>
        <v>0</v>
      </c>
      <c r="AI287" s="73">
        <f t="shared" si="143"/>
        <v>0</v>
      </c>
      <c r="AJ287" s="73">
        <f t="shared" si="143"/>
        <v>0</v>
      </c>
      <c r="AK287" s="73">
        <f t="shared" si="143"/>
        <v>0</v>
      </c>
      <c r="AX287" s="10">
        <v>202003</v>
      </c>
      <c r="AY287" s="11">
        <f t="shared" si="112"/>
        <v>0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144">IFERROR($AY287*BO$93/SUM($S$93:$CG$93),0)</f>
        <v>0</v>
      </c>
      <c r="BP287" s="73">
        <f t="shared" si="144"/>
        <v>0</v>
      </c>
      <c r="BQ287" s="73">
        <f t="shared" si="144"/>
        <v>0</v>
      </c>
      <c r="BR287" s="73">
        <f t="shared" si="144"/>
        <v>0</v>
      </c>
      <c r="BS287" s="73">
        <f t="shared" si="144"/>
        <v>0</v>
      </c>
      <c r="BT287" s="73">
        <f t="shared" si="144"/>
        <v>0</v>
      </c>
      <c r="BU287" s="73">
        <f t="shared" si="144"/>
        <v>0</v>
      </c>
      <c r="BV287" s="73">
        <f t="shared" si="144"/>
        <v>0</v>
      </c>
      <c r="BW287" s="73">
        <f t="shared" si="144"/>
        <v>0</v>
      </c>
      <c r="BX287" s="73">
        <f t="shared" si="144"/>
        <v>0</v>
      </c>
      <c r="BY287" s="73">
        <f t="shared" si="144"/>
        <v>0</v>
      </c>
      <c r="BZ287" s="73">
        <f t="shared" si="144"/>
        <v>0</v>
      </c>
      <c r="CA287" s="73">
        <f t="shared" si="144"/>
        <v>0</v>
      </c>
      <c r="CB287" s="73">
        <f t="shared" si="144"/>
        <v>0</v>
      </c>
      <c r="CC287" s="73">
        <f t="shared" si="144"/>
        <v>0</v>
      </c>
      <c r="CD287" s="73">
        <f t="shared" si="144"/>
        <v>0</v>
      </c>
      <c r="CE287" s="73">
        <f t="shared" si="144"/>
        <v>0</v>
      </c>
      <c r="CF287" s="73">
        <f t="shared" si="144"/>
        <v>0</v>
      </c>
      <c r="CG287" s="73">
        <f t="shared" si="144"/>
        <v>0</v>
      </c>
      <c r="CH287" s="2"/>
    </row>
    <row r="288" ht="15" customHeight="1" spans="2:86">
      <c r="B288" s="10">
        <v>202006</v>
      </c>
      <c r="C288" s="11">
        <f t="shared" si="111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5">IFERROR($C288*S$93/SUM($R$93:$AK$93),0)</f>
        <v>0</v>
      </c>
      <c r="T288" s="73">
        <f t="shared" si="145"/>
        <v>0</v>
      </c>
      <c r="U288" s="73">
        <f t="shared" si="145"/>
        <v>0</v>
      </c>
      <c r="V288" s="73">
        <f t="shared" si="145"/>
        <v>0</v>
      </c>
      <c r="W288" s="73">
        <f t="shared" si="145"/>
        <v>0</v>
      </c>
      <c r="X288" s="73">
        <f t="shared" si="145"/>
        <v>0</v>
      </c>
      <c r="Y288" s="73">
        <f t="shared" si="145"/>
        <v>0</v>
      </c>
      <c r="Z288" s="73">
        <f t="shared" si="145"/>
        <v>0</v>
      </c>
      <c r="AA288" s="73">
        <f t="shared" si="145"/>
        <v>0</v>
      </c>
      <c r="AB288" s="73">
        <f t="shared" si="145"/>
        <v>0</v>
      </c>
      <c r="AC288" s="73">
        <f t="shared" si="145"/>
        <v>0</v>
      </c>
      <c r="AD288" s="73">
        <f t="shared" si="145"/>
        <v>0</v>
      </c>
      <c r="AE288" s="73">
        <f t="shared" si="145"/>
        <v>0</v>
      </c>
      <c r="AF288" s="73">
        <f t="shared" si="145"/>
        <v>0</v>
      </c>
      <c r="AG288" s="73">
        <f t="shared" si="145"/>
        <v>0</v>
      </c>
      <c r="AH288" s="73">
        <f t="shared" si="145"/>
        <v>0</v>
      </c>
      <c r="AI288" s="73">
        <f t="shared" si="145"/>
        <v>0</v>
      </c>
      <c r="AJ288" s="73">
        <f t="shared" si="145"/>
        <v>0</v>
      </c>
      <c r="AK288" s="73">
        <f t="shared" si="145"/>
        <v>0</v>
      </c>
      <c r="AX288" s="10">
        <v>202006</v>
      </c>
      <c r="AY288" s="11">
        <f t="shared" ref="AY288:AY302" si="146">SUM(BF248,-AZ248)</f>
        <v>0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147">IFERROR($AY288*BN$93/SUM($BN$93:$CG$93),0)</f>
        <v>0</v>
      </c>
      <c r="BO288" s="73">
        <f t="shared" si="147"/>
        <v>0</v>
      </c>
      <c r="BP288" s="73">
        <f t="shared" si="147"/>
        <v>0</v>
      </c>
      <c r="BQ288" s="73">
        <f t="shared" si="147"/>
        <v>0</v>
      </c>
      <c r="BR288" s="73">
        <f t="shared" si="147"/>
        <v>0</v>
      </c>
      <c r="BS288" s="73">
        <f t="shared" si="147"/>
        <v>0</v>
      </c>
      <c r="BT288" s="73">
        <f t="shared" si="147"/>
        <v>0</v>
      </c>
      <c r="BU288" s="73">
        <f t="shared" si="147"/>
        <v>0</v>
      </c>
      <c r="BV288" s="73">
        <f t="shared" si="147"/>
        <v>0</v>
      </c>
      <c r="BW288" s="73">
        <f t="shared" si="147"/>
        <v>0</v>
      </c>
      <c r="BX288" s="73">
        <f t="shared" si="147"/>
        <v>0</v>
      </c>
      <c r="BY288" s="73">
        <f t="shared" si="147"/>
        <v>0</v>
      </c>
      <c r="BZ288" s="73">
        <f t="shared" si="147"/>
        <v>0</v>
      </c>
      <c r="CA288" s="73">
        <f t="shared" si="147"/>
        <v>0</v>
      </c>
      <c r="CB288" s="73">
        <f t="shared" si="147"/>
        <v>0</v>
      </c>
      <c r="CC288" s="73">
        <f t="shared" si="147"/>
        <v>0</v>
      </c>
      <c r="CD288" s="73">
        <f t="shared" si="147"/>
        <v>0</v>
      </c>
      <c r="CE288" s="73">
        <f t="shared" si="147"/>
        <v>0</v>
      </c>
      <c r="CF288" s="73">
        <f t="shared" si="147"/>
        <v>0</v>
      </c>
      <c r="CG288" s="73">
        <f t="shared" si="147"/>
        <v>0</v>
      </c>
      <c r="CH288" s="2"/>
    </row>
    <row r="289" ht="15" customHeight="1" spans="2:86">
      <c r="B289" s="10">
        <v>202009</v>
      </c>
      <c r="C289" s="11">
        <f t="shared" si="111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8">IFERROR($C289*R$93/SUM($Q$93:$AK$93),0)</f>
        <v>0</v>
      </c>
      <c r="S289" s="66">
        <f t="shared" si="148"/>
        <v>0</v>
      </c>
      <c r="T289" s="66">
        <f t="shared" si="148"/>
        <v>0</v>
      </c>
      <c r="U289" s="66">
        <f t="shared" si="148"/>
        <v>0</v>
      </c>
      <c r="V289" s="66">
        <f t="shared" si="148"/>
        <v>0</v>
      </c>
      <c r="W289" s="66">
        <f t="shared" si="148"/>
        <v>0</v>
      </c>
      <c r="X289" s="66">
        <f t="shared" si="148"/>
        <v>0</v>
      </c>
      <c r="Y289" s="66">
        <f t="shared" si="148"/>
        <v>0</v>
      </c>
      <c r="Z289" s="66">
        <f t="shared" si="148"/>
        <v>0</v>
      </c>
      <c r="AA289" s="66">
        <f t="shared" si="148"/>
        <v>0</v>
      </c>
      <c r="AB289" s="66">
        <f t="shared" si="148"/>
        <v>0</v>
      </c>
      <c r="AC289" s="66">
        <f t="shared" si="148"/>
        <v>0</v>
      </c>
      <c r="AD289" s="66">
        <f t="shared" si="148"/>
        <v>0</v>
      </c>
      <c r="AE289" s="66">
        <f t="shared" si="148"/>
        <v>0</v>
      </c>
      <c r="AF289" s="66">
        <f t="shared" si="148"/>
        <v>0</v>
      </c>
      <c r="AG289" s="66">
        <f t="shared" si="148"/>
        <v>0</v>
      </c>
      <c r="AH289" s="66">
        <f t="shared" si="148"/>
        <v>0</v>
      </c>
      <c r="AI289" s="66">
        <f t="shared" si="148"/>
        <v>0</v>
      </c>
      <c r="AJ289" s="66">
        <f t="shared" si="148"/>
        <v>0</v>
      </c>
      <c r="AK289" s="66">
        <f t="shared" si="148"/>
        <v>0</v>
      </c>
      <c r="AX289" s="10">
        <v>202009</v>
      </c>
      <c r="AY289" s="11">
        <f t="shared" si="146"/>
        <v>0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149">IFERROR($AY289*BM$93/SUM($BM$93:$CG$93),0)</f>
        <v>0</v>
      </c>
      <c r="BN289" s="66">
        <f t="shared" si="149"/>
        <v>0</v>
      </c>
      <c r="BO289" s="66">
        <f t="shared" si="149"/>
        <v>0</v>
      </c>
      <c r="BP289" s="66">
        <f t="shared" si="149"/>
        <v>0</v>
      </c>
      <c r="BQ289" s="66">
        <f t="shared" si="149"/>
        <v>0</v>
      </c>
      <c r="BR289" s="66">
        <f t="shared" si="149"/>
        <v>0</v>
      </c>
      <c r="BS289" s="66">
        <f t="shared" si="149"/>
        <v>0</v>
      </c>
      <c r="BT289" s="66">
        <f t="shared" si="149"/>
        <v>0</v>
      </c>
      <c r="BU289" s="66">
        <f t="shared" si="149"/>
        <v>0</v>
      </c>
      <c r="BV289" s="66">
        <f t="shared" si="149"/>
        <v>0</v>
      </c>
      <c r="BW289" s="66">
        <f t="shared" si="149"/>
        <v>0</v>
      </c>
      <c r="BX289" s="66">
        <f t="shared" si="149"/>
        <v>0</v>
      </c>
      <c r="BY289" s="66">
        <f t="shared" si="149"/>
        <v>0</v>
      </c>
      <c r="BZ289" s="66">
        <f t="shared" si="149"/>
        <v>0</v>
      </c>
      <c r="CA289" s="66">
        <f t="shared" si="149"/>
        <v>0</v>
      </c>
      <c r="CB289" s="66">
        <f t="shared" si="149"/>
        <v>0</v>
      </c>
      <c r="CC289" s="66">
        <f t="shared" si="149"/>
        <v>0</v>
      </c>
      <c r="CD289" s="66">
        <f t="shared" si="149"/>
        <v>0</v>
      </c>
      <c r="CE289" s="66">
        <f t="shared" si="149"/>
        <v>0</v>
      </c>
      <c r="CF289" s="66">
        <f t="shared" si="149"/>
        <v>0</v>
      </c>
      <c r="CG289" s="66">
        <f t="shared" si="149"/>
        <v>0</v>
      </c>
      <c r="CH289" s="2"/>
    </row>
    <row r="290" ht="15" customHeight="1" spans="2:86">
      <c r="B290" s="10">
        <v>202012</v>
      </c>
      <c r="C290" s="11">
        <f t="shared" si="111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50">IFERROR($C290*Q$93/SUM($P$93:$AK$93),0)</f>
        <v>0</v>
      </c>
      <c r="R290" s="66">
        <f t="shared" si="150"/>
        <v>0</v>
      </c>
      <c r="S290" s="66">
        <f t="shared" si="150"/>
        <v>0</v>
      </c>
      <c r="T290" s="66">
        <f t="shared" si="150"/>
        <v>0</v>
      </c>
      <c r="U290" s="66">
        <f t="shared" si="150"/>
        <v>0</v>
      </c>
      <c r="V290" s="66">
        <f t="shared" si="150"/>
        <v>0</v>
      </c>
      <c r="W290" s="66">
        <f t="shared" si="150"/>
        <v>0</v>
      </c>
      <c r="X290" s="66">
        <f t="shared" si="150"/>
        <v>0</v>
      </c>
      <c r="Y290" s="66">
        <f t="shared" si="150"/>
        <v>0</v>
      </c>
      <c r="Z290" s="66">
        <f t="shared" si="150"/>
        <v>0</v>
      </c>
      <c r="AA290" s="66">
        <f t="shared" si="150"/>
        <v>0</v>
      </c>
      <c r="AB290" s="66">
        <f t="shared" si="150"/>
        <v>0</v>
      </c>
      <c r="AC290" s="66">
        <f t="shared" si="150"/>
        <v>0</v>
      </c>
      <c r="AD290" s="66">
        <f t="shared" si="150"/>
        <v>0</v>
      </c>
      <c r="AE290" s="66">
        <f t="shared" si="150"/>
        <v>0</v>
      </c>
      <c r="AF290" s="66">
        <f t="shared" si="150"/>
        <v>0</v>
      </c>
      <c r="AG290" s="66">
        <f t="shared" si="150"/>
        <v>0</v>
      </c>
      <c r="AH290" s="66">
        <f t="shared" si="150"/>
        <v>0</v>
      </c>
      <c r="AI290" s="66">
        <f t="shared" si="150"/>
        <v>0</v>
      </c>
      <c r="AJ290" s="66">
        <f t="shared" si="150"/>
        <v>0</v>
      </c>
      <c r="AK290" s="66">
        <f t="shared" si="150"/>
        <v>0</v>
      </c>
      <c r="AX290" s="10">
        <v>202012</v>
      </c>
      <c r="AY290" s="11">
        <f t="shared" si="146"/>
        <v>0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151">IFERROR($AY290*BL$93/SUM($BL$93:$CG$93),0)</f>
        <v>0</v>
      </c>
      <c r="BM290" s="66">
        <f t="shared" si="151"/>
        <v>0</v>
      </c>
      <c r="BN290" s="66">
        <f t="shared" si="151"/>
        <v>0</v>
      </c>
      <c r="BO290" s="66">
        <f t="shared" si="151"/>
        <v>0</v>
      </c>
      <c r="BP290" s="66">
        <f t="shared" si="151"/>
        <v>0</v>
      </c>
      <c r="BQ290" s="66">
        <f t="shared" si="151"/>
        <v>0</v>
      </c>
      <c r="BR290" s="66">
        <f t="shared" si="151"/>
        <v>0</v>
      </c>
      <c r="BS290" s="66">
        <f t="shared" si="151"/>
        <v>0</v>
      </c>
      <c r="BT290" s="66">
        <f t="shared" si="151"/>
        <v>0</v>
      </c>
      <c r="BU290" s="66">
        <f t="shared" si="151"/>
        <v>0</v>
      </c>
      <c r="BV290" s="66">
        <f t="shared" si="151"/>
        <v>0</v>
      </c>
      <c r="BW290" s="66">
        <f t="shared" si="151"/>
        <v>0</v>
      </c>
      <c r="BX290" s="66">
        <f t="shared" si="151"/>
        <v>0</v>
      </c>
      <c r="BY290" s="66">
        <f t="shared" si="151"/>
        <v>0</v>
      </c>
      <c r="BZ290" s="66">
        <f t="shared" si="151"/>
        <v>0</v>
      </c>
      <c r="CA290" s="66">
        <f t="shared" si="151"/>
        <v>0</v>
      </c>
      <c r="CB290" s="66">
        <f t="shared" si="151"/>
        <v>0</v>
      </c>
      <c r="CC290" s="66">
        <f t="shared" si="151"/>
        <v>0</v>
      </c>
      <c r="CD290" s="66">
        <f t="shared" si="151"/>
        <v>0</v>
      </c>
      <c r="CE290" s="66">
        <f t="shared" si="151"/>
        <v>0</v>
      </c>
      <c r="CF290" s="66">
        <f t="shared" si="151"/>
        <v>0</v>
      </c>
      <c r="CG290" s="66">
        <f t="shared" si="151"/>
        <v>0</v>
      </c>
      <c r="CH290" s="2"/>
    </row>
    <row r="291" ht="15" customHeight="1" spans="2:86">
      <c r="B291" s="10">
        <v>202103</v>
      </c>
      <c r="C291" s="11">
        <f t="shared" si="111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52">IFERROR($C291*P$93/SUM($O$93:$AK$93),0)</f>
        <v>0</v>
      </c>
      <c r="Q291" s="66">
        <f t="shared" si="152"/>
        <v>0</v>
      </c>
      <c r="R291" s="66">
        <f t="shared" si="152"/>
        <v>0</v>
      </c>
      <c r="S291" s="66">
        <f t="shared" si="152"/>
        <v>0</v>
      </c>
      <c r="T291" s="66">
        <f t="shared" si="152"/>
        <v>0</v>
      </c>
      <c r="U291" s="66">
        <f t="shared" si="152"/>
        <v>0</v>
      </c>
      <c r="V291" s="66">
        <f t="shared" si="152"/>
        <v>0</v>
      </c>
      <c r="W291" s="66">
        <f t="shared" si="152"/>
        <v>0</v>
      </c>
      <c r="X291" s="66">
        <f t="shared" si="152"/>
        <v>0</v>
      </c>
      <c r="Y291" s="66">
        <f t="shared" si="152"/>
        <v>0</v>
      </c>
      <c r="Z291" s="66">
        <f t="shared" si="152"/>
        <v>0</v>
      </c>
      <c r="AA291" s="66">
        <f t="shared" si="152"/>
        <v>0</v>
      </c>
      <c r="AB291" s="66">
        <f t="shared" si="152"/>
        <v>0</v>
      </c>
      <c r="AC291" s="66">
        <f t="shared" si="152"/>
        <v>0</v>
      </c>
      <c r="AD291" s="66">
        <f t="shared" si="152"/>
        <v>0</v>
      </c>
      <c r="AE291" s="66">
        <f t="shared" si="152"/>
        <v>0</v>
      </c>
      <c r="AF291" s="66">
        <f t="shared" si="152"/>
        <v>0</v>
      </c>
      <c r="AG291" s="66">
        <f t="shared" si="152"/>
        <v>0</v>
      </c>
      <c r="AH291" s="66">
        <f t="shared" si="152"/>
        <v>0</v>
      </c>
      <c r="AI291" s="66">
        <f t="shared" si="152"/>
        <v>0</v>
      </c>
      <c r="AJ291" s="66">
        <f t="shared" si="152"/>
        <v>0</v>
      </c>
      <c r="AK291" s="66">
        <f t="shared" si="152"/>
        <v>0</v>
      </c>
      <c r="AX291" s="10">
        <v>202103</v>
      </c>
      <c r="AY291" s="11">
        <f t="shared" si="146"/>
        <v>0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153">IFERROR($AY291*BK$93/SUM($BK$93:$CG$93),0)</f>
        <v>0</v>
      </c>
      <c r="BL291" s="66">
        <f t="shared" si="153"/>
        <v>0</v>
      </c>
      <c r="BM291" s="66">
        <f t="shared" si="153"/>
        <v>0</v>
      </c>
      <c r="BN291" s="66">
        <f t="shared" si="153"/>
        <v>0</v>
      </c>
      <c r="BO291" s="66">
        <f t="shared" si="153"/>
        <v>0</v>
      </c>
      <c r="BP291" s="66">
        <f t="shared" si="153"/>
        <v>0</v>
      </c>
      <c r="BQ291" s="66">
        <f t="shared" si="153"/>
        <v>0</v>
      </c>
      <c r="BR291" s="66">
        <f t="shared" si="153"/>
        <v>0</v>
      </c>
      <c r="BS291" s="66">
        <f t="shared" si="153"/>
        <v>0</v>
      </c>
      <c r="BT291" s="66">
        <f t="shared" si="153"/>
        <v>0</v>
      </c>
      <c r="BU291" s="66">
        <f t="shared" si="153"/>
        <v>0</v>
      </c>
      <c r="BV291" s="66">
        <f t="shared" si="153"/>
        <v>0</v>
      </c>
      <c r="BW291" s="66">
        <f t="shared" si="153"/>
        <v>0</v>
      </c>
      <c r="BX291" s="66">
        <f t="shared" si="153"/>
        <v>0</v>
      </c>
      <c r="BY291" s="66">
        <f t="shared" si="153"/>
        <v>0</v>
      </c>
      <c r="BZ291" s="66">
        <f t="shared" si="153"/>
        <v>0</v>
      </c>
      <c r="CA291" s="66">
        <f t="shared" si="153"/>
        <v>0</v>
      </c>
      <c r="CB291" s="66">
        <f t="shared" si="153"/>
        <v>0</v>
      </c>
      <c r="CC291" s="66">
        <f t="shared" si="153"/>
        <v>0</v>
      </c>
      <c r="CD291" s="66">
        <f t="shared" si="153"/>
        <v>0</v>
      </c>
      <c r="CE291" s="66">
        <f t="shared" si="153"/>
        <v>0</v>
      </c>
      <c r="CF291" s="66">
        <f t="shared" si="153"/>
        <v>0</v>
      </c>
      <c r="CG291" s="66">
        <f t="shared" si="153"/>
        <v>0</v>
      </c>
      <c r="CH291" s="2"/>
    </row>
    <row r="292" ht="15" customHeight="1" spans="2:86">
      <c r="B292" s="10">
        <v>202106</v>
      </c>
      <c r="C292" s="11">
        <f t="shared" si="111"/>
        <v>14724.9100000001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4">IFERROR($C292*O$93/SUM($N$93:$AK$93),0)</f>
        <v>0</v>
      </c>
      <c r="P292" s="66">
        <f t="shared" si="154"/>
        <v>0</v>
      </c>
      <c r="Q292" s="66">
        <f t="shared" si="154"/>
        <v>0</v>
      </c>
      <c r="R292" s="66">
        <f t="shared" si="154"/>
        <v>0</v>
      </c>
      <c r="S292" s="66">
        <f t="shared" si="154"/>
        <v>0</v>
      </c>
      <c r="T292" s="66">
        <f t="shared" si="154"/>
        <v>0</v>
      </c>
      <c r="U292" s="66">
        <f t="shared" si="154"/>
        <v>0</v>
      </c>
      <c r="V292" s="66">
        <f t="shared" si="154"/>
        <v>0</v>
      </c>
      <c r="W292" s="66">
        <f t="shared" si="154"/>
        <v>0</v>
      </c>
      <c r="X292" s="66">
        <f t="shared" si="154"/>
        <v>0</v>
      </c>
      <c r="Y292" s="66">
        <f t="shared" si="154"/>
        <v>0</v>
      </c>
      <c r="Z292" s="66">
        <f t="shared" si="154"/>
        <v>0</v>
      </c>
      <c r="AA292" s="66">
        <f t="shared" si="154"/>
        <v>0</v>
      </c>
      <c r="AB292" s="66">
        <f t="shared" si="154"/>
        <v>0</v>
      </c>
      <c r="AC292" s="66">
        <f t="shared" si="154"/>
        <v>0</v>
      </c>
      <c r="AD292" s="66">
        <f t="shared" si="154"/>
        <v>0</v>
      </c>
      <c r="AE292" s="66">
        <f t="shared" si="154"/>
        <v>0</v>
      </c>
      <c r="AF292" s="66">
        <f t="shared" si="154"/>
        <v>0</v>
      </c>
      <c r="AG292" s="66">
        <f t="shared" si="154"/>
        <v>0</v>
      </c>
      <c r="AH292" s="66">
        <f t="shared" si="154"/>
        <v>0</v>
      </c>
      <c r="AI292" s="66">
        <f t="shared" si="154"/>
        <v>0</v>
      </c>
      <c r="AJ292" s="66">
        <f t="shared" si="154"/>
        <v>0</v>
      </c>
      <c r="AK292" s="66">
        <f t="shared" si="154"/>
        <v>0</v>
      </c>
      <c r="AX292" s="10">
        <v>202106</v>
      </c>
      <c r="AY292" s="11">
        <f t="shared" si="146"/>
        <v>7432.19000000041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155">IFERROR($AY292*BJ$93/SUM($BJ$93:$CG$93),0)</f>
        <v>0</v>
      </c>
      <c r="BK292" s="66">
        <f t="shared" si="155"/>
        <v>0</v>
      </c>
      <c r="BL292" s="66">
        <f t="shared" si="155"/>
        <v>0</v>
      </c>
      <c r="BM292" s="66">
        <f t="shared" si="155"/>
        <v>0</v>
      </c>
      <c r="BN292" s="66">
        <f t="shared" si="155"/>
        <v>0</v>
      </c>
      <c r="BO292" s="66">
        <f t="shared" si="155"/>
        <v>0</v>
      </c>
      <c r="BP292" s="66">
        <f t="shared" si="155"/>
        <v>0</v>
      </c>
      <c r="BQ292" s="66">
        <f t="shared" si="155"/>
        <v>0</v>
      </c>
      <c r="BR292" s="66">
        <f t="shared" si="155"/>
        <v>0</v>
      </c>
      <c r="BS292" s="66">
        <f t="shared" si="155"/>
        <v>0</v>
      </c>
      <c r="BT292" s="66">
        <f t="shared" si="155"/>
        <v>0</v>
      </c>
      <c r="BU292" s="66">
        <f t="shared" si="155"/>
        <v>0</v>
      </c>
      <c r="BV292" s="66">
        <f t="shared" si="155"/>
        <v>0</v>
      </c>
      <c r="BW292" s="66">
        <f t="shared" si="155"/>
        <v>0</v>
      </c>
      <c r="BX292" s="66">
        <f t="shared" si="155"/>
        <v>0</v>
      </c>
      <c r="BY292" s="66">
        <f t="shared" si="155"/>
        <v>0</v>
      </c>
      <c r="BZ292" s="66">
        <f t="shared" si="155"/>
        <v>0</v>
      </c>
      <c r="CA292" s="66">
        <f t="shared" si="155"/>
        <v>0</v>
      </c>
      <c r="CB292" s="66">
        <f t="shared" si="155"/>
        <v>0</v>
      </c>
      <c r="CC292" s="66">
        <f t="shared" si="155"/>
        <v>0</v>
      </c>
      <c r="CD292" s="66">
        <f t="shared" si="155"/>
        <v>0</v>
      </c>
      <c r="CE292" s="66">
        <f t="shared" si="155"/>
        <v>0</v>
      </c>
      <c r="CF292" s="66">
        <f t="shared" si="155"/>
        <v>0</v>
      </c>
      <c r="CG292" s="66">
        <f t="shared" si="155"/>
        <v>0</v>
      </c>
      <c r="CH292" s="2"/>
    </row>
    <row r="293" ht="15" customHeight="1" spans="2:86">
      <c r="B293" s="10">
        <v>202109</v>
      </c>
      <c r="C293" s="11">
        <f t="shared" si="111"/>
        <v>94282.7899999991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6">IFERROR($C293*N$93/SUM($M$93:$AK$93),0)</f>
        <v>0</v>
      </c>
      <c r="O293" s="66">
        <f t="shared" si="156"/>
        <v>0</v>
      </c>
      <c r="P293" s="66">
        <f t="shared" si="156"/>
        <v>0</v>
      </c>
      <c r="Q293" s="66">
        <f t="shared" si="156"/>
        <v>0</v>
      </c>
      <c r="R293" s="66">
        <f t="shared" si="156"/>
        <v>0</v>
      </c>
      <c r="S293" s="66">
        <f t="shared" si="156"/>
        <v>0</v>
      </c>
      <c r="T293" s="66">
        <f t="shared" si="156"/>
        <v>0</v>
      </c>
      <c r="U293" s="66">
        <f t="shared" si="156"/>
        <v>0</v>
      </c>
      <c r="V293" s="66">
        <f t="shared" si="156"/>
        <v>0</v>
      </c>
      <c r="W293" s="66">
        <f t="shared" si="156"/>
        <v>0</v>
      </c>
      <c r="X293" s="66">
        <f t="shared" si="156"/>
        <v>0</v>
      </c>
      <c r="Y293" s="66">
        <f t="shared" si="156"/>
        <v>0</v>
      </c>
      <c r="Z293" s="66">
        <f t="shared" si="156"/>
        <v>0</v>
      </c>
      <c r="AA293" s="66">
        <f t="shared" si="156"/>
        <v>0</v>
      </c>
      <c r="AB293" s="66">
        <f t="shared" si="156"/>
        <v>0</v>
      </c>
      <c r="AC293" s="66">
        <f t="shared" si="156"/>
        <v>0</v>
      </c>
      <c r="AD293" s="66">
        <f t="shared" si="156"/>
        <v>0</v>
      </c>
      <c r="AE293" s="66">
        <f t="shared" si="156"/>
        <v>0</v>
      </c>
      <c r="AF293" s="66">
        <f t="shared" si="156"/>
        <v>0</v>
      </c>
      <c r="AG293" s="66">
        <f t="shared" si="156"/>
        <v>0</v>
      </c>
      <c r="AH293" s="66">
        <f t="shared" si="156"/>
        <v>0</v>
      </c>
      <c r="AI293" s="66">
        <f t="shared" si="156"/>
        <v>0</v>
      </c>
      <c r="AJ293" s="66">
        <f t="shared" si="156"/>
        <v>0</v>
      </c>
      <c r="AK293" s="66">
        <f t="shared" si="156"/>
        <v>0</v>
      </c>
      <c r="AX293" s="10">
        <v>202109</v>
      </c>
      <c r="AY293" s="11">
        <f t="shared" si="146"/>
        <v>47545.9699999997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157">IFERROR($AY293*BI$93/SUM($BI$93:$CG$93),0)</f>
        <v>0</v>
      </c>
      <c r="BJ293" s="66">
        <f t="shared" si="157"/>
        <v>0</v>
      </c>
      <c r="BK293" s="66">
        <f t="shared" si="157"/>
        <v>0</v>
      </c>
      <c r="BL293" s="66">
        <f t="shared" si="157"/>
        <v>0</v>
      </c>
      <c r="BM293" s="66">
        <f t="shared" si="157"/>
        <v>0</v>
      </c>
      <c r="BN293" s="66">
        <f t="shared" si="157"/>
        <v>0</v>
      </c>
      <c r="BO293" s="66">
        <f t="shared" si="157"/>
        <v>0</v>
      </c>
      <c r="BP293" s="66">
        <f t="shared" si="157"/>
        <v>0</v>
      </c>
      <c r="BQ293" s="66">
        <f t="shared" si="157"/>
        <v>0</v>
      </c>
      <c r="BR293" s="66">
        <f t="shared" si="157"/>
        <v>0</v>
      </c>
      <c r="BS293" s="66">
        <f t="shared" si="157"/>
        <v>0</v>
      </c>
      <c r="BT293" s="66">
        <f t="shared" si="157"/>
        <v>0</v>
      </c>
      <c r="BU293" s="66">
        <f t="shared" si="157"/>
        <v>0</v>
      </c>
      <c r="BV293" s="66">
        <f t="shared" si="157"/>
        <v>0</v>
      </c>
      <c r="BW293" s="66">
        <f t="shared" si="157"/>
        <v>0</v>
      </c>
      <c r="BX293" s="66">
        <f t="shared" si="157"/>
        <v>0</v>
      </c>
      <c r="BY293" s="66">
        <f t="shared" si="157"/>
        <v>0</v>
      </c>
      <c r="BZ293" s="66">
        <f t="shared" si="157"/>
        <v>0</v>
      </c>
      <c r="CA293" s="66">
        <f t="shared" si="157"/>
        <v>0</v>
      </c>
      <c r="CB293" s="66">
        <f t="shared" si="157"/>
        <v>0</v>
      </c>
      <c r="CC293" s="66">
        <f t="shared" si="157"/>
        <v>0</v>
      </c>
      <c r="CD293" s="66">
        <f t="shared" si="157"/>
        <v>0</v>
      </c>
      <c r="CE293" s="66">
        <f t="shared" si="157"/>
        <v>0</v>
      </c>
      <c r="CF293" s="66">
        <f t="shared" si="157"/>
        <v>0</v>
      </c>
      <c r="CG293" s="66">
        <f t="shared" si="157"/>
        <v>0</v>
      </c>
      <c r="CH293" s="2"/>
    </row>
    <row r="294" ht="15" customHeight="1" spans="2:86">
      <c r="B294" s="10">
        <v>202112</v>
      </c>
      <c r="C294" s="11">
        <f t="shared" si="111"/>
        <v>178786.6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58">IFERROR($C294*M$93/SUM($L$93:$AK$93),0)</f>
        <v>0</v>
      </c>
      <c r="N294" s="66">
        <f t="shared" si="158"/>
        <v>0</v>
      </c>
      <c r="O294" s="66">
        <f t="shared" si="158"/>
        <v>0</v>
      </c>
      <c r="P294" s="66">
        <f t="shared" si="158"/>
        <v>0</v>
      </c>
      <c r="Q294" s="66">
        <f t="shared" si="158"/>
        <v>0</v>
      </c>
      <c r="R294" s="66">
        <f t="shared" si="158"/>
        <v>0</v>
      </c>
      <c r="S294" s="66">
        <f t="shared" si="158"/>
        <v>0</v>
      </c>
      <c r="T294" s="66">
        <f t="shared" si="158"/>
        <v>0</v>
      </c>
      <c r="U294" s="66">
        <f t="shared" si="158"/>
        <v>0</v>
      </c>
      <c r="V294" s="66">
        <f t="shared" si="158"/>
        <v>0</v>
      </c>
      <c r="W294" s="66">
        <f t="shared" si="158"/>
        <v>0</v>
      </c>
      <c r="X294" s="66">
        <f t="shared" si="158"/>
        <v>0</v>
      </c>
      <c r="Y294" s="66">
        <f t="shared" si="158"/>
        <v>0</v>
      </c>
      <c r="Z294" s="66">
        <f t="shared" si="158"/>
        <v>0</v>
      </c>
      <c r="AA294" s="66">
        <f t="shared" si="158"/>
        <v>0</v>
      </c>
      <c r="AB294" s="66">
        <f t="shared" si="158"/>
        <v>0</v>
      </c>
      <c r="AC294" s="66">
        <f t="shared" si="158"/>
        <v>0</v>
      </c>
      <c r="AD294" s="66">
        <f t="shared" si="158"/>
        <v>0</v>
      </c>
      <c r="AE294" s="66">
        <f t="shared" si="158"/>
        <v>0</v>
      </c>
      <c r="AF294" s="66">
        <f t="shared" si="158"/>
        <v>0</v>
      </c>
      <c r="AG294" s="66">
        <f t="shared" si="158"/>
        <v>0</v>
      </c>
      <c r="AH294" s="66">
        <f t="shared" si="158"/>
        <v>0</v>
      </c>
      <c r="AI294" s="66">
        <f t="shared" si="158"/>
        <v>0</v>
      </c>
      <c r="AJ294" s="66">
        <f t="shared" si="158"/>
        <v>0</v>
      </c>
      <c r="AK294" s="66">
        <f t="shared" si="158"/>
        <v>0</v>
      </c>
      <c r="AX294" s="10">
        <v>202112</v>
      </c>
      <c r="AY294" s="11">
        <f t="shared" si="146"/>
        <v>92085.7999999998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159">IFERROR($AY294*BH$93/SUM($BH$93:$CG$93),0)</f>
        <v>0</v>
      </c>
      <c r="BI294" s="66">
        <f t="shared" si="159"/>
        <v>0</v>
      </c>
      <c r="BJ294" s="66">
        <f t="shared" si="159"/>
        <v>0</v>
      </c>
      <c r="BK294" s="66">
        <f t="shared" si="159"/>
        <v>0</v>
      </c>
      <c r="BL294" s="66">
        <f t="shared" si="159"/>
        <v>0</v>
      </c>
      <c r="BM294" s="66">
        <f t="shared" si="159"/>
        <v>0</v>
      </c>
      <c r="BN294" s="66">
        <f t="shared" si="159"/>
        <v>0</v>
      </c>
      <c r="BO294" s="66">
        <f t="shared" si="159"/>
        <v>0</v>
      </c>
      <c r="BP294" s="66">
        <f t="shared" si="159"/>
        <v>0</v>
      </c>
      <c r="BQ294" s="66">
        <f t="shared" si="159"/>
        <v>0</v>
      </c>
      <c r="BR294" s="66">
        <f t="shared" si="159"/>
        <v>0</v>
      </c>
      <c r="BS294" s="66">
        <f t="shared" si="159"/>
        <v>0</v>
      </c>
      <c r="BT294" s="66">
        <f t="shared" si="159"/>
        <v>0</v>
      </c>
      <c r="BU294" s="66">
        <f t="shared" si="159"/>
        <v>0</v>
      </c>
      <c r="BV294" s="66">
        <f t="shared" si="159"/>
        <v>0</v>
      </c>
      <c r="BW294" s="66">
        <f t="shared" si="159"/>
        <v>0</v>
      </c>
      <c r="BX294" s="66">
        <f t="shared" si="159"/>
        <v>0</v>
      </c>
      <c r="BY294" s="66">
        <f t="shared" si="159"/>
        <v>0</v>
      </c>
      <c r="BZ294" s="66">
        <f t="shared" si="159"/>
        <v>0</v>
      </c>
      <c r="CA294" s="66">
        <f t="shared" si="159"/>
        <v>0</v>
      </c>
      <c r="CB294" s="66">
        <f t="shared" si="159"/>
        <v>0</v>
      </c>
      <c r="CC294" s="66">
        <f t="shared" si="159"/>
        <v>0</v>
      </c>
      <c r="CD294" s="66">
        <f t="shared" si="159"/>
        <v>0</v>
      </c>
      <c r="CE294" s="66">
        <f t="shared" si="159"/>
        <v>0</v>
      </c>
      <c r="CF294" s="66">
        <f t="shared" si="159"/>
        <v>0</v>
      </c>
      <c r="CG294" s="66">
        <f t="shared" si="159"/>
        <v>0</v>
      </c>
      <c r="CH294" s="2"/>
    </row>
    <row r="295" ht="15" customHeight="1" spans="2:86">
      <c r="B295" s="10">
        <v>202203</v>
      </c>
      <c r="C295" s="11">
        <f t="shared" si="111"/>
        <v>316221.09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160">IFERROR($C295*L$93/SUM($K$93:$AK$93),0)</f>
        <v>0</v>
      </c>
      <c r="M295" s="66">
        <f t="shared" si="160"/>
        <v>0</v>
      </c>
      <c r="N295" s="66">
        <f t="shared" si="160"/>
        <v>0</v>
      </c>
      <c r="O295" s="66">
        <f t="shared" si="160"/>
        <v>0</v>
      </c>
      <c r="P295" s="66">
        <f t="shared" si="160"/>
        <v>0</v>
      </c>
      <c r="Q295" s="66">
        <f t="shared" si="160"/>
        <v>0</v>
      </c>
      <c r="R295" s="66">
        <f t="shared" si="160"/>
        <v>0</v>
      </c>
      <c r="S295" s="66">
        <f t="shared" si="160"/>
        <v>0</v>
      </c>
      <c r="T295" s="66">
        <f t="shared" si="160"/>
        <v>0</v>
      </c>
      <c r="U295" s="66">
        <f t="shared" si="160"/>
        <v>0</v>
      </c>
      <c r="V295" s="66">
        <f t="shared" si="160"/>
        <v>0</v>
      </c>
      <c r="W295" s="66">
        <f t="shared" si="160"/>
        <v>0</v>
      </c>
      <c r="X295" s="66">
        <f t="shared" si="160"/>
        <v>0</v>
      </c>
      <c r="Y295" s="66">
        <f t="shared" si="160"/>
        <v>0</v>
      </c>
      <c r="Z295" s="66">
        <f t="shared" si="160"/>
        <v>0</v>
      </c>
      <c r="AA295" s="66">
        <f t="shared" si="160"/>
        <v>0</v>
      </c>
      <c r="AB295" s="66">
        <f t="shared" si="160"/>
        <v>0</v>
      </c>
      <c r="AC295" s="66">
        <f t="shared" si="160"/>
        <v>0</v>
      </c>
      <c r="AD295" s="66">
        <f t="shared" si="160"/>
        <v>0</v>
      </c>
      <c r="AE295" s="66">
        <f t="shared" si="160"/>
        <v>0</v>
      </c>
      <c r="AF295" s="66">
        <f t="shared" si="160"/>
        <v>0</v>
      </c>
      <c r="AG295" s="66">
        <f t="shared" si="160"/>
        <v>0</v>
      </c>
      <c r="AH295" s="66">
        <f t="shared" si="160"/>
        <v>0</v>
      </c>
      <c r="AI295" s="66">
        <f t="shared" si="160"/>
        <v>0</v>
      </c>
      <c r="AJ295" s="66">
        <f t="shared" si="160"/>
        <v>0</v>
      </c>
      <c r="AK295" s="66">
        <f t="shared" si="160"/>
        <v>0</v>
      </c>
      <c r="AX295" s="10">
        <v>202203</v>
      </c>
      <c r="AY295" s="11">
        <f t="shared" si="146"/>
        <v>158494.290000001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161">IFERROR($AY295*BG$93/SUM($BG$93:$CG$93),0)</f>
        <v>0</v>
      </c>
      <c r="BH295" s="66">
        <f t="shared" si="161"/>
        <v>0</v>
      </c>
      <c r="BI295" s="66">
        <f t="shared" si="161"/>
        <v>0</v>
      </c>
      <c r="BJ295" s="66">
        <f t="shared" si="161"/>
        <v>0</v>
      </c>
      <c r="BK295" s="66">
        <f t="shared" si="161"/>
        <v>0</v>
      </c>
      <c r="BL295" s="66">
        <f t="shared" si="161"/>
        <v>0</v>
      </c>
      <c r="BM295" s="66">
        <f t="shared" si="161"/>
        <v>0</v>
      </c>
      <c r="BN295" s="66">
        <f t="shared" si="161"/>
        <v>0</v>
      </c>
      <c r="BO295" s="66">
        <f t="shared" si="161"/>
        <v>0</v>
      </c>
      <c r="BP295" s="66">
        <f t="shared" si="161"/>
        <v>0</v>
      </c>
      <c r="BQ295" s="66">
        <f t="shared" si="161"/>
        <v>0</v>
      </c>
      <c r="BR295" s="66">
        <f t="shared" si="161"/>
        <v>0</v>
      </c>
      <c r="BS295" s="66">
        <f t="shared" si="161"/>
        <v>0</v>
      </c>
      <c r="BT295" s="66">
        <f t="shared" si="161"/>
        <v>0</v>
      </c>
      <c r="BU295" s="66">
        <f t="shared" si="161"/>
        <v>0</v>
      </c>
      <c r="BV295" s="66">
        <f t="shared" si="161"/>
        <v>0</v>
      </c>
      <c r="BW295" s="66">
        <f t="shared" si="161"/>
        <v>0</v>
      </c>
      <c r="BX295" s="66">
        <f t="shared" si="161"/>
        <v>0</v>
      </c>
      <c r="BY295" s="66">
        <f t="shared" si="161"/>
        <v>0</v>
      </c>
      <c r="BZ295" s="66">
        <f t="shared" si="161"/>
        <v>0</v>
      </c>
      <c r="CA295" s="66">
        <f t="shared" si="161"/>
        <v>0</v>
      </c>
      <c r="CB295" s="66">
        <f t="shared" si="161"/>
        <v>0</v>
      </c>
      <c r="CC295" s="66">
        <f t="shared" si="161"/>
        <v>0</v>
      </c>
      <c r="CD295" s="66">
        <f t="shared" si="161"/>
        <v>0</v>
      </c>
      <c r="CE295" s="66">
        <f t="shared" si="161"/>
        <v>0</v>
      </c>
      <c r="CF295" s="66">
        <f t="shared" si="161"/>
        <v>0</v>
      </c>
      <c r="CG295" s="66">
        <f t="shared" si="161"/>
        <v>0</v>
      </c>
      <c r="CH295" s="2"/>
    </row>
    <row r="296" ht="15" customHeight="1" spans="2:86">
      <c r="B296" s="10">
        <v>202206</v>
      </c>
      <c r="C296" s="11">
        <f t="shared" si="111"/>
        <v>486889.170000002</v>
      </c>
      <c r="D296" s="11"/>
      <c r="E296" s="11"/>
      <c r="F296" s="11"/>
      <c r="G296" s="11"/>
      <c r="H296" s="11"/>
      <c r="I296" s="11"/>
      <c r="J296" s="66">
        <f>IFERROR($C296*J$93/SUM($J$93:$AK$93),0)</f>
        <v>486889.170000002</v>
      </c>
      <c r="K296" s="66">
        <f t="shared" ref="K296:AK296" si="162">IFERROR($C296*K$93/SUM($J$93:$AK$93),0)</f>
        <v>0</v>
      </c>
      <c r="L296" s="66">
        <f t="shared" si="162"/>
        <v>0</v>
      </c>
      <c r="M296" s="66">
        <f t="shared" si="162"/>
        <v>0</v>
      </c>
      <c r="N296" s="66">
        <f t="shared" si="162"/>
        <v>0</v>
      </c>
      <c r="O296" s="66">
        <f t="shared" si="162"/>
        <v>0</v>
      </c>
      <c r="P296" s="66">
        <f t="shared" si="162"/>
        <v>0</v>
      </c>
      <c r="Q296" s="66">
        <f t="shared" si="162"/>
        <v>0</v>
      </c>
      <c r="R296" s="66">
        <f t="shared" si="162"/>
        <v>0</v>
      </c>
      <c r="S296" s="66">
        <f t="shared" si="162"/>
        <v>0</v>
      </c>
      <c r="T296" s="66">
        <f t="shared" si="162"/>
        <v>0</v>
      </c>
      <c r="U296" s="66">
        <f t="shared" si="162"/>
        <v>0</v>
      </c>
      <c r="V296" s="66">
        <f t="shared" si="162"/>
        <v>0</v>
      </c>
      <c r="W296" s="66">
        <f t="shared" si="162"/>
        <v>0</v>
      </c>
      <c r="X296" s="66">
        <f t="shared" si="162"/>
        <v>0</v>
      </c>
      <c r="Y296" s="66">
        <f t="shared" si="162"/>
        <v>0</v>
      </c>
      <c r="Z296" s="66">
        <f t="shared" si="162"/>
        <v>0</v>
      </c>
      <c r="AA296" s="66">
        <f t="shared" si="162"/>
        <v>0</v>
      </c>
      <c r="AB296" s="66">
        <f t="shared" si="162"/>
        <v>0</v>
      </c>
      <c r="AC296" s="66">
        <f t="shared" si="162"/>
        <v>0</v>
      </c>
      <c r="AD296" s="66">
        <f t="shared" si="162"/>
        <v>0</v>
      </c>
      <c r="AE296" s="66">
        <f t="shared" si="162"/>
        <v>0</v>
      </c>
      <c r="AF296" s="66">
        <f t="shared" si="162"/>
        <v>0</v>
      </c>
      <c r="AG296" s="66">
        <f t="shared" si="162"/>
        <v>0</v>
      </c>
      <c r="AH296" s="66">
        <f t="shared" si="162"/>
        <v>0</v>
      </c>
      <c r="AI296" s="66">
        <f t="shared" si="162"/>
        <v>0</v>
      </c>
      <c r="AJ296" s="66">
        <f t="shared" si="162"/>
        <v>0</v>
      </c>
      <c r="AK296" s="66">
        <f t="shared" si="162"/>
        <v>0</v>
      </c>
      <c r="AX296" s="10">
        <v>202206</v>
      </c>
      <c r="AY296" s="11">
        <f t="shared" si="146"/>
        <v>244533.74</v>
      </c>
      <c r="AZ296" s="11"/>
      <c r="BA296" s="11"/>
      <c r="BB296" s="11"/>
      <c r="BC296" s="11"/>
      <c r="BD296" s="11"/>
      <c r="BE296" s="11"/>
      <c r="BF296" s="66">
        <f t="shared" ref="BF296:CG296" si="163">IFERROR($AY296*BF$93/SUM($BF$93:$CG$93),0)</f>
        <v>244533.74</v>
      </c>
      <c r="BG296" s="66">
        <f t="shared" si="163"/>
        <v>0</v>
      </c>
      <c r="BH296" s="66">
        <f t="shared" si="163"/>
        <v>0</v>
      </c>
      <c r="BI296" s="66">
        <f t="shared" si="163"/>
        <v>0</v>
      </c>
      <c r="BJ296" s="66">
        <f t="shared" si="163"/>
        <v>0</v>
      </c>
      <c r="BK296" s="66">
        <f t="shared" si="163"/>
        <v>0</v>
      </c>
      <c r="BL296" s="66">
        <f t="shared" si="163"/>
        <v>0</v>
      </c>
      <c r="BM296" s="66">
        <f t="shared" si="163"/>
        <v>0</v>
      </c>
      <c r="BN296" s="66">
        <f t="shared" si="163"/>
        <v>0</v>
      </c>
      <c r="BO296" s="66">
        <f t="shared" si="163"/>
        <v>0</v>
      </c>
      <c r="BP296" s="66">
        <f t="shared" si="163"/>
        <v>0</v>
      </c>
      <c r="BQ296" s="66">
        <f t="shared" si="163"/>
        <v>0</v>
      </c>
      <c r="BR296" s="66">
        <f t="shared" si="163"/>
        <v>0</v>
      </c>
      <c r="BS296" s="66">
        <f t="shared" si="163"/>
        <v>0</v>
      </c>
      <c r="BT296" s="66">
        <f t="shared" si="163"/>
        <v>0</v>
      </c>
      <c r="BU296" s="66">
        <f t="shared" si="163"/>
        <v>0</v>
      </c>
      <c r="BV296" s="66">
        <f t="shared" si="163"/>
        <v>0</v>
      </c>
      <c r="BW296" s="66">
        <f t="shared" si="163"/>
        <v>0</v>
      </c>
      <c r="BX296" s="66">
        <f t="shared" si="163"/>
        <v>0</v>
      </c>
      <c r="BY296" s="66">
        <f t="shared" si="163"/>
        <v>0</v>
      </c>
      <c r="BZ296" s="66">
        <f t="shared" si="163"/>
        <v>0</v>
      </c>
      <c r="CA296" s="66">
        <f t="shared" si="163"/>
        <v>0</v>
      </c>
      <c r="CB296" s="66">
        <f t="shared" si="163"/>
        <v>0</v>
      </c>
      <c r="CC296" s="66">
        <f t="shared" si="163"/>
        <v>0</v>
      </c>
      <c r="CD296" s="66">
        <f t="shared" si="163"/>
        <v>0</v>
      </c>
      <c r="CE296" s="66">
        <f t="shared" si="163"/>
        <v>0</v>
      </c>
      <c r="CF296" s="66">
        <f t="shared" si="163"/>
        <v>0</v>
      </c>
      <c r="CG296" s="66">
        <f t="shared" si="163"/>
        <v>0</v>
      </c>
      <c r="CH296" s="2"/>
    </row>
    <row r="297" ht="15" customHeight="1" spans="2:86">
      <c r="B297" s="10">
        <v>202209</v>
      </c>
      <c r="C297" s="11">
        <f t="shared" si="111"/>
        <v>710101.600000001</v>
      </c>
      <c r="D297" s="11"/>
      <c r="E297" s="11"/>
      <c r="F297" s="11"/>
      <c r="G297" s="11"/>
      <c r="H297" s="11"/>
      <c r="I297" s="66">
        <f>IFERROR($C297*I$93/SUM($I$93:$AK$93),0)</f>
        <v>591258.6178185</v>
      </c>
      <c r="J297" s="66">
        <f t="shared" ref="J297:AK297" si="164">IFERROR($C297*J$93/SUM($I$93:$AK$93),0)</f>
        <v>118842.982181501</v>
      </c>
      <c r="K297" s="66">
        <f t="shared" si="164"/>
        <v>0</v>
      </c>
      <c r="L297" s="66">
        <f t="shared" si="164"/>
        <v>0</v>
      </c>
      <c r="M297" s="66">
        <f t="shared" si="164"/>
        <v>0</v>
      </c>
      <c r="N297" s="66">
        <f t="shared" si="164"/>
        <v>0</v>
      </c>
      <c r="O297" s="66">
        <f t="shared" si="164"/>
        <v>0</v>
      </c>
      <c r="P297" s="66">
        <f t="shared" si="164"/>
        <v>0</v>
      </c>
      <c r="Q297" s="66">
        <f t="shared" si="164"/>
        <v>0</v>
      </c>
      <c r="R297" s="66">
        <f t="shared" si="164"/>
        <v>0</v>
      </c>
      <c r="S297" s="66">
        <f t="shared" si="164"/>
        <v>0</v>
      </c>
      <c r="T297" s="66">
        <f t="shared" si="164"/>
        <v>0</v>
      </c>
      <c r="U297" s="66">
        <f t="shared" si="164"/>
        <v>0</v>
      </c>
      <c r="V297" s="66">
        <f t="shared" si="164"/>
        <v>0</v>
      </c>
      <c r="W297" s="66">
        <f t="shared" si="164"/>
        <v>0</v>
      </c>
      <c r="X297" s="66">
        <f t="shared" si="164"/>
        <v>0</v>
      </c>
      <c r="Y297" s="66">
        <f t="shared" si="164"/>
        <v>0</v>
      </c>
      <c r="Z297" s="66">
        <f t="shared" si="164"/>
        <v>0</v>
      </c>
      <c r="AA297" s="66">
        <f t="shared" si="164"/>
        <v>0</v>
      </c>
      <c r="AB297" s="66">
        <f t="shared" si="164"/>
        <v>0</v>
      </c>
      <c r="AC297" s="66">
        <f t="shared" si="164"/>
        <v>0</v>
      </c>
      <c r="AD297" s="66">
        <f t="shared" si="164"/>
        <v>0</v>
      </c>
      <c r="AE297" s="66">
        <f t="shared" si="164"/>
        <v>0</v>
      </c>
      <c r="AF297" s="66">
        <f t="shared" si="164"/>
        <v>0</v>
      </c>
      <c r="AG297" s="66">
        <f t="shared" si="164"/>
        <v>0</v>
      </c>
      <c r="AH297" s="66">
        <f t="shared" si="164"/>
        <v>0</v>
      </c>
      <c r="AI297" s="66">
        <f t="shared" si="164"/>
        <v>0</v>
      </c>
      <c r="AJ297" s="66">
        <f t="shared" si="164"/>
        <v>0</v>
      </c>
      <c r="AK297" s="66">
        <f t="shared" si="164"/>
        <v>0</v>
      </c>
      <c r="AX297" s="10">
        <v>202209</v>
      </c>
      <c r="AY297" s="11">
        <f t="shared" si="146"/>
        <v>358833.57</v>
      </c>
      <c r="AZ297" s="11"/>
      <c r="BA297" s="11"/>
      <c r="BB297" s="11"/>
      <c r="BC297" s="11"/>
      <c r="BD297" s="11"/>
      <c r="BE297" s="66">
        <f t="shared" ref="BE297:CG297" si="165">IFERROR($AY297*BE$93/SUM($BE$93:$CG$93),0)</f>
        <v>298778.992506252</v>
      </c>
      <c r="BF297" s="66">
        <f t="shared" si="165"/>
        <v>60054.5774937479</v>
      </c>
      <c r="BG297" s="66">
        <f t="shared" si="165"/>
        <v>0</v>
      </c>
      <c r="BH297" s="66">
        <f t="shared" si="165"/>
        <v>0</v>
      </c>
      <c r="BI297" s="66">
        <f t="shared" si="165"/>
        <v>0</v>
      </c>
      <c r="BJ297" s="66">
        <f t="shared" si="165"/>
        <v>0</v>
      </c>
      <c r="BK297" s="66">
        <f t="shared" si="165"/>
        <v>0</v>
      </c>
      <c r="BL297" s="66">
        <f t="shared" si="165"/>
        <v>0</v>
      </c>
      <c r="BM297" s="66">
        <f t="shared" si="165"/>
        <v>0</v>
      </c>
      <c r="BN297" s="66">
        <f t="shared" si="165"/>
        <v>0</v>
      </c>
      <c r="BO297" s="66">
        <f t="shared" si="165"/>
        <v>0</v>
      </c>
      <c r="BP297" s="66">
        <f t="shared" si="165"/>
        <v>0</v>
      </c>
      <c r="BQ297" s="66">
        <f t="shared" si="165"/>
        <v>0</v>
      </c>
      <c r="BR297" s="66">
        <f t="shared" si="165"/>
        <v>0</v>
      </c>
      <c r="BS297" s="66">
        <f t="shared" si="165"/>
        <v>0</v>
      </c>
      <c r="BT297" s="66">
        <f t="shared" si="165"/>
        <v>0</v>
      </c>
      <c r="BU297" s="66">
        <f t="shared" si="165"/>
        <v>0</v>
      </c>
      <c r="BV297" s="66">
        <f t="shared" si="165"/>
        <v>0</v>
      </c>
      <c r="BW297" s="66">
        <f t="shared" si="165"/>
        <v>0</v>
      </c>
      <c r="BX297" s="66">
        <f t="shared" si="165"/>
        <v>0</v>
      </c>
      <c r="BY297" s="66">
        <f t="shared" si="165"/>
        <v>0</v>
      </c>
      <c r="BZ297" s="66">
        <f t="shared" si="165"/>
        <v>0</v>
      </c>
      <c r="CA297" s="66">
        <f t="shared" si="165"/>
        <v>0</v>
      </c>
      <c r="CB297" s="66">
        <f t="shared" si="165"/>
        <v>0</v>
      </c>
      <c r="CC297" s="66">
        <f t="shared" si="165"/>
        <v>0</v>
      </c>
      <c r="CD297" s="66">
        <f t="shared" si="165"/>
        <v>0</v>
      </c>
      <c r="CE297" s="66">
        <f t="shared" si="165"/>
        <v>0</v>
      </c>
      <c r="CF297" s="66">
        <f t="shared" si="165"/>
        <v>0</v>
      </c>
      <c r="CG297" s="66">
        <f t="shared" si="165"/>
        <v>0</v>
      </c>
      <c r="CH297" s="2"/>
    </row>
    <row r="298" ht="15" customHeight="1" spans="2:86">
      <c r="B298" s="10">
        <v>202212</v>
      </c>
      <c r="C298" s="11">
        <f t="shared" si="111"/>
        <v>1020231.64</v>
      </c>
      <c r="D298" s="11"/>
      <c r="E298" s="11"/>
      <c r="F298" s="11"/>
      <c r="G298" s="11"/>
      <c r="H298" s="11">
        <f>IFERROR($C298*H$93/SUM($H$93:$AK$93),0)</f>
        <v>462269.745650781</v>
      </c>
      <c r="I298" s="11">
        <f t="shared" ref="I298:AK298" si="166">IFERROR($C298*I$93/SUM($H$93:$AK$93),0)</f>
        <v>464581.094379045</v>
      </c>
      <c r="J298" s="11">
        <f t="shared" si="166"/>
        <v>93380.7999701743</v>
      </c>
      <c r="K298" s="11">
        <f t="shared" si="166"/>
        <v>0</v>
      </c>
      <c r="L298" s="11">
        <f t="shared" si="166"/>
        <v>0</v>
      </c>
      <c r="M298" s="11">
        <f t="shared" si="166"/>
        <v>0</v>
      </c>
      <c r="N298" s="11">
        <f t="shared" si="166"/>
        <v>0</v>
      </c>
      <c r="O298" s="11">
        <f t="shared" si="166"/>
        <v>0</v>
      </c>
      <c r="P298" s="11">
        <f t="shared" si="166"/>
        <v>0</v>
      </c>
      <c r="Q298" s="11">
        <f t="shared" si="166"/>
        <v>0</v>
      </c>
      <c r="R298" s="11">
        <f t="shared" si="166"/>
        <v>0</v>
      </c>
      <c r="S298" s="11">
        <f t="shared" si="166"/>
        <v>0</v>
      </c>
      <c r="T298" s="11">
        <f t="shared" si="166"/>
        <v>0</v>
      </c>
      <c r="U298" s="11">
        <f t="shared" si="166"/>
        <v>0</v>
      </c>
      <c r="V298" s="11">
        <f t="shared" si="166"/>
        <v>0</v>
      </c>
      <c r="W298" s="11">
        <f t="shared" si="166"/>
        <v>0</v>
      </c>
      <c r="X298" s="11">
        <f t="shared" si="166"/>
        <v>0</v>
      </c>
      <c r="Y298" s="11">
        <f t="shared" si="166"/>
        <v>0</v>
      </c>
      <c r="Z298" s="11">
        <f t="shared" si="166"/>
        <v>0</v>
      </c>
      <c r="AA298" s="11">
        <f t="shared" si="166"/>
        <v>0</v>
      </c>
      <c r="AB298" s="11">
        <f t="shared" si="166"/>
        <v>0</v>
      </c>
      <c r="AC298" s="11">
        <f t="shared" si="166"/>
        <v>0</v>
      </c>
      <c r="AD298" s="11">
        <f t="shared" si="166"/>
        <v>0</v>
      </c>
      <c r="AE298" s="11">
        <f t="shared" si="166"/>
        <v>0</v>
      </c>
      <c r="AF298" s="11">
        <f t="shared" si="166"/>
        <v>0</v>
      </c>
      <c r="AG298" s="11">
        <f t="shared" si="166"/>
        <v>0</v>
      </c>
      <c r="AH298" s="11">
        <f t="shared" si="166"/>
        <v>0</v>
      </c>
      <c r="AI298" s="11">
        <f t="shared" si="166"/>
        <v>0</v>
      </c>
      <c r="AJ298" s="11">
        <f t="shared" si="166"/>
        <v>0</v>
      </c>
      <c r="AK298" s="11">
        <f t="shared" si="166"/>
        <v>0</v>
      </c>
      <c r="AX298" s="10">
        <v>202212</v>
      </c>
      <c r="AY298" s="11">
        <f t="shared" si="146"/>
        <v>634257.67</v>
      </c>
      <c r="AZ298" s="11"/>
      <c r="BA298" s="11"/>
      <c r="BB298" s="11"/>
      <c r="BC298" s="11"/>
      <c r="BD298" s="11">
        <f t="shared" ref="BD298:CG298" si="167">IFERROR($AY298*BD$93/SUM($BD$93:$CG$93),0)</f>
        <v>287383.884495051</v>
      </c>
      <c r="BE298" s="11">
        <f t="shared" si="167"/>
        <v>288820.803917533</v>
      </c>
      <c r="BF298" s="11">
        <f t="shared" si="167"/>
        <v>58052.9815874156</v>
      </c>
      <c r="BG298" s="11">
        <f t="shared" si="167"/>
        <v>0</v>
      </c>
      <c r="BH298" s="11">
        <f t="shared" si="167"/>
        <v>0</v>
      </c>
      <c r="BI298" s="11">
        <f t="shared" si="167"/>
        <v>0</v>
      </c>
      <c r="BJ298" s="11">
        <f t="shared" si="167"/>
        <v>0</v>
      </c>
      <c r="BK298" s="11">
        <f t="shared" si="167"/>
        <v>0</v>
      </c>
      <c r="BL298" s="11">
        <f t="shared" si="167"/>
        <v>0</v>
      </c>
      <c r="BM298" s="11">
        <f t="shared" si="167"/>
        <v>0</v>
      </c>
      <c r="BN298" s="11">
        <f t="shared" si="167"/>
        <v>0</v>
      </c>
      <c r="BO298" s="11">
        <f t="shared" si="167"/>
        <v>0</v>
      </c>
      <c r="BP298" s="11">
        <f t="shared" si="167"/>
        <v>0</v>
      </c>
      <c r="BQ298" s="11">
        <f t="shared" si="167"/>
        <v>0</v>
      </c>
      <c r="BR298" s="11">
        <f t="shared" si="167"/>
        <v>0</v>
      </c>
      <c r="BS298" s="11">
        <f t="shared" si="167"/>
        <v>0</v>
      </c>
      <c r="BT298" s="11">
        <f t="shared" si="167"/>
        <v>0</v>
      </c>
      <c r="BU298" s="11">
        <f t="shared" si="167"/>
        <v>0</v>
      </c>
      <c r="BV298" s="11">
        <f t="shared" si="167"/>
        <v>0</v>
      </c>
      <c r="BW298" s="11">
        <f t="shared" si="167"/>
        <v>0</v>
      </c>
      <c r="BX298" s="11">
        <f t="shared" si="167"/>
        <v>0</v>
      </c>
      <c r="BY298" s="11">
        <f t="shared" si="167"/>
        <v>0</v>
      </c>
      <c r="BZ298" s="11">
        <f t="shared" si="167"/>
        <v>0</v>
      </c>
      <c r="CA298" s="11">
        <f t="shared" si="167"/>
        <v>0</v>
      </c>
      <c r="CB298" s="11">
        <f t="shared" si="167"/>
        <v>0</v>
      </c>
      <c r="CC298" s="11">
        <f t="shared" si="167"/>
        <v>0</v>
      </c>
      <c r="CD298" s="11">
        <f t="shared" si="167"/>
        <v>0</v>
      </c>
      <c r="CE298" s="11">
        <f t="shared" si="167"/>
        <v>0</v>
      </c>
      <c r="CF298" s="11">
        <f t="shared" si="167"/>
        <v>0</v>
      </c>
      <c r="CG298" s="11">
        <f t="shared" si="167"/>
        <v>0</v>
      </c>
      <c r="CH298" s="2"/>
    </row>
    <row r="299" ht="15" customHeight="1" spans="2:86">
      <c r="B299" s="10">
        <v>202303</v>
      </c>
      <c r="C299" s="11">
        <f t="shared" si="111"/>
        <v>941471.149999999</v>
      </c>
      <c r="D299" s="11"/>
      <c r="E299" s="11"/>
      <c r="F299" s="11"/>
      <c r="G299" s="11">
        <f>IFERROR($C299*G$93/SUM($G$93:$AK$93),0)</f>
        <v>292560.422706362</v>
      </c>
      <c r="H299" s="11">
        <f t="shared" ref="H299:AK299" si="168">IFERROR($C299*H$93/SUM($G$93:$AK$93),0)</f>
        <v>294023.224819897</v>
      </c>
      <c r="I299" s="11">
        <f t="shared" si="168"/>
        <v>295493.340944003</v>
      </c>
      <c r="J299" s="11">
        <f t="shared" si="168"/>
        <v>59394.1615297359</v>
      </c>
      <c r="K299" s="11">
        <f t="shared" si="168"/>
        <v>0</v>
      </c>
      <c r="L299" s="11">
        <f t="shared" si="168"/>
        <v>0</v>
      </c>
      <c r="M299" s="11">
        <f t="shared" si="168"/>
        <v>0</v>
      </c>
      <c r="N299" s="11">
        <f t="shared" si="168"/>
        <v>0</v>
      </c>
      <c r="O299" s="11">
        <f t="shared" si="168"/>
        <v>0</v>
      </c>
      <c r="P299" s="11">
        <f t="shared" si="168"/>
        <v>0</v>
      </c>
      <c r="Q299" s="11">
        <f t="shared" si="168"/>
        <v>0</v>
      </c>
      <c r="R299" s="11">
        <f t="shared" si="168"/>
        <v>0</v>
      </c>
      <c r="S299" s="11">
        <f t="shared" si="168"/>
        <v>0</v>
      </c>
      <c r="T299" s="11">
        <f t="shared" si="168"/>
        <v>0</v>
      </c>
      <c r="U299" s="11">
        <f t="shared" si="168"/>
        <v>0</v>
      </c>
      <c r="V299" s="11">
        <f t="shared" si="168"/>
        <v>0</v>
      </c>
      <c r="W299" s="11">
        <f t="shared" si="168"/>
        <v>0</v>
      </c>
      <c r="X299" s="11">
        <f t="shared" si="168"/>
        <v>0</v>
      </c>
      <c r="Y299" s="11">
        <f t="shared" si="168"/>
        <v>0</v>
      </c>
      <c r="Z299" s="11">
        <f t="shared" si="168"/>
        <v>0</v>
      </c>
      <c r="AA299" s="11">
        <f t="shared" si="168"/>
        <v>0</v>
      </c>
      <c r="AB299" s="11">
        <f t="shared" si="168"/>
        <v>0</v>
      </c>
      <c r="AC299" s="11">
        <f t="shared" si="168"/>
        <v>0</v>
      </c>
      <c r="AD299" s="11">
        <f t="shared" si="168"/>
        <v>0</v>
      </c>
      <c r="AE299" s="11">
        <f t="shared" si="168"/>
        <v>0</v>
      </c>
      <c r="AF299" s="11">
        <f t="shared" si="168"/>
        <v>0</v>
      </c>
      <c r="AG299" s="11">
        <f t="shared" si="168"/>
        <v>0</v>
      </c>
      <c r="AH299" s="11">
        <f t="shared" si="168"/>
        <v>0</v>
      </c>
      <c r="AI299" s="11">
        <f t="shared" si="168"/>
        <v>0</v>
      </c>
      <c r="AJ299" s="11">
        <f t="shared" si="168"/>
        <v>0</v>
      </c>
      <c r="AK299" s="11">
        <f t="shared" si="168"/>
        <v>0</v>
      </c>
      <c r="AX299" s="10">
        <v>202303</v>
      </c>
      <c r="AY299" s="11">
        <f t="shared" si="146"/>
        <v>600398.530000001</v>
      </c>
      <c r="AZ299" s="11"/>
      <c r="BA299" s="11"/>
      <c r="BB299" s="11"/>
      <c r="BC299" s="11">
        <f t="shared" ref="BC299:CG299" si="169">IFERROR($AY299*BC$93/SUM($BC$93:$CG$93),0)</f>
        <v>186572.735371741</v>
      </c>
      <c r="BD299" s="11">
        <f t="shared" si="169"/>
        <v>187505.599048602</v>
      </c>
      <c r="BE299" s="11">
        <f t="shared" si="169"/>
        <v>188443.127043849</v>
      </c>
      <c r="BF299" s="11">
        <f t="shared" si="169"/>
        <v>37877.0685358081</v>
      </c>
      <c r="BG299" s="11">
        <f t="shared" si="169"/>
        <v>0</v>
      </c>
      <c r="BH299" s="11">
        <f t="shared" si="169"/>
        <v>0</v>
      </c>
      <c r="BI299" s="11">
        <f t="shared" si="169"/>
        <v>0</v>
      </c>
      <c r="BJ299" s="11">
        <f t="shared" si="169"/>
        <v>0</v>
      </c>
      <c r="BK299" s="11">
        <f t="shared" si="169"/>
        <v>0</v>
      </c>
      <c r="BL299" s="11">
        <f t="shared" si="169"/>
        <v>0</v>
      </c>
      <c r="BM299" s="11">
        <f t="shared" si="169"/>
        <v>0</v>
      </c>
      <c r="BN299" s="11">
        <f t="shared" si="169"/>
        <v>0</v>
      </c>
      <c r="BO299" s="11">
        <f t="shared" si="169"/>
        <v>0</v>
      </c>
      <c r="BP299" s="11">
        <f t="shared" si="169"/>
        <v>0</v>
      </c>
      <c r="BQ299" s="11">
        <f t="shared" si="169"/>
        <v>0</v>
      </c>
      <c r="BR299" s="11">
        <f t="shared" si="169"/>
        <v>0</v>
      </c>
      <c r="BS299" s="11">
        <f t="shared" si="169"/>
        <v>0</v>
      </c>
      <c r="BT299" s="11">
        <f t="shared" si="169"/>
        <v>0</v>
      </c>
      <c r="BU299" s="11">
        <f t="shared" si="169"/>
        <v>0</v>
      </c>
      <c r="BV299" s="11">
        <f t="shared" si="169"/>
        <v>0</v>
      </c>
      <c r="BW299" s="11">
        <f t="shared" si="169"/>
        <v>0</v>
      </c>
      <c r="BX299" s="11">
        <f t="shared" si="169"/>
        <v>0</v>
      </c>
      <c r="BY299" s="11">
        <f t="shared" si="169"/>
        <v>0</v>
      </c>
      <c r="BZ299" s="11">
        <f t="shared" si="169"/>
        <v>0</v>
      </c>
      <c r="CA299" s="11">
        <f t="shared" si="169"/>
        <v>0</v>
      </c>
      <c r="CB299" s="11">
        <f t="shared" si="169"/>
        <v>0</v>
      </c>
      <c r="CC299" s="11">
        <f t="shared" si="169"/>
        <v>0</v>
      </c>
      <c r="CD299" s="11">
        <f t="shared" si="169"/>
        <v>0</v>
      </c>
      <c r="CE299" s="11">
        <f t="shared" si="169"/>
        <v>0</v>
      </c>
      <c r="CF299" s="11">
        <f t="shared" si="169"/>
        <v>0</v>
      </c>
      <c r="CG299" s="11">
        <f t="shared" si="169"/>
        <v>0</v>
      </c>
      <c r="CH299" s="2"/>
    </row>
    <row r="300" ht="15" customHeight="1" spans="2:86">
      <c r="B300" s="10">
        <v>202306</v>
      </c>
      <c r="C300" s="11">
        <f t="shared" si="111"/>
        <v>750184.77</v>
      </c>
      <c r="D300" s="11"/>
      <c r="E300" s="11"/>
      <c r="F300" s="11">
        <f>IFERROR($C300*F$93/SUM($F$93:$AK$93),0)</f>
        <v>285772.67590219</v>
      </c>
      <c r="G300" s="11">
        <f t="shared" ref="G300:AK300" si="170">IFERROR($C300*G$93/SUM($F$93:$AK$93),0)</f>
        <v>144315.201330601</v>
      </c>
      <c r="H300" s="11">
        <f t="shared" si="170"/>
        <v>145036.777337255</v>
      </c>
      <c r="I300" s="11">
        <f t="shared" si="170"/>
        <v>145761.961223945</v>
      </c>
      <c r="J300" s="11">
        <f t="shared" si="170"/>
        <v>29298.1542060086</v>
      </c>
      <c r="K300" s="11">
        <f t="shared" si="170"/>
        <v>0</v>
      </c>
      <c r="L300" s="11">
        <f t="shared" si="170"/>
        <v>0</v>
      </c>
      <c r="M300" s="11">
        <f t="shared" si="170"/>
        <v>0</v>
      </c>
      <c r="N300" s="11">
        <f t="shared" si="170"/>
        <v>0</v>
      </c>
      <c r="O300" s="11">
        <f t="shared" si="170"/>
        <v>0</v>
      </c>
      <c r="P300" s="11">
        <f t="shared" si="170"/>
        <v>0</v>
      </c>
      <c r="Q300" s="11">
        <f t="shared" si="170"/>
        <v>0</v>
      </c>
      <c r="R300" s="11">
        <f t="shared" si="170"/>
        <v>0</v>
      </c>
      <c r="S300" s="11">
        <f t="shared" si="170"/>
        <v>0</v>
      </c>
      <c r="T300" s="11">
        <f t="shared" si="170"/>
        <v>0</v>
      </c>
      <c r="U300" s="11">
        <f t="shared" si="170"/>
        <v>0</v>
      </c>
      <c r="V300" s="11">
        <f t="shared" si="170"/>
        <v>0</v>
      </c>
      <c r="W300" s="11">
        <f t="shared" si="170"/>
        <v>0</v>
      </c>
      <c r="X300" s="11">
        <f t="shared" si="170"/>
        <v>0</v>
      </c>
      <c r="Y300" s="11">
        <f t="shared" si="170"/>
        <v>0</v>
      </c>
      <c r="Z300" s="11">
        <f t="shared" si="170"/>
        <v>0</v>
      </c>
      <c r="AA300" s="11">
        <f t="shared" si="170"/>
        <v>0</v>
      </c>
      <c r="AB300" s="11">
        <f t="shared" si="170"/>
        <v>0</v>
      </c>
      <c r="AC300" s="11">
        <f t="shared" si="170"/>
        <v>0</v>
      </c>
      <c r="AD300" s="11">
        <f t="shared" si="170"/>
        <v>0</v>
      </c>
      <c r="AE300" s="11">
        <f t="shared" si="170"/>
        <v>0</v>
      </c>
      <c r="AF300" s="11">
        <f t="shared" si="170"/>
        <v>0</v>
      </c>
      <c r="AG300" s="11">
        <f t="shared" si="170"/>
        <v>0</v>
      </c>
      <c r="AH300" s="11">
        <f t="shared" si="170"/>
        <v>0</v>
      </c>
      <c r="AI300" s="11">
        <f t="shared" si="170"/>
        <v>0</v>
      </c>
      <c r="AJ300" s="11">
        <f t="shared" si="170"/>
        <v>0</v>
      </c>
      <c r="AK300" s="11">
        <f t="shared" si="170"/>
        <v>0</v>
      </c>
      <c r="AX300" s="10">
        <v>202306</v>
      </c>
      <c r="AY300" s="11">
        <f t="shared" si="146"/>
        <v>503982.26</v>
      </c>
      <c r="AZ300" s="11"/>
      <c r="BA300" s="11"/>
      <c r="BB300" s="11">
        <f t="shared" ref="BB300:CG300" si="171">IFERROR($AY300*BB$93/SUM($BB$93:$CG$93),0)</f>
        <v>191985.181260656</v>
      </c>
      <c r="BC300" s="11">
        <f t="shared" si="171"/>
        <v>96952.5165366276</v>
      </c>
      <c r="BD300" s="11">
        <f t="shared" si="171"/>
        <v>97437.2791193119</v>
      </c>
      <c r="BE300" s="11">
        <f t="shared" si="171"/>
        <v>97924.4655149106</v>
      </c>
      <c r="BF300" s="11">
        <f t="shared" si="171"/>
        <v>19682.8175684941</v>
      </c>
      <c r="BG300" s="11">
        <f t="shared" si="171"/>
        <v>0</v>
      </c>
      <c r="BH300" s="11">
        <f t="shared" si="171"/>
        <v>0</v>
      </c>
      <c r="BI300" s="11">
        <f t="shared" si="171"/>
        <v>0</v>
      </c>
      <c r="BJ300" s="11">
        <f t="shared" si="171"/>
        <v>0</v>
      </c>
      <c r="BK300" s="11">
        <f t="shared" si="171"/>
        <v>0</v>
      </c>
      <c r="BL300" s="11">
        <f t="shared" si="171"/>
        <v>0</v>
      </c>
      <c r="BM300" s="11">
        <f t="shared" si="171"/>
        <v>0</v>
      </c>
      <c r="BN300" s="11">
        <f t="shared" si="171"/>
        <v>0</v>
      </c>
      <c r="BO300" s="11">
        <f t="shared" si="171"/>
        <v>0</v>
      </c>
      <c r="BP300" s="11">
        <f t="shared" si="171"/>
        <v>0</v>
      </c>
      <c r="BQ300" s="11">
        <f t="shared" si="171"/>
        <v>0</v>
      </c>
      <c r="BR300" s="11">
        <f t="shared" si="171"/>
        <v>0</v>
      </c>
      <c r="BS300" s="11">
        <f t="shared" si="171"/>
        <v>0</v>
      </c>
      <c r="BT300" s="11">
        <f t="shared" si="171"/>
        <v>0</v>
      </c>
      <c r="BU300" s="11">
        <f t="shared" si="171"/>
        <v>0</v>
      </c>
      <c r="BV300" s="11">
        <f t="shared" si="171"/>
        <v>0</v>
      </c>
      <c r="BW300" s="11">
        <f t="shared" si="171"/>
        <v>0</v>
      </c>
      <c r="BX300" s="11">
        <f t="shared" si="171"/>
        <v>0</v>
      </c>
      <c r="BY300" s="11">
        <f t="shared" si="171"/>
        <v>0</v>
      </c>
      <c r="BZ300" s="11">
        <f t="shared" si="171"/>
        <v>0</v>
      </c>
      <c r="CA300" s="11">
        <f t="shared" si="171"/>
        <v>0</v>
      </c>
      <c r="CB300" s="11">
        <f t="shared" si="171"/>
        <v>0</v>
      </c>
      <c r="CC300" s="11">
        <f t="shared" si="171"/>
        <v>0</v>
      </c>
      <c r="CD300" s="11">
        <f t="shared" si="171"/>
        <v>0</v>
      </c>
      <c r="CE300" s="11">
        <f t="shared" si="171"/>
        <v>0</v>
      </c>
      <c r="CF300" s="11">
        <f t="shared" si="171"/>
        <v>0</v>
      </c>
      <c r="CG300" s="11">
        <f t="shared" si="171"/>
        <v>0</v>
      </c>
      <c r="CH300" s="2"/>
    </row>
    <row r="301" ht="15" customHeight="1" spans="2:86">
      <c r="B301" s="10">
        <v>202309</v>
      </c>
      <c r="C301" s="11">
        <f t="shared" si="111"/>
        <v>753828.449999999</v>
      </c>
      <c r="D301" s="11"/>
      <c r="E301" s="11">
        <f>IFERROR($C301*E$93/SUM($E$93:$AK$93),0)</f>
        <v>448033.052889334</v>
      </c>
      <c r="F301" s="11">
        <f t="shared" ref="F301:AK301" si="172">IFERROR($C301*F$93/SUM($E$93:$AK$93),0)</f>
        <v>116488.593751227</v>
      </c>
      <c r="G301" s="11">
        <f t="shared" si="172"/>
        <v>58826.7398443675</v>
      </c>
      <c r="H301" s="11">
        <f t="shared" si="172"/>
        <v>59120.87354359</v>
      </c>
      <c r="I301" s="11">
        <f t="shared" si="172"/>
        <v>59416.4779113092</v>
      </c>
      <c r="J301" s="11">
        <f t="shared" si="172"/>
        <v>11942.7120601714</v>
      </c>
      <c r="K301" s="11">
        <f t="shared" si="172"/>
        <v>0</v>
      </c>
      <c r="L301" s="11">
        <f t="shared" si="172"/>
        <v>0</v>
      </c>
      <c r="M301" s="11">
        <f t="shared" si="172"/>
        <v>0</v>
      </c>
      <c r="N301" s="11">
        <f t="shared" si="172"/>
        <v>0</v>
      </c>
      <c r="O301" s="11">
        <f t="shared" si="172"/>
        <v>0</v>
      </c>
      <c r="P301" s="11">
        <f t="shared" si="172"/>
        <v>0</v>
      </c>
      <c r="Q301" s="11">
        <f t="shared" si="172"/>
        <v>0</v>
      </c>
      <c r="R301" s="11">
        <f t="shared" si="172"/>
        <v>0</v>
      </c>
      <c r="S301" s="11">
        <f t="shared" si="172"/>
        <v>0</v>
      </c>
      <c r="T301" s="11">
        <f t="shared" si="172"/>
        <v>0</v>
      </c>
      <c r="U301" s="11">
        <f t="shared" si="172"/>
        <v>0</v>
      </c>
      <c r="V301" s="11">
        <f t="shared" si="172"/>
        <v>0</v>
      </c>
      <c r="W301" s="11">
        <f t="shared" si="172"/>
        <v>0</v>
      </c>
      <c r="X301" s="11">
        <f t="shared" si="172"/>
        <v>0</v>
      </c>
      <c r="Y301" s="11">
        <f t="shared" si="172"/>
        <v>0</v>
      </c>
      <c r="Z301" s="11">
        <f t="shared" si="172"/>
        <v>0</v>
      </c>
      <c r="AA301" s="11">
        <f t="shared" si="172"/>
        <v>0</v>
      </c>
      <c r="AB301" s="11">
        <f t="shared" si="172"/>
        <v>0</v>
      </c>
      <c r="AC301" s="11">
        <f t="shared" si="172"/>
        <v>0</v>
      </c>
      <c r="AD301" s="11">
        <f t="shared" si="172"/>
        <v>0</v>
      </c>
      <c r="AE301" s="11">
        <f t="shared" si="172"/>
        <v>0</v>
      </c>
      <c r="AF301" s="11">
        <f t="shared" si="172"/>
        <v>0</v>
      </c>
      <c r="AG301" s="11">
        <f t="shared" si="172"/>
        <v>0</v>
      </c>
      <c r="AH301" s="11">
        <f t="shared" si="172"/>
        <v>0</v>
      </c>
      <c r="AI301" s="11">
        <f t="shared" si="172"/>
        <v>0</v>
      </c>
      <c r="AJ301" s="11">
        <f t="shared" si="172"/>
        <v>0</v>
      </c>
      <c r="AK301" s="11">
        <f t="shared" si="172"/>
        <v>0</v>
      </c>
      <c r="AX301" s="10">
        <v>202309</v>
      </c>
      <c r="AY301" s="11">
        <f t="shared" si="146"/>
        <v>530952.91</v>
      </c>
      <c r="AZ301" s="11"/>
      <c r="BA301" s="11">
        <f t="shared" ref="BA301:CG301" si="173">IFERROR($AY301*BA$93/SUM($BA$93:$CG$93),0)</f>
        <v>227018.770552366</v>
      </c>
      <c r="BB301" s="11">
        <f t="shared" si="173"/>
        <v>115779.572981707</v>
      </c>
      <c r="BC301" s="11">
        <f t="shared" si="173"/>
        <v>58468.6843557598</v>
      </c>
      <c r="BD301" s="11">
        <f t="shared" si="173"/>
        <v>58761.0277775392</v>
      </c>
      <c r="BE301" s="11">
        <f t="shared" si="173"/>
        <v>59054.8329164282</v>
      </c>
      <c r="BF301" s="11">
        <f t="shared" si="173"/>
        <v>11870.0214162003</v>
      </c>
      <c r="BG301" s="11">
        <f t="shared" si="173"/>
        <v>0</v>
      </c>
      <c r="BH301" s="11">
        <f t="shared" si="173"/>
        <v>0</v>
      </c>
      <c r="BI301" s="11">
        <f t="shared" si="173"/>
        <v>0</v>
      </c>
      <c r="BJ301" s="11">
        <f t="shared" si="173"/>
        <v>0</v>
      </c>
      <c r="BK301" s="11">
        <f t="shared" si="173"/>
        <v>0</v>
      </c>
      <c r="BL301" s="11">
        <f t="shared" si="173"/>
        <v>0</v>
      </c>
      <c r="BM301" s="11">
        <f t="shared" si="173"/>
        <v>0</v>
      </c>
      <c r="BN301" s="11">
        <f t="shared" si="173"/>
        <v>0</v>
      </c>
      <c r="BO301" s="11">
        <f t="shared" si="173"/>
        <v>0</v>
      </c>
      <c r="BP301" s="11">
        <f t="shared" si="173"/>
        <v>0</v>
      </c>
      <c r="BQ301" s="11">
        <f t="shared" si="173"/>
        <v>0</v>
      </c>
      <c r="BR301" s="11">
        <f t="shared" si="173"/>
        <v>0</v>
      </c>
      <c r="BS301" s="11">
        <f t="shared" si="173"/>
        <v>0</v>
      </c>
      <c r="BT301" s="11">
        <f t="shared" si="173"/>
        <v>0</v>
      </c>
      <c r="BU301" s="11">
        <f t="shared" si="173"/>
        <v>0</v>
      </c>
      <c r="BV301" s="11">
        <f t="shared" si="173"/>
        <v>0</v>
      </c>
      <c r="BW301" s="11">
        <f t="shared" si="173"/>
        <v>0</v>
      </c>
      <c r="BX301" s="11">
        <f t="shared" si="173"/>
        <v>0</v>
      </c>
      <c r="BY301" s="11">
        <f t="shared" si="173"/>
        <v>0</v>
      </c>
      <c r="BZ301" s="11">
        <f t="shared" si="173"/>
        <v>0</v>
      </c>
      <c r="CA301" s="11">
        <f t="shared" si="173"/>
        <v>0</v>
      </c>
      <c r="CB301" s="11">
        <f t="shared" si="173"/>
        <v>0</v>
      </c>
      <c r="CC301" s="11">
        <f t="shared" si="173"/>
        <v>0</v>
      </c>
      <c r="CD301" s="11">
        <f t="shared" si="173"/>
        <v>0</v>
      </c>
      <c r="CE301" s="11">
        <f t="shared" si="173"/>
        <v>0</v>
      </c>
      <c r="CF301" s="11">
        <f t="shared" si="173"/>
        <v>0</v>
      </c>
      <c r="CG301" s="11">
        <f t="shared" si="173"/>
        <v>0</v>
      </c>
      <c r="CH301" s="2"/>
    </row>
    <row r="302" ht="15" customHeight="1" spans="2:86">
      <c r="B302" s="10">
        <v>202312</v>
      </c>
      <c r="C302" s="11">
        <f t="shared" si="111"/>
        <v>756785.609999999</v>
      </c>
      <c r="D302" s="11">
        <f t="shared" ref="D302:S302" si="174">IFERROR($C302*D$93/SUM($D$93:$AK$93),0)</f>
        <v>396520.643576552</v>
      </c>
      <c r="E302" s="11">
        <f t="shared" si="174"/>
        <v>214121.147531339</v>
      </c>
      <c r="F302" s="11">
        <f t="shared" si="174"/>
        <v>55671.4983581482</v>
      </c>
      <c r="G302" s="11">
        <f t="shared" si="174"/>
        <v>28114.1066708638</v>
      </c>
      <c r="H302" s="11">
        <f t="shared" si="174"/>
        <v>28254.6772042185</v>
      </c>
      <c r="I302" s="11">
        <f t="shared" si="174"/>
        <v>28395.9505902402</v>
      </c>
      <c r="J302" s="11">
        <f t="shared" si="174"/>
        <v>5707.58606863744</v>
      </c>
      <c r="K302" s="11">
        <f t="shared" si="174"/>
        <v>0</v>
      </c>
      <c r="L302" s="11">
        <f t="shared" si="174"/>
        <v>0</v>
      </c>
      <c r="M302" s="11">
        <f t="shared" si="174"/>
        <v>0</v>
      </c>
      <c r="N302" s="11">
        <f t="shared" si="174"/>
        <v>0</v>
      </c>
      <c r="O302" s="11">
        <f t="shared" si="174"/>
        <v>0</v>
      </c>
      <c r="P302" s="11">
        <f t="shared" si="174"/>
        <v>0</v>
      </c>
      <c r="Q302" s="11">
        <f t="shared" si="174"/>
        <v>0</v>
      </c>
      <c r="R302" s="11">
        <f t="shared" si="174"/>
        <v>0</v>
      </c>
      <c r="S302" s="11">
        <f t="shared" si="174"/>
        <v>0</v>
      </c>
      <c r="T302" s="11">
        <f t="shared" ref="T302:AK302" si="175">IFERROR($C302*T$93/SUM($D$93:$AK$93),0)</f>
        <v>0</v>
      </c>
      <c r="U302" s="11">
        <f t="shared" si="175"/>
        <v>0</v>
      </c>
      <c r="V302" s="11">
        <f t="shared" si="175"/>
        <v>0</v>
      </c>
      <c r="W302" s="11">
        <f t="shared" si="175"/>
        <v>0</v>
      </c>
      <c r="X302" s="11">
        <f t="shared" si="175"/>
        <v>0</v>
      </c>
      <c r="Y302" s="11">
        <f t="shared" si="175"/>
        <v>0</v>
      </c>
      <c r="Z302" s="11">
        <f t="shared" si="175"/>
        <v>0</v>
      </c>
      <c r="AA302" s="11">
        <f t="shared" si="175"/>
        <v>0</v>
      </c>
      <c r="AB302" s="11">
        <f t="shared" si="175"/>
        <v>0</v>
      </c>
      <c r="AC302" s="11">
        <f t="shared" si="175"/>
        <v>0</v>
      </c>
      <c r="AD302" s="11">
        <f t="shared" si="175"/>
        <v>0</v>
      </c>
      <c r="AE302" s="11">
        <f t="shared" si="175"/>
        <v>0</v>
      </c>
      <c r="AF302" s="11">
        <f t="shared" si="175"/>
        <v>0</v>
      </c>
      <c r="AG302" s="11">
        <f t="shared" si="175"/>
        <v>0</v>
      </c>
      <c r="AH302" s="11">
        <f t="shared" si="175"/>
        <v>0</v>
      </c>
      <c r="AI302" s="11">
        <f t="shared" si="175"/>
        <v>0</v>
      </c>
      <c r="AJ302" s="11">
        <f t="shared" si="175"/>
        <v>0</v>
      </c>
      <c r="AK302" s="11">
        <f t="shared" si="175"/>
        <v>0</v>
      </c>
      <c r="AX302" s="10">
        <v>202312</v>
      </c>
      <c r="AY302" s="11">
        <f t="shared" si="146"/>
        <v>542180.77</v>
      </c>
      <c r="AZ302" s="11">
        <f t="shared" ref="AZ302:CG302" si="176">IFERROR($AY302*AZ$93/SUM($AZ$93:$CG$93),0)</f>
        <v>273511.14909558</v>
      </c>
      <c r="BA302" s="11">
        <f t="shared" si="176"/>
        <v>114874.682620144</v>
      </c>
      <c r="BB302" s="11">
        <f t="shared" si="176"/>
        <v>58586.0881362732</v>
      </c>
      <c r="BC302" s="11">
        <f t="shared" si="176"/>
        <v>29585.9745088169</v>
      </c>
      <c r="BD302" s="11">
        <f t="shared" si="176"/>
        <v>29733.9043813613</v>
      </c>
      <c r="BE302" s="11">
        <f t="shared" si="176"/>
        <v>29882.5739032688</v>
      </c>
      <c r="BF302" s="11">
        <f t="shared" si="176"/>
        <v>6006.39735455614</v>
      </c>
      <c r="BG302" s="11">
        <f t="shared" si="176"/>
        <v>0</v>
      </c>
      <c r="BH302" s="11">
        <f t="shared" si="176"/>
        <v>0</v>
      </c>
      <c r="BI302" s="11">
        <f t="shared" si="176"/>
        <v>0</v>
      </c>
      <c r="BJ302" s="11">
        <f t="shared" si="176"/>
        <v>0</v>
      </c>
      <c r="BK302" s="11">
        <f t="shared" si="176"/>
        <v>0</v>
      </c>
      <c r="BL302" s="11">
        <f t="shared" si="176"/>
        <v>0</v>
      </c>
      <c r="BM302" s="11">
        <f t="shared" si="176"/>
        <v>0</v>
      </c>
      <c r="BN302" s="11">
        <f t="shared" si="176"/>
        <v>0</v>
      </c>
      <c r="BO302" s="11">
        <f t="shared" si="176"/>
        <v>0</v>
      </c>
      <c r="BP302" s="11">
        <f t="shared" si="176"/>
        <v>0</v>
      </c>
      <c r="BQ302" s="11">
        <f t="shared" si="176"/>
        <v>0</v>
      </c>
      <c r="BR302" s="11">
        <f t="shared" si="176"/>
        <v>0</v>
      </c>
      <c r="BS302" s="11">
        <f t="shared" si="176"/>
        <v>0</v>
      </c>
      <c r="BT302" s="11">
        <f t="shared" si="176"/>
        <v>0</v>
      </c>
      <c r="BU302" s="11">
        <f t="shared" si="176"/>
        <v>0</v>
      </c>
      <c r="BV302" s="11">
        <f t="shared" si="176"/>
        <v>0</v>
      </c>
      <c r="BW302" s="11">
        <f t="shared" si="176"/>
        <v>0</v>
      </c>
      <c r="BX302" s="11">
        <f t="shared" si="176"/>
        <v>0</v>
      </c>
      <c r="BY302" s="11">
        <f t="shared" si="176"/>
        <v>0</v>
      </c>
      <c r="BZ302" s="11">
        <f t="shared" si="176"/>
        <v>0</v>
      </c>
      <c r="CA302" s="11">
        <f t="shared" si="176"/>
        <v>0</v>
      </c>
      <c r="CB302" s="11">
        <f t="shared" si="176"/>
        <v>0</v>
      </c>
      <c r="CC302" s="11">
        <f t="shared" si="176"/>
        <v>0</v>
      </c>
      <c r="CD302" s="11">
        <f t="shared" si="176"/>
        <v>0</v>
      </c>
      <c r="CE302" s="11">
        <f t="shared" si="176"/>
        <v>0</v>
      </c>
      <c r="CF302" s="11">
        <f t="shared" si="176"/>
        <v>0</v>
      </c>
      <c r="CG302" s="11">
        <f t="shared" si="176"/>
        <v>0</v>
      </c>
      <c r="CH302" s="2"/>
    </row>
    <row r="303" ht="15" customHeight="1" spans="4:86">
      <c r="D303" s="65">
        <f>D302-AZ302</f>
        <v>123009.494480972</v>
      </c>
      <c r="S303" s="74"/>
      <c r="BO303" s="74"/>
      <c r="CH303" s="2"/>
    </row>
    <row r="304" ht="15" customHeight="1" spans="19:86">
      <c r="S304" s="74"/>
      <c r="BO304" s="74"/>
      <c r="CH304" s="2"/>
    </row>
    <row r="305" ht="15" customHeight="1" spans="2:86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  <c r="CH305" s="2"/>
    </row>
    <row r="306" ht="15" customHeight="1" spans="2:86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7">E305-$B$305</f>
        <v>2.5</v>
      </c>
      <c r="F306" s="9">
        <f t="shared" si="177"/>
        <v>3.5</v>
      </c>
      <c r="G306" s="9">
        <f t="shared" si="177"/>
        <v>4.5</v>
      </c>
      <c r="H306" s="9">
        <f t="shared" si="177"/>
        <v>5.5</v>
      </c>
      <c r="I306" s="9">
        <f t="shared" si="177"/>
        <v>6.5</v>
      </c>
      <c r="J306" s="9">
        <f t="shared" si="177"/>
        <v>7.5</v>
      </c>
      <c r="K306" s="9">
        <f t="shared" si="177"/>
        <v>8.5</v>
      </c>
      <c r="L306" s="9">
        <f t="shared" si="177"/>
        <v>9.5</v>
      </c>
      <c r="M306" s="9">
        <f t="shared" si="177"/>
        <v>10.5</v>
      </c>
      <c r="N306" s="9">
        <f t="shared" si="177"/>
        <v>11.5</v>
      </c>
      <c r="O306" s="9">
        <f t="shared" si="177"/>
        <v>12.5</v>
      </c>
      <c r="P306" s="9">
        <f t="shared" si="177"/>
        <v>13.5</v>
      </c>
      <c r="Q306" s="9">
        <f t="shared" si="177"/>
        <v>14.5</v>
      </c>
      <c r="R306" s="9">
        <f t="shared" si="177"/>
        <v>15.5</v>
      </c>
      <c r="S306" s="71">
        <f t="shared" si="177"/>
        <v>16.5</v>
      </c>
      <c r="T306" s="9">
        <f t="shared" si="177"/>
        <v>17.5</v>
      </c>
      <c r="U306" s="9">
        <f t="shared" si="177"/>
        <v>18.5</v>
      </c>
      <c r="V306" s="9">
        <f t="shared" si="177"/>
        <v>19.5</v>
      </c>
      <c r="W306" s="9">
        <f t="shared" si="177"/>
        <v>20.5</v>
      </c>
      <c r="X306" s="9">
        <f t="shared" si="177"/>
        <v>21.5</v>
      </c>
      <c r="Y306" s="9">
        <f t="shared" si="177"/>
        <v>22.5</v>
      </c>
      <c r="Z306" s="9">
        <f t="shared" si="177"/>
        <v>23.5</v>
      </c>
      <c r="AA306" s="9">
        <f t="shared" si="177"/>
        <v>24.5</v>
      </c>
      <c r="AB306" s="9">
        <f t="shared" si="177"/>
        <v>25.5</v>
      </c>
      <c r="AC306" s="9">
        <f t="shared" si="177"/>
        <v>26.5</v>
      </c>
      <c r="AD306" s="9">
        <f t="shared" si="177"/>
        <v>27.5</v>
      </c>
      <c r="AE306" s="9">
        <f t="shared" si="177"/>
        <v>28.5</v>
      </c>
      <c r="AF306" s="9">
        <f t="shared" si="177"/>
        <v>29.5</v>
      </c>
      <c r="AG306" s="9">
        <f t="shared" si="177"/>
        <v>30.5</v>
      </c>
      <c r="AH306" s="9">
        <f t="shared" si="177"/>
        <v>31.5</v>
      </c>
      <c r="AI306" s="9">
        <f t="shared" si="177"/>
        <v>32.5</v>
      </c>
      <c r="AJ306" s="9">
        <f t="shared" si="177"/>
        <v>33.5</v>
      </c>
      <c r="AK306" s="9">
        <f t="shared" si="177"/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:CG306" si="178">BA305-$B$305</f>
        <v>2.5</v>
      </c>
      <c r="BB306" s="9">
        <f t="shared" si="178"/>
        <v>3.5</v>
      </c>
      <c r="BC306" s="9">
        <f t="shared" si="178"/>
        <v>4.5</v>
      </c>
      <c r="BD306" s="9">
        <f t="shared" si="178"/>
        <v>5.5</v>
      </c>
      <c r="BE306" s="9">
        <f t="shared" si="178"/>
        <v>6.5</v>
      </c>
      <c r="BF306" s="9">
        <f t="shared" si="178"/>
        <v>7.5</v>
      </c>
      <c r="BG306" s="9">
        <f t="shared" si="178"/>
        <v>8.5</v>
      </c>
      <c r="BH306" s="9">
        <f t="shared" si="178"/>
        <v>9.5</v>
      </c>
      <c r="BI306" s="9">
        <f t="shared" si="178"/>
        <v>10.5</v>
      </c>
      <c r="BJ306" s="9">
        <f t="shared" si="178"/>
        <v>11.5</v>
      </c>
      <c r="BK306" s="9">
        <f t="shared" si="178"/>
        <v>12.5</v>
      </c>
      <c r="BL306" s="9">
        <f t="shared" si="178"/>
        <v>13.5</v>
      </c>
      <c r="BM306" s="9">
        <f t="shared" si="178"/>
        <v>14.5</v>
      </c>
      <c r="BN306" s="9">
        <f t="shared" si="178"/>
        <v>15.5</v>
      </c>
      <c r="BO306" s="71">
        <f t="shared" si="178"/>
        <v>16.5</v>
      </c>
      <c r="BP306" s="9">
        <f t="shared" si="178"/>
        <v>17.5</v>
      </c>
      <c r="BQ306" s="9">
        <f t="shared" si="178"/>
        <v>18.5</v>
      </c>
      <c r="BR306" s="9">
        <f t="shared" si="178"/>
        <v>19.5</v>
      </c>
      <c r="BS306" s="9">
        <f t="shared" si="178"/>
        <v>20.5</v>
      </c>
      <c r="BT306" s="9">
        <f t="shared" si="178"/>
        <v>21.5</v>
      </c>
      <c r="BU306" s="9">
        <f t="shared" si="178"/>
        <v>22.5</v>
      </c>
      <c r="BV306" s="9">
        <f t="shared" si="178"/>
        <v>23.5</v>
      </c>
      <c r="BW306" s="9">
        <f t="shared" si="178"/>
        <v>24.5</v>
      </c>
      <c r="BX306" s="9">
        <f t="shared" si="178"/>
        <v>25.5</v>
      </c>
      <c r="BY306" s="9">
        <f t="shared" si="178"/>
        <v>26.5</v>
      </c>
      <c r="BZ306" s="9">
        <f t="shared" si="178"/>
        <v>27.5</v>
      </c>
      <c r="CA306" s="9">
        <f t="shared" si="178"/>
        <v>28.5</v>
      </c>
      <c r="CB306" s="9">
        <f t="shared" si="178"/>
        <v>29.5</v>
      </c>
      <c r="CC306" s="9">
        <f t="shared" si="178"/>
        <v>30.5</v>
      </c>
      <c r="CD306" s="9">
        <f t="shared" si="178"/>
        <v>31.5</v>
      </c>
      <c r="CE306" s="9">
        <f t="shared" si="178"/>
        <v>32.5</v>
      </c>
      <c r="CF306" s="9">
        <f t="shared" si="178"/>
        <v>33.5</v>
      </c>
      <c r="CG306" s="9">
        <f t="shared" si="178"/>
        <v>34.5</v>
      </c>
      <c r="CH306" s="2"/>
    </row>
    <row r="307" ht="15" customHeight="1" spans="2:86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H307" s="2"/>
    </row>
    <row r="308" ht="15" customHeight="1" spans="2:86">
      <c r="B308" s="56" t="s">
        <v>64</v>
      </c>
      <c r="C308" s="57">
        <f>D302+E301+F300+G299+H298+I297+J296+K295+L294+M293+N292+O291+P290+Q289+R288+S287+T286+U285+V284+W283+X282+Y281+Z280+AA279+AB278+AC277+AD276</f>
        <v>2963304.32854372</v>
      </c>
      <c r="D308" s="57">
        <f t="shared" ref="D308:K308" si="179">E302+F301+G300+H299+I298+J297+K296+L295+M294+N293+O292+P291+Q290+R289+S288+T287+U286+V285+W284+X283+Y282+Z281+AA280+AB279+AC278+AD277+AE276</f>
        <v>1352372.24399361</v>
      </c>
      <c r="E308" s="57">
        <f t="shared" si="179"/>
        <v>648409.156453949</v>
      </c>
      <c r="F308" s="57">
        <f t="shared" si="179"/>
        <v>292391.102968135</v>
      </c>
      <c r="G308" s="57">
        <f t="shared" si="179"/>
        <v>116969.309321536</v>
      </c>
      <c r="H308" s="57">
        <f t="shared" si="179"/>
        <v>40338.6626504116</v>
      </c>
      <c r="I308" s="57">
        <f t="shared" si="179"/>
        <v>5707.58606863744</v>
      </c>
      <c r="J308" s="57">
        <f t="shared" si="179"/>
        <v>0</v>
      </c>
      <c r="K308" s="57">
        <f t="shared" si="179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" si="180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181">U302+V301+W300+X299+Y298+Z297+AA296+AB295+AC294+AD293+AE292+AF291+AG290+AH289+AI288+AJ287+AK286+AL285</f>
        <v>0</v>
      </c>
      <c r="U308" s="57">
        <f t="shared" si="181"/>
        <v>0</v>
      </c>
      <c r="V308" s="57">
        <f t="shared" si="181"/>
        <v>0</v>
      </c>
      <c r="W308" s="57">
        <f t="shared" si="181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1709784.45328165</v>
      </c>
      <c r="AZ308" s="57">
        <f t="shared" ref="AZ308:BG308" si="182">BA302+BB301+BC300+BD299+BE298+BF297+BG296+BH295+BI294+BJ293+BK292+BL291+BM290+BN289+BO288+BP287+BQ286+BR285+BS284+BT283+BU282+BV281+BW280+BX279+BY278+BZ277+CA276</f>
        <v>863987.752598361</v>
      </c>
      <c r="BA308" s="57">
        <f t="shared" si="182"/>
        <v>460988.16024261</v>
      </c>
      <c r="BB308" s="57">
        <f t="shared" si="182"/>
        <v>224148.536337075</v>
      </c>
      <c r="BC308" s="57">
        <f t="shared" si="182"/>
        <v>108471.554866284</v>
      </c>
      <c r="BD308" s="57">
        <f t="shared" si="182"/>
        <v>41752.5953194691</v>
      </c>
      <c r="BE308" s="57">
        <f t="shared" si="182"/>
        <v>6006.39735455614</v>
      </c>
      <c r="BF308" s="57">
        <f t="shared" si="182"/>
        <v>0</v>
      </c>
      <c r="BG308" s="57">
        <f t="shared" si="182"/>
        <v>0</v>
      </c>
      <c r="BH308" s="57">
        <f>BI302+BJ301+BK300+BL299+BM298+BN297+BO296+BP295+BQ294+BR293+BS292+BT291+BU290+BV289+BW288+BX287+BY286+BZ285+CA284+CB283+CC282+CD281+CE280+CF279+CG278</f>
        <v>0</v>
      </c>
      <c r="BI308" s="57">
        <f>BJ302+BK301+BL300+BM299+BN298+BO297+BP296+BQ295+BR294+BS293+BT292+BU291+BV290+BW289+BX288+BY287+BZ286+CA285+CB284+CC283+CD282+CE281+CF280+CG279</f>
        <v>0</v>
      </c>
      <c r="BJ308" s="57">
        <f t="shared" ref="BJ308:BN308" si="183">BK302+BL301+BM300+BN299+BO298+BP297+BQ296+BR295+BS294+BT293+BU292+BV291+BW290+BX289+BY288+BZ287+CA286+CB285+CC284+CD283+CE282+CF281+CG280+CH279+CI278+CJ277+CK276</f>
        <v>0</v>
      </c>
      <c r="BK308" s="57">
        <f t="shared" si="183"/>
        <v>0</v>
      </c>
      <c r="BL308" s="57">
        <f t="shared" si="183"/>
        <v>0</v>
      </c>
      <c r="BM308" s="57">
        <f t="shared" si="183"/>
        <v>0</v>
      </c>
      <c r="BN308" s="57">
        <f t="shared" si="183"/>
        <v>0</v>
      </c>
      <c r="BO308" s="57">
        <f>BP302+BQ301+BR300+BS299+BT298+BU297+BV296+BW295+BX294+BY293+BZ292+CA291+CB290+CC289+CD288+CE287+CF286+CG285</f>
        <v>0</v>
      </c>
      <c r="BP308" s="57">
        <f t="shared" ref="BP308:BW308" si="184">BQ302+BR301+BS300+BT299+BU298+BV297+BW296+BX295+BY294+BZ293+CA292+CB291+CC290+CD289+CE288+CF287+CG286+CH285</f>
        <v>0</v>
      </c>
      <c r="BQ308" s="57">
        <f t="shared" si="184"/>
        <v>0</v>
      </c>
      <c r="BR308" s="57">
        <f t="shared" si="184"/>
        <v>0</v>
      </c>
      <c r="BS308" s="57">
        <f t="shared" si="184"/>
        <v>0</v>
      </c>
      <c r="BT308" s="57">
        <f t="shared" si="184"/>
        <v>0</v>
      </c>
      <c r="BU308" s="57">
        <f t="shared" si="184"/>
        <v>0</v>
      </c>
      <c r="BV308" s="57">
        <f t="shared" si="184"/>
        <v>0</v>
      </c>
      <c r="BW308" s="57">
        <f t="shared" si="184"/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  <c r="CH308" s="2"/>
    </row>
    <row r="309" ht="15" customHeight="1" spans="2:86">
      <c r="B309" s="56" t="s">
        <v>65</v>
      </c>
      <c r="C309" s="57">
        <f>C308*C306</f>
        <v>1481652.16427186</v>
      </c>
      <c r="D309" s="58">
        <f t="shared" ref="D309:AK309" si="185">D308*D306</f>
        <v>2028558.36599042</v>
      </c>
      <c r="E309" s="58">
        <f t="shared" si="185"/>
        <v>1621022.89113487</v>
      </c>
      <c r="F309" s="58">
        <f t="shared" si="185"/>
        <v>1023368.86038847</v>
      </c>
      <c r="G309" s="58">
        <f t="shared" si="185"/>
        <v>526361.891946913</v>
      </c>
      <c r="H309" s="58">
        <f t="shared" si="185"/>
        <v>221862.644577264</v>
      </c>
      <c r="I309" s="58">
        <f t="shared" si="185"/>
        <v>37099.3094461433</v>
      </c>
      <c r="J309" s="58">
        <f t="shared" si="185"/>
        <v>0</v>
      </c>
      <c r="K309" s="58">
        <f t="shared" si="185"/>
        <v>0</v>
      </c>
      <c r="L309" s="58">
        <f t="shared" si="185"/>
        <v>0</v>
      </c>
      <c r="M309" s="58">
        <f t="shared" si="185"/>
        <v>0</v>
      </c>
      <c r="N309" s="58">
        <f t="shared" si="185"/>
        <v>0</v>
      </c>
      <c r="O309" s="58">
        <f t="shared" si="185"/>
        <v>0</v>
      </c>
      <c r="P309" s="58">
        <f t="shared" si="185"/>
        <v>0</v>
      </c>
      <c r="Q309" s="58">
        <f t="shared" si="185"/>
        <v>0</v>
      </c>
      <c r="R309" s="58">
        <f t="shared" si="185"/>
        <v>0</v>
      </c>
      <c r="S309" s="76">
        <f t="shared" si="185"/>
        <v>0</v>
      </c>
      <c r="T309" s="58">
        <f t="shared" si="185"/>
        <v>0</v>
      </c>
      <c r="U309" s="58">
        <f t="shared" si="185"/>
        <v>0</v>
      </c>
      <c r="V309" s="58">
        <f t="shared" si="185"/>
        <v>0</v>
      </c>
      <c r="W309" s="58">
        <f t="shared" si="185"/>
        <v>0</v>
      </c>
      <c r="X309" s="58">
        <f t="shared" si="185"/>
        <v>0</v>
      </c>
      <c r="Y309" s="58">
        <f t="shared" si="185"/>
        <v>0</v>
      </c>
      <c r="Z309" s="58">
        <f t="shared" si="185"/>
        <v>0</v>
      </c>
      <c r="AA309" s="58">
        <f t="shared" si="185"/>
        <v>0</v>
      </c>
      <c r="AB309" s="58">
        <f t="shared" si="185"/>
        <v>0</v>
      </c>
      <c r="AC309" s="58">
        <f t="shared" si="185"/>
        <v>0</v>
      </c>
      <c r="AD309" s="58">
        <f t="shared" si="185"/>
        <v>0</v>
      </c>
      <c r="AE309" s="58">
        <f t="shared" si="185"/>
        <v>0</v>
      </c>
      <c r="AF309" s="58">
        <f t="shared" si="185"/>
        <v>0</v>
      </c>
      <c r="AG309" s="58">
        <f t="shared" si="185"/>
        <v>0</v>
      </c>
      <c r="AH309" s="58">
        <f t="shared" si="185"/>
        <v>0</v>
      </c>
      <c r="AI309" s="58">
        <f t="shared" si="185"/>
        <v>0</v>
      </c>
      <c r="AJ309" s="58">
        <f t="shared" si="185"/>
        <v>0</v>
      </c>
      <c r="AK309" s="58">
        <f t="shared" si="185"/>
        <v>0</v>
      </c>
      <c r="AX309" s="56" t="s">
        <v>65</v>
      </c>
      <c r="AY309" s="57">
        <f>AY308*AY306</f>
        <v>854892.226640823</v>
      </c>
      <c r="AZ309" s="58">
        <f t="shared" ref="AZ309:CG309" si="186">AZ308*AZ306</f>
        <v>1295981.62889754</v>
      </c>
      <c r="BA309" s="58">
        <f t="shared" si="186"/>
        <v>1152470.40060652</v>
      </c>
      <c r="BB309" s="58">
        <f t="shared" si="186"/>
        <v>784519.877179762</v>
      </c>
      <c r="BC309" s="58">
        <f t="shared" si="186"/>
        <v>488121.996898277</v>
      </c>
      <c r="BD309" s="58">
        <f t="shared" si="186"/>
        <v>229639.27425708</v>
      </c>
      <c r="BE309" s="58">
        <f t="shared" si="186"/>
        <v>39041.5828046149</v>
      </c>
      <c r="BF309" s="58">
        <f t="shared" si="186"/>
        <v>0</v>
      </c>
      <c r="BG309" s="58">
        <f t="shared" si="186"/>
        <v>0</v>
      </c>
      <c r="BH309" s="58">
        <f t="shared" si="186"/>
        <v>0</v>
      </c>
      <c r="BI309" s="58">
        <f t="shared" si="186"/>
        <v>0</v>
      </c>
      <c r="BJ309" s="58">
        <f t="shared" si="186"/>
        <v>0</v>
      </c>
      <c r="BK309" s="58">
        <f t="shared" si="186"/>
        <v>0</v>
      </c>
      <c r="BL309" s="58">
        <f t="shared" si="186"/>
        <v>0</v>
      </c>
      <c r="BM309" s="58">
        <f t="shared" si="186"/>
        <v>0</v>
      </c>
      <c r="BN309" s="58">
        <f t="shared" si="186"/>
        <v>0</v>
      </c>
      <c r="BO309" s="76">
        <f t="shared" si="186"/>
        <v>0</v>
      </c>
      <c r="BP309" s="58">
        <f t="shared" si="186"/>
        <v>0</v>
      </c>
      <c r="BQ309" s="58">
        <f t="shared" si="186"/>
        <v>0</v>
      </c>
      <c r="BR309" s="58">
        <f t="shared" si="186"/>
        <v>0</v>
      </c>
      <c r="BS309" s="58">
        <f t="shared" si="186"/>
        <v>0</v>
      </c>
      <c r="BT309" s="58">
        <f t="shared" si="186"/>
        <v>0</v>
      </c>
      <c r="BU309" s="58">
        <f t="shared" si="186"/>
        <v>0</v>
      </c>
      <c r="BV309" s="58">
        <f t="shared" si="186"/>
        <v>0</v>
      </c>
      <c r="BW309" s="58">
        <f t="shared" si="186"/>
        <v>0</v>
      </c>
      <c r="BX309" s="58">
        <f t="shared" si="186"/>
        <v>0</v>
      </c>
      <c r="BY309" s="58">
        <f t="shared" si="186"/>
        <v>0</v>
      </c>
      <c r="BZ309" s="58">
        <f t="shared" si="186"/>
        <v>0</v>
      </c>
      <c r="CA309" s="58">
        <f t="shared" si="186"/>
        <v>0</v>
      </c>
      <c r="CB309" s="58">
        <f t="shared" si="186"/>
        <v>0</v>
      </c>
      <c r="CC309" s="58">
        <f t="shared" si="186"/>
        <v>0</v>
      </c>
      <c r="CD309" s="58">
        <f t="shared" si="186"/>
        <v>0</v>
      </c>
      <c r="CE309" s="58">
        <f t="shared" si="186"/>
        <v>0</v>
      </c>
      <c r="CF309" s="58">
        <f t="shared" si="186"/>
        <v>0</v>
      </c>
      <c r="CG309" s="58">
        <f t="shared" si="186"/>
        <v>0</v>
      </c>
      <c r="CH309" s="2"/>
    </row>
    <row r="310" ht="15" customHeight="1" spans="2:86">
      <c r="B310" s="56" t="s">
        <v>66</v>
      </c>
      <c r="C310" s="59">
        <f>SUM(C309:AG309)/SUM(C308:AG308)/4</f>
        <v>0.320137276166372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>
        <f>SUM(AY309:CC309)/SUM(AY308:CC308)/4</f>
        <v>0.354646351797188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H310" s="2"/>
    </row>
    <row r="311" ht="15" customHeight="1" spans="2:86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H311" s="2"/>
    </row>
    <row r="312" ht="15" customHeight="1" spans="2:86">
      <c r="B312" s="56" t="s">
        <v>64</v>
      </c>
      <c r="C312" s="57">
        <f>C302</f>
        <v>756785.609999999</v>
      </c>
      <c r="D312" s="57">
        <f>D302</f>
        <v>396520.643576552</v>
      </c>
      <c r="E312" s="57">
        <f t="shared" ref="D312:AK312" si="187">E302</f>
        <v>214121.147531339</v>
      </c>
      <c r="F312" s="57">
        <f t="shared" si="187"/>
        <v>55671.4983581482</v>
      </c>
      <c r="G312" s="57">
        <f t="shared" si="187"/>
        <v>28114.1066708638</v>
      </c>
      <c r="H312" s="57">
        <f t="shared" si="187"/>
        <v>28254.6772042185</v>
      </c>
      <c r="I312" s="57">
        <f t="shared" si="187"/>
        <v>28395.9505902402</v>
      </c>
      <c r="J312" s="57">
        <f t="shared" si="187"/>
        <v>5707.58606863744</v>
      </c>
      <c r="K312" s="57">
        <f t="shared" si="187"/>
        <v>0</v>
      </c>
      <c r="L312" s="57">
        <f t="shared" si="187"/>
        <v>0</v>
      </c>
      <c r="M312" s="57">
        <f t="shared" si="187"/>
        <v>0</v>
      </c>
      <c r="N312" s="57">
        <f t="shared" si="187"/>
        <v>0</v>
      </c>
      <c r="O312" s="57">
        <f t="shared" si="187"/>
        <v>0</v>
      </c>
      <c r="P312" s="57">
        <f t="shared" si="187"/>
        <v>0</v>
      </c>
      <c r="Q312" s="57">
        <f t="shared" si="187"/>
        <v>0</v>
      </c>
      <c r="R312" s="57">
        <f t="shared" si="187"/>
        <v>0</v>
      </c>
      <c r="S312" s="57">
        <f t="shared" si="187"/>
        <v>0</v>
      </c>
      <c r="T312" s="57">
        <f t="shared" si="187"/>
        <v>0</v>
      </c>
      <c r="U312" s="57">
        <f t="shared" si="187"/>
        <v>0</v>
      </c>
      <c r="V312" s="57">
        <f t="shared" si="187"/>
        <v>0</v>
      </c>
      <c r="W312" s="57">
        <f t="shared" si="187"/>
        <v>0</v>
      </c>
      <c r="X312" s="57">
        <f t="shared" si="187"/>
        <v>0</v>
      </c>
      <c r="Y312" s="57">
        <f t="shared" si="187"/>
        <v>0</v>
      </c>
      <c r="Z312" s="57">
        <f t="shared" si="187"/>
        <v>0</v>
      </c>
      <c r="AA312" s="57">
        <f t="shared" si="187"/>
        <v>0</v>
      </c>
      <c r="AB312" s="57">
        <f t="shared" si="187"/>
        <v>0</v>
      </c>
      <c r="AC312" s="57">
        <f t="shared" si="187"/>
        <v>0</v>
      </c>
      <c r="AD312" s="57">
        <f t="shared" si="187"/>
        <v>0</v>
      </c>
      <c r="AE312" s="57">
        <f t="shared" si="187"/>
        <v>0</v>
      </c>
      <c r="AF312" s="57">
        <f t="shared" si="187"/>
        <v>0</v>
      </c>
      <c r="AG312" s="57">
        <f t="shared" si="187"/>
        <v>0</v>
      </c>
      <c r="AH312" s="57">
        <f t="shared" si="187"/>
        <v>0</v>
      </c>
      <c r="AI312" s="57">
        <f t="shared" si="187"/>
        <v>0</v>
      </c>
      <c r="AJ312" s="57">
        <f t="shared" si="187"/>
        <v>0</v>
      </c>
      <c r="AK312" s="57">
        <f t="shared" si="187"/>
        <v>0</v>
      </c>
      <c r="AX312" s="56" t="s">
        <v>64</v>
      </c>
      <c r="AY312" s="57">
        <f>AY302</f>
        <v>542180.77</v>
      </c>
      <c r="AZ312" s="57">
        <f t="shared" ref="AZ312:CG312" si="188">AZ302</f>
        <v>273511.14909558</v>
      </c>
      <c r="BA312" s="57">
        <f t="shared" si="188"/>
        <v>114874.682620144</v>
      </c>
      <c r="BB312" s="57">
        <f t="shared" si="188"/>
        <v>58586.0881362732</v>
      </c>
      <c r="BC312" s="57">
        <f t="shared" si="188"/>
        <v>29585.9745088169</v>
      </c>
      <c r="BD312" s="57">
        <f t="shared" si="188"/>
        <v>29733.9043813613</v>
      </c>
      <c r="BE312" s="57">
        <f t="shared" si="188"/>
        <v>29882.5739032688</v>
      </c>
      <c r="BF312" s="57">
        <f t="shared" si="188"/>
        <v>6006.39735455614</v>
      </c>
      <c r="BG312" s="57">
        <f t="shared" si="188"/>
        <v>0</v>
      </c>
      <c r="BH312" s="57">
        <f t="shared" si="188"/>
        <v>0</v>
      </c>
      <c r="BI312" s="57">
        <f t="shared" si="188"/>
        <v>0</v>
      </c>
      <c r="BJ312" s="57">
        <f t="shared" si="188"/>
        <v>0</v>
      </c>
      <c r="BK312" s="57">
        <f t="shared" si="188"/>
        <v>0</v>
      </c>
      <c r="BL312" s="57">
        <f t="shared" si="188"/>
        <v>0</v>
      </c>
      <c r="BM312" s="57">
        <f t="shared" si="188"/>
        <v>0</v>
      </c>
      <c r="BN312" s="57">
        <f t="shared" si="188"/>
        <v>0</v>
      </c>
      <c r="BO312" s="57">
        <f t="shared" si="188"/>
        <v>0</v>
      </c>
      <c r="BP312" s="57">
        <f t="shared" si="188"/>
        <v>0</v>
      </c>
      <c r="BQ312" s="57">
        <f t="shared" si="188"/>
        <v>0</v>
      </c>
      <c r="BR312" s="57">
        <f t="shared" si="188"/>
        <v>0</v>
      </c>
      <c r="BS312" s="57">
        <f t="shared" si="188"/>
        <v>0</v>
      </c>
      <c r="BT312" s="57">
        <f t="shared" si="188"/>
        <v>0</v>
      </c>
      <c r="BU312" s="57">
        <f t="shared" si="188"/>
        <v>0</v>
      </c>
      <c r="BV312" s="57">
        <f t="shared" si="188"/>
        <v>0</v>
      </c>
      <c r="BW312" s="57">
        <f t="shared" si="188"/>
        <v>0</v>
      </c>
      <c r="BX312" s="57">
        <f t="shared" si="188"/>
        <v>0</v>
      </c>
      <c r="BY312" s="57">
        <f t="shared" si="188"/>
        <v>0</v>
      </c>
      <c r="BZ312" s="57">
        <f t="shared" si="188"/>
        <v>0</v>
      </c>
      <c r="CA312" s="57">
        <f t="shared" si="188"/>
        <v>0</v>
      </c>
      <c r="CB312" s="57">
        <f t="shared" si="188"/>
        <v>0</v>
      </c>
      <c r="CC312" s="57">
        <f t="shared" si="188"/>
        <v>0</v>
      </c>
      <c r="CD312" s="57">
        <f t="shared" si="188"/>
        <v>0</v>
      </c>
      <c r="CE312" s="57">
        <f t="shared" si="188"/>
        <v>0</v>
      </c>
      <c r="CF312" s="57">
        <f t="shared" si="188"/>
        <v>0</v>
      </c>
      <c r="CG312" s="57">
        <f t="shared" si="188"/>
        <v>0</v>
      </c>
      <c r="CH312" s="2"/>
    </row>
    <row r="313" ht="15" customHeight="1" spans="2:86">
      <c r="B313" s="56" t="s">
        <v>65</v>
      </c>
      <c r="C313" s="57">
        <f>C312*C306</f>
        <v>378392.805</v>
      </c>
      <c r="D313" s="57">
        <f t="shared" ref="D313:AK313" si="189">D312*D306</f>
        <v>594780.965364828</v>
      </c>
      <c r="E313" s="57">
        <f t="shared" si="189"/>
        <v>535302.868828348</v>
      </c>
      <c r="F313" s="57">
        <f t="shared" si="189"/>
        <v>194850.244253519</v>
      </c>
      <c r="G313" s="57">
        <f t="shared" si="189"/>
        <v>126513.480018887</v>
      </c>
      <c r="H313" s="57">
        <f t="shared" si="189"/>
        <v>155400.724623202</v>
      </c>
      <c r="I313" s="57">
        <f t="shared" si="189"/>
        <v>184573.678836561</v>
      </c>
      <c r="J313" s="57">
        <f t="shared" si="189"/>
        <v>42806.8955147808</v>
      </c>
      <c r="K313" s="57">
        <f t="shared" si="189"/>
        <v>0</v>
      </c>
      <c r="L313" s="57">
        <f t="shared" si="189"/>
        <v>0</v>
      </c>
      <c r="M313" s="57">
        <f t="shared" si="189"/>
        <v>0</v>
      </c>
      <c r="N313" s="57">
        <f t="shared" si="189"/>
        <v>0</v>
      </c>
      <c r="O313" s="57">
        <f t="shared" si="189"/>
        <v>0</v>
      </c>
      <c r="P313" s="57">
        <f t="shared" si="189"/>
        <v>0</v>
      </c>
      <c r="Q313" s="57">
        <f t="shared" si="189"/>
        <v>0</v>
      </c>
      <c r="R313" s="57">
        <f t="shared" si="189"/>
        <v>0</v>
      </c>
      <c r="S313" s="78">
        <f t="shared" si="189"/>
        <v>0</v>
      </c>
      <c r="T313" s="57">
        <f t="shared" si="189"/>
        <v>0</v>
      </c>
      <c r="U313" s="57">
        <f t="shared" si="189"/>
        <v>0</v>
      </c>
      <c r="V313" s="57">
        <f t="shared" si="189"/>
        <v>0</v>
      </c>
      <c r="W313" s="57">
        <f t="shared" si="189"/>
        <v>0</v>
      </c>
      <c r="X313" s="57">
        <f t="shared" si="189"/>
        <v>0</v>
      </c>
      <c r="Y313" s="57">
        <f t="shared" si="189"/>
        <v>0</v>
      </c>
      <c r="Z313" s="57">
        <f t="shared" si="189"/>
        <v>0</v>
      </c>
      <c r="AA313" s="57">
        <f t="shared" si="189"/>
        <v>0</v>
      </c>
      <c r="AB313" s="57">
        <f t="shared" si="189"/>
        <v>0</v>
      </c>
      <c r="AC313" s="57">
        <f t="shared" si="189"/>
        <v>0</v>
      </c>
      <c r="AD313" s="57">
        <f t="shared" si="189"/>
        <v>0</v>
      </c>
      <c r="AE313" s="57">
        <f t="shared" si="189"/>
        <v>0</v>
      </c>
      <c r="AF313" s="57">
        <f t="shared" si="189"/>
        <v>0</v>
      </c>
      <c r="AG313" s="81">
        <f t="shared" si="189"/>
        <v>0</v>
      </c>
      <c r="AH313" s="57">
        <f t="shared" si="189"/>
        <v>0</v>
      </c>
      <c r="AI313" s="81">
        <f t="shared" si="189"/>
        <v>0</v>
      </c>
      <c r="AJ313" s="57">
        <f t="shared" si="189"/>
        <v>0</v>
      </c>
      <c r="AK313" s="81">
        <f t="shared" si="189"/>
        <v>0</v>
      </c>
      <c r="AX313" s="56" t="s">
        <v>65</v>
      </c>
      <c r="AY313" s="57">
        <f>AY312*AY306</f>
        <v>271090.385</v>
      </c>
      <c r="AZ313" s="57">
        <f t="shared" ref="AZ313:CG313" si="190">AZ312*AZ306</f>
        <v>410266.723643369</v>
      </c>
      <c r="BA313" s="57">
        <f t="shared" si="190"/>
        <v>287186.706550359</v>
      </c>
      <c r="BB313" s="57">
        <f t="shared" si="190"/>
        <v>205051.308476956</v>
      </c>
      <c r="BC313" s="57">
        <f t="shared" si="190"/>
        <v>133136.885289676</v>
      </c>
      <c r="BD313" s="57">
        <f t="shared" si="190"/>
        <v>163536.474097487</v>
      </c>
      <c r="BE313" s="57">
        <f t="shared" si="190"/>
        <v>194236.730371247</v>
      </c>
      <c r="BF313" s="57">
        <f t="shared" si="190"/>
        <v>45047.9801591711</v>
      </c>
      <c r="BG313" s="57">
        <f t="shared" si="190"/>
        <v>0</v>
      </c>
      <c r="BH313" s="57">
        <f t="shared" si="190"/>
        <v>0</v>
      </c>
      <c r="BI313" s="57">
        <f t="shared" si="190"/>
        <v>0</v>
      </c>
      <c r="BJ313" s="57">
        <f t="shared" si="190"/>
        <v>0</v>
      </c>
      <c r="BK313" s="57">
        <f t="shared" si="190"/>
        <v>0</v>
      </c>
      <c r="BL313" s="57">
        <f t="shared" si="190"/>
        <v>0</v>
      </c>
      <c r="BM313" s="57">
        <f t="shared" si="190"/>
        <v>0</v>
      </c>
      <c r="BN313" s="57">
        <f t="shared" si="190"/>
        <v>0</v>
      </c>
      <c r="BO313" s="78">
        <f t="shared" si="190"/>
        <v>0</v>
      </c>
      <c r="BP313" s="57">
        <f t="shared" si="190"/>
        <v>0</v>
      </c>
      <c r="BQ313" s="57">
        <f t="shared" si="190"/>
        <v>0</v>
      </c>
      <c r="BR313" s="57">
        <f t="shared" si="190"/>
        <v>0</v>
      </c>
      <c r="BS313" s="57">
        <f t="shared" si="190"/>
        <v>0</v>
      </c>
      <c r="BT313" s="57">
        <f t="shared" si="190"/>
        <v>0</v>
      </c>
      <c r="BU313" s="57">
        <f t="shared" si="190"/>
        <v>0</v>
      </c>
      <c r="BV313" s="57">
        <f t="shared" si="190"/>
        <v>0</v>
      </c>
      <c r="BW313" s="57">
        <f t="shared" si="190"/>
        <v>0</v>
      </c>
      <c r="BX313" s="57">
        <f t="shared" si="190"/>
        <v>0</v>
      </c>
      <c r="BY313" s="57">
        <f t="shared" si="190"/>
        <v>0</v>
      </c>
      <c r="BZ313" s="57">
        <f t="shared" si="190"/>
        <v>0</v>
      </c>
      <c r="CA313" s="57">
        <f t="shared" si="190"/>
        <v>0</v>
      </c>
      <c r="CB313" s="57">
        <f t="shared" si="190"/>
        <v>0</v>
      </c>
      <c r="CC313" s="81">
        <f t="shared" si="190"/>
        <v>0</v>
      </c>
      <c r="CD313" s="57">
        <f t="shared" si="190"/>
        <v>0</v>
      </c>
      <c r="CE313" s="81">
        <f t="shared" si="190"/>
        <v>0</v>
      </c>
      <c r="CF313" s="57">
        <f t="shared" si="190"/>
        <v>0</v>
      </c>
      <c r="CG313" s="81">
        <f t="shared" si="190"/>
        <v>0</v>
      </c>
      <c r="CH313" s="2"/>
    </row>
    <row r="314" ht="15" customHeight="1" spans="2:86">
      <c r="B314" s="62" t="s">
        <v>68</v>
      </c>
      <c r="C314" s="59">
        <f>SUM(C313:AG313)/SUM(C312:AG312)/4+0.125</f>
        <v>0.490463751094601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>
        <f>SUM(AY313:CC313)/SUM(AY312:CC312)/4+0.125</f>
        <v>0.519138193426767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H314" s="2"/>
    </row>
    <row r="315" ht="15" customHeight="1" spans="19:86">
      <c r="S315" s="74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ht="15" customHeight="1" spans="19:86">
      <c r="S316" s="74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X2:CG2"/>
    <mergeCell ref="B3:AK3"/>
    <mergeCell ref="AX3:CG3"/>
    <mergeCell ref="B4:AH4"/>
    <mergeCell ref="AJ4:AK4"/>
    <mergeCell ref="AX4:CD4"/>
    <mergeCell ref="CF4:CG4"/>
    <mergeCell ref="C5:AK5"/>
    <mergeCell ref="AY5:CG5"/>
    <mergeCell ref="B43:AK43"/>
    <mergeCell ref="AX43:CG43"/>
    <mergeCell ref="C44:AK44"/>
    <mergeCell ref="AY44:CG44"/>
    <mergeCell ref="B96:AK96"/>
    <mergeCell ref="AX96:CG96"/>
    <mergeCell ref="C97:AK97"/>
    <mergeCell ref="AY97:CG97"/>
    <mergeCell ref="B135:AK135"/>
    <mergeCell ref="AX135:CG135"/>
    <mergeCell ref="C136:AK136"/>
    <mergeCell ref="AY136:CG136"/>
    <mergeCell ref="B174:AK174"/>
    <mergeCell ref="AX174:CG174"/>
    <mergeCell ref="C175:AK175"/>
    <mergeCell ref="AY175:CG175"/>
    <mergeCell ref="B225:Q225"/>
    <mergeCell ref="AX225:BM225"/>
    <mergeCell ref="H226:I226"/>
    <mergeCell ref="BD226:BE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</mergeCells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Y458"/>
  <sheetViews>
    <sheetView topLeftCell="A280" workbookViewId="0">
      <selection activeCell="AZ90" sqref="AZ90"/>
    </sheetView>
  </sheetViews>
  <sheetFormatPr defaultColWidth="14.3333333333333" defaultRowHeight="15.75"/>
  <cols>
    <col min="1" max="1" width="14.3333333333333" style="1"/>
    <col min="2" max="45" width="14.3333333333333" style="1" outlineLevel="1"/>
    <col min="46" max="49" width="14.3333333333333" style="1"/>
    <col min="50" max="89" width="14.3333333333333" style="1" outlineLevel="1"/>
    <col min="90" max="109" width="14.3333333333333" style="1"/>
    <col min="110" max="16384" width="14.3333333333333" style="2"/>
  </cols>
  <sheetData>
    <row r="1" ht="15" customHeight="1"/>
    <row r="2" ht="15" customHeight="1" spans="2:8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ht="15" customHeight="1" spans="2:8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2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15" customHeight="1" spans="2:8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</row>
    <row r="5" ht="15" customHeight="1" outlineLevel="1" spans="2:8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ht="15" customHeight="1" outlineLevel="1" spans="2:8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</row>
    <row r="7" ht="15" customHeight="1" outlineLevel="1" spans="2:117">
      <c r="B7" s="10">
        <v>201606</v>
      </c>
      <c r="C7" s="11">
        <v>0</v>
      </c>
      <c r="D7" s="11">
        <v>0</v>
      </c>
      <c r="E7" s="11">
        <v>138010.5</v>
      </c>
      <c r="F7" s="11">
        <v>589381.2</v>
      </c>
      <c r="G7" s="11">
        <v>617381.2</v>
      </c>
      <c r="H7" s="11">
        <v>617381.2</v>
      </c>
      <c r="I7" s="11">
        <v>617381.2</v>
      </c>
      <c r="J7" s="11">
        <v>617381.2</v>
      </c>
      <c r="K7" s="11">
        <v>617381.2</v>
      </c>
      <c r="L7" s="11">
        <v>617381.2</v>
      </c>
      <c r="M7" s="11">
        <v>617381.2</v>
      </c>
      <c r="N7" s="11">
        <v>617381.2</v>
      </c>
      <c r="O7" s="11">
        <v>617381.2</v>
      </c>
      <c r="P7" s="11">
        <v>617381.2</v>
      </c>
      <c r="Q7" s="11">
        <v>617381.2</v>
      </c>
      <c r="R7" s="11">
        <v>617381.2</v>
      </c>
      <c r="S7" s="11">
        <v>617381.2</v>
      </c>
      <c r="T7" s="11">
        <v>617381.2</v>
      </c>
      <c r="U7" s="11">
        <v>617381.2</v>
      </c>
      <c r="V7" s="11">
        <v>617381.2</v>
      </c>
      <c r="W7" s="11">
        <v>617381.2</v>
      </c>
      <c r="X7" s="11">
        <v>617381.2</v>
      </c>
      <c r="Y7" s="11">
        <v>617381.2</v>
      </c>
      <c r="Z7" s="11">
        <v>617381.2</v>
      </c>
      <c r="AA7" s="11">
        <v>617381.2</v>
      </c>
      <c r="AB7" s="11">
        <v>617381.2</v>
      </c>
      <c r="AC7" s="11">
        <v>617381.2</v>
      </c>
      <c r="AD7" s="11">
        <v>617381.2</v>
      </c>
      <c r="AE7" s="11">
        <v>617381.2</v>
      </c>
      <c r="AF7" s="11">
        <v>617381.2</v>
      </c>
      <c r="AG7" s="11">
        <v>617381.2</v>
      </c>
      <c r="AH7" s="11">
        <v>617381.2</v>
      </c>
      <c r="AI7" s="11">
        <v>617381.2</v>
      </c>
      <c r="AJ7" s="11">
        <v>617381.2</v>
      </c>
      <c r="AK7" s="11">
        <v>617381.2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0</v>
      </c>
      <c r="AZ7" s="11">
        <v>0</v>
      </c>
      <c r="BA7" s="11">
        <v>138010.5</v>
      </c>
      <c r="BB7" s="11">
        <v>589381.2</v>
      </c>
      <c r="BC7" s="11">
        <v>617381.2</v>
      </c>
      <c r="BD7" s="11">
        <v>617381.2</v>
      </c>
      <c r="BE7" s="11">
        <v>617381.2</v>
      </c>
      <c r="BF7" s="11">
        <v>617381.2</v>
      </c>
      <c r="BG7" s="11">
        <v>617381.2</v>
      </c>
      <c r="BH7" s="11">
        <v>617381.2</v>
      </c>
      <c r="BI7" s="11">
        <v>617381.2</v>
      </c>
      <c r="BJ7" s="11">
        <v>617381.2</v>
      </c>
      <c r="BK7" s="11">
        <v>617381.2</v>
      </c>
      <c r="BL7" s="11">
        <v>617381.2</v>
      </c>
      <c r="BM7" s="11">
        <v>617381.2</v>
      </c>
      <c r="BN7" s="11">
        <v>617381.2</v>
      </c>
      <c r="BO7" s="11">
        <v>617381.2</v>
      </c>
      <c r="BP7" s="11">
        <v>617381.2</v>
      </c>
      <c r="BQ7" s="11">
        <v>617381.2</v>
      </c>
      <c r="BR7" s="11">
        <v>617381.2</v>
      </c>
      <c r="BS7" s="11">
        <v>617381.2</v>
      </c>
      <c r="BT7" s="11">
        <v>617381.2</v>
      </c>
      <c r="BU7" s="11">
        <v>617381.2</v>
      </c>
      <c r="BV7" s="11">
        <v>617381.2</v>
      </c>
      <c r="BW7" s="11">
        <v>617381.2</v>
      </c>
      <c r="BX7" s="11">
        <v>617381.2</v>
      </c>
      <c r="BY7" s="11">
        <v>617381.2</v>
      </c>
      <c r="BZ7" s="11">
        <v>617381.2</v>
      </c>
      <c r="CA7" s="11">
        <v>617381.2</v>
      </c>
      <c r="CB7" s="11">
        <v>617381.2</v>
      </c>
      <c r="CC7" s="11">
        <v>617381.2</v>
      </c>
      <c r="CD7" s="11">
        <v>617381.2</v>
      </c>
      <c r="CE7" s="11">
        <v>617381.2</v>
      </c>
      <c r="CF7" s="11">
        <v>617381.2</v>
      </c>
      <c r="CG7" s="11">
        <v>617381.2</v>
      </c>
      <c r="CH7" s="11" t="s">
        <v>25</v>
      </c>
      <c r="CI7" s="11" t="s">
        <v>25</v>
      </c>
      <c r="CJ7" s="11" t="s">
        <v>25</v>
      </c>
      <c r="CK7" s="11" t="s">
        <v>25</v>
      </c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0</v>
      </c>
      <c r="D8" s="11">
        <v>51100297</v>
      </c>
      <c r="E8" s="11">
        <v>108837511.17</v>
      </c>
      <c r="F8" s="11">
        <v>114790788.26</v>
      </c>
      <c r="G8" s="11">
        <v>114752498.43</v>
      </c>
      <c r="H8" s="11">
        <v>114779536.67</v>
      </c>
      <c r="I8" s="11">
        <v>115332653.32</v>
      </c>
      <c r="J8" s="11">
        <v>115332653.32</v>
      </c>
      <c r="K8" s="11">
        <v>115332653.32</v>
      </c>
      <c r="L8" s="11">
        <v>115332653.32</v>
      </c>
      <c r="M8" s="11">
        <v>115332653.32</v>
      </c>
      <c r="N8" s="11">
        <v>115332653.32</v>
      </c>
      <c r="O8" s="11">
        <v>115332653.32</v>
      </c>
      <c r="P8" s="11">
        <v>115332653.32</v>
      </c>
      <c r="Q8" s="11">
        <v>115332702.02</v>
      </c>
      <c r="R8" s="11">
        <v>115150306.95</v>
      </c>
      <c r="S8" s="11">
        <v>115150306.95</v>
      </c>
      <c r="T8" s="11">
        <v>115150306.95</v>
      </c>
      <c r="U8" s="11">
        <v>115150306.95</v>
      </c>
      <c r="V8" s="11">
        <v>115150306.95</v>
      </c>
      <c r="W8" s="11">
        <v>115150306.95</v>
      </c>
      <c r="X8" s="11">
        <v>115150306.95</v>
      </c>
      <c r="Y8" s="11">
        <v>115150306.95</v>
      </c>
      <c r="Z8" s="11">
        <v>115150306.95</v>
      </c>
      <c r="AA8" s="11">
        <v>115150306.95</v>
      </c>
      <c r="AB8" s="11">
        <v>115150306.95</v>
      </c>
      <c r="AC8" s="11">
        <v>115150306.95</v>
      </c>
      <c r="AD8" s="11">
        <v>115150306.95</v>
      </c>
      <c r="AE8" s="11">
        <v>115150306.95</v>
      </c>
      <c r="AF8" s="11">
        <v>115150306.95</v>
      </c>
      <c r="AG8" s="11">
        <v>115150306.95</v>
      </c>
      <c r="AH8" s="11">
        <v>115150306.95</v>
      </c>
      <c r="AI8" s="11">
        <v>115150306.95</v>
      </c>
      <c r="AJ8" s="11">
        <v>115150306.95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0</v>
      </c>
      <c r="AZ8" s="11">
        <v>51100297</v>
      </c>
      <c r="BA8" s="11">
        <v>108837511.17</v>
      </c>
      <c r="BB8" s="11">
        <v>114790788.26</v>
      </c>
      <c r="BC8" s="11">
        <v>114752498.43</v>
      </c>
      <c r="BD8" s="11">
        <v>114779536.67</v>
      </c>
      <c r="BE8" s="11">
        <v>115332653.32</v>
      </c>
      <c r="BF8" s="11">
        <v>115332653.32</v>
      </c>
      <c r="BG8" s="11">
        <v>115332653.32</v>
      </c>
      <c r="BH8" s="11">
        <v>115332653.32</v>
      </c>
      <c r="BI8" s="11">
        <v>115332653.32</v>
      </c>
      <c r="BJ8" s="11">
        <v>115332653.32</v>
      </c>
      <c r="BK8" s="11">
        <v>115332653.32</v>
      </c>
      <c r="BL8" s="11">
        <v>115332653.32</v>
      </c>
      <c r="BM8" s="11">
        <v>115332702.02</v>
      </c>
      <c r="BN8" s="11">
        <v>115150306.95</v>
      </c>
      <c r="BO8" s="11">
        <v>115150306.95</v>
      </c>
      <c r="BP8" s="11">
        <v>115150306.95</v>
      </c>
      <c r="BQ8" s="11">
        <v>115150306.95</v>
      </c>
      <c r="BR8" s="11">
        <v>115150306.95</v>
      </c>
      <c r="BS8" s="11">
        <v>115150306.95</v>
      </c>
      <c r="BT8" s="11">
        <v>115150306.95</v>
      </c>
      <c r="BU8" s="11">
        <v>115150306.95</v>
      </c>
      <c r="BV8" s="11">
        <v>115150306.95</v>
      </c>
      <c r="BW8" s="11">
        <v>115150306.95</v>
      </c>
      <c r="BX8" s="11">
        <v>115150306.95</v>
      </c>
      <c r="BY8" s="11">
        <v>115150306.95</v>
      </c>
      <c r="BZ8" s="11">
        <v>115150306.95</v>
      </c>
      <c r="CA8" s="11">
        <v>115150306.95</v>
      </c>
      <c r="CB8" s="11">
        <v>115150306.95</v>
      </c>
      <c r="CC8" s="11">
        <v>115150306.95</v>
      </c>
      <c r="CD8" s="11">
        <v>115150306.95</v>
      </c>
      <c r="CE8" s="11">
        <v>115150306.95</v>
      </c>
      <c r="CF8" s="11">
        <v>115150306.95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0</v>
      </c>
      <c r="D9" s="11">
        <v>41142.24</v>
      </c>
      <c r="E9" s="11">
        <v>41142.24</v>
      </c>
      <c r="F9" s="11">
        <v>41142.24</v>
      </c>
      <c r="G9" s="11">
        <v>41142.24</v>
      </c>
      <c r="H9" s="11">
        <v>41142.24</v>
      </c>
      <c r="I9" s="11">
        <v>41142.24</v>
      </c>
      <c r="J9" s="11">
        <v>41142.24</v>
      </c>
      <c r="K9" s="11">
        <v>41142.24</v>
      </c>
      <c r="L9" s="11">
        <v>41142.24</v>
      </c>
      <c r="M9" s="11">
        <v>41142.24</v>
      </c>
      <c r="N9" s="11">
        <v>41142.24</v>
      </c>
      <c r="O9" s="11">
        <v>41142.24</v>
      </c>
      <c r="P9" s="11">
        <v>41142.24</v>
      </c>
      <c r="Q9" s="11">
        <v>41142.24</v>
      </c>
      <c r="R9" s="11">
        <v>41142.24</v>
      </c>
      <c r="S9" s="11">
        <v>41142.24</v>
      </c>
      <c r="T9" s="11">
        <v>41142.24</v>
      </c>
      <c r="U9" s="11">
        <v>41142.24</v>
      </c>
      <c r="V9" s="11">
        <v>41142.24</v>
      </c>
      <c r="W9" s="11">
        <v>41142.24</v>
      </c>
      <c r="X9" s="11">
        <v>41142.24</v>
      </c>
      <c r="Y9" s="11">
        <v>41142.24</v>
      </c>
      <c r="Z9" s="11">
        <v>41142.24</v>
      </c>
      <c r="AA9" s="11">
        <v>41142.24</v>
      </c>
      <c r="AB9" s="11">
        <v>41142.24</v>
      </c>
      <c r="AC9" s="11">
        <v>41142.24</v>
      </c>
      <c r="AD9" s="11">
        <v>41142.24</v>
      </c>
      <c r="AE9" s="11">
        <v>41142.24</v>
      </c>
      <c r="AF9" s="11">
        <v>41142.24</v>
      </c>
      <c r="AG9" s="11">
        <v>41142.24</v>
      </c>
      <c r="AH9" s="11">
        <v>41142.24</v>
      </c>
      <c r="AI9" s="11">
        <v>41142.24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0</v>
      </c>
      <c r="AZ9" s="11">
        <v>41142.24</v>
      </c>
      <c r="BA9" s="11">
        <v>41142.24</v>
      </c>
      <c r="BB9" s="11">
        <v>41142.24</v>
      </c>
      <c r="BC9" s="11">
        <v>41142.24</v>
      </c>
      <c r="BD9" s="11">
        <v>41142.24</v>
      </c>
      <c r="BE9" s="11">
        <v>41142.24</v>
      </c>
      <c r="BF9" s="11">
        <v>41142.24</v>
      </c>
      <c r="BG9" s="11">
        <v>41142.24</v>
      </c>
      <c r="BH9" s="11">
        <v>41142.24</v>
      </c>
      <c r="BI9" s="11">
        <v>41142.24</v>
      </c>
      <c r="BJ9" s="11">
        <v>41142.24</v>
      </c>
      <c r="BK9" s="11">
        <v>41142.24</v>
      </c>
      <c r="BL9" s="11">
        <v>41142.24</v>
      </c>
      <c r="BM9" s="11">
        <v>41142.24</v>
      </c>
      <c r="BN9" s="11">
        <v>41142.24</v>
      </c>
      <c r="BO9" s="11">
        <v>41142.24</v>
      </c>
      <c r="BP9" s="11">
        <v>41142.24</v>
      </c>
      <c r="BQ9" s="11">
        <v>41142.24</v>
      </c>
      <c r="BR9" s="11">
        <v>41142.24</v>
      </c>
      <c r="BS9" s="11">
        <v>41142.24</v>
      </c>
      <c r="BT9" s="11">
        <v>41142.24</v>
      </c>
      <c r="BU9" s="11">
        <v>41142.24</v>
      </c>
      <c r="BV9" s="11">
        <v>41142.24</v>
      </c>
      <c r="BW9" s="11">
        <v>41142.24</v>
      </c>
      <c r="BX9" s="11">
        <v>41142.24</v>
      </c>
      <c r="BY9" s="11">
        <v>41142.24</v>
      </c>
      <c r="BZ9" s="11">
        <v>41142.24</v>
      </c>
      <c r="CA9" s="11">
        <v>41142.24</v>
      </c>
      <c r="CB9" s="11">
        <v>41142.24</v>
      </c>
      <c r="CC9" s="11">
        <v>41142.24</v>
      </c>
      <c r="CD9" s="11">
        <v>41142.24</v>
      </c>
      <c r="CE9" s="11">
        <v>41142.24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0</v>
      </c>
      <c r="D11" s="11">
        <v>0</v>
      </c>
      <c r="E11" s="11">
        <v>502321.68</v>
      </c>
      <c r="F11" s="11">
        <v>502321.68</v>
      </c>
      <c r="G11" s="11">
        <v>502321.68</v>
      </c>
      <c r="H11" s="11">
        <v>502321.68</v>
      </c>
      <c r="I11" s="11">
        <v>502321.68</v>
      </c>
      <c r="J11" s="11">
        <v>502321.68</v>
      </c>
      <c r="K11" s="11">
        <v>502321.68</v>
      </c>
      <c r="L11" s="11">
        <v>502321.68</v>
      </c>
      <c r="M11" s="11">
        <v>502321.68</v>
      </c>
      <c r="N11" s="11">
        <v>502321.68</v>
      </c>
      <c r="O11" s="11">
        <v>502321.68</v>
      </c>
      <c r="P11" s="11">
        <v>502321.68</v>
      </c>
      <c r="Q11" s="11">
        <v>502321.68</v>
      </c>
      <c r="R11" s="11">
        <v>502321.68</v>
      </c>
      <c r="S11" s="11">
        <v>502321.68</v>
      </c>
      <c r="T11" s="11">
        <v>502321.68</v>
      </c>
      <c r="U11" s="11">
        <v>502321.68</v>
      </c>
      <c r="V11" s="11">
        <v>502321.68</v>
      </c>
      <c r="W11" s="11">
        <v>502321.68</v>
      </c>
      <c r="X11" s="11">
        <v>502321.68</v>
      </c>
      <c r="Y11" s="11">
        <v>502321.68</v>
      </c>
      <c r="Z11" s="11">
        <v>502321.68</v>
      </c>
      <c r="AA11" s="11">
        <v>502321.68</v>
      </c>
      <c r="AB11" s="11">
        <v>502321.68</v>
      </c>
      <c r="AC11" s="11">
        <v>502321.68</v>
      </c>
      <c r="AD11" s="11">
        <v>502321.68</v>
      </c>
      <c r="AE11" s="11">
        <v>502321.68</v>
      </c>
      <c r="AF11" s="11">
        <v>502321.68</v>
      </c>
      <c r="AG11" s="11">
        <v>502321.68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0</v>
      </c>
      <c r="AZ11" s="11">
        <v>0</v>
      </c>
      <c r="BA11" s="11">
        <v>502321.68</v>
      </c>
      <c r="BB11" s="11">
        <v>502321.68</v>
      </c>
      <c r="BC11" s="11">
        <v>502321.68</v>
      </c>
      <c r="BD11" s="11">
        <v>502321.68</v>
      </c>
      <c r="BE11" s="11">
        <v>502321.68</v>
      </c>
      <c r="BF11" s="11">
        <v>502321.68</v>
      </c>
      <c r="BG11" s="11">
        <v>502321.68</v>
      </c>
      <c r="BH11" s="11">
        <v>502321.68</v>
      </c>
      <c r="BI11" s="11">
        <v>502321.68</v>
      </c>
      <c r="BJ11" s="11">
        <v>502321.68</v>
      </c>
      <c r="BK11" s="11">
        <v>502321.68</v>
      </c>
      <c r="BL11" s="11">
        <v>502321.68</v>
      </c>
      <c r="BM11" s="11">
        <v>502321.68</v>
      </c>
      <c r="BN11" s="11">
        <v>502321.68</v>
      </c>
      <c r="BO11" s="11">
        <v>502321.68</v>
      </c>
      <c r="BP11" s="11">
        <v>502321.68</v>
      </c>
      <c r="BQ11" s="11">
        <v>502321.68</v>
      </c>
      <c r="BR11" s="11">
        <v>502321.68</v>
      </c>
      <c r="BS11" s="11">
        <v>502321.68</v>
      </c>
      <c r="BT11" s="11">
        <v>502321.68</v>
      </c>
      <c r="BU11" s="11">
        <v>502321.68</v>
      </c>
      <c r="BV11" s="11">
        <v>502321.68</v>
      </c>
      <c r="BW11" s="11">
        <v>502321.68</v>
      </c>
      <c r="BX11" s="11">
        <v>502321.68</v>
      </c>
      <c r="BY11" s="11">
        <v>502321.68</v>
      </c>
      <c r="BZ11" s="11">
        <v>502321.68</v>
      </c>
      <c r="CA11" s="11">
        <v>502321.68</v>
      </c>
      <c r="CB11" s="11">
        <v>502321.68</v>
      </c>
      <c r="CC11" s="11">
        <v>502321.68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0</v>
      </c>
      <c r="D12" s="11">
        <v>122130740.94</v>
      </c>
      <c r="E12" s="11">
        <v>122445774.32</v>
      </c>
      <c r="F12" s="11">
        <v>122444051.43</v>
      </c>
      <c r="G12" s="11">
        <v>122482190.53</v>
      </c>
      <c r="H12" s="11">
        <v>122462557.44</v>
      </c>
      <c r="I12" s="11">
        <v>122462557.44</v>
      </c>
      <c r="J12" s="11">
        <v>122462557.44</v>
      </c>
      <c r="K12" s="11">
        <v>122462557.44</v>
      </c>
      <c r="L12" s="11">
        <v>122462557.44</v>
      </c>
      <c r="M12" s="11">
        <v>122462557.44</v>
      </c>
      <c r="N12" s="11">
        <v>122459013.37</v>
      </c>
      <c r="O12" s="11">
        <v>122459013.37</v>
      </c>
      <c r="P12" s="11">
        <v>122459013.37</v>
      </c>
      <c r="Q12" s="11">
        <v>122459013.37</v>
      </c>
      <c r="R12" s="11">
        <v>122459013.37</v>
      </c>
      <c r="S12" s="11">
        <v>122459013.37</v>
      </c>
      <c r="T12" s="11">
        <v>122459013.37</v>
      </c>
      <c r="U12" s="11">
        <v>122459013.37</v>
      </c>
      <c r="V12" s="11">
        <v>122459013.37</v>
      </c>
      <c r="W12" s="11">
        <v>122459013.37</v>
      </c>
      <c r="X12" s="11">
        <v>122459013.37</v>
      </c>
      <c r="Y12" s="11">
        <v>122459013.37</v>
      </c>
      <c r="Z12" s="11">
        <v>122459013.37</v>
      </c>
      <c r="AA12" s="11">
        <v>122459013.37</v>
      </c>
      <c r="AB12" s="11">
        <v>122459013.37</v>
      </c>
      <c r="AC12" s="11">
        <v>122459013.37</v>
      </c>
      <c r="AD12" s="11">
        <v>122459013.37</v>
      </c>
      <c r="AE12" s="11">
        <v>122459013.37</v>
      </c>
      <c r="AF12" s="11">
        <v>122459013.37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0</v>
      </c>
      <c r="AZ12" s="11">
        <v>122130740.94</v>
      </c>
      <c r="BA12" s="11">
        <v>122445774.32</v>
      </c>
      <c r="BB12" s="11">
        <v>122444051.43</v>
      </c>
      <c r="BC12" s="11">
        <v>122482190.53</v>
      </c>
      <c r="BD12" s="11">
        <v>122462557.44</v>
      </c>
      <c r="BE12" s="11">
        <v>122462557.44</v>
      </c>
      <c r="BF12" s="11">
        <v>122462557.44</v>
      </c>
      <c r="BG12" s="11">
        <v>122462557.44</v>
      </c>
      <c r="BH12" s="11">
        <v>122462557.44</v>
      </c>
      <c r="BI12" s="11">
        <v>122462557.44</v>
      </c>
      <c r="BJ12" s="11">
        <v>122459013.37</v>
      </c>
      <c r="BK12" s="11">
        <v>122459013.37</v>
      </c>
      <c r="BL12" s="11">
        <v>122459013.37</v>
      </c>
      <c r="BM12" s="11">
        <v>122459013.37</v>
      </c>
      <c r="BN12" s="11">
        <v>122459013.37</v>
      </c>
      <c r="BO12" s="11">
        <v>122459013.37</v>
      </c>
      <c r="BP12" s="11">
        <v>122459013.37</v>
      </c>
      <c r="BQ12" s="11">
        <v>122459013.37</v>
      </c>
      <c r="BR12" s="11">
        <v>122459013.37</v>
      </c>
      <c r="BS12" s="11">
        <v>122459013.37</v>
      </c>
      <c r="BT12" s="11">
        <v>122459013.37</v>
      </c>
      <c r="BU12" s="11">
        <v>122459013.37</v>
      </c>
      <c r="BV12" s="11">
        <v>122459013.37</v>
      </c>
      <c r="BW12" s="11">
        <v>122459013.37</v>
      </c>
      <c r="BX12" s="11">
        <v>122459013.37</v>
      </c>
      <c r="BY12" s="11">
        <v>122459013.37</v>
      </c>
      <c r="BZ12" s="11">
        <v>122459013.37</v>
      </c>
      <c r="CA12" s="11">
        <v>122459013.37</v>
      </c>
      <c r="CB12" s="11">
        <v>122459013.37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23659201.63</v>
      </c>
      <c r="D13" s="11">
        <v>23659201.63</v>
      </c>
      <c r="E13" s="11">
        <v>23659201.63</v>
      </c>
      <c r="F13" s="11">
        <v>23659201.63</v>
      </c>
      <c r="G13" s="11">
        <v>23659201.63</v>
      </c>
      <c r="H13" s="11">
        <v>23659201.63</v>
      </c>
      <c r="I13" s="11">
        <v>23659201.63</v>
      </c>
      <c r="J13" s="11">
        <v>23659201.63</v>
      </c>
      <c r="K13" s="11">
        <v>23659201.63</v>
      </c>
      <c r="L13" s="11">
        <v>23659201.63</v>
      </c>
      <c r="M13" s="11">
        <v>23659201.63</v>
      </c>
      <c r="N13" s="11">
        <v>23659201.63</v>
      </c>
      <c r="O13" s="11">
        <v>23659201.63</v>
      </c>
      <c r="P13" s="11">
        <v>23659201.63</v>
      </c>
      <c r="Q13" s="11">
        <v>23659201.63</v>
      </c>
      <c r="R13" s="11">
        <v>23659201.63</v>
      </c>
      <c r="S13" s="11">
        <v>23659201.63</v>
      </c>
      <c r="T13" s="11">
        <v>23659201.63</v>
      </c>
      <c r="U13" s="11">
        <v>23659201.63</v>
      </c>
      <c r="V13" s="11">
        <v>23659201.63</v>
      </c>
      <c r="W13" s="11">
        <v>23659201.63</v>
      </c>
      <c r="X13" s="11">
        <v>23659201.63</v>
      </c>
      <c r="Y13" s="11">
        <v>23659201.63</v>
      </c>
      <c r="Z13" s="11">
        <v>23659201.63</v>
      </c>
      <c r="AA13" s="11">
        <v>23659201.63</v>
      </c>
      <c r="AB13" s="11">
        <v>23659201.63</v>
      </c>
      <c r="AC13" s="11">
        <v>23659201.63</v>
      </c>
      <c r="AD13" s="11">
        <v>23659201.63</v>
      </c>
      <c r="AE13" s="11">
        <v>23659201.63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23659201.63</v>
      </c>
      <c r="AZ13" s="11">
        <v>23659201.63</v>
      </c>
      <c r="BA13" s="11">
        <v>23659201.63</v>
      </c>
      <c r="BB13" s="11">
        <v>23659201.63</v>
      </c>
      <c r="BC13" s="11">
        <v>23659201.63</v>
      </c>
      <c r="BD13" s="11">
        <v>23659201.63</v>
      </c>
      <c r="BE13" s="11">
        <v>23659201.63</v>
      </c>
      <c r="BF13" s="11">
        <v>23659201.63</v>
      </c>
      <c r="BG13" s="11">
        <v>23659201.63</v>
      </c>
      <c r="BH13" s="11">
        <v>23659201.63</v>
      </c>
      <c r="BI13" s="11">
        <v>23659201.63</v>
      </c>
      <c r="BJ13" s="11">
        <v>23659201.63</v>
      </c>
      <c r="BK13" s="11">
        <v>23659201.63</v>
      </c>
      <c r="BL13" s="11">
        <v>23659201.63</v>
      </c>
      <c r="BM13" s="11">
        <v>23659201.63</v>
      </c>
      <c r="BN13" s="11">
        <v>23659201.63</v>
      </c>
      <c r="BO13" s="11">
        <v>23659201.63</v>
      </c>
      <c r="BP13" s="11">
        <v>23659201.63</v>
      </c>
      <c r="BQ13" s="11">
        <v>23659201.63</v>
      </c>
      <c r="BR13" s="11">
        <v>23659201.63</v>
      </c>
      <c r="BS13" s="11">
        <v>23659201.63</v>
      </c>
      <c r="BT13" s="11">
        <v>23659201.63</v>
      </c>
      <c r="BU13" s="11">
        <v>23659201.63</v>
      </c>
      <c r="BV13" s="11">
        <v>23659201.63</v>
      </c>
      <c r="BW13" s="11">
        <v>23659201.63</v>
      </c>
      <c r="BX13" s="11">
        <v>23659201.63</v>
      </c>
      <c r="BY13" s="11">
        <v>23659201.63</v>
      </c>
      <c r="BZ13" s="11">
        <v>23659201.63</v>
      </c>
      <c r="CA13" s="11">
        <v>23659201.63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0</v>
      </c>
      <c r="D15" s="11">
        <v>0</v>
      </c>
      <c r="E15" s="11">
        <v>204276.58</v>
      </c>
      <c r="F15" s="11">
        <v>303913.62</v>
      </c>
      <c r="G15" s="11">
        <v>303913.62</v>
      </c>
      <c r="H15" s="11">
        <v>303913.62</v>
      </c>
      <c r="I15" s="11">
        <v>303913.62</v>
      </c>
      <c r="J15" s="11">
        <v>303913.62</v>
      </c>
      <c r="K15" s="11">
        <v>303913.62</v>
      </c>
      <c r="L15" s="11">
        <v>303913.62</v>
      </c>
      <c r="M15" s="11">
        <v>303913.62</v>
      </c>
      <c r="N15" s="11">
        <v>303913.62</v>
      </c>
      <c r="O15" s="11">
        <v>303913.62</v>
      </c>
      <c r="P15" s="11">
        <v>303913.62</v>
      </c>
      <c r="Q15" s="11">
        <v>303913.62</v>
      </c>
      <c r="R15" s="11">
        <v>303913.62</v>
      </c>
      <c r="S15" s="11">
        <v>303913.62</v>
      </c>
      <c r="T15" s="11">
        <v>303913.62</v>
      </c>
      <c r="U15" s="11">
        <v>303913.62</v>
      </c>
      <c r="V15" s="11">
        <v>303913.62</v>
      </c>
      <c r="W15" s="11">
        <v>303913.62</v>
      </c>
      <c r="X15" s="11">
        <v>303913.62</v>
      </c>
      <c r="Y15" s="11">
        <v>303913.62</v>
      </c>
      <c r="Z15" s="11">
        <v>303913.62</v>
      </c>
      <c r="AA15" s="11">
        <v>303913.62</v>
      </c>
      <c r="AB15" s="11">
        <v>303913.62</v>
      </c>
      <c r="AC15" s="11">
        <v>303913.62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0</v>
      </c>
      <c r="AZ15" s="11">
        <v>0</v>
      </c>
      <c r="BA15" s="11">
        <v>204276.58</v>
      </c>
      <c r="BB15" s="11">
        <v>303913.62</v>
      </c>
      <c r="BC15" s="11">
        <v>303913.62</v>
      </c>
      <c r="BD15" s="11">
        <v>303913.62</v>
      </c>
      <c r="BE15" s="11">
        <v>303913.62</v>
      </c>
      <c r="BF15" s="11">
        <v>303913.62</v>
      </c>
      <c r="BG15" s="11">
        <v>303913.62</v>
      </c>
      <c r="BH15" s="11">
        <v>303913.62</v>
      </c>
      <c r="BI15" s="11">
        <v>303913.62</v>
      </c>
      <c r="BJ15" s="11">
        <v>303913.62</v>
      </c>
      <c r="BK15" s="11">
        <v>303913.62</v>
      </c>
      <c r="BL15" s="11">
        <v>303913.62</v>
      </c>
      <c r="BM15" s="11">
        <v>303913.62</v>
      </c>
      <c r="BN15" s="11">
        <v>303913.62</v>
      </c>
      <c r="BO15" s="11">
        <v>303913.62</v>
      </c>
      <c r="BP15" s="11">
        <v>303913.62</v>
      </c>
      <c r="BQ15" s="11">
        <v>303913.62</v>
      </c>
      <c r="BR15" s="11">
        <v>303913.62</v>
      </c>
      <c r="BS15" s="11">
        <v>303913.62</v>
      </c>
      <c r="BT15" s="11">
        <v>303913.62</v>
      </c>
      <c r="BU15" s="11">
        <v>303913.62</v>
      </c>
      <c r="BV15" s="11">
        <v>303913.62</v>
      </c>
      <c r="BW15" s="11">
        <v>303913.62</v>
      </c>
      <c r="BX15" s="11">
        <v>303913.62</v>
      </c>
      <c r="BY15" s="11">
        <v>303913.62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0</v>
      </c>
      <c r="D16" s="11">
        <v>73913494.6</v>
      </c>
      <c r="E16" s="11">
        <v>77741921.77</v>
      </c>
      <c r="F16" s="11">
        <v>77937805.34</v>
      </c>
      <c r="G16" s="11">
        <v>77930205.02</v>
      </c>
      <c r="H16" s="11">
        <v>77930205.02</v>
      </c>
      <c r="I16" s="11">
        <v>77930205.02</v>
      </c>
      <c r="J16" s="11">
        <v>77930205.02</v>
      </c>
      <c r="K16" s="11">
        <v>77930205.02</v>
      </c>
      <c r="L16" s="11">
        <v>77930205.02</v>
      </c>
      <c r="M16" s="11">
        <v>77930205.02</v>
      </c>
      <c r="N16" s="11">
        <v>77930205.02</v>
      </c>
      <c r="O16" s="11">
        <v>77930205.02</v>
      </c>
      <c r="P16" s="11">
        <v>77930205.02</v>
      </c>
      <c r="Q16" s="11">
        <v>77930205.02</v>
      </c>
      <c r="R16" s="11">
        <v>77930205.02</v>
      </c>
      <c r="S16" s="11">
        <v>77930205.02</v>
      </c>
      <c r="T16" s="11">
        <v>77930205.02</v>
      </c>
      <c r="U16" s="11">
        <v>77930205.02</v>
      </c>
      <c r="V16" s="11">
        <v>77930205.02</v>
      </c>
      <c r="W16" s="11">
        <v>77930205.02</v>
      </c>
      <c r="X16" s="11">
        <v>77930205.02</v>
      </c>
      <c r="Y16" s="11">
        <v>77930205.02</v>
      </c>
      <c r="Z16" s="11">
        <v>77930205.02</v>
      </c>
      <c r="AA16" s="11">
        <v>77930205.02</v>
      </c>
      <c r="AB16" s="11">
        <v>77930205.02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0</v>
      </c>
      <c r="AZ16" s="11">
        <v>73913494.6</v>
      </c>
      <c r="BA16" s="11">
        <v>77741921.77</v>
      </c>
      <c r="BB16" s="11">
        <v>77937805.34</v>
      </c>
      <c r="BC16" s="11">
        <v>77930205.02</v>
      </c>
      <c r="BD16" s="11">
        <v>77930205.02</v>
      </c>
      <c r="BE16" s="11">
        <v>77930205.02</v>
      </c>
      <c r="BF16" s="11">
        <v>77930205.02</v>
      </c>
      <c r="BG16" s="11">
        <v>77930205.02</v>
      </c>
      <c r="BH16" s="11">
        <v>77930205.02</v>
      </c>
      <c r="BI16" s="11">
        <v>77930205.02</v>
      </c>
      <c r="BJ16" s="11">
        <v>77930205.02</v>
      </c>
      <c r="BK16" s="11">
        <v>77930205.02</v>
      </c>
      <c r="BL16" s="11">
        <v>77930205.02</v>
      </c>
      <c r="BM16" s="11">
        <v>77930205.02</v>
      </c>
      <c r="BN16" s="11">
        <v>77930205.02</v>
      </c>
      <c r="BO16" s="11">
        <v>77930205.02</v>
      </c>
      <c r="BP16" s="11">
        <v>77930205.02</v>
      </c>
      <c r="BQ16" s="11">
        <v>77930205.02</v>
      </c>
      <c r="BR16" s="11">
        <v>77930205.02</v>
      </c>
      <c r="BS16" s="11">
        <v>77930205.02</v>
      </c>
      <c r="BT16" s="11">
        <v>77930205.02</v>
      </c>
      <c r="BU16" s="11">
        <v>77930205.02</v>
      </c>
      <c r="BV16" s="11">
        <v>77930205.02</v>
      </c>
      <c r="BW16" s="11">
        <v>77930205.02</v>
      </c>
      <c r="BX16" s="11">
        <v>77930205.02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2622.79</v>
      </c>
      <c r="D17" s="11">
        <v>2622.79</v>
      </c>
      <c r="E17" s="11">
        <v>2622.79</v>
      </c>
      <c r="F17" s="11">
        <v>2622.79</v>
      </c>
      <c r="G17" s="11">
        <v>2622.79</v>
      </c>
      <c r="H17" s="11">
        <v>2622.79</v>
      </c>
      <c r="I17" s="11">
        <v>2622.79</v>
      </c>
      <c r="J17" s="11">
        <v>2622.79</v>
      </c>
      <c r="K17" s="11">
        <v>2622.79</v>
      </c>
      <c r="L17" s="11">
        <v>2622.79</v>
      </c>
      <c r="M17" s="11">
        <v>2622.79</v>
      </c>
      <c r="N17" s="11">
        <v>2622.79</v>
      </c>
      <c r="O17" s="11">
        <v>2622.79</v>
      </c>
      <c r="P17" s="11">
        <v>2622.79</v>
      </c>
      <c r="Q17" s="11">
        <v>2622.79</v>
      </c>
      <c r="R17" s="11">
        <v>2622.79</v>
      </c>
      <c r="S17" s="11">
        <v>2622.79</v>
      </c>
      <c r="T17" s="11">
        <v>2622.79</v>
      </c>
      <c r="U17" s="11">
        <v>2622.79</v>
      </c>
      <c r="V17" s="11">
        <v>2622.79</v>
      </c>
      <c r="W17" s="11">
        <v>2622.79</v>
      </c>
      <c r="X17" s="11">
        <v>2622.79</v>
      </c>
      <c r="Y17" s="11">
        <v>2622.79</v>
      </c>
      <c r="Z17" s="11">
        <v>2622.79</v>
      </c>
      <c r="AA17" s="11">
        <v>2622.79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2622.79</v>
      </c>
      <c r="AZ17" s="11">
        <v>2622.79</v>
      </c>
      <c r="BA17" s="11">
        <v>2622.79</v>
      </c>
      <c r="BB17" s="11">
        <v>2622.79</v>
      </c>
      <c r="BC17" s="11">
        <v>2622.79</v>
      </c>
      <c r="BD17" s="11">
        <v>2622.79</v>
      </c>
      <c r="BE17" s="11">
        <v>2622.79</v>
      </c>
      <c r="BF17" s="11">
        <v>2622.79</v>
      </c>
      <c r="BG17" s="11">
        <v>2622.79</v>
      </c>
      <c r="BH17" s="11">
        <v>2622.79</v>
      </c>
      <c r="BI17" s="11">
        <v>2622.79</v>
      </c>
      <c r="BJ17" s="11">
        <v>2622.79</v>
      </c>
      <c r="BK17" s="11">
        <v>2622.79</v>
      </c>
      <c r="BL17" s="11">
        <v>2622.79</v>
      </c>
      <c r="BM17" s="11">
        <v>2622.79</v>
      </c>
      <c r="BN17" s="11">
        <v>2622.79</v>
      </c>
      <c r="BO17" s="11">
        <v>2622.79</v>
      </c>
      <c r="BP17" s="11">
        <v>2622.79</v>
      </c>
      <c r="BQ17" s="11">
        <v>2622.79</v>
      </c>
      <c r="BR17" s="11">
        <v>2622.79</v>
      </c>
      <c r="BS17" s="11">
        <v>2622.79</v>
      </c>
      <c r="BT17" s="11">
        <v>2622.79</v>
      </c>
      <c r="BU17" s="11">
        <v>2622.79</v>
      </c>
      <c r="BV17" s="11">
        <v>2622.79</v>
      </c>
      <c r="BW17" s="11">
        <v>2622.79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0</v>
      </c>
      <c r="D19" s="11">
        <v>0</v>
      </c>
      <c r="E19" s="11">
        <v>97147.57</v>
      </c>
      <c r="F19" s="11">
        <v>143149.59</v>
      </c>
      <c r="G19" s="11">
        <v>143149.59</v>
      </c>
      <c r="H19" s="11">
        <v>143149.59</v>
      </c>
      <c r="I19" s="11">
        <v>143149.59</v>
      </c>
      <c r="J19" s="11">
        <v>143149.59</v>
      </c>
      <c r="K19" s="11">
        <v>143149.59</v>
      </c>
      <c r="L19" s="11">
        <v>143149.59</v>
      </c>
      <c r="M19" s="11">
        <v>143149.59</v>
      </c>
      <c r="N19" s="11">
        <v>143149.59</v>
      </c>
      <c r="O19" s="11">
        <v>143149.59</v>
      </c>
      <c r="P19" s="11">
        <v>143149.59</v>
      </c>
      <c r="Q19" s="11">
        <v>143149.59</v>
      </c>
      <c r="R19" s="11">
        <v>143149.59</v>
      </c>
      <c r="S19" s="11">
        <v>143149.59</v>
      </c>
      <c r="T19" s="11">
        <v>143149.59</v>
      </c>
      <c r="U19" s="11">
        <v>143149.59</v>
      </c>
      <c r="V19" s="11">
        <v>143149.59</v>
      </c>
      <c r="W19" s="11">
        <v>143149.59</v>
      </c>
      <c r="X19" s="11">
        <v>143149.59</v>
      </c>
      <c r="Y19" s="11">
        <v>143149.59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0</v>
      </c>
      <c r="AZ19" s="11">
        <v>0</v>
      </c>
      <c r="BA19" s="11">
        <v>48573.73</v>
      </c>
      <c r="BB19" s="11">
        <v>71574.74</v>
      </c>
      <c r="BC19" s="11">
        <v>71574.74</v>
      </c>
      <c r="BD19" s="11">
        <v>71574.74</v>
      </c>
      <c r="BE19" s="11">
        <v>71574.74</v>
      </c>
      <c r="BF19" s="11">
        <v>71574.74</v>
      </c>
      <c r="BG19" s="11">
        <v>71574.74</v>
      </c>
      <c r="BH19" s="11">
        <v>71574.74</v>
      </c>
      <c r="BI19" s="11">
        <v>71574.74</v>
      </c>
      <c r="BJ19" s="11">
        <v>71574.74</v>
      </c>
      <c r="BK19" s="11">
        <v>71574.74</v>
      </c>
      <c r="BL19" s="11">
        <v>71574.74</v>
      </c>
      <c r="BM19" s="11">
        <v>71574.74</v>
      </c>
      <c r="BN19" s="11">
        <v>71574.74</v>
      </c>
      <c r="BO19" s="11">
        <v>71574.74</v>
      </c>
      <c r="BP19" s="11">
        <v>71574.74</v>
      </c>
      <c r="BQ19" s="11">
        <v>71574.74</v>
      </c>
      <c r="BR19" s="11">
        <v>71574.74</v>
      </c>
      <c r="BS19" s="11">
        <v>71574.74</v>
      </c>
      <c r="BT19" s="11">
        <v>71574.74</v>
      </c>
      <c r="BU19" s="11">
        <v>71574.74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83538.8</v>
      </c>
      <c r="D20" s="11">
        <v>96027693.68</v>
      </c>
      <c r="E20" s="11">
        <v>101358627.62</v>
      </c>
      <c r="F20" s="11">
        <v>101380504.72</v>
      </c>
      <c r="G20" s="11">
        <v>101380504.72</v>
      </c>
      <c r="H20" s="11">
        <v>101377369.31</v>
      </c>
      <c r="I20" s="11">
        <v>101377369.31</v>
      </c>
      <c r="J20" s="11">
        <v>101377369.31</v>
      </c>
      <c r="K20" s="11">
        <v>101377369.31</v>
      </c>
      <c r="L20" s="11">
        <v>101377369.31</v>
      </c>
      <c r="M20" s="11">
        <v>101377369.31</v>
      </c>
      <c r="N20" s="11">
        <v>101377369.31</v>
      </c>
      <c r="O20" s="11">
        <v>101372714.96</v>
      </c>
      <c r="P20" s="11">
        <v>101372714.96</v>
      </c>
      <c r="Q20" s="11">
        <v>101369356.9</v>
      </c>
      <c r="R20" s="11">
        <v>101369356.9</v>
      </c>
      <c r="S20" s="11">
        <v>101369356.9</v>
      </c>
      <c r="T20" s="11">
        <v>101369356.9</v>
      </c>
      <c r="U20" s="11">
        <v>101369356.9</v>
      </c>
      <c r="V20" s="11">
        <v>101369356.9</v>
      </c>
      <c r="W20" s="11">
        <v>101369356.9</v>
      </c>
      <c r="X20" s="11">
        <v>101369356.9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41769.41</v>
      </c>
      <c r="AZ20" s="11">
        <v>49311062.36</v>
      </c>
      <c r="BA20" s="11">
        <v>51976529.36</v>
      </c>
      <c r="BB20" s="11">
        <v>51987467.91</v>
      </c>
      <c r="BC20" s="11">
        <v>51987467.91</v>
      </c>
      <c r="BD20" s="11">
        <v>51995271.05</v>
      </c>
      <c r="BE20" s="11">
        <v>51995271.05</v>
      </c>
      <c r="BF20" s="11">
        <v>51995271.05</v>
      </c>
      <c r="BG20" s="11">
        <v>51995271.05</v>
      </c>
      <c r="BH20" s="11">
        <v>51995271.05</v>
      </c>
      <c r="BI20" s="11">
        <v>51995271.05</v>
      </c>
      <c r="BJ20" s="11">
        <v>51995271.05</v>
      </c>
      <c r="BK20" s="11">
        <v>51990616.7</v>
      </c>
      <c r="BL20" s="11">
        <v>51990616.7</v>
      </c>
      <c r="BM20" s="11">
        <v>51987258.64</v>
      </c>
      <c r="BN20" s="11">
        <v>51987258.64</v>
      </c>
      <c r="BO20" s="11">
        <v>51987258.64</v>
      </c>
      <c r="BP20" s="11">
        <v>51987258.64</v>
      </c>
      <c r="BQ20" s="11">
        <v>51987258.64</v>
      </c>
      <c r="BR20" s="11">
        <v>51987258.64</v>
      </c>
      <c r="BS20" s="11">
        <v>51987258.64</v>
      </c>
      <c r="BT20" s="11">
        <v>51987258.64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49370.8</v>
      </c>
      <c r="D21" s="11">
        <v>49370.8</v>
      </c>
      <c r="E21" s="11">
        <v>49370.8</v>
      </c>
      <c r="F21" s="11">
        <v>49370.8</v>
      </c>
      <c r="G21" s="11">
        <v>3430768.52</v>
      </c>
      <c r="H21" s="11">
        <v>3430768.52</v>
      </c>
      <c r="I21" s="11">
        <v>3430768.52</v>
      </c>
      <c r="J21" s="11">
        <v>3430768.52</v>
      </c>
      <c r="K21" s="11">
        <v>3430768.52</v>
      </c>
      <c r="L21" s="11">
        <v>3430768.52</v>
      </c>
      <c r="M21" s="11">
        <v>3430768.52</v>
      </c>
      <c r="N21" s="11">
        <v>3430768.52</v>
      </c>
      <c r="O21" s="11">
        <v>3430768.52</v>
      </c>
      <c r="P21" s="11">
        <v>3430768.52</v>
      </c>
      <c r="Q21" s="11">
        <v>3430768.52</v>
      </c>
      <c r="R21" s="11">
        <v>3430768.52</v>
      </c>
      <c r="S21" s="11">
        <v>3430768.52</v>
      </c>
      <c r="T21" s="11">
        <v>3430768.52</v>
      </c>
      <c r="U21" s="11">
        <v>3430768.52</v>
      </c>
      <c r="V21" s="11">
        <v>3430768.52</v>
      </c>
      <c r="W21" s="11">
        <v>3430768.52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24685.38</v>
      </c>
      <c r="AZ21" s="11">
        <v>24685.38</v>
      </c>
      <c r="BA21" s="11">
        <v>24685.38</v>
      </c>
      <c r="BB21" s="11">
        <v>24685.38</v>
      </c>
      <c r="BC21" s="11">
        <v>3406083.1</v>
      </c>
      <c r="BD21" s="11">
        <v>3406083.1</v>
      </c>
      <c r="BE21" s="11">
        <v>3406083.1</v>
      </c>
      <c r="BF21" s="11">
        <v>3406083.1</v>
      </c>
      <c r="BG21" s="11">
        <v>3406083.1</v>
      </c>
      <c r="BH21" s="11">
        <v>3406083.1</v>
      </c>
      <c r="BI21" s="11">
        <v>3406083.1</v>
      </c>
      <c r="BJ21" s="11">
        <v>3406083.1</v>
      </c>
      <c r="BK21" s="11">
        <v>3406083.1</v>
      </c>
      <c r="BL21" s="11">
        <v>3406083.1</v>
      </c>
      <c r="BM21" s="11">
        <v>3406083.1</v>
      </c>
      <c r="BN21" s="11">
        <v>3406083.1</v>
      </c>
      <c r="BO21" s="11">
        <v>3406083.1</v>
      </c>
      <c r="BP21" s="11">
        <v>3406083.1</v>
      </c>
      <c r="BQ21" s="11">
        <v>3406083.1</v>
      </c>
      <c r="BR21" s="11">
        <v>3406083.1</v>
      </c>
      <c r="BS21" s="11">
        <v>3406083.1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0</v>
      </c>
      <c r="D23" s="11">
        <v>0</v>
      </c>
      <c r="E23" s="11">
        <v>23158.36</v>
      </c>
      <c r="F23" s="11">
        <v>23158.36</v>
      </c>
      <c r="G23" s="11">
        <v>23158.36</v>
      </c>
      <c r="H23" s="11">
        <v>23158.36</v>
      </c>
      <c r="I23" s="11">
        <v>23158.36</v>
      </c>
      <c r="J23" s="11">
        <v>23158.36</v>
      </c>
      <c r="K23" s="11">
        <v>23158.36</v>
      </c>
      <c r="L23" s="11">
        <v>23158.36</v>
      </c>
      <c r="M23" s="11">
        <v>23158.36</v>
      </c>
      <c r="N23" s="11">
        <v>23158.36</v>
      </c>
      <c r="O23" s="11">
        <v>23158.36</v>
      </c>
      <c r="P23" s="11">
        <v>23158.36</v>
      </c>
      <c r="Q23" s="11">
        <v>23158.36</v>
      </c>
      <c r="R23" s="11">
        <v>23158.36</v>
      </c>
      <c r="S23" s="11">
        <v>23158.36</v>
      </c>
      <c r="T23" s="11">
        <v>23158.36</v>
      </c>
      <c r="U23" s="11">
        <v>23158.36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0</v>
      </c>
      <c r="AZ23" s="11">
        <v>0</v>
      </c>
      <c r="BA23" s="11">
        <v>16210.85</v>
      </c>
      <c r="BB23" s="11">
        <v>16210.85</v>
      </c>
      <c r="BC23" s="11">
        <v>16210.85</v>
      </c>
      <c r="BD23" s="11">
        <v>16210.85</v>
      </c>
      <c r="BE23" s="11">
        <v>16210.85</v>
      </c>
      <c r="BF23" s="11">
        <v>16210.85</v>
      </c>
      <c r="BG23" s="11">
        <v>16210.85</v>
      </c>
      <c r="BH23" s="11">
        <v>16210.85</v>
      </c>
      <c r="BI23" s="11">
        <v>16210.85</v>
      </c>
      <c r="BJ23" s="11">
        <v>16210.85</v>
      </c>
      <c r="BK23" s="11">
        <v>16210.85</v>
      </c>
      <c r="BL23" s="11">
        <v>16210.85</v>
      </c>
      <c r="BM23" s="11">
        <v>16210.85</v>
      </c>
      <c r="BN23" s="11">
        <v>16210.85</v>
      </c>
      <c r="BO23" s="11">
        <v>16210.85</v>
      </c>
      <c r="BP23" s="11">
        <v>16210.85</v>
      </c>
      <c r="BQ23" s="11">
        <v>16210.85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53199.05</v>
      </c>
      <c r="D24" s="11">
        <v>109316040.65</v>
      </c>
      <c r="E24" s="11">
        <v>119313847.41</v>
      </c>
      <c r="F24" s="11">
        <v>119340852.29</v>
      </c>
      <c r="G24" s="11">
        <v>119340852.29</v>
      </c>
      <c r="H24" s="11">
        <v>119340852.29</v>
      </c>
      <c r="I24" s="11">
        <v>119340852.29</v>
      </c>
      <c r="J24" s="11">
        <v>119340852.29</v>
      </c>
      <c r="K24" s="11">
        <v>119340852.29</v>
      </c>
      <c r="L24" s="11">
        <v>119340852.29</v>
      </c>
      <c r="M24" s="11">
        <v>119332562.93</v>
      </c>
      <c r="N24" s="11">
        <v>119332562.93</v>
      </c>
      <c r="O24" s="11">
        <v>119332562.93</v>
      </c>
      <c r="P24" s="11">
        <v>119332562.93</v>
      </c>
      <c r="Q24" s="11">
        <v>119332562.93</v>
      </c>
      <c r="R24" s="11">
        <v>119332562.93</v>
      </c>
      <c r="S24" s="11">
        <v>119332562.93</v>
      </c>
      <c r="T24" s="11">
        <v>119332562.93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52860.79</v>
      </c>
      <c r="AZ24" s="11">
        <v>76749387.56</v>
      </c>
      <c r="BA24" s="11">
        <v>83747852.35</v>
      </c>
      <c r="BB24" s="11">
        <v>83766755.77</v>
      </c>
      <c r="BC24" s="11">
        <v>83766755.77</v>
      </c>
      <c r="BD24" s="11">
        <v>83766755.77</v>
      </c>
      <c r="BE24" s="11">
        <v>83766755.77</v>
      </c>
      <c r="BF24" s="11">
        <v>83766755.77</v>
      </c>
      <c r="BG24" s="11">
        <v>83766755.77</v>
      </c>
      <c r="BH24" s="11">
        <v>83766755.77</v>
      </c>
      <c r="BI24" s="11">
        <v>83758466.41</v>
      </c>
      <c r="BJ24" s="11">
        <v>83758466.41</v>
      </c>
      <c r="BK24" s="11">
        <v>83758466.41</v>
      </c>
      <c r="BL24" s="11">
        <v>83758466.41</v>
      </c>
      <c r="BM24" s="11">
        <v>83758466.41</v>
      </c>
      <c r="BN24" s="11">
        <v>83758466.41</v>
      </c>
      <c r="BO24" s="11">
        <v>83758466.41</v>
      </c>
      <c r="BP24" s="11">
        <v>83758466.41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1621903.24</v>
      </c>
      <c r="D25" s="11">
        <v>6544469.46</v>
      </c>
      <c r="E25" s="11">
        <v>6548167.37</v>
      </c>
      <c r="F25" s="11">
        <v>6548167.37</v>
      </c>
      <c r="G25" s="11">
        <v>12160857.61</v>
      </c>
      <c r="H25" s="11">
        <v>12160857.61</v>
      </c>
      <c r="I25" s="11">
        <v>12160857.61</v>
      </c>
      <c r="J25" s="11">
        <v>12160857.61</v>
      </c>
      <c r="K25" s="11">
        <v>12160857.61</v>
      </c>
      <c r="L25" s="11">
        <v>12160857.61</v>
      </c>
      <c r="M25" s="11">
        <v>12160857.61</v>
      </c>
      <c r="N25" s="11">
        <v>12160857.61</v>
      </c>
      <c r="O25" s="11">
        <v>12160857.61</v>
      </c>
      <c r="P25" s="11">
        <v>12160857.61</v>
      </c>
      <c r="Q25" s="11">
        <v>12160857.61</v>
      </c>
      <c r="R25" s="11">
        <v>12160857.61</v>
      </c>
      <c r="S25" s="11">
        <v>12160857.61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1437703.37</v>
      </c>
      <c r="AZ25" s="11">
        <v>4883499.69</v>
      </c>
      <c r="BA25" s="11">
        <v>4886088.23</v>
      </c>
      <c r="BB25" s="11">
        <v>4886088.23</v>
      </c>
      <c r="BC25" s="11">
        <v>10498778.47</v>
      </c>
      <c r="BD25" s="11">
        <v>10498778.47</v>
      </c>
      <c r="BE25" s="11">
        <v>10498778.47</v>
      </c>
      <c r="BF25" s="11">
        <v>10498778.47</v>
      </c>
      <c r="BG25" s="11">
        <v>10498778.47</v>
      </c>
      <c r="BH25" s="11">
        <v>10498778.47</v>
      </c>
      <c r="BI25" s="11">
        <v>10498778.47</v>
      </c>
      <c r="BJ25" s="11">
        <v>10498778.47</v>
      </c>
      <c r="BK25" s="11">
        <v>10498778.47</v>
      </c>
      <c r="BL25" s="11">
        <v>10498778.47</v>
      </c>
      <c r="BM25" s="11">
        <v>10498778.47</v>
      </c>
      <c r="BN25" s="11">
        <v>10498778.47</v>
      </c>
      <c r="BO25" s="11">
        <v>10498778.47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0</v>
      </c>
      <c r="D27" s="11">
        <v>0</v>
      </c>
      <c r="E27" s="11">
        <v>9212069.12</v>
      </c>
      <c r="F27" s="11">
        <v>12662718.26</v>
      </c>
      <c r="G27" s="11">
        <v>12662718.26</v>
      </c>
      <c r="H27" s="11">
        <v>12662718.26</v>
      </c>
      <c r="I27" s="11">
        <v>12662718.26</v>
      </c>
      <c r="J27" s="11">
        <v>12662718.26</v>
      </c>
      <c r="K27" s="11">
        <v>12662718.26</v>
      </c>
      <c r="L27" s="11">
        <v>12662718.26</v>
      </c>
      <c r="M27" s="11">
        <v>12662718.26</v>
      </c>
      <c r="N27" s="11">
        <v>12662718.26</v>
      </c>
      <c r="O27" s="11">
        <v>12662718.26</v>
      </c>
      <c r="P27" s="11">
        <v>12662718.26</v>
      </c>
      <c r="Q27" s="11">
        <v>12662718.26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0</v>
      </c>
      <c r="AZ27" s="11">
        <v>0</v>
      </c>
      <c r="BA27" s="11">
        <v>7369655.28</v>
      </c>
      <c r="BB27" s="11">
        <v>10130174.59</v>
      </c>
      <c r="BC27" s="11">
        <v>10130174.59</v>
      </c>
      <c r="BD27" s="11">
        <v>10130174.59</v>
      </c>
      <c r="BE27" s="11">
        <v>10130174.59</v>
      </c>
      <c r="BF27" s="11">
        <v>10130174.59</v>
      </c>
      <c r="BG27" s="11">
        <v>10130174.59</v>
      </c>
      <c r="BH27" s="11">
        <v>10130174.59</v>
      </c>
      <c r="BI27" s="11">
        <v>10130174.59</v>
      </c>
      <c r="BJ27" s="11">
        <v>10130174.59</v>
      </c>
      <c r="BK27" s="11">
        <v>10130174.59</v>
      </c>
      <c r="BL27" s="11">
        <v>10130174.59</v>
      </c>
      <c r="BM27" s="11">
        <v>10130174.59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39278669.63</v>
      </c>
      <c r="D28" s="11">
        <v>252680455.36</v>
      </c>
      <c r="E28" s="11">
        <v>268910095.77</v>
      </c>
      <c r="F28" s="11">
        <v>271399846.5</v>
      </c>
      <c r="G28" s="11">
        <v>282230787.09</v>
      </c>
      <c r="H28" s="11">
        <v>282230787.09</v>
      </c>
      <c r="I28" s="11">
        <v>282227674.93</v>
      </c>
      <c r="J28" s="11">
        <v>285528964.98</v>
      </c>
      <c r="K28" s="11">
        <v>284555045.32</v>
      </c>
      <c r="L28" s="11">
        <v>284555045.32</v>
      </c>
      <c r="M28" s="11">
        <v>284699129.32</v>
      </c>
      <c r="N28" s="11">
        <v>306827219.68</v>
      </c>
      <c r="O28" s="11">
        <v>306827219.68</v>
      </c>
      <c r="P28" s="11">
        <v>306827219.68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31422935.73</v>
      </c>
      <c r="AZ28" s="11">
        <v>202145638.78</v>
      </c>
      <c r="BA28" s="11">
        <v>215129351.09</v>
      </c>
      <c r="BB28" s="11">
        <v>217121151.7</v>
      </c>
      <c r="BC28" s="11">
        <v>225785904.2</v>
      </c>
      <c r="BD28" s="11">
        <v>225785904.2</v>
      </c>
      <c r="BE28" s="11">
        <v>225783414.47</v>
      </c>
      <c r="BF28" s="11">
        <v>228424446.49</v>
      </c>
      <c r="BG28" s="11">
        <v>227645310.76</v>
      </c>
      <c r="BH28" s="11">
        <v>227645310.76</v>
      </c>
      <c r="BI28" s="11">
        <v>227760577.95</v>
      </c>
      <c r="BJ28" s="11">
        <v>245463050.23</v>
      </c>
      <c r="BK28" s="11">
        <v>245463050.23</v>
      </c>
      <c r="BL28" s="11">
        <v>245463050.23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1103585.08</v>
      </c>
      <c r="D29" s="11">
        <v>16393037.64</v>
      </c>
      <c r="E29" s="11">
        <v>16393037.64</v>
      </c>
      <c r="F29" s="11">
        <v>16393037.64</v>
      </c>
      <c r="G29" s="11">
        <v>16393037.64</v>
      </c>
      <c r="H29" s="11">
        <v>16393037.64</v>
      </c>
      <c r="I29" s="11">
        <v>16393037.64</v>
      </c>
      <c r="J29" s="11">
        <v>16393037.64</v>
      </c>
      <c r="K29" s="11">
        <v>16393037.64</v>
      </c>
      <c r="L29" s="11">
        <v>16393037.64</v>
      </c>
      <c r="M29" s="11">
        <v>16393037.64</v>
      </c>
      <c r="N29" s="11">
        <v>16393037.64</v>
      </c>
      <c r="O29" s="11">
        <v>16393037.64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999168.41</v>
      </c>
      <c r="AZ29" s="11">
        <v>16288620.97</v>
      </c>
      <c r="BA29" s="11">
        <v>16288620.97</v>
      </c>
      <c r="BB29" s="11">
        <v>16288620.97</v>
      </c>
      <c r="BC29" s="11">
        <v>16288620.97</v>
      </c>
      <c r="BD29" s="11">
        <v>16288620.97</v>
      </c>
      <c r="BE29" s="11">
        <v>16288620.97</v>
      </c>
      <c r="BF29" s="11">
        <v>16288620.97</v>
      </c>
      <c r="BG29" s="11">
        <v>16288620.97</v>
      </c>
      <c r="BH29" s="11">
        <v>16288620.97</v>
      </c>
      <c r="BI29" s="11">
        <v>16288620.97</v>
      </c>
      <c r="BJ29" s="11">
        <v>16288620.97</v>
      </c>
      <c r="BK29" s="11">
        <v>16288620.97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0</v>
      </c>
      <c r="D31" s="11">
        <v>277210.05</v>
      </c>
      <c r="E31" s="11">
        <v>35719116.41</v>
      </c>
      <c r="F31" s="11">
        <v>35760732.23</v>
      </c>
      <c r="G31" s="11">
        <v>35760732.23</v>
      </c>
      <c r="H31" s="11">
        <v>35760732.23</v>
      </c>
      <c r="I31" s="11">
        <v>35760732.23</v>
      </c>
      <c r="J31" s="11">
        <v>35760732.23</v>
      </c>
      <c r="K31" s="11">
        <v>35760732.23</v>
      </c>
      <c r="L31" s="11">
        <v>35760732.23</v>
      </c>
      <c r="M31" s="11">
        <v>35760732.23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0</v>
      </c>
      <c r="AZ31" s="11">
        <v>221768.04</v>
      </c>
      <c r="BA31" s="11">
        <v>28614130.69</v>
      </c>
      <c r="BB31" s="11">
        <v>28647423.35</v>
      </c>
      <c r="BC31" s="11">
        <v>28647423.35</v>
      </c>
      <c r="BD31" s="11">
        <v>28647423.35</v>
      </c>
      <c r="BE31" s="11">
        <v>28647423.35</v>
      </c>
      <c r="BF31" s="11">
        <v>28647423.35</v>
      </c>
      <c r="BG31" s="11">
        <v>28647423.35</v>
      </c>
      <c r="BH31" s="11">
        <v>28647423.35</v>
      </c>
      <c r="BI31" s="11">
        <v>28647423.35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7420326.04</v>
      </c>
      <c r="D32" s="11">
        <v>731910081.69</v>
      </c>
      <c r="E32" s="11">
        <v>737844542.16</v>
      </c>
      <c r="F32" s="11">
        <v>738811294.45</v>
      </c>
      <c r="G32" s="11">
        <v>738985050.8</v>
      </c>
      <c r="H32" s="11">
        <v>738985050.8</v>
      </c>
      <c r="I32" s="11">
        <v>738985050.8</v>
      </c>
      <c r="J32" s="11">
        <v>739014018.14</v>
      </c>
      <c r="K32" s="11">
        <v>739012356.62</v>
      </c>
      <c r="L32" s="11">
        <v>738972246.35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5936260.76</v>
      </c>
      <c r="AZ32" s="11">
        <v>585528061.3</v>
      </c>
      <c r="BA32" s="11">
        <v>590275629.67</v>
      </c>
      <c r="BB32" s="11">
        <v>591049031.5</v>
      </c>
      <c r="BC32" s="11">
        <v>591188036.58</v>
      </c>
      <c r="BD32" s="11">
        <v>591188036.58</v>
      </c>
      <c r="BE32" s="11">
        <v>591188036.58</v>
      </c>
      <c r="BF32" s="11">
        <v>591211210.45</v>
      </c>
      <c r="BG32" s="11">
        <v>591209881.23</v>
      </c>
      <c r="BH32" s="11">
        <v>591177793.01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750819.64</v>
      </c>
      <c r="D33" s="11">
        <v>4245178.05</v>
      </c>
      <c r="E33" s="11">
        <v>4245178.05</v>
      </c>
      <c r="F33" s="11">
        <v>4245178.05</v>
      </c>
      <c r="G33" s="11">
        <v>4245178.05</v>
      </c>
      <c r="H33" s="11">
        <v>4245178.05</v>
      </c>
      <c r="I33" s="11">
        <v>4245178.05</v>
      </c>
      <c r="J33" s="11">
        <v>4245178.05</v>
      </c>
      <c r="K33" s="11">
        <v>4245178.05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676135.11</v>
      </c>
      <c r="AZ33" s="11">
        <v>4165806.32</v>
      </c>
      <c r="BA33" s="11">
        <v>4165806.32</v>
      </c>
      <c r="BB33" s="11">
        <v>4165806.32</v>
      </c>
      <c r="BC33" s="11">
        <v>4165806.32</v>
      </c>
      <c r="BD33" s="11">
        <v>4165806.32</v>
      </c>
      <c r="BE33" s="11">
        <v>4165806.32</v>
      </c>
      <c r="BF33" s="11">
        <v>4165806.32</v>
      </c>
      <c r="BG33" s="11">
        <v>4165806.32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0</v>
      </c>
      <c r="D35" s="11">
        <v>0</v>
      </c>
      <c r="E35" s="11">
        <v>2922920.76</v>
      </c>
      <c r="F35" s="11">
        <v>2922920.76</v>
      </c>
      <c r="G35" s="11">
        <v>2922920.76</v>
      </c>
      <c r="H35" s="11">
        <v>2922920.76</v>
      </c>
      <c r="I35" s="11">
        <v>2922920.76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0</v>
      </c>
      <c r="AZ35" s="11">
        <v>0</v>
      </c>
      <c r="BA35" s="11">
        <v>2338336.62</v>
      </c>
      <c r="BB35" s="11">
        <v>2338336.62</v>
      </c>
      <c r="BC35" s="11">
        <v>2338336.62</v>
      </c>
      <c r="BD35" s="11">
        <v>2338336.62</v>
      </c>
      <c r="BE35" s="11">
        <v>2338336.62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23305181.37</v>
      </c>
      <c r="D36" s="11">
        <v>868028294.22</v>
      </c>
      <c r="E36" s="11">
        <v>874894038.24</v>
      </c>
      <c r="F36" s="11">
        <v>875441783.21</v>
      </c>
      <c r="G36" s="11">
        <v>875441783.21</v>
      </c>
      <c r="H36" s="11">
        <v>874987553.79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20058467.55</v>
      </c>
      <c r="AZ36" s="11">
        <v>697949644.92</v>
      </c>
      <c r="BA36" s="11">
        <v>703442239.94</v>
      </c>
      <c r="BB36" s="11">
        <v>703880435.92</v>
      </c>
      <c r="BC36" s="11">
        <v>703880435.92</v>
      </c>
      <c r="BD36" s="11">
        <v>703517052.39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64613844.62</v>
      </c>
      <c r="D37" s="11">
        <v>65113844.12</v>
      </c>
      <c r="E37" s="11">
        <v>65113844.12</v>
      </c>
      <c r="F37" s="11">
        <v>65112003.22</v>
      </c>
      <c r="G37" s="11">
        <v>65112003.22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64296609.6</v>
      </c>
      <c r="AZ37" s="11">
        <v>64796609.1</v>
      </c>
      <c r="BA37" s="11">
        <v>64796609.1</v>
      </c>
      <c r="BB37" s="11">
        <v>64794768.2</v>
      </c>
      <c r="BC37" s="11">
        <v>64794768.2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0</v>
      </c>
      <c r="D38" s="11">
        <v>0</v>
      </c>
      <c r="E38" s="11">
        <v>0</v>
      </c>
      <c r="F38" s="11">
        <v>0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0</v>
      </c>
      <c r="AZ38" s="11">
        <v>0</v>
      </c>
      <c r="BA38" s="11">
        <v>0</v>
      </c>
      <c r="BB38" s="11">
        <v>0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0</v>
      </c>
      <c r="D39" s="11">
        <v>24693.99</v>
      </c>
      <c r="E39" s="11">
        <v>44920853.86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0</v>
      </c>
      <c r="AZ39" s="11">
        <v>20989.89</v>
      </c>
      <c r="BA39" s="11">
        <v>38182725.81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310382439.06</v>
      </c>
      <c r="D40" s="11">
        <v>1501306286.7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264292506.84</v>
      </c>
      <c r="AZ40" s="11">
        <v>1271910733.44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18698625.67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18054097.09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ht="15" customHeight="1" outlineLevel="1" spans="2:8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ht="15" customHeight="1" outlineLevel="1" spans="2:8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</row>
    <row r="46" ht="15" customHeight="1" outlineLevel="1" spans="2:85">
      <c r="B46" s="10">
        <v>201506</v>
      </c>
      <c r="C46" s="13">
        <f t="shared" ref="C46:AJ54" si="0">IFERROR(IF(D7="","",D7/C7),0)</f>
        <v>0</v>
      </c>
      <c r="D46" s="13">
        <f t="shared" si="0"/>
        <v>0</v>
      </c>
      <c r="E46" s="13">
        <f t="shared" si="0"/>
        <v>4.27055332746421</v>
      </c>
      <c r="F46" s="13">
        <f t="shared" si="0"/>
        <v>1.04750745358013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0</v>
      </c>
      <c r="AZ46" s="13">
        <f t="shared" si="1"/>
        <v>0</v>
      </c>
      <c r="BA46" s="13">
        <f t="shared" si="1"/>
        <v>4.27055332746421</v>
      </c>
      <c r="BB46" s="13">
        <f t="shared" si="1"/>
        <v>1.04750745358013</v>
      </c>
      <c r="BC46" s="13">
        <f t="shared" si="1"/>
        <v>1</v>
      </c>
      <c r="BD46" s="13">
        <f t="shared" si="1"/>
        <v>1</v>
      </c>
      <c r="BE46" s="13">
        <f t="shared" si="1"/>
        <v>1</v>
      </c>
      <c r="BF46" s="13">
        <f t="shared" si="1"/>
        <v>1</v>
      </c>
      <c r="BG46" s="13">
        <f t="shared" si="1"/>
        <v>1</v>
      </c>
      <c r="BH46" s="13">
        <f t="shared" si="1"/>
        <v>1</v>
      </c>
      <c r="BI46" s="13">
        <f t="shared" si="1"/>
        <v>1</v>
      </c>
      <c r="BJ46" s="13">
        <f t="shared" si="1"/>
        <v>1</v>
      </c>
      <c r="BK46" s="13">
        <f t="shared" si="1"/>
        <v>1</v>
      </c>
      <c r="BL46" s="13">
        <f t="shared" si="1"/>
        <v>1</v>
      </c>
      <c r="BM46" s="13">
        <f t="shared" si="1"/>
        <v>1</v>
      </c>
      <c r="BN46" s="13">
        <f t="shared" si="1"/>
        <v>1</v>
      </c>
      <c r="BO46" s="13">
        <f t="shared" si="1"/>
        <v>1</v>
      </c>
      <c r="BP46" s="13">
        <f t="shared" si="1"/>
        <v>1</v>
      </c>
      <c r="BQ46" s="13">
        <f t="shared" si="1"/>
        <v>1</v>
      </c>
      <c r="BR46" s="13">
        <f t="shared" si="1"/>
        <v>1</v>
      </c>
      <c r="BS46" s="13">
        <f t="shared" si="1"/>
        <v>1</v>
      </c>
      <c r="BT46" s="13">
        <f t="shared" si="1"/>
        <v>1</v>
      </c>
      <c r="BU46" s="13">
        <f t="shared" si="1"/>
        <v>1</v>
      </c>
      <c r="BV46" s="13">
        <f t="shared" si="1"/>
        <v>1</v>
      </c>
      <c r="BW46" s="13">
        <f t="shared" si="1"/>
        <v>1</v>
      </c>
      <c r="BX46" s="13">
        <f t="shared" si="1"/>
        <v>1</v>
      </c>
      <c r="BY46" s="13">
        <f t="shared" si="1"/>
        <v>1</v>
      </c>
      <c r="BZ46" s="13">
        <f t="shared" si="1"/>
        <v>1</v>
      </c>
      <c r="CA46" s="13">
        <f t="shared" si="1"/>
        <v>1</v>
      </c>
      <c r="CB46" s="13">
        <f t="shared" si="1"/>
        <v>1</v>
      </c>
      <c r="CC46" s="13">
        <f t="shared" si="1"/>
        <v>1</v>
      </c>
      <c r="CD46" s="13">
        <f t="shared" si="1"/>
        <v>1</v>
      </c>
      <c r="CE46" s="13">
        <f t="shared" si="1"/>
        <v>1</v>
      </c>
      <c r="CF46" s="13">
        <f t="shared" si="1"/>
        <v>1</v>
      </c>
      <c r="CG46" s="13" t="str">
        <f>IFERROR(IF(CH7="","",CH7/CG7),0)</f>
        <v/>
      </c>
    </row>
    <row r="47" ht="15" customHeight="1" outlineLevel="1" spans="2:85">
      <c r="B47" s="10">
        <v>201509</v>
      </c>
      <c r="C47" s="13">
        <f t="shared" si="0"/>
        <v>0</v>
      </c>
      <c r="D47" s="13">
        <f t="shared" si="0"/>
        <v>2.12988020734987</v>
      </c>
      <c r="E47" s="13">
        <f t="shared" si="0"/>
        <v>1.05469876172289</v>
      </c>
      <c r="F47" s="13">
        <f t="shared" si="0"/>
        <v>0.99966643812992</v>
      </c>
      <c r="G47" s="13">
        <f t="shared" si="0"/>
        <v>1.00023562223368</v>
      </c>
      <c r="H47" s="13">
        <f t="shared" si="0"/>
        <v>1.0048189482729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1.00000042225682</v>
      </c>
      <c r="Q47" s="13">
        <f t="shared" si="0"/>
        <v>0.998418531198824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0</v>
      </c>
      <c r="AZ47" s="13">
        <f t="shared" si="1"/>
        <v>2.12988020734987</v>
      </c>
      <c r="BA47" s="13">
        <f t="shared" si="1"/>
        <v>1.05469876172289</v>
      </c>
      <c r="BB47" s="13">
        <f t="shared" si="1"/>
        <v>0.99966643812992</v>
      </c>
      <c r="BC47" s="13">
        <f t="shared" si="1"/>
        <v>1.00023562223368</v>
      </c>
      <c r="BD47" s="13">
        <f t="shared" si="1"/>
        <v>1.0048189482729</v>
      </c>
      <c r="BE47" s="13">
        <f t="shared" si="1"/>
        <v>1</v>
      </c>
      <c r="BF47" s="13">
        <f t="shared" si="1"/>
        <v>1</v>
      </c>
      <c r="BG47" s="13">
        <f t="shared" si="1"/>
        <v>1</v>
      </c>
      <c r="BH47" s="13">
        <f t="shared" si="1"/>
        <v>1</v>
      </c>
      <c r="BI47" s="13">
        <f t="shared" si="1"/>
        <v>1</v>
      </c>
      <c r="BJ47" s="13">
        <f t="shared" si="1"/>
        <v>1</v>
      </c>
      <c r="BK47" s="13">
        <f t="shared" si="1"/>
        <v>1</v>
      </c>
      <c r="BL47" s="13">
        <f t="shared" si="1"/>
        <v>1.00000042225682</v>
      </c>
      <c r="BM47" s="13">
        <f t="shared" si="1"/>
        <v>0.998418531198824</v>
      </c>
      <c r="BN47" s="13">
        <f t="shared" si="1"/>
        <v>1</v>
      </c>
      <c r="BO47" s="13">
        <f t="shared" si="1"/>
        <v>1</v>
      </c>
      <c r="BP47" s="13">
        <f t="shared" si="1"/>
        <v>1</v>
      </c>
      <c r="BQ47" s="13">
        <f t="shared" si="1"/>
        <v>1</v>
      </c>
      <c r="BR47" s="13">
        <f t="shared" si="1"/>
        <v>1</v>
      </c>
      <c r="BS47" s="13">
        <f t="shared" si="1"/>
        <v>1</v>
      </c>
      <c r="BT47" s="13">
        <f t="shared" si="1"/>
        <v>1</v>
      </c>
      <c r="BU47" s="13">
        <f t="shared" si="1"/>
        <v>1</v>
      </c>
      <c r="BV47" s="13">
        <f t="shared" si="1"/>
        <v>1</v>
      </c>
      <c r="BW47" s="13">
        <f t="shared" si="1"/>
        <v>1</v>
      </c>
      <c r="BX47" s="13">
        <f t="shared" si="1"/>
        <v>1</v>
      </c>
      <c r="BY47" s="13">
        <f t="shared" si="1"/>
        <v>1</v>
      </c>
      <c r="BZ47" s="13">
        <f t="shared" si="1"/>
        <v>1</v>
      </c>
      <c r="CA47" s="13">
        <f t="shared" si="1"/>
        <v>1</v>
      </c>
      <c r="CB47" s="13">
        <f t="shared" si="1"/>
        <v>1</v>
      </c>
      <c r="CC47" s="13">
        <f t="shared" si="1"/>
        <v>1</v>
      </c>
      <c r="CD47" s="13">
        <f t="shared" si="1"/>
        <v>1</v>
      </c>
      <c r="CE47" s="13">
        <f t="shared" si="1"/>
        <v>1</v>
      </c>
      <c r="CF47" s="13" t="str">
        <f t="shared" si="1"/>
        <v/>
      </c>
      <c r="CG47" s="13" t="s">
        <v>25</v>
      </c>
    </row>
    <row r="48" ht="15" customHeight="1" outlineLevel="1" spans="2:85">
      <c r="B48" s="10">
        <v>201512</v>
      </c>
      <c r="C48" s="13">
        <f t="shared" si="0"/>
        <v>0</v>
      </c>
      <c r="D48" s="13">
        <f t="shared" si="0"/>
        <v>1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0</v>
      </c>
      <c r="AZ48" s="13">
        <f t="shared" si="1"/>
        <v>1</v>
      </c>
      <c r="BA48" s="13">
        <f t="shared" si="1"/>
        <v>1</v>
      </c>
      <c r="BB48" s="13">
        <f t="shared" si="1"/>
        <v>1</v>
      </c>
      <c r="BC48" s="13">
        <f t="shared" si="1"/>
        <v>1</v>
      </c>
      <c r="BD48" s="13">
        <f t="shared" si="1"/>
        <v>1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>
        <f t="shared" si="1"/>
        <v>1</v>
      </c>
      <c r="CB48" s="13">
        <f t="shared" si="1"/>
        <v>1</v>
      </c>
      <c r="CC48" s="13">
        <f t="shared" si="1"/>
        <v>1</v>
      </c>
      <c r="CD48" s="13">
        <f t="shared" si="1"/>
        <v>1</v>
      </c>
      <c r="CE48" s="13" t="str">
        <f t="shared" si="1"/>
        <v/>
      </c>
      <c r="CF48" s="13" t="s">
        <v>25</v>
      </c>
      <c r="CG48" s="13" t="s">
        <v>25</v>
      </c>
    </row>
    <row r="49" ht="15" customHeight="1" outlineLevel="1" spans="2:85">
      <c r="B49" s="10">
        <v>201603</v>
      </c>
      <c r="C49" s="13">
        <f t="shared" si="0"/>
        <v>0</v>
      </c>
      <c r="D49" s="13">
        <f t="shared" si="0"/>
        <v>0</v>
      </c>
      <c r="E49" s="13">
        <f t="shared" si="0"/>
        <v>0</v>
      </c>
      <c r="F49" s="13">
        <f t="shared" si="0"/>
        <v>0</v>
      </c>
      <c r="G49" s="13">
        <f t="shared" si="0"/>
        <v>0</v>
      </c>
      <c r="H49" s="13">
        <f t="shared" si="0"/>
        <v>0</v>
      </c>
      <c r="I49" s="13">
        <f t="shared" si="0"/>
        <v>0</v>
      </c>
      <c r="J49" s="13">
        <f t="shared" si="0"/>
        <v>0</v>
      </c>
      <c r="K49" s="13">
        <f t="shared" si="0"/>
        <v>0</v>
      </c>
      <c r="L49" s="13">
        <f t="shared" si="0"/>
        <v>0</v>
      </c>
      <c r="M49" s="13">
        <f t="shared" si="0"/>
        <v>0</v>
      </c>
      <c r="N49" s="13">
        <f t="shared" si="0"/>
        <v>0</v>
      </c>
      <c r="O49" s="13">
        <f t="shared" si="0"/>
        <v>0</v>
      </c>
      <c r="P49" s="13">
        <f t="shared" si="0"/>
        <v>0</v>
      </c>
      <c r="Q49" s="13">
        <f t="shared" si="0"/>
        <v>0</v>
      </c>
      <c r="R49" s="13">
        <f t="shared" si="0"/>
        <v>0</v>
      </c>
      <c r="S49" s="13">
        <f t="shared" si="0"/>
        <v>0</v>
      </c>
      <c r="T49" s="13">
        <f t="shared" si="0"/>
        <v>0</v>
      </c>
      <c r="U49" s="13">
        <f t="shared" si="0"/>
        <v>0</v>
      </c>
      <c r="V49" s="13">
        <f t="shared" si="0"/>
        <v>0</v>
      </c>
      <c r="W49" s="13">
        <f t="shared" si="0"/>
        <v>0</v>
      </c>
      <c r="X49" s="13">
        <f t="shared" si="0"/>
        <v>0</v>
      </c>
      <c r="Y49" s="13">
        <f t="shared" si="0"/>
        <v>0</v>
      </c>
      <c r="Z49" s="13">
        <f t="shared" si="0"/>
        <v>0</v>
      </c>
      <c r="AA49" s="13">
        <f t="shared" si="0"/>
        <v>0</v>
      </c>
      <c r="AB49" s="13">
        <f t="shared" si="0"/>
        <v>0</v>
      </c>
      <c r="AC49" s="13">
        <f t="shared" si="0"/>
        <v>0</v>
      </c>
      <c r="AD49" s="13">
        <f t="shared" si="0"/>
        <v>0</v>
      </c>
      <c r="AE49" s="13">
        <f t="shared" si="0"/>
        <v>0</v>
      </c>
      <c r="AF49" s="13">
        <f t="shared" si="0"/>
        <v>0</v>
      </c>
      <c r="AG49" s="13">
        <f t="shared" si="0"/>
        <v>0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0</v>
      </c>
      <c r="AZ49" s="13">
        <f t="shared" si="1"/>
        <v>0</v>
      </c>
      <c r="BA49" s="13">
        <f t="shared" si="1"/>
        <v>0</v>
      </c>
      <c r="BB49" s="13">
        <f t="shared" si="1"/>
        <v>0</v>
      </c>
      <c r="BC49" s="13">
        <f t="shared" si="1"/>
        <v>0</v>
      </c>
      <c r="BD49" s="13">
        <f t="shared" si="1"/>
        <v>0</v>
      </c>
      <c r="BE49" s="13">
        <f t="shared" si="1"/>
        <v>0</v>
      </c>
      <c r="BF49" s="13">
        <f t="shared" si="1"/>
        <v>0</v>
      </c>
      <c r="BG49" s="13">
        <f t="shared" si="1"/>
        <v>0</v>
      </c>
      <c r="BH49" s="13">
        <f t="shared" si="1"/>
        <v>0</v>
      </c>
      <c r="BI49" s="13">
        <f t="shared" si="1"/>
        <v>0</v>
      </c>
      <c r="BJ49" s="13">
        <f t="shared" si="1"/>
        <v>0</v>
      </c>
      <c r="BK49" s="13">
        <f t="shared" si="1"/>
        <v>0</v>
      </c>
      <c r="BL49" s="13">
        <f t="shared" si="1"/>
        <v>0</v>
      </c>
      <c r="BM49" s="13">
        <f t="shared" si="1"/>
        <v>0</v>
      </c>
      <c r="BN49" s="13">
        <f t="shared" si="1"/>
        <v>0</v>
      </c>
      <c r="BO49" s="13">
        <f t="shared" si="1"/>
        <v>0</v>
      </c>
      <c r="BP49" s="13">
        <f t="shared" si="1"/>
        <v>0</v>
      </c>
      <c r="BQ49" s="13">
        <f t="shared" si="1"/>
        <v>0</v>
      </c>
      <c r="BR49" s="13">
        <f t="shared" si="1"/>
        <v>0</v>
      </c>
      <c r="BS49" s="13">
        <f t="shared" si="1"/>
        <v>0</v>
      </c>
      <c r="BT49" s="13">
        <f t="shared" si="1"/>
        <v>0</v>
      </c>
      <c r="BU49" s="13">
        <f t="shared" si="1"/>
        <v>0</v>
      </c>
      <c r="BV49" s="13">
        <f t="shared" si="1"/>
        <v>0</v>
      </c>
      <c r="BW49" s="13">
        <f t="shared" si="1"/>
        <v>0</v>
      </c>
      <c r="BX49" s="13">
        <f t="shared" si="1"/>
        <v>0</v>
      </c>
      <c r="BY49" s="13">
        <f t="shared" si="1"/>
        <v>0</v>
      </c>
      <c r="BZ49" s="13">
        <f t="shared" si="1"/>
        <v>0</v>
      </c>
      <c r="CA49" s="13">
        <f t="shared" si="1"/>
        <v>0</v>
      </c>
      <c r="CB49" s="13">
        <f t="shared" si="1"/>
        <v>0</v>
      </c>
      <c r="CC49" s="13">
        <f t="shared" si="1"/>
        <v>0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</row>
    <row r="50" ht="15" customHeight="1" outlineLevel="1" spans="2:85">
      <c r="B50" s="10">
        <v>201606</v>
      </c>
      <c r="C50" s="13">
        <f t="shared" si="0"/>
        <v>0</v>
      </c>
      <c r="D50" s="13">
        <f t="shared" si="0"/>
        <v>0</v>
      </c>
      <c r="E50" s="13">
        <f t="shared" si="0"/>
        <v>1</v>
      </c>
      <c r="F50" s="13">
        <f t="shared" si="0"/>
        <v>1</v>
      </c>
      <c r="G50" s="13">
        <f t="shared" si="0"/>
        <v>1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0</v>
      </c>
      <c r="AZ50" s="13">
        <f t="shared" si="1"/>
        <v>0</v>
      </c>
      <c r="BA50" s="13">
        <f t="shared" si="1"/>
        <v>1</v>
      </c>
      <c r="BB50" s="13">
        <f t="shared" si="1"/>
        <v>1</v>
      </c>
      <c r="BC50" s="13">
        <f t="shared" si="1"/>
        <v>1</v>
      </c>
      <c r="BD50" s="13">
        <f t="shared" si="1"/>
        <v>1</v>
      </c>
      <c r="BE50" s="13">
        <f t="shared" si="1"/>
        <v>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>
        <f t="shared" si="1"/>
        <v>1</v>
      </c>
      <c r="BZ50" s="13">
        <f t="shared" si="1"/>
        <v>1</v>
      </c>
      <c r="CA50" s="13">
        <f t="shared" si="1"/>
        <v>1</v>
      </c>
      <c r="CB50" s="13">
        <f t="shared" si="1"/>
        <v>1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</row>
    <row r="51" ht="15" customHeight="1" outlineLevel="1" spans="2:85">
      <c r="B51" s="10">
        <v>201609</v>
      </c>
      <c r="C51" s="13">
        <f t="shared" si="0"/>
        <v>0</v>
      </c>
      <c r="D51" s="13">
        <f t="shared" si="0"/>
        <v>1.00257947653126</v>
      </c>
      <c r="E51" s="13">
        <f t="shared" si="0"/>
        <v>0.999985929363348</v>
      </c>
      <c r="F51" s="13">
        <f t="shared" si="0"/>
        <v>1.00031148185277</v>
      </c>
      <c r="G51" s="13">
        <f t="shared" si="0"/>
        <v>0.999839706573543</v>
      </c>
      <c r="H51" s="13">
        <f t="shared" si="0"/>
        <v>1</v>
      </c>
      <c r="I51" s="13">
        <f t="shared" si="0"/>
        <v>1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0.999971059970704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0</v>
      </c>
      <c r="AZ51" s="13">
        <f t="shared" si="1"/>
        <v>1.00257947653126</v>
      </c>
      <c r="BA51" s="13">
        <f t="shared" si="1"/>
        <v>0.999985929363348</v>
      </c>
      <c r="BB51" s="13">
        <f t="shared" si="1"/>
        <v>1.00031148185277</v>
      </c>
      <c r="BC51" s="13">
        <f t="shared" si="1"/>
        <v>0.999839706573543</v>
      </c>
      <c r="BD51" s="13">
        <f t="shared" si="1"/>
        <v>1</v>
      </c>
      <c r="BE51" s="13">
        <f t="shared" si="1"/>
        <v>1</v>
      </c>
      <c r="BF51" s="13">
        <f t="shared" si="1"/>
        <v>1</v>
      </c>
      <c r="BG51" s="13">
        <f t="shared" si="1"/>
        <v>1</v>
      </c>
      <c r="BH51" s="13">
        <f t="shared" si="1"/>
        <v>1</v>
      </c>
      <c r="BI51" s="13">
        <f t="shared" si="1"/>
        <v>0.999971059970704</v>
      </c>
      <c r="BJ51" s="13">
        <f t="shared" si="1"/>
        <v>1</v>
      </c>
      <c r="BK51" s="13">
        <f t="shared" si="1"/>
        <v>1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>
        <f t="shared" si="1"/>
        <v>1</v>
      </c>
      <c r="BY51" s="13">
        <f t="shared" si="1"/>
        <v>1</v>
      </c>
      <c r="BZ51" s="13">
        <f t="shared" si="1"/>
        <v>1</v>
      </c>
      <c r="CA51" s="13">
        <f t="shared" si="1"/>
        <v>1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</row>
    <row r="52" ht="15" customHeight="1" outlineLevel="1" spans="2:85">
      <c r="B52" s="10">
        <v>201612</v>
      </c>
      <c r="C52" s="13">
        <f t="shared" si="0"/>
        <v>1</v>
      </c>
      <c r="D52" s="13">
        <f t="shared" si="0"/>
        <v>1</v>
      </c>
      <c r="E52" s="13">
        <f t="shared" si="0"/>
        <v>1</v>
      </c>
      <c r="F52" s="13">
        <f t="shared" si="0"/>
        <v>1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1</v>
      </c>
      <c r="AZ52" s="13">
        <f t="shared" si="1"/>
        <v>1</v>
      </c>
      <c r="BA52" s="13">
        <f t="shared" si="1"/>
        <v>1</v>
      </c>
      <c r="BB52" s="13">
        <f t="shared" si="1"/>
        <v>1</v>
      </c>
      <c r="BC52" s="13">
        <f t="shared" si="1"/>
        <v>1</v>
      </c>
      <c r="BD52" s="13">
        <f t="shared" si="1"/>
        <v>1</v>
      </c>
      <c r="BE52" s="13">
        <f t="shared" si="1"/>
        <v>1</v>
      </c>
      <c r="BF52" s="13">
        <f t="shared" si="1"/>
        <v>1</v>
      </c>
      <c r="BG52" s="13">
        <f t="shared" si="1"/>
        <v>1</v>
      </c>
      <c r="BH52" s="13">
        <f t="shared" si="1"/>
        <v>1</v>
      </c>
      <c r="BI52" s="13">
        <f t="shared" si="1"/>
        <v>1</v>
      </c>
      <c r="BJ52" s="13">
        <f t="shared" si="1"/>
        <v>1</v>
      </c>
      <c r="BK52" s="13">
        <f t="shared" si="1"/>
        <v>1</v>
      </c>
      <c r="BL52" s="13">
        <f t="shared" si="1"/>
        <v>1</v>
      </c>
      <c r="BM52" s="13">
        <f t="shared" si="1"/>
        <v>1</v>
      </c>
      <c r="BN52" s="13">
        <f t="shared" si="1"/>
        <v>1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>
        <f t="shared" si="1"/>
        <v>1</v>
      </c>
      <c r="BX52" s="13">
        <f t="shared" si="1"/>
        <v>1</v>
      </c>
      <c r="BY52" s="13">
        <f t="shared" si="1"/>
        <v>1</v>
      </c>
      <c r="BZ52" s="13">
        <f t="shared" si="1"/>
        <v>1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</row>
    <row r="53" ht="15" customHeight="1" outlineLevel="1" spans="2:85">
      <c r="B53" s="10">
        <v>201703</v>
      </c>
      <c r="C53" s="13">
        <f t="shared" si="0"/>
        <v>0</v>
      </c>
      <c r="D53" s="13">
        <f t="shared" si="0"/>
        <v>0</v>
      </c>
      <c r="E53" s="13">
        <f t="shared" si="0"/>
        <v>0</v>
      </c>
      <c r="F53" s="13">
        <f t="shared" si="0"/>
        <v>0</v>
      </c>
      <c r="G53" s="13">
        <f t="shared" si="0"/>
        <v>0</v>
      </c>
      <c r="H53" s="13">
        <f t="shared" si="0"/>
        <v>0</v>
      </c>
      <c r="I53" s="13">
        <f t="shared" si="0"/>
        <v>0</v>
      </c>
      <c r="J53" s="13">
        <f t="shared" si="0"/>
        <v>0</v>
      </c>
      <c r="K53" s="13">
        <f t="shared" si="0"/>
        <v>0</v>
      </c>
      <c r="L53" s="13">
        <f t="shared" si="0"/>
        <v>0</v>
      </c>
      <c r="M53" s="13">
        <f t="shared" si="0"/>
        <v>0</v>
      </c>
      <c r="N53" s="13">
        <f t="shared" si="0"/>
        <v>0</v>
      </c>
      <c r="O53" s="13">
        <f t="shared" si="0"/>
        <v>0</v>
      </c>
      <c r="P53" s="13">
        <f t="shared" si="0"/>
        <v>0</v>
      </c>
      <c r="Q53" s="13">
        <f t="shared" si="0"/>
        <v>0</v>
      </c>
      <c r="R53" s="13">
        <f t="shared" si="0"/>
        <v>0</v>
      </c>
      <c r="S53" s="13">
        <f t="shared" si="0"/>
        <v>0</v>
      </c>
      <c r="T53" s="13">
        <f t="shared" si="0"/>
        <v>0</v>
      </c>
      <c r="U53" s="13">
        <f t="shared" si="0"/>
        <v>0</v>
      </c>
      <c r="V53" s="13">
        <f t="shared" si="0"/>
        <v>0</v>
      </c>
      <c r="W53" s="13">
        <f t="shared" si="0"/>
        <v>0</v>
      </c>
      <c r="X53" s="13">
        <f t="shared" si="0"/>
        <v>0</v>
      </c>
      <c r="Y53" s="13">
        <f t="shared" si="0"/>
        <v>0</v>
      </c>
      <c r="Z53" s="13">
        <f t="shared" si="0"/>
        <v>0</v>
      </c>
      <c r="AA53" s="13">
        <f t="shared" si="0"/>
        <v>0</v>
      </c>
      <c r="AB53" s="13">
        <f t="shared" si="0"/>
        <v>0</v>
      </c>
      <c r="AC53" s="13">
        <f t="shared" si="0"/>
        <v>0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0</v>
      </c>
      <c r="AZ53" s="13">
        <f t="shared" si="1"/>
        <v>0</v>
      </c>
      <c r="BA53" s="13">
        <f t="shared" si="1"/>
        <v>0</v>
      </c>
      <c r="BB53" s="13">
        <f t="shared" si="1"/>
        <v>0</v>
      </c>
      <c r="BC53" s="13">
        <f t="shared" si="1"/>
        <v>0</v>
      </c>
      <c r="BD53" s="13">
        <f t="shared" si="1"/>
        <v>0</v>
      </c>
      <c r="BE53" s="13">
        <f t="shared" si="1"/>
        <v>0</v>
      </c>
      <c r="BF53" s="13">
        <f t="shared" si="1"/>
        <v>0</v>
      </c>
      <c r="BG53" s="13">
        <f t="shared" si="1"/>
        <v>0</v>
      </c>
      <c r="BH53" s="13">
        <f t="shared" si="1"/>
        <v>0</v>
      </c>
      <c r="BI53" s="13">
        <f t="shared" si="1"/>
        <v>0</v>
      </c>
      <c r="BJ53" s="13">
        <f t="shared" si="1"/>
        <v>0</v>
      </c>
      <c r="BK53" s="13">
        <f t="shared" si="1"/>
        <v>0</v>
      </c>
      <c r="BL53" s="13">
        <f t="shared" si="1"/>
        <v>0</v>
      </c>
      <c r="BM53" s="13">
        <f t="shared" si="1"/>
        <v>0</v>
      </c>
      <c r="BN53" s="13">
        <f t="shared" si="1"/>
        <v>0</v>
      </c>
      <c r="BO53" s="13">
        <f t="shared" si="1"/>
        <v>0</v>
      </c>
      <c r="BP53" s="13">
        <f t="shared" si="1"/>
        <v>0</v>
      </c>
      <c r="BQ53" s="13">
        <f t="shared" si="1"/>
        <v>0</v>
      </c>
      <c r="BR53" s="13">
        <f t="shared" si="1"/>
        <v>0</v>
      </c>
      <c r="BS53" s="13">
        <f t="shared" si="1"/>
        <v>0</v>
      </c>
      <c r="BT53" s="13">
        <f t="shared" si="1"/>
        <v>0</v>
      </c>
      <c r="BU53" s="13">
        <f t="shared" si="1"/>
        <v>0</v>
      </c>
      <c r="BV53" s="13">
        <f t="shared" si="1"/>
        <v>0</v>
      </c>
      <c r="BW53" s="13">
        <f t="shared" si="1"/>
        <v>0</v>
      </c>
      <c r="BX53" s="13">
        <f t="shared" si="1"/>
        <v>0</v>
      </c>
      <c r="BY53" s="13">
        <f t="shared" si="1"/>
        <v>0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</row>
    <row r="54" ht="15" customHeight="1" outlineLevel="1" spans="2:85">
      <c r="B54" s="10">
        <v>201706</v>
      </c>
      <c r="C54" s="13">
        <f t="shared" si="0"/>
        <v>0</v>
      </c>
      <c r="D54" s="13">
        <f t="shared" si="0"/>
        <v>0</v>
      </c>
      <c r="E54" s="13">
        <f t="shared" si="0"/>
        <v>1.48775557139247</v>
      </c>
      <c r="F54" s="13">
        <f t="shared" si="0"/>
        <v>1</v>
      </c>
      <c r="G54" s="13">
        <f t="shared" ref="G54:AC69" si="2">IFERROR(IF(H15="","",H15/G15),0)</f>
        <v>1</v>
      </c>
      <c r="H54" s="13">
        <f t="shared" si="2"/>
        <v>1</v>
      </c>
      <c r="I54" s="13">
        <f t="shared" si="2"/>
        <v>1</v>
      </c>
      <c r="J54" s="13">
        <f t="shared" si="2"/>
        <v>1</v>
      </c>
      <c r="K54" s="13">
        <f t="shared" si="2"/>
        <v>1</v>
      </c>
      <c r="L54" s="13">
        <f t="shared" si="2"/>
        <v>1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1</v>
      </c>
      <c r="V54" s="13">
        <f t="shared" si="2"/>
        <v>1</v>
      </c>
      <c r="W54" s="13">
        <f t="shared" si="2"/>
        <v>1</v>
      </c>
      <c r="X54" s="13">
        <f t="shared" si="2"/>
        <v>1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0</v>
      </c>
      <c r="AZ54" s="13">
        <f t="shared" si="1"/>
        <v>0</v>
      </c>
      <c r="BA54" s="13">
        <f t="shared" si="1"/>
        <v>1.48775557139247</v>
      </c>
      <c r="BB54" s="13">
        <f t="shared" si="1"/>
        <v>1</v>
      </c>
      <c r="BC54" s="13">
        <f t="shared" ref="BC54:BY69" si="3">IFERROR(IF(BD15="","",BD15/BC15),0)</f>
        <v>1</v>
      </c>
      <c r="BD54" s="13">
        <f t="shared" si="3"/>
        <v>1</v>
      </c>
      <c r="BE54" s="13">
        <f t="shared" si="3"/>
        <v>1</v>
      </c>
      <c r="BF54" s="13">
        <f t="shared" si="3"/>
        <v>1</v>
      </c>
      <c r="BG54" s="13">
        <f t="shared" si="3"/>
        <v>1</v>
      </c>
      <c r="BH54" s="13">
        <f t="shared" si="3"/>
        <v>1</v>
      </c>
      <c r="BI54" s="13">
        <f t="shared" si="3"/>
        <v>1</v>
      </c>
      <c r="BJ54" s="13">
        <f t="shared" si="3"/>
        <v>1</v>
      </c>
      <c r="BK54" s="13">
        <f t="shared" si="3"/>
        <v>1</v>
      </c>
      <c r="BL54" s="13">
        <f t="shared" si="3"/>
        <v>1</v>
      </c>
      <c r="BM54" s="13">
        <f t="shared" si="3"/>
        <v>1</v>
      </c>
      <c r="BN54" s="13">
        <f t="shared" si="3"/>
        <v>1</v>
      </c>
      <c r="BO54" s="13">
        <f t="shared" si="3"/>
        <v>1</v>
      </c>
      <c r="BP54" s="13">
        <f t="shared" si="3"/>
        <v>1</v>
      </c>
      <c r="BQ54" s="13">
        <f t="shared" si="3"/>
        <v>1</v>
      </c>
      <c r="BR54" s="13">
        <f t="shared" si="3"/>
        <v>1</v>
      </c>
      <c r="BS54" s="13">
        <f t="shared" si="3"/>
        <v>1</v>
      </c>
      <c r="BT54" s="13">
        <f t="shared" si="3"/>
        <v>1</v>
      </c>
      <c r="BU54" s="13">
        <f t="shared" si="3"/>
        <v>1</v>
      </c>
      <c r="BV54" s="13">
        <f t="shared" si="3"/>
        <v>1</v>
      </c>
      <c r="BW54" s="13">
        <f t="shared" si="3"/>
        <v>1</v>
      </c>
      <c r="BX54" s="13">
        <f t="shared" si="3"/>
        <v>1</v>
      </c>
      <c r="BY54" s="13" t="str">
        <f t="shared" si="3"/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</row>
    <row r="55" ht="15" customHeight="1" outlineLevel="1" spans="2:85">
      <c r="B55" s="10">
        <v>201709</v>
      </c>
      <c r="C55" s="13">
        <f t="shared" ref="C55:M70" si="4">IFERROR(IF(D16="","",D16/C16),0)</f>
        <v>0</v>
      </c>
      <c r="D55" s="13">
        <f t="shared" si="4"/>
        <v>1.05179605146149</v>
      </c>
      <c r="E55" s="13">
        <f t="shared" si="4"/>
        <v>1.0025196646229</v>
      </c>
      <c r="F55" s="13">
        <f t="shared" si="4"/>
        <v>0.999902482242516</v>
      </c>
      <c r="G55" s="13">
        <f t="shared" si="2"/>
        <v>1</v>
      </c>
      <c r="H55" s="13">
        <f t="shared" si="2"/>
        <v>1</v>
      </c>
      <c r="I55" s="13">
        <f t="shared" si="2"/>
        <v>1</v>
      </c>
      <c r="J55" s="13">
        <f t="shared" si="2"/>
        <v>1</v>
      </c>
      <c r="K55" s="13">
        <f t="shared" si="2"/>
        <v>1</v>
      </c>
      <c r="L55" s="13">
        <f t="shared" si="2"/>
        <v>1</v>
      </c>
      <c r="M55" s="13">
        <f t="shared" si="2"/>
        <v>1</v>
      </c>
      <c r="N55" s="13">
        <f t="shared" si="2"/>
        <v>1</v>
      </c>
      <c r="O55" s="13">
        <f t="shared" si="2"/>
        <v>1</v>
      </c>
      <c r="P55" s="13">
        <f t="shared" si="2"/>
        <v>1</v>
      </c>
      <c r="Q55" s="13">
        <f t="shared" si="2"/>
        <v>1</v>
      </c>
      <c r="R55" s="13">
        <f t="shared" si="2"/>
        <v>1</v>
      </c>
      <c r="S55" s="13">
        <f t="shared" si="2"/>
        <v>1</v>
      </c>
      <c r="T55" s="13">
        <f t="shared" si="2"/>
        <v>1</v>
      </c>
      <c r="U55" s="13">
        <f t="shared" si="2"/>
        <v>1</v>
      </c>
      <c r="V55" s="13">
        <f t="shared" si="2"/>
        <v>1</v>
      </c>
      <c r="W55" s="13">
        <f t="shared" si="2"/>
        <v>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1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BI70" si="5">IFERROR(IF(AZ16="","",AZ16/AY16),0)</f>
        <v>0</v>
      </c>
      <c r="AZ55" s="13">
        <f t="shared" si="5"/>
        <v>1.05179605146149</v>
      </c>
      <c r="BA55" s="13">
        <f t="shared" si="5"/>
        <v>1.0025196646229</v>
      </c>
      <c r="BB55" s="13">
        <f t="shared" si="5"/>
        <v>0.999902482242516</v>
      </c>
      <c r="BC55" s="13">
        <f t="shared" si="3"/>
        <v>1</v>
      </c>
      <c r="BD55" s="13">
        <f t="shared" si="3"/>
        <v>1</v>
      </c>
      <c r="BE55" s="13">
        <f t="shared" si="3"/>
        <v>1</v>
      </c>
      <c r="BF55" s="13">
        <f t="shared" si="3"/>
        <v>1</v>
      </c>
      <c r="BG55" s="13">
        <f t="shared" si="3"/>
        <v>1</v>
      </c>
      <c r="BH55" s="13">
        <f t="shared" si="3"/>
        <v>1</v>
      </c>
      <c r="BI55" s="13">
        <f t="shared" si="3"/>
        <v>1</v>
      </c>
      <c r="BJ55" s="13">
        <f t="shared" si="3"/>
        <v>1</v>
      </c>
      <c r="BK55" s="13">
        <f t="shared" si="3"/>
        <v>1</v>
      </c>
      <c r="BL55" s="13">
        <f t="shared" si="3"/>
        <v>1</v>
      </c>
      <c r="BM55" s="13">
        <f t="shared" si="3"/>
        <v>1</v>
      </c>
      <c r="BN55" s="13">
        <f t="shared" si="3"/>
        <v>1</v>
      </c>
      <c r="BO55" s="13">
        <f t="shared" si="3"/>
        <v>1</v>
      </c>
      <c r="BP55" s="13">
        <f t="shared" si="3"/>
        <v>1</v>
      </c>
      <c r="BQ55" s="13">
        <f t="shared" si="3"/>
        <v>1</v>
      </c>
      <c r="BR55" s="13">
        <f t="shared" si="3"/>
        <v>1</v>
      </c>
      <c r="BS55" s="13">
        <f t="shared" si="3"/>
        <v>1</v>
      </c>
      <c r="BT55" s="13">
        <f t="shared" si="3"/>
        <v>1</v>
      </c>
      <c r="BU55" s="13">
        <f t="shared" si="3"/>
        <v>1</v>
      </c>
      <c r="BV55" s="13">
        <f t="shared" si="3"/>
        <v>1</v>
      </c>
      <c r="BW55" s="13">
        <f t="shared" si="3"/>
        <v>1</v>
      </c>
      <c r="BX55" s="13" t="str">
        <f t="shared" si="3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</row>
    <row r="56" ht="15" customHeight="1" outlineLevel="1" spans="2:85">
      <c r="B56" s="10">
        <v>201712</v>
      </c>
      <c r="C56" s="13">
        <f t="shared" si="4"/>
        <v>1</v>
      </c>
      <c r="D56" s="13">
        <f t="shared" si="4"/>
        <v>1</v>
      </c>
      <c r="E56" s="13">
        <f t="shared" si="4"/>
        <v>1</v>
      </c>
      <c r="F56" s="13">
        <f t="shared" si="4"/>
        <v>1</v>
      </c>
      <c r="G56" s="13">
        <f t="shared" si="2"/>
        <v>1</v>
      </c>
      <c r="H56" s="13">
        <f t="shared" si="2"/>
        <v>1</v>
      </c>
      <c r="I56" s="13">
        <f t="shared" si="2"/>
        <v>1</v>
      </c>
      <c r="J56" s="13">
        <f t="shared" si="2"/>
        <v>1</v>
      </c>
      <c r="K56" s="13">
        <f t="shared" si="2"/>
        <v>1</v>
      </c>
      <c r="L56" s="13">
        <f t="shared" si="2"/>
        <v>1</v>
      </c>
      <c r="M56" s="13">
        <f t="shared" si="2"/>
        <v>1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1</v>
      </c>
      <c r="S56" s="13">
        <f t="shared" si="2"/>
        <v>1</v>
      </c>
      <c r="T56" s="13">
        <f t="shared" si="2"/>
        <v>1</v>
      </c>
      <c r="U56" s="13">
        <f t="shared" si="2"/>
        <v>1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5"/>
        <v>1</v>
      </c>
      <c r="AZ56" s="13">
        <f t="shared" si="5"/>
        <v>1</v>
      </c>
      <c r="BA56" s="13">
        <f t="shared" si="5"/>
        <v>1</v>
      </c>
      <c r="BB56" s="13">
        <f t="shared" si="5"/>
        <v>1</v>
      </c>
      <c r="BC56" s="13">
        <f t="shared" si="3"/>
        <v>1</v>
      </c>
      <c r="BD56" s="13">
        <f t="shared" si="3"/>
        <v>1</v>
      </c>
      <c r="BE56" s="13">
        <f t="shared" si="3"/>
        <v>1</v>
      </c>
      <c r="BF56" s="13">
        <f t="shared" si="3"/>
        <v>1</v>
      </c>
      <c r="BG56" s="13">
        <f t="shared" si="3"/>
        <v>1</v>
      </c>
      <c r="BH56" s="13">
        <f t="shared" si="3"/>
        <v>1</v>
      </c>
      <c r="BI56" s="13">
        <f t="shared" si="3"/>
        <v>1</v>
      </c>
      <c r="BJ56" s="13">
        <f t="shared" si="3"/>
        <v>1</v>
      </c>
      <c r="BK56" s="13">
        <f t="shared" si="3"/>
        <v>1</v>
      </c>
      <c r="BL56" s="13">
        <f t="shared" si="3"/>
        <v>1</v>
      </c>
      <c r="BM56" s="13">
        <f t="shared" si="3"/>
        <v>1</v>
      </c>
      <c r="BN56" s="13">
        <f t="shared" si="3"/>
        <v>1</v>
      </c>
      <c r="BO56" s="13">
        <f t="shared" si="3"/>
        <v>1</v>
      </c>
      <c r="BP56" s="13">
        <f t="shared" si="3"/>
        <v>1</v>
      </c>
      <c r="BQ56" s="13">
        <f t="shared" si="3"/>
        <v>1</v>
      </c>
      <c r="BR56" s="13">
        <f t="shared" si="3"/>
        <v>1</v>
      </c>
      <c r="BS56" s="13">
        <f t="shared" si="3"/>
        <v>1</v>
      </c>
      <c r="BT56" s="13">
        <f t="shared" si="3"/>
        <v>1</v>
      </c>
      <c r="BU56" s="13">
        <f t="shared" si="3"/>
        <v>1</v>
      </c>
      <c r="BV56" s="13">
        <f t="shared" si="3"/>
        <v>1</v>
      </c>
      <c r="BW56" s="13" t="str">
        <f t="shared" si="3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</row>
    <row r="57" ht="15" customHeight="1" outlineLevel="1" spans="2:85">
      <c r="B57" s="10">
        <v>201803</v>
      </c>
      <c r="C57" s="13">
        <f t="shared" si="4"/>
        <v>0</v>
      </c>
      <c r="D57" s="13">
        <f t="shared" si="4"/>
        <v>0</v>
      </c>
      <c r="E57" s="13">
        <f t="shared" si="4"/>
        <v>0</v>
      </c>
      <c r="F57" s="13">
        <f t="shared" si="4"/>
        <v>0</v>
      </c>
      <c r="G57" s="13">
        <f t="shared" si="2"/>
        <v>0</v>
      </c>
      <c r="H57" s="13">
        <f t="shared" si="2"/>
        <v>0</v>
      </c>
      <c r="I57" s="13">
        <f t="shared" si="2"/>
        <v>0</v>
      </c>
      <c r="J57" s="13">
        <f t="shared" si="2"/>
        <v>0</v>
      </c>
      <c r="K57" s="13">
        <f t="shared" si="2"/>
        <v>0</v>
      </c>
      <c r="L57" s="13">
        <f t="shared" si="2"/>
        <v>0</v>
      </c>
      <c r="M57" s="13">
        <f t="shared" si="2"/>
        <v>0</v>
      </c>
      <c r="N57" s="13">
        <f t="shared" si="2"/>
        <v>0</v>
      </c>
      <c r="O57" s="13">
        <f t="shared" si="2"/>
        <v>0</v>
      </c>
      <c r="P57" s="13">
        <f t="shared" si="2"/>
        <v>0</v>
      </c>
      <c r="Q57" s="13">
        <f t="shared" si="2"/>
        <v>0</v>
      </c>
      <c r="R57" s="13">
        <f t="shared" si="2"/>
        <v>0</v>
      </c>
      <c r="S57" s="13">
        <f t="shared" si="2"/>
        <v>0</v>
      </c>
      <c r="T57" s="13">
        <f t="shared" si="2"/>
        <v>0</v>
      </c>
      <c r="U57" s="13">
        <f t="shared" si="2"/>
        <v>0</v>
      </c>
      <c r="V57" s="13">
        <f t="shared" si="2"/>
        <v>0</v>
      </c>
      <c r="W57" s="13">
        <f t="shared" si="2"/>
        <v>0</v>
      </c>
      <c r="X57" s="13">
        <f t="shared" si="2"/>
        <v>0</v>
      </c>
      <c r="Y57" s="13">
        <f t="shared" si="2"/>
        <v>0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5"/>
        <v>0</v>
      </c>
      <c r="AZ57" s="13">
        <f t="shared" si="5"/>
        <v>0</v>
      </c>
      <c r="BA57" s="13">
        <f t="shared" si="5"/>
        <v>0</v>
      </c>
      <c r="BB57" s="13">
        <f t="shared" si="5"/>
        <v>0</v>
      </c>
      <c r="BC57" s="13">
        <f t="shared" si="3"/>
        <v>0</v>
      </c>
      <c r="BD57" s="13">
        <f t="shared" si="3"/>
        <v>0</v>
      </c>
      <c r="BE57" s="13">
        <f t="shared" si="3"/>
        <v>0</v>
      </c>
      <c r="BF57" s="13">
        <f t="shared" si="3"/>
        <v>0</v>
      </c>
      <c r="BG57" s="13">
        <f t="shared" si="3"/>
        <v>0</v>
      </c>
      <c r="BH57" s="13">
        <f t="shared" si="3"/>
        <v>0</v>
      </c>
      <c r="BI57" s="13">
        <f t="shared" si="3"/>
        <v>0</v>
      </c>
      <c r="BJ57" s="13">
        <f t="shared" si="3"/>
        <v>0</v>
      </c>
      <c r="BK57" s="13">
        <f t="shared" si="3"/>
        <v>0</v>
      </c>
      <c r="BL57" s="13">
        <f t="shared" si="3"/>
        <v>0</v>
      </c>
      <c r="BM57" s="13">
        <f t="shared" si="3"/>
        <v>0</v>
      </c>
      <c r="BN57" s="13">
        <f t="shared" si="3"/>
        <v>0</v>
      </c>
      <c r="BO57" s="13">
        <f t="shared" si="3"/>
        <v>0</v>
      </c>
      <c r="BP57" s="13">
        <f t="shared" si="3"/>
        <v>0</v>
      </c>
      <c r="BQ57" s="13">
        <f t="shared" si="3"/>
        <v>0</v>
      </c>
      <c r="BR57" s="13">
        <f t="shared" si="3"/>
        <v>0</v>
      </c>
      <c r="BS57" s="13">
        <f t="shared" si="3"/>
        <v>0</v>
      </c>
      <c r="BT57" s="13">
        <f t="shared" si="3"/>
        <v>0</v>
      </c>
      <c r="BU57" s="13">
        <f t="shared" si="3"/>
        <v>0</v>
      </c>
      <c r="BV57" s="13" t="str">
        <f t="shared" si="3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</row>
    <row r="58" ht="15" customHeight="1" outlineLevel="1" spans="2:85">
      <c r="B58" s="10">
        <v>201806</v>
      </c>
      <c r="C58" s="13">
        <f t="shared" si="4"/>
        <v>0</v>
      </c>
      <c r="D58" s="13">
        <f t="shared" si="4"/>
        <v>0</v>
      </c>
      <c r="E58" s="13">
        <f t="shared" si="4"/>
        <v>1.47352723284792</v>
      </c>
      <c r="F58" s="13">
        <f t="shared" si="4"/>
        <v>1</v>
      </c>
      <c r="G58" s="13">
        <f t="shared" si="2"/>
        <v>1</v>
      </c>
      <c r="H58" s="13">
        <f t="shared" si="2"/>
        <v>1</v>
      </c>
      <c r="I58" s="13">
        <f t="shared" si="2"/>
        <v>1</v>
      </c>
      <c r="J58" s="13">
        <f t="shared" si="2"/>
        <v>1</v>
      </c>
      <c r="K58" s="13">
        <f t="shared" si="2"/>
        <v>1</v>
      </c>
      <c r="L58" s="13">
        <f t="shared" si="2"/>
        <v>1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1</v>
      </c>
      <c r="R58" s="13">
        <f t="shared" si="2"/>
        <v>1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5"/>
        <v>0</v>
      </c>
      <c r="AZ58" s="13">
        <f t="shared" si="5"/>
        <v>0</v>
      </c>
      <c r="BA58" s="13">
        <f t="shared" si="5"/>
        <v>1.47352776902247</v>
      </c>
      <c r="BB58" s="13">
        <f t="shared" si="5"/>
        <v>1</v>
      </c>
      <c r="BC58" s="13">
        <f t="shared" si="3"/>
        <v>1</v>
      </c>
      <c r="BD58" s="13">
        <f t="shared" si="3"/>
        <v>1</v>
      </c>
      <c r="BE58" s="13">
        <f t="shared" si="3"/>
        <v>1</v>
      </c>
      <c r="BF58" s="13">
        <f t="shared" si="3"/>
        <v>1</v>
      </c>
      <c r="BG58" s="13">
        <f t="shared" si="3"/>
        <v>1</v>
      </c>
      <c r="BH58" s="13">
        <f t="shared" si="3"/>
        <v>1</v>
      </c>
      <c r="BI58" s="13">
        <f t="shared" si="3"/>
        <v>1</v>
      </c>
      <c r="BJ58" s="13">
        <f t="shared" si="3"/>
        <v>1</v>
      </c>
      <c r="BK58" s="13">
        <f t="shared" si="3"/>
        <v>1</v>
      </c>
      <c r="BL58" s="13">
        <f t="shared" si="3"/>
        <v>1</v>
      </c>
      <c r="BM58" s="13">
        <f t="shared" si="3"/>
        <v>1</v>
      </c>
      <c r="BN58" s="13">
        <f t="shared" si="3"/>
        <v>1</v>
      </c>
      <c r="BO58" s="13">
        <f t="shared" si="3"/>
        <v>1</v>
      </c>
      <c r="BP58" s="13">
        <f t="shared" si="3"/>
        <v>1</v>
      </c>
      <c r="BQ58" s="13">
        <f t="shared" si="3"/>
        <v>1</v>
      </c>
      <c r="BR58" s="13">
        <f t="shared" si="3"/>
        <v>1</v>
      </c>
      <c r="BS58" s="13">
        <f t="shared" si="3"/>
        <v>1</v>
      </c>
      <c r="BT58" s="13">
        <f t="shared" si="3"/>
        <v>1</v>
      </c>
      <c r="BU58" s="13" t="str">
        <f t="shared" si="3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</row>
    <row r="59" ht="15" customHeight="1" outlineLevel="1" spans="2:85">
      <c r="B59" s="10">
        <v>201809</v>
      </c>
      <c r="C59" s="13">
        <f t="shared" si="4"/>
        <v>1149.4981215914</v>
      </c>
      <c r="D59" s="13">
        <f t="shared" si="4"/>
        <v>1.05551454726971</v>
      </c>
      <c r="E59" s="13">
        <f t="shared" si="4"/>
        <v>1.00021583855774</v>
      </c>
      <c r="F59" s="13">
        <f t="shared" si="4"/>
        <v>1</v>
      </c>
      <c r="G59" s="13">
        <f t="shared" si="2"/>
        <v>0.999969072850755</v>
      </c>
      <c r="H59" s="13">
        <f t="shared" si="2"/>
        <v>1</v>
      </c>
      <c r="I59" s="13">
        <f t="shared" si="2"/>
        <v>1</v>
      </c>
      <c r="J59" s="13">
        <f t="shared" si="2"/>
        <v>1</v>
      </c>
      <c r="K59" s="13">
        <f t="shared" si="2"/>
        <v>1</v>
      </c>
      <c r="L59" s="13">
        <f t="shared" si="2"/>
        <v>1</v>
      </c>
      <c r="M59" s="13">
        <f t="shared" si="2"/>
        <v>1</v>
      </c>
      <c r="N59" s="13">
        <f t="shared" si="2"/>
        <v>0.999954088865871</v>
      </c>
      <c r="O59" s="13">
        <f t="shared" si="2"/>
        <v>1</v>
      </c>
      <c r="P59" s="13">
        <f t="shared" si="2"/>
        <v>0.999966874123858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5"/>
        <v>1180.5544382839</v>
      </c>
      <c r="AZ59" s="13">
        <f t="shared" si="5"/>
        <v>1.05405413861378</v>
      </c>
      <c r="BA59" s="13">
        <f t="shared" si="5"/>
        <v>1.00021045171993</v>
      </c>
      <c r="BB59" s="13">
        <f t="shared" si="5"/>
        <v>1</v>
      </c>
      <c r="BC59" s="13">
        <f t="shared" si="3"/>
        <v>1.00015009655815</v>
      </c>
      <c r="BD59" s="13">
        <f t="shared" si="3"/>
        <v>1</v>
      </c>
      <c r="BE59" s="13">
        <f t="shared" si="3"/>
        <v>1</v>
      </c>
      <c r="BF59" s="13">
        <f t="shared" si="3"/>
        <v>1</v>
      </c>
      <c r="BG59" s="13">
        <f t="shared" si="3"/>
        <v>1</v>
      </c>
      <c r="BH59" s="13">
        <f t="shared" si="3"/>
        <v>1</v>
      </c>
      <c r="BI59" s="13">
        <f t="shared" si="3"/>
        <v>1</v>
      </c>
      <c r="BJ59" s="13">
        <f t="shared" si="3"/>
        <v>0.999910485128628</v>
      </c>
      <c r="BK59" s="13">
        <f t="shared" si="3"/>
        <v>1</v>
      </c>
      <c r="BL59" s="13">
        <f t="shared" si="3"/>
        <v>0.999935410267984</v>
      </c>
      <c r="BM59" s="13">
        <f t="shared" si="3"/>
        <v>1</v>
      </c>
      <c r="BN59" s="13">
        <f t="shared" si="3"/>
        <v>1</v>
      </c>
      <c r="BO59" s="13">
        <f t="shared" si="3"/>
        <v>1</v>
      </c>
      <c r="BP59" s="13">
        <f t="shared" si="3"/>
        <v>1</v>
      </c>
      <c r="BQ59" s="13">
        <f t="shared" si="3"/>
        <v>1</v>
      </c>
      <c r="BR59" s="13">
        <f t="shared" si="3"/>
        <v>1</v>
      </c>
      <c r="BS59" s="13">
        <f t="shared" si="3"/>
        <v>1</v>
      </c>
      <c r="BT59" s="13" t="str">
        <f t="shared" si="3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</row>
    <row r="60" ht="15" customHeight="1" outlineLevel="1" spans="2:85">
      <c r="B60" s="10">
        <v>201812</v>
      </c>
      <c r="C60" s="13">
        <f t="shared" si="4"/>
        <v>1</v>
      </c>
      <c r="D60" s="13">
        <f t="shared" si="4"/>
        <v>1</v>
      </c>
      <c r="E60" s="13">
        <f t="shared" si="4"/>
        <v>1</v>
      </c>
      <c r="F60" s="13">
        <f t="shared" si="4"/>
        <v>69.4898304260818</v>
      </c>
      <c r="G60" s="13">
        <f t="shared" si="2"/>
        <v>1</v>
      </c>
      <c r="H60" s="13">
        <f t="shared" si="2"/>
        <v>1</v>
      </c>
      <c r="I60" s="13">
        <f t="shared" si="2"/>
        <v>1</v>
      </c>
      <c r="J60" s="13">
        <f t="shared" si="2"/>
        <v>1</v>
      </c>
      <c r="K60" s="13">
        <f t="shared" si="2"/>
        <v>1</v>
      </c>
      <c r="L60" s="13">
        <f t="shared" si="2"/>
        <v>1</v>
      </c>
      <c r="M60" s="13">
        <f t="shared" si="2"/>
        <v>1</v>
      </c>
      <c r="N60" s="13">
        <f t="shared" si="2"/>
        <v>1</v>
      </c>
      <c r="O60" s="13">
        <f t="shared" si="2"/>
        <v>1</v>
      </c>
      <c r="P60" s="13">
        <f t="shared" si="2"/>
        <v>1</v>
      </c>
      <c r="Q60" s="13">
        <f t="shared" si="2"/>
        <v>1</v>
      </c>
      <c r="R60" s="13">
        <f t="shared" si="2"/>
        <v>1</v>
      </c>
      <c r="S60" s="13">
        <f t="shared" si="2"/>
        <v>1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5"/>
        <v>1</v>
      </c>
      <c r="AZ60" s="13">
        <f t="shared" si="5"/>
        <v>1</v>
      </c>
      <c r="BA60" s="13">
        <f t="shared" si="5"/>
        <v>1</v>
      </c>
      <c r="BB60" s="13">
        <f t="shared" si="5"/>
        <v>137.979771832558</v>
      </c>
      <c r="BC60" s="13">
        <f t="shared" si="3"/>
        <v>1</v>
      </c>
      <c r="BD60" s="13">
        <f t="shared" si="3"/>
        <v>1</v>
      </c>
      <c r="BE60" s="13">
        <f t="shared" si="3"/>
        <v>1</v>
      </c>
      <c r="BF60" s="13">
        <f t="shared" si="3"/>
        <v>1</v>
      </c>
      <c r="BG60" s="13">
        <f t="shared" si="3"/>
        <v>1</v>
      </c>
      <c r="BH60" s="13">
        <f t="shared" si="3"/>
        <v>1</v>
      </c>
      <c r="BI60" s="13">
        <f t="shared" si="3"/>
        <v>1</v>
      </c>
      <c r="BJ60" s="13">
        <f t="shared" si="3"/>
        <v>1</v>
      </c>
      <c r="BK60" s="13">
        <f t="shared" si="3"/>
        <v>1</v>
      </c>
      <c r="BL60" s="13">
        <f t="shared" si="3"/>
        <v>1</v>
      </c>
      <c r="BM60" s="13">
        <f t="shared" si="3"/>
        <v>1</v>
      </c>
      <c r="BN60" s="13">
        <f t="shared" si="3"/>
        <v>1</v>
      </c>
      <c r="BO60" s="13">
        <f t="shared" si="3"/>
        <v>1</v>
      </c>
      <c r="BP60" s="13">
        <f t="shared" si="3"/>
        <v>1</v>
      </c>
      <c r="BQ60" s="13">
        <f t="shared" si="3"/>
        <v>1</v>
      </c>
      <c r="BR60" s="13">
        <f t="shared" si="3"/>
        <v>1</v>
      </c>
      <c r="BS60" s="13" t="str">
        <f t="shared" si="3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</row>
    <row r="61" ht="15" customHeight="1" outlineLevel="1" spans="2:85">
      <c r="B61" s="10">
        <v>201903</v>
      </c>
      <c r="C61" s="13">
        <f t="shared" si="4"/>
        <v>0</v>
      </c>
      <c r="D61" s="13">
        <f t="shared" si="4"/>
        <v>0</v>
      </c>
      <c r="E61" s="13">
        <f t="shared" si="4"/>
        <v>0</v>
      </c>
      <c r="F61" s="13">
        <f t="shared" si="4"/>
        <v>0</v>
      </c>
      <c r="G61" s="13">
        <f t="shared" si="2"/>
        <v>0</v>
      </c>
      <c r="H61" s="13">
        <f t="shared" si="2"/>
        <v>0</v>
      </c>
      <c r="I61" s="13">
        <f t="shared" si="2"/>
        <v>0</v>
      </c>
      <c r="J61" s="13">
        <f t="shared" si="2"/>
        <v>0</v>
      </c>
      <c r="K61" s="13">
        <f t="shared" si="2"/>
        <v>0</v>
      </c>
      <c r="L61" s="13">
        <f t="shared" si="2"/>
        <v>0</v>
      </c>
      <c r="M61" s="13">
        <f t="shared" si="2"/>
        <v>0</v>
      </c>
      <c r="N61" s="13">
        <f t="shared" si="2"/>
        <v>0</v>
      </c>
      <c r="O61" s="13">
        <f t="shared" si="2"/>
        <v>0</v>
      </c>
      <c r="P61" s="13">
        <f t="shared" si="2"/>
        <v>0</v>
      </c>
      <c r="Q61" s="13">
        <f t="shared" si="2"/>
        <v>0</v>
      </c>
      <c r="R61" s="13">
        <f t="shared" si="2"/>
        <v>0</v>
      </c>
      <c r="S61" s="13">
        <f t="shared" si="2"/>
        <v>0</v>
      </c>
      <c r="T61" s="13">
        <f t="shared" si="2"/>
        <v>0</v>
      </c>
      <c r="U61" s="13">
        <f t="shared" si="2"/>
        <v>0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5"/>
        <v>0</v>
      </c>
      <c r="AZ61" s="13">
        <f t="shared" si="5"/>
        <v>0</v>
      </c>
      <c r="BA61" s="13">
        <f t="shared" si="5"/>
        <v>0</v>
      </c>
      <c r="BB61" s="13">
        <f t="shared" si="5"/>
        <v>0</v>
      </c>
      <c r="BC61" s="13">
        <f t="shared" si="3"/>
        <v>0</v>
      </c>
      <c r="BD61" s="13">
        <f t="shared" si="3"/>
        <v>0</v>
      </c>
      <c r="BE61" s="13">
        <f t="shared" si="3"/>
        <v>0</v>
      </c>
      <c r="BF61" s="13">
        <f t="shared" si="3"/>
        <v>0</v>
      </c>
      <c r="BG61" s="13">
        <f t="shared" si="3"/>
        <v>0</v>
      </c>
      <c r="BH61" s="13">
        <f t="shared" si="3"/>
        <v>0</v>
      </c>
      <c r="BI61" s="13">
        <f t="shared" si="3"/>
        <v>0</v>
      </c>
      <c r="BJ61" s="13">
        <f t="shared" si="3"/>
        <v>0</v>
      </c>
      <c r="BK61" s="13">
        <f t="shared" si="3"/>
        <v>0</v>
      </c>
      <c r="BL61" s="13">
        <f t="shared" si="3"/>
        <v>0</v>
      </c>
      <c r="BM61" s="13">
        <f t="shared" si="3"/>
        <v>0</v>
      </c>
      <c r="BN61" s="13">
        <f t="shared" si="3"/>
        <v>0</v>
      </c>
      <c r="BO61" s="13">
        <f t="shared" si="3"/>
        <v>0</v>
      </c>
      <c r="BP61" s="13">
        <f t="shared" si="3"/>
        <v>0</v>
      </c>
      <c r="BQ61" s="13">
        <f t="shared" si="3"/>
        <v>0</v>
      </c>
      <c r="BR61" s="13" t="str">
        <f t="shared" si="3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</row>
    <row r="62" ht="15" customHeight="1" outlineLevel="1" spans="2:85">
      <c r="B62" s="10">
        <v>201906</v>
      </c>
      <c r="C62" s="13">
        <f t="shared" si="4"/>
        <v>0</v>
      </c>
      <c r="D62" s="13">
        <f t="shared" si="4"/>
        <v>0</v>
      </c>
      <c r="E62" s="13">
        <f t="shared" si="4"/>
        <v>1</v>
      </c>
      <c r="F62" s="13">
        <f t="shared" si="4"/>
        <v>1</v>
      </c>
      <c r="G62" s="13">
        <f t="shared" si="2"/>
        <v>1</v>
      </c>
      <c r="H62" s="13">
        <f t="shared" si="2"/>
        <v>1</v>
      </c>
      <c r="I62" s="13">
        <f t="shared" si="2"/>
        <v>1</v>
      </c>
      <c r="J62" s="13">
        <f t="shared" si="2"/>
        <v>1</v>
      </c>
      <c r="K62" s="13">
        <f t="shared" si="2"/>
        <v>1</v>
      </c>
      <c r="L62" s="13">
        <f t="shared" si="2"/>
        <v>1</v>
      </c>
      <c r="M62" s="13">
        <f t="shared" si="2"/>
        <v>1</v>
      </c>
      <c r="N62" s="13">
        <f t="shared" si="2"/>
        <v>1</v>
      </c>
      <c r="O62" s="13">
        <f t="shared" si="2"/>
        <v>1</v>
      </c>
      <c r="P62" s="13">
        <f t="shared" si="2"/>
        <v>1</v>
      </c>
      <c r="Q62" s="13">
        <f t="shared" si="2"/>
        <v>1</v>
      </c>
      <c r="R62" s="13">
        <f t="shared" si="2"/>
        <v>1</v>
      </c>
      <c r="S62" s="13">
        <f t="shared" si="2"/>
        <v>1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5"/>
        <v>0</v>
      </c>
      <c r="AZ62" s="13">
        <f t="shared" si="5"/>
        <v>0</v>
      </c>
      <c r="BA62" s="13">
        <f t="shared" si="5"/>
        <v>1</v>
      </c>
      <c r="BB62" s="13">
        <f t="shared" si="5"/>
        <v>1</v>
      </c>
      <c r="BC62" s="13">
        <f t="shared" si="3"/>
        <v>1</v>
      </c>
      <c r="BD62" s="13">
        <f t="shared" si="3"/>
        <v>1</v>
      </c>
      <c r="BE62" s="13">
        <f t="shared" si="3"/>
        <v>1</v>
      </c>
      <c r="BF62" s="13">
        <f t="shared" si="3"/>
        <v>1</v>
      </c>
      <c r="BG62" s="13">
        <f t="shared" si="3"/>
        <v>1</v>
      </c>
      <c r="BH62" s="13">
        <f t="shared" si="3"/>
        <v>1</v>
      </c>
      <c r="BI62" s="13">
        <f t="shared" si="3"/>
        <v>1</v>
      </c>
      <c r="BJ62" s="13">
        <f t="shared" si="3"/>
        <v>1</v>
      </c>
      <c r="BK62" s="13">
        <f t="shared" si="3"/>
        <v>1</v>
      </c>
      <c r="BL62" s="13">
        <f t="shared" si="3"/>
        <v>1</v>
      </c>
      <c r="BM62" s="13">
        <f t="shared" si="3"/>
        <v>1</v>
      </c>
      <c r="BN62" s="13">
        <f t="shared" si="3"/>
        <v>1</v>
      </c>
      <c r="BO62" s="13">
        <f t="shared" si="3"/>
        <v>1</v>
      </c>
      <c r="BP62" s="13">
        <f t="shared" si="3"/>
        <v>1</v>
      </c>
      <c r="BQ62" s="13" t="str">
        <f t="shared" si="3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</row>
    <row r="63" ht="15" customHeight="1" outlineLevel="1" spans="2:85">
      <c r="B63" s="10">
        <v>201909</v>
      </c>
      <c r="C63" s="13">
        <f t="shared" si="4"/>
        <v>2054.84948791379</v>
      </c>
      <c r="D63" s="13">
        <f t="shared" si="4"/>
        <v>1.09145781991876</v>
      </c>
      <c r="E63" s="13">
        <f t="shared" si="4"/>
        <v>1.00022633483528</v>
      </c>
      <c r="F63" s="13">
        <f t="shared" si="4"/>
        <v>1</v>
      </c>
      <c r="G63" s="13">
        <f t="shared" si="2"/>
        <v>1</v>
      </c>
      <c r="H63" s="13">
        <f t="shared" si="2"/>
        <v>1</v>
      </c>
      <c r="I63" s="13">
        <f t="shared" si="2"/>
        <v>1</v>
      </c>
      <c r="J63" s="13">
        <f t="shared" si="2"/>
        <v>1</v>
      </c>
      <c r="K63" s="13">
        <f t="shared" si="2"/>
        <v>1</v>
      </c>
      <c r="L63" s="13">
        <f t="shared" si="2"/>
        <v>0.999930540465893</v>
      </c>
      <c r="M63" s="13">
        <f t="shared" si="2"/>
        <v>1</v>
      </c>
      <c r="N63" s="13">
        <f t="shared" si="2"/>
        <v>1</v>
      </c>
      <c r="O63" s="13">
        <f t="shared" si="2"/>
        <v>1</v>
      </c>
      <c r="P63" s="13">
        <f t="shared" si="2"/>
        <v>1</v>
      </c>
      <c r="Q63" s="13">
        <f t="shared" si="2"/>
        <v>1</v>
      </c>
      <c r="R63" s="13">
        <f t="shared" si="2"/>
        <v>1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5"/>
        <v>1451.91525817151</v>
      </c>
      <c r="AZ63" s="13">
        <f t="shared" si="5"/>
        <v>1.0911859366243</v>
      </c>
      <c r="BA63" s="13">
        <f t="shared" si="5"/>
        <v>1.00022571826584</v>
      </c>
      <c r="BB63" s="13">
        <f t="shared" si="5"/>
        <v>1</v>
      </c>
      <c r="BC63" s="13">
        <f t="shared" si="3"/>
        <v>1</v>
      </c>
      <c r="BD63" s="13">
        <f t="shared" si="3"/>
        <v>1</v>
      </c>
      <c r="BE63" s="13">
        <f t="shared" si="3"/>
        <v>1</v>
      </c>
      <c r="BF63" s="13">
        <f t="shared" si="3"/>
        <v>1</v>
      </c>
      <c r="BG63" s="13">
        <f t="shared" si="3"/>
        <v>1</v>
      </c>
      <c r="BH63" s="13">
        <f t="shared" si="3"/>
        <v>0.999901042365509</v>
      </c>
      <c r="BI63" s="13">
        <f t="shared" si="3"/>
        <v>1</v>
      </c>
      <c r="BJ63" s="13">
        <f t="shared" si="3"/>
        <v>1</v>
      </c>
      <c r="BK63" s="13">
        <f t="shared" si="3"/>
        <v>1</v>
      </c>
      <c r="BL63" s="13">
        <f t="shared" si="3"/>
        <v>1</v>
      </c>
      <c r="BM63" s="13">
        <f t="shared" si="3"/>
        <v>1</v>
      </c>
      <c r="BN63" s="13">
        <f t="shared" si="3"/>
        <v>1</v>
      </c>
      <c r="BO63" s="13">
        <f t="shared" si="3"/>
        <v>1</v>
      </c>
      <c r="BP63" s="13" t="str">
        <f t="shared" si="3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</row>
    <row r="64" ht="15" customHeight="1" outlineLevel="1" spans="2:85">
      <c r="B64" s="10">
        <v>201912</v>
      </c>
      <c r="C64" s="13">
        <f t="shared" si="4"/>
        <v>4.03505542044543</v>
      </c>
      <c r="D64" s="13">
        <f t="shared" si="4"/>
        <v>1.0005650435108</v>
      </c>
      <c r="E64" s="13">
        <f t="shared" si="4"/>
        <v>1</v>
      </c>
      <c r="F64" s="13">
        <f t="shared" si="4"/>
        <v>1.85713909294899</v>
      </c>
      <c r="G64" s="13">
        <f t="shared" si="2"/>
        <v>1</v>
      </c>
      <c r="H64" s="13">
        <f t="shared" si="2"/>
        <v>1</v>
      </c>
      <c r="I64" s="13">
        <f t="shared" si="2"/>
        <v>1</v>
      </c>
      <c r="J64" s="13">
        <f t="shared" si="2"/>
        <v>1</v>
      </c>
      <c r="K64" s="13">
        <f t="shared" si="2"/>
        <v>1</v>
      </c>
      <c r="L64" s="13">
        <f t="shared" si="2"/>
        <v>1</v>
      </c>
      <c r="M64" s="13">
        <f t="shared" si="2"/>
        <v>1</v>
      </c>
      <c r="N64" s="13">
        <f t="shared" si="2"/>
        <v>1</v>
      </c>
      <c r="O64" s="13">
        <f t="shared" si="2"/>
        <v>1</v>
      </c>
      <c r="P64" s="13">
        <f t="shared" si="2"/>
        <v>1</v>
      </c>
      <c r="Q64" s="13">
        <f t="shared" si="2"/>
        <v>1</v>
      </c>
      <c r="R64" s="13">
        <f t="shared" si="2"/>
        <v>1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5"/>
        <v>3.39673662307684</v>
      </c>
      <c r="AZ64" s="13">
        <f t="shared" si="5"/>
        <v>1.00053005839343</v>
      </c>
      <c r="BA64" s="13">
        <f t="shared" si="5"/>
        <v>1</v>
      </c>
      <c r="BB64" s="13">
        <f t="shared" si="5"/>
        <v>2.14870832776591</v>
      </c>
      <c r="BC64" s="13">
        <f t="shared" si="3"/>
        <v>1</v>
      </c>
      <c r="BD64" s="13">
        <f t="shared" si="3"/>
        <v>1</v>
      </c>
      <c r="BE64" s="13">
        <f t="shared" si="3"/>
        <v>1</v>
      </c>
      <c r="BF64" s="13">
        <f t="shared" si="3"/>
        <v>1</v>
      </c>
      <c r="BG64" s="13">
        <f t="shared" si="3"/>
        <v>1</v>
      </c>
      <c r="BH64" s="13">
        <f t="shared" si="3"/>
        <v>1</v>
      </c>
      <c r="BI64" s="13">
        <f t="shared" si="3"/>
        <v>1</v>
      </c>
      <c r="BJ64" s="13">
        <f t="shared" si="3"/>
        <v>1</v>
      </c>
      <c r="BK64" s="13">
        <f t="shared" si="3"/>
        <v>1</v>
      </c>
      <c r="BL64" s="13">
        <f t="shared" si="3"/>
        <v>1</v>
      </c>
      <c r="BM64" s="13">
        <f t="shared" si="3"/>
        <v>1</v>
      </c>
      <c r="BN64" s="13">
        <f t="shared" si="3"/>
        <v>1</v>
      </c>
      <c r="BO64" s="13" t="str">
        <f t="shared" si="3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</row>
    <row r="65" ht="15" customHeight="1" outlineLevel="1" spans="2:85">
      <c r="B65" s="10">
        <v>202003</v>
      </c>
      <c r="C65" s="13">
        <f t="shared" si="4"/>
        <v>0</v>
      </c>
      <c r="D65" s="13">
        <f t="shared" si="4"/>
        <v>0</v>
      </c>
      <c r="E65" s="13">
        <f t="shared" si="4"/>
        <v>0</v>
      </c>
      <c r="F65" s="13">
        <f t="shared" si="4"/>
        <v>0</v>
      </c>
      <c r="G65" s="13">
        <f t="shared" si="2"/>
        <v>0</v>
      </c>
      <c r="H65" s="13">
        <f t="shared" si="2"/>
        <v>0</v>
      </c>
      <c r="I65" s="13">
        <f t="shared" si="2"/>
        <v>0</v>
      </c>
      <c r="J65" s="13">
        <f t="shared" si="2"/>
        <v>0</v>
      </c>
      <c r="K65" s="13">
        <f t="shared" si="2"/>
        <v>0</v>
      </c>
      <c r="L65" s="13">
        <f t="shared" si="2"/>
        <v>0</v>
      </c>
      <c r="M65" s="13">
        <f t="shared" si="2"/>
        <v>0</v>
      </c>
      <c r="N65" s="13">
        <f t="shared" si="2"/>
        <v>0</v>
      </c>
      <c r="O65" s="13">
        <f t="shared" si="2"/>
        <v>0</v>
      </c>
      <c r="P65" s="13">
        <f t="shared" si="2"/>
        <v>0</v>
      </c>
      <c r="Q65" s="13">
        <f t="shared" si="2"/>
        <v>0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5"/>
        <v>0</v>
      </c>
      <c r="AZ65" s="13">
        <f t="shared" si="5"/>
        <v>0</v>
      </c>
      <c r="BA65" s="13">
        <f t="shared" si="5"/>
        <v>0</v>
      </c>
      <c r="BB65" s="13">
        <f t="shared" si="5"/>
        <v>0</v>
      </c>
      <c r="BC65" s="13">
        <f t="shared" si="3"/>
        <v>0</v>
      </c>
      <c r="BD65" s="13">
        <f t="shared" si="3"/>
        <v>0</v>
      </c>
      <c r="BE65" s="13">
        <f t="shared" si="3"/>
        <v>0</v>
      </c>
      <c r="BF65" s="13">
        <f t="shared" si="3"/>
        <v>0</v>
      </c>
      <c r="BG65" s="13">
        <f t="shared" si="3"/>
        <v>0</v>
      </c>
      <c r="BH65" s="13">
        <f t="shared" si="3"/>
        <v>0</v>
      </c>
      <c r="BI65" s="13">
        <f t="shared" si="3"/>
        <v>0</v>
      </c>
      <c r="BJ65" s="13">
        <f t="shared" si="3"/>
        <v>0</v>
      </c>
      <c r="BK65" s="13">
        <f t="shared" si="3"/>
        <v>0</v>
      </c>
      <c r="BL65" s="13">
        <f t="shared" si="3"/>
        <v>0</v>
      </c>
      <c r="BM65" s="13">
        <f t="shared" si="3"/>
        <v>0</v>
      </c>
      <c r="BN65" s="13" t="str">
        <f t="shared" si="3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</row>
    <row r="66" ht="15" customHeight="1" outlineLevel="1" spans="2:85">
      <c r="B66" s="10">
        <v>202006</v>
      </c>
      <c r="C66" s="13">
        <f t="shared" si="4"/>
        <v>0</v>
      </c>
      <c r="D66" s="13">
        <f t="shared" si="4"/>
        <v>0</v>
      </c>
      <c r="E66" s="13">
        <f t="shared" si="4"/>
        <v>1.37457916294922</v>
      </c>
      <c r="F66" s="13">
        <f t="shared" si="4"/>
        <v>1</v>
      </c>
      <c r="G66" s="13">
        <f t="shared" si="2"/>
        <v>1</v>
      </c>
      <c r="H66" s="13">
        <f t="shared" si="2"/>
        <v>1</v>
      </c>
      <c r="I66" s="13">
        <f t="shared" si="2"/>
        <v>1</v>
      </c>
      <c r="J66" s="13">
        <f t="shared" si="2"/>
        <v>1</v>
      </c>
      <c r="K66" s="13">
        <f t="shared" si="2"/>
        <v>1</v>
      </c>
      <c r="L66" s="13">
        <f t="shared" si="2"/>
        <v>1</v>
      </c>
      <c r="M66" s="13">
        <f t="shared" si="2"/>
        <v>1</v>
      </c>
      <c r="N66" s="13">
        <f t="shared" si="2"/>
        <v>1</v>
      </c>
      <c r="O66" s="13">
        <f t="shared" si="2"/>
        <v>1</v>
      </c>
      <c r="P66" s="13">
        <f t="shared" si="2"/>
        <v>1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5"/>
        <v>0</v>
      </c>
      <c r="AZ66" s="13">
        <f t="shared" si="5"/>
        <v>0</v>
      </c>
      <c r="BA66" s="13">
        <f t="shared" si="5"/>
        <v>1.37457916349108</v>
      </c>
      <c r="BB66" s="13">
        <f t="shared" si="5"/>
        <v>1</v>
      </c>
      <c r="BC66" s="13">
        <f t="shared" si="3"/>
        <v>1</v>
      </c>
      <c r="BD66" s="13">
        <f t="shared" si="3"/>
        <v>1</v>
      </c>
      <c r="BE66" s="13">
        <f t="shared" si="3"/>
        <v>1</v>
      </c>
      <c r="BF66" s="13">
        <f t="shared" si="3"/>
        <v>1</v>
      </c>
      <c r="BG66" s="13">
        <f t="shared" si="3"/>
        <v>1</v>
      </c>
      <c r="BH66" s="13">
        <f t="shared" si="3"/>
        <v>1</v>
      </c>
      <c r="BI66" s="13">
        <f t="shared" si="3"/>
        <v>1</v>
      </c>
      <c r="BJ66" s="13">
        <f t="shared" si="3"/>
        <v>1</v>
      </c>
      <c r="BK66" s="13">
        <f t="shared" si="3"/>
        <v>1</v>
      </c>
      <c r="BL66" s="13">
        <f t="shared" si="3"/>
        <v>1</v>
      </c>
      <c r="BM66" s="13" t="str">
        <f t="shared" si="3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</row>
    <row r="67" ht="15" customHeight="1" outlineLevel="1" spans="2:85">
      <c r="B67" s="10">
        <v>202009</v>
      </c>
      <c r="C67" s="13">
        <f t="shared" si="4"/>
        <v>6.43301969593719</v>
      </c>
      <c r="D67" s="13">
        <f t="shared" si="4"/>
        <v>1.06422990011981</v>
      </c>
      <c r="E67" s="13">
        <f t="shared" si="4"/>
        <v>1.00925867332303</v>
      </c>
      <c r="F67" s="13">
        <f t="shared" si="4"/>
        <v>1.03990768870976</v>
      </c>
      <c r="G67" s="13">
        <f t="shared" si="2"/>
        <v>1</v>
      </c>
      <c r="H67" s="13">
        <f t="shared" si="2"/>
        <v>0.999988972996064</v>
      </c>
      <c r="I67" s="13">
        <f t="shared" si="2"/>
        <v>1.01169725843087</v>
      </c>
      <c r="J67" s="13">
        <f t="shared" si="2"/>
        <v>0.996589068783028</v>
      </c>
      <c r="K67" s="13">
        <f t="shared" si="2"/>
        <v>1</v>
      </c>
      <c r="L67" s="13">
        <f t="shared" si="2"/>
        <v>1.00050634842843</v>
      </c>
      <c r="M67" s="13">
        <f t="shared" si="2"/>
        <v>1.07772447500227</v>
      </c>
      <c r="N67" s="13">
        <f t="shared" si="2"/>
        <v>1</v>
      </c>
      <c r="O67" s="13">
        <f t="shared" si="2"/>
        <v>1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5"/>
        <v>6.43306024990556</v>
      </c>
      <c r="AZ67" s="13">
        <f t="shared" si="5"/>
        <v>1.06422949507276</v>
      </c>
      <c r="BA67" s="13">
        <f t="shared" si="5"/>
        <v>1.00925861859346</v>
      </c>
      <c r="BB67" s="13">
        <f t="shared" si="5"/>
        <v>1.03990745458081</v>
      </c>
      <c r="BC67" s="13">
        <f t="shared" si="3"/>
        <v>1</v>
      </c>
      <c r="BD67" s="13">
        <f t="shared" si="3"/>
        <v>0.999988973049452</v>
      </c>
      <c r="BE67" s="13">
        <f t="shared" si="3"/>
        <v>1.01169719231237</v>
      </c>
      <c r="BF67" s="13">
        <f t="shared" si="3"/>
        <v>0.996589087805739</v>
      </c>
      <c r="BG67" s="13">
        <f t="shared" si="3"/>
        <v>1</v>
      </c>
      <c r="BH67" s="13">
        <f t="shared" si="3"/>
        <v>1.00050634554964</v>
      </c>
      <c r="BI67" s="13">
        <f t="shared" si="3"/>
        <v>1.07772404003948</v>
      </c>
      <c r="BJ67" s="13">
        <f t="shared" si="3"/>
        <v>1</v>
      </c>
      <c r="BK67" s="13">
        <f t="shared" si="3"/>
        <v>1</v>
      </c>
      <c r="BL67" s="13" t="str">
        <f t="shared" si="3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</row>
    <row r="68" ht="15" customHeight="1" outlineLevel="1" spans="2:85">
      <c r="B68" s="10">
        <v>202012</v>
      </c>
      <c r="C68" s="13">
        <f t="shared" si="4"/>
        <v>14.8543487376614</v>
      </c>
      <c r="D68" s="13">
        <f t="shared" si="4"/>
        <v>1</v>
      </c>
      <c r="E68" s="13">
        <f t="shared" si="4"/>
        <v>1</v>
      </c>
      <c r="F68" s="13">
        <f t="shared" si="4"/>
        <v>1</v>
      </c>
      <c r="G68" s="13">
        <f t="shared" si="2"/>
        <v>1</v>
      </c>
      <c r="H68" s="13">
        <f t="shared" si="2"/>
        <v>1</v>
      </c>
      <c r="I68" s="13">
        <f t="shared" si="2"/>
        <v>1</v>
      </c>
      <c r="J68" s="13">
        <f t="shared" si="2"/>
        <v>1</v>
      </c>
      <c r="K68" s="13">
        <f t="shared" si="2"/>
        <v>1</v>
      </c>
      <c r="L68" s="13">
        <f t="shared" si="2"/>
        <v>1</v>
      </c>
      <c r="M68" s="13">
        <f t="shared" si="2"/>
        <v>1</v>
      </c>
      <c r="N68" s="13">
        <f t="shared" si="2"/>
        <v>1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5"/>
        <v>16.3021776979518</v>
      </c>
      <c r="AZ68" s="13">
        <f t="shared" si="5"/>
        <v>1</v>
      </c>
      <c r="BA68" s="13">
        <f t="shared" si="5"/>
        <v>1</v>
      </c>
      <c r="BB68" s="13">
        <f t="shared" si="5"/>
        <v>1</v>
      </c>
      <c r="BC68" s="13">
        <f t="shared" si="3"/>
        <v>1</v>
      </c>
      <c r="BD68" s="13">
        <f t="shared" si="3"/>
        <v>1</v>
      </c>
      <c r="BE68" s="13">
        <f t="shared" si="3"/>
        <v>1</v>
      </c>
      <c r="BF68" s="13">
        <f t="shared" si="3"/>
        <v>1</v>
      </c>
      <c r="BG68" s="13">
        <f t="shared" si="3"/>
        <v>1</v>
      </c>
      <c r="BH68" s="13">
        <f t="shared" si="3"/>
        <v>1</v>
      </c>
      <c r="BI68" s="13">
        <f t="shared" si="3"/>
        <v>1</v>
      </c>
      <c r="BJ68" s="13">
        <f t="shared" si="3"/>
        <v>1</v>
      </c>
      <c r="BK68" s="13" t="str">
        <f t="shared" si="3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</row>
    <row r="69" ht="15" customHeight="1" outlineLevel="1" spans="2:85">
      <c r="B69" s="10">
        <v>202103</v>
      </c>
      <c r="C69" s="13">
        <f t="shared" si="4"/>
        <v>0</v>
      </c>
      <c r="D69" s="13">
        <f t="shared" si="4"/>
        <v>0</v>
      </c>
      <c r="E69" s="13">
        <f t="shared" si="4"/>
        <v>0</v>
      </c>
      <c r="F69" s="13">
        <f t="shared" si="4"/>
        <v>0</v>
      </c>
      <c r="G69" s="13">
        <f t="shared" si="2"/>
        <v>0</v>
      </c>
      <c r="H69" s="13">
        <f t="shared" si="2"/>
        <v>0</v>
      </c>
      <c r="I69" s="13">
        <f t="shared" si="2"/>
        <v>0</v>
      </c>
      <c r="J69" s="13">
        <f t="shared" si="2"/>
        <v>0</v>
      </c>
      <c r="K69" s="13">
        <f t="shared" si="2"/>
        <v>0</v>
      </c>
      <c r="L69" s="13">
        <f t="shared" si="2"/>
        <v>0</v>
      </c>
      <c r="M69" s="13">
        <f t="shared" si="2"/>
        <v>0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5"/>
        <v>0</v>
      </c>
      <c r="AZ69" s="13">
        <f t="shared" si="5"/>
        <v>0</v>
      </c>
      <c r="BA69" s="13">
        <f t="shared" si="5"/>
        <v>0</v>
      </c>
      <c r="BB69" s="13">
        <f t="shared" si="5"/>
        <v>0</v>
      </c>
      <c r="BC69" s="13">
        <f t="shared" si="3"/>
        <v>0</v>
      </c>
      <c r="BD69" s="13">
        <f t="shared" si="3"/>
        <v>0</v>
      </c>
      <c r="BE69" s="13">
        <f t="shared" si="3"/>
        <v>0</v>
      </c>
      <c r="BF69" s="13">
        <f t="shared" si="3"/>
        <v>0</v>
      </c>
      <c r="BG69" s="13">
        <f t="shared" si="3"/>
        <v>0</v>
      </c>
      <c r="BH69" s="13">
        <f t="shared" si="3"/>
        <v>0</v>
      </c>
      <c r="BI69" s="13">
        <f t="shared" si="3"/>
        <v>0</v>
      </c>
      <c r="BJ69" s="13" t="str">
        <f t="shared" si="3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</row>
    <row r="70" ht="15" customHeight="1" outlineLevel="1" spans="2:85">
      <c r="B70" s="10">
        <v>202106</v>
      </c>
      <c r="C70" s="13">
        <f t="shared" si="4"/>
        <v>0</v>
      </c>
      <c r="D70" s="13">
        <f t="shared" si="4"/>
        <v>128.852169717512</v>
      </c>
      <c r="E70" s="13">
        <f t="shared" si="4"/>
        <v>1.00116508537116</v>
      </c>
      <c r="F70" s="13">
        <f t="shared" si="4"/>
        <v>1</v>
      </c>
      <c r="G70" s="13">
        <f t="shared" si="4"/>
        <v>1</v>
      </c>
      <c r="H70" s="13">
        <f t="shared" si="4"/>
        <v>1</v>
      </c>
      <c r="I70" s="13">
        <f t="shared" si="4"/>
        <v>1</v>
      </c>
      <c r="J70" s="13">
        <f t="shared" si="4"/>
        <v>1</v>
      </c>
      <c r="K70" s="13">
        <f t="shared" si="4"/>
        <v>1</v>
      </c>
      <c r="L70" s="13">
        <f t="shared" si="4"/>
        <v>1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5"/>
        <v>0</v>
      </c>
      <c r="AZ70" s="13">
        <f t="shared" si="5"/>
        <v>129.027296674489</v>
      </c>
      <c r="BA70" s="13">
        <f t="shared" si="5"/>
        <v>1.00116350415676</v>
      </c>
      <c r="BB70" s="13">
        <f t="shared" si="5"/>
        <v>1</v>
      </c>
      <c r="BC70" s="13">
        <f t="shared" si="5"/>
        <v>1</v>
      </c>
      <c r="BD70" s="13">
        <f t="shared" si="5"/>
        <v>1</v>
      </c>
      <c r="BE70" s="13">
        <f t="shared" si="5"/>
        <v>1</v>
      </c>
      <c r="BF70" s="13">
        <f t="shared" si="5"/>
        <v>1</v>
      </c>
      <c r="BG70" s="13">
        <f t="shared" si="5"/>
        <v>1</v>
      </c>
      <c r="BH70" s="13">
        <f t="shared" si="5"/>
        <v>1</v>
      </c>
      <c r="BI70" s="13" t="str">
        <f t="shared" si="5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</row>
    <row r="71" ht="15" customHeight="1" outlineLevel="1" spans="2:85">
      <c r="B71" s="10">
        <v>202109</v>
      </c>
      <c r="C71" s="13">
        <f t="shared" ref="C71:L80" si="6">IFERROR(IF(D32="","",D32/C32),0)</f>
        <v>98.6358386066281</v>
      </c>
      <c r="D71" s="13">
        <f t="shared" si="6"/>
        <v>1.00810818243724</v>
      </c>
      <c r="E71" s="13">
        <f t="shared" si="6"/>
        <v>1.001310238451</v>
      </c>
      <c r="F71" s="13">
        <f t="shared" si="6"/>
        <v>1.00023518366774</v>
      </c>
      <c r="G71" s="13">
        <f t="shared" si="6"/>
        <v>1</v>
      </c>
      <c r="H71" s="13">
        <f t="shared" si="6"/>
        <v>1</v>
      </c>
      <c r="I71" s="13">
        <f t="shared" si="6"/>
        <v>1.00003919881731</v>
      </c>
      <c r="J71" s="13">
        <f t="shared" si="6"/>
        <v>0.999997751707059</v>
      </c>
      <c r="K71" s="13">
        <f t="shared" si="6"/>
        <v>0.999945724493453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ref="AY71:BH80" si="7">IFERROR(IF(AZ32="","",AZ32/AY32),0)</f>
        <v>98.6358391203826</v>
      </c>
      <c r="AZ71" s="13">
        <f t="shared" si="7"/>
        <v>1.00810818248311</v>
      </c>
      <c r="BA71" s="13">
        <f t="shared" si="7"/>
        <v>1.00131023845662</v>
      </c>
      <c r="BB71" s="13">
        <f t="shared" si="7"/>
        <v>1.00023518366936</v>
      </c>
      <c r="BC71" s="13">
        <f t="shared" si="7"/>
        <v>1</v>
      </c>
      <c r="BD71" s="13">
        <f t="shared" si="7"/>
        <v>1</v>
      </c>
      <c r="BE71" s="13">
        <f t="shared" si="7"/>
        <v>1.00003919881419</v>
      </c>
      <c r="BF71" s="13">
        <f t="shared" si="7"/>
        <v>0.999997751700278</v>
      </c>
      <c r="BG71" s="13">
        <f t="shared" si="7"/>
        <v>0.999945724486314</v>
      </c>
      <c r="BH71" s="13" t="str">
        <f t="shared" si="7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</row>
    <row r="72" ht="15" customHeight="1" outlineLevel="1" spans="2:85">
      <c r="B72" s="10">
        <v>202112</v>
      </c>
      <c r="C72" s="13">
        <f t="shared" si="6"/>
        <v>5.65405834349245</v>
      </c>
      <c r="D72" s="13">
        <f t="shared" si="6"/>
        <v>1</v>
      </c>
      <c r="E72" s="13">
        <f t="shared" si="6"/>
        <v>1</v>
      </c>
      <c r="F72" s="13">
        <f t="shared" si="6"/>
        <v>1</v>
      </c>
      <c r="G72" s="13">
        <f t="shared" si="6"/>
        <v>1</v>
      </c>
      <c r="H72" s="13">
        <f t="shared" si="6"/>
        <v>1</v>
      </c>
      <c r="I72" s="13">
        <f t="shared" si="6"/>
        <v>1</v>
      </c>
      <c r="J72" s="13">
        <f t="shared" si="6"/>
        <v>1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7"/>
        <v>6.1612039641012</v>
      </c>
      <c r="AZ72" s="13">
        <f t="shared" si="7"/>
        <v>1</v>
      </c>
      <c r="BA72" s="13">
        <f t="shared" si="7"/>
        <v>1</v>
      </c>
      <c r="BB72" s="13">
        <f t="shared" si="7"/>
        <v>1</v>
      </c>
      <c r="BC72" s="13">
        <f t="shared" si="7"/>
        <v>1</v>
      </c>
      <c r="BD72" s="13">
        <f t="shared" si="7"/>
        <v>1</v>
      </c>
      <c r="BE72" s="13">
        <f t="shared" si="7"/>
        <v>1</v>
      </c>
      <c r="BF72" s="13">
        <f t="shared" si="7"/>
        <v>1</v>
      </c>
      <c r="BG72" s="13" t="str">
        <f t="shared" si="7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</row>
    <row r="73" ht="15" customHeight="1" outlineLevel="1" spans="2:85">
      <c r="B73" s="10">
        <v>202203</v>
      </c>
      <c r="C73" s="13">
        <f t="shared" si="6"/>
        <v>0</v>
      </c>
      <c r="D73" s="13">
        <f t="shared" si="6"/>
        <v>0</v>
      </c>
      <c r="E73" s="13">
        <f t="shared" si="6"/>
        <v>0</v>
      </c>
      <c r="F73" s="13">
        <f t="shared" si="6"/>
        <v>0</v>
      </c>
      <c r="G73" s="13">
        <f t="shared" si="6"/>
        <v>0</v>
      </c>
      <c r="H73" s="13">
        <f t="shared" si="6"/>
        <v>0</v>
      </c>
      <c r="I73" s="13">
        <f t="shared" si="6"/>
        <v>0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7"/>
        <v>0</v>
      </c>
      <c r="AZ73" s="13">
        <f t="shared" si="7"/>
        <v>0</v>
      </c>
      <c r="BA73" s="13">
        <f t="shared" si="7"/>
        <v>0</v>
      </c>
      <c r="BB73" s="13">
        <f t="shared" si="7"/>
        <v>0</v>
      </c>
      <c r="BC73" s="13">
        <f t="shared" si="7"/>
        <v>0</v>
      </c>
      <c r="BD73" s="13">
        <f t="shared" si="7"/>
        <v>0</v>
      </c>
      <c r="BE73" s="13">
        <f t="shared" si="7"/>
        <v>0</v>
      </c>
      <c r="BF73" s="13" t="str">
        <f t="shared" si="7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</row>
    <row r="74" ht="15" customHeight="1" outlineLevel="1" spans="2:85">
      <c r="B74" s="10">
        <v>202206</v>
      </c>
      <c r="C74" s="13">
        <f t="shared" si="6"/>
        <v>0</v>
      </c>
      <c r="D74" s="13">
        <f t="shared" si="6"/>
        <v>0</v>
      </c>
      <c r="E74" s="13">
        <f t="shared" si="6"/>
        <v>1</v>
      </c>
      <c r="F74" s="13">
        <f t="shared" si="6"/>
        <v>1</v>
      </c>
      <c r="G74" s="13">
        <f t="shared" si="6"/>
        <v>1</v>
      </c>
      <c r="H74" s="13">
        <f t="shared" si="6"/>
        <v>1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7"/>
        <v>0</v>
      </c>
      <c r="AZ74" s="13">
        <f t="shared" si="7"/>
        <v>0</v>
      </c>
      <c r="BA74" s="13">
        <f t="shared" si="7"/>
        <v>1</v>
      </c>
      <c r="BB74" s="13">
        <f t="shared" si="7"/>
        <v>1</v>
      </c>
      <c r="BC74" s="13">
        <f t="shared" si="7"/>
        <v>1</v>
      </c>
      <c r="BD74" s="13">
        <f t="shared" si="7"/>
        <v>1</v>
      </c>
      <c r="BE74" s="13" t="str">
        <f t="shared" si="7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</row>
    <row r="75" ht="15" customHeight="1" outlineLevel="1" spans="2:85">
      <c r="B75" s="10">
        <v>202209</v>
      </c>
      <c r="C75" s="13">
        <f t="shared" si="6"/>
        <v>37.2461505636418</v>
      </c>
      <c r="D75" s="13">
        <f t="shared" si="6"/>
        <v>1.00790958551204</v>
      </c>
      <c r="E75" s="13">
        <f t="shared" si="6"/>
        <v>1.00062607006798</v>
      </c>
      <c r="F75" s="13">
        <f t="shared" si="6"/>
        <v>1</v>
      </c>
      <c r="G75" s="13">
        <f t="shared" si="6"/>
        <v>0.999481142631399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7"/>
        <v>34.7957611009022</v>
      </c>
      <c r="AZ75" s="13">
        <f t="shared" si="7"/>
        <v>1.00786961503595</v>
      </c>
      <c r="BA75" s="13">
        <f t="shared" si="7"/>
        <v>1.00062293100289</v>
      </c>
      <c r="BB75" s="13">
        <f t="shared" si="7"/>
        <v>1</v>
      </c>
      <c r="BC75" s="13">
        <f t="shared" si="7"/>
        <v>0.999483742534305</v>
      </c>
      <c r="BD75" s="13" t="str">
        <f t="shared" si="7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</row>
    <row r="76" ht="15" customHeight="1" outlineLevel="1" spans="2:85">
      <c r="B76" s="10">
        <v>202212</v>
      </c>
      <c r="C76" s="13">
        <f t="shared" si="6"/>
        <v>1.00773827192826</v>
      </c>
      <c r="D76" s="13">
        <f t="shared" si="6"/>
        <v>1</v>
      </c>
      <c r="E76" s="13">
        <f t="shared" si="6"/>
        <v>0.999971727978514</v>
      </c>
      <c r="F76" s="13">
        <f t="shared" si="6"/>
        <v>1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7"/>
        <v>1.00777645202617</v>
      </c>
      <c r="AZ76" s="13">
        <f t="shared" si="7"/>
        <v>1</v>
      </c>
      <c r="BA76" s="13">
        <f t="shared" si="7"/>
        <v>0.999971589562701</v>
      </c>
      <c r="BB76" s="13">
        <f t="shared" si="7"/>
        <v>1</v>
      </c>
      <c r="BC76" s="13" t="str">
        <f t="shared" si="7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</row>
    <row r="77" ht="15" customHeight="1" outlineLevel="1" spans="2:85">
      <c r="B77" s="10">
        <v>202303</v>
      </c>
      <c r="C77" s="13">
        <f t="shared" si="6"/>
        <v>0</v>
      </c>
      <c r="D77" s="13">
        <f t="shared" si="6"/>
        <v>0</v>
      </c>
      <c r="E77" s="13">
        <f t="shared" si="6"/>
        <v>0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7"/>
        <v>0</v>
      </c>
      <c r="AZ77" s="13">
        <f t="shared" si="7"/>
        <v>0</v>
      </c>
      <c r="BA77" s="13">
        <f t="shared" si="7"/>
        <v>0</v>
      </c>
      <c r="BB77" s="13" t="str">
        <f t="shared" si="7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</row>
    <row r="78" ht="15" customHeight="1" outlineLevel="1" spans="2:85">
      <c r="B78" s="10">
        <v>202306</v>
      </c>
      <c r="C78" s="13">
        <f t="shared" si="6"/>
        <v>0</v>
      </c>
      <c r="D78" s="13">
        <f t="shared" si="6"/>
        <v>1819.10067429362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7"/>
        <v>0</v>
      </c>
      <c r="AZ78" s="13">
        <f t="shared" si="7"/>
        <v>1819.10080567359</v>
      </c>
      <c r="BA78" s="13" t="str">
        <f t="shared" si="7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</row>
    <row r="79" ht="15" customHeight="1" outlineLevel="1" spans="2:85">
      <c r="B79" s="10">
        <v>202309</v>
      </c>
      <c r="C79" s="13">
        <f t="shared" si="6"/>
        <v>4.83695627641415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7"/>
        <v>4.81251151857287</v>
      </c>
      <c r="AZ79" s="13" t="str">
        <f t="shared" si="7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</row>
    <row r="80" ht="15" customHeight="1" outlineLevel="1" spans="2:85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7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</row>
    <row r="81" ht="15" customHeight="1" outlineLevel="1" spans="2:85">
      <c r="B81" s="6" t="s">
        <v>27</v>
      </c>
      <c r="C81" s="13">
        <f>IFERROR(IF(COUNT(C46:C79)-2&lt;=0,0,(SUM(C46:C79)-MAX(C46:C79)-MIN(C46:C79))/(COUNT(C46:C79)-2)),0)</f>
        <v>41.412540234611</v>
      </c>
      <c r="D81" s="13">
        <f>IFERROR(IF(COUNT(D46:D78)-2&lt;=0,0,(SUM(D46:D78)-MAX(D46:D78)-MIN(D46:D78))/(COUNT(D46:D78)-2)),0)</f>
        <v>4.71820033972977</v>
      </c>
      <c r="E81" s="13">
        <f>IFERROR(IF(COUNT(E46:E77)-2&lt;=0,0,(SUM(E46:E77)-MAX(E46:E77)-MIN(E46:E77))/(COUNT(E46:E77)-2)),0)</f>
        <v>0.813528009716116</v>
      </c>
      <c r="F81" s="13">
        <f>IFERROR(IF(COUNT(F46:F76)-2&lt;=0,0,(SUM(F46:F76)-MAX(F46:F76)-MIN(F46:F76))/(COUNT(F46:F76)-2)),0)</f>
        <v>0.825678269694201</v>
      </c>
      <c r="G81" s="13">
        <f>IFERROR(IF(COUNT(G46:G75)-2&lt;=0,0,(SUM(G46:G75)-MAX(G46:G75)-MIN(G46:G75))/(COUNT(G46:G75)-2)),0)</f>
        <v>0.785688925787703</v>
      </c>
      <c r="H81" s="13">
        <f>IFERROR(IF(COUNT(H46:H74)-2&lt;=0,0,(SUM(H46:H74)-MAX(H46:H74)-MIN(H46:H74))/(COUNT(H46:H74)-2)),0)</f>
        <v>0.777777369370225</v>
      </c>
      <c r="I81" s="13">
        <f>IFERROR(IF(COUNT(I46:I73)-2&lt;=0,0,(SUM(I46:I73)-MAX(I46:I73)-MIN(I46:I73))/(COUNT(I46:I73)-2)),0)</f>
        <v>0.769232276877589</v>
      </c>
      <c r="J81" s="13">
        <f>IFERROR(IF(COUNT(J46:J72)-2&lt;=0,0,(SUM(J46:J72)-MAX(J46:J72)-MIN(J46:J72))/(COUNT(J46:J72)-2)),0)</f>
        <v>0.799863472819603</v>
      </c>
      <c r="K81" s="13">
        <f>IFERROR(IF(COUNT(K46:K71)-2&lt;=0,0,(SUM(K46:K71)-MAX(K46:K71)-MIN(K46:K71))/(COUNT(K46:K71)-2)),0)</f>
        <v>0.791664405187227</v>
      </c>
      <c r="L81" s="13">
        <f>IFERROR(IF(COUNT(L46:L70)-2&lt;=0,0,(SUM(L46:L70)-MAX(L46:L70)-MIN(L46:L70))/(COUNT(L46:L70)-2)),0)</f>
        <v>0.78260567567243</v>
      </c>
      <c r="M81" s="13">
        <f>IFERROR(IF(COUNT(M46:M69)-2&lt;=0,0,(SUM(M46:M69)-MAX(M46:M69)-MIN(M46:M69))/(COUNT(M46:M69)-2)),0)</f>
        <v>0.772725957271396</v>
      </c>
      <c r="N81" s="13">
        <f>IFERROR(IF(COUNT(N46:N68)-2&lt;=0,0,(SUM(N46:N68)-MAX(N46:N68)-MIN(N46:N68))/(COUNT(N46:N68)-2)),0)</f>
        <v>0.809521623279327</v>
      </c>
      <c r="O81" s="13">
        <f>IFERROR(IF(COUNT(O46:O67)-2&lt;=0,0,(SUM(O46:O67)-MAX(O46:O67)-MIN(O46:O67))/(COUNT(O46:O67)-2)),0)</f>
        <v>0.8</v>
      </c>
      <c r="P81" s="13">
        <f>IFERROR(IF(COUNT(P46:P66)-2&lt;=0,0,(SUM(P46:P66)-MAX(P46:P66)-MIN(P46:P66))/(COUNT(P46:P66)-2)),0)</f>
        <v>0.789471940743361</v>
      </c>
      <c r="Q81" s="13">
        <f>IFERROR(IF(COUNT(Q46:Q65)-2&lt;=0,0,(SUM(Q46:Q65)-MAX(Q46:Q65)-MIN(Q46:Q65))/(COUNT(Q46:Q65)-2)),0)</f>
        <v>0.777689918399935</v>
      </c>
      <c r="R81" s="13">
        <f>IFERROR(IF(COUNT(R46:R64)-2&lt;=0,0,(SUM(R46:R64)-MAX(R46:R64)-MIN(R46:R64))/(COUNT(R46:R64)-2)),0)</f>
        <v>0.823529411764706</v>
      </c>
      <c r="S81" s="13">
        <f>IFERROR(IF(COUNT(S46:S63)-2&lt;=0,0,(SUM(S46:S63)-MAX(S46:S63)-MIN(S46:S63))/(COUNT(S46:S63)-2)),0)</f>
        <v>0.8125</v>
      </c>
      <c r="T81" s="13">
        <f>IFERROR(IF(COUNT(T46:T62)-2&lt;=0,0,(SUM(T46:T62)-MAX(T46:T62)-MIN(T46:T62))/(COUNT(T46:T62)-2)),0)</f>
        <v>0.8</v>
      </c>
      <c r="U81" s="13">
        <f>IFERROR(IF(COUNT(U46:U61)-2&lt;=0,0,(SUM(U46:U61)-MAX(U46:U61)-MIN(U46:U61))/(COUNT(U46:U61)-2)),0)</f>
        <v>0.785714285714286</v>
      </c>
      <c r="V81" s="13">
        <f>IFERROR(IF(COUNT(V46:V60)-2&lt;=0,0,(SUM(V46:V60)-MAX(V46:V60)-MIN(V46:V60))/(COUNT(V46:V60)-2)),0)</f>
        <v>0.846153846153846</v>
      </c>
      <c r="W81" s="13">
        <f>IFERROR(IF(COUNT(W46:W59)-2&lt;=0,0,(SUM(W46:W59)-MAX(W46:W59)-MIN(W46:W59))/(COUNT(W46:W59)-2)),0)</f>
        <v>0.833333333333333</v>
      </c>
      <c r="X81" s="13">
        <f>IFERROR(IF(COUNT(X46:X58)-2&lt;=0,0,(SUM(X46:X58)-MAX(X46:X58)-MIN(X46:X58))/(COUNT(X46:X58)-2)),0)</f>
        <v>0.818181818181818</v>
      </c>
      <c r="Y81" s="13">
        <f>IFERROR(IF(COUNT(Y46:Y57)-2&lt;=0,0,(SUM(Y46:Y57)-MAX(Y46:Y57)-MIN(Y46:Y57))/(COUNT(Y46:Y57)-2)),0)</f>
        <v>0.8</v>
      </c>
      <c r="Z81" s="13">
        <f>IFERROR(IF(COUNT(Z46:Z56)-2&lt;=0,0,(SUM(Z46:Z56)-MAX(Z46:Z56)-MIN(Z46:Z56))/(COUNT(Z46:Z56)-2)),0)</f>
        <v>0.888888888888889</v>
      </c>
      <c r="AA81" s="13">
        <f>IFERROR(IF(COUNT(AA46:AA55)-2&lt;=0,0,(SUM(AA46:AA55)-MAX(AA46:AA55)-MIN(AA46:AA55))/(COUNT(AA46:AA55)-2)),0)</f>
        <v>0.875</v>
      </c>
      <c r="AB81" s="13">
        <f>IFERROR(IF(COUNT(AB46:AB54)-2&lt;=0,0,(SUM(AB46:AB54)-MAX(AB46:AB54)-MIN(AB46:AB54))/(COUNT(AB46:AB54)-2)),0)</f>
        <v>0.857142857142857</v>
      </c>
      <c r="AC81" s="13">
        <f>IFERROR(IF(COUNT(AC46:AC53)-2&lt;=0,0,(SUM(AC46:AC53)-MAX(AC46:AC53)-MIN(AC46:AC53))/(COUNT(AC46:AC53)-2)),0)</f>
        <v>0.833333333333333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42.3468595315882</v>
      </c>
      <c r="AZ81" s="13">
        <f>IFERROR(IF(COUNT(AZ46:AZ78)-2&lt;=0,0,(SUM(AZ46:AZ78)-MAX(AZ46:AZ78)-MIN(AZ46:AZ78))/(COUNT(AZ46:AZ78)-2)),0)</f>
        <v>4.72379128503404</v>
      </c>
      <c r="BA81" s="13">
        <f>IFERROR(IF(COUNT(BA46:BA77)-2&lt;=0,0,(SUM(BA46:BA77)-MAX(BA46:BA77)-MIN(BA46:BA77))/(COUNT(BA46:BA77)-2)),0)</f>
        <v>0.813527663712445</v>
      </c>
      <c r="BB81" s="13">
        <f>IFERROR(IF(COUNT(BB46:BB76)-2&lt;=0,0,(SUM(BB46:BB76)-MAX(BB46:BB76)-MIN(BB46:BB76))/(COUNT(BB46:BB76)-2)),0)</f>
        <v>0.835732373166256</v>
      </c>
      <c r="BC81" s="13">
        <f>IFERROR(IF(COUNT(BC46:BC75)-2&lt;=0,0,(SUM(BC46:BC75)-MAX(BC46:BC75)-MIN(BC46:BC75))/(COUNT(BC46:BC75)-2)),0)</f>
        <v>0.785695483773785</v>
      </c>
      <c r="BD81" s="13">
        <f>IFERROR(IF(COUNT(BD46:BD74)-2&lt;=0,0,(SUM(BD46:BD74)-MAX(BD46:BD74)-MIN(BD46:BD74))/(COUNT(BD46:BD74)-2)),0)</f>
        <v>0.777777369372202</v>
      </c>
      <c r="BE81" s="13">
        <f>IFERROR(IF(COUNT(BE46:BE73)-2&lt;=0,0,(SUM(BE46:BE73)-MAX(BE46:BE73)-MIN(BE46:BE73))/(COUNT(BE46:BE73)-2)),0)</f>
        <v>0.769232276877469</v>
      </c>
      <c r="BF81" s="13">
        <f>IFERROR(IF(COUNT(BF46:BF72)-2&lt;=0,0,(SUM(BF46:BF72)-MAX(BF46:BF72)-MIN(BF46:BF72))/(COUNT(BF46:BF72)-2)),0)</f>
        <v>0.799863473580241</v>
      </c>
      <c r="BG81" s="13">
        <f>IFERROR(IF(COUNT(BG46:BG71)-2&lt;=0,0,(SUM(BG46:BG71)-MAX(BG46:BG71)-MIN(BG46:BG71))/(COUNT(BG46:BG71)-2)),0)</f>
        <v>0.79166440518693</v>
      </c>
      <c r="BH81" s="13">
        <f>IFERROR(IF(COUNT(BH46:BH70)-2&lt;=0,0,(SUM(BH46:BH70)-MAX(BH46:BH70)-MIN(BH46:BH70))/(COUNT(BH46:BH70)-2)),0)</f>
        <v>0.782604393146326</v>
      </c>
      <c r="BI81" s="13">
        <f>IFERROR(IF(COUNT(BI46:BI69)-2&lt;=0,0,(SUM(BI46:BI69)-MAX(BI46:BI69)-MIN(BI46:BI69))/(COUNT(BI46:BI69)-2)),0)</f>
        <v>0.772725957271396</v>
      </c>
      <c r="BJ81" s="13">
        <f>IFERROR(IF(COUNT(BJ46:BJ68)-2&lt;=0,0,(SUM(BJ46:BJ68)-MAX(BJ46:BJ68)-MIN(BJ46:BJ68))/(COUNT(BJ46:BJ68)-2)),0)</f>
        <v>0.809519546910887</v>
      </c>
      <c r="BK81" s="13">
        <f>IFERROR(IF(COUNT(BK46:BK67)-2&lt;=0,0,(SUM(BK46:BK67)-MAX(BK46:BK67)-MIN(BK46:BK67))/(COUNT(BK46:BK67)-2)),0)</f>
        <v>0.8</v>
      </c>
      <c r="BL81" s="13">
        <f>IFERROR(IF(COUNT(BL46:BL66)-2&lt;=0,0,(SUM(BL46:BL66)-MAX(BL46:BL66)-MIN(BL46:BL66))/(COUNT(BL46:BL66)-2)),0)</f>
        <v>0.789470284750946</v>
      </c>
      <c r="BM81" s="13">
        <f>IFERROR(IF(COUNT(BM46:BM65)-2&lt;=0,0,(SUM(BM46:BM65)-MAX(BM46:BM65)-MIN(BM46:BM65))/(COUNT(BM46:BM65)-2)),0)</f>
        <v>0.777689918399935</v>
      </c>
      <c r="BN81" s="13">
        <f>IFERROR(IF(COUNT(BN46:BN64)-2&lt;=0,0,(SUM(BN46:BN64)-MAX(BN46:BN64)-MIN(BN46:BN64))/(COUNT(BN46:BN64)-2)),0)</f>
        <v>0.823529411764706</v>
      </c>
      <c r="BO81" s="13">
        <f>IFERROR(IF(COUNT(BO46:BO63)-2&lt;=0,0,(SUM(BO46:BO63)-MAX(BO46:BO63)-MIN(BO46:BO63))/(COUNT(BO46:BO63)-2)),0)</f>
        <v>0.8125</v>
      </c>
      <c r="BP81" s="13">
        <f>IFERROR(IF(COUNT(BP46:BP62)-2&lt;=0,0,(SUM(BP46:BP62)-MAX(BP46:BP62)-MIN(BP46:BP62))/(COUNT(BP46:BP62)-2)),0)</f>
        <v>0.8</v>
      </c>
      <c r="BQ81" s="13">
        <f>IFERROR(IF(COUNT(BQ46:BQ61)-2&lt;=0,0,(SUM(BQ46:BQ61)-MAX(BQ46:BQ61)-MIN(BQ46:BQ61))/(COUNT(BQ46:BQ61)-2)),0)</f>
        <v>0.785714285714286</v>
      </c>
      <c r="BR81" s="13">
        <f>IFERROR(IF(COUNT(BR46:BR60)-2&lt;=0,0,(SUM(BR46:BR60)-MAX(BR46:BR60)-MIN(BR46:BR60))/(COUNT(BR46:BR60)-2)),0)</f>
        <v>0.846153846153846</v>
      </c>
      <c r="BS81" s="13">
        <f>IFERROR(IF(COUNT(BS46:BS59)-2&lt;=0,0,(SUM(BS46:BS59)-MAX(BS46:BS59)-MIN(BS46:BS59))/(COUNT(BS46:BS59)-2)),0)</f>
        <v>0.833333333333333</v>
      </c>
      <c r="BT81" s="13">
        <f>IFERROR(IF(COUNT(BT46:BT58)-2&lt;=0,0,(SUM(BT46:BT58)-MAX(BT46:BT58)-MIN(BT46:BT58))/(COUNT(BT46:BT58)-2)),0)</f>
        <v>0.818181818181818</v>
      </c>
      <c r="BU81" s="13">
        <f>IFERROR(IF(COUNT(BU46:BU57)-2&lt;=0,0,(SUM(BU46:BU57)-MAX(BU46:BU57)-MIN(BU46:BU57))/(COUNT(BU46:BU57)-2)),0)</f>
        <v>0.8</v>
      </c>
      <c r="BV81" s="13">
        <f>IFERROR(IF(COUNT(BV46:BV56)-2&lt;=0,0,(SUM(BV46:BV56)-MAX(BV46:BV56)-MIN(BV46:BV56))/(COUNT(BV46:BV56)-2)),0)</f>
        <v>0.888888888888889</v>
      </c>
      <c r="BW81" s="13">
        <f>IFERROR(IF(COUNT(BW46:BW55)-2&lt;=0,0,(SUM(BW46:BW55)-MAX(BW46:BW55)-MIN(BW46:BW55))/(COUNT(BW46:BW55)-2)),0)</f>
        <v>0.875</v>
      </c>
      <c r="BX81" s="13">
        <f>IFERROR(IF(COUNT(BX46:BX54)-2&lt;=0,0,(SUM(BX46:BX54)-MAX(BX46:BX54)-MIN(BX46:BX54))/(COUNT(BX46:BX54)-2)),0)</f>
        <v>0.857142857142857</v>
      </c>
      <c r="BY81" s="13">
        <f>IFERROR(IF(COUNT(BY46:BY53)-2&lt;=0,0,(SUM(BY46:BY53)-MAX(BY46:BY53)-MIN(BY46:BY53))/(COUNT(BY46:BY53)-2)),0)</f>
        <v>0.833333333333333</v>
      </c>
      <c r="BZ81" s="13">
        <f>IFERROR(IF(COUNT(BZ46:BZ52)-2&lt;=0,0,(SUM(BZ46:BZ52)-MAX(BZ46:BZ52)-MIN(BZ46:BZ52))/(COUNT(BZ46:BZ52)-2)),0)</f>
        <v>1</v>
      </c>
      <c r="CA81" s="13">
        <f>IFERROR(IF(COUNT(CA46:CA51)-2&lt;=0,0,(SUM(CA46:CA51)-MAX(CA46:CA51)-MIN(CA46:CA51))/(COUNT(CA46:CA51)-2)),0)</f>
        <v>1</v>
      </c>
      <c r="CB81" s="13">
        <f>IFERROR(IF(COUNT(CB46:CB50)-2&lt;=0,0,(SUM(CB46:CB50)-MAX(CB46:CB50)-MIN(CB46:CB50))/(COUNT(CB46:CB50)-2)),0)</f>
        <v>1</v>
      </c>
      <c r="CC81" s="13">
        <f>IFERROR(IF(COUNT(CC46:CC49)-2&lt;=0,0,(SUM(CC46:CC49)-MAX(CC46:CC49)-MIN(CC46:CC49))/(COUNT(CC46:CC49)-2)),0)</f>
        <v>1</v>
      </c>
      <c r="CD81" s="13">
        <f>IFERROR(IF(COUNT(CD46:CD48)-2&lt;=0,0,(SUM(CD46:CD48)-MAX(CD46:CD48)-MIN(CD46:CD48))/(COUNT(CD46:CD48)-2)),0)</f>
        <v>1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</row>
    <row r="82" ht="15" customHeight="1" outlineLevel="1" spans="2:85">
      <c r="B82" s="6" t="s">
        <v>28</v>
      </c>
      <c r="C82" s="13">
        <f>IFERROR(SUM(D7:D40)/SUM(C7:C40),0)</f>
        <v>8.30522761370695</v>
      </c>
      <c r="D82" s="13">
        <f>IFERROR(SUM(E7:E39)/SUM(D7:D39),0)</f>
        <v>1.08246310274227</v>
      </c>
      <c r="E82" s="13">
        <f>IFERROR(SUM(F7:F38)/SUM(E7:E38),0)</f>
        <v>1.005546115224</v>
      </c>
      <c r="F82" s="13">
        <f>IFERROR(SUM(G7:G37)/SUM(F7:F37),0)</f>
        <v>1.00772784709631</v>
      </c>
      <c r="G82" s="13">
        <f>IFERROR(SUM(H7:H36)/SUM(G7:G36),0)</f>
        <v>0.999823227238882</v>
      </c>
      <c r="H82" s="13">
        <f>IFERROR(SUM(I7:I35)/SUM(H7:H35),0)</f>
        <v>1.00032934884509</v>
      </c>
      <c r="I82" s="13">
        <f>IFERROR(SUM(J7:J34)/SUM(I7:I34),0)</f>
        <v>1.00199703304419</v>
      </c>
      <c r="J82" s="13">
        <f>IFERROR(SUM(K7:K33)/SUM(J7:J33),0)</f>
        <v>0.99941614577336</v>
      </c>
      <c r="K82" s="13">
        <f>IFERROR(SUM(L7:L32)/SUM(K7:K32),0)</f>
        <v>0.999975920045648</v>
      </c>
      <c r="L82" s="13">
        <f>IFERROR(SUM(M7:M31)/SUM(L7:L31),0)</f>
        <v>1.00014653575667</v>
      </c>
      <c r="M82" s="13">
        <f>IFERROR(SUM(N7:N30)/SUM(M7:M30),0)</f>
        <v>1.02482905758252</v>
      </c>
      <c r="N82" s="13">
        <f>IFERROR(SUM(O7:O29)/SUM(N7:N29),0)</f>
        <v>0.999994903248375</v>
      </c>
      <c r="O82" s="13">
        <f>IFERROR(SUM(P7:P28)/SUM(O7:O28),0)</f>
        <v>1</v>
      </c>
      <c r="P82" s="13">
        <f>IFERROR(SUM(Q7:Q27)/SUM(P7:P27),0)</f>
        <v>0.999994390671725</v>
      </c>
      <c r="Q82" s="13">
        <f>IFERROR(SUM(R7:R26)/SUM(Q7:Q26),0)</f>
        <v>0.999684059536577</v>
      </c>
      <c r="R82" s="13">
        <f>IFERROR(SUM(S7:S25)/SUM(R7:R25),0)</f>
        <v>1</v>
      </c>
      <c r="S82" s="13">
        <f>IFERROR(SUM(T7:T24)/SUM(S7:S24),0)</f>
        <v>1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X82" s="6" t="s">
        <v>28</v>
      </c>
      <c r="AY82" s="13">
        <f>IFERROR(SUM(AZ7:AZ40)/SUM(AY7:AY40),0)</f>
        <v>7.85865032471167</v>
      </c>
      <c r="AZ82" s="13">
        <f>IFERROR(SUM(BA7:BA39)/SUM(AZ7:AZ39),0)</f>
        <v>1.08715071962576</v>
      </c>
      <c r="BA82" s="13">
        <f>IFERROR(SUM(BB7:BB38)/SUM(BA7:BA38),0)</f>
        <v>1.00605055286236</v>
      </c>
      <c r="BB82" s="13">
        <f>IFERROR(SUM(BC7:BC37)/SUM(BB7:BB37),0)</f>
        <v>1.00840698321522</v>
      </c>
      <c r="BC82" s="13">
        <f>IFERROR(SUM(BD7:BD36)/SUM(BC7:BC36),0)</f>
        <v>0.999831999304469</v>
      </c>
      <c r="BD82" s="13">
        <f>IFERROR(SUM(BE7:BE35)/SUM(BD7:BD35),0)</f>
        <v>1.00040232922799</v>
      </c>
      <c r="BE82" s="13">
        <f>IFERROR(SUM(BF7:BF34)/SUM(BE7:BE34),0)</f>
        <v>1.00194921430131</v>
      </c>
      <c r="BF82" s="13">
        <f>IFERROR(SUM(BG7:BG33)/SUM(BF7:BF33),0)</f>
        <v>0.999430098893711</v>
      </c>
      <c r="BG82" s="13">
        <f>IFERROR(SUM(BH7:BH32)/SUM(BG7:BG32),0)</f>
        <v>0.99997648401643</v>
      </c>
      <c r="BH82" s="13">
        <f>IFERROR(SUM(BI7:BI31)/SUM(BH7:BH31),0)</f>
        <v>1.00013833610749</v>
      </c>
      <c r="BI82" s="13">
        <f>IFERROR(SUM(BJ7:BJ30)/SUM(BI7:BI30),0)</f>
        <v>1.0237640397313</v>
      </c>
      <c r="BJ82" s="13">
        <f>IFERROR(SUM(BK7:BK29)/SUM(BJ7:BJ29),0)</f>
        <v>0.999993895747778</v>
      </c>
      <c r="BK82" s="13">
        <f>IFERROR(SUM(BL7:BL28)/SUM(BK7:BK28),0)</f>
        <v>1</v>
      </c>
      <c r="BL82" s="13">
        <f>IFERROR(SUM(BM7:BM27)/SUM(BL7:BL27),0)</f>
        <v>0.999993390802</v>
      </c>
      <c r="BM82" s="13">
        <f>IFERROR(SUM(BN7:BN26)/SUM(BM7:BM26),0)</f>
        <v>0.999628210457709</v>
      </c>
      <c r="BN82" s="13">
        <f>IFERROR(SUM(BO7:BO25)/SUM(BN7:BN25),0)</f>
        <v>1</v>
      </c>
      <c r="BO82" s="13">
        <f>IFERROR(SUM(BP7:BP24)/SUM(BO7:BO24),0)</f>
        <v>1</v>
      </c>
      <c r="BP82" s="13">
        <f>IFERROR(SUM(BQ7:BQ23)/SUM(BP7:BP23),0)</f>
        <v>1</v>
      </c>
      <c r="BQ82" s="13">
        <f>IFERROR(SUM(BR7:BR22)/SUM(BQ7:BQ22),0)</f>
        <v>1</v>
      </c>
      <c r="BR82" s="13">
        <f>IFERROR(SUM(BS7:BS21)/SUM(BR7:BR21),0)</f>
        <v>1</v>
      </c>
      <c r="BS82" s="13">
        <f>IFERROR(SUM(BT7:BT20)/SUM(BS7:BS20),0)</f>
        <v>1</v>
      </c>
      <c r="BT82" s="13">
        <f>IFERROR(SUM(BU7:BU19)/SUM(BT7:BT19),0)</f>
        <v>1</v>
      </c>
      <c r="BU82" s="13">
        <f>IFERROR(SUM(BV7:BV18)/SUM(BU7:BU18),0)</f>
        <v>1</v>
      </c>
      <c r="BV82" s="13">
        <f>IFERROR(SUM(BW7:BW17)/SUM(BV7:BV17),0)</f>
        <v>1</v>
      </c>
      <c r="BW82" s="13">
        <f>IFERROR(SUM(BX7:BX16)/SUM(BW7:BW16),0)</f>
        <v>1</v>
      </c>
      <c r="BX82" s="13">
        <f>IFERROR(SUM(BY7:BY15)/SUM(BX7:BX15),0)</f>
        <v>1</v>
      </c>
      <c r="BY82" s="13">
        <f>IFERROR(SUM(BZ7:BZ14)/SUM(BY7:BY14),0)</f>
        <v>1</v>
      </c>
      <c r="BZ82" s="13">
        <f>IFERROR(SUM(CA7:CA13)/SUM(BZ7:BZ13),0)</f>
        <v>1</v>
      </c>
      <c r="CA82" s="13">
        <f>IFERROR(SUM(CB7:CB12)/SUM(CA7:CA12),0)</f>
        <v>1</v>
      </c>
      <c r="CB82" s="13">
        <f>IFERROR(SUM(CC7:CC11)/SUM(CB7:CB11),0)</f>
        <v>1</v>
      </c>
      <c r="CC82" s="13">
        <f>IFERROR(SUM(CD7:CD10)/SUM(CC7:CC10),0)</f>
        <v>1</v>
      </c>
      <c r="CD82" s="13">
        <f>IFERROR(SUM(CE7:CE9)/SUM(CD7:CD9),0)</f>
        <v>1</v>
      </c>
      <c r="CE82" s="13">
        <f>IFERROR(SUM(CF7:CF8)/SUM(CE7:CE8),0)</f>
        <v>1</v>
      </c>
      <c r="CF82" s="13">
        <f>IFERROR(SUM(CG7:CG7)/SUM(CF7:CF7),0)</f>
        <v>1</v>
      </c>
      <c r="CG82" s="13" t="s">
        <v>25</v>
      </c>
    </row>
    <row r="83" ht="15" customHeight="1" outlineLevel="1" spans="2:85">
      <c r="B83" s="6" t="s">
        <v>29</v>
      </c>
      <c r="C83" s="13">
        <f>IFERROR(SUM(D39:D40)/SUM(C39:C40),0)</f>
        <v>4.83703583629542</v>
      </c>
      <c r="D83" s="13">
        <f>IFERROR(SUM(E38:E39)/SUM(D38:D39),0)</f>
        <v>1819.10067429362</v>
      </c>
      <c r="E83" s="13">
        <f>IFERROR(SUM(F37:F38)/SUM(E37:E38),0)</f>
        <v>0.999971727978514</v>
      </c>
      <c r="F83" s="13">
        <f>IFERROR(SUM(G36:G37)/SUM(F36:F37),0)</f>
        <v>1</v>
      </c>
      <c r="G83" s="13">
        <f>IFERROR(SUM(H35:H36)/SUM(G35:G36),0)</f>
        <v>0.99948286922511</v>
      </c>
      <c r="H83" s="13">
        <f>IFERROR(SUM(I34:I35)/SUM(H34:H35),0)</f>
        <v>1</v>
      </c>
      <c r="I83" s="13">
        <f>IFERROR(SUM(J33:J34)/SUM(I33:I34),0)</f>
        <v>1</v>
      </c>
      <c r="J83" s="13">
        <f>IFERROR(SUM(K32:K33)/SUM(J32:J33),0)</f>
        <v>0.999997764548345</v>
      </c>
      <c r="K83" s="13">
        <f>IFERROR(SUM(L31:L32)/SUM(K31:K32),0)</f>
        <v>0.999948229655137</v>
      </c>
      <c r="L83" s="13">
        <f>IFERROR(SUM(M30:M31)/SUM(L30:L31),0)</f>
        <v>1</v>
      </c>
      <c r="M83" s="13">
        <f>IFERROR(SUM(N29:N30)/SUM(M29:M30),0)</f>
        <v>1</v>
      </c>
      <c r="N83" s="13">
        <f>IFERROR(SUM(O28:O29)/SUM(N28:N29),0)</f>
        <v>1</v>
      </c>
      <c r="O83" s="13">
        <f>IFERROR(SUM(P27:P28)/SUM(O27:O28),0)</f>
        <v>1</v>
      </c>
      <c r="P83" s="13">
        <f>IFERROR(SUM(Q26:Q27)/SUM(P26:P27),0)</f>
        <v>1</v>
      </c>
      <c r="Q83" s="13">
        <f>IFERROR(SUM(R25:R26)/SUM(Q25:Q26),0)</f>
        <v>1</v>
      </c>
      <c r="R83" s="13">
        <f>IFERROR(SUM(S24:S25)/SUM(R24:R25),0)</f>
        <v>1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X83" s="6" t="s">
        <v>29</v>
      </c>
      <c r="AY83" s="13">
        <f>IFERROR(SUM(AZ39:AZ40)/SUM(AY39:AY40),0)</f>
        <v>4.81259093773708</v>
      </c>
      <c r="AZ83" s="13">
        <f>IFERROR(SUM(BA38:BA39)/SUM(AZ38:AZ39),0)</f>
        <v>1819.10080567359</v>
      </c>
      <c r="BA83" s="13">
        <f>IFERROR(SUM(BB37:BB38)/SUM(BA37:BA38),0)</f>
        <v>0.999971589562701</v>
      </c>
      <c r="BB83" s="13">
        <f>IFERROR(SUM(BC36:BC37)/SUM(BB36:BB37),0)</f>
        <v>1</v>
      </c>
      <c r="BC83" s="13">
        <f>IFERROR(SUM(BD35:BD36)/SUM(BC35:BC36),0)</f>
        <v>0.999485451896594</v>
      </c>
      <c r="BD83" s="13">
        <f>IFERROR(SUM(BE34:BE35)/SUM(BD34:BD35),0)</f>
        <v>1</v>
      </c>
      <c r="BE83" s="13">
        <f>IFERROR(SUM(BF33:BF34)/SUM(BE33:BE34),0)</f>
        <v>1</v>
      </c>
      <c r="BF83" s="13">
        <f>IFERROR(SUM(BG32:BG33)/SUM(BF32:BF33),0)</f>
        <v>0.999997767431455</v>
      </c>
      <c r="BG83" s="13">
        <f>IFERROR(SUM(BH31:BH32)/SUM(BG31:BG32),0)</f>
        <v>0.99994823289205</v>
      </c>
      <c r="BH83" s="13">
        <f>IFERROR(SUM(BI30:BI31)/SUM(BH30:BH31),0)</f>
        <v>1</v>
      </c>
      <c r="BI83" s="13">
        <f>IFERROR(SUM(BJ29:BJ30)/SUM(BI29:BI30),0)</f>
        <v>1</v>
      </c>
      <c r="BJ83" s="13">
        <f>IFERROR(SUM(BK28:BK29)/SUM(BJ28:BJ29),0)</f>
        <v>1</v>
      </c>
      <c r="BK83" s="13">
        <f>IFERROR(SUM(BL27:BL28)/SUM(BK27:BK28),0)</f>
        <v>1</v>
      </c>
      <c r="BL83" s="13">
        <f>IFERROR(SUM(BM26:BM27)/SUM(BL26:BL27),0)</f>
        <v>1</v>
      </c>
      <c r="BM83" s="13">
        <f>IFERROR(SUM(BN25:BN26)/SUM(BM25:BM26),0)</f>
        <v>1</v>
      </c>
      <c r="BN83" s="13">
        <f>IFERROR(SUM(BO24:BO25)/SUM(BN24:BN25),0)</f>
        <v>1</v>
      </c>
      <c r="BO83" s="13">
        <f>IFERROR(SUM(BP23:BP24)/SUM(BO23:BO24),0)</f>
        <v>1</v>
      </c>
      <c r="BP83" s="13">
        <f>IFERROR(SUM(BQ22:BQ23)/SUM(BP22:BP23),0)</f>
        <v>1</v>
      </c>
      <c r="BQ83" s="13">
        <f>IFERROR(SUM(BR21:BR22)/SUM(BQ21:BQ22),0)</f>
        <v>1</v>
      </c>
      <c r="BR83" s="13">
        <f>IFERROR(SUM(BS20:BS21)/SUM(BR20:BR21),0)</f>
        <v>1</v>
      </c>
      <c r="BS83" s="13">
        <f>IFERROR(SUM(BT19:BT20)/SUM(BS19:BS20),0)</f>
        <v>1</v>
      </c>
      <c r="BT83" s="13">
        <f>IFERROR(SUM(BU18:BU19)/SUM(BT18:BT19),0)</f>
        <v>1</v>
      </c>
      <c r="BU83" s="13">
        <f>IFERROR(SUM(BV17:BV18)/SUM(BU17:BU18),0)</f>
        <v>1</v>
      </c>
      <c r="BV83" s="13">
        <f>IFERROR(SUM(BW16:BW17)/SUM(BV16:BV17),0)</f>
        <v>1</v>
      </c>
      <c r="BW83" s="13">
        <f>IFERROR(SUM(BX15:BX16)/SUM(BW15:BW16),0)</f>
        <v>1</v>
      </c>
      <c r="BX83" s="13">
        <f>IFERROR(SUM(BY14:BY15)/SUM(BX14:BX15),0)</f>
        <v>1</v>
      </c>
      <c r="BY83" s="13">
        <f>IFERROR(SUM(BZ13:BZ14)/SUM(BY13:BY14),0)</f>
        <v>1</v>
      </c>
      <c r="BZ83" s="13">
        <f>IFERROR(SUM(CA12:CA13)/SUM(BZ12:BZ13),0)</f>
        <v>1</v>
      </c>
      <c r="CA83" s="13">
        <f>IFERROR(SUM(CB11:CB12)/SUM(CA11:CA12),0)</f>
        <v>1</v>
      </c>
      <c r="CB83" s="13">
        <f>IFERROR(SUM(CC10:CC11)/SUM(CB10:CB11),0)</f>
        <v>1</v>
      </c>
      <c r="CC83" s="13">
        <f>IFERROR(SUM(CD9:CD10)/SUM(CC9:CC10),0)</f>
        <v>1</v>
      </c>
      <c r="CD83" s="13">
        <f>IFERROR(SUM(CE8:CE9)/SUM(CD8:CD9),0)</f>
        <v>1</v>
      </c>
      <c r="CE83" s="13">
        <f>IFERROR(SUM(CF7:CF8)/SUM(CE7:CE8),0)</f>
        <v>1</v>
      </c>
      <c r="CF83" s="13">
        <f>IFERROR(SUM(CG7:CG7)/SUM(CF7:CF7),0)</f>
        <v>1</v>
      </c>
      <c r="CG83" s="13" t="s">
        <v>25</v>
      </c>
    </row>
    <row r="84" ht="15" customHeight="1" outlineLevel="1" spans="2:85">
      <c r="B84" s="6" t="s">
        <v>30</v>
      </c>
      <c r="C84" s="13">
        <f>IFERROR(AVERAGE(C77:C79),0)</f>
        <v>1.61231875880472</v>
      </c>
      <c r="D84" s="13">
        <f>IFERROR(AVERAGE(D76:D78),0)</f>
        <v>606.700224764541</v>
      </c>
      <c r="E84" s="13">
        <f>IFERROR(AVERAGE(E75:E77),0)</f>
        <v>0.666865932682166</v>
      </c>
      <c r="F84" s="13">
        <f>IFERROR(AVERAGE(F74:F76),0)</f>
        <v>1</v>
      </c>
      <c r="G84" s="13">
        <f>IFERROR(AVERAGE(G73:G75),0)</f>
        <v>0.666493714210466</v>
      </c>
      <c r="H84" s="13">
        <f>IFERROR(AVERAGE(H72:H74),0)</f>
        <v>0.666666666666667</v>
      </c>
      <c r="I84" s="13">
        <f>IFERROR(AVERAGE(I71:I73),0)</f>
        <v>0.666679732939103</v>
      </c>
      <c r="J84" s="13">
        <f>IFERROR(AVERAGE(J70:J72),0)</f>
        <v>0.99999925056902</v>
      </c>
      <c r="K84" s="13">
        <f>IFERROR(AVERAGE(K69:K71),0)</f>
        <v>0.666648574831151</v>
      </c>
      <c r="L84" s="13">
        <f>IFERROR(AVERAGE(L68:L70),0)</f>
        <v>0.666666666666667</v>
      </c>
      <c r="M84" s="13">
        <f>IFERROR(AVERAGE(M67:M69),0)</f>
        <v>0.692574825000756</v>
      </c>
      <c r="N84" s="13">
        <f>IFERROR(AVERAGE(N66:N68),0)</f>
        <v>1</v>
      </c>
      <c r="O84" s="13">
        <f>IFERROR(AVERAGE(O65:O67),0)</f>
        <v>0.666666666666667</v>
      </c>
      <c r="P84" s="13">
        <f>IFERROR(AVERAGE(P64:P66),0)</f>
        <v>0.666666666666667</v>
      </c>
      <c r="Q84" s="13">
        <f>IFERROR(AVERAGE(Q63:Q65),0)</f>
        <v>0.666666666666667</v>
      </c>
      <c r="R84" s="13">
        <f>IFERROR(AVERAGE(R62:R64),0)</f>
        <v>1</v>
      </c>
      <c r="S84" s="13">
        <f>IFERROR(AVERAGE(S61:S63),0)</f>
        <v>0.666666666666667</v>
      </c>
      <c r="T84" s="13">
        <f>IFERROR(AVERAGE(T60:T62),0)</f>
        <v>0.666666666666667</v>
      </c>
      <c r="U84" s="13">
        <f>IFERROR(AVERAGE(U59:U61),0)</f>
        <v>0.666666666666667</v>
      </c>
      <c r="V84" s="13">
        <f>IFERROR(AVERAGE(V58:V60),0)</f>
        <v>1</v>
      </c>
      <c r="W84" s="13">
        <f>IFERROR(AVERAGE(W57:W59),0)</f>
        <v>0.666666666666667</v>
      </c>
      <c r="X84" s="13">
        <f>IFERROR(AVERAGE(X56:X58),0)</f>
        <v>0.666666666666667</v>
      </c>
      <c r="Y84" s="13">
        <f>IFERROR(AVERAGE(Y55:Y57),0)</f>
        <v>0.666666666666667</v>
      </c>
      <c r="Z84" s="13">
        <f>IFERROR(AVERAGE(Z54:Z56),0)</f>
        <v>1</v>
      </c>
      <c r="AA84" s="13">
        <f>IFERROR(AVERAGE(AA53:AA55),0)</f>
        <v>0.666666666666667</v>
      </c>
      <c r="AB84" s="13">
        <f>IFERROR(AVERAGE(AB52:AB54),0)</f>
        <v>0.666666666666667</v>
      </c>
      <c r="AC84" s="13">
        <f>IFERROR(AVERAGE(AC51:AC53),0)</f>
        <v>0.666666666666667</v>
      </c>
      <c r="AD84" s="13">
        <f>IFERROR(AVERAGE(AD50:AD52),0)</f>
        <v>1</v>
      </c>
      <c r="AE84" s="13">
        <f>IFERROR(AVERAGE(AE49:AE51),0)</f>
        <v>0.666666666666667</v>
      </c>
      <c r="AF84" s="13">
        <f>IFERROR(AVERAGE(AF48:AF50),0)</f>
        <v>0.666666666666667</v>
      </c>
      <c r="AG84" s="13">
        <f>IFERROR(AVERAGE(AG47:AG49),0)</f>
        <v>0.666666666666667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X84" s="6" t="s">
        <v>30</v>
      </c>
      <c r="AY84" s="13">
        <f>IFERROR(AVERAGE(AY77:AY79),0)</f>
        <v>1.60417050619096</v>
      </c>
      <c r="AZ84" s="13">
        <f>IFERROR(AVERAGE(AZ76:AZ78),0)</f>
        <v>606.700268557863</v>
      </c>
      <c r="BA84" s="13">
        <f>IFERROR(AVERAGE(BA75:BA77),0)</f>
        <v>0.66686484018853</v>
      </c>
      <c r="BB84" s="13">
        <f>IFERROR(AVERAGE(BB74:BB76),0)</f>
        <v>1</v>
      </c>
      <c r="BC84" s="13">
        <f>IFERROR(AVERAGE(BC73:BC75),0)</f>
        <v>0.666494580844769</v>
      </c>
      <c r="BD84" s="13">
        <f>IFERROR(AVERAGE(BD72:BD74),0)</f>
        <v>0.666666666666667</v>
      </c>
      <c r="BE84" s="13">
        <f>IFERROR(AVERAGE(BE71:BE73),0)</f>
        <v>0.666679732938065</v>
      </c>
      <c r="BF84" s="13">
        <f>IFERROR(AVERAGE(BF70:BF72),0)</f>
        <v>0.999999250566759</v>
      </c>
      <c r="BG84" s="13">
        <f>IFERROR(AVERAGE(BG69:BG71),0)</f>
        <v>0.666648574828771</v>
      </c>
      <c r="BH84" s="13">
        <f>IFERROR(AVERAGE(BH68:BH70),0)</f>
        <v>0.666666666666667</v>
      </c>
      <c r="BI84" s="13">
        <f>IFERROR(AVERAGE(BI67:BI69),0)</f>
        <v>0.692574680013159</v>
      </c>
      <c r="BJ84" s="13">
        <f>IFERROR(AVERAGE(BJ66:BJ68),0)</f>
        <v>1</v>
      </c>
      <c r="BK84" s="13">
        <f>IFERROR(AVERAGE(BK65:BK67),0)</f>
        <v>0.666666666666667</v>
      </c>
      <c r="BL84" s="13">
        <f>IFERROR(AVERAGE(BL64:BL66),0)</f>
        <v>0.666666666666667</v>
      </c>
      <c r="BM84" s="13">
        <f>IFERROR(AVERAGE(BM63:BM65),0)</f>
        <v>0.666666666666667</v>
      </c>
      <c r="BN84" s="13">
        <f>IFERROR(AVERAGE(BN62:BN64),0)</f>
        <v>1</v>
      </c>
      <c r="BO84" s="13">
        <f>IFERROR(AVERAGE(BO61:BO63),0)</f>
        <v>0.666666666666667</v>
      </c>
      <c r="BP84" s="13">
        <f>IFERROR(AVERAGE(BP60:BP62),0)</f>
        <v>0.666666666666667</v>
      </c>
      <c r="BQ84" s="13">
        <f>IFERROR(AVERAGE(BQ59:BQ61),0)</f>
        <v>0.666666666666667</v>
      </c>
      <c r="BR84" s="13">
        <f>IFERROR(AVERAGE(BR58:BR60),0)</f>
        <v>1</v>
      </c>
      <c r="BS84" s="13">
        <f>IFERROR(AVERAGE(BS57:BS59),0)</f>
        <v>0.666666666666667</v>
      </c>
      <c r="BT84" s="13">
        <f>IFERROR(AVERAGE(BT56:BT58),0)</f>
        <v>0.666666666666667</v>
      </c>
      <c r="BU84" s="13">
        <f>IFERROR(AVERAGE(BU55:BU57),0)</f>
        <v>0.666666666666667</v>
      </c>
      <c r="BV84" s="13">
        <f>IFERROR(AVERAGE(BV54:BV56),0)</f>
        <v>1</v>
      </c>
      <c r="BW84" s="13">
        <f>IFERROR(AVERAGE(BW53:BW55),0)</f>
        <v>0.666666666666667</v>
      </c>
      <c r="BX84" s="13">
        <f>IFERROR(AVERAGE(BX52:BX54),0)</f>
        <v>0.666666666666667</v>
      </c>
      <c r="BY84" s="13">
        <f>IFERROR(AVERAGE(BY51:BY53),0)</f>
        <v>0.666666666666667</v>
      </c>
      <c r="BZ84" s="13">
        <f>IFERROR(AVERAGE(BZ50:BZ52),0)</f>
        <v>1</v>
      </c>
      <c r="CA84" s="13">
        <f>IFERROR(AVERAGE(CA49:CA51),0)</f>
        <v>0.666666666666667</v>
      </c>
      <c r="CB84" s="13">
        <f>IFERROR(AVERAGE(CB48:CB50),0)</f>
        <v>0.666666666666667</v>
      </c>
      <c r="CC84" s="13">
        <f>IFERROR(AVERAGE(CC47:CC49),0)</f>
        <v>0.666666666666667</v>
      </c>
      <c r="CD84" s="13">
        <f>IFERROR(AVERAGE(CD46:CD48),0)</f>
        <v>1</v>
      </c>
      <c r="CE84" s="13">
        <f>IFERROR(AVERAGE(CE46:CE47),0)</f>
        <v>1</v>
      </c>
      <c r="CF84" s="13">
        <f>IFERROR(AVERAGE(CF46:CF46),0)</f>
        <v>1</v>
      </c>
      <c r="CG84" s="13" t="s">
        <v>25</v>
      </c>
    </row>
    <row r="85" ht="15" customHeight="1" outlineLevel="1" spans="2:85">
      <c r="B85" s="6" t="s">
        <v>31</v>
      </c>
      <c r="C85" s="13">
        <f>IFERROR(SUM(D38:D40)/SUM(C38:C40),0)</f>
        <v>4.83703583629542</v>
      </c>
      <c r="D85" s="13">
        <f>IFERROR(SUM(E37:E39)/SUM(D37:D39),0)</f>
        <v>1.689241133938</v>
      </c>
      <c r="E85" s="13">
        <f>IFERROR(SUM(F36:F38)/SUM(E36:E38),0)</f>
        <v>1.00058074414081</v>
      </c>
      <c r="F85" s="13">
        <f>IFERROR(SUM(G35:G37)/SUM(F35:F37),0)</f>
        <v>1</v>
      </c>
      <c r="G85" s="13">
        <f>IFERROR(SUM(H34:H36)/SUM(G34:G36),0)</f>
        <v>0.99948286922511</v>
      </c>
      <c r="H85" s="13">
        <f>IFERROR(SUM(I33:I35)/SUM(H33:H35),0)</f>
        <v>1</v>
      </c>
      <c r="I85" s="13">
        <f>IFERROR(SUM(J32:J34)/SUM(I32:I34),0)</f>
        <v>1.00003897492173</v>
      </c>
      <c r="J85" s="13">
        <f>IFERROR(SUM(K31:K33)/SUM(J31:J33),0)</f>
        <v>0.999997867166244</v>
      </c>
      <c r="K85" s="13">
        <f>IFERROR(SUM(L30:L32)/SUM(K30:K32),0)</f>
        <v>0.999948229655137</v>
      </c>
      <c r="L85" s="13">
        <f>IFERROR(SUM(M29:M31)/SUM(L29:L31),0)</f>
        <v>1</v>
      </c>
      <c r="M85" s="13">
        <f>IFERROR(SUM(N28:N30)/SUM(M28:M30),0)</f>
        <v>1.07349274670085</v>
      </c>
      <c r="N85" s="13">
        <f>IFERROR(SUM(O27:O29)/SUM(N27:N29),0)</f>
        <v>1</v>
      </c>
      <c r="O85" s="13">
        <f>IFERROR(SUM(P26:P28)/SUM(O26:O28),0)</f>
        <v>1</v>
      </c>
      <c r="P85" s="13">
        <f>IFERROR(SUM(Q25:Q27)/SUM(P25:P27),0)</f>
        <v>1</v>
      </c>
      <c r="Q85" s="13">
        <f>IFERROR(SUM(R24:R26)/SUM(Q24:Q26),0)</f>
        <v>1</v>
      </c>
      <c r="R85" s="13">
        <f>IFERROR(SUM(S23:S25)/SUM(R23:R25),0)</f>
        <v>1</v>
      </c>
      <c r="S85" s="13">
        <f>IFERROR(SUM(T22:T24)/SUM(S22:S24),0)</f>
        <v>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X85" s="6" t="s">
        <v>31</v>
      </c>
      <c r="AY85" s="13">
        <f>IFERROR(SUM(AZ38:AZ40)/SUM(AY38:AY40),0)</f>
        <v>4.81259093773708</v>
      </c>
      <c r="AZ85" s="13">
        <f>IFERROR(SUM(BA37:BA39)/SUM(AZ37:AZ39),0)</f>
        <v>1.58875577797764</v>
      </c>
      <c r="BA85" s="13">
        <f>IFERROR(SUM(BB36:BB38)/SUM(BA36:BA38),0)</f>
        <v>1.00056799403017</v>
      </c>
      <c r="BB85" s="13">
        <f>IFERROR(SUM(BC35:BC37)/SUM(BB35:BB37),0)</f>
        <v>1</v>
      </c>
      <c r="BC85" s="13">
        <f>IFERROR(SUM(BD34:BD36)/SUM(BC34:BC36),0)</f>
        <v>0.999485451896594</v>
      </c>
      <c r="BD85" s="13">
        <f>IFERROR(SUM(BE33:BE35)/SUM(BD33:BD35),0)</f>
        <v>1</v>
      </c>
      <c r="BE85" s="13">
        <f>IFERROR(SUM(BF32:BF34)/SUM(BE32:BE34),0)</f>
        <v>1.00003892453249</v>
      </c>
      <c r="BF85" s="13">
        <f>IFERROR(SUM(BG31:BG33)/SUM(BF31:BF33),0)</f>
        <v>0.999997869923172</v>
      </c>
      <c r="BG85" s="13">
        <f>IFERROR(SUM(BH30:BH32)/SUM(BG30:BG32),0)</f>
        <v>0.99994823289205</v>
      </c>
      <c r="BH85" s="13">
        <f>IFERROR(SUM(BI29:BI31)/SUM(BH29:BH31),0)</f>
        <v>1</v>
      </c>
      <c r="BI85" s="13">
        <f>IFERROR(SUM(BJ28:BJ30)/SUM(BI28:BI30),0)</f>
        <v>1.07253649001242</v>
      </c>
      <c r="BJ85" s="13">
        <f>IFERROR(SUM(BK27:BK29)/SUM(BJ27:BJ29),0)</f>
        <v>1</v>
      </c>
      <c r="BK85" s="13">
        <f>IFERROR(SUM(BL26:BL28)/SUM(BK26:BK28),0)</f>
        <v>1</v>
      </c>
      <c r="BL85" s="13">
        <f>IFERROR(SUM(BM25:BM27)/SUM(BL25:BL27),0)</f>
        <v>1</v>
      </c>
      <c r="BM85" s="13">
        <f>IFERROR(SUM(BN24:BN26)/SUM(BM24:BM26),0)</f>
        <v>1</v>
      </c>
      <c r="BN85" s="13">
        <f>IFERROR(SUM(BO23:BO25)/SUM(BN23:BN25),0)</f>
        <v>1</v>
      </c>
      <c r="BO85" s="13">
        <f>IFERROR(SUM(BP22:BP24)/SUM(BO22:BO24),0)</f>
        <v>1</v>
      </c>
      <c r="BP85" s="13">
        <f>IFERROR(SUM(BQ21:BQ23)/SUM(BP21:BP23),0)</f>
        <v>1</v>
      </c>
      <c r="BQ85" s="13">
        <f>IFERROR(SUM(BR20:BR22)/SUM(BQ20:BQ22),0)</f>
        <v>1</v>
      </c>
      <c r="BR85" s="13">
        <f>IFERROR(SUM(BS19:BS21)/SUM(BR19:BR21),0)</f>
        <v>1</v>
      </c>
      <c r="BS85" s="13">
        <f>IFERROR(SUM(BT18:BT20)/SUM(BS18:BS20),0)</f>
        <v>1</v>
      </c>
      <c r="BT85" s="13">
        <f>IFERROR(SUM(BU17:BU19)/SUM(BT17:BT19),0)</f>
        <v>1</v>
      </c>
      <c r="BU85" s="13">
        <f>IFERROR(SUM(BV16:BV18)/SUM(BU16:BU18),0)</f>
        <v>1</v>
      </c>
      <c r="BV85" s="13">
        <f>IFERROR(SUM(BW15:BW17)/SUM(BV15:BV17),0)</f>
        <v>1</v>
      </c>
      <c r="BW85" s="13">
        <f>IFERROR(SUM(BX14:BX16)/SUM(BW14:BW16),0)</f>
        <v>1</v>
      </c>
      <c r="BX85" s="13">
        <f>IFERROR(SUM(BY13:BY15)/SUM(BX13:BX15),0)</f>
        <v>1</v>
      </c>
      <c r="BY85" s="13">
        <f>IFERROR(SUM(BZ12:BZ14)/SUM(BY12:BY14),0)</f>
        <v>1</v>
      </c>
      <c r="BZ85" s="13">
        <f>IFERROR(SUM(CA11:CA13)/SUM(BZ11:BZ13),0)</f>
        <v>1</v>
      </c>
      <c r="CA85" s="13">
        <f>IFERROR(SUM(CB10:CB12)/SUM(CA10:CA12),0)</f>
        <v>1</v>
      </c>
      <c r="CB85" s="13">
        <f>IFERROR(SUM(CC9:CC11)/SUM(CB9:CB11),0)</f>
        <v>1</v>
      </c>
      <c r="CC85" s="13">
        <f>IFERROR(SUM(CD8:CD10)/SUM(CC8:CC10),0)</f>
        <v>1</v>
      </c>
      <c r="CD85" s="13">
        <f>IFERROR(SUM(CE7:CE9)/SUM(CD7:CD9),0)</f>
        <v>1</v>
      </c>
      <c r="CE85" s="13">
        <f>IFERROR(SUM(CF7:CF8)/SUM(CE7:CE8),0)</f>
        <v>1</v>
      </c>
      <c r="CF85" s="13">
        <f>IFERROR(SUM(CG7:CG7)/SUM(CF7:CF7),0)</f>
        <v>1</v>
      </c>
      <c r="CG85" s="13" t="s">
        <v>25</v>
      </c>
    </row>
    <row r="86" ht="15" customHeight="1" outlineLevel="1" spans="2:85">
      <c r="B86" s="6" t="s">
        <v>32</v>
      </c>
      <c r="C86" s="13">
        <f>IFERROR(SUM(D37:D40)/SUM(C37:C40),0)</f>
        <v>4.17722759659856</v>
      </c>
      <c r="D86" s="13">
        <f>IFERROR(SUM(E36:E39)/SUM(D36:D39),0)</f>
        <v>1.05546907808624</v>
      </c>
      <c r="E86" s="13">
        <f>IFERROR(SUM(F35:F38)/SUM(E35:E38),0)</f>
        <v>1.00057894393543</v>
      </c>
      <c r="F86" s="13">
        <f>IFERROR(SUM(G34:G37)/SUM(F34:F37),0)</f>
        <v>1</v>
      </c>
      <c r="G86" s="13">
        <f>IFERROR(SUM(H33:H36)/SUM(G33:G36),0)</f>
        <v>0.99948535652132</v>
      </c>
      <c r="H86" s="13">
        <f>IFERROR(SUM(I32:I35)/SUM(H32:H35),0)</f>
        <v>1</v>
      </c>
      <c r="I86" s="13">
        <f>IFERROR(SUM(J31:J34)/SUM(I31:I34),0)</f>
        <v>1.00003718572031</v>
      </c>
      <c r="J86" s="13">
        <f>IFERROR(SUM(K30:K33)/SUM(J30:J33),0)</f>
        <v>0.999997867166244</v>
      </c>
      <c r="K86" s="13">
        <f>IFERROR(SUM(L29:L32)/SUM(K29:K32),0)</f>
        <v>0.999949302341623</v>
      </c>
      <c r="L86" s="13">
        <f>IFERROR(SUM(M28:M31)/SUM(L28:L31),0)</f>
        <v>1.00042791870453</v>
      </c>
      <c r="M86" s="13">
        <f>IFERROR(SUM(N27:N30)/SUM(M27:M30),0)</f>
        <v>1.07052667990965</v>
      </c>
      <c r="N86" s="13">
        <f>IFERROR(SUM(O26:O29)/SUM(N26:N29),0)</f>
        <v>1</v>
      </c>
      <c r="O86" s="13">
        <f>IFERROR(SUM(P25:P28)/SUM(O25:O28),0)</f>
        <v>1</v>
      </c>
      <c r="P86" s="13">
        <f>IFERROR(SUM(Q24:Q27)/SUM(P24:P27),0)</f>
        <v>1</v>
      </c>
      <c r="Q86" s="13">
        <f>IFERROR(SUM(R23:R26)/SUM(Q23:Q26),0)</f>
        <v>1</v>
      </c>
      <c r="R86" s="13">
        <f>IFERROR(SUM(S22:S25)/SUM(R22:R25),0)</f>
        <v>1</v>
      </c>
      <c r="S86" s="13">
        <f>IFERROR(SUM(T21:T24)/SUM(S21:S24),0)</f>
        <v>1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X86" s="6" t="s">
        <v>32</v>
      </c>
      <c r="AY86" s="13">
        <f>IFERROR(SUM(AZ37:AZ40)/SUM(AY37:AY40),0)</f>
        <v>4.06808462468989</v>
      </c>
      <c r="AZ86" s="13">
        <f>IFERROR(SUM(BA36:BA39)/SUM(AZ36:AZ39),0)</f>
        <v>1.05723152283811</v>
      </c>
      <c r="BA86" s="13">
        <f>IFERROR(SUM(BB35:BB38)/SUM(BA35:BA38),0)</f>
        <v>1.00056627043743</v>
      </c>
      <c r="BB86" s="13">
        <f>IFERROR(SUM(BC34:BC37)/SUM(BB34:BB37),0)</f>
        <v>1</v>
      </c>
      <c r="BC86" s="13">
        <f>IFERROR(SUM(BD33:BD36)/SUM(BC33:BC36),0)</f>
        <v>0.999488469287181</v>
      </c>
      <c r="BD86" s="13">
        <f>IFERROR(SUM(BE32:BE35)/SUM(BD32:BD35),0)</f>
        <v>1</v>
      </c>
      <c r="BE86" s="13">
        <f>IFERROR(SUM(BF31:BF34)/SUM(BE31:BE34),0)</f>
        <v>1.00003713753682</v>
      </c>
      <c r="BF86" s="13">
        <f>IFERROR(SUM(BG30:BG33)/SUM(BF30:BF33),0)</f>
        <v>0.999997869923172</v>
      </c>
      <c r="BG86" s="13">
        <f>IFERROR(SUM(BH29:BH32)/SUM(BG29:BG32),0)</f>
        <v>0.999949558397356</v>
      </c>
      <c r="BH86" s="13">
        <f>IFERROR(SUM(BI28:BI31)/SUM(BH28:BH31),0)</f>
        <v>1.00042287261345</v>
      </c>
      <c r="BI86" s="13">
        <f>IFERROR(SUM(BJ27:BJ30)/SUM(BI27:BI30),0)</f>
        <v>1.06964558939439</v>
      </c>
      <c r="BJ86" s="13">
        <f>IFERROR(SUM(BK26:BK29)/SUM(BJ26:BJ29),0)</f>
        <v>1</v>
      </c>
      <c r="BK86" s="13">
        <f>IFERROR(SUM(BL25:BL28)/SUM(BK25:BK28),0)</f>
        <v>1</v>
      </c>
      <c r="BL86" s="13">
        <f>IFERROR(SUM(BM24:BM27)/SUM(BL24:BL27),0)</f>
        <v>1</v>
      </c>
      <c r="BM86" s="13">
        <f>IFERROR(SUM(BN23:BN26)/SUM(BM23:BM26),0)</f>
        <v>1</v>
      </c>
      <c r="BN86" s="13">
        <f>IFERROR(SUM(BO22:BO25)/SUM(BN22:BN25),0)</f>
        <v>1</v>
      </c>
      <c r="BO86" s="13">
        <f>IFERROR(SUM(BP21:BP24)/SUM(BO21:BO24),0)</f>
        <v>1</v>
      </c>
      <c r="BP86" s="13">
        <f>IFERROR(SUM(BQ20:BQ23)/SUM(BP20:BP23),0)</f>
        <v>1</v>
      </c>
      <c r="BQ86" s="13">
        <f>IFERROR(SUM(BR19:BR22)/SUM(BQ19:BQ22),0)</f>
        <v>1</v>
      </c>
      <c r="BR86" s="13">
        <f>IFERROR(SUM(BS18:BS21)/SUM(BR18:BR21),0)</f>
        <v>1</v>
      </c>
      <c r="BS86" s="13">
        <f>IFERROR(SUM(BT17:BT20)/SUM(BS17:BS20),0)</f>
        <v>1</v>
      </c>
      <c r="BT86" s="13">
        <f>IFERROR(SUM(BU16:BU19)/SUM(BT16:BT19),0)</f>
        <v>1</v>
      </c>
      <c r="BU86" s="13">
        <f>IFERROR(SUM(BV15:BV18)/SUM(BU15:BU18),0)</f>
        <v>1</v>
      </c>
      <c r="BV86" s="13">
        <f>IFERROR(SUM(BW14:BW17)/SUM(BV14:BV17),0)</f>
        <v>1</v>
      </c>
      <c r="BW86" s="13">
        <f>IFERROR(SUM(BX13:BX16)/SUM(BW13:BW16),0)</f>
        <v>1</v>
      </c>
      <c r="BX86" s="13">
        <f>IFERROR(SUM(BY12:BY15)/SUM(BX12:BX15),0)</f>
        <v>1</v>
      </c>
      <c r="BY86" s="13">
        <f>IFERROR(SUM(BZ11:BZ14)/SUM(BY11:BY14),0)</f>
        <v>1</v>
      </c>
      <c r="BZ86" s="13">
        <f>IFERROR(SUM(CA10:CA13)/SUM(BZ10:BZ13),0)</f>
        <v>1</v>
      </c>
      <c r="CA86" s="13">
        <f>IFERROR(SUM(CB9:CB12)/SUM(CA9:CA12),0)</f>
        <v>1</v>
      </c>
      <c r="CB86" s="13">
        <f>IFERROR(SUM(CC8:CC11)/SUM(CB8:CB11),0)</f>
        <v>1</v>
      </c>
      <c r="CC86" s="13">
        <f>IFERROR(SUM(CD7:CD10)/SUM(CC7:CC10),0)</f>
        <v>1</v>
      </c>
      <c r="CD86" s="13">
        <f>IFERROR(SUM(CE7:CE9)/SUM(CD7:CD9),0)</f>
        <v>1</v>
      </c>
      <c r="CE86" s="13">
        <f>IFERROR(SUM(CF7:CF8)/SUM(CE7:CE8),0)</f>
        <v>1</v>
      </c>
      <c r="CF86" s="13">
        <f>IFERROR(SUM(CG7:CG7)/SUM(CF7:CF7),0)</f>
        <v>1</v>
      </c>
      <c r="CG86" s="13" t="s">
        <v>25</v>
      </c>
    </row>
    <row r="87" ht="15" customHeight="1" outlineLevel="1" spans="2:85">
      <c r="B87" s="6" t="s">
        <v>33</v>
      </c>
      <c r="C87" s="13">
        <f>IFERROR(SUM(D36:D40)/SUM(C36:C40),0)</f>
        <v>6.1121369933309</v>
      </c>
      <c r="D87" s="13">
        <f>IFERROR(SUM(E35:E39)/SUM(D35:D39),0)</f>
        <v>1.05860133767663</v>
      </c>
      <c r="E87" s="13">
        <f>IFERROR(SUM(F34:F38)/SUM(E34:E38),0)</f>
        <v>1.00057894393543</v>
      </c>
      <c r="F87" s="13">
        <f>IFERROR(SUM(G33:G37)/SUM(F33:F37),0)</f>
        <v>1</v>
      </c>
      <c r="G87" s="13">
        <f>IFERROR(SUM(H32:H36)/SUM(G32:G36),0)</f>
        <v>0.999719887247545</v>
      </c>
      <c r="H87" s="13">
        <f>IFERROR(SUM(I31:I35)/SUM(H31:H35),0)</f>
        <v>1</v>
      </c>
      <c r="I87" s="13">
        <f>IFERROR(SUM(J30:J34)/SUM(I30:I34),0)</f>
        <v>1.00003718572031</v>
      </c>
      <c r="J87" s="13">
        <f>IFERROR(SUM(K29:K33)/SUM(J29:J33),0)</f>
        <v>0.999997911122812</v>
      </c>
      <c r="K87" s="13">
        <f>IFERROR(SUM(L28:L32)/SUM(K28:K32),0)</f>
        <v>0.999962713135103</v>
      </c>
      <c r="L87" s="13">
        <f>IFERROR(SUM(M27:M31)/SUM(L27:L31),0)</f>
        <v>1.00041240910093</v>
      </c>
      <c r="M87" s="13">
        <f>IFERROR(SUM(N26:N30)/SUM(M26:M30),0)</f>
        <v>1.07052667990965</v>
      </c>
      <c r="N87" s="13">
        <f>IFERROR(SUM(O25:O29)/SUM(N25:N29),0)</f>
        <v>1</v>
      </c>
      <c r="O87" s="13">
        <f>IFERROR(SUM(P24:P28)/SUM(O24:O28),0)</f>
        <v>1</v>
      </c>
      <c r="P87" s="13">
        <f>IFERROR(SUM(Q23:Q27)/SUM(P23:P27),0)</f>
        <v>1</v>
      </c>
      <c r="Q87" s="13">
        <f>IFERROR(SUM(R22:R26)/SUM(Q22:Q26),0)</f>
        <v>1</v>
      </c>
      <c r="R87" s="13">
        <f>IFERROR(SUM(S21:S25)/SUM(R21:R25),0)</f>
        <v>1</v>
      </c>
      <c r="S87" s="13">
        <f>IFERROR(SUM(T20:T24)/SUM(S20:S24),0)</f>
        <v>1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X87" s="6" t="s">
        <v>33</v>
      </c>
      <c r="AY87" s="13">
        <f>IFERROR(SUM(AZ36:AZ40)/SUM(AY36:AY40),0)</f>
        <v>5.83591589554327</v>
      </c>
      <c r="AZ87" s="13">
        <f>IFERROR(SUM(BA35:BA39)/SUM(AZ35:AZ39),0)</f>
        <v>1.06029711937319</v>
      </c>
      <c r="BA87" s="13">
        <f>IFERROR(SUM(BB34:BB38)/SUM(BA34:BA38),0)</f>
        <v>1.00056627043743</v>
      </c>
      <c r="BB87" s="13">
        <f>IFERROR(SUM(BC33:BC37)/SUM(BB33:BB37),0)</f>
        <v>1</v>
      </c>
      <c r="BC87" s="13">
        <f>IFERROR(SUM(BD32:BD36)/SUM(BC32:BC36),0)</f>
        <v>0.999720811942654</v>
      </c>
      <c r="BD87" s="13">
        <f>IFERROR(SUM(BE31:BE35)/SUM(BD31:BD35),0)</f>
        <v>1</v>
      </c>
      <c r="BE87" s="13">
        <f>IFERROR(SUM(BF30:BF34)/SUM(BE30:BE34),0)</f>
        <v>1.00003713753682</v>
      </c>
      <c r="BF87" s="13">
        <f>IFERROR(SUM(BG29:BG33)/SUM(BF29:BF33),0)</f>
        <v>0.999997924109188</v>
      </c>
      <c r="BG87" s="13">
        <f>IFERROR(SUM(BH28:BH32)/SUM(BG28:BG32),0)</f>
        <v>0.99996285188058</v>
      </c>
      <c r="BH87" s="13">
        <f>IFERROR(SUM(BI27:BI31)/SUM(BH27:BH31),0)</f>
        <v>1.00040772015961</v>
      </c>
      <c r="BI87" s="13">
        <f>IFERROR(SUM(BJ26:BJ30)/SUM(BI26:BI30),0)</f>
        <v>1.06964558939439</v>
      </c>
      <c r="BJ87" s="13">
        <f>IFERROR(SUM(BK25:BK29)/SUM(BJ25:BJ29),0)</f>
        <v>1</v>
      </c>
      <c r="BK87" s="13">
        <f>IFERROR(SUM(BL24:BL28)/SUM(BK24:BK28),0)</f>
        <v>1</v>
      </c>
      <c r="BL87" s="13">
        <f>IFERROR(SUM(BM23:BM27)/SUM(BL23:BL27),0)</f>
        <v>1</v>
      </c>
      <c r="BM87" s="13">
        <f>IFERROR(SUM(BN22:BN26)/SUM(BM22:BM26),0)</f>
        <v>1</v>
      </c>
      <c r="BN87" s="13">
        <f>IFERROR(SUM(BO21:BO25)/SUM(BN21:BN25),0)</f>
        <v>1</v>
      </c>
      <c r="BO87" s="13">
        <f>IFERROR(SUM(BP20:BP24)/SUM(BO20:BO24),0)</f>
        <v>1</v>
      </c>
      <c r="BP87" s="13">
        <f>IFERROR(SUM(BQ19:BQ23)/SUM(BP19:BP23),0)</f>
        <v>1</v>
      </c>
      <c r="BQ87" s="13">
        <f>IFERROR(SUM(BR18:BR22)/SUM(BQ18:BQ22),0)</f>
        <v>1</v>
      </c>
      <c r="BR87" s="13">
        <f>IFERROR(SUM(BS17:BS21)/SUM(BR17:BR21),0)</f>
        <v>1</v>
      </c>
      <c r="BS87" s="13">
        <f>IFERROR(SUM(BT16:BT20)/SUM(BS16:BS20),0)</f>
        <v>1</v>
      </c>
      <c r="BT87" s="13">
        <f>IFERROR(SUM(BU15:BU19)/SUM(BT15:BT19),0)</f>
        <v>1</v>
      </c>
      <c r="BU87" s="13">
        <f>IFERROR(SUM(BV14:BV18)/SUM(BU14:BU18),0)</f>
        <v>1</v>
      </c>
      <c r="BV87" s="13">
        <f>IFERROR(SUM(BW13:BW17)/SUM(BV13:BV17),0)</f>
        <v>1</v>
      </c>
      <c r="BW87" s="13">
        <f>IFERROR(SUM(BX12:BX16)/SUM(BW12:BW16),0)</f>
        <v>1</v>
      </c>
      <c r="BX87" s="13">
        <f>IFERROR(SUM(BY11:BY15)/SUM(BX11:BX15),0)</f>
        <v>1</v>
      </c>
      <c r="BY87" s="13">
        <f>IFERROR(SUM(BZ10:BZ14)/SUM(BY10:BY14),0)</f>
        <v>1</v>
      </c>
      <c r="BZ87" s="13">
        <f>IFERROR(SUM(CA9:CA13)/SUM(BZ9:BZ13),0)</f>
        <v>1</v>
      </c>
      <c r="CA87" s="13">
        <f>IFERROR(SUM(CB8:CB12)/SUM(CA8:CA12),0)</f>
        <v>1</v>
      </c>
      <c r="CB87" s="13">
        <f>IFERROR(SUM(CC7:CC11)/SUM(CB7:CB11),0)</f>
        <v>1</v>
      </c>
      <c r="CC87" s="13">
        <f>IFERROR(SUM(CD7:CD10)/SUM(CC7:CC10),0)</f>
        <v>1</v>
      </c>
      <c r="CD87" s="13">
        <f>IFERROR(SUM(CE7:CE9)/SUM(CD7:CD9),0)</f>
        <v>1</v>
      </c>
      <c r="CE87" s="13">
        <f>IFERROR(SUM(CF7:CF8)/SUM(CE7:CE8),0)</f>
        <v>1</v>
      </c>
      <c r="CF87" s="13">
        <f>IFERROR(SUM(CG7:CG7)/SUM(CF7:CF7),0)</f>
        <v>1</v>
      </c>
      <c r="CG87" s="13" t="s">
        <v>25</v>
      </c>
    </row>
    <row r="88" ht="15" customHeight="1" outlineLevel="1" spans="2:85">
      <c r="B88" s="6" t="s">
        <v>34</v>
      </c>
      <c r="C88" s="13">
        <f>IFERROR(SUM(D35:D40)/SUM(C35:C40),0)</f>
        <v>6.1121369933309</v>
      </c>
      <c r="D88" s="13">
        <f>IFERROR(SUM(E34:E39)/SUM(D34:D39),0)</f>
        <v>1.05860133767663</v>
      </c>
      <c r="E88" s="13">
        <f>IFERROR(SUM(F33:F38)/SUM(E33:E38),0)</f>
        <v>1.00057634914826</v>
      </c>
      <c r="F88" s="13">
        <f>IFERROR(SUM(G32:G37)/SUM(F32:F37),0)</f>
        <v>1.00010302575253</v>
      </c>
      <c r="G88" s="13">
        <f>IFERROR(SUM(H31:H36)/SUM(G31:G36),0)</f>
        <v>0.999725931235173</v>
      </c>
      <c r="H88" s="13">
        <f>IFERROR(SUM(I30:I35)/SUM(H30:H35),0)</f>
        <v>1</v>
      </c>
      <c r="I88" s="13">
        <f>IFERROR(SUM(J29:J34)/SUM(I29:I34),0)</f>
        <v>1.0000364193145</v>
      </c>
      <c r="J88" s="13">
        <f>IFERROR(SUM(K28:K33)/SUM(J28:J33),0)</f>
        <v>0.999097471240605</v>
      </c>
      <c r="K88" s="13">
        <f>IFERROR(SUM(L27:L32)/SUM(K27:K32),0)</f>
        <v>0.999963146946251</v>
      </c>
      <c r="L88" s="13">
        <f>IFERROR(SUM(M26:M31)/SUM(L26:L31),0)</f>
        <v>1.00041240910093</v>
      </c>
      <c r="M88" s="13">
        <f>IFERROR(SUM(N25:N30)/SUM(M25:M30),0)</f>
        <v>1.06789512580109</v>
      </c>
      <c r="N88" s="13">
        <f>IFERROR(SUM(O24:O29)/SUM(N24:N29),0)</f>
        <v>1</v>
      </c>
      <c r="O88" s="13">
        <f>IFERROR(SUM(P23:P28)/SUM(O23:O28),0)</f>
        <v>1</v>
      </c>
      <c r="P88" s="13">
        <f>IFERROR(SUM(Q22:Q27)/SUM(P22:P27),0)</f>
        <v>1</v>
      </c>
      <c r="Q88" s="13">
        <f>IFERROR(SUM(R21:R26)/SUM(Q21:Q26),0)</f>
        <v>1</v>
      </c>
      <c r="R88" s="13">
        <f>IFERROR(SUM(S20:S25)/SUM(R20:R25),0)</f>
        <v>1</v>
      </c>
      <c r="S88" s="13">
        <f>IFERROR(SUM(T19:T24)/SUM(S19:S24),0)</f>
        <v>1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X88" s="6" t="s">
        <v>34</v>
      </c>
      <c r="AY88" s="13">
        <f>IFERROR(SUM(AZ35:AZ40)/SUM(AY35:AY40),0)</f>
        <v>5.83591589554327</v>
      </c>
      <c r="AZ88" s="13">
        <f>IFERROR(SUM(BA34:BA39)/SUM(AZ34:AZ39),0)</f>
        <v>1.06029711937319</v>
      </c>
      <c r="BA88" s="13">
        <f>IFERROR(SUM(BB33:BB38)/SUM(BA33:BA38),0)</f>
        <v>1.00056322559161</v>
      </c>
      <c r="BB88" s="13">
        <f>IFERROR(SUM(BC32:BC37)/SUM(BB32:BB37),0)</f>
        <v>1.0001017436632</v>
      </c>
      <c r="BC88" s="13">
        <f>IFERROR(SUM(BD31:BD36)/SUM(BC31:BC36),0)</f>
        <v>0.999726824495645</v>
      </c>
      <c r="BD88" s="13">
        <f>IFERROR(SUM(BE30:BE35)/SUM(BD30:BD35),0)</f>
        <v>1</v>
      </c>
      <c r="BE88" s="13">
        <f>IFERROR(SUM(BF29:BF34)/SUM(BE29:BE34),0)</f>
        <v>1.0000361927784</v>
      </c>
      <c r="BF88" s="13">
        <f>IFERROR(SUM(BG28:BG33)/SUM(BF28:BF33),0)</f>
        <v>0.999101610160503</v>
      </c>
      <c r="BG88" s="13">
        <f>IFERROR(SUM(BH27:BH32)/SUM(BG27:BG32),0)</f>
        <v>0.999963282487876</v>
      </c>
      <c r="BH88" s="13">
        <f>IFERROR(SUM(BI26:BI31)/SUM(BH26:BH31),0)</f>
        <v>1.00040772015961</v>
      </c>
      <c r="BI88" s="13">
        <f>IFERROR(SUM(BJ25:BJ30)/SUM(BI25:BI30),0)</f>
        <v>1.06688301300115</v>
      </c>
      <c r="BJ88" s="13">
        <f>IFERROR(SUM(BK24:BK29)/SUM(BJ24:BJ29),0)</f>
        <v>1</v>
      </c>
      <c r="BK88" s="13">
        <f>IFERROR(SUM(BL23:BL28)/SUM(BK23:BK28),0)</f>
        <v>1</v>
      </c>
      <c r="BL88" s="13">
        <f>IFERROR(SUM(BM22:BM27)/SUM(BL22:BL27),0)</f>
        <v>1</v>
      </c>
      <c r="BM88" s="13">
        <f>IFERROR(SUM(BN21:BN26)/SUM(BM21:BM26),0)</f>
        <v>1</v>
      </c>
      <c r="BN88" s="13">
        <f>IFERROR(SUM(BO20:BO25)/SUM(BN20:BN25),0)</f>
        <v>1</v>
      </c>
      <c r="BO88" s="13">
        <f>IFERROR(SUM(BP19:BP24)/SUM(BO19:BO24),0)</f>
        <v>1</v>
      </c>
      <c r="BP88" s="13">
        <f>IFERROR(SUM(BQ18:BQ23)/SUM(BP18:BP23),0)</f>
        <v>1</v>
      </c>
      <c r="BQ88" s="13">
        <f>IFERROR(SUM(BR17:BR22)/SUM(BQ17:BQ22),0)</f>
        <v>1</v>
      </c>
      <c r="BR88" s="13">
        <f>IFERROR(SUM(BS16:BS21)/SUM(BR16:BR21),0)</f>
        <v>1</v>
      </c>
      <c r="BS88" s="13">
        <f>IFERROR(SUM(BT15:BT20)/SUM(BS15:BS20),0)</f>
        <v>1</v>
      </c>
      <c r="BT88" s="13">
        <f>IFERROR(SUM(BU14:BU19)/SUM(BT14:BT19),0)</f>
        <v>1</v>
      </c>
      <c r="BU88" s="13">
        <f>IFERROR(SUM(BV13:BV18)/SUM(BU13:BU18),0)</f>
        <v>1</v>
      </c>
      <c r="BV88" s="13">
        <f>IFERROR(SUM(BW12:BW17)/SUM(BV12:BV17),0)</f>
        <v>1</v>
      </c>
      <c r="BW88" s="13">
        <f>IFERROR(SUM(BX11:BX16)/SUM(BW11:BW16),0)</f>
        <v>1</v>
      </c>
      <c r="BX88" s="13">
        <f>IFERROR(SUM(BY10:BY15)/SUM(BX10:BX15),0)</f>
        <v>1</v>
      </c>
      <c r="BY88" s="13">
        <f>IFERROR(SUM(BZ9:BZ14)/SUM(BY9:BY14),0)</f>
        <v>1</v>
      </c>
      <c r="BZ88" s="13">
        <f>IFERROR(SUM(CA8:CA13)/SUM(BZ8:BZ13),0)</f>
        <v>1</v>
      </c>
      <c r="CA88" s="13">
        <f>IFERROR(SUM(CB7:CB12)/SUM(CA7:CA12),0)</f>
        <v>1</v>
      </c>
      <c r="CB88" s="13">
        <f>IFERROR(SUM(CC7:CC11)/SUM(CB7:CB11),0)</f>
        <v>1</v>
      </c>
      <c r="CC88" s="13">
        <f>IFERROR(SUM(CD7:CD10)/SUM(CC7:CC10),0)</f>
        <v>1</v>
      </c>
      <c r="CD88" s="13">
        <f>IFERROR(SUM(CE7:CE9)/SUM(CD7:CD9),0)</f>
        <v>1</v>
      </c>
      <c r="CE88" s="13">
        <f>IFERROR(SUM(CF7:CF8)/SUM(CE7:CE8),0)</f>
        <v>1</v>
      </c>
      <c r="CF88" s="13">
        <f>IFERROR(SUM(CG7:CG7)/SUM(CF7:CF7),0)</f>
        <v>1</v>
      </c>
      <c r="CG88" s="13" t="s">
        <v>25</v>
      </c>
    </row>
    <row r="89" ht="15" customHeight="1" outlineLevel="1" spans="2:85">
      <c r="B89" s="15" t="s">
        <v>35</v>
      </c>
      <c r="C89" s="16">
        <v>1.0005</v>
      </c>
      <c r="D89" s="16">
        <v>1.02</v>
      </c>
      <c r="E89" s="16">
        <v>1.0002</v>
      </c>
      <c r="F89" s="16">
        <v>1.0002</v>
      </c>
      <c r="G89" s="16">
        <v>1</v>
      </c>
      <c r="H89" s="16">
        <v>1.052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v>1.0005</v>
      </c>
      <c r="AZ89" s="16">
        <v>1.04</v>
      </c>
      <c r="BA89" s="16">
        <v>1.0002</v>
      </c>
      <c r="BB89" s="16">
        <v>1.0002</v>
      </c>
      <c r="BC89" s="16">
        <v>1</v>
      </c>
      <c r="BD89" s="16">
        <v>1.052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</row>
    <row r="90" ht="15" customHeight="1" outlineLevel="1" spans="2:85">
      <c r="B90" s="6" t="s">
        <v>36</v>
      </c>
      <c r="C90" s="13">
        <f t="shared" ref="C90:AJ90" si="8">IFERROR(C89*D90,0)</f>
        <v>1.07400599355106</v>
      </c>
      <c r="D90" s="13">
        <f t="shared" si="8"/>
        <v>1.0734692589216</v>
      </c>
      <c r="E90" s="13">
        <f t="shared" si="8"/>
        <v>1.05242084208</v>
      </c>
      <c r="F90" s="13">
        <f t="shared" si="8"/>
        <v>1.0522104</v>
      </c>
      <c r="G90" s="13">
        <f t="shared" si="8"/>
        <v>1.052</v>
      </c>
      <c r="H90" s="13">
        <f t="shared" si="8"/>
        <v>1.052</v>
      </c>
      <c r="I90" s="13">
        <f t="shared" si="8"/>
        <v>1</v>
      </c>
      <c r="J90" s="13">
        <f t="shared" si="8"/>
        <v>1</v>
      </c>
      <c r="K90" s="13">
        <f t="shared" si="8"/>
        <v>1</v>
      </c>
      <c r="L90" s="13">
        <f t="shared" si="8"/>
        <v>1</v>
      </c>
      <c r="M90" s="13">
        <f t="shared" si="8"/>
        <v>1</v>
      </c>
      <c r="N90" s="13">
        <f t="shared" si="8"/>
        <v>1</v>
      </c>
      <c r="O90" s="13">
        <f t="shared" si="8"/>
        <v>1</v>
      </c>
      <c r="P90" s="13">
        <f t="shared" si="8"/>
        <v>1</v>
      </c>
      <c r="Q90" s="13">
        <f t="shared" si="8"/>
        <v>1</v>
      </c>
      <c r="R90" s="13">
        <f t="shared" si="8"/>
        <v>1</v>
      </c>
      <c r="S90" s="13">
        <f t="shared" si="8"/>
        <v>1</v>
      </c>
      <c r="T90" s="13">
        <f t="shared" si="8"/>
        <v>1</v>
      </c>
      <c r="U90" s="13">
        <f t="shared" si="8"/>
        <v>1</v>
      </c>
      <c r="V90" s="13">
        <f t="shared" si="8"/>
        <v>1</v>
      </c>
      <c r="W90" s="13">
        <f t="shared" si="8"/>
        <v>1</v>
      </c>
      <c r="X90" s="13">
        <f t="shared" si="8"/>
        <v>1</v>
      </c>
      <c r="Y90" s="13">
        <f t="shared" si="8"/>
        <v>1</v>
      </c>
      <c r="Z90" s="13">
        <f t="shared" si="8"/>
        <v>1</v>
      </c>
      <c r="AA90" s="13">
        <f t="shared" si="8"/>
        <v>1</v>
      </c>
      <c r="AB90" s="13">
        <f t="shared" si="8"/>
        <v>1</v>
      </c>
      <c r="AC90" s="13">
        <f t="shared" si="8"/>
        <v>1</v>
      </c>
      <c r="AD90" s="13">
        <f t="shared" si="8"/>
        <v>1</v>
      </c>
      <c r="AE90" s="13">
        <f t="shared" si="8"/>
        <v>1</v>
      </c>
      <c r="AF90" s="13">
        <f t="shared" si="8"/>
        <v>1</v>
      </c>
      <c r="AG90" s="13">
        <f t="shared" si="8"/>
        <v>1</v>
      </c>
      <c r="AH90" s="13">
        <f t="shared" si="8"/>
        <v>1</v>
      </c>
      <c r="AI90" s="13">
        <f t="shared" si="8"/>
        <v>1</v>
      </c>
      <c r="AJ90" s="13">
        <f t="shared" si="8"/>
        <v>1</v>
      </c>
      <c r="AK90" s="13">
        <f>AK89</f>
        <v>1</v>
      </c>
      <c r="AX90" s="6" t="s">
        <v>36</v>
      </c>
      <c r="AY90" s="13">
        <f t="shared" ref="AY90:CF90" si="9">IFERROR(AY89*AZ90,0)</f>
        <v>1.09506493460108</v>
      </c>
      <c r="AZ90" s="13">
        <f t="shared" si="9"/>
        <v>1.0945176757632</v>
      </c>
      <c r="BA90" s="13">
        <f t="shared" si="9"/>
        <v>1.05242084208</v>
      </c>
      <c r="BB90" s="13">
        <f t="shared" si="9"/>
        <v>1.0522104</v>
      </c>
      <c r="BC90" s="13">
        <f t="shared" si="9"/>
        <v>1.052</v>
      </c>
      <c r="BD90" s="13">
        <f t="shared" si="9"/>
        <v>1.052</v>
      </c>
      <c r="BE90" s="13">
        <f t="shared" si="9"/>
        <v>1</v>
      </c>
      <c r="BF90" s="13">
        <f t="shared" si="9"/>
        <v>1</v>
      </c>
      <c r="BG90" s="13">
        <f t="shared" si="9"/>
        <v>1</v>
      </c>
      <c r="BH90" s="13">
        <f t="shared" si="9"/>
        <v>1</v>
      </c>
      <c r="BI90" s="13">
        <f t="shared" si="9"/>
        <v>1</v>
      </c>
      <c r="BJ90" s="13">
        <f t="shared" si="9"/>
        <v>1</v>
      </c>
      <c r="BK90" s="13">
        <f t="shared" si="9"/>
        <v>1</v>
      </c>
      <c r="BL90" s="13">
        <f t="shared" si="9"/>
        <v>1</v>
      </c>
      <c r="BM90" s="13">
        <f t="shared" si="9"/>
        <v>1</v>
      </c>
      <c r="BN90" s="13">
        <f t="shared" si="9"/>
        <v>1</v>
      </c>
      <c r="BO90" s="13">
        <f t="shared" si="9"/>
        <v>1</v>
      </c>
      <c r="BP90" s="13">
        <f t="shared" si="9"/>
        <v>1</v>
      </c>
      <c r="BQ90" s="13">
        <f t="shared" si="9"/>
        <v>1</v>
      </c>
      <c r="BR90" s="13">
        <f t="shared" si="9"/>
        <v>1</v>
      </c>
      <c r="BS90" s="13">
        <f t="shared" si="9"/>
        <v>1</v>
      </c>
      <c r="BT90" s="13">
        <f t="shared" si="9"/>
        <v>1</v>
      </c>
      <c r="BU90" s="13">
        <f t="shared" si="9"/>
        <v>1</v>
      </c>
      <c r="BV90" s="13">
        <f t="shared" si="9"/>
        <v>1</v>
      </c>
      <c r="BW90" s="13">
        <f t="shared" si="9"/>
        <v>1</v>
      </c>
      <c r="BX90" s="13">
        <f t="shared" si="9"/>
        <v>1</v>
      </c>
      <c r="BY90" s="13">
        <f t="shared" si="9"/>
        <v>1</v>
      </c>
      <c r="BZ90" s="13">
        <f t="shared" si="9"/>
        <v>1</v>
      </c>
      <c r="CA90" s="13">
        <f t="shared" si="9"/>
        <v>1</v>
      </c>
      <c r="CB90" s="13">
        <f t="shared" si="9"/>
        <v>1</v>
      </c>
      <c r="CC90" s="13">
        <f t="shared" si="9"/>
        <v>1</v>
      </c>
      <c r="CD90" s="13">
        <f t="shared" si="9"/>
        <v>1</v>
      </c>
      <c r="CE90" s="13">
        <f t="shared" si="9"/>
        <v>1</v>
      </c>
      <c r="CF90" s="13">
        <f t="shared" si="9"/>
        <v>1</v>
      </c>
      <c r="CG90" s="13">
        <f>CG89</f>
        <v>1</v>
      </c>
    </row>
    <row r="91" ht="15" customHeight="1" outlineLevel="1" spans="2:85">
      <c r="B91" s="6" t="s">
        <v>37</v>
      </c>
      <c r="C91" s="13">
        <f t="shared" ref="C91:AK91" si="10">IFERROR(ROUND(1-1/C90,4),0)</f>
        <v>0.0689</v>
      </c>
      <c r="D91" s="13">
        <f t="shared" si="10"/>
        <v>0.0684</v>
      </c>
      <c r="E91" s="13">
        <f t="shared" si="10"/>
        <v>0.0498</v>
      </c>
      <c r="F91" s="13">
        <f t="shared" si="10"/>
        <v>0.0496</v>
      </c>
      <c r="G91" s="13">
        <f t="shared" si="10"/>
        <v>0.0494</v>
      </c>
      <c r="H91" s="13">
        <f t="shared" si="10"/>
        <v>0.0494</v>
      </c>
      <c r="I91" s="13">
        <f t="shared" si="10"/>
        <v>0</v>
      </c>
      <c r="J91" s="13">
        <f t="shared" si="10"/>
        <v>0</v>
      </c>
      <c r="K91" s="13">
        <f t="shared" si="10"/>
        <v>0</v>
      </c>
      <c r="L91" s="13">
        <f t="shared" si="10"/>
        <v>0</v>
      </c>
      <c r="M91" s="13">
        <f t="shared" si="10"/>
        <v>0</v>
      </c>
      <c r="N91" s="13">
        <f t="shared" si="10"/>
        <v>0</v>
      </c>
      <c r="O91" s="13">
        <f t="shared" si="10"/>
        <v>0</v>
      </c>
      <c r="P91" s="13">
        <f t="shared" si="10"/>
        <v>0</v>
      </c>
      <c r="Q91" s="13">
        <f t="shared" si="10"/>
        <v>0</v>
      </c>
      <c r="R91" s="13">
        <f t="shared" si="10"/>
        <v>0</v>
      </c>
      <c r="S91" s="13">
        <f t="shared" si="10"/>
        <v>0</v>
      </c>
      <c r="T91" s="13">
        <f t="shared" si="10"/>
        <v>0</v>
      </c>
      <c r="U91" s="13">
        <f t="shared" si="10"/>
        <v>0</v>
      </c>
      <c r="V91" s="13">
        <f t="shared" si="10"/>
        <v>0</v>
      </c>
      <c r="W91" s="13">
        <f t="shared" si="10"/>
        <v>0</v>
      </c>
      <c r="X91" s="13">
        <f t="shared" si="10"/>
        <v>0</v>
      </c>
      <c r="Y91" s="13">
        <f t="shared" si="10"/>
        <v>0</v>
      </c>
      <c r="Z91" s="13">
        <f t="shared" si="10"/>
        <v>0</v>
      </c>
      <c r="AA91" s="13">
        <f t="shared" si="10"/>
        <v>0</v>
      </c>
      <c r="AB91" s="13">
        <f t="shared" si="10"/>
        <v>0</v>
      </c>
      <c r="AC91" s="13">
        <f t="shared" si="10"/>
        <v>0</v>
      </c>
      <c r="AD91" s="13">
        <f t="shared" si="10"/>
        <v>0</v>
      </c>
      <c r="AE91" s="13">
        <f t="shared" si="10"/>
        <v>0</v>
      </c>
      <c r="AF91" s="13">
        <f t="shared" si="10"/>
        <v>0</v>
      </c>
      <c r="AG91" s="13">
        <f t="shared" si="10"/>
        <v>0</v>
      </c>
      <c r="AH91" s="13">
        <f t="shared" si="10"/>
        <v>0</v>
      </c>
      <c r="AI91" s="13">
        <f t="shared" si="10"/>
        <v>0</v>
      </c>
      <c r="AJ91" s="13">
        <f t="shared" si="10"/>
        <v>0</v>
      </c>
      <c r="AK91" s="13">
        <f t="shared" si="10"/>
        <v>0</v>
      </c>
      <c r="AX91" s="6" t="s">
        <v>37</v>
      </c>
      <c r="AY91" s="13">
        <f t="shared" ref="AY91:CG91" si="11">IFERROR(ROUND(1-1/AY90,4),0)</f>
        <v>0.0868</v>
      </c>
      <c r="AZ91" s="13">
        <f t="shared" si="11"/>
        <v>0.0864</v>
      </c>
      <c r="BA91" s="13">
        <f t="shared" si="11"/>
        <v>0.0498</v>
      </c>
      <c r="BB91" s="13">
        <f t="shared" si="11"/>
        <v>0.0496</v>
      </c>
      <c r="BC91" s="13">
        <f t="shared" si="11"/>
        <v>0.0494</v>
      </c>
      <c r="BD91" s="13">
        <f t="shared" si="11"/>
        <v>0.0494</v>
      </c>
      <c r="BE91" s="13">
        <f t="shared" si="11"/>
        <v>0</v>
      </c>
      <c r="BF91" s="13">
        <f t="shared" si="11"/>
        <v>0</v>
      </c>
      <c r="BG91" s="13">
        <f t="shared" si="11"/>
        <v>0</v>
      </c>
      <c r="BH91" s="13">
        <f t="shared" si="11"/>
        <v>0</v>
      </c>
      <c r="BI91" s="13">
        <f t="shared" si="11"/>
        <v>0</v>
      </c>
      <c r="BJ91" s="13">
        <f t="shared" si="11"/>
        <v>0</v>
      </c>
      <c r="BK91" s="13">
        <f t="shared" si="11"/>
        <v>0</v>
      </c>
      <c r="BL91" s="13">
        <f t="shared" si="11"/>
        <v>0</v>
      </c>
      <c r="BM91" s="13">
        <f t="shared" si="11"/>
        <v>0</v>
      </c>
      <c r="BN91" s="13">
        <f t="shared" si="11"/>
        <v>0</v>
      </c>
      <c r="BO91" s="13">
        <f t="shared" si="11"/>
        <v>0</v>
      </c>
      <c r="BP91" s="13">
        <f t="shared" si="11"/>
        <v>0</v>
      </c>
      <c r="BQ91" s="13">
        <f t="shared" si="11"/>
        <v>0</v>
      </c>
      <c r="BR91" s="13">
        <f t="shared" si="11"/>
        <v>0</v>
      </c>
      <c r="BS91" s="13">
        <f t="shared" si="11"/>
        <v>0</v>
      </c>
      <c r="BT91" s="13">
        <f t="shared" si="11"/>
        <v>0</v>
      </c>
      <c r="BU91" s="13">
        <f t="shared" si="11"/>
        <v>0</v>
      </c>
      <c r="BV91" s="13">
        <f t="shared" si="11"/>
        <v>0</v>
      </c>
      <c r="BW91" s="13">
        <f t="shared" si="11"/>
        <v>0</v>
      </c>
      <c r="BX91" s="13">
        <f t="shared" si="11"/>
        <v>0</v>
      </c>
      <c r="BY91" s="13">
        <f t="shared" si="11"/>
        <v>0</v>
      </c>
      <c r="BZ91" s="13">
        <f t="shared" si="11"/>
        <v>0</v>
      </c>
      <c r="CA91" s="13">
        <f t="shared" si="11"/>
        <v>0</v>
      </c>
      <c r="CB91" s="13">
        <f t="shared" si="11"/>
        <v>0</v>
      </c>
      <c r="CC91" s="13">
        <f t="shared" si="11"/>
        <v>0</v>
      </c>
      <c r="CD91" s="13">
        <f t="shared" si="11"/>
        <v>0</v>
      </c>
      <c r="CE91" s="13">
        <f t="shared" si="11"/>
        <v>0</v>
      </c>
      <c r="CF91" s="13">
        <f t="shared" si="11"/>
        <v>0</v>
      </c>
      <c r="CG91" s="13">
        <f t="shared" si="11"/>
        <v>0</v>
      </c>
    </row>
    <row r="92" ht="15" customHeight="1" outlineLevel="1" spans="2:109">
      <c r="B92" s="17" t="s">
        <v>60</v>
      </c>
      <c r="C92" s="13">
        <f>IFERROR(1/C90,0)</f>
        <v>0.931093500413001</v>
      </c>
      <c r="D92" s="13">
        <f t="shared" ref="D92:AK92" si="12">IFERROR(1/D90,0)</f>
        <v>0.931559047163207</v>
      </c>
      <c r="E92" s="13">
        <f t="shared" si="12"/>
        <v>0.950190228106471</v>
      </c>
      <c r="F92" s="13">
        <f t="shared" si="12"/>
        <v>0.950380266152093</v>
      </c>
      <c r="G92" s="13">
        <f t="shared" si="12"/>
        <v>0.950570342205323</v>
      </c>
      <c r="H92" s="13">
        <f t="shared" si="12"/>
        <v>0.950570342205323</v>
      </c>
      <c r="I92" s="13">
        <f t="shared" si="12"/>
        <v>1</v>
      </c>
      <c r="J92" s="13">
        <f t="shared" si="12"/>
        <v>1</v>
      </c>
      <c r="K92" s="13">
        <f t="shared" si="12"/>
        <v>1</v>
      </c>
      <c r="L92" s="13">
        <f t="shared" si="12"/>
        <v>1</v>
      </c>
      <c r="M92" s="13">
        <f t="shared" si="12"/>
        <v>1</v>
      </c>
      <c r="N92" s="13">
        <f t="shared" si="12"/>
        <v>1</v>
      </c>
      <c r="O92" s="13">
        <f t="shared" si="12"/>
        <v>1</v>
      </c>
      <c r="P92" s="13">
        <f t="shared" si="12"/>
        <v>1</v>
      </c>
      <c r="Q92" s="13">
        <f t="shared" si="12"/>
        <v>1</v>
      </c>
      <c r="R92" s="13">
        <f t="shared" si="12"/>
        <v>1</v>
      </c>
      <c r="S92" s="22">
        <f t="shared" si="12"/>
        <v>1</v>
      </c>
      <c r="T92" s="13">
        <f t="shared" si="12"/>
        <v>1</v>
      </c>
      <c r="U92" s="13">
        <f t="shared" si="12"/>
        <v>1</v>
      </c>
      <c r="V92" s="13">
        <f t="shared" si="12"/>
        <v>1</v>
      </c>
      <c r="W92" s="13">
        <f t="shared" si="12"/>
        <v>1</v>
      </c>
      <c r="X92" s="13">
        <f t="shared" si="12"/>
        <v>1</v>
      </c>
      <c r="Y92" s="13">
        <f t="shared" si="12"/>
        <v>1</v>
      </c>
      <c r="Z92" s="13">
        <f t="shared" si="12"/>
        <v>1</v>
      </c>
      <c r="AA92" s="13">
        <f t="shared" si="12"/>
        <v>1</v>
      </c>
      <c r="AB92" s="13">
        <f t="shared" si="12"/>
        <v>1</v>
      </c>
      <c r="AC92" s="13">
        <f t="shared" si="12"/>
        <v>1</v>
      </c>
      <c r="AD92" s="13">
        <f t="shared" si="12"/>
        <v>1</v>
      </c>
      <c r="AE92" s="13">
        <f t="shared" si="12"/>
        <v>1</v>
      </c>
      <c r="AF92" s="13">
        <f t="shared" si="12"/>
        <v>1</v>
      </c>
      <c r="AG92" s="13">
        <f t="shared" si="12"/>
        <v>1</v>
      </c>
      <c r="AH92" s="13">
        <f t="shared" si="12"/>
        <v>1</v>
      </c>
      <c r="AI92" s="13">
        <f t="shared" si="12"/>
        <v>1</v>
      </c>
      <c r="AJ92" s="13">
        <f t="shared" si="12"/>
        <v>1</v>
      </c>
      <c r="AK92" s="13">
        <f t="shared" si="12"/>
        <v>1</v>
      </c>
      <c r="AX92" s="17" t="s">
        <v>60</v>
      </c>
      <c r="AY92" s="13">
        <f>IFERROR(1/AY90,0)</f>
        <v>0.913187856174289</v>
      </c>
      <c r="AZ92" s="13">
        <f t="shared" ref="AZ92:CG92" si="13">IFERROR(1/AZ90,0)</f>
        <v>0.913644450102376</v>
      </c>
      <c r="BA92" s="13">
        <f t="shared" si="13"/>
        <v>0.950190228106471</v>
      </c>
      <c r="BB92" s="13">
        <f t="shared" si="13"/>
        <v>0.950380266152093</v>
      </c>
      <c r="BC92" s="13">
        <f t="shared" si="13"/>
        <v>0.950570342205323</v>
      </c>
      <c r="BD92" s="13">
        <f t="shared" si="13"/>
        <v>0.950570342205323</v>
      </c>
      <c r="BE92" s="13">
        <f t="shared" si="13"/>
        <v>1</v>
      </c>
      <c r="BF92" s="13">
        <f t="shared" si="13"/>
        <v>1</v>
      </c>
      <c r="BG92" s="13">
        <f t="shared" si="13"/>
        <v>1</v>
      </c>
      <c r="BH92" s="13">
        <f t="shared" si="13"/>
        <v>1</v>
      </c>
      <c r="BI92" s="13">
        <f t="shared" si="13"/>
        <v>1</v>
      </c>
      <c r="BJ92" s="13">
        <f t="shared" si="13"/>
        <v>1</v>
      </c>
      <c r="BK92" s="13">
        <f t="shared" si="13"/>
        <v>1</v>
      </c>
      <c r="BL92" s="13">
        <f t="shared" si="13"/>
        <v>1</v>
      </c>
      <c r="BM92" s="13">
        <f t="shared" si="13"/>
        <v>1</v>
      </c>
      <c r="BN92" s="13">
        <f t="shared" si="13"/>
        <v>1</v>
      </c>
      <c r="BO92" s="22">
        <f t="shared" si="13"/>
        <v>1</v>
      </c>
      <c r="BP92" s="13">
        <f t="shared" si="13"/>
        <v>1</v>
      </c>
      <c r="BQ92" s="13">
        <f t="shared" si="13"/>
        <v>1</v>
      </c>
      <c r="BR92" s="13">
        <f t="shared" si="13"/>
        <v>1</v>
      </c>
      <c r="BS92" s="13">
        <f t="shared" si="13"/>
        <v>1</v>
      </c>
      <c r="BT92" s="13">
        <f t="shared" si="13"/>
        <v>1</v>
      </c>
      <c r="BU92" s="13">
        <f t="shared" si="13"/>
        <v>1</v>
      </c>
      <c r="BV92" s="13">
        <f t="shared" si="13"/>
        <v>1</v>
      </c>
      <c r="BW92" s="13">
        <f t="shared" si="13"/>
        <v>1</v>
      </c>
      <c r="BX92" s="13">
        <f t="shared" si="13"/>
        <v>1</v>
      </c>
      <c r="BY92" s="13">
        <f t="shared" si="13"/>
        <v>1</v>
      </c>
      <c r="BZ92" s="13">
        <f t="shared" si="13"/>
        <v>1</v>
      </c>
      <c r="CA92" s="13">
        <f t="shared" si="13"/>
        <v>1</v>
      </c>
      <c r="CB92" s="13">
        <f t="shared" si="13"/>
        <v>1</v>
      </c>
      <c r="CC92" s="13">
        <f t="shared" si="13"/>
        <v>1</v>
      </c>
      <c r="CD92" s="13">
        <f t="shared" si="13"/>
        <v>1</v>
      </c>
      <c r="CE92" s="13">
        <f t="shared" si="13"/>
        <v>1</v>
      </c>
      <c r="CF92" s="13">
        <f t="shared" si="13"/>
        <v>1</v>
      </c>
      <c r="CG92" s="13">
        <f t="shared" si="13"/>
        <v>1</v>
      </c>
      <c r="CH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0.931093500413001</v>
      </c>
      <c r="D93" s="13">
        <f>D92-C92</f>
        <v>0.00046554675020638</v>
      </c>
      <c r="E93" s="13">
        <f t="shared" ref="E93:AK93" si="14">E92-D92</f>
        <v>0.0186311809432642</v>
      </c>
      <c r="F93" s="13">
        <f t="shared" si="14"/>
        <v>0.000190038045621344</v>
      </c>
      <c r="G93" s="13">
        <f t="shared" si="14"/>
        <v>0.000190076053230404</v>
      </c>
      <c r="H93" s="13">
        <f t="shared" si="14"/>
        <v>0</v>
      </c>
      <c r="I93" s="13">
        <f t="shared" si="14"/>
        <v>0.0494296577946769</v>
      </c>
      <c r="J93" s="13">
        <f t="shared" si="14"/>
        <v>0</v>
      </c>
      <c r="K93" s="13">
        <f t="shared" si="14"/>
        <v>0</v>
      </c>
      <c r="L93" s="13">
        <f t="shared" si="14"/>
        <v>0</v>
      </c>
      <c r="M93" s="13">
        <f t="shared" si="14"/>
        <v>0</v>
      </c>
      <c r="N93" s="13">
        <f t="shared" si="14"/>
        <v>0</v>
      </c>
      <c r="O93" s="13">
        <f t="shared" si="14"/>
        <v>0</v>
      </c>
      <c r="P93" s="13">
        <f t="shared" si="14"/>
        <v>0</v>
      </c>
      <c r="Q93" s="13">
        <f t="shared" si="14"/>
        <v>0</v>
      </c>
      <c r="R93" s="13">
        <f t="shared" si="14"/>
        <v>0</v>
      </c>
      <c r="S93" s="22">
        <f t="shared" si="14"/>
        <v>0</v>
      </c>
      <c r="T93" s="13">
        <f t="shared" si="14"/>
        <v>0</v>
      </c>
      <c r="U93" s="13">
        <f t="shared" si="14"/>
        <v>0</v>
      </c>
      <c r="V93" s="13">
        <f t="shared" si="14"/>
        <v>0</v>
      </c>
      <c r="W93" s="13">
        <f t="shared" si="14"/>
        <v>0</v>
      </c>
      <c r="X93" s="13">
        <f t="shared" si="14"/>
        <v>0</v>
      </c>
      <c r="Y93" s="13">
        <f t="shared" si="14"/>
        <v>0</v>
      </c>
      <c r="Z93" s="13">
        <f t="shared" si="14"/>
        <v>0</v>
      </c>
      <c r="AA93" s="13">
        <f t="shared" si="14"/>
        <v>0</v>
      </c>
      <c r="AB93" s="13">
        <f t="shared" si="14"/>
        <v>0</v>
      </c>
      <c r="AC93" s="13">
        <f t="shared" si="14"/>
        <v>0</v>
      </c>
      <c r="AD93" s="13">
        <f t="shared" si="14"/>
        <v>0</v>
      </c>
      <c r="AE93" s="13">
        <f t="shared" si="14"/>
        <v>0</v>
      </c>
      <c r="AF93" s="13">
        <f t="shared" si="14"/>
        <v>0</v>
      </c>
      <c r="AG93" s="13">
        <f t="shared" si="14"/>
        <v>0</v>
      </c>
      <c r="AH93" s="13">
        <f t="shared" si="14"/>
        <v>0</v>
      </c>
      <c r="AI93" s="13">
        <f t="shared" si="14"/>
        <v>0</v>
      </c>
      <c r="AJ93" s="13">
        <f t="shared" si="14"/>
        <v>0</v>
      </c>
      <c r="AK93" s="13">
        <f t="shared" si="14"/>
        <v>0</v>
      </c>
      <c r="AX93" s="18" t="s">
        <v>61</v>
      </c>
      <c r="AY93" s="19">
        <f>AY92</f>
        <v>0.913187856174289</v>
      </c>
      <c r="AZ93" s="13">
        <f>AZ92-AY92</f>
        <v>0.000456593928087168</v>
      </c>
      <c r="BA93" s="13">
        <f t="shared" ref="BA93:CG93" si="15">BA92-AZ92</f>
        <v>0.036545778004095</v>
      </c>
      <c r="BB93" s="13">
        <f t="shared" si="15"/>
        <v>0.000190038045621344</v>
      </c>
      <c r="BC93" s="13">
        <f t="shared" si="15"/>
        <v>0.000190076053230404</v>
      </c>
      <c r="BD93" s="13">
        <f t="shared" si="15"/>
        <v>0</v>
      </c>
      <c r="BE93" s="13">
        <f t="shared" si="15"/>
        <v>0.0494296577946769</v>
      </c>
      <c r="BF93" s="13">
        <f t="shared" si="15"/>
        <v>0</v>
      </c>
      <c r="BG93" s="13">
        <f t="shared" si="15"/>
        <v>0</v>
      </c>
      <c r="BH93" s="13">
        <f t="shared" si="15"/>
        <v>0</v>
      </c>
      <c r="BI93" s="13">
        <f t="shared" si="15"/>
        <v>0</v>
      </c>
      <c r="BJ93" s="13">
        <f t="shared" si="15"/>
        <v>0</v>
      </c>
      <c r="BK93" s="13">
        <f t="shared" si="15"/>
        <v>0</v>
      </c>
      <c r="BL93" s="13">
        <f t="shared" si="15"/>
        <v>0</v>
      </c>
      <c r="BM93" s="13">
        <f t="shared" si="15"/>
        <v>0</v>
      </c>
      <c r="BN93" s="13">
        <f t="shared" si="15"/>
        <v>0</v>
      </c>
      <c r="BO93" s="22">
        <f t="shared" si="15"/>
        <v>0</v>
      </c>
      <c r="BP93" s="13">
        <f t="shared" si="15"/>
        <v>0</v>
      </c>
      <c r="BQ93" s="13">
        <f t="shared" si="15"/>
        <v>0</v>
      </c>
      <c r="BR93" s="13">
        <f t="shared" si="15"/>
        <v>0</v>
      </c>
      <c r="BS93" s="13">
        <f t="shared" si="15"/>
        <v>0</v>
      </c>
      <c r="BT93" s="13">
        <f t="shared" si="15"/>
        <v>0</v>
      </c>
      <c r="BU93" s="13">
        <f t="shared" si="15"/>
        <v>0</v>
      </c>
      <c r="BV93" s="13">
        <f t="shared" si="15"/>
        <v>0</v>
      </c>
      <c r="BW93" s="13">
        <f t="shared" si="15"/>
        <v>0</v>
      </c>
      <c r="BX93" s="13">
        <f t="shared" si="15"/>
        <v>0</v>
      </c>
      <c r="BY93" s="13">
        <f t="shared" si="15"/>
        <v>0</v>
      </c>
      <c r="BZ93" s="13">
        <f t="shared" si="15"/>
        <v>0</v>
      </c>
      <c r="CA93" s="13">
        <f t="shared" si="15"/>
        <v>0</v>
      </c>
      <c r="CB93" s="13">
        <f t="shared" si="15"/>
        <v>0</v>
      </c>
      <c r="CC93" s="13">
        <f t="shared" si="15"/>
        <v>0</v>
      </c>
      <c r="CD93" s="13">
        <f t="shared" si="15"/>
        <v>0</v>
      </c>
      <c r="CE93" s="13">
        <f t="shared" si="15"/>
        <v>0</v>
      </c>
      <c r="CF93" s="13">
        <f t="shared" si="15"/>
        <v>0</v>
      </c>
      <c r="CG93" s="13">
        <f t="shared" si="15"/>
        <v>0</v>
      </c>
      <c r="CH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/>
    <row r="96" ht="15" customHeight="1" spans="2:8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</row>
    <row r="97" ht="15" customHeight="1" outlineLevel="1" spans="2:8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ht="15" customHeight="1" outlineLevel="1" spans="2:8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</row>
    <row r="99" ht="15" customHeight="1" outlineLevel="1" spans="2:117">
      <c r="B99" s="10">
        <v>201606</v>
      </c>
      <c r="C99" s="11">
        <v>0</v>
      </c>
      <c r="D99" s="11">
        <v>638933.15</v>
      </c>
      <c r="E99" s="11">
        <v>493400</v>
      </c>
      <c r="F99" s="11">
        <v>28000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0</v>
      </c>
      <c r="AZ99" s="11">
        <v>638933.15</v>
      </c>
      <c r="BA99" s="11">
        <v>493400</v>
      </c>
      <c r="BB99" s="11">
        <v>28000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170692792.63</v>
      </c>
      <c r="D100" s="11">
        <v>73629525.99</v>
      </c>
      <c r="E100" s="11">
        <v>6719862.11</v>
      </c>
      <c r="F100" s="11">
        <v>593902.62</v>
      </c>
      <c r="G100" s="11">
        <v>581402.62</v>
      </c>
      <c r="H100" s="11">
        <v>549400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170692792.63</v>
      </c>
      <c r="AZ100" s="11">
        <v>73629525.99</v>
      </c>
      <c r="BA100" s="11">
        <v>6719862.11</v>
      </c>
      <c r="BB100" s="11">
        <v>593902.62</v>
      </c>
      <c r="BC100" s="11">
        <v>581402.62</v>
      </c>
      <c r="BD100" s="11">
        <v>549400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45900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45900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0</v>
      </c>
      <c r="D103" s="11">
        <v>450683.06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0</v>
      </c>
      <c r="AZ103" s="11">
        <v>450683.06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67351154.54</v>
      </c>
      <c r="D104" s="11">
        <v>971360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67351154.54</v>
      </c>
      <c r="AZ104" s="11">
        <v>971360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0</v>
      </c>
      <c r="D107" s="11">
        <v>176015</v>
      </c>
      <c r="E107" s="11">
        <v>100200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0</v>
      </c>
      <c r="AZ107" s="11">
        <v>176015</v>
      </c>
      <c r="BA107" s="11">
        <v>100200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82913350.42</v>
      </c>
      <c r="D108" s="11">
        <v>2833708</v>
      </c>
      <c r="E108" s="11">
        <v>244700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82913350.42</v>
      </c>
      <c r="AZ108" s="11">
        <v>2833708</v>
      </c>
      <c r="BA108" s="11">
        <v>244700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0</v>
      </c>
      <c r="D111" s="11">
        <v>122224</v>
      </c>
      <c r="E111" s="11">
        <v>30000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0</v>
      </c>
      <c r="AZ111" s="11">
        <v>61112</v>
      </c>
      <c r="BA111" s="11">
        <v>15000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108848944.34</v>
      </c>
      <c r="D112" s="11">
        <v>5462550.99</v>
      </c>
      <c r="E112" s="11">
        <v>91900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55499548.56</v>
      </c>
      <c r="AZ112" s="11">
        <v>2731275.53</v>
      </c>
      <c r="BA112" s="11">
        <v>45950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0</v>
      </c>
      <c r="D115" s="11">
        <v>5500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0</v>
      </c>
      <c r="AZ115" s="11">
        <v>3850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113563322.24</v>
      </c>
      <c r="D116" s="11">
        <v>12012512.1</v>
      </c>
      <c r="E116" s="11">
        <v>897425.75</v>
      </c>
      <c r="F116" s="11">
        <v>169539.1</v>
      </c>
      <c r="G116" s="11">
        <v>169539.1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84095353.79</v>
      </c>
      <c r="AZ116" s="11">
        <v>8408758.33</v>
      </c>
      <c r="BA116" s="11">
        <v>628197.99</v>
      </c>
      <c r="BB116" s="11">
        <v>118677.38</v>
      </c>
      <c r="BC116" s="11">
        <v>118677.38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0</v>
      </c>
      <c r="D117" s="11">
        <v>0</v>
      </c>
      <c r="E117" s="11">
        <v>3850.69</v>
      </c>
      <c r="F117" s="11">
        <v>3850.69</v>
      </c>
      <c r="G117" s="11">
        <v>3850.69</v>
      </c>
      <c r="H117" s="11">
        <v>3850.69</v>
      </c>
      <c r="I117" s="11">
        <v>3850.69</v>
      </c>
      <c r="J117" s="11">
        <v>3850.69</v>
      </c>
      <c r="K117" s="11">
        <v>3850.69</v>
      </c>
      <c r="L117" s="11">
        <v>3850.69</v>
      </c>
      <c r="M117" s="11">
        <v>3850.69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0</v>
      </c>
      <c r="AZ117" s="11">
        <v>0</v>
      </c>
      <c r="BA117" s="11">
        <v>2695.49</v>
      </c>
      <c r="BB117" s="11">
        <v>2695.49</v>
      </c>
      <c r="BC117" s="11">
        <v>3850.69</v>
      </c>
      <c r="BD117" s="11">
        <v>3850.69</v>
      </c>
      <c r="BE117" s="11">
        <v>3850.69</v>
      </c>
      <c r="BF117" s="11">
        <v>3850.69</v>
      </c>
      <c r="BG117" s="11">
        <v>3850.69</v>
      </c>
      <c r="BH117" s="11">
        <v>3850.69</v>
      </c>
      <c r="BI117" s="11">
        <v>3850.69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0</v>
      </c>
      <c r="D119" s="11">
        <v>20720869.08</v>
      </c>
      <c r="E119" s="11">
        <v>3712412.14</v>
      </c>
      <c r="F119" s="11">
        <v>310676.05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0</v>
      </c>
      <c r="AZ119" s="11">
        <v>16576695.28</v>
      </c>
      <c r="BA119" s="11">
        <v>2969929.72</v>
      </c>
      <c r="BB119" s="11">
        <v>248540.84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270892417.88</v>
      </c>
      <c r="D120" s="11">
        <v>18435890.09</v>
      </c>
      <c r="E120" s="11">
        <v>8662111.17</v>
      </c>
      <c r="F120" s="11">
        <v>7921021.38</v>
      </c>
      <c r="G120" s="11">
        <v>12999999.8</v>
      </c>
      <c r="H120" s="11">
        <v>37589987.01</v>
      </c>
      <c r="I120" s="11">
        <v>37589987.01</v>
      </c>
      <c r="J120" s="11">
        <v>34589987.01</v>
      </c>
      <c r="K120" s="11">
        <v>34589987.01</v>
      </c>
      <c r="L120" s="11">
        <v>20215202.42</v>
      </c>
      <c r="M120" s="11">
        <v>20215202.42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216713934.43</v>
      </c>
      <c r="AZ120" s="11">
        <v>14748712.07</v>
      </c>
      <c r="BA120" s="11">
        <v>6929688.91</v>
      </c>
      <c r="BB120" s="11">
        <v>6336817.1</v>
      </c>
      <c r="BC120" s="11">
        <v>10399999.84</v>
      </c>
      <c r="BD120" s="11">
        <v>30071989.61</v>
      </c>
      <c r="BE120" s="11">
        <v>30071989.61</v>
      </c>
      <c r="BF120" s="11">
        <v>27671989.61</v>
      </c>
      <c r="BG120" s="11">
        <v>27671989.61</v>
      </c>
      <c r="BH120" s="11">
        <v>16172161.94</v>
      </c>
      <c r="BI120" s="11">
        <v>16172161.94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0</v>
      </c>
      <c r="D123" s="11">
        <v>37489462.48</v>
      </c>
      <c r="E123" s="11">
        <v>176939.82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0</v>
      </c>
      <c r="AZ123" s="11">
        <v>30029544.82</v>
      </c>
      <c r="BA123" s="11">
        <v>141551.87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734421096.48</v>
      </c>
      <c r="D124" s="11">
        <v>16836087.97</v>
      </c>
      <c r="E124" s="11">
        <v>850000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587536877.35</v>
      </c>
      <c r="AZ124" s="11">
        <v>13468870.39</v>
      </c>
      <c r="BA124" s="11">
        <v>680000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3484686.41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3481933.61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0</v>
      </c>
      <c r="D127" s="11">
        <v>2773305.9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0</v>
      </c>
      <c r="AZ127" s="11">
        <v>2218644.71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874310615.12</v>
      </c>
      <c r="D128" s="11">
        <v>7577144.2</v>
      </c>
      <c r="E128" s="11">
        <v>0</v>
      </c>
      <c r="F128" s="11">
        <v>0</v>
      </c>
      <c r="G128" s="11">
        <v>0</v>
      </c>
      <c r="H128" s="11">
        <v>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699448491.96</v>
      </c>
      <c r="AZ128" s="11">
        <v>6061715.36</v>
      </c>
      <c r="BA128" s="11">
        <v>0</v>
      </c>
      <c r="BB128" s="11">
        <v>0</v>
      </c>
      <c r="BC128" s="11">
        <v>0</v>
      </c>
      <c r="BD128" s="11">
        <v>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0</v>
      </c>
      <c r="D130" s="11">
        <v>0</v>
      </c>
      <c r="E130" s="11">
        <v>0</v>
      </c>
      <c r="F130" s="11">
        <v>0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0</v>
      </c>
      <c r="AZ130" s="11">
        <v>0</v>
      </c>
      <c r="BA130" s="11">
        <v>0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0</v>
      </c>
      <c r="D131" s="11">
        <v>50508876.67</v>
      </c>
      <c r="E131" s="11">
        <v>3405828.11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0</v>
      </c>
      <c r="AZ131" s="11">
        <v>42932544.95</v>
      </c>
      <c r="BA131" s="11">
        <v>2894953.89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1200300217.78</v>
      </c>
      <c r="D132" s="11">
        <v>13829278.08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1019245703.27</v>
      </c>
      <c r="AZ132" s="11">
        <v>11754886.4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0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0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</row>
    <row r="136" ht="15" customHeight="1" outlineLevel="1" spans="2:8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X136" s="8" t="s">
        <v>23</v>
      </c>
      <c r="AY136" s="9" t="s">
        <v>24</v>
      </c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</row>
    <row r="137" ht="15" customHeight="1" outlineLevel="1" spans="2:8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9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</row>
    <row r="138" ht="15" customHeight="1" outlineLevel="1" spans="2:85">
      <c r="B138" s="10">
        <v>201506</v>
      </c>
      <c r="C138" s="11">
        <f t="shared" ref="C138:AK138" si="16">IF(C7="","",C7+C99)</f>
        <v>0</v>
      </c>
      <c r="D138" s="11">
        <f t="shared" si="16"/>
        <v>638933.15</v>
      </c>
      <c r="E138" s="11">
        <f t="shared" si="16"/>
        <v>631410.5</v>
      </c>
      <c r="F138" s="11">
        <f t="shared" si="16"/>
        <v>617381.2</v>
      </c>
      <c r="G138" s="11">
        <f t="shared" si="16"/>
        <v>617381.2</v>
      </c>
      <c r="H138" s="11">
        <f t="shared" si="16"/>
        <v>617381.2</v>
      </c>
      <c r="I138" s="11">
        <f t="shared" si="16"/>
        <v>617381.2</v>
      </c>
      <c r="J138" s="11">
        <f t="shared" si="16"/>
        <v>617381.2</v>
      </c>
      <c r="K138" s="11">
        <f t="shared" si="16"/>
        <v>617381.2</v>
      </c>
      <c r="L138" s="11">
        <f t="shared" si="16"/>
        <v>617381.2</v>
      </c>
      <c r="M138" s="11">
        <f t="shared" si="16"/>
        <v>617381.2</v>
      </c>
      <c r="N138" s="11">
        <f t="shared" si="16"/>
        <v>617381.2</v>
      </c>
      <c r="O138" s="11">
        <f t="shared" si="16"/>
        <v>617381.2</v>
      </c>
      <c r="P138" s="11">
        <f t="shared" si="16"/>
        <v>617381.2</v>
      </c>
      <c r="Q138" s="11">
        <f t="shared" si="16"/>
        <v>617381.2</v>
      </c>
      <c r="R138" s="11">
        <f t="shared" si="16"/>
        <v>617381.2</v>
      </c>
      <c r="S138" s="11">
        <f t="shared" si="16"/>
        <v>617381.2</v>
      </c>
      <c r="T138" s="11">
        <f t="shared" si="16"/>
        <v>617381.2</v>
      </c>
      <c r="U138" s="11">
        <f t="shared" si="16"/>
        <v>617381.2</v>
      </c>
      <c r="V138" s="11">
        <f t="shared" si="16"/>
        <v>617381.2</v>
      </c>
      <c r="W138" s="11">
        <f t="shared" si="16"/>
        <v>617381.2</v>
      </c>
      <c r="X138" s="11">
        <f t="shared" si="16"/>
        <v>617381.2</v>
      </c>
      <c r="Y138" s="11">
        <f t="shared" si="16"/>
        <v>617381.2</v>
      </c>
      <c r="Z138" s="11">
        <f t="shared" si="16"/>
        <v>617381.2</v>
      </c>
      <c r="AA138" s="11">
        <f t="shared" si="16"/>
        <v>617381.2</v>
      </c>
      <c r="AB138" s="11">
        <f t="shared" si="16"/>
        <v>617381.2</v>
      </c>
      <c r="AC138" s="11">
        <f t="shared" si="16"/>
        <v>617381.2</v>
      </c>
      <c r="AD138" s="11">
        <f t="shared" si="16"/>
        <v>617381.2</v>
      </c>
      <c r="AE138" s="11">
        <f t="shared" si="16"/>
        <v>617381.2</v>
      </c>
      <c r="AF138" s="11">
        <f t="shared" si="16"/>
        <v>617381.2</v>
      </c>
      <c r="AG138" s="11">
        <f t="shared" si="16"/>
        <v>617381.2</v>
      </c>
      <c r="AH138" s="11">
        <f t="shared" si="16"/>
        <v>617381.2</v>
      </c>
      <c r="AI138" s="11">
        <f t="shared" si="16"/>
        <v>617381.2</v>
      </c>
      <c r="AJ138" s="11">
        <f t="shared" si="16"/>
        <v>617381.2</v>
      </c>
      <c r="AK138" s="11">
        <f t="shared" si="16"/>
        <v>617381.2</v>
      </c>
      <c r="AX138" s="10">
        <v>201506</v>
      </c>
      <c r="AY138" s="11">
        <f t="shared" ref="AY138:CG138" si="17">IF(AY7="","",AY7+AY99)</f>
        <v>0</v>
      </c>
      <c r="AZ138" s="11">
        <f t="shared" si="17"/>
        <v>638933.15</v>
      </c>
      <c r="BA138" s="11">
        <f t="shared" si="17"/>
        <v>631410.5</v>
      </c>
      <c r="BB138" s="11">
        <f t="shared" si="17"/>
        <v>617381.2</v>
      </c>
      <c r="BC138" s="11">
        <f t="shared" si="17"/>
        <v>617381.2</v>
      </c>
      <c r="BD138" s="11">
        <f t="shared" si="17"/>
        <v>617381.2</v>
      </c>
      <c r="BE138" s="11">
        <f t="shared" si="17"/>
        <v>617381.2</v>
      </c>
      <c r="BF138" s="11">
        <f t="shared" si="17"/>
        <v>617381.2</v>
      </c>
      <c r="BG138" s="11">
        <f t="shared" si="17"/>
        <v>617381.2</v>
      </c>
      <c r="BH138" s="11">
        <f t="shared" si="17"/>
        <v>617381.2</v>
      </c>
      <c r="BI138" s="11">
        <f t="shared" si="17"/>
        <v>617381.2</v>
      </c>
      <c r="BJ138" s="11">
        <f t="shared" si="17"/>
        <v>617381.2</v>
      </c>
      <c r="BK138" s="11">
        <f t="shared" si="17"/>
        <v>617381.2</v>
      </c>
      <c r="BL138" s="11">
        <f t="shared" si="17"/>
        <v>617381.2</v>
      </c>
      <c r="BM138" s="11">
        <f t="shared" si="17"/>
        <v>617381.2</v>
      </c>
      <c r="BN138" s="11">
        <f t="shared" si="17"/>
        <v>617381.2</v>
      </c>
      <c r="BO138" s="11">
        <f t="shared" si="17"/>
        <v>617381.2</v>
      </c>
      <c r="BP138" s="11">
        <f t="shared" si="17"/>
        <v>617381.2</v>
      </c>
      <c r="BQ138" s="11">
        <f t="shared" si="17"/>
        <v>617381.2</v>
      </c>
      <c r="BR138" s="11">
        <f t="shared" si="17"/>
        <v>617381.2</v>
      </c>
      <c r="BS138" s="11">
        <f t="shared" si="17"/>
        <v>617381.2</v>
      </c>
      <c r="BT138" s="11">
        <f t="shared" si="17"/>
        <v>617381.2</v>
      </c>
      <c r="BU138" s="11">
        <f t="shared" si="17"/>
        <v>617381.2</v>
      </c>
      <c r="BV138" s="11">
        <f t="shared" si="17"/>
        <v>617381.2</v>
      </c>
      <c r="BW138" s="11">
        <f t="shared" si="17"/>
        <v>617381.2</v>
      </c>
      <c r="BX138" s="11">
        <f t="shared" si="17"/>
        <v>617381.2</v>
      </c>
      <c r="BY138" s="11">
        <f t="shared" si="17"/>
        <v>617381.2</v>
      </c>
      <c r="BZ138" s="11">
        <f t="shared" si="17"/>
        <v>617381.2</v>
      </c>
      <c r="CA138" s="11">
        <f t="shared" si="17"/>
        <v>617381.2</v>
      </c>
      <c r="CB138" s="11">
        <f t="shared" si="17"/>
        <v>617381.2</v>
      </c>
      <c r="CC138" s="11">
        <f t="shared" si="17"/>
        <v>617381.2</v>
      </c>
      <c r="CD138" s="11">
        <f t="shared" si="17"/>
        <v>617381.2</v>
      </c>
      <c r="CE138" s="11">
        <f t="shared" si="17"/>
        <v>617381.2</v>
      </c>
      <c r="CF138" s="11">
        <f t="shared" si="17"/>
        <v>617381.2</v>
      </c>
      <c r="CG138" s="11">
        <f t="shared" si="17"/>
        <v>617381.2</v>
      </c>
    </row>
    <row r="139" ht="15" customHeight="1" outlineLevel="1" spans="2:85">
      <c r="B139" s="10">
        <v>201509</v>
      </c>
      <c r="C139" s="11">
        <f t="shared" ref="C139:AJ139" si="18">IF(C8="","",C8+C100)</f>
        <v>170692792.63</v>
      </c>
      <c r="D139" s="11">
        <f t="shared" si="18"/>
        <v>124729822.99</v>
      </c>
      <c r="E139" s="11">
        <f t="shared" si="18"/>
        <v>115557373.28</v>
      </c>
      <c r="F139" s="11">
        <f t="shared" si="18"/>
        <v>115384690.88</v>
      </c>
      <c r="G139" s="11">
        <f t="shared" si="18"/>
        <v>115333901.05</v>
      </c>
      <c r="H139" s="11">
        <f t="shared" si="18"/>
        <v>115328936.67</v>
      </c>
      <c r="I139" s="11">
        <f t="shared" si="18"/>
        <v>115332653.32</v>
      </c>
      <c r="J139" s="11">
        <f t="shared" si="18"/>
        <v>115332653.32</v>
      </c>
      <c r="K139" s="11">
        <f t="shared" si="18"/>
        <v>115332653.32</v>
      </c>
      <c r="L139" s="11">
        <f t="shared" si="18"/>
        <v>115332653.32</v>
      </c>
      <c r="M139" s="11">
        <f t="shared" si="18"/>
        <v>115332653.32</v>
      </c>
      <c r="N139" s="11">
        <f t="shared" si="18"/>
        <v>115332653.32</v>
      </c>
      <c r="O139" s="11">
        <f t="shared" si="18"/>
        <v>115332653.32</v>
      </c>
      <c r="P139" s="11">
        <f t="shared" si="18"/>
        <v>115332653.32</v>
      </c>
      <c r="Q139" s="11">
        <f t="shared" si="18"/>
        <v>115332702.02</v>
      </c>
      <c r="R139" s="11">
        <f t="shared" si="18"/>
        <v>115150306.95</v>
      </c>
      <c r="S139" s="11">
        <f t="shared" si="18"/>
        <v>115150306.95</v>
      </c>
      <c r="T139" s="11">
        <f t="shared" si="18"/>
        <v>115150306.95</v>
      </c>
      <c r="U139" s="11">
        <f t="shared" si="18"/>
        <v>115150306.95</v>
      </c>
      <c r="V139" s="11">
        <f t="shared" si="18"/>
        <v>115150306.95</v>
      </c>
      <c r="W139" s="11">
        <f t="shared" si="18"/>
        <v>115150306.95</v>
      </c>
      <c r="X139" s="11">
        <f t="shared" si="18"/>
        <v>115150306.95</v>
      </c>
      <c r="Y139" s="11">
        <f t="shared" si="18"/>
        <v>115150306.95</v>
      </c>
      <c r="Z139" s="11">
        <f t="shared" si="18"/>
        <v>115150306.95</v>
      </c>
      <c r="AA139" s="11">
        <f t="shared" si="18"/>
        <v>115150306.95</v>
      </c>
      <c r="AB139" s="11">
        <f t="shared" si="18"/>
        <v>115150306.95</v>
      </c>
      <c r="AC139" s="11">
        <f t="shared" si="18"/>
        <v>115150306.95</v>
      </c>
      <c r="AD139" s="11">
        <f t="shared" si="18"/>
        <v>115150306.95</v>
      </c>
      <c r="AE139" s="11">
        <f t="shared" si="18"/>
        <v>115150306.95</v>
      </c>
      <c r="AF139" s="11">
        <f t="shared" si="18"/>
        <v>115150306.95</v>
      </c>
      <c r="AG139" s="11">
        <f t="shared" si="18"/>
        <v>115150306.95</v>
      </c>
      <c r="AH139" s="11">
        <f t="shared" si="18"/>
        <v>115150306.95</v>
      </c>
      <c r="AI139" s="11">
        <f t="shared" si="18"/>
        <v>115150306.95</v>
      </c>
      <c r="AJ139" s="11">
        <f t="shared" si="18"/>
        <v>115150306.95</v>
      </c>
      <c r="AK139" s="11" t="s">
        <v>25</v>
      </c>
      <c r="AX139" s="10">
        <v>201509</v>
      </c>
      <c r="AY139" s="11">
        <f t="shared" ref="AY139:CF139" si="19">IF(AY8="","",AY8+AY100)</f>
        <v>170692792.63</v>
      </c>
      <c r="AZ139" s="11">
        <f t="shared" si="19"/>
        <v>124729822.99</v>
      </c>
      <c r="BA139" s="11">
        <f t="shared" si="19"/>
        <v>115557373.28</v>
      </c>
      <c r="BB139" s="11">
        <f t="shared" si="19"/>
        <v>115384690.88</v>
      </c>
      <c r="BC139" s="11">
        <f t="shared" si="19"/>
        <v>115333901.05</v>
      </c>
      <c r="BD139" s="11">
        <f t="shared" si="19"/>
        <v>115328936.67</v>
      </c>
      <c r="BE139" s="11">
        <f t="shared" si="19"/>
        <v>115332653.32</v>
      </c>
      <c r="BF139" s="11">
        <f t="shared" si="19"/>
        <v>115332653.32</v>
      </c>
      <c r="BG139" s="11">
        <f t="shared" si="19"/>
        <v>115332653.32</v>
      </c>
      <c r="BH139" s="11">
        <f t="shared" si="19"/>
        <v>115332653.32</v>
      </c>
      <c r="BI139" s="11">
        <f t="shared" si="19"/>
        <v>115332653.32</v>
      </c>
      <c r="BJ139" s="11">
        <f t="shared" si="19"/>
        <v>115332653.32</v>
      </c>
      <c r="BK139" s="11">
        <f t="shared" si="19"/>
        <v>115332653.32</v>
      </c>
      <c r="BL139" s="11">
        <f t="shared" si="19"/>
        <v>115332653.32</v>
      </c>
      <c r="BM139" s="11">
        <f t="shared" si="19"/>
        <v>115332702.02</v>
      </c>
      <c r="BN139" s="11">
        <f t="shared" si="19"/>
        <v>115150306.95</v>
      </c>
      <c r="BO139" s="11">
        <f t="shared" si="19"/>
        <v>115150306.95</v>
      </c>
      <c r="BP139" s="11">
        <f t="shared" si="19"/>
        <v>115150306.95</v>
      </c>
      <c r="BQ139" s="11">
        <f t="shared" si="19"/>
        <v>115150306.95</v>
      </c>
      <c r="BR139" s="11">
        <f t="shared" si="19"/>
        <v>115150306.95</v>
      </c>
      <c r="BS139" s="11">
        <f t="shared" si="19"/>
        <v>115150306.95</v>
      </c>
      <c r="BT139" s="11">
        <f t="shared" si="19"/>
        <v>115150306.95</v>
      </c>
      <c r="BU139" s="11">
        <f t="shared" si="19"/>
        <v>115150306.95</v>
      </c>
      <c r="BV139" s="11">
        <f t="shared" si="19"/>
        <v>115150306.95</v>
      </c>
      <c r="BW139" s="11">
        <f t="shared" si="19"/>
        <v>115150306.95</v>
      </c>
      <c r="BX139" s="11">
        <f t="shared" si="19"/>
        <v>115150306.95</v>
      </c>
      <c r="BY139" s="11">
        <f t="shared" si="19"/>
        <v>115150306.95</v>
      </c>
      <c r="BZ139" s="11">
        <f t="shared" si="19"/>
        <v>115150306.95</v>
      </c>
      <c r="CA139" s="11">
        <f t="shared" si="19"/>
        <v>115150306.95</v>
      </c>
      <c r="CB139" s="11">
        <f t="shared" si="19"/>
        <v>115150306.95</v>
      </c>
      <c r="CC139" s="11">
        <f t="shared" si="19"/>
        <v>115150306.95</v>
      </c>
      <c r="CD139" s="11">
        <f t="shared" si="19"/>
        <v>115150306.95</v>
      </c>
      <c r="CE139" s="11">
        <f t="shared" si="19"/>
        <v>115150306.95</v>
      </c>
      <c r="CF139" s="11">
        <f t="shared" si="19"/>
        <v>115150306.95</v>
      </c>
      <c r="CG139" s="11" t="s">
        <v>25</v>
      </c>
    </row>
    <row r="140" ht="15" customHeight="1" outlineLevel="1" spans="2:85">
      <c r="B140" s="10">
        <v>201512</v>
      </c>
      <c r="C140" s="11">
        <f t="shared" ref="C140:AI140" si="20">IF(C9="","",C9+C101)</f>
        <v>45900</v>
      </c>
      <c r="D140" s="11">
        <f t="shared" si="20"/>
        <v>41142.24</v>
      </c>
      <c r="E140" s="11">
        <f t="shared" si="20"/>
        <v>41142.24</v>
      </c>
      <c r="F140" s="11">
        <f t="shared" si="20"/>
        <v>41142.24</v>
      </c>
      <c r="G140" s="11">
        <f t="shared" si="20"/>
        <v>41142.24</v>
      </c>
      <c r="H140" s="11">
        <f t="shared" si="20"/>
        <v>41142.24</v>
      </c>
      <c r="I140" s="11">
        <f t="shared" si="20"/>
        <v>41142.24</v>
      </c>
      <c r="J140" s="11">
        <f t="shared" si="20"/>
        <v>41142.24</v>
      </c>
      <c r="K140" s="11">
        <f t="shared" si="20"/>
        <v>41142.24</v>
      </c>
      <c r="L140" s="11">
        <f t="shared" si="20"/>
        <v>41142.24</v>
      </c>
      <c r="M140" s="11">
        <f t="shared" si="20"/>
        <v>41142.24</v>
      </c>
      <c r="N140" s="11">
        <f t="shared" si="20"/>
        <v>41142.24</v>
      </c>
      <c r="O140" s="11">
        <f t="shared" si="20"/>
        <v>41142.24</v>
      </c>
      <c r="P140" s="11">
        <f t="shared" si="20"/>
        <v>41142.24</v>
      </c>
      <c r="Q140" s="11">
        <f t="shared" si="20"/>
        <v>41142.24</v>
      </c>
      <c r="R140" s="11">
        <f t="shared" si="20"/>
        <v>41142.24</v>
      </c>
      <c r="S140" s="11">
        <f t="shared" si="20"/>
        <v>41142.24</v>
      </c>
      <c r="T140" s="11">
        <f t="shared" si="20"/>
        <v>41142.24</v>
      </c>
      <c r="U140" s="11">
        <f t="shared" si="20"/>
        <v>41142.24</v>
      </c>
      <c r="V140" s="11">
        <f t="shared" si="20"/>
        <v>41142.24</v>
      </c>
      <c r="W140" s="11">
        <f t="shared" si="20"/>
        <v>41142.24</v>
      </c>
      <c r="X140" s="11">
        <f t="shared" si="20"/>
        <v>41142.24</v>
      </c>
      <c r="Y140" s="11">
        <f t="shared" si="20"/>
        <v>41142.24</v>
      </c>
      <c r="Z140" s="11">
        <f t="shared" si="20"/>
        <v>41142.24</v>
      </c>
      <c r="AA140" s="11">
        <f t="shared" si="20"/>
        <v>41142.24</v>
      </c>
      <c r="AB140" s="11">
        <f t="shared" si="20"/>
        <v>41142.24</v>
      </c>
      <c r="AC140" s="11">
        <f t="shared" si="20"/>
        <v>41142.24</v>
      </c>
      <c r="AD140" s="11">
        <f t="shared" si="20"/>
        <v>41142.24</v>
      </c>
      <c r="AE140" s="11">
        <f t="shared" si="20"/>
        <v>41142.24</v>
      </c>
      <c r="AF140" s="11">
        <f t="shared" si="20"/>
        <v>41142.24</v>
      </c>
      <c r="AG140" s="11">
        <f t="shared" si="20"/>
        <v>41142.24</v>
      </c>
      <c r="AH140" s="11">
        <f t="shared" si="20"/>
        <v>41142.24</v>
      </c>
      <c r="AI140" s="11">
        <f t="shared" si="20"/>
        <v>41142.24</v>
      </c>
      <c r="AJ140" s="11" t="s">
        <v>25</v>
      </c>
      <c r="AK140" s="11" t="s">
        <v>25</v>
      </c>
      <c r="AX140" s="10">
        <v>201512</v>
      </c>
      <c r="AY140" s="11">
        <f t="shared" ref="AY140:CE140" si="21">IF(AY9="","",AY9+AY101)</f>
        <v>45900</v>
      </c>
      <c r="AZ140" s="11">
        <f t="shared" si="21"/>
        <v>41142.24</v>
      </c>
      <c r="BA140" s="11">
        <f t="shared" si="21"/>
        <v>41142.24</v>
      </c>
      <c r="BB140" s="11">
        <f t="shared" si="21"/>
        <v>41142.24</v>
      </c>
      <c r="BC140" s="11">
        <f t="shared" si="21"/>
        <v>41142.24</v>
      </c>
      <c r="BD140" s="11">
        <f t="shared" si="21"/>
        <v>41142.24</v>
      </c>
      <c r="BE140" s="11">
        <f t="shared" si="21"/>
        <v>41142.24</v>
      </c>
      <c r="BF140" s="11">
        <f t="shared" si="21"/>
        <v>41142.24</v>
      </c>
      <c r="BG140" s="11">
        <f t="shared" si="21"/>
        <v>41142.24</v>
      </c>
      <c r="BH140" s="11">
        <f t="shared" si="21"/>
        <v>41142.24</v>
      </c>
      <c r="BI140" s="11">
        <f t="shared" si="21"/>
        <v>41142.24</v>
      </c>
      <c r="BJ140" s="11">
        <f t="shared" si="21"/>
        <v>41142.24</v>
      </c>
      <c r="BK140" s="11">
        <f t="shared" si="21"/>
        <v>41142.24</v>
      </c>
      <c r="BL140" s="11">
        <f t="shared" si="21"/>
        <v>41142.24</v>
      </c>
      <c r="BM140" s="11">
        <f t="shared" si="21"/>
        <v>41142.24</v>
      </c>
      <c r="BN140" s="11">
        <f t="shared" si="21"/>
        <v>41142.24</v>
      </c>
      <c r="BO140" s="11">
        <f t="shared" si="21"/>
        <v>41142.24</v>
      </c>
      <c r="BP140" s="11">
        <f t="shared" si="21"/>
        <v>41142.24</v>
      </c>
      <c r="BQ140" s="11">
        <f t="shared" si="21"/>
        <v>41142.24</v>
      </c>
      <c r="BR140" s="11">
        <f t="shared" si="21"/>
        <v>41142.24</v>
      </c>
      <c r="BS140" s="11">
        <f t="shared" si="21"/>
        <v>41142.24</v>
      </c>
      <c r="BT140" s="11">
        <f t="shared" si="21"/>
        <v>41142.24</v>
      </c>
      <c r="BU140" s="11">
        <f t="shared" si="21"/>
        <v>41142.24</v>
      </c>
      <c r="BV140" s="11">
        <f t="shared" si="21"/>
        <v>41142.24</v>
      </c>
      <c r="BW140" s="11">
        <f t="shared" si="21"/>
        <v>41142.24</v>
      </c>
      <c r="BX140" s="11">
        <f t="shared" si="21"/>
        <v>41142.24</v>
      </c>
      <c r="BY140" s="11">
        <f t="shared" si="21"/>
        <v>41142.24</v>
      </c>
      <c r="BZ140" s="11">
        <f t="shared" si="21"/>
        <v>41142.24</v>
      </c>
      <c r="CA140" s="11">
        <f t="shared" si="21"/>
        <v>41142.24</v>
      </c>
      <c r="CB140" s="11">
        <f t="shared" si="21"/>
        <v>41142.24</v>
      </c>
      <c r="CC140" s="11">
        <f t="shared" si="21"/>
        <v>41142.24</v>
      </c>
      <c r="CD140" s="11">
        <f t="shared" si="21"/>
        <v>41142.24</v>
      </c>
      <c r="CE140" s="11">
        <f t="shared" si="21"/>
        <v>41142.24</v>
      </c>
      <c r="CF140" s="11" t="s">
        <v>25</v>
      </c>
      <c r="CG140" s="11" t="s">
        <v>25</v>
      </c>
    </row>
    <row r="141" ht="15" customHeight="1" outlineLevel="1" spans="2:85">
      <c r="B141" s="10">
        <v>201603</v>
      </c>
      <c r="C141" s="11">
        <f t="shared" ref="C141:AH141" si="22">IF(C10="","",C10+C102)</f>
        <v>0</v>
      </c>
      <c r="D141" s="11">
        <f t="shared" si="22"/>
        <v>0</v>
      </c>
      <c r="E141" s="11">
        <f t="shared" si="22"/>
        <v>0</v>
      </c>
      <c r="F141" s="11">
        <f t="shared" si="22"/>
        <v>0</v>
      </c>
      <c r="G141" s="11">
        <f t="shared" si="22"/>
        <v>0</v>
      </c>
      <c r="H141" s="11">
        <f t="shared" si="22"/>
        <v>0</v>
      </c>
      <c r="I141" s="11">
        <f t="shared" si="22"/>
        <v>0</v>
      </c>
      <c r="J141" s="11">
        <f t="shared" si="22"/>
        <v>0</v>
      </c>
      <c r="K141" s="11">
        <f t="shared" si="22"/>
        <v>0</v>
      </c>
      <c r="L141" s="11">
        <f t="shared" si="22"/>
        <v>0</v>
      </c>
      <c r="M141" s="11">
        <f t="shared" si="22"/>
        <v>0</v>
      </c>
      <c r="N141" s="11">
        <f t="shared" si="22"/>
        <v>0</v>
      </c>
      <c r="O141" s="11">
        <f t="shared" si="22"/>
        <v>0</v>
      </c>
      <c r="P141" s="11">
        <f t="shared" si="22"/>
        <v>0</v>
      </c>
      <c r="Q141" s="11">
        <f t="shared" si="22"/>
        <v>0</v>
      </c>
      <c r="R141" s="11">
        <f t="shared" si="22"/>
        <v>0</v>
      </c>
      <c r="S141" s="11">
        <f t="shared" si="22"/>
        <v>0</v>
      </c>
      <c r="T141" s="11">
        <f t="shared" si="22"/>
        <v>0</v>
      </c>
      <c r="U141" s="11">
        <f t="shared" si="22"/>
        <v>0</v>
      </c>
      <c r="V141" s="11">
        <f t="shared" si="22"/>
        <v>0</v>
      </c>
      <c r="W141" s="11">
        <f t="shared" si="22"/>
        <v>0</v>
      </c>
      <c r="X141" s="11">
        <f t="shared" si="22"/>
        <v>0</v>
      </c>
      <c r="Y141" s="11">
        <f t="shared" si="22"/>
        <v>0</v>
      </c>
      <c r="Z141" s="11">
        <f t="shared" si="22"/>
        <v>0</v>
      </c>
      <c r="AA141" s="11">
        <f t="shared" si="22"/>
        <v>0</v>
      </c>
      <c r="AB141" s="11">
        <f t="shared" si="22"/>
        <v>0</v>
      </c>
      <c r="AC141" s="11">
        <f t="shared" si="22"/>
        <v>0</v>
      </c>
      <c r="AD141" s="11">
        <f t="shared" si="22"/>
        <v>0</v>
      </c>
      <c r="AE141" s="11">
        <f t="shared" si="22"/>
        <v>0</v>
      </c>
      <c r="AF141" s="11">
        <f t="shared" si="22"/>
        <v>0</v>
      </c>
      <c r="AG141" s="11">
        <f t="shared" si="22"/>
        <v>0</v>
      </c>
      <c r="AH141" s="11">
        <f t="shared" si="22"/>
        <v>0</v>
      </c>
      <c r="AI141" s="11" t="s">
        <v>25</v>
      </c>
      <c r="AJ141" s="11" t="s">
        <v>25</v>
      </c>
      <c r="AK141" s="11" t="s">
        <v>25</v>
      </c>
      <c r="AX141" s="10">
        <v>201603</v>
      </c>
      <c r="AY141" s="11">
        <f t="shared" ref="AY141:CD141" si="23">IF(AY10="","",AY10+AY102)</f>
        <v>0</v>
      </c>
      <c r="AZ141" s="11">
        <f t="shared" si="23"/>
        <v>0</v>
      </c>
      <c r="BA141" s="11">
        <f t="shared" si="23"/>
        <v>0</v>
      </c>
      <c r="BB141" s="11">
        <f t="shared" si="23"/>
        <v>0</v>
      </c>
      <c r="BC141" s="11">
        <f t="shared" si="23"/>
        <v>0</v>
      </c>
      <c r="BD141" s="11">
        <f t="shared" si="23"/>
        <v>0</v>
      </c>
      <c r="BE141" s="11">
        <f t="shared" si="23"/>
        <v>0</v>
      </c>
      <c r="BF141" s="11">
        <f t="shared" si="23"/>
        <v>0</v>
      </c>
      <c r="BG141" s="11">
        <f t="shared" si="23"/>
        <v>0</v>
      </c>
      <c r="BH141" s="11">
        <f t="shared" si="23"/>
        <v>0</v>
      </c>
      <c r="BI141" s="11">
        <f t="shared" si="23"/>
        <v>0</v>
      </c>
      <c r="BJ141" s="11">
        <f t="shared" si="23"/>
        <v>0</v>
      </c>
      <c r="BK141" s="11">
        <f t="shared" si="23"/>
        <v>0</v>
      </c>
      <c r="BL141" s="11">
        <f t="shared" si="23"/>
        <v>0</v>
      </c>
      <c r="BM141" s="11">
        <f t="shared" si="23"/>
        <v>0</v>
      </c>
      <c r="BN141" s="11">
        <f t="shared" si="23"/>
        <v>0</v>
      </c>
      <c r="BO141" s="11">
        <f t="shared" si="23"/>
        <v>0</v>
      </c>
      <c r="BP141" s="11">
        <f t="shared" si="23"/>
        <v>0</v>
      </c>
      <c r="BQ141" s="11">
        <f t="shared" si="23"/>
        <v>0</v>
      </c>
      <c r="BR141" s="11">
        <f t="shared" si="23"/>
        <v>0</v>
      </c>
      <c r="BS141" s="11">
        <f t="shared" si="23"/>
        <v>0</v>
      </c>
      <c r="BT141" s="11">
        <f t="shared" si="23"/>
        <v>0</v>
      </c>
      <c r="BU141" s="11">
        <f t="shared" si="23"/>
        <v>0</v>
      </c>
      <c r="BV141" s="11">
        <f t="shared" si="23"/>
        <v>0</v>
      </c>
      <c r="BW141" s="11">
        <f t="shared" si="23"/>
        <v>0</v>
      </c>
      <c r="BX141" s="11">
        <f t="shared" si="23"/>
        <v>0</v>
      </c>
      <c r="BY141" s="11">
        <f t="shared" si="23"/>
        <v>0</v>
      </c>
      <c r="BZ141" s="11">
        <f t="shared" si="23"/>
        <v>0</v>
      </c>
      <c r="CA141" s="11">
        <f t="shared" si="23"/>
        <v>0</v>
      </c>
      <c r="CB141" s="11">
        <f t="shared" si="23"/>
        <v>0</v>
      </c>
      <c r="CC141" s="11">
        <f t="shared" si="23"/>
        <v>0</v>
      </c>
      <c r="CD141" s="11">
        <f t="shared" si="23"/>
        <v>0</v>
      </c>
      <c r="CE141" s="11" t="s">
        <v>25</v>
      </c>
      <c r="CF141" s="11" t="s">
        <v>25</v>
      </c>
      <c r="CG141" s="11" t="s">
        <v>25</v>
      </c>
    </row>
    <row r="142" ht="15" customHeight="1" outlineLevel="1" spans="2:85">
      <c r="B142" s="10">
        <v>201606</v>
      </c>
      <c r="C142" s="11">
        <f t="shared" ref="C142:AG142" si="24">IF(C11="","",C11+C103)</f>
        <v>0</v>
      </c>
      <c r="D142" s="11">
        <f t="shared" si="24"/>
        <v>450683.06</v>
      </c>
      <c r="E142" s="11">
        <f t="shared" si="24"/>
        <v>502321.68</v>
      </c>
      <c r="F142" s="11">
        <f t="shared" si="24"/>
        <v>502321.68</v>
      </c>
      <c r="G142" s="11">
        <f t="shared" si="24"/>
        <v>502321.68</v>
      </c>
      <c r="H142" s="11">
        <f t="shared" si="24"/>
        <v>502321.68</v>
      </c>
      <c r="I142" s="11">
        <f t="shared" si="24"/>
        <v>502321.68</v>
      </c>
      <c r="J142" s="11">
        <f t="shared" si="24"/>
        <v>502321.68</v>
      </c>
      <c r="K142" s="11">
        <f t="shared" si="24"/>
        <v>502321.68</v>
      </c>
      <c r="L142" s="11">
        <f t="shared" si="24"/>
        <v>502321.68</v>
      </c>
      <c r="M142" s="11">
        <f t="shared" si="24"/>
        <v>502321.68</v>
      </c>
      <c r="N142" s="11">
        <f t="shared" si="24"/>
        <v>502321.68</v>
      </c>
      <c r="O142" s="11">
        <f t="shared" si="24"/>
        <v>502321.68</v>
      </c>
      <c r="P142" s="11">
        <f t="shared" si="24"/>
        <v>502321.68</v>
      </c>
      <c r="Q142" s="11">
        <f t="shared" si="24"/>
        <v>502321.68</v>
      </c>
      <c r="R142" s="11">
        <f t="shared" si="24"/>
        <v>502321.68</v>
      </c>
      <c r="S142" s="11">
        <f t="shared" si="24"/>
        <v>502321.68</v>
      </c>
      <c r="T142" s="11">
        <f t="shared" si="24"/>
        <v>502321.68</v>
      </c>
      <c r="U142" s="11">
        <f t="shared" si="24"/>
        <v>502321.68</v>
      </c>
      <c r="V142" s="11">
        <f t="shared" si="24"/>
        <v>502321.68</v>
      </c>
      <c r="W142" s="11">
        <f t="shared" si="24"/>
        <v>502321.68</v>
      </c>
      <c r="X142" s="11">
        <f t="shared" si="24"/>
        <v>502321.68</v>
      </c>
      <c r="Y142" s="11">
        <f t="shared" si="24"/>
        <v>502321.68</v>
      </c>
      <c r="Z142" s="11">
        <f t="shared" si="24"/>
        <v>502321.68</v>
      </c>
      <c r="AA142" s="11">
        <f t="shared" si="24"/>
        <v>502321.68</v>
      </c>
      <c r="AB142" s="11">
        <f t="shared" si="24"/>
        <v>502321.68</v>
      </c>
      <c r="AC142" s="11">
        <f t="shared" si="24"/>
        <v>502321.68</v>
      </c>
      <c r="AD142" s="11">
        <f t="shared" si="24"/>
        <v>502321.68</v>
      </c>
      <c r="AE142" s="11">
        <f t="shared" si="24"/>
        <v>502321.68</v>
      </c>
      <c r="AF142" s="11">
        <f t="shared" si="24"/>
        <v>502321.68</v>
      </c>
      <c r="AG142" s="11">
        <f t="shared" si="24"/>
        <v>502321.68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201606</v>
      </c>
      <c r="AY142" s="11">
        <f t="shared" ref="AY142:CC142" si="25">IF(AY11="","",AY11+AY103)</f>
        <v>0</v>
      </c>
      <c r="AZ142" s="11">
        <f t="shared" si="25"/>
        <v>450683.06</v>
      </c>
      <c r="BA142" s="11">
        <f t="shared" si="25"/>
        <v>502321.68</v>
      </c>
      <c r="BB142" s="11">
        <f t="shared" si="25"/>
        <v>502321.68</v>
      </c>
      <c r="BC142" s="11">
        <f t="shared" si="25"/>
        <v>502321.68</v>
      </c>
      <c r="BD142" s="11">
        <f t="shared" si="25"/>
        <v>502321.68</v>
      </c>
      <c r="BE142" s="11">
        <f t="shared" si="25"/>
        <v>502321.68</v>
      </c>
      <c r="BF142" s="11">
        <f t="shared" si="25"/>
        <v>502321.68</v>
      </c>
      <c r="BG142" s="11">
        <f t="shared" si="25"/>
        <v>502321.68</v>
      </c>
      <c r="BH142" s="11">
        <f t="shared" si="25"/>
        <v>502321.68</v>
      </c>
      <c r="BI142" s="11">
        <f t="shared" si="25"/>
        <v>502321.68</v>
      </c>
      <c r="BJ142" s="11">
        <f t="shared" si="25"/>
        <v>502321.68</v>
      </c>
      <c r="BK142" s="11">
        <f t="shared" si="25"/>
        <v>502321.68</v>
      </c>
      <c r="BL142" s="11">
        <f t="shared" si="25"/>
        <v>502321.68</v>
      </c>
      <c r="BM142" s="11">
        <f t="shared" si="25"/>
        <v>502321.68</v>
      </c>
      <c r="BN142" s="11">
        <f t="shared" si="25"/>
        <v>502321.68</v>
      </c>
      <c r="BO142" s="11">
        <f t="shared" si="25"/>
        <v>502321.68</v>
      </c>
      <c r="BP142" s="11">
        <f t="shared" si="25"/>
        <v>502321.68</v>
      </c>
      <c r="BQ142" s="11">
        <f t="shared" si="25"/>
        <v>502321.68</v>
      </c>
      <c r="BR142" s="11">
        <f t="shared" si="25"/>
        <v>502321.68</v>
      </c>
      <c r="BS142" s="11">
        <f t="shared" si="25"/>
        <v>502321.68</v>
      </c>
      <c r="BT142" s="11">
        <f t="shared" si="25"/>
        <v>502321.68</v>
      </c>
      <c r="BU142" s="11">
        <f t="shared" si="25"/>
        <v>502321.68</v>
      </c>
      <c r="BV142" s="11">
        <f t="shared" si="25"/>
        <v>502321.68</v>
      </c>
      <c r="BW142" s="11">
        <f t="shared" si="25"/>
        <v>502321.68</v>
      </c>
      <c r="BX142" s="11">
        <f t="shared" si="25"/>
        <v>502321.68</v>
      </c>
      <c r="BY142" s="11">
        <f t="shared" si="25"/>
        <v>502321.68</v>
      </c>
      <c r="BZ142" s="11">
        <f t="shared" si="25"/>
        <v>502321.68</v>
      </c>
      <c r="CA142" s="11">
        <f t="shared" si="25"/>
        <v>502321.68</v>
      </c>
      <c r="CB142" s="11">
        <f t="shared" si="25"/>
        <v>502321.68</v>
      </c>
      <c r="CC142" s="11">
        <f t="shared" si="25"/>
        <v>502321.68</v>
      </c>
      <c r="CD142" s="11" t="s">
        <v>25</v>
      </c>
      <c r="CE142" s="11" t="s">
        <v>25</v>
      </c>
      <c r="CF142" s="11" t="s">
        <v>25</v>
      </c>
      <c r="CG142" s="11" t="s">
        <v>25</v>
      </c>
    </row>
    <row r="143" ht="15" customHeight="1" outlineLevel="1" spans="2:85">
      <c r="B143" s="10">
        <v>201609</v>
      </c>
      <c r="C143" s="11">
        <f t="shared" ref="C143:AF143" si="26">IF(C12="","",C12+C104)</f>
        <v>67351154.54</v>
      </c>
      <c r="D143" s="11">
        <f t="shared" si="26"/>
        <v>123102100.94</v>
      </c>
      <c r="E143" s="11">
        <f t="shared" si="26"/>
        <v>122445774.32</v>
      </c>
      <c r="F143" s="11">
        <f t="shared" si="26"/>
        <v>122444051.43</v>
      </c>
      <c r="G143" s="11">
        <f t="shared" si="26"/>
        <v>122482190.53</v>
      </c>
      <c r="H143" s="11">
        <f t="shared" si="26"/>
        <v>122462557.44</v>
      </c>
      <c r="I143" s="11">
        <f t="shared" si="26"/>
        <v>122462557.44</v>
      </c>
      <c r="J143" s="11">
        <f t="shared" si="26"/>
        <v>122462557.44</v>
      </c>
      <c r="K143" s="11">
        <f t="shared" si="26"/>
        <v>122462557.44</v>
      </c>
      <c r="L143" s="11">
        <f t="shared" si="26"/>
        <v>122462557.44</v>
      </c>
      <c r="M143" s="11">
        <f t="shared" si="26"/>
        <v>122462557.44</v>
      </c>
      <c r="N143" s="11">
        <f t="shared" si="26"/>
        <v>122459013.37</v>
      </c>
      <c r="O143" s="11">
        <f t="shared" si="26"/>
        <v>122459013.37</v>
      </c>
      <c r="P143" s="11">
        <f t="shared" si="26"/>
        <v>122459013.37</v>
      </c>
      <c r="Q143" s="11">
        <f t="shared" si="26"/>
        <v>122459013.37</v>
      </c>
      <c r="R143" s="11">
        <f t="shared" si="26"/>
        <v>122459013.37</v>
      </c>
      <c r="S143" s="11">
        <f t="shared" si="26"/>
        <v>122459013.37</v>
      </c>
      <c r="T143" s="11">
        <f t="shared" si="26"/>
        <v>122459013.37</v>
      </c>
      <c r="U143" s="11">
        <f t="shared" si="26"/>
        <v>122459013.37</v>
      </c>
      <c r="V143" s="11">
        <f t="shared" si="26"/>
        <v>122459013.37</v>
      </c>
      <c r="W143" s="11">
        <f t="shared" si="26"/>
        <v>122459013.37</v>
      </c>
      <c r="X143" s="11">
        <f t="shared" si="26"/>
        <v>122459013.37</v>
      </c>
      <c r="Y143" s="11">
        <f t="shared" si="26"/>
        <v>122459013.37</v>
      </c>
      <c r="Z143" s="11">
        <f t="shared" si="26"/>
        <v>122459013.37</v>
      </c>
      <c r="AA143" s="11">
        <f t="shared" si="26"/>
        <v>122459013.37</v>
      </c>
      <c r="AB143" s="11">
        <f t="shared" si="26"/>
        <v>122459013.37</v>
      </c>
      <c r="AC143" s="11">
        <f t="shared" si="26"/>
        <v>122459013.37</v>
      </c>
      <c r="AD143" s="11">
        <f t="shared" si="26"/>
        <v>122459013.37</v>
      </c>
      <c r="AE143" s="11">
        <f t="shared" si="26"/>
        <v>122459013.37</v>
      </c>
      <c r="AF143" s="11">
        <f t="shared" si="26"/>
        <v>122459013.37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201609</v>
      </c>
      <c r="AY143" s="11">
        <f t="shared" ref="AY143:CB143" si="27">IF(AY12="","",AY12+AY104)</f>
        <v>67351154.54</v>
      </c>
      <c r="AZ143" s="11">
        <f t="shared" si="27"/>
        <v>123102100.94</v>
      </c>
      <c r="BA143" s="11">
        <f t="shared" si="27"/>
        <v>122445774.32</v>
      </c>
      <c r="BB143" s="11">
        <f t="shared" si="27"/>
        <v>122444051.43</v>
      </c>
      <c r="BC143" s="11">
        <f t="shared" si="27"/>
        <v>122482190.53</v>
      </c>
      <c r="BD143" s="11">
        <f t="shared" si="27"/>
        <v>122462557.44</v>
      </c>
      <c r="BE143" s="11">
        <f t="shared" si="27"/>
        <v>122462557.44</v>
      </c>
      <c r="BF143" s="11">
        <f t="shared" si="27"/>
        <v>122462557.44</v>
      </c>
      <c r="BG143" s="11">
        <f t="shared" si="27"/>
        <v>122462557.44</v>
      </c>
      <c r="BH143" s="11">
        <f t="shared" si="27"/>
        <v>122462557.44</v>
      </c>
      <c r="BI143" s="11">
        <f t="shared" si="27"/>
        <v>122462557.44</v>
      </c>
      <c r="BJ143" s="11">
        <f t="shared" si="27"/>
        <v>122459013.37</v>
      </c>
      <c r="BK143" s="11">
        <f t="shared" si="27"/>
        <v>122459013.37</v>
      </c>
      <c r="BL143" s="11">
        <f t="shared" si="27"/>
        <v>122459013.37</v>
      </c>
      <c r="BM143" s="11">
        <f t="shared" si="27"/>
        <v>122459013.37</v>
      </c>
      <c r="BN143" s="11">
        <f t="shared" si="27"/>
        <v>122459013.37</v>
      </c>
      <c r="BO143" s="11">
        <f t="shared" si="27"/>
        <v>122459013.37</v>
      </c>
      <c r="BP143" s="11">
        <f t="shared" si="27"/>
        <v>122459013.37</v>
      </c>
      <c r="BQ143" s="11">
        <f t="shared" si="27"/>
        <v>122459013.37</v>
      </c>
      <c r="BR143" s="11">
        <f t="shared" si="27"/>
        <v>122459013.37</v>
      </c>
      <c r="BS143" s="11">
        <f t="shared" si="27"/>
        <v>122459013.37</v>
      </c>
      <c r="BT143" s="11">
        <f t="shared" si="27"/>
        <v>122459013.37</v>
      </c>
      <c r="BU143" s="11">
        <f t="shared" si="27"/>
        <v>122459013.37</v>
      </c>
      <c r="BV143" s="11">
        <f t="shared" si="27"/>
        <v>122459013.37</v>
      </c>
      <c r="BW143" s="11">
        <f t="shared" si="27"/>
        <v>122459013.37</v>
      </c>
      <c r="BX143" s="11">
        <f t="shared" si="27"/>
        <v>122459013.37</v>
      </c>
      <c r="BY143" s="11">
        <f t="shared" si="27"/>
        <v>122459013.37</v>
      </c>
      <c r="BZ143" s="11">
        <f t="shared" si="27"/>
        <v>122459013.37</v>
      </c>
      <c r="CA143" s="11">
        <f t="shared" si="27"/>
        <v>122459013.37</v>
      </c>
      <c r="CB143" s="11">
        <f t="shared" si="27"/>
        <v>122459013.37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</row>
    <row r="144" ht="15" customHeight="1" outlineLevel="1" spans="2:85">
      <c r="B144" s="10">
        <v>201612</v>
      </c>
      <c r="C144" s="11">
        <f t="shared" ref="C144:AE144" si="28">IF(C13="","",C13+C105)</f>
        <v>23659201.63</v>
      </c>
      <c r="D144" s="11">
        <f t="shared" si="28"/>
        <v>23659201.63</v>
      </c>
      <c r="E144" s="11">
        <f t="shared" si="28"/>
        <v>23659201.63</v>
      </c>
      <c r="F144" s="11">
        <f t="shared" si="28"/>
        <v>23659201.63</v>
      </c>
      <c r="G144" s="11">
        <f t="shared" si="28"/>
        <v>23659201.63</v>
      </c>
      <c r="H144" s="11">
        <f t="shared" si="28"/>
        <v>23659201.63</v>
      </c>
      <c r="I144" s="11">
        <f t="shared" si="28"/>
        <v>23659201.63</v>
      </c>
      <c r="J144" s="11">
        <f t="shared" si="28"/>
        <v>23659201.63</v>
      </c>
      <c r="K144" s="11">
        <f t="shared" si="28"/>
        <v>23659201.63</v>
      </c>
      <c r="L144" s="11">
        <f t="shared" si="28"/>
        <v>23659201.63</v>
      </c>
      <c r="M144" s="11">
        <f t="shared" si="28"/>
        <v>23659201.63</v>
      </c>
      <c r="N144" s="11">
        <f t="shared" si="28"/>
        <v>23659201.63</v>
      </c>
      <c r="O144" s="11">
        <f t="shared" si="28"/>
        <v>23659201.63</v>
      </c>
      <c r="P144" s="11">
        <f t="shared" si="28"/>
        <v>23659201.63</v>
      </c>
      <c r="Q144" s="11">
        <f t="shared" si="28"/>
        <v>23659201.63</v>
      </c>
      <c r="R144" s="11">
        <f t="shared" si="28"/>
        <v>23659201.63</v>
      </c>
      <c r="S144" s="11">
        <f t="shared" si="28"/>
        <v>23659201.63</v>
      </c>
      <c r="T144" s="11">
        <f t="shared" si="28"/>
        <v>23659201.63</v>
      </c>
      <c r="U144" s="11">
        <f t="shared" si="28"/>
        <v>23659201.63</v>
      </c>
      <c r="V144" s="11">
        <f t="shared" si="28"/>
        <v>23659201.63</v>
      </c>
      <c r="W144" s="11">
        <f t="shared" si="28"/>
        <v>23659201.63</v>
      </c>
      <c r="X144" s="11">
        <f t="shared" si="28"/>
        <v>23659201.63</v>
      </c>
      <c r="Y144" s="11">
        <f t="shared" si="28"/>
        <v>23659201.63</v>
      </c>
      <c r="Z144" s="11">
        <f t="shared" si="28"/>
        <v>23659201.63</v>
      </c>
      <c r="AA144" s="11">
        <f t="shared" si="28"/>
        <v>23659201.63</v>
      </c>
      <c r="AB144" s="11">
        <f t="shared" si="28"/>
        <v>23659201.63</v>
      </c>
      <c r="AC144" s="11">
        <f t="shared" si="28"/>
        <v>23659201.63</v>
      </c>
      <c r="AD144" s="11">
        <f t="shared" si="28"/>
        <v>23659201.63</v>
      </c>
      <c r="AE144" s="11">
        <f t="shared" si="28"/>
        <v>23659201.63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201612</v>
      </c>
      <c r="AY144" s="11">
        <f t="shared" ref="AY144:CA144" si="29">IF(AY13="","",AY13+AY105)</f>
        <v>23659201.63</v>
      </c>
      <c r="AZ144" s="11">
        <f t="shared" si="29"/>
        <v>23659201.63</v>
      </c>
      <c r="BA144" s="11">
        <f t="shared" si="29"/>
        <v>23659201.63</v>
      </c>
      <c r="BB144" s="11">
        <f t="shared" si="29"/>
        <v>23659201.63</v>
      </c>
      <c r="BC144" s="11">
        <f t="shared" si="29"/>
        <v>23659201.63</v>
      </c>
      <c r="BD144" s="11">
        <f t="shared" si="29"/>
        <v>23659201.63</v>
      </c>
      <c r="BE144" s="11">
        <f t="shared" si="29"/>
        <v>23659201.63</v>
      </c>
      <c r="BF144" s="11">
        <f t="shared" si="29"/>
        <v>23659201.63</v>
      </c>
      <c r="BG144" s="11">
        <f t="shared" si="29"/>
        <v>23659201.63</v>
      </c>
      <c r="BH144" s="11">
        <f t="shared" si="29"/>
        <v>23659201.63</v>
      </c>
      <c r="BI144" s="11">
        <f t="shared" si="29"/>
        <v>23659201.63</v>
      </c>
      <c r="BJ144" s="11">
        <f t="shared" si="29"/>
        <v>23659201.63</v>
      </c>
      <c r="BK144" s="11">
        <f t="shared" si="29"/>
        <v>23659201.63</v>
      </c>
      <c r="BL144" s="11">
        <f t="shared" si="29"/>
        <v>23659201.63</v>
      </c>
      <c r="BM144" s="11">
        <f t="shared" si="29"/>
        <v>23659201.63</v>
      </c>
      <c r="BN144" s="11">
        <f t="shared" si="29"/>
        <v>23659201.63</v>
      </c>
      <c r="BO144" s="11">
        <f t="shared" si="29"/>
        <v>23659201.63</v>
      </c>
      <c r="BP144" s="11">
        <f t="shared" si="29"/>
        <v>23659201.63</v>
      </c>
      <c r="BQ144" s="11">
        <f t="shared" si="29"/>
        <v>23659201.63</v>
      </c>
      <c r="BR144" s="11">
        <f t="shared" si="29"/>
        <v>23659201.63</v>
      </c>
      <c r="BS144" s="11">
        <f t="shared" si="29"/>
        <v>23659201.63</v>
      </c>
      <c r="BT144" s="11">
        <f t="shared" si="29"/>
        <v>23659201.63</v>
      </c>
      <c r="BU144" s="11">
        <f t="shared" si="29"/>
        <v>23659201.63</v>
      </c>
      <c r="BV144" s="11">
        <f t="shared" si="29"/>
        <v>23659201.63</v>
      </c>
      <c r="BW144" s="11">
        <f t="shared" si="29"/>
        <v>23659201.63</v>
      </c>
      <c r="BX144" s="11">
        <f t="shared" si="29"/>
        <v>23659201.63</v>
      </c>
      <c r="BY144" s="11">
        <f t="shared" si="29"/>
        <v>23659201.63</v>
      </c>
      <c r="BZ144" s="11">
        <f t="shared" si="29"/>
        <v>23659201.63</v>
      </c>
      <c r="CA144" s="11">
        <f t="shared" si="29"/>
        <v>23659201.63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</row>
    <row r="145" ht="15" customHeight="1" outlineLevel="1" spans="2:85">
      <c r="B145" s="10">
        <v>201703</v>
      </c>
      <c r="C145" s="11">
        <f t="shared" ref="C145:AD145" si="30">IF(C14="","",C14+C106)</f>
        <v>0</v>
      </c>
      <c r="D145" s="11">
        <f t="shared" si="30"/>
        <v>0</v>
      </c>
      <c r="E145" s="11">
        <f t="shared" si="30"/>
        <v>0</v>
      </c>
      <c r="F145" s="11">
        <f t="shared" si="30"/>
        <v>0</v>
      </c>
      <c r="G145" s="11">
        <f t="shared" si="30"/>
        <v>0</v>
      </c>
      <c r="H145" s="11">
        <f t="shared" si="30"/>
        <v>0</v>
      </c>
      <c r="I145" s="11">
        <f t="shared" si="30"/>
        <v>0</v>
      </c>
      <c r="J145" s="11">
        <f t="shared" si="30"/>
        <v>0</v>
      </c>
      <c r="K145" s="11">
        <f t="shared" si="30"/>
        <v>0</v>
      </c>
      <c r="L145" s="11">
        <f t="shared" si="30"/>
        <v>0</v>
      </c>
      <c r="M145" s="11">
        <f t="shared" si="30"/>
        <v>0</v>
      </c>
      <c r="N145" s="11">
        <f t="shared" si="30"/>
        <v>0</v>
      </c>
      <c r="O145" s="11">
        <f t="shared" si="30"/>
        <v>0</v>
      </c>
      <c r="P145" s="11">
        <f t="shared" si="30"/>
        <v>0</v>
      </c>
      <c r="Q145" s="11">
        <f t="shared" si="30"/>
        <v>0</v>
      </c>
      <c r="R145" s="11">
        <f t="shared" si="30"/>
        <v>0</v>
      </c>
      <c r="S145" s="11">
        <f t="shared" si="30"/>
        <v>0</v>
      </c>
      <c r="T145" s="11">
        <f t="shared" si="30"/>
        <v>0</v>
      </c>
      <c r="U145" s="11">
        <f t="shared" si="30"/>
        <v>0</v>
      </c>
      <c r="V145" s="11">
        <f t="shared" si="30"/>
        <v>0</v>
      </c>
      <c r="W145" s="11">
        <f t="shared" si="30"/>
        <v>0</v>
      </c>
      <c r="X145" s="11">
        <f t="shared" si="30"/>
        <v>0</v>
      </c>
      <c r="Y145" s="11">
        <f t="shared" si="30"/>
        <v>0</v>
      </c>
      <c r="Z145" s="11">
        <f t="shared" si="30"/>
        <v>0</v>
      </c>
      <c r="AA145" s="11">
        <f t="shared" si="30"/>
        <v>0</v>
      </c>
      <c r="AB145" s="11">
        <f t="shared" si="30"/>
        <v>0</v>
      </c>
      <c r="AC145" s="11">
        <f t="shared" si="30"/>
        <v>0</v>
      </c>
      <c r="AD145" s="11">
        <f t="shared" si="30"/>
        <v>0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201703</v>
      </c>
      <c r="AY145" s="11">
        <f t="shared" ref="AY145:BZ145" si="31">IF(AY14="","",AY14+AY106)</f>
        <v>0</v>
      </c>
      <c r="AZ145" s="11">
        <f t="shared" si="31"/>
        <v>0</v>
      </c>
      <c r="BA145" s="11">
        <f t="shared" si="31"/>
        <v>0</v>
      </c>
      <c r="BB145" s="11">
        <f t="shared" si="31"/>
        <v>0</v>
      </c>
      <c r="BC145" s="11">
        <f t="shared" si="31"/>
        <v>0</v>
      </c>
      <c r="BD145" s="11">
        <f t="shared" si="31"/>
        <v>0</v>
      </c>
      <c r="BE145" s="11">
        <f t="shared" si="31"/>
        <v>0</v>
      </c>
      <c r="BF145" s="11">
        <f t="shared" si="31"/>
        <v>0</v>
      </c>
      <c r="BG145" s="11">
        <f t="shared" si="31"/>
        <v>0</v>
      </c>
      <c r="BH145" s="11">
        <f t="shared" si="31"/>
        <v>0</v>
      </c>
      <c r="BI145" s="11">
        <f t="shared" si="31"/>
        <v>0</v>
      </c>
      <c r="BJ145" s="11">
        <f t="shared" si="31"/>
        <v>0</v>
      </c>
      <c r="BK145" s="11">
        <f t="shared" si="31"/>
        <v>0</v>
      </c>
      <c r="BL145" s="11">
        <f t="shared" si="31"/>
        <v>0</v>
      </c>
      <c r="BM145" s="11">
        <f t="shared" si="31"/>
        <v>0</v>
      </c>
      <c r="BN145" s="11">
        <f t="shared" si="31"/>
        <v>0</v>
      </c>
      <c r="BO145" s="11">
        <f t="shared" si="31"/>
        <v>0</v>
      </c>
      <c r="BP145" s="11">
        <f t="shared" si="31"/>
        <v>0</v>
      </c>
      <c r="BQ145" s="11">
        <f t="shared" si="31"/>
        <v>0</v>
      </c>
      <c r="BR145" s="11">
        <f t="shared" si="31"/>
        <v>0</v>
      </c>
      <c r="BS145" s="11">
        <f t="shared" si="31"/>
        <v>0</v>
      </c>
      <c r="BT145" s="11">
        <f t="shared" si="31"/>
        <v>0</v>
      </c>
      <c r="BU145" s="11">
        <f t="shared" si="31"/>
        <v>0</v>
      </c>
      <c r="BV145" s="11">
        <f t="shared" si="31"/>
        <v>0</v>
      </c>
      <c r="BW145" s="11">
        <f t="shared" si="31"/>
        <v>0</v>
      </c>
      <c r="BX145" s="11">
        <f t="shared" si="31"/>
        <v>0</v>
      </c>
      <c r="BY145" s="11">
        <f t="shared" si="31"/>
        <v>0</v>
      </c>
      <c r="BZ145" s="11">
        <f t="shared" si="31"/>
        <v>0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</row>
    <row r="146" ht="15" customHeight="1" outlineLevel="1" spans="2:85">
      <c r="B146" s="10">
        <v>201706</v>
      </c>
      <c r="C146" s="11">
        <f t="shared" ref="C146:AC146" si="32">IF(C15="","",C15+C107)</f>
        <v>0</v>
      </c>
      <c r="D146" s="11">
        <f t="shared" si="32"/>
        <v>176015</v>
      </c>
      <c r="E146" s="11">
        <f t="shared" si="32"/>
        <v>304476.58</v>
      </c>
      <c r="F146" s="11">
        <f t="shared" si="32"/>
        <v>303913.62</v>
      </c>
      <c r="G146" s="11">
        <f t="shared" si="32"/>
        <v>303913.62</v>
      </c>
      <c r="H146" s="11">
        <f t="shared" si="32"/>
        <v>303913.62</v>
      </c>
      <c r="I146" s="11">
        <f t="shared" si="32"/>
        <v>303913.62</v>
      </c>
      <c r="J146" s="11">
        <f t="shared" si="32"/>
        <v>303913.62</v>
      </c>
      <c r="K146" s="11">
        <f t="shared" si="32"/>
        <v>303913.62</v>
      </c>
      <c r="L146" s="11">
        <f t="shared" si="32"/>
        <v>303913.62</v>
      </c>
      <c r="M146" s="11">
        <f t="shared" si="32"/>
        <v>303913.62</v>
      </c>
      <c r="N146" s="11">
        <f t="shared" si="32"/>
        <v>303913.62</v>
      </c>
      <c r="O146" s="11">
        <f t="shared" si="32"/>
        <v>303913.62</v>
      </c>
      <c r="P146" s="11">
        <f t="shared" si="32"/>
        <v>303913.62</v>
      </c>
      <c r="Q146" s="11">
        <f t="shared" si="32"/>
        <v>303913.62</v>
      </c>
      <c r="R146" s="11">
        <f t="shared" si="32"/>
        <v>303913.62</v>
      </c>
      <c r="S146" s="11">
        <f t="shared" si="32"/>
        <v>303913.62</v>
      </c>
      <c r="T146" s="11">
        <f t="shared" si="32"/>
        <v>303913.62</v>
      </c>
      <c r="U146" s="11">
        <f t="shared" si="32"/>
        <v>303913.62</v>
      </c>
      <c r="V146" s="11">
        <f t="shared" si="32"/>
        <v>303913.62</v>
      </c>
      <c r="W146" s="11">
        <f t="shared" si="32"/>
        <v>303913.62</v>
      </c>
      <c r="X146" s="11">
        <f t="shared" si="32"/>
        <v>303913.62</v>
      </c>
      <c r="Y146" s="11">
        <f t="shared" si="32"/>
        <v>303913.62</v>
      </c>
      <c r="Z146" s="11">
        <f t="shared" si="32"/>
        <v>303913.62</v>
      </c>
      <c r="AA146" s="11">
        <f t="shared" si="32"/>
        <v>303913.62</v>
      </c>
      <c r="AB146" s="11">
        <f t="shared" si="32"/>
        <v>303913.62</v>
      </c>
      <c r="AC146" s="11">
        <f t="shared" si="32"/>
        <v>303913.62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201706</v>
      </c>
      <c r="AY146" s="11">
        <f t="shared" ref="AY146:BY146" si="33">IF(AY15="","",AY15+AY107)</f>
        <v>0</v>
      </c>
      <c r="AZ146" s="11">
        <f t="shared" si="33"/>
        <v>176015</v>
      </c>
      <c r="BA146" s="11">
        <f t="shared" si="33"/>
        <v>304476.58</v>
      </c>
      <c r="BB146" s="11">
        <f t="shared" si="33"/>
        <v>303913.62</v>
      </c>
      <c r="BC146" s="11">
        <f t="shared" si="33"/>
        <v>303913.62</v>
      </c>
      <c r="BD146" s="11">
        <f t="shared" si="33"/>
        <v>303913.62</v>
      </c>
      <c r="BE146" s="11">
        <f t="shared" si="33"/>
        <v>303913.62</v>
      </c>
      <c r="BF146" s="11">
        <f t="shared" si="33"/>
        <v>303913.62</v>
      </c>
      <c r="BG146" s="11">
        <f t="shared" si="33"/>
        <v>303913.62</v>
      </c>
      <c r="BH146" s="11">
        <f t="shared" si="33"/>
        <v>303913.62</v>
      </c>
      <c r="BI146" s="11">
        <f t="shared" si="33"/>
        <v>303913.62</v>
      </c>
      <c r="BJ146" s="11">
        <f t="shared" si="33"/>
        <v>303913.62</v>
      </c>
      <c r="BK146" s="11">
        <f t="shared" si="33"/>
        <v>303913.62</v>
      </c>
      <c r="BL146" s="11">
        <f t="shared" si="33"/>
        <v>303913.62</v>
      </c>
      <c r="BM146" s="11">
        <f t="shared" si="33"/>
        <v>303913.62</v>
      </c>
      <c r="BN146" s="11">
        <f t="shared" si="33"/>
        <v>303913.62</v>
      </c>
      <c r="BO146" s="11">
        <f t="shared" si="33"/>
        <v>303913.62</v>
      </c>
      <c r="BP146" s="11">
        <f t="shared" si="33"/>
        <v>303913.62</v>
      </c>
      <c r="BQ146" s="11">
        <f t="shared" si="33"/>
        <v>303913.62</v>
      </c>
      <c r="BR146" s="11">
        <f t="shared" si="33"/>
        <v>303913.62</v>
      </c>
      <c r="BS146" s="11">
        <f t="shared" si="33"/>
        <v>303913.62</v>
      </c>
      <c r="BT146" s="11">
        <f t="shared" si="33"/>
        <v>303913.62</v>
      </c>
      <c r="BU146" s="11">
        <f t="shared" si="33"/>
        <v>303913.62</v>
      </c>
      <c r="BV146" s="11">
        <f t="shared" si="33"/>
        <v>303913.62</v>
      </c>
      <c r="BW146" s="11">
        <f t="shared" si="33"/>
        <v>303913.62</v>
      </c>
      <c r="BX146" s="11">
        <f t="shared" si="33"/>
        <v>303913.62</v>
      </c>
      <c r="BY146" s="11">
        <f t="shared" si="33"/>
        <v>303913.62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</row>
    <row r="147" ht="15" customHeight="1" outlineLevel="1" spans="2:85">
      <c r="B147" s="10">
        <v>201709</v>
      </c>
      <c r="C147" s="11">
        <f t="shared" ref="C147:AB147" si="34">IF(C16="","",C16+C108)</f>
        <v>82913350.42</v>
      </c>
      <c r="D147" s="11">
        <f t="shared" si="34"/>
        <v>76747202.6</v>
      </c>
      <c r="E147" s="11">
        <f t="shared" si="34"/>
        <v>77986621.77</v>
      </c>
      <c r="F147" s="11">
        <f t="shared" si="34"/>
        <v>77937805.34</v>
      </c>
      <c r="G147" s="11">
        <f t="shared" si="34"/>
        <v>77930205.02</v>
      </c>
      <c r="H147" s="11">
        <f t="shared" si="34"/>
        <v>77930205.02</v>
      </c>
      <c r="I147" s="11">
        <f t="shared" si="34"/>
        <v>77930205.02</v>
      </c>
      <c r="J147" s="11">
        <f t="shared" si="34"/>
        <v>77930205.02</v>
      </c>
      <c r="K147" s="11">
        <f t="shared" si="34"/>
        <v>77930205.02</v>
      </c>
      <c r="L147" s="11">
        <f t="shared" si="34"/>
        <v>77930205.02</v>
      </c>
      <c r="M147" s="11">
        <f t="shared" si="34"/>
        <v>77930205.02</v>
      </c>
      <c r="N147" s="11">
        <f t="shared" si="34"/>
        <v>77930205.02</v>
      </c>
      <c r="O147" s="11">
        <f t="shared" si="34"/>
        <v>77930205.02</v>
      </c>
      <c r="P147" s="11">
        <f t="shared" si="34"/>
        <v>77930205.02</v>
      </c>
      <c r="Q147" s="11">
        <f t="shared" si="34"/>
        <v>77930205.02</v>
      </c>
      <c r="R147" s="11">
        <f t="shared" si="34"/>
        <v>77930205.02</v>
      </c>
      <c r="S147" s="11">
        <f t="shared" si="34"/>
        <v>77930205.02</v>
      </c>
      <c r="T147" s="11">
        <f t="shared" si="34"/>
        <v>77930205.02</v>
      </c>
      <c r="U147" s="11">
        <f t="shared" si="34"/>
        <v>77930205.02</v>
      </c>
      <c r="V147" s="11">
        <f t="shared" si="34"/>
        <v>77930205.02</v>
      </c>
      <c r="W147" s="11">
        <f t="shared" si="34"/>
        <v>77930205.02</v>
      </c>
      <c r="X147" s="11">
        <f t="shared" si="34"/>
        <v>77930205.02</v>
      </c>
      <c r="Y147" s="11">
        <f t="shared" si="34"/>
        <v>77930205.02</v>
      </c>
      <c r="Z147" s="11">
        <f t="shared" si="34"/>
        <v>77930205.02</v>
      </c>
      <c r="AA147" s="11">
        <f t="shared" si="34"/>
        <v>77930205.02</v>
      </c>
      <c r="AB147" s="11">
        <f t="shared" si="34"/>
        <v>77930205.02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201709</v>
      </c>
      <c r="AY147" s="11">
        <f t="shared" ref="AY147:BX147" si="35">IF(AY16="","",AY16+AY108)</f>
        <v>82913350.42</v>
      </c>
      <c r="AZ147" s="11">
        <f t="shared" si="35"/>
        <v>76747202.6</v>
      </c>
      <c r="BA147" s="11">
        <f t="shared" si="35"/>
        <v>77986621.77</v>
      </c>
      <c r="BB147" s="11">
        <f t="shared" si="35"/>
        <v>77937805.34</v>
      </c>
      <c r="BC147" s="11">
        <f t="shared" si="35"/>
        <v>77930205.02</v>
      </c>
      <c r="BD147" s="11">
        <f t="shared" si="35"/>
        <v>77930205.02</v>
      </c>
      <c r="BE147" s="11">
        <f t="shared" si="35"/>
        <v>77930205.02</v>
      </c>
      <c r="BF147" s="11">
        <f t="shared" si="35"/>
        <v>77930205.02</v>
      </c>
      <c r="BG147" s="11">
        <f t="shared" si="35"/>
        <v>77930205.02</v>
      </c>
      <c r="BH147" s="11">
        <f t="shared" si="35"/>
        <v>77930205.02</v>
      </c>
      <c r="BI147" s="11">
        <f t="shared" si="35"/>
        <v>77930205.02</v>
      </c>
      <c r="BJ147" s="11">
        <f t="shared" si="35"/>
        <v>77930205.02</v>
      </c>
      <c r="BK147" s="11">
        <f t="shared" si="35"/>
        <v>77930205.02</v>
      </c>
      <c r="BL147" s="11">
        <f t="shared" si="35"/>
        <v>77930205.02</v>
      </c>
      <c r="BM147" s="11">
        <f t="shared" si="35"/>
        <v>77930205.02</v>
      </c>
      <c r="BN147" s="11">
        <f t="shared" si="35"/>
        <v>77930205.02</v>
      </c>
      <c r="BO147" s="11">
        <f t="shared" si="35"/>
        <v>77930205.02</v>
      </c>
      <c r="BP147" s="11">
        <f t="shared" si="35"/>
        <v>77930205.02</v>
      </c>
      <c r="BQ147" s="11">
        <f t="shared" si="35"/>
        <v>77930205.02</v>
      </c>
      <c r="BR147" s="11">
        <f t="shared" si="35"/>
        <v>77930205.02</v>
      </c>
      <c r="BS147" s="11">
        <f t="shared" si="35"/>
        <v>77930205.02</v>
      </c>
      <c r="BT147" s="11">
        <f t="shared" si="35"/>
        <v>77930205.02</v>
      </c>
      <c r="BU147" s="11">
        <f t="shared" si="35"/>
        <v>77930205.02</v>
      </c>
      <c r="BV147" s="11">
        <f t="shared" si="35"/>
        <v>77930205.02</v>
      </c>
      <c r="BW147" s="11">
        <f t="shared" si="35"/>
        <v>77930205.02</v>
      </c>
      <c r="BX147" s="11">
        <f t="shared" si="35"/>
        <v>77930205.02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</row>
    <row r="148" ht="15" customHeight="1" outlineLevel="1" spans="2:85">
      <c r="B148" s="10">
        <v>201712</v>
      </c>
      <c r="C148" s="11">
        <f t="shared" ref="C148:AA148" si="36">IF(C17="","",C17+C109)</f>
        <v>2622.79</v>
      </c>
      <c r="D148" s="11">
        <f t="shared" si="36"/>
        <v>2622.79</v>
      </c>
      <c r="E148" s="11">
        <f t="shared" si="36"/>
        <v>2622.79</v>
      </c>
      <c r="F148" s="11">
        <f t="shared" si="36"/>
        <v>2622.79</v>
      </c>
      <c r="G148" s="11">
        <f t="shared" si="36"/>
        <v>2622.79</v>
      </c>
      <c r="H148" s="11">
        <f t="shared" si="36"/>
        <v>2622.79</v>
      </c>
      <c r="I148" s="11">
        <f t="shared" si="36"/>
        <v>2622.79</v>
      </c>
      <c r="J148" s="11">
        <f t="shared" si="36"/>
        <v>2622.79</v>
      </c>
      <c r="K148" s="11">
        <f t="shared" si="36"/>
        <v>2622.79</v>
      </c>
      <c r="L148" s="11">
        <f t="shared" si="36"/>
        <v>2622.79</v>
      </c>
      <c r="M148" s="11">
        <f t="shared" si="36"/>
        <v>2622.79</v>
      </c>
      <c r="N148" s="11">
        <f t="shared" si="36"/>
        <v>2622.79</v>
      </c>
      <c r="O148" s="11">
        <f t="shared" si="36"/>
        <v>2622.79</v>
      </c>
      <c r="P148" s="11">
        <f t="shared" si="36"/>
        <v>2622.79</v>
      </c>
      <c r="Q148" s="11">
        <f t="shared" si="36"/>
        <v>2622.79</v>
      </c>
      <c r="R148" s="11">
        <f t="shared" si="36"/>
        <v>2622.79</v>
      </c>
      <c r="S148" s="11">
        <f t="shared" si="36"/>
        <v>2622.79</v>
      </c>
      <c r="T148" s="11">
        <f t="shared" si="36"/>
        <v>2622.79</v>
      </c>
      <c r="U148" s="11">
        <f t="shared" si="36"/>
        <v>2622.79</v>
      </c>
      <c r="V148" s="11">
        <f t="shared" si="36"/>
        <v>2622.79</v>
      </c>
      <c r="W148" s="11">
        <f t="shared" si="36"/>
        <v>2622.79</v>
      </c>
      <c r="X148" s="11">
        <f t="shared" si="36"/>
        <v>2622.79</v>
      </c>
      <c r="Y148" s="11">
        <f t="shared" si="36"/>
        <v>2622.79</v>
      </c>
      <c r="Z148" s="11">
        <f t="shared" si="36"/>
        <v>2622.79</v>
      </c>
      <c r="AA148" s="11">
        <f t="shared" si="36"/>
        <v>2622.79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201712</v>
      </c>
      <c r="AY148" s="11">
        <f t="shared" ref="AY148:BW148" si="37">IF(AY17="","",AY17+AY109)</f>
        <v>2622.79</v>
      </c>
      <c r="AZ148" s="11">
        <f t="shared" si="37"/>
        <v>2622.79</v>
      </c>
      <c r="BA148" s="11">
        <f t="shared" si="37"/>
        <v>2622.79</v>
      </c>
      <c r="BB148" s="11">
        <f t="shared" si="37"/>
        <v>2622.79</v>
      </c>
      <c r="BC148" s="11">
        <f t="shared" si="37"/>
        <v>2622.79</v>
      </c>
      <c r="BD148" s="11">
        <f t="shared" si="37"/>
        <v>2622.79</v>
      </c>
      <c r="BE148" s="11">
        <f t="shared" si="37"/>
        <v>2622.79</v>
      </c>
      <c r="BF148" s="11">
        <f t="shared" si="37"/>
        <v>2622.79</v>
      </c>
      <c r="BG148" s="11">
        <f t="shared" si="37"/>
        <v>2622.79</v>
      </c>
      <c r="BH148" s="11">
        <f t="shared" si="37"/>
        <v>2622.79</v>
      </c>
      <c r="BI148" s="11">
        <f t="shared" si="37"/>
        <v>2622.79</v>
      </c>
      <c r="BJ148" s="11">
        <f t="shared" si="37"/>
        <v>2622.79</v>
      </c>
      <c r="BK148" s="11">
        <f t="shared" si="37"/>
        <v>2622.79</v>
      </c>
      <c r="BL148" s="11">
        <f t="shared" si="37"/>
        <v>2622.79</v>
      </c>
      <c r="BM148" s="11">
        <f t="shared" si="37"/>
        <v>2622.79</v>
      </c>
      <c r="BN148" s="11">
        <f t="shared" si="37"/>
        <v>2622.79</v>
      </c>
      <c r="BO148" s="11">
        <f t="shared" si="37"/>
        <v>2622.79</v>
      </c>
      <c r="BP148" s="11">
        <f t="shared" si="37"/>
        <v>2622.79</v>
      </c>
      <c r="BQ148" s="11">
        <f t="shared" si="37"/>
        <v>2622.79</v>
      </c>
      <c r="BR148" s="11">
        <f t="shared" si="37"/>
        <v>2622.79</v>
      </c>
      <c r="BS148" s="11">
        <f t="shared" si="37"/>
        <v>2622.79</v>
      </c>
      <c r="BT148" s="11">
        <f t="shared" si="37"/>
        <v>2622.79</v>
      </c>
      <c r="BU148" s="11">
        <f t="shared" si="37"/>
        <v>2622.79</v>
      </c>
      <c r="BV148" s="11">
        <f t="shared" si="37"/>
        <v>2622.79</v>
      </c>
      <c r="BW148" s="11">
        <f t="shared" si="37"/>
        <v>2622.79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</row>
    <row r="149" ht="15" customHeight="1" outlineLevel="1" spans="2:85">
      <c r="B149" s="10">
        <v>201803</v>
      </c>
      <c r="C149" s="11">
        <f t="shared" ref="C149:Z149" si="38">IF(C18="","",C18+C110)</f>
        <v>0</v>
      </c>
      <c r="D149" s="11">
        <f t="shared" si="38"/>
        <v>0</v>
      </c>
      <c r="E149" s="11">
        <f t="shared" si="38"/>
        <v>0</v>
      </c>
      <c r="F149" s="11">
        <f t="shared" si="38"/>
        <v>0</v>
      </c>
      <c r="G149" s="11">
        <f t="shared" si="38"/>
        <v>0</v>
      </c>
      <c r="H149" s="11">
        <f t="shared" si="38"/>
        <v>0</v>
      </c>
      <c r="I149" s="11">
        <f t="shared" si="38"/>
        <v>0</v>
      </c>
      <c r="J149" s="11">
        <f t="shared" si="38"/>
        <v>0</v>
      </c>
      <c r="K149" s="11">
        <f t="shared" si="38"/>
        <v>0</v>
      </c>
      <c r="L149" s="11">
        <f t="shared" si="38"/>
        <v>0</v>
      </c>
      <c r="M149" s="11">
        <f t="shared" si="38"/>
        <v>0</v>
      </c>
      <c r="N149" s="11">
        <f t="shared" si="38"/>
        <v>0</v>
      </c>
      <c r="O149" s="11">
        <f t="shared" si="38"/>
        <v>0</v>
      </c>
      <c r="P149" s="11">
        <f t="shared" si="38"/>
        <v>0</v>
      </c>
      <c r="Q149" s="11">
        <f t="shared" si="38"/>
        <v>0</v>
      </c>
      <c r="R149" s="11">
        <f t="shared" si="38"/>
        <v>0</v>
      </c>
      <c r="S149" s="11">
        <f t="shared" si="38"/>
        <v>0</v>
      </c>
      <c r="T149" s="11">
        <f t="shared" si="38"/>
        <v>0</v>
      </c>
      <c r="U149" s="11">
        <f t="shared" si="38"/>
        <v>0</v>
      </c>
      <c r="V149" s="11">
        <f t="shared" si="38"/>
        <v>0</v>
      </c>
      <c r="W149" s="11">
        <f t="shared" si="38"/>
        <v>0</v>
      </c>
      <c r="X149" s="11">
        <f t="shared" si="38"/>
        <v>0</v>
      </c>
      <c r="Y149" s="11">
        <f t="shared" si="38"/>
        <v>0</v>
      </c>
      <c r="Z149" s="11">
        <f t="shared" si="38"/>
        <v>0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201803</v>
      </c>
      <c r="AY149" s="11">
        <f t="shared" ref="AY149:BV149" si="39">IF(AY18="","",AY18+AY110)</f>
        <v>0</v>
      </c>
      <c r="AZ149" s="11">
        <f t="shared" si="39"/>
        <v>0</v>
      </c>
      <c r="BA149" s="11">
        <f t="shared" si="39"/>
        <v>0</v>
      </c>
      <c r="BB149" s="11">
        <f t="shared" si="39"/>
        <v>0</v>
      </c>
      <c r="BC149" s="11">
        <f t="shared" si="39"/>
        <v>0</v>
      </c>
      <c r="BD149" s="11">
        <f t="shared" si="39"/>
        <v>0</v>
      </c>
      <c r="BE149" s="11">
        <f t="shared" si="39"/>
        <v>0</v>
      </c>
      <c r="BF149" s="11">
        <f t="shared" si="39"/>
        <v>0</v>
      </c>
      <c r="BG149" s="11">
        <f t="shared" si="39"/>
        <v>0</v>
      </c>
      <c r="BH149" s="11">
        <f t="shared" si="39"/>
        <v>0</v>
      </c>
      <c r="BI149" s="11">
        <f t="shared" si="39"/>
        <v>0</v>
      </c>
      <c r="BJ149" s="11">
        <f t="shared" si="39"/>
        <v>0</v>
      </c>
      <c r="BK149" s="11">
        <f t="shared" si="39"/>
        <v>0</v>
      </c>
      <c r="BL149" s="11">
        <f t="shared" si="39"/>
        <v>0</v>
      </c>
      <c r="BM149" s="11">
        <f t="shared" si="39"/>
        <v>0</v>
      </c>
      <c r="BN149" s="11">
        <f t="shared" si="39"/>
        <v>0</v>
      </c>
      <c r="BO149" s="11">
        <f t="shared" si="39"/>
        <v>0</v>
      </c>
      <c r="BP149" s="11">
        <f t="shared" si="39"/>
        <v>0</v>
      </c>
      <c r="BQ149" s="11">
        <f t="shared" si="39"/>
        <v>0</v>
      </c>
      <c r="BR149" s="11">
        <f t="shared" si="39"/>
        <v>0</v>
      </c>
      <c r="BS149" s="11">
        <f t="shared" si="39"/>
        <v>0</v>
      </c>
      <c r="BT149" s="11">
        <f t="shared" si="39"/>
        <v>0</v>
      </c>
      <c r="BU149" s="11">
        <f t="shared" si="39"/>
        <v>0</v>
      </c>
      <c r="BV149" s="11">
        <f t="shared" si="39"/>
        <v>0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</row>
    <row r="150" ht="15" customHeight="1" outlineLevel="1" spans="2:85">
      <c r="B150" s="10">
        <v>201806</v>
      </c>
      <c r="C150" s="11">
        <f t="shared" ref="C150:Y150" si="40">IF(C19="","",C19+C111)</f>
        <v>0</v>
      </c>
      <c r="D150" s="11">
        <f t="shared" si="40"/>
        <v>122224</v>
      </c>
      <c r="E150" s="11">
        <f t="shared" si="40"/>
        <v>127147.57</v>
      </c>
      <c r="F150" s="11">
        <f t="shared" si="40"/>
        <v>143149.59</v>
      </c>
      <c r="G150" s="11">
        <f t="shared" si="40"/>
        <v>143149.59</v>
      </c>
      <c r="H150" s="11">
        <f t="shared" si="40"/>
        <v>143149.59</v>
      </c>
      <c r="I150" s="11">
        <f t="shared" si="40"/>
        <v>143149.59</v>
      </c>
      <c r="J150" s="11">
        <f t="shared" si="40"/>
        <v>143149.59</v>
      </c>
      <c r="K150" s="11">
        <f t="shared" si="40"/>
        <v>143149.59</v>
      </c>
      <c r="L150" s="11">
        <f t="shared" si="40"/>
        <v>143149.59</v>
      </c>
      <c r="M150" s="11">
        <f t="shared" si="40"/>
        <v>143149.59</v>
      </c>
      <c r="N150" s="11">
        <f t="shared" si="40"/>
        <v>143149.59</v>
      </c>
      <c r="O150" s="11">
        <f t="shared" si="40"/>
        <v>143149.59</v>
      </c>
      <c r="P150" s="11">
        <f t="shared" si="40"/>
        <v>143149.59</v>
      </c>
      <c r="Q150" s="11">
        <f t="shared" si="40"/>
        <v>143149.59</v>
      </c>
      <c r="R150" s="11">
        <f t="shared" si="40"/>
        <v>143149.59</v>
      </c>
      <c r="S150" s="11">
        <f t="shared" si="40"/>
        <v>143149.59</v>
      </c>
      <c r="T150" s="11">
        <f t="shared" si="40"/>
        <v>143149.59</v>
      </c>
      <c r="U150" s="11">
        <f t="shared" si="40"/>
        <v>143149.59</v>
      </c>
      <c r="V150" s="11">
        <f t="shared" si="40"/>
        <v>143149.59</v>
      </c>
      <c r="W150" s="11">
        <f t="shared" si="40"/>
        <v>143149.59</v>
      </c>
      <c r="X150" s="11">
        <f t="shared" si="40"/>
        <v>143149.59</v>
      </c>
      <c r="Y150" s="11">
        <f t="shared" si="40"/>
        <v>143149.59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201806</v>
      </c>
      <c r="AY150" s="11">
        <f t="shared" ref="AY150:BU150" si="41">IF(AY19="","",AY19+AY111)</f>
        <v>0</v>
      </c>
      <c r="AZ150" s="11">
        <f t="shared" si="41"/>
        <v>61112</v>
      </c>
      <c r="BA150" s="11">
        <f t="shared" si="41"/>
        <v>63573.73</v>
      </c>
      <c r="BB150" s="11">
        <f t="shared" si="41"/>
        <v>71574.74</v>
      </c>
      <c r="BC150" s="11">
        <f t="shared" si="41"/>
        <v>71574.74</v>
      </c>
      <c r="BD150" s="11">
        <f t="shared" si="41"/>
        <v>71574.74</v>
      </c>
      <c r="BE150" s="11">
        <f t="shared" si="41"/>
        <v>71574.74</v>
      </c>
      <c r="BF150" s="11">
        <f t="shared" si="41"/>
        <v>71574.74</v>
      </c>
      <c r="BG150" s="11">
        <f t="shared" si="41"/>
        <v>71574.74</v>
      </c>
      <c r="BH150" s="11">
        <f t="shared" si="41"/>
        <v>71574.74</v>
      </c>
      <c r="BI150" s="11">
        <f t="shared" si="41"/>
        <v>71574.74</v>
      </c>
      <c r="BJ150" s="11">
        <f t="shared" si="41"/>
        <v>71574.74</v>
      </c>
      <c r="BK150" s="11">
        <f t="shared" si="41"/>
        <v>71574.74</v>
      </c>
      <c r="BL150" s="11">
        <f t="shared" si="41"/>
        <v>71574.74</v>
      </c>
      <c r="BM150" s="11">
        <f t="shared" si="41"/>
        <v>71574.74</v>
      </c>
      <c r="BN150" s="11">
        <f t="shared" si="41"/>
        <v>71574.74</v>
      </c>
      <c r="BO150" s="11">
        <f t="shared" si="41"/>
        <v>71574.74</v>
      </c>
      <c r="BP150" s="11">
        <f t="shared" si="41"/>
        <v>71574.74</v>
      </c>
      <c r="BQ150" s="11">
        <f t="shared" si="41"/>
        <v>71574.74</v>
      </c>
      <c r="BR150" s="11">
        <f t="shared" si="41"/>
        <v>71574.74</v>
      </c>
      <c r="BS150" s="11">
        <f t="shared" si="41"/>
        <v>71574.74</v>
      </c>
      <c r="BT150" s="11">
        <f t="shared" si="41"/>
        <v>71574.74</v>
      </c>
      <c r="BU150" s="11">
        <f t="shared" si="41"/>
        <v>71574.74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</row>
    <row r="151" ht="15" customHeight="1" outlineLevel="1" spans="2:85">
      <c r="B151" s="10">
        <v>201809</v>
      </c>
      <c r="C151" s="11">
        <f t="shared" ref="C151:X151" si="42">IF(C20="","",C20+C112)</f>
        <v>108932483.14</v>
      </c>
      <c r="D151" s="11">
        <f t="shared" si="42"/>
        <v>101490244.67</v>
      </c>
      <c r="E151" s="11">
        <f t="shared" si="42"/>
        <v>101450527.62</v>
      </c>
      <c r="F151" s="11">
        <f t="shared" si="42"/>
        <v>101380504.72</v>
      </c>
      <c r="G151" s="11">
        <f t="shared" si="42"/>
        <v>101380504.72</v>
      </c>
      <c r="H151" s="11">
        <f t="shared" si="42"/>
        <v>101377369.31</v>
      </c>
      <c r="I151" s="11">
        <f t="shared" si="42"/>
        <v>101377369.31</v>
      </c>
      <c r="J151" s="11">
        <f t="shared" si="42"/>
        <v>101377369.31</v>
      </c>
      <c r="K151" s="11">
        <f t="shared" si="42"/>
        <v>101377369.31</v>
      </c>
      <c r="L151" s="11">
        <f t="shared" si="42"/>
        <v>101377369.31</v>
      </c>
      <c r="M151" s="11">
        <f t="shared" si="42"/>
        <v>101377369.31</v>
      </c>
      <c r="N151" s="11">
        <f t="shared" si="42"/>
        <v>101377369.31</v>
      </c>
      <c r="O151" s="11">
        <f t="shared" si="42"/>
        <v>101372714.96</v>
      </c>
      <c r="P151" s="11">
        <f t="shared" si="42"/>
        <v>101372714.96</v>
      </c>
      <c r="Q151" s="11">
        <f t="shared" si="42"/>
        <v>101369356.9</v>
      </c>
      <c r="R151" s="11">
        <f t="shared" si="42"/>
        <v>101369356.9</v>
      </c>
      <c r="S151" s="11">
        <f t="shared" si="42"/>
        <v>101369356.9</v>
      </c>
      <c r="T151" s="11">
        <f t="shared" si="42"/>
        <v>101369356.9</v>
      </c>
      <c r="U151" s="11">
        <f t="shared" si="42"/>
        <v>101369356.9</v>
      </c>
      <c r="V151" s="11">
        <f t="shared" si="42"/>
        <v>101369356.9</v>
      </c>
      <c r="W151" s="11">
        <f t="shared" si="42"/>
        <v>101369356.9</v>
      </c>
      <c r="X151" s="11">
        <f t="shared" si="42"/>
        <v>101369356.9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201809</v>
      </c>
      <c r="AY151" s="11">
        <f t="shared" ref="AY151:BT151" si="43">IF(AY20="","",AY20+AY112)</f>
        <v>55541317.97</v>
      </c>
      <c r="AZ151" s="11">
        <f t="shared" si="43"/>
        <v>52042337.89</v>
      </c>
      <c r="BA151" s="11">
        <f t="shared" si="43"/>
        <v>52022479.36</v>
      </c>
      <c r="BB151" s="11">
        <f t="shared" si="43"/>
        <v>51987467.91</v>
      </c>
      <c r="BC151" s="11">
        <f t="shared" si="43"/>
        <v>51987467.91</v>
      </c>
      <c r="BD151" s="11">
        <f t="shared" si="43"/>
        <v>51995271.05</v>
      </c>
      <c r="BE151" s="11">
        <f t="shared" si="43"/>
        <v>51995271.05</v>
      </c>
      <c r="BF151" s="11">
        <f t="shared" si="43"/>
        <v>51995271.05</v>
      </c>
      <c r="BG151" s="11">
        <f t="shared" si="43"/>
        <v>51995271.05</v>
      </c>
      <c r="BH151" s="11">
        <f t="shared" si="43"/>
        <v>51995271.05</v>
      </c>
      <c r="BI151" s="11">
        <f t="shared" si="43"/>
        <v>51995271.05</v>
      </c>
      <c r="BJ151" s="11">
        <f t="shared" si="43"/>
        <v>51995271.05</v>
      </c>
      <c r="BK151" s="11">
        <f t="shared" si="43"/>
        <v>51990616.7</v>
      </c>
      <c r="BL151" s="11">
        <f t="shared" si="43"/>
        <v>51990616.7</v>
      </c>
      <c r="BM151" s="11">
        <f t="shared" si="43"/>
        <v>51987258.64</v>
      </c>
      <c r="BN151" s="11">
        <f t="shared" si="43"/>
        <v>51987258.64</v>
      </c>
      <c r="BO151" s="11">
        <f t="shared" si="43"/>
        <v>51987258.64</v>
      </c>
      <c r="BP151" s="11">
        <f t="shared" si="43"/>
        <v>51987258.64</v>
      </c>
      <c r="BQ151" s="11">
        <f t="shared" si="43"/>
        <v>51987258.64</v>
      </c>
      <c r="BR151" s="11">
        <f t="shared" si="43"/>
        <v>51987258.64</v>
      </c>
      <c r="BS151" s="11">
        <f t="shared" si="43"/>
        <v>51987258.64</v>
      </c>
      <c r="BT151" s="11">
        <f t="shared" si="43"/>
        <v>51987258.64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</row>
    <row r="152" ht="15" customHeight="1" outlineLevel="1" spans="2:85">
      <c r="B152" s="10">
        <v>201812</v>
      </c>
      <c r="C152" s="11">
        <f t="shared" ref="C152:W152" si="44">IF(C21="","",C21+C113)</f>
        <v>49370.8</v>
      </c>
      <c r="D152" s="11">
        <f t="shared" si="44"/>
        <v>49370.8</v>
      </c>
      <c r="E152" s="11">
        <f t="shared" si="44"/>
        <v>49370.8</v>
      </c>
      <c r="F152" s="11">
        <f t="shared" si="44"/>
        <v>49370.8</v>
      </c>
      <c r="G152" s="11">
        <f t="shared" si="44"/>
        <v>3430768.52</v>
      </c>
      <c r="H152" s="11">
        <f t="shared" si="44"/>
        <v>3430768.52</v>
      </c>
      <c r="I152" s="11">
        <f t="shared" si="44"/>
        <v>3430768.52</v>
      </c>
      <c r="J152" s="11">
        <f t="shared" si="44"/>
        <v>3430768.52</v>
      </c>
      <c r="K152" s="11">
        <f t="shared" si="44"/>
        <v>3430768.52</v>
      </c>
      <c r="L152" s="11">
        <f t="shared" si="44"/>
        <v>3430768.52</v>
      </c>
      <c r="M152" s="11">
        <f t="shared" si="44"/>
        <v>3430768.52</v>
      </c>
      <c r="N152" s="11">
        <f t="shared" si="44"/>
        <v>3430768.52</v>
      </c>
      <c r="O152" s="11">
        <f t="shared" si="44"/>
        <v>3430768.52</v>
      </c>
      <c r="P152" s="11">
        <f t="shared" si="44"/>
        <v>3430768.52</v>
      </c>
      <c r="Q152" s="11">
        <f t="shared" si="44"/>
        <v>3430768.52</v>
      </c>
      <c r="R152" s="11">
        <f t="shared" si="44"/>
        <v>3430768.52</v>
      </c>
      <c r="S152" s="11">
        <f t="shared" si="44"/>
        <v>3430768.52</v>
      </c>
      <c r="T152" s="11">
        <f t="shared" si="44"/>
        <v>3430768.52</v>
      </c>
      <c r="U152" s="11">
        <f t="shared" si="44"/>
        <v>3430768.52</v>
      </c>
      <c r="V152" s="11">
        <f t="shared" si="44"/>
        <v>3430768.52</v>
      </c>
      <c r="W152" s="11">
        <f t="shared" si="44"/>
        <v>3430768.52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201812</v>
      </c>
      <c r="AY152" s="11">
        <f t="shared" ref="AY152:BS152" si="45">IF(AY21="","",AY21+AY113)</f>
        <v>24685.38</v>
      </c>
      <c r="AZ152" s="11">
        <f t="shared" si="45"/>
        <v>24685.38</v>
      </c>
      <c r="BA152" s="11">
        <f t="shared" si="45"/>
        <v>24685.38</v>
      </c>
      <c r="BB152" s="11">
        <f t="shared" si="45"/>
        <v>24685.38</v>
      </c>
      <c r="BC152" s="11">
        <f t="shared" si="45"/>
        <v>3406083.1</v>
      </c>
      <c r="BD152" s="11">
        <f t="shared" si="45"/>
        <v>3406083.1</v>
      </c>
      <c r="BE152" s="11">
        <f t="shared" si="45"/>
        <v>3406083.1</v>
      </c>
      <c r="BF152" s="11">
        <f t="shared" si="45"/>
        <v>3406083.1</v>
      </c>
      <c r="BG152" s="11">
        <f t="shared" si="45"/>
        <v>3406083.1</v>
      </c>
      <c r="BH152" s="11">
        <f t="shared" si="45"/>
        <v>3406083.1</v>
      </c>
      <c r="BI152" s="11">
        <f t="shared" si="45"/>
        <v>3406083.1</v>
      </c>
      <c r="BJ152" s="11">
        <f t="shared" si="45"/>
        <v>3406083.1</v>
      </c>
      <c r="BK152" s="11">
        <f t="shared" si="45"/>
        <v>3406083.1</v>
      </c>
      <c r="BL152" s="11">
        <f t="shared" si="45"/>
        <v>3406083.1</v>
      </c>
      <c r="BM152" s="11">
        <f t="shared" si="45"/>
        <v>3406083.1</v>
      </c>
      <c r="BN152" s="11">
        <f t="shared" si="45"/>
        <v>3406083.1</v>
      </c>
      <c r="BO152" s="11">
        <f t="shared" si="45"/>
        <v>3406083.1</v>
      </c>
      <c r="BP152" s="11">
        <f t="shared" si="45"/>
        <v>3406083.1</v>
      </c>
      <c r="BQ152" s="11">
        <f t="shared" si="45"/>
        <v>3406083.1</v>
      </c>
      <c r="BR152" s="11">
        <f t="shared" si="45"/>
        <v>3406083.1</v>
      </c>
      <c r="BS152" s="11">
        <f t="shared" si="45"/>
        <v>3406083.1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</row>
    <row r="153" ht="15" customHeight="1" outlineLevel="1" spans="2:85">
      <c r="B153" s="10">
        <v>201903</v>
      </c>
      <c r="C153" s="11">
        <f t="shared" ref="C153:V153" si="46">IF(C22="","",C22+C114)</f>
        <v>0</v>
      </c>
      <c r="D153" s="11">
        <f t="shared" si="46"/>
        <v>0</v>
      </c>
      <c r="E153" s="11">
        <f t="shared" si="46"/>
        <v>0</v>
      </c>
      <c r="F153" s="11">
        <f t="shared" si="46"/>
        <v>0</v>
      </c>
      <c r="G153" s="11">
        <f t="shared" si="46"/>
        <v>0</v>
      </c>
      <c r="H153" s="11">
        <f t="shared" si="46"/>
        <v>0</v>
      </c>
      <c r="I153" s="11">
        <f t="shared" si="46"/>
        <v>0</v>
      </c>
      <c r="J153" s="11">
        <f t="shared" si="46"/>
        <v>0</v>
      </c>
      <c r="K153" s="11">
        <f t="shared" si="46"/>
        <v>0</v>
      </c>
      <c r="L153" s="11">
        <f t="shared" si="46"/>
        <v>0</v>
      </c>
      <c r="M153" s="11">
        <f t="shared" si="46"/>
        <v>0</v>
      </c>
      <c r="N153" s="11">
        <f t="shared" si="46"/>
        <v>0</v>
      </c>
      <c r="O153" s="11">
        <f t="shared" si="46"/>
        <v>0</v>
      </c>
      <c r="P153" s="11">
        <f t="shared" si="46"/>
        <v>0</v>
      </c>
      <c r="Q153" s="11">
        <f t="shared" si="46"/>
        <v>0</v>
      </c>
      <c r="R153" s="11">
        <f t="shared" si="46"/>
        <v>0</v>
      </c>
      <c r="S153" s="11">
        <f t="shared" si="46"/>
        <v>0</v>
      </c>
      <c r="T153" s="11">
        <f t="shared" si="46"/>
        <v>0</v>
      </c>
      <c r="U153" s="11">
        <f t="shared" si="46"/>
        <v>0</v>
      </c>
      <c r="V153" s="11">
        <f t="shared" si="46"/>
        <v>0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201903</v>
      </c>
      <c r="AY153" s="11">
        <f t="shared" ref="AY153:BR153" si="47">IF(AY22="","",AY22+AY114)</f>
        <v>0</v>
      </c>
      <c r="AZ153" s="11">
        <f t="shared" si="47"/>
        <v>0</v>
      </c>
      <c r="BA153" s="11">
        <f t="shared" si="47"/>
        <v>0</v>
      </c>
      <c r="BB153" s="11">
        <f t="shared" si="47"/>
        <v>0</v>
      </c>
      <c r="BC153" s="11">
        <f t="shared" si="47"/>
        <v>0</v>
      </c>
      <c r="BD153" s="11">
        <f t="shared" si="47"/>
        <v>0</v>
      </c>
      <c r="BE153" s="11">
        <f t="shared" si="47"/>
        <v>0</v>
      </c>
      <c r="BF153" s="11">
        <f t="shared" si="47"/>
        <v>0</v>
      </c>
      <c r="BG153" s="11">
        <f t="shared" si="47"/>
        <v>0</v>
      </c>
      <c r="BH153" s="11">
        <f t="shared" si="47"/>
        <v>0</v>
      </c>
      <c r="BI153" s="11">
        <f t="shared" si="47"/>
        <v>0</v>
      </c>
      <c r="BJ153" s="11">
        <f t="shared" si="47"/>
        <v>0</v>
      </c>
      <c r="BK153" s="11">
        <f t="shared" si="47"/>
        <v>0</v>
      </c>
      <c r="BL153" s="11">
        <f t="shared" si="47"/>
        <v>0</v>
      </c>
      <c r="BM153" s="11">
        <f t="shared" si="47"/>
        <v>0</v>
      </c>
      <c r="BN153" s="11">
        <f t="shared" si="47"/>
        <v>0</v>
      </c>
      <c r="BO153" s="11">
        <f t="shared" si="47"/>
        <v>0</v>
      </c>
      <c r="BP153" s="11">
        <f t="shared" si="47"/>
        <v>0</v>
      </c>
      <c r="BQ153" s="11">
        <f t="shared" si="47"/>
        <v>0</v>
      </c>
      <c r="BR153" s="11">
        <f t="shared" si="47"/>
        <v>0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</row>
    <row r="154" ht="15" customHeight="1" outlineLevel="1" spans="2:85">
      <c r="B154" s="10">
        <v>201906</v>
      </c>
      <c r="C154" s="11">
        <f t="shared" ref="C154:U154" si="48">IF(C23="","",C23+C115)</f>
        <v>0</v>
      </c>
      <c r="D154" s="11">
        <f t="shared" si="48"/>
        <v>5500</v>
      </c>
      <c r="E154" s="11">
        <f t="shared" si="48"/>
        <v>23158.36</v>
      </c>
      <c r="F154" s="11">
        <f t="shared" si="48"/>
        <v>23158.36</v>
      </c>
      <c r="G154" s="11">
        <f t="shared" si="48"/>
        <v>23158.36</v>
      </c>
      <c r="H154" s="11">
        <f t="shared" si="48"/>
        <v>23158.36</v>
      </c>
      <c r="I154" s="11">
        <f t="shared" si="48"/>
        <v>23158.36</v>
      </c>
      <c r="J154" s="11">
        <f t="shared" si="48"/>
        <v>23158.36</v>
      </c>
      <c r="K154" s="11">
        <f t="shared" si="48"/>
        <v>23158.36</v>
      </c>
      <c r="L154" s="11">
        <f t="shared" si="48"/>
        <v>23158.36</v>
      </c>
      <c r="M154" s="11">
        <f t="shared" si="48"/>
        <v>23158.36</v>
      </c>
      <c r="N154" s="11">
        <f t="shared" si="48"/>
        <v>23158.36</v>
      </c>
      <c r="O154" s="11">
        <f t="shared" si="48"/>
        <v>23158.36</v>
      </c>
      <c r="P154" s="11">
        <f t="shared" si="48"/>
        <v>23158.36</v>
      </c>
      <c r="Q154" s="11">
        <f t="shared" si="48"/>
        <v>23158.36</v>
      </c>
      <c r="R154" s="11">
        <f t="shared" si="48"/>
        <v>23158.36</v>
      </c>
      <c r="S154" s="11">
        <f t="shared" si="48"/>
        <v>23158.36</v>
      </c>
      <c r="T154" s="11">
        <f t="shared" si="48"/>
        <v>23158.36</v>
      </c>
      <c r="U154" s="11">
        <f t="shared" si="48"/>
        <v>23158.36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201906</v>
      </c>
      <c r="AY154" s="11">
        <f t="shared" ref="AY154:BQ154" si="49">IF(AY23="","",AY23+AY115)</f>
        <v>0</v>
      </c>
      <c r="AZ154" s="11">
        <f t="shared" si="49"/>
        <v>3850</v>
      </c>
      <c r="BA154" s="11">
        <f t="shared" si="49"/>
        <v>16210.85</v>
      </c>
      <c r="BB154" s="11">
        <f t="shared" si="49"/>
        <v>16210.85</v>
      </c>
      <c r="BC154" s="11">
        <f t="shared" si="49"/>
        <v>16210.85</v>
      </c>
      <c r="BD154" s="11">
        <f t="shared" si="49"/>
        <v>16210.85</v>
      </c>
      <c r="BE154" s="11">
        <f t="shared" si="49"/>
        <v>16210.85</v>
      </c>
      <c r="BF154" s="11">
        <f t="shared" si="49"/>
        <v>16210.85</v>
      </c>
      <c r="BG154" s="11">
        <f t="shared" si="49"/>
        <v>16210.85</v>
      </c>
      <c r="BH154" s="11">
        <f t="shared" si="49"/>
        <v>16210.85</v>
      </c>
      <c r="BI154" s="11">
        <f t="shared" si="49"/>
        <v>16210.85</v>
      </c>
      <c r="BJ154" s="11">
        <f t="shared" si="49"/>
        <v>16210.85</v>
      </c>
      <c r="BK154" s="11">
        <f t="shared" si="49"/>
        <v>16210.85</v>
      </c>
      <c r="BL154" s="11">
        <f t="shared" si="49"/>
        <v>16210.85</v>
      </c>
      <c r="BM154" s="11">
        <f t="shared" si="49"/>
        <v>16210.85</v>
      </c>
      <c r="BN154" s="11">
        <f t="shared" si="49"/>
        <v>16210.85</v>
      </c>
      <c r="BO154" s="11">
        <f t="shared" si="49"/>
        <v>16210.85</v>
      </c>
      <c r="BP154" s="11">
        <f t="shared" si="49"/>
        <v>16210.85</v>
      </c>
      <c r="BQ154" s="11">
        <f t="shared" si="49"/>
        <v>16210.85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</row>
    <row r="155" ht="15" customHeight="1" outlineLevel="1" spans="2:85">
      <c r="B155" s="10">
        <v>201909</v>
      </c>
      <c r="C155" s="11">
        <f t="shared" ref="C155:T155" si="50">IF(C24="","",C24+C116)</f>
        <v>113616521.29</v>
      </c>
      <c r="D155" s="11">
        <f t="shared" si="50"/>
        <v>121328552.75</v>
      </c>
      <c r="E155" s="11">
        <f t="shared" si="50"/>
        <v>120211273.16</v>
      </c>
      <c r="F155" s="11">
        <f t="shared" si="50"/>
        <v>119510391.39</v>
      </c>
      <c r="G155" s="11">
        <f t="shared" si="50"/>
        <v>119510391.39</v>
      </c>
      <c r="H155" s="11">
        <f t="shared" si="50"/>
        <v>119340852.29</v>
      </c>
      <c r="I155" s="11">
        <f t="shared" si="50"/>
        <v>119340852.29</v>
      </c>
      <c r="J155" s="11">
        <f t="shared" si="50"/>
        <v>119340852.29</v>
      </c>
      <c r="K155" s="11">
        <f t="shared" si="50"/>
        <v>119340852.29</v>
      </c>
      <c r="L155" s="11">
        <f t="shared" si="50"/>
        <v>119340852.29</v>
      </c>
      <c r="M155" s="11">
        <f t="shared" si="50"/>
        <v>119332562.93</v>
      </c>
      <c r="N155" s="11">
        <f t="shared" si="50"/>
        <v>119332562.93</v>
      </c>
      <c r="O155" s="11">
        <f t="shared" si="50"/>
        <v>119332562.93</v>
      </c>
      <c r="P155" s="11">
        <f t="shared" si="50"/>
        <v>119332562.93</v>
      </c>
      <c r="Q155" s="11">
        <f t="shared" si="50"/>
        <v>119332562.93</v>
      </c>
      <c r="R155" s="11">
        <f t="shared" si="50"/>
        <v>119332562.93</v>
      </c>
      <c r="S155" s="11">
        <f t="shared" si="50"/>
        <v>119332562.93</v>
      </c>
      <c r="T155" s="11">
        <f t="shared" si="50"/>
        <v>119332562.93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201909</v>
      </c>
      <c r="AY155" s="11">
        <f t="shared" ref="AY155:BP155" si="51">IF(AY24="","",AY24+AY116)</f>
        <v>84148214.58</v>
      </c>
      <c r="AZ155" s="11">
        <f t="shared" si="51"/>
        <v>85158145.89</v>
      </c>
      <c r="BA155" s="11">
        <f t="shared" si="51"/>
        <v>84376050.34</v>
      </c>
      <c r="BB155" s="11">
        <f t="shared" si="51"/>
        <v>83885433.15</v>
      </c>
      <c r="BC155" s="11">
        <f t="shared" si="51"/>
        <v>83885433.15</v>
      </c>
      <c r="BD155" s="11">
        <f t="shared" si="51"/>
        <v>83766755.77</v>
      </c>
      <c r="BE155" s="11">
        <f t="shared" si="51"/>
        <v>83766755.77</v>
      </c>
      <c r="BF155" s="11">
        <f t="shared" si="51"/>
        <v>83766755.77</v>
      </c>
      <c r="BG155" s="11">
        <f t="shared" si="51"/>
        <v>83766755.77</v>
      </c>
      <c r="BH155" s="11">
        <f t="shared" si="51"/>
        <v>83766755.77</v>
      </c>
      <c r="BI155" s="11">
        <f t="shared" si="51"/>
        <v>83758466.41</v>
      </c>
      <c r="BJ155" s="11">
        <f t="shared" si="51"/>
        <v>83758466.41</v>
      </c>
      <c r="BK155" s="11">
        <f t="shared" si="51"/>
        <v>83758466.41</v>
      </c>
      <c r="BL155" s="11">
        <f t="shared" si="51"/>
        <v>83758466.41</v>
      </c>
      <c r="BM155" s="11">
        <f t="shared" si="51"/>
        <v>83758466.41</v>
      </c>
      <c r="BN155" s="11">
        <f t="shared" si="51"/>
        <v>83758466.41</v>
      </c>
      <c r="BO155" s="11">
        <f t="shared" si="51"/>
        <v>83758466.41</v>
      </c>
      <c r="BP155" s="11">
        <f t="shared" si="51"/>
        <v>83758466.41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</row>
    <row r="156" ht="15" customHeight="1" outlineLevel="1" spans="2:85">
      <c r="B156" s="10">
        <v>201912</v>
      </c>
      <c r="C156" s="11">
        <f t="shared" ref="C156:S156" si="52">IF(C25="","",C25+C117)</f>
        <v>1621903.24</v>
      </c>
      <c r="D156" s="11">
        <f t="shared" si="52"/>
        <v>6544469.46</v>
      </c>
      <c r="E156" s="11">
        <f t="shared" si="52"/>
        <v>6552018.06</v>
      </c>
      <c r="F156" s="11">
        <f t="shared" si="52"/>
        <v>6552018.06</v>
      </c>
      <c r="G156" s="11">
        <f t="shared" si="52"/>
        <v>12164708.3</v>
      </c>
      <c r="H156" s="11">
        <f t="shared" si="52"/>
        <v>12164708.3</v>
      </c>
      <c r="I156" s="11">
        <f t="shared" si="52"/>
        <v>12164708.3</v>
      </c>
      <c r="J156" s="11">
        <f t="shared" si="52"/>
        <v>12164708.3</v>
      </c>
      <c r="K156" s="11">
        <f t="shared" si="52"/>
        <v>12164708.3</v>
      </c>
      <c r="L156" s="11">
        <f t="shared" si="52"/>
        <v>12164708.3</v>
      </c>
      <c r="M156" s="11">
        <f t="shared" si="52"/>
        <v>12164708.3</v>
      </c>
      <c r="N156" s="11">
        <f t="shared" si="52"/>
        <v>12160857.61</v>
      </c>
      <c r="O156" s="11">
        <f t="shared" si="52"/>
        <v>12160857.61</v>
      </c>
      <c r="P156" s="11">
        <f t="shared" si="52"/>
        <v>12160857.61</v>
      </c>
      <c r="Q156" s="11">
        <f t="shared" si="52"/>
        <v>12160857.61</v>
      </c>
      <c r="R156" s="11">
        <f t="shared" si="52"/>
        <v>12160857.61</v>
      </c>
      <c r="S156" s="11">
        <f t="shared" si="52"/>
        <v>12160857.61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201912</v>
      </c>
      <c r="AY156" s="11">
        <f t="shared" ref="AY156:BO156" si="53">IF(AY25="","",AY25+AY117)</f>
        <v>1437703.37</v>
      </c>
      <c r="AZ156" s="11">
        <f t="shared" si="53"/>
        <v>4883499.69</v>
      </c>
      <c r="BA156" s="11">
        <f t="shared" si="53"/>
        <v>4888783.72</v>
      </c>
      <c r="BB156" s="11">
        <f t="shared" si="53"/>
        <v>4888783.72</v>
      </c>
      <c r="BC156" s="11">
        <f t="shared" si="53"/>
        <v>10502629.16</v>
      </c>
      <c r="BD156" s="11">
        <f t="shared" si="53"/>
        <v>10502629.16</v>
      </c>
      <c r="BE156" s="11">
        <f t="shared" si="53"/>
        <v>10502629.16</v>
      </c>
      <c r="BF156" s="11">
        <f t="shared" si="53"/>
        <v>10502629.16</v>
      </c>
      <c r="BG156" s="11">
        <f t="shared" si="53"/>
        <v>10502629.16</v>
      </c>
      <c r="BH156" s="11">
        <f t="shared" si="53"/>
        <v>10502629.16</v>
      </c>
      <c r="BI156" s="11">
        <f t="shared" si="53"/>
        <v>10502629.16</v>
      </c>
      <c r="BJ156" s="11">
        <f t="shared" si="53"/>
        <v>10498778.47</v>
      </c>
      <c r="BK156" s="11">
        <f t="shared" si="53"/>
        <v>10498778.47</v>
      </c>
      <c r="BL156" s="11">
        <f t="shared" si="53"/>
        <v>10498778.47</v>
      </c>
      <c r="BM156" s="11">
        <f t="shared" si="53"/>
        <v>10498778.47</v>
      </c>
      <c r="BN156" s="11">
        <f t="shared" si="53"/>
        <v>10498778.47</v>
      </c>
      <c r="BO156" s="11">
        <f t="shared" si="53"/>
        <v>10498778.47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</row>
    <row r="157" ht="15" customHeight="1" outlineLevel="1" spans="2:85">
      <c r="B157" s="10">
        <v>202003</v>
      </c>
      <c r="C157" s="11">
        <f t="shared" ref="C157:R157" si="54">IF(C26="","",C26+C118)</f>
        <v>0</v>
      </c>
      <c r="D157" s="11">
        <f t="shared" si="54"/>
        <v>0</v>
      </c>
      <c r="E157" s="11">
        <f t="shared" si="54"/>
        <v>0</v>
      </c>
      <c r="F157" s="11">
        <f t="shared" si="54"/>
        <v>0</v>
      </c>
      <c r="G157" s="11">
        <f t="shared" si="54"/>
        <v>0</v>
      </c>
      <c r="H157" s="11">
        <f t="shared" si="54"/>
        <v>0</v>
      </c>
      <c r="I157" s="11">
        <f t="shared" si="54"/>
        <v>0</v>
      </c>
      <c r="J157" s="11">
        <f t="shared" si="54"/>
        <v>0</v>
      </c>
      <c r="K157" s="11">
        <f t="shared" si="54"/>
        <v>0</v>
      </c>
      <c r="L157" s="11">
        <f t="shared" si="54"/>
        <v>0</v>
      </c>
      <c r="M157" s="11">
        <f t="shared" si="54"/>
        <v>0</v>
      </c>
      <c r="N157" s="11">
        <f t="shared" si="54"/>
        <v>0</v>
      </c>
      <c r="O157" s="11">
        <f t="shared" si="54"/>
        <v>0</v>
      </c>
      <c r="P157" s="11">
        <f t="shared" si="54"/>
        <v>0</v>
      </c>
      <c r="Q157" s="11">
        <f t="shared" si="54"/>
        <v>0</v>
      </c>
      <c r="R157" s="11">
        <f t="shared" si="54"/>
        <v>0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202003</v>
      </c>
      <c r="AY157" s="11">
        <f t="shared" ref="AY157:BN157" si="55">IF(AY26="","",AY26+AY118)</f>
        <v>0</v>
      </c>
      <c r="AZ157" s="11">
        <f t="shared" si="55"/>
        <v>0</v>
      </c>
      <c r="BA157" s="11">
        <f t="shared" si="55"/>
        <v>0</v>
      </c>
      <c r="BB157" s="11">
        <f t="shared" si="55"/>
        <v>0</v>
      </c>
      <c r="BC157" s="11">
        <f t="shared" si="55"/>
        <v>0</v>
      </c>
      <c r="BD157" s="11">
        <f t="shared" si="55"/>
        <v>0</v>
      </c>
      <c r="BE157" s="11">
        <f t="shared" si="55"/>
        <v>0</v>
      </c>
      <c r="BF157" s="11">
        <f t="shared" si="55"/>
        <v>0</v>
      </c>
      <c r="BG157" s="11">
        <f t="shared" si="55"/>
        <v>0</v>
      </c>
      <c r="BH157" s="11">
        <f t="shared" si="55"/>
        <v>0</v>
      </c>
      <c r="BI157" s="11">
        <f t="shared" si="55"/>
        <v>0</v>
      </c>
      <c r="BJ157" s="11">
        <f t="shared" si="55"/>
        <v>0</v>
      </c>
      <c r="BK157" s="11">
        <f t="shared" si="55"/>
        <v>0</v>
      </c>
      <c r="BL157" s="11">
        <f t="shared" si="55"/>
        <v>0</v>
      </c>
      <c r="BM157" s="11">
        <f t="shared" si="55"/>
        <v>0</v>
      </c>
      <c r="BN157" s="11">
        <f t="shared" si="55"/>
        <v>0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</row>
    <row r="158" ht="15" customHeight="1" outlineLevel="1" spans="2:85">
      <c r="B158" s="10">
        <v>202006</v>
      </c>
      <c r="C158" s="11">
        <f t="shared" ref="C158:Q158" si="56">IF(C27="","",C27+C119)</f>
        <v>0</v>
      </c>
      <c r="D158" s="11">
        <f t="shared" si="56"/>
        <v>20720869.08</v>
      </c>
      <c r="E158" s="11">
        <f t="shared" si="56"/>
        <v>12924481.26</v>
      </c>
      <c r="F158" s="11">
        <f t="shared" si="56"/>
        <v>12973394.31</v>
      </c>
      <c r="G158" s="11">
        <f t="shared" si="56"/>
        <v>12662718.26</v>
      </c>
      <c r="H158" s="11">
        <f t="shared" si="56"/>
        <v>12662718.26</v>
      </c>
      <c r="I158" s="11">
        <f t="shared" si="56"/>
        <v>12662718.26</v>
      </c>
      <c r="J158" s="11">
        <f t="shared" si="56"/>
        <v>12662718.26</v>
      </c>
      <c r="K158" s="11">
        <f t="shared" si="56"/>
        <v>12662718.26</v>
      </c>
      <c r="L158" s="11">
        <f t="shared" si="56"/>
        <v>12662718.26</v>
      </c>
      <c r="M158" s="11">
        <f t="shared" si="56"/>
        <v>12662718.26</v>
      </c>
      <c r="N158" s="11">
        <f t="shared" si="56"/>
        <v>12662718.26</v>
      </c>
      <c r="O158" s="11">
        <f t="shared" si="56"/>
        <v>12662718.26</v>
      </c>
      <c r="P158" s="11">
        <f t="shared" si="56"/>
        <v>12662718.26</v>
      </c>
      <c r="Q158" s="11">
        <f t="shared" si="56"/>
        <v>12662718.26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202006</v>
      </c>
      <c r="AY158" s="11">
        <f t="shared" ref="AY158:BM158" si="57">IF(AY27="","",AY27+AY119)</f>
        <v>0</v>
      </c>
      <c r="AZ158" s="11">
        <f t="shared" si="57"/>
        <v>16576695.28</v>
      </c>
      <c r="BA158" s="11">
        <f t="shared" si="57"/>
        <v>10339585</v>
      </c>
      <c r="BB158" s="11">
        <f t="shared" si="57"/>
        <v>10378715.43</v>
      </c>
      <c r="BC158" s="11">
        <f t="shared" si="57"/>
        <v>10130174.59</v>
      </c>
      <c r="BD158" s="11">
        <f t="shared" si="57"/>
        <v>10130174.59</v>
      </c>
      <c r="BE158" s="11">
        <f t="shared" si="57"/>
        <v>10130174.59</v>
      </c>
      <c r="BF158" s="11">
        <f t="shared" si="57"/>
        <v>10130174.59</v>
      </c>
      <c r="BG158" s="11">
        <f t="shared" si="57"/>
        <v>10130174.59</v>
      </c>
      <c r="BH158" s="11">
        <f t="shared" si="57"/>
        <v>10130174.59</v>
      </c>
      <c r="BI158" s="11">
        <f t="shared" si="57"/>
        <v>10130174.59</v>
      </c>
      <c r="BJ158" s="11">
        <f t="shared" si="57"/>
        <v>10130174.59</v>
      </c>
      <c r="BK158" s="11">
        <f t="shared" si="57"/>
        <v>10130174.59</v>
      </c>
      <c r="BL158" s="11">
        <f t="shared" si="57"/>
        <v>10130174.59</v>
      </c>
      <c r="BM158" s="11">
        <f t="shared" si="57"/>
        <v>10130174.59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</row>
    <row r="159" ht="15" customHeight="1" outlineLevel="1" spans="2:85">
      <c r="B159" s="10">
        <v>202009</v>
      </c>
      <c r="C159" s="11">
        <f t="shared" ref="C159:P159" si="58">IF(C28="","",C28+C120)</f>
        <v>310171087.51</v>
      </c>
      <c r="D159" s="11">
        <f t="shared" si="58"/>
        <v>271116345.45</v>
      </c>
      <c r="E159" s="11">
        <f t="shared" si="58"/>
        <v>277572206.94</v>
      </c>
      <c r="F159" s="11">
        <f t="shared" si="58"/>
        <v>279320867.88</v>
      </c>
      <c r="G159" s="11">
        <f t="shared" si="58"/>
        <v>295230786.89</v>
      </c>
      <c r="H159" s="11">
        <f t="shared" si="58"/>
        <v>319820774.1</v>
      </c>
      <c r="I159" s="11">
        <f t="shared" si="58"/>
        <v>319817661.94</v>
      </c>
      <c r="J159" s="11">
        <f t="shared" si="58"/>
        <v>320118951.99</v>
      </c>
      <c r="K159" s="11">
        <f t="shared" si="58"/>
        <v>319145032.33</v>
      </c>
      <c r="L159" s="11">
        <f t="shared" si="58"/>
        <v>304770247.74</v>
      </c>
      <c r="M159" s="11">
        <f t="shared" si="58"/>
        <v>304914331.74</v>
      </c>
      <c r="N159" s="11">
        <f t="shared" si="58"/>
        <v>306827219.68</v>
      </c>
      <c r="O159" s="11">
        <f t="shared" si="58"/>
        <v>306827219.68</v>
      </c>
      <c r="P159" s="11">
        <f t="shared" si="58"/>
        <v>306827219.68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202009</v>
      </c>
      <c r="AY159" s="11">
        <f t="shared" ref="AY159:BL159" si="59">IF(AY28="","",AY28+AY120)</f>
        <v>248136870.16</v>
      </c>
      <c r="AZ159" s="11">
        <f t="shared" si="59"/>
        <v>216894350.85</v>
      </c>
      <c r="BA159" s="11">
        <f t="shared" si="59"/>
        <v>222059040</v>
      </c>
      <c r="BB159" s="11">
        <f t="shared" si="59"/>
        <v>223457968.8</v>
      </c>
      <c r="BC159" s="11">
        <f t="shared" si="59"/>
        <v>236185904.04</v>
      </c>
      <c r="BD159" s="11">
        <f t="shared" si="59"/>
        <v>255857893.81</v>
      </c>
      <c r="BE159" s="11">
        <f t="shared" si="59"/>
        <v>255855404.08</v>
      </c>
      <c r="BF159" s="11">
        <f t="shared" si="59"/>
        <v>256096436.1</v>
      </c>
      <c r="BG159" s="11">
        <f t="shared" si="59"/>
        <v>255317300.37</v>
      </c>
      <c r="BH159" s="11">
        <f t="shared" si="59"/>
        <v>243817472.7</v>
      </c>
      <c r="BI159" s="11">
        <f t="shared" si="59"/>
        <v>243932739.89</v>
      </c>
      <c r="BJ159" s="11">
        <f t="shared" si="59"/>
        <v>245463050.23</v>
      </c>
      <c r="BK159" s="11">
        <f t="shared" si="59"/>
        <v>245463050.23</v>
      </c>
      <c r="BL159" s="11">
        <f t="shared" si="59"/>
        <v>245463050.23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</row>
    <row r="160" ht="15" customHeight="1" outlineLevel="1" spans="2:85">
      <c r="B160" s="10">
        <v>202012</v>
      </c>
      <c r="C160" s="11">
        <f t="shared" ref="C160:O160" si="60">IF(C29="","",C29+C121)</f>
        <v>1103585.08</v>
      </c>
      <c r="D160" s="11">
        <f t="shared" si="60"/>
        <v>16393037.64</v>
      </c>
      <c r="E160" s="11">
        <f t="shared" si="60"/>
        <v>16393037.64</v>
      </c>
      <c r="F160" s="11">
        <f t="shared" si="60"/>
        <v>16393037.64</v>
      </c>
      <c r="G160" s="11">
        <f t="shared" si="60"/>
        <v>16393037.64</v>
      </c>
      <c r="H160" s="11">
        <f t="shared" si="60"/>
        <v>16393037.64</v>
      </c>
      <c r="I160" s="11">
        <f t="shared" si="60"/>
        <v>16393037.64</v>
      </c>
      <c r="J160" s="11">
        <f t="shared" si="60"/>
        <v>16393037.64</v>
      </c>
      <c r="K160" s="11">
        <f t="shared" si="60"/>
        <v>16393037.64</v>
      </c>
      <c r="L160" s="11">
        <f t="shared" si="60"/>
        <v>16393037.64</v>
      </c>
      <c r="M160" s="11">
        <f t="shared" si="60"/>
        <v>16393037.64</v>
      </c>
      <c r="N160" s="11">
        <f t="shared" si="60"/>
        <v>16393037.64</v>
      </c>
      <c r="O160" s="11">
        <f t="shared" si="60"/>
        <v>16393037.64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202012</v>
      </c>
      <c r="AY160" s="11">
        <f t="shared" ref="AY160:BK160" si="61">IF(AY29="","",AY29+AY121)</f>
        <v>999168.41</v>
      </c>
      <c r="AZ160" s="11">
        <f t="shared" si="61"/>
        <v>16288620.97</v>
      </c>
      <c r="BA160" s="11">
        <f t="shared" si="61"/>
        <v>16288620.97</v>
      </c>
      <c r="BB160" s="11">
        <f t="shared" si="61"/>
        <v>16288620.97</v>
      </c>
      <c r="BC160" s="11">
        <f t="shared" si="61"/>
        <v>16288620.97</v>
      </c>
      <c r="BD160" s="11">
        <f t="shared" si="61"/>
        <v>16288620.97</v>
      </c>
      <c r="BE160" s="11">
        <f t="shared" si="61"/>
        <v>16288620.97</v>
      </c>
      <c r="BF160" s="11">
        <f t="shared" si="61"/>
        <v>16288620.97</v>
      </c>
      <c r="BG160" s="11">
        <f t="shared" si="61"/>
        <v>16288620.97</v>
      </c>
      <c r="BH160" s="11">
        <f t="shared" si="61"/>
        <v>16288620.97</v>
      </c>
      <c r="BI160" s="11">
        <f t="shared" si="61"/>
        <v>16288620.97</v>
      </c>
      <c r="BJ160" s="11">
        <f t="shared" si="61"/>
        <v>16288620.97</v>
      </c>
      <c r="BK160" s="11">
        <f t="shared" si="61"/>
        <v>16288620.97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</row>
    <row r="161" ht="15" customHeight="1" outlineLevel="1" spans="2:85">
      <c r="B161" s="10">
        <v>202103</v>
      </c>
      <c r="C161" s="11">
        <f t="shared" ref="C161:N161" si="62">IF(C30="","",C30+C122)</f>
        <v>0</v>
      </c>
      <c r="D161" s="11">
        <f t="shared" si="62"/>
        <v>0</v>
      </c>
      <c r="E161" s="11">
        <f t="shared" si="62"/>
        <v>0</v>
      </c>
      <c r="F161" s="11">
        <f t="shared" si="62"/>
        <v>0</v>
      </c>
      <c r="G161" s="11">
        <f t="shared" si="62"/>
        <v>0</v>
      </c>
      <c r="H161" s="11">
        <f t="shared" si="62"/>
        <v>0</v>
      </c>
      <c r="I161" s="11">
        <f t="shared" si="62"/>
        <v>0</v>
      </c>
      <c r="J161" s="11">
        <f t="shared" si="62"/>
        <v>0</v>
      </c>
      <c r="K161" s="11">
        <f t="shared" si="62"/>
        <v>0</v>
      </c>
      <c r="L161" s="11">
        <f t="shared" si="62"/>
        <v>0</v>
      </c>
      <c r="M161" s="11">
        <f t="shared" si="62"/>
        <v>0</v>
      </c>
      <c r="N161" s="11">
        <f t="shared" si="62"/>
        <v>0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202103</v>
      </c>
      <c r="AY161" s="11">
        <f t="shared" ref="AY161:BJ161" si="63">IF(AY30="","",AY30+AY122)</f>
        <v>0</v>
      </c>
      <c r="AZ161" s="11">
        <f t="shared" si="63"/>
        <v>0</v>
      </c>
      <c r="BA161" s="11">
        <f t="shared" si="63"/>
        <v>0</v>
      </c>
      <c r="BB161" s="11">
        <f t="shared" si="63"/>
        <v>0</v>
      </c>
      <c r="BC161" s="11">
        <f t="shared" si="63"/>
        <v>0</v>
      </c>
      <c r="BD161" s="11">
        <f t="shared" si="63"/>
        <v>0</v>
      </c>
      <c r="BE161" s="11">
        <f t="shared" si="63"/>
        <v>0</v>
      </c>
      <c r="BF161" s="11">
        <f t="shared" si="63"/>
        <v>0</v>
      </c>
      <c r="BG161" s="11">
        <f t="shared" si="63"/>
        <v>0</v>
      </c>
      <c r="BH161" s="11">
        <f t="shared" si="63"/>
        <v>0</v>
      </c>
      <c r="BI161" s="11">
        <f t="shared" si="63"/>
        <v>0</v>
      </c>
      <c r="BJ161" s="11">
        <f t="shared" si="63"/>
        <v>0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</row>
    <row r="162" ht="15" customHeight="1" outlineLevel="1" spans="2:85">
      <c r="B162" s="10">
        <v>202106</v>
      </c>
      <c r="C162" s="11">
        <f t="shared" ref="C162:M162" si="64">IF(C31="","",C31+C123)</f>
        <v>0</v>
      </c>
      <c r="D162" s="11">
        <f t="shared" si="64"/>
        <v>37766672.53</v>
      </c>
      <c r="E162" s="11">
        <f t="shared" si="64"/>
        <v>35896056.23</v>
      </c>
      <c r="F162" s="11">
        <f t="shared" si="64"/>
        <v>35760732.23</v>
      </c>
      <c r="G162" s="11">
        <f t="shared" si="64"/>
        <v>35760732.23</v>
      </c>
      <c r="H162" s="11">
        <f t="shared" si="64"/>
        <v>35760732.23</v>
      </c>
      <c r="I162" s="11">
        <f t="shared" si="64"/>
        <v>35760732.23</v>
      </c>
      <c r="J162" s="11">
        <f t="shared" si="64"/>
        <v>35760732.23</v>
      </c>
      <c r="K162" s="11">
        <f t="shared" si="64"/>
        <v>35760732.23</v>
      </c>
      <c r="L162" s="11">
        <f t="shared" si="64"/>
        <v>35760732.23</v>
      </c>
      <c r="M162" s="11">
        <f t="shared" si="64"/>
        <v>35760732.23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202106</v>
      </c>
      <c r="AY162" s="11">
        <f t="shared" ref="AY162:BI162" si="65">IF(AY31="","",AY31+AY123)</f>
        <v>0</v>
      </c>
      <c r="AZ162" s="11">
        <f t="shared" si="65"/>
        <v>30251312.86</v>
      </c>
      <c r="BA162" s="11">
        <f t="shared" si="65"/>
        <v>28755682.56</v>
      </c>
      <c r="BB162" s="11">
        <f t="shared" si="65"/>
        <v>28647423.35</v>
      </c>
      <c r="BC162" s="11">
        <f t="shared" si="65"/>
        <v>28647423.35</v>
      </c>
      <c r="BD162" s="11">
        <f t="shared" si="65"/>
        <v>28647423.35</v>
      </c>
      <c r="BE162" s="11">
        <f t="shared" si="65"/>
        <v>28647423.35</v>
      </c>
      <c r="BF162" s="11">
        <f t="shared" si="65"/>
        <v>28647423.35</v>
      </c>
      <c r="BG162" s="11">
        <f t="shared" si="65"/>
        <v>28647423.35</v>
      </c>
      <c r="BH162" s="11">
        <f t="shared" si="65"/>
        <v>28647423.35</v>
      </c>
      <c r="BI162" s="11">
        <f t="shared" si="65"/>
        <v>28647423.35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</row>
    <row r="163" ht="15" customHeight="1" outlineLevel="1" spans="2:85">
      <c r="B163" s="10">
        <v>202109</v>
      </c>
      <c r="C163" s="11">
        <f t="shared" ref="C163:L163" si="66">IF(C32="","",C32+C124)</f>
        <v>741841422.52</v>
      </c>
      <c r="D163" s="11">
        <f t="shared" si="66"/>
        <v>748746169.66</v>
      </c>
      <c r="E163" s="11">
        <f t="shared" si="66"/>
        <v>738694542.16</v>
      </c>
      <c r="F163" s="11">
        <f t="shared" si="66"/>
        <v>738811294.45</v>
      </c>
      <c r="G163" s="11">
        <f t="shared" si="66"/>
        <v>738985050.8</v>
      </c>
      <c r="H163" s="11">
        <f t="shared" si="66"/>
        <v>738985050.8</v>
      </c>
      <c r="I163" s="11">
        <f t="shared" si="66"/>
        <v>738985050.8</v>
      </c>
      <c r="J163" s="11">
        <f t="shared" si="66"/>
        <v>739014018.14</v>
      </c>
      <c r="K163" s="11">
        <f t="shared" si="66"/>
        <v>739012356.62</v>
      </c>
      <c r="L163" s="11">
        <f t="shared" si="66"/>
        <v>738972246.35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202109</v>
      </c>
      <c r="AY163" s="11">
        <f t="shared" ref="AY163:BH163" si="67">IF(AY32="","",AY32+AY124)</f>
        <v>593473138.11</v>
      </c>
      <c r="AZ163" s="11">
        <f t="shared" si="67"/>
        <v>598996931.69</v>
      </c>
      <c r="BA163" s="11">
        <f t="shared" si="67"/>
        <v>590955629.67</v>
      </c>
      <c r="BB163" s="11">
        <f t="shared" si="67"/>
        <v>591049031.5</v>
      </c>
      <c r="BC163" s="11">
        <f t="shared" si="67"/>
        <v>591188036.58</v>
      </c>
      <c r="BD163" s="11">
        <f t="shared" si="67"/>
        <v>591188036.58</v>
      </c>
      <c r="BE163" s="11">
        <f t="shared" si="67"/>
        <v>591188036.58</v>
      </c>
      <c r="BF163" s="11">
        <f t="shared" si="67"/>
        <v>591211210.45</v>
      </c>
      <c r="BG163" s="11">
        <f t="shared" si="67"/>
        <v>591209881.23</v>
      </c>
      <c r="BH163" s="11">
        <f t="shared" si="67"/>
        <v>591177793.01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</row>
    <row r="164" ht="15" customHeight="1" outlineLevel="1" spans="2:85">
      <c r="B164" s="10">
        <v>202112</v>
      </c>
      <c r="C164" s="11">
        <f t="shared" ref="C164:K164" si="68">IF(C33="","",C33+C125)</f>
        <v>4235506.05</v>
      </c>
      <c r="D164" s="11">
        <f t="shared" si="68"/>
        <v>4245178.05</v>
      </c>
      <c r="E164" s="11">
        <f t="shared" si="68"/>
        <v>4245178.05</v>
      </c>
      <c r="F164" s="11">
        <f t="shared" si="68"/>
        <v>4245178.05</v>
      </c>
      <c r="G164" s="11">
        <f t="shared" si="68"/>
        <v>4245178.05</v>
      </c>
      <c r="H164" s="11">
        <f t="shared" si="68"/>
        <v>4245178.05</v>
      </c>
      <c r="I164" s="11">
        <f t="shared" si="68"/>
        <v>4245178.05</v>
      </c>
      <c r="J164" s="11">
        <f t="shared" si="68"/>
        <v>4245178.05</v>
      </c>
      <c r="K164" s="11">
        <f t="shared" si="68"/>
        <v>4245178.05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202112</v>
      </c>
      <c r="AY164" s="11">
        <f t="shared" ref="AY164:BG164" si="69">IF(AY33="","",AY33+AY125)</f>
        <v>4158068.72</v>
      </c>
      <c r="AZ164" s="11">
        <f t="shared" si="69"/>
        <v>4165806.32</v>
      </c>
      <c r="BA164" s="11">
        <f t="shared" si="69"/>
        <v>4165806.32</v>
      </c>
      <c r="BB164" s="11">
        <f t="shared" si="69"/>
        <v>4165806.32</v>
      </c>
      <c r="BC164" s="11">
        <f t="shared" si="69"/>
        <v>4165806.32</v>
      </c>
      <c r="BD164" s="11">
        <f t="shared" si="69"/>
        <v>4165806.32</v>
      </c>
      <c r="BE164" s="11">
        <f t="shared" si="69"/>
        <v>4165806.32</v>
      </c>
      <c r="BF164" s="11">
        <f t="shared" si="69"/>
        <v>4165806.32</v>
      </c>
      <c r="BG164" s="11">
        <f t="shared" si="69"/>
        <v>4165806.32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</row>
    <row r="165" ht="15" customHeight="1" outlineLevel="1" spans="2:85">
      <c r="B165" s="10">
        <v>202203</v>
      </c>
      <c r="C165" s="11">
        <f t="shared" ref="C165:J165" si="70">IF(C34="","",C34+C126)</f>
        <v>0</v>
      </c>
      <c r="D165" s="11">
        <f t="shared" si="70"/>
        <v>0</v>
      </c>
      <c r="E165" s="11">
        <f t="shared" si="70"/>
        <v>0</v>
      </c>
      <c r="F165" s="11">
        <f t="shared" si="70"/>
        <v>0</v>
      </c>
      <c r="G165" s="11">
        <f t="shared" si="70"/>
        <v>0</v>
      </c>
      <c r="H165" s="11">
        <f t="shared" si="70"/>
        <v>0</v>
      </c>
      <c r="I165" s="11">
        <f t="shared" si="70"/>
        <v>0</v>
      </c>
      <c r="J165" s="11">
        <f t="shared" si="70"/>
        <v>0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202203</v>
      </c>
      <c r="AY165" s="11">
        <f t="shared" ref="AY165:BF165" si="71">IF(AY34="","",AY34+AY126)</f>
        <v>0</v>
      </c>
      <c r="AZ165" s="11">
        <f t="shared" si="71"/>
        <v>0</v>
      </c>
      <c r="BA165" s="11">
        <f t="shared" si="71"/>
        <v>0</v>
      </c>
      <c r="BB165" s="11">
        <f t="shared" si="71"/>
        <v>0</v>
      </c>
      <c r="BC165" s="11">
        <f t="shared" si="71"/>
        <v>0</v>
      </c>
      <c r="BD165" s="11">
        <f t="shared" si="71"/>
        <v>0</v>
      </c>
      <c r="BE165" s="11">
        <f t="shared" si="71"/>
        <v>0</v>
      </c>
      <c r="BF165" s="11">
        <f t="shared" si="71"/>
        <v>0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</row>
    <row r="166" ht="15" customHeight="1" outlineLevel="1" spans="2:85">
      <c r="B166" s="10">
        <v>202206</v>
      </c>
      <c r="C166" s="11">
        <f t="shared" ref="C166:I166" si="72">IF(C35="","",C35+C127)</f>
        <v>0</v>
      </c>
      <c r="D166" s="11">
        <f t="shared" si="72"/>
        <v>2773305.9</v>
      </c>
      <c r="E166" s="11">
        <f t="shared" si="72"/>
        <v>2922920.76</v>
      </c>
      <c r="F166" s="11">
        <f t="shared" si="72"/>
        <v>2922920.76</v>
      </c>
      <c r="G166" s="11">
        <f t="shared" si="72"/>
        <v>2922920.76</v>
      </c>
      <c r="H166" s="11">
        <f t="shared" si="72"/>
        <v>2922920.76</v>
      </c>
      <c r="I166" s="11">
        <f t="shared" si="72"/>
        <v>2922920.76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202206</v>
      </c>
      <c r="AY166" s="11">
        <f t="shared" ref="AY166:BE166" si="73">IF(AY35="","",AY35+AY127)</f>
        <v>0</v>
      </c>
      <c r="AZ166" s="11">
        <f t="shared" si="73"/>
        <v>2218644.71</v>
      </c>
      <c r="BA166" s="11">
        <f t="shared" si="73"/>
        <v>2338336.62</v>
      </c>
      <c r="BB166" s="11">
        <f t="shared" si="73"/>
        <v>2338336.62</v>
      </c>
      <c r="BC166" s="11">
        <f t="shared" si="73"/>
        <v>2338336.62</v>
      </c>
      <c r="BD166" s="11">
        <f t="shared" si="73"/>
        <v>2338336.62</v>
      </c>
      <c r="BE166" s="11">
        <f t="shared" si="73"/>
        <v>2338336.62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</row>
    <row r="167" ht="15" customHeight="1" outlineLevel="1" spans="2:85">
      <c r="B167" s="10">
        <v>202209</v>
      </c>
      <c r="C167" s="11">
        <f t="shared" ref="C167:H167" si="74">IF(C36="","",C36+C128)</f>
        <v>897615796.49</v>
      </c>
      <c r="D167" s="11">
        <f t="shared" si="74"/>
        <v>875605438.42</v>
      </c>
      <c r="E167" s="11">
        <f t="shared" si="74"/>
        <v>874894038.24</v>
      </c>
      <c r="F167" s="11">
        <f t="shared" si="74"/>
        <v>875441783.21</v>
      </c>
      <c r="G167" s="11">
        <f t="shared" si="74"/>
        <v>875441783.21</v>
      </c>
      <c r="H167" s="11">
        <f t="shared" si="74"/>
        <v>874987553.79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202209</v>
      </c>
      <c r="AY167" s="11">
        <f t="shared" ref="AY167:BD167" si="75">IF(AY36="","",AY36+AY128)</f>
        <v>719506959.51</v>
      </c>
      <c r="AZ167" s="11">
        <f t="shared" si="75"/>
        <v>704011360.28</v>
      </c>
      <c r="BA167" s="11">
        <f t="shared" si="75"/>
        <v>703442239.94</v>
      </c>
      <c r="BB167" s="11">
        <f t="shared" si="75"/>
        <v>703880435.92</v>
      </c>
      <c r="BC167" s="11">
        <f t="shared" si="75"/>
        <v>703880435.92</v>
      </c>
      <c r="BD167" s="11">
        <f t="shared" si="75"/>
        <v>703517052.39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</row>
    <row r="168" ht="15" customHeight="1" outlineLevel="1" spans="2:85">
      <c r="B168" s="10">
        <v>202212</v>
      </c>
      <c r="C168" s="11">
        <f>IF(C37="","",C37+C129)</f>
        <v>64613844.62</v>
      </c>
      <c r="D168" s="11">
        <f>IF(D37="","",D37+D129)</f>
        <v>65113844.12</v>
      </c>
      <c r="E168" s="11">
        <f>IF(E37="","",E37+E129)</f>
        <v>65113844.12</v>
      </c>
      <c r="F168" s="11">
        <f>IF(F37="","",F37+F129)</f>
        <v>65112003.22</v>
      </c>
      <c r="G168" s="11">
        <f>IF(G37="","",G37+G129)</f>
        <v>65112003.22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202212</v>
      </c>
      <c r="AY168" s="11">
        <f>IF(AY37="","",AY37+AY129)</f>
        <v>64296609.6</v>
      </c>
      <c r="AZ168" s="11">
        <f>IF(AZ37="","",AZ37+AZ129)</f>
        <v>64796609.1</v>
      </c>
      <c r="BA168" s="11">
        <f>IF(BA37="","",BA37+BA129)</f>
        <v>64796609.1</v>
      </c>
      <c r="BB168" s="11">
        <f>IF(BB37="","",BB37+BB129)</f>
        <v>64794768.2</v>
      </c>
      <c r="BC168" s="11">
        <f>IF(BC37="","",BC37+BC129)</f>
        <v>64794768.2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</row>
    <row r="169" ht="15" customHeight="1" outlineLevel="1" spans="2:85">
      <c r="B169" s="10">
        <v>202303</v>
      </c>
      <c r="C169" s="11">
        <f>IF(C38="","",C38+C130)</f>
        <v>0</v>
      </c>
      <c r="D169" s="11">
        <f>IF(D38="","",D38+D130)</f>
        <v>0</v>
      </c>
      <c r="E169" s="11">
        <f>IF(E38="","",E38+E130)</f>
        <v>0</v>
      </c>
      <c r="F169" s="11">
        <f>IF(F38="","",F38+F130)</f>
        <v>0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202303</v>
      </c>
      <c r="AY169" s="11">
        <f>IF(AY38="","",AY38+AY130)</f>
        <v>0</v>
      </c>
      <c r="AZ169" s="11">
        <f>IF(AZ38="","",AZ38+AZ130)</f>
        <v>0</v>
      </c>
      <c r="BA169" s="11">
        <f>IF(BA38="","",BA38+BA130)</f>
        <v>0</v>
      </c>
      <c r="BB169" s="11">
        <f>IF(BB38="","",BB38+BB130)</f>
        <v>0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</row>
    <row r="170" ht="15" customHeight="1" outlineLevel="1" spans="2:85">
      <c r="B170" s="10">
        <v>202306</v>
      </c>
      <c r="C170" s="11">
        <f>IF(C39="","",C39+C131)</f>
        <v>0</v>
      </c>
      <c r="D170" s="11">
        <f>IF(D39="","",D39+D131)</f>
        <v>50533570.66</v>
      </c>
      <c r="E170" s="11">
        <f>IF(E39="","",E39+E131)</f>
        <v>48326681.97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202306</v>
      </c>
      <c r="AY170" s="11">
        <f>IF(AY39="","",AY39+AY131)</f>
        <v>0</v>
      </c>
      <c r="AZ170" s="11">
        <f>IF(AZ39="","",AZ39+AZ131)</f>
        <v>42953534.84</v>
      </c>
      <c r="BA170" s="11">
        <f>IF(BA39="","",BA39+BA131)</f>
        <v>41077679.7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</row>
    <row r="171" ht="15" customHeight="1" outlineLevel="1" spans="2:85">
      <c r="B171" s="10">
        <v>202309</v>
      </c>
      <c r="C171" s="11">
        <f>IF(C40="","",C40+C132)</f>
        <v>1510682656.84</v>
      </c>
      <c r="D171" s="11">
        <f>IF(D40="","",D40+D132)</f>
        <v>1515135564.78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202309</v>
      </c>
      <c r="AY171" s="11">
        <f>IF(AY40="","",AY40+AY132)</f>
        <v>1283538210.11</v>
      </c>
      <c r="AZ171" s="11">
        <f>IF(AZ40="","",AZ40+AZ132)</f>
        <v>1283665619.84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</row>
    <row r="172" ht="15" customHeight="1" outlineLevel="1" spans="2:85">
      <c r="B172" s="10">
        <v>202312</v>
      </c>
      <c r="C172" s="11">
        <f>IF(C41="","",C41+C133)</f>
        <v>18698625.67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202312</v>
      </c>
      <c r="AY172" s="11">
        <f>IF(AY41="","",AY41+AY133)</f>
        <v>18054097.09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</row>
    <row r="173" ht="15" customHeight="1"/>
    <row r="174" ht="15" customHeight="1" spans="2:8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</row>
    <row r="175" ht="15" customHeight="1" outlineLevel="1" spans="2:8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ht="15" customHeight="1" outlineLevel="1" spans="2:8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</row>
    <row r="177" ht="15" customHeight="1" outlineLevel="1" spans="2:85">
      <c r="B177" s="10">
        <v>201506</v>
      </c>
      <c r="C177" s="13">
        <f t="shared" ref="C177:AJ185" si="76">IFERROR(IF(D138="","",D138/C138),0)</f>
        <v>0</v>
      </c>
      <c r="D177" s="13">
        <f t="shared" si="76"/>
        <v>0.988226233057402</v>
      </c>
      <c r="E177" s="13">
        <f t="shared" si="76"/>
        <v>0.97778101567839</v>
      </c>
      <c r="F177" s="13">
        <f t="shared" si="76"/>
        <v>1</v>
      </c>
      <c r="G177" s="13">
        <f t="shared" si="76"/>
        <v>1</v>
      </c>
      <c r="H177" s="13">
        <f t="shared" si="76"/>
        <v>1</v>
      </c>
      <c r="I177" s="13">
        <f t="shared" si="76"/>
        <v>1</v>
      </c>
      <c r="J177" s="13">
        <f t="shared" si="76"/>
        <v>1</v>
      </c>
      <c r="K177" s="13">
        <f t="shared" si="76"/>
        <v>1</v>
      </c>
      <c r="L177" s="13">
        <f t="shared" si="76"/>
        <v>1</v>
      </c>
      <c r="M177" s="13">
        <f t="shared" si="76"/>
        <v>1</v>
      </c>
      <c r="N177" s="13">
        <f t="shared" si="76"/>
        <v>1</v>
      </c>
      <c r="O177" s="13">
        <f t="shared" si="76"/>
        <v>1</v>
      </c>
      <c r="P177" s="13">
        <f t="shared" si="76"/>
        <v>1</v>
      </c>
      <c r="Q177" s="13">
        <f t="shared" si="76"/>
        <v>1</v>
      </c>
      <c r="R177" s="13">
        <f t="shared" si="76"/>
        <v>1</v>
      </c>
      <c r="S177" s="13">
        <f t="shared" si="76"/>
        <v>1</v>
      </c>
      <c r="T177" s="13">
        <f t="shared" si="76"/>
        <v>1</v>
      </c>
      <c r="U177" s="13">
        <f t="shared" si="76"/>
        <v>1</v>
      </c>
      <c r="V177" s="13">
        <f t="shared" si="76"/>
        <v>1</v>
      </c>
      <c r="W177" s="13">
        <f t="shared" si="76"/>
        <v>1</v>
      </c>
      <c r="X177" s="13">
        <f t="shared" si="76"/>
        <v>1</v>
      </c>
      <c r="Y177" s="13">
        <f t="shared" si="76"/>
        <v>1</v>
      </c>
      <c r="Z177" s="13">
        <f t="shared" si="76"/>
        <v>1</v>
      </c>
      <c r="AA177" s="13">
        <f t="shared" si="76"/>
        <v>1</v>
      </c>
      <c r="AB177" s="13">
        <f t="shared" si="76"/>
        <v>1</v>
      </c>
      <c r="AC177" s="13">
        <f t="shared" si="76"/>
        <v>1</v>
      </c>
      <c r="AD177" s="13">
        <f t="shared" si="76"/>
        <v>1</v>
      </c>
      <c r="AE177" s="13">
        <f t="shared" si="76"/>
        <v>1</v>
      </c>
      <c r="AF177" s="13">
        <f t="shared" si="76"/>
        <v>1</v>
      </c>
      <c r="AG177" s="13">
        <f t="shared" si="76"/>
        <v>1</v>
      </c>
      <c r="AH177" s="13">
        <f t="shared" si="76"/>
        <v>1</v>
      </c>
      <c r="AI177" s="13">
        <f t="shared" si="76"/>
        <v>1</v>
      </c>
      <c r="AJ177" s="13">
        <f t="shared" si="76"/>
        <v>1</v>
      </c>
      <c r="AK177" s="13" t="str">
        <f>IFERROR(IF(AL138="","",AL138/AK138),0)</f>
        <v/>
      </c>
      <c r="AX177" s="10">
        <v>201506</v>
      </c>
      <c r="AY177" s="13">
        <f t="shared" ref="AY177:CF185" si="77">IFERROR(IF(AZ138="","",AZ138/AY138),0)</f>
        <v>0</v>
      </c>
      <c r="AZ177" s="13">
        <f t="shared" si="77"/>
        <v>0.988226233057402</v>
      </c>
      <c r="BA177" s="13">
        <f t="shared" si="77"/>
        <v>0.97778101567839</v>
      </c>
      <c r="BB177" s="13">
        <f t="shared" si="77"/>
        <v>1</v>
      </c>
      <c r="BC177" s="13">
        <f t="shared" si="77"/>
        <v>1</v>
      </c>
      <c r="BD177" s="13">
        <f t="shared" si="77"/>
        <v>1</v>
      </c>
      <c r="BE177" s="13">
        <f t="shared" si="77"/>
        <v>1</v>
      </c>
      <c r="BF177" s="13">
        <f t="shared" si="77"/>
        <v>1</v>
      </c>
      <c r="BG177" s="13">
        <f t="shared" si="77"/>
        <v>1</v>
      </c>
      <c r="BH177" s="13">
        <f t="shared" si="77"/>
        <v>1</v>
      </c>
      <c r="BI177" s="13">
        <f t="shared" si="77"/>
        <v>1</v>
      </c>
      <c r="BJ177" s="13">
        <f t="shared" si="77"/>
        <v>1</v>
      </c>
      <c r="BK177" s="13">
        <f t="shared" si="77"/>
        <v>1</v>
      </c>
      <c r="BL177" s="13">
        <f t="shared" si="77"/>
        <v>1</v>
      </c>
      <c r="BM177" s="13">
        <f t="shared" si="77"/>
        <v>1</v>
      </c>
      <c r="BN177" s="13">
        <f t="shared" si="77"/>
        <v>1</v>
      </c>
      <c r="BO177" s="13">
        <f t="shared" si="77"/>
        <v>1</v>
      </c>
      <c r="BP177" s="13">
        <f t="shared" si="77"/>
        <v>1</v>
      </c>
      <c r="BQ177" s="13">
        <f t="shared" si="77"/>
        <v>1</v>
      </c>
      <c r="BR177" s="13">
        <f t="shared" si="77"/>
        <v>1</v>
      </c>
      <c r="BS177" s="13">
        <f t="shared" si="77"/>
        <v>1</v>
      </c>
      <c r="BT177" s="13">
        <f t="shared" si="77"/>
        <v>1</v>
      </c>
      <c r="BU177" s="13">
        <f t="shared" si="77"/>
        <v>1</v>
      </c>
      <c r="BV177" s="13">
        <f t="shared" si="77"/>
        <v>1</v>
      </c>
      <c r="BW177" s="13">
        <f t="shared" si="77"/>
        <v>1</v>
      </c>
      <c r="BX177" s="13">
        <f t="shared" si="77"/>
        <v>1</v>
      </c>
      <c r="BY177" s="13">
        <f t="shared" si="77"/>
        <v>1</v>
      </c>
      <c r="BZ177" s="13">
        <f t="shared" si="77"/>
        <v>1</v>
      </c>
      <c r="CA177" s="13">
        <f t="shared" si="77"/>
        <v>1</v>
      </c>
      <c r="CB177" s="13">
        <f t="shared" si="77"/>
        <v>1</v>
      </c>
      <c r="CC177" s="13">
        <f t="shared" si="77"/>
        <v>1</v>
      </c>
      <c r="CD177" s="13">
        <f t="shared" si="77"/>
        <v>1</v>
      </c>
      <c r="CE177" s="13">
        <f t="shared" si="77"/>
        <v>1</v>
      </c>
      <c r="CF177" s="13">
        <f t="shared" si="77"/>
        <v>1</v>
      </c>
      <c r="CG177" s="13" t="str">
        <f>IFERROR(IF(CH138="","",CH138/CG138),0)</f>
        <v/>
      </c>
    </row>
    <row r="178" ht="15" customHeight="1" outlineLevel="1" spans="2:85">
      <c r="B178" s="10">
        <v>201509</v>
      </c>
      <c r="C178" s="13">
        <f t="shared" si="76"/>
        <v>0.730726945573906</v>
      </c>
      <c r="D178" s="13">
        <f t="shared" si="76"/>
        <v>0.926461454926178</v>
      </c>
      <c r="E178" s="13">
        <f t="shared" si="76"/>
        <v>0.998505656583405</v>
      </c>
      <c r="F178" s="13">
        <f t="shared" si="76"/>
        <v>0.999559821761339</v>
      </c>
      <c r="G178" s="13">
        <f t="shared" si="76"/>
        <v>0.999956956454652</v>
      </c>
      <c r="H178" s="13">
        <f t="shared" si="76"/>
        <v>1.00003222651754</v>
      </c>
      <c r="I178" s="13">
        <f t="shared" si="76"/>
        <v>1</v>
      </c>
      <c r="J178" s="13">
        <f t="shared" si="76"/>
        <v>1</v>
      </c>
      <c r="K178" s="13">
        <f t="shared" si="76"/>
        <v>1</v>
      </c>
      <c r="L178" s="13">
        <f t="shared" si="76"/>
        <v>1</v>
      </c>
      <c r="M178" s="13">
        <f t="shared" si="76"/>
        <v>1</v>
      </c>
      <c r="N178" s="13">
        <f t="shared" si="76"/>
        <v>1</v>
      </c>
      <c r="O178" s="13">
        <f t="shared" si="76"/>
        <v>1</v>
      </c>
      <c r="P178" s="13">
        <f t="shared" si="76"/>
        <v>1.00000042225682</v>
      </c>
      <c r="Q178" s="13">
        <f t="shared" si="76"/>
        <v>0.998418531198824</v>
      </c>
      <c r="R178" s="13">
        <f t="shared" si="76"/>
        <v>1</v>
      </c>
      <c r="S178" s="13">
        <f t="shared" si="76"/>
        <v>1</v>
      </c>
      <c r="T178" s="13">
        <f t="shared" si="76"/>
        <v>1</v>
      </c>
      <c r="U178" s="13">
        <f t="shared" si="76"/>
        <v>1</v>
      </c>
      <c r="V178" s="13">
        <f t="shared" si="76"/>
        <v>1</v>
      </c>
      <c r="W178" s="13">
        <f t="shared" si="76"/>
        <v>1</v>
      </c>
      <c r="X178" s="13">
        <f t="shared" si="76"/>
        <v>1</v>
      </c>
      <c r="Y178" s="13">
        <f t="shared" si="76"/>
        <v>1</v>
      </c>
      <c r="Z178" s="13">
        <f t="shared" si="76"/>
        <v>1</v>
      </c>
      <c r="AA178" s="13">
        <f t="shared" si="76"/>
        <v>1</v>
      </c>
      <c r="AB178" s="13">
        <f t="shared" si="76"/>
        <v>1</v>
      </c>
      <c r="AC178" s="13">
        <f t="shared" si="76"/>
        <v>1</v>
      </c>
      <c r="AD178" s="13">
        <f t="shared" si="76"/>
        <v>1</v>
      </c>
      <c r="AE178" s="13">
        <f t="shared" si="76"/>
        <v>1</v>
      </c>
      <c r="AF178" s="13">
        <f t="shared" si="76"/>
        <v>1</v>
      </c>
      <c r="AG178" s="13">
        <f t="shared" si="76"/>
        <v>1</v>
      </c>
      <c r="AH178" s="13">
        <f t="shared" si="76"/>
        <v>1</v>
      </c>
      <c r="AI178" s="13">
        <f t="shared" si="76"/>
        <v>1</v>
      </c>
      <c r="AJ178" s="13" t="str">
        <f t="shared" si="76"/>
        <v/>
      </c>
      <c r="AK178" s="13" t="s">
        <v>25</v>
      </c>
      <c r="AX178" s="10">
        <v>201509</v>
      </c>
      <c r="AY178" s="13">
        <f t="shared" si="77"/>
        <v>0.730726945573906</v>
      </c>
      <c r="AZ178" s="13">
        <f t="shared" si="77"/>
        <v>0.926461454926178</v>
      </c>
      <c r="BA178" s="13">
        <f t="shared" si="77"/>
        <v>0.998505656583405</v>
      </c>
      <c r="BB178" s="13">
        <f t="shared" si="77"/>
        <v>0.999559821761339</v>
      </c>
      <c r="BC178" s="13">
        <f t="shared" si="77"/>
        <v>0.999956956454652</v>
      </c>
      <c r="BD178" s="13">
        <f t="shared" si="77"/>
        <v>1.00003222651754</v>
      </c>
      <c r="BE178" s="13">
        <f t="shared" si="77"/>
        <v>1</v>
      </c>
      <c r="BF178" s="13">
        <f t="shared" si="77"/>
        <v>1</v>
      </c>
      <c r="BG178" s="13">
        <f t="shared" si="77"/>
        <v>1</v>
      </c>
      <c r="BH178" s="13">
        <f t="shared" si="77"/>
        <v>1</v>
      </c>
      <c r="BI178" s="13">
        <f t="shared" si="77"/>
        <v>1</v>
      </c>
      <c r="BJ178" s="13">
        <f t="shared" si="77"/>
        <v>1</v>
      </c>
      <c r="BK178" s="13">
        <f t="shared" si="77"/>
        <v>1</v>
      </c>
      <c r="BL178" s="13">
        <f t="shared" si="77"/>
        <v>1.00000042225682</v>
      </c>
      <c r="BM178" s="13">
        <f t="shared" si="77"/>
        <v>0.998418531198824</v>
      </c>
      <c r="BN178" s="13">
        <f t="shared" si="77"/>
        <v>1</v>
      </c>
      <c r="BO178" s="13">
        <f t="shared" si="77"/>
        <v>1</v>
      </c>
      <c r="BP178" s="13">
        <f t="shared" si="77"/>
        <v>1</v>
      </c>
      <c r="BQ178" s="13">
        <f t="shared" si="77"/>
        <v>1</v>
      </c>
      <c r="BR178" s="13">
        <f t="shared" si="77"/>
        <v>1</v>
      </c>
      <c r="BS178" s="13">
        <f t="shared" si="77"/>
        <v>1</v>
      </c>
      <c r="BT178" s="13">
        <f t="shared" si="77"/>
        <v>1</v>
      </c>
      <c r="BU178" s="13">
        <f t="shared" si="77"/>
        <v>1</v>
      </c>
      <c r="BV178" s="13">
        <f t="shared" si="77"/>
        <v>1</v>
      </c>
      <c r="BW178" s="13">
        <f t="shared" si="77"/>
        <v>1</v>
      </c>
      <c r="BX178" s="13">
        <f t="shared" si="77"/>
        <v>1</v>
      </c>
      <c r="BY178" s="13">
        <f t="shared" si="77"/>
        <v>1</v>
      </c>
      <c r="BZ178" s="13">
        <f t="shared" si="77"/>
        <v>1</v>
      </c>
      <c r="CA178" s="13">
        <f t="shared" si="77"/>
        <v>1</v>
      </c>
      <c r="CB178" s="13">
        <f t="shared" si="77"/>
        <v>1</v>
      </c>
      <c r="CC178" s="13">
        <f t="shared" si="77"/>
        <v>1</v>
      </c>
      <c r="CD178" s="13">
        <f t="shared" si="77"/>
        <v>1</v>
      </c>
      <c r="CE178" s="13">
        <f t="shared" si="77"/>
        <v>1</v>
      </c>
      <c r="CF178" s="13" t="str">
        <f t="shared" si="77"/>
        <v/>
      </c>
      <c r="CG178" s="13" t="s">
        <v>25</v>
      </c>
    </row>
    <row r="179" ht="15" customHeight="1" outlineLevel="1" spans="2:85">
      <c r="B179" s="10">
        <v>201512</v>
      </c>
      <c r="C179" s="13">
        <f t="shared" si="76"/>
        <v>0.896345098039216</v>
      </c>
      <c r="D179" s="13">
        <f t="shared" si="76"/>
        <v>1</v>
      </c>
      <c r="E179" s="13">
        <f t="shared" si="76"/>
        <v>1</v>
      </c>
      <c r="F179" s="13">
        <f t="shared" si="76"/>
        <v>1</v>
      </c>
      <c r="G179" s="13">
        <f t="shared" si="76"/>
        <v>1</v>
      </c>
      <c r="H179" s="13">
        <f t="shared" si="76"/>
        <v>1</v>
      </c>
      <c r="I179" s="13">
        <f t="shared" si="76"/>
        <v>1</v>
      </c>
      <c r="J179" s="13">
        <f t="shared" si="76"/>
        <v>1</v>
      </c>
      <c r="K179" s="13">
        <f t="shared" si="76"/>
        <v>1</v>
      </c>
      <c r="L179" s="13">
        <f t="shared" si="76"/>
        <v>1</v>
      </c>
      <c r="M179" s="13">
        <f t="shared" si="76"/>
        <v>1</v>
      </c>
      <c r="N179" s="13">
        <f t="shared" si="76"/>
        <v>1</v>
      </c>
      <c r="O179" s="13">
        <f t="shared" si="76"/>
        <v>1</v>
      </c>
      <c r="P179" s="13">
        <f t="shared" si="76"/>
        <v>1</v>
      </c>
      <c r="Q179" s="13">
        <f t="shared" si="76"/>
        <v>1</v>
      </c>
      <c r="R179" s="13">
        <f t="shared" si="76"/>
        <v>1</v>
      </c>
      <c r="S179" s="13">
        <f t="shared" si="76"/>
        <v>1</v>
      </c>
      <c r="T179" s="13">
        <f t="shared" si="76"/>
        <v>1</v>
      </c>
      <c r="U179" s="13">
        <f t="shared" si="76"/>
        <v>1</v>
      </c>
      <c r="V179" s="13">
        <f t="shared" si="76"/>
        <v>1</v>
      </c>
      <c r="W179" s="13">
        <f t="shared" si="76"/>
        <v>1</v>
      </c>
      <c r="X179" s="13">
        <f t="shared" si="76"/>
        <v>1</v>
      </c>
      <c r="Y179" s="13">
        <f t="shared" si="76"/>
        <v>1</v>
      </c>
      <c r="Z179" s="13">
        <f t="shared" si="76"/>
        <v>1</v>
      </c>
      <c r="AA179" s="13">
        <f t="shared" si="76"/>
        <v>1</v>
      </c>
      <c r="AB179" s="13">
        <f t="shared" si="76"/>
        <v>1</v>
      </c>
      <c r="AC179" s="13">
        <f t="shared" si="76"/>
        <v>1</v>
      </c>
      <c r="AD179" s="13">
        <f t="shared" si="76"/>
        <v>1</v>
      </c>
      <c r="AE179" s="13">
        <f t="shared" si="76"/>
        <v>1</v>
      </c>
      <c r="AF179" s="13">
        <f t="shared" si="76"/>
        <v>1</v>
      </c>
      <c r="AG179" s="13">
        <f t="shared" si="76"/>
        <v>1</v>
      </c>
      <c r="AH179" s="13">
        <f t="shared" si="76"/>
        <v>1</v>
      </c>
      <c r="AI179" s="13" t="str">
        <f t="shared" si="76"/>
        <v/>
      </c>
      <c r="AJ179" s="13" t="s">
        <v>25</v>
      </c>
      <c r="AK179" s="13" t="s">
        <v>25</v>
      </c>
      <c r="AX179" s="10">
        <v>201512</v>
      </c>
      <c r="AY179" s="13">
        <f t="shared" si="77"/>
        <v>0.896345098039216</v>
      </c>
      <c r="AZ179" s="13">
        <f t="shared" si="77"/>
        <v>1</v>
      </c>
      <c r="BA179" s="13">
        <f t="shared" si="77"/>
        <v>1</v>
      </c>
      <c r="BB179" s="13">
        <f t="shared" si="77"/>
        <v>1</v>
      </c>
      <c r="BC179" s="13">
        <f t="shared" si="77"/>
        <v>1</v>
      </c>
      <c r="BD179" s="13">
        <f t="shared" si="77"/>
        <v>1</v>
      </c>
      <c r="BE179" s="13">
        <f t="shared" si="77"/>
        <v>1</v>
      </c>
      <c r="BF179" s="13">
        <f t="shared" si="77"/>
        <v>1</v>
      </c>
      <c r="BG179" s="13">
        <f t="shared" si="77"/>
        <v>1</v>
      </c>
      <c r="BH179" s="13">
        <f t="shared" si="77"/>
        <v>1</v>
      </c>
      <c r="BI179" s="13">
        <f t="shared" si="77"/>
        <v>1</v>
      </c>
      <c r="BJ179" s="13">
        <f t="shared" si="77"/>
        <v>1</v>
      </c>
      <c r="BK179" s="13">
        <f t="shared" si="77"/>
        <v>1</v>
      </c>
      <c r="BL179" s="13">
        <f t="shared" si="77"/>
        <v>1</v>
      </c>
      <c r="BM179" s="13">
        <f t="shared" si="77"/>
        <v>1</v>
      </c>
      <c r="BN179" s="13">
        <f t="shared" si="77"/>
        <v>1</v>
      </c>
      <c r="BO179" s="13">
        <f t="shared" si="77"/>
        <v>1</v>
      </c>
      <c r="BP179" s="13">
        <f t="shared" si="77"/>
        <v>1</v>
      </c>
      <c r="BQ179" s="13">
        <f t="shared" si="77"/>
        <v>1</v>
      </c>
      <c r="BR179" s="13">
        <f t="shared" si="77"/>
        <v>1</v>
      </c>
      <c r="BS179" s="13">
        <f t="shared" si="77"/>
        <v>1</v>
      </c>
      <c r="BT179" s="13">
        <f t="shared" si="77"/>
        <v>1</v>
      </c>
      <c r="BU179" s="13">
        <f t="shared" si="77"/>
        <v>1</v>
      </c>
      <c r="BV179" s="13">
        <f t="shared" si="77"/>
        <v>1</v>
      </c>
      <c r="BW179" s="13">
        <f t="shared" si="77"/>
        <v>1</v>
      </c>
      <c r="BX179" s="13">
        <f t="shared" si="77"/>
        <v>1</v>
      </c>
      <c r="BY179" s="13">
        <f t="shared" si="77"/>
        <v>1</v>
      </c>
      <c r="BZ179" s="13">
        <f t="shared" si="77"/>
        <v>1</v>
      </c>
      <c r="CA179" s="13">
        <f t="shared" si="77"/>
        <v>1</v>
      </c>
      <c r="CB179" s="13">
        <f t="shared" si="77"/>
        <v>1</v>
      </c>
      <c r="CC179" s="13">
        <f t="shared" si="77"/>
        <v>1</v>
      </c>
      <c r="CD179" s="13">
        <f t="shared" si="77"/>
        <v>1</v>
      </c>
      <c r="CE179" s="13" t="str">
        <f t="shared" si="77"/>
        <v/>
      </c>
      <c r="CF179" s="13" t="s">
        <v>25</v>
      </c>
      <c r="CG179" s="13" t="s">
        <v>25</v>
      </c>
    </row>
    <row r="180" ht="15" customHeight="1" outlineLevel="1" spans="2:85">
      <c r="B180" s="10">
        <v>201603</v>
      </c>
      <c r="C180" s="13">
        <f t="shared" si="76"/>
        <v>0</v>
      </c>
      <c r="D180" s="13">
        <f t="shared" si="76"/>
        <v>0</v>
      </c>
      <c r="E180" s="13">
        <f t="shared" si="76"/>
        <v>0</v>
      </c>
      <c r="F180" s="13">
        <f t="shared" si="76"/>
        <v>0</v>
      </c>
      <c r="G180" s="13">
        <f t="shared" si="76"/>
        <v>0</v>
      </c>
      <c r="H180" s="13">
        <f t="shared" si="76"/>
        <v>0</v>
      </c>
      <c r="I180" s="13">
        <f t="shared" si="76"/>
        <v>0</v>
      </c>
      <c r="J180" s="13">
        <f t="shared" si="76"/>
        <v>0</v>
      </c>
      <c r="K180" s="13">
        <f t="shared" si="76"/>
        <v>0</v>
      </c>
      <c r="L180" s="13">
        <f t="shared" si="76"/>
        <v>0</v>
      </c>
      <c r="M180" s="13">
        <f t="shared" si="76"/>
        <v>0</v>
      </c>
      <c r="N180" s="13">
        <f t="shared" si="76"/>
        <v>0</v>
      </c>
      <c r="O180" s="13">
        <f t="shared" si="76"/>
        <v>0</v>
      </c>
      <c r="P180" s="13">
        <f t="shared" si="76"/>
        <v>0</v>
      </c>
      <c r="Q180" s="13">
        <f t="shared" si="76"/>
        <v>0</v>
      </c>
      <c r="R180" s="13">
        <f t="shared" si="76"/>
        <v>0</v>
      </c>
      <c r="S180" s="13">
        <f t="shared" si="76"/>
        <v>0</v>
      </c>
      <c r="T180" s="13">
        <f t="shared" si="76"/>
        <v>0</v>
      </c>
      <c r="U180" s="13">
        <f t="shared" si="76"/>
        <v>0</v>
      </c>
      <c r="V180" s="13">
        <f t="shared" si="76"/>
        <v>0</v>
      </c>
      <c r="W180" s="13">
        <f t="shared" si="76"/>
        <v>0</v>
      </c>
      <c r="X180" s="13">
        <f t="shared" si="76"/>
        <v>0</v>
      </c>
      <c r="Y180" s="13">
        <f t="shared" si="76"/>
        <v>0</v>
      </c>
      <c r="Z180" s="13">
        <f t="shared" si="76"/>
        <v>0</v>
      </c>
      <c r="AA180" s="13">
        <f t="shared" si="76"/>
        <v>0</v>
      </c>
      <c r="AB180" s="13">
        <f t="shared" si="76"/>
        <v>0</v>
      </c>
      <c r="AC180" s="13">
        <f t="shared" si="76"/>
        <v>0</v>
      </c>
      <c r="AD180" s="13">
        <f t="shared" si="76"/>
        <v>0</v>
      </c>
      <c r="AE180" s="13">
        <f t="shared" si="76"/>
        <v>0</v>
      </c>
      <c r="AF180" s="13">
        <f t="shared" si="76"/>
        <v>0</v>
      </c>
      <c r="AG180" s="13">
        <f t="shared" si="76"/>
        <v>0</v>
      </c>
      <c r="AH180" s="13" t="str">
        <f t="shared" si="76"/>
        <v/>
      </c>
      <c r="AI180" s="13" t="s">
        <v>25</v>
      </c>
      <c r="AJ180" s="13" t="s">
        <v>25</v>
      </c>
      <c r="AK180" s="13" t="s">
        <v>25</v>
      </c>
      <c r="AX180" s="10">
        <v>201603</v>
      </c>
      <c r="AY180" s="13">
        <f t="shared" si="77"/>
        <v>0</v>
      </c>
      <c r="AZ180" s="13">
        <f t="shared" si="77"/>
        <v>0</v>
      </c>
      <c r="BA180" s="13">
        <f t="shared" si="77"/>
        <v>0</v>
      </c>
      <c r="BB180" s="13">
        <f t="shared" si="77"/>
        <v>0</v>
      </c>
      <c r="BC180" s="13">
        <f t="shared" si="77"/>
        <v>0</v>
      </c>
      <c r="BD180" s="13">
        <f t="shared" si="77"/>
        <v>0</v>
      </c>
      <c r="BE180" s="13">
        <f t="shared" si="77"/>
        <v>0</v>
      </c>
      <c r="BF180" s="13">
        <f t="shared" si="77"/>
        <v>0</v>
      </c>
      <c r="BG180" s="13">
        <f t="shared" si="77"/>
        <v>0</v>
      </c>
      <c r="BH180" s="13">
        <f t="shared" si="77"/>
        <v>0</v>
      </c>
      <c r="BI180" s="13">
        <f t="shared" si="77"/>
        <v>0</v>
      </c>
      <c r="BJ180" s="13">
        <f t="shared" si="77"/>
        <v>0</v>
      </c>
      <c r="BK180" s="13">
        <f t="shared" si="77"/>
        <v>0</v>
      </c>
      <c r="BL180" s="13">
        <f t="shared" si="77"/>
        <v>0</v>
      </c>
      <c r="BM180" s="13">
        <f t="shared" si="77"/>
        <v>0</v>
      </c>
      <c r="BN180" s="13">
        <f t="shared" si="77"/>
        <v>0</v>
      </c>
      <c r="BO180" s="13">
        <f t="shared" si="77"/>
        <v>0</v>
      </c>
      <c r="BP180" s="13">
        <f t="shared" si="77"/>
        <v>0</v>
      </c>
      <c r="BQ180" s="13">
        <f t="shared" si="77"/>
        <v>0</v>
      </c>
      <c r="BR180" s="13">
        <f t="shared" si="77"/>
        <v>0</v>
      </c>
      <c r="BS180" s="13">
        <f t="shared" si="77"/>
        <v>0</v>
      </c>
      <c r="BT180" s="13">
        <f t="shared" si="77"/>
        <v>0</v>
      </c>
      <c r="BU180" s="13">
        <f t="shared" si="77"/>
        <v>0</v>
      </c>
      <c r="BV180" s="13">
        <f t="shared" si="77"/>
        <v>0</v>
      </c>
      <c r="BW180" s="13">
        <f t="shared" si="77"/>
        <v>0</v>
      </c>
      <c r="BX180" s="13">
        <f t="shared" si="77"/>
        <v>0</v>
      </c>
      <c r="BY180" s="13">
        <f t="shared" si="77"/>
        <v>0</v>
      </c>
      <c r="BZ180" s="13">
        <f t="shared" si="77"/>
        <v>0</v>
      </c>
      <c r="CA180" s="13">
        <f t="shared" si="77"/>
        <v>0</v>
      </c>
      <c r="CB180" s="13">
        <f t="shared" si="77"/>
        <v>0</v>
      </c>
      <c r="CC180" s="13">
        <f t="shared" si="77"/>
        <v>0</v>
      </c>
      <c r="CD180" s="13" t="str">
        <f t="shared" si="77"/>
        <v/>
      </c>
      <c r="CE180" s="13" t="s">
        <v>25</v>
      </c>
      <c r="CF180" s="13" t="s">
        <v>25</v>
      </c>
      <c r="CG180" s="13" t="s">
        <v>25</v>
      </c>
    </row>
    <row r="181" ht="15" customHeight="1" outlineLevel="1" spans="2:85">
      <c r="B181" s="10">
        <v>201606</v>
      </c>
      <c r="C181" s="13">
        <f t="shared" si="76"/>
        <v>0</v>
      </c>
      <c r="D181" s="13">
        <f t="shared" si="76"/>
        <v>1.1145785688062</v>
      </c>
      <c r="E181" s="13">
        <f t="shared" si="76"/>
        <v>1</v>
      </c>
      <c r="F181" s="13">
        <f t="shared" si="76"/>
        <v>1</v>
      </c>
      <c r="G181" s="13">
        <f t="shared" si="76"/>
        <v>1</v>
      </c>
      <c r="H181" s="13">
        <f t="shared" si="76"/>
        <v>1</v>
      </c>
      <c r="I181" s="13">
        <f t="shared" si="76"/>
        <v>1</v>
      </c>
      <c r="J181" s="13">
        <f t="shared" si="76"/>
        <v>1</v>
      </c>
      <c r="K181" s="13">
        <f t="shared" si="76"/>
        <v>1</v>
      </c>
      <c r="L181" s="13">
        <f t="shared" si="76"/>
        <v>1</v>
      </c>
      <c r="M181" s="13">
        <f t="shared" si="76"/>
        <v>1</v>
      </c>
      <c r="N181" s="13">
        <f t="shared" si="76"/>
        <v>1</v>
      </c>
      <c r="O181" s="13">
        <f t="shared" si="76"/>
        <v>1</v>
      </c>
      <c r="P181" s="13">
        <f t="shared" si="76"/>
        <v>1</v>
      </c>
      <c r="Q181" s="13">
        <f t="shared" si="76"/>
        <v>1</v>
      </c>
      <c r="R181" s="13">
        <f t="shared" si="76"/>
        <v>1</v>
      </c>
      <c r="S181" s="13">
        <f t="shared" si="76"/>
        <v>1</v>
      </c>
      <c r="T181" s="13">
        <f t="shared" si="76"/>
        <v>1</v>
      </c>
      <c r="U181" s="13">
        <f t="shared" si="76"/>
        <v>1</v>
      </c>
      <c r="V181" s="13">
        <f t="shared" si="76"/>
        <v>1</v>
      </c>
      <c r="W181" s="13">
        <f t="shared" si="76"/>
        <v>1</v>
      </c>
      <c r="X181" s="13">
        <f t="shared" si="76"/>
        <v>1</v>
      </c>
      <c r="Y181" s="13">
        <f t="shared" si="76"/>
        <v>1</v>
      </c>
      <c r="Z181" s="13">
        <f t="shared" si="76"/>
        <v>1</v>
      </c>
      <c r="AA181" s="13">
        <f t="shared" si="76"/>
        <v>1</v>
      </c>
      <c r="AB181" s="13">
        <f t="shared" si="76"/>
        <v>1</v>
      </c>
      <c r="AC181" s="13">
        <f t="shared" si="76"/>
        <v>1</v>
      </c>
      <c r="AD181" s="13">
        <f t="shared" si="76"/>
        <v>1</v>
      </c>
      <c r="AE181" s="13">
        <f t="shared" si="76"/>
        <v>1</v>
      </c>
      <c r="AF181" s="13">
        <f t="shared" si="76"/>
        <v>1</v>
      </c>
      <c r="AG181" s="13" t="str">
        <f t="shared" si="76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201606</v>
      </c>
      <c r="AY181" s="13">
        <f t="shared" si="77"/>
        <v>0</v>
      </c>
      <c r="AZ181" s="13">
        <f t="shared" si="77"/>
        <v>1.1145785688062</v>
      </c>
      <c r="BA181" s="13">
        <f t="shared" si="77"/>
        <v>1</v>
      </c>
      <c r="BB181" s="13">
        <f t="shared" si="77"/>
        <v>1</v>
      </c>
      <c r="BC181" s="13">
        <f t="shared" si="77"/>
        <v>1</v>
      </c>
      <c r="BD181" s="13">
        <f t="shared" si="77"/>
        <v>1</v>
      </c>
      <c r="BE181" s="13">
        <f t="shared" si="77"/>
        <v>1</v>
      </c>
      <c r="BF181" s="13">
        <f t="shared" si="77"/>
        <v>1</v>
      </c>
      <c r="BG181" s="13">
        <f t="shared" si="77"/>
        <v>1</v>
      </c>
      <c r="BH181" s="13">
        <f t="shared" si="77"/>
        <v>1</v>
      </c>
      <c r="BI181" s="13">
        <f t="shared" si="77"/>
        <v>1</v>
      </c>
      <c r="BJ181" s="13">
        <f t="shared" si="77"/>
        <v>1</v>
      </c>
      <c r="BK181" s="13">
        <f t="shared" si="77"/>
        <v>1</v>
      </c>
      <c r="BL181" s="13">
        <f t="shared" si="77"/>
        <v>1</v>
      </c>
      <c r="BM181" s="13">
        <f t="shared" si="77"/>
        <v>1</v>
      </c>
      <c r="BN181" s="13">
        <f t="shared" si="77"/>
        <v>1</v>
      </c>
      <c r="BO181" s="13">
        <f t="shared" si="77"/>
        <v>1</v>
      </c>
      <c r="BP181" s="13">
        <f t="shared" si="77"/>
        <v>1</v>
      </c>
      <c r="BQ181" s="13">
        <f t="shared" si="77"/>
        <v>1</v>
      </c>
      <c r="BR181" s="13">
        <f t="shared" si="77"/>
        <v>1</v>
      </c>
      <c r="BS181" s="13">
        <f t="shared" si="77"/>
        <v>1</v>
      </c>
      <c r="BT181" s="13">
        <f t="shared" si="77"/>
        <v>1</v>
      </c>
      <c r="BU181" s="13">
        <f t="shared" si="77"/>
        <v>1</v>
      </c>
      <c r="BV181" s="13">
        <f t="shared" si="77"/>
        <v>1</v>
      </c>
      <c r="BW181" s="13">
        <f t="shared" si="77"/>
        <v>1</v>
      </c>
      <c r="BX181" s="13">
        <f t="shared" si="77"/>
        <v>1</v>
      </c>
      <c r="BY181" s="13">
        <f t="shared" si="77"/>
        <v>1</v>
      </c>
      <c r="BZ181" s="13">
        <f t="shared" si="77"/>
        <v>1</v>
      </c>
      <c r="CA181" s="13">
        <f t="shared" si="77"/>
        <v>1</v>
      </c>
      <c r="CB181" s="13">
        <f t="shared" si="77"/>
        <v>1</v>
      </c>
      <c r="CC181" s="13" t="str">
        <f t="shared" si="77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</row>
    <row r="182" ht="15" customHeight="1" outlineLevel="1" spans="2:85">
      <c r="B182" s="10">
        <v>201609</v>
      </c>
      <c r="C182" s="13">
        <f t="shared" si="76"/>
        <v>1.82776526669471</v>
      </c>
      <c r="D182" s="13">
        <f t="shared" si="76"/>
        <v>0.994668436891098</v>
      </c>
      <c r="E182" s="13">
        <f t="shared" si="76"/>
        <v>0.999985929363348</v>
      </c>
      <c r="F182" s="13">
        <f t="shared" si="76"/>
        <v>1.00031148185277</v>
      </c>
      <c r="G182" s="13">
        <f t="shared" si="76"/>
        <v>0.999839706573543</v>
      </c>
      <c r="H182" s="13">
        <f t="shared" si="76"/>
        <v>1</v>
      </c>
      <c r="I182" s="13">
        <f t="shared" si="76"/>
        <v>1</v>
      </c>
      <c r="J182" s="13">
        <f t="shared" si="76"/>
        <v>1</v>
      </c>
      <c r="K182" s="13">
        <f t="shared" si="76"/>
        <v>1</v>
      </c>
      <c r="L182" s="13">
        <f t="shared" si="76"/>
        <v>1</v>
      </c>
      <c r="M182" s="13">
        <f t="shared" si="76"/>
        <v>0.999971059970704</v>
      </c>
      <c r="N182" s="13">
        <f t="shared" si="76"/>
        <v>1</v>
      </c>
      <c r="O182" s="13">
        <f t="shared" si="76"/>
        <v>1</v>
      </c>
      <c r="P182" s="13">
        <f t="shared" si="76"/>
        <v>1</v>
      </c>
      <c r="Q182" s="13">
        <f t="shared" si="76"/>
        <v>1</v>
      </c>
      <c r="R182" s="13">
        <f t="shared" si="76"/>
        <v>1</v>
      </c>
      <c r="S182" s="13">
        <f t="shared" si="76"/>
        <v>1</v>
      </c>
      <c r="T182" s="13">
        <f t="shared" si="76"/>
        <v>1</v>
      </c>
      <c r="U182" s="13">
        <f t="shared" si="76"/>
        <v>1</v>
      </c>
      <c r="V182" s="13">
        <f t="shared" si="76"/>
        <v>1</v>
      </c>
      <c r="W182" s="13">
        <f t="shared" si="76"/>
        <v>1</v>
      </c>
      <c r="X182" s="13">
        <f t="shared" si="76"/>
        <v>1</v>
      </c>
      <c r="Y182" s="13">
        <f t="shared" si="76"/>
        <v>1</v>
      </c>
      <c r="Z182" s="13">
        <f t="shared" si="76"/>
        <v>1</v>
      </c>
      <c r="AA182" s="13">
        <f t="shared" si="76"/>
        <v>1</v>
      </c>
      <c r="AB182" s="13">
        <f t="shared" si="76"/>
        <v>1</v>
      </c>
      <c r="AC182" s="13">
        <f t="shared" si="76"/>
        <v>1</v>
      </c>
      <c r="AD182" s="13">
        <f t="shared" si="76"/>
        <v>1</v>
      </c>
      <c r="AE182" s="13">
        <f t="shared" si="76"/>
        <v>1</v>
      </c>
      <c r="AF182" s="13" t="str">
        <f t="shared" si="76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  <f t="shared" si="77"/>
        <v>1.82776526669471</v>
      </c>
      <c r="AZ182" s="13">
        <f t="shared" si="77"/>
        <v>0.994668436891098</v>
      </c>
      <c r="BA182" s="13">
        <f t="shared" si="77"/>
        <v>0.999985929363348</v>
      </c>
      <c r="BB182" s="13">
        <f t="shared" si="77"/>
        <v>1.00031148185277</v>
      </c>
      <c r="BC182" s="13">
        <f t="shared" si="77"/>
        <v>0.999839706573543</v>
      </c>
      <c r="BD182" s="13">
        <f t="shared" si="77"/>
        <v>1</v>
      </c>
      <c r="BE182" s="13">
        <f t="shared" si="77"/>
        <v>1</v>
      </c>
      <c r="BF182" s="13">
        <f t="shared" si="77"/>
        <v>1</v>
      </c>
      <c r="BG182" s="13">
        <f t="shared" si="77"/>
        <v>1</v>
      </c>
      <c r="BH182" s="13">
        <f t="shared" si="77"/>
        <v>1</v>
      </c>
      <c r="BI182" s="13">
        <f t="shared" si="77"/>
        <v>0.999971059970704</v>
      </c>
      <c r="BJ182" s="13">
        <f t="shared" si="77"/>
        <v>1</v>
      </c>
      <c r="BK182" s="13">
        <f t="shared" si="77"/>
        <v>1</v>
      </c>
      <c r="BL182" s="13">
        <f t="shared" si="77"/>
        <v>1</v>
      </c>
      <c r="BM182" s="13">
        <f t="shared" si="77"/>
        <v>1</v>
      </c>
      <c r="BN182" s="13">
        <f t="shared" si="77"/>
        <v>1</v>
      </c>
      <c r="BO182" s="13">
        <f t="shared" si="77"/>
        <v>1</v>
      </c>
      <c r="BP182" s="13">
        <f t="shared" si="77"/>
        <v>1</v>
      </c>
      <c r="BQ182" s="13">
        <f t="shared" si="77"/>
        <v>1</v>
      </c>
      <c r="BR182" s="13">
        <f t="shared" si="77"/>
        <v>1</v>
      </c>
      <c r="BS182" s="13">
        <f t="shared" si="77"/>
        <v>1</v>
      </c>
      <c r="BT182" s="13">
        <f t="shared" si="77"/>
        <v>1</v>
      </c>
      <c r="BU182" s="13">
        <f t="shared" si="77"/>
        <v>1</v>
      </c>
      <c r="BV182" s="13">
        <f t="shared" si="77"/>
        <v>1</v>
      </c>
      <c r="BW182" s="13">
        <f t="shared" si="77"/>
        <v>1</v>
      </c>
      <c r="BX182" s="13">
        <f t="shared" si="77"/>
        <v>1</v>
      </c>
      <c r="BY182" s="13">
        <f t="shared" si="77"/>
        <v>1</v>
      </c>
      <c r="BZ182" s="13">
        <f t="shared" si="77"/>
        <v>1</v>
      </c>
      <c r="CA182" s="13">
        <f t="shared" si="77"/>
        <v>1</v>
      </c>
      <c r="CB182" s="13" t="str">
        <f t="shared" si="77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</row>
    <row r="183" ht="15" customHeight="1" outlineLevel="1" spans="2:85">
      <c r="B183" s="10">
        <v>201612</v>
      </c>
      <c r="C183" s="13">
        <f t="shared" si="76"/>
        <v>1</v>
      </c>
      <c r="D183" s="13">
        <f t="shared" si="76"/>
        <v>1</v>
      </c>
      <c r="E183" s="13">
        <f t="shared" si="76"/>
        <v>1</v>
      </c>
      <c r="F183" s="13">
        <f t="shared" si="76"/>
        <v>1</v>
      </c>
      <c r="G183" s="13">
        <f t="shared" si="76"/>
        <v>1</v>
      </c>
      <c r="H183" s="13">
        <f t="shared" si="76"/>
        <v>1</v>
      </c>
      <c r="I183" s="13">
        <f t="shared" si="76"/>
        <v>1</v>
      </c>
      <c r="J183" s="13">
        <f t="shared" si="76"/>
        <v>1</v>
      </c>
      <c r="K183" s="13">
        <f t="shared" si="76"/>
        <v>1</v>
      </c>
      <c r="L183" s="13">
        <f t="shared" si="76"/>
        <v>1</v>
      </c>
      <c r="M183" s="13">
        <f t="shared" si="76"/>
        <v>1</v>
      </c>
      <c r="N183" s="13">
        <f t="shared" si="76"/>
        <v>1</v>
      </c>
      <c r="O183" s="13">
        <f t="shared" si="76"/>
        <v>1</v>
      </c>
      <c r="P183" s="13">
        <f t="shared" si="76"/>
        <v>1</v>
      </c>
      <c r="Q183" s="13">
        <f t="shared" si="76"/>
        <v>1</v>
      </c>
      <c r="R183" s="13">
        <f t="shared" si="76"/>
        <v>1</v>
      </c>
      <c r="S183" s="13">
        <f t="shared" si="76"/>
        <v>1</v>
      </c>
      <c r="T183" s="13">
        <f t="shared" si="76"/>
        <v>1</v>
      </c>
      <c r="U183" s="13">
        <f t="shared" si="76"/>
        <v>1</v>
      </c>
      <c r="V183" s="13">
        <f t="shared" si="76"/>
        <v>1</v>
      </c>
      <c r="W183" s="13">
        <f t="shared" si="76"/>
        <v>1</v>
      </c>
      <c r="X183" s="13">
        <f t="shared" si="76"/>
        <v>1</v>
      </c>
      <c r="Y183" s="13">
        <f t="shared" si="76"/>
        <v>1</v>
      </c>
      <c r="Z183" s="13">
        <f t="shared" si="76"/>
        <v>1</v>
      </c>
      <c r="AA183" s="13">
        <f t="shared" si="76"/>
        <v>1</v>
      </c>
      <c r="AB183" s="13">
        <f t="shared" si="76"/>
        <v>1</v>
      </c>
      <c r="AC183" s="13">
        <f t="shared" si="76"/>
        <v>1</v>
      </c>
      <c r="AD183" s="13">
        <f t="shared" si="76"/>
        <v>1</v>
      </c>
      <c r="AE183" s="13" t="str">
        <f t="shared" si="76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201612</v>
      </c>
      <c r="AY183" s="13">
        <f t="shared" si="77"/>
        <v>1</v>
      </c>
      <c r="AZ183" s="13">
        <f t="shared" si="77"/>
        <v>1</v>
      </c>
      <c r="BA183" s="13">
        <f t="shared" si="77"/>
        <v>1</v>
      </c>
      <c r="BB183" s="13">
        <f t="shared" si="77"/>
        <v>1</v>
      </c>
      <c r="BC183" s="13">
        <f t="shared" si="77"/>
        <v>1</v>
      </c>
      <c r="BD183" s="13">
        <f t="shared" si="77"/>
        <v>1</v>
      </c>
      <c r="BE183" s="13">
        <f t="shared" si="77"/>
        <v>1</v>
      </c>
      <c r="BF183" s="13">
        <f t="shared" si="77"/>
        <v>1</v>
      </c>
      <c r="BG183" s="13">
        <f t="shared" si="77"/>
        <v>1</v>
      </c>
      <c r="BH183" s="13">
        <f t="shared" si="77"/>
        <v>1</v>
      </c>
      <c r="BI183" s="13">
        <f t="shared" si="77"/>
        <v>1</v>
      </c>
      <c r="BJ183" s="13">
        <f t="shared" si="77"/>
        <v>1</v>
      </c>
      <c r="BK183" s="13">
        <f t="shared" si="77"/>
        <v>1</v>
      </c>
      <c r="BL183" s="13">
        <f t="shared" si="77"/>
        <v>1</v>
      </c>
      <c r="BM183" s="13">
        <f t="shared" si="77"/>
        <v>1</v>
      </c>
      <c r="BN183" s="13">
        <f t="shared" si="77"/>
        <v>1</v>
      </c>
      <c r="BO183" s="13">
        <f t="shared" si="77"/>
        <v>1</v>
      </c>
      <c r="BP183" s="13">
        <f t="shared" si="77"/>
        <v>1</v>
      </c>
      <c r="BQ183" s="13">
        <f t="shared" si="77"/>
        <v>1</v>
      </c>
      <c r="BR183" s="13">
        <f t="shared" si="77"/>
        <v>1</v>
      </c>
      <c r="BS183" s="13">
        <f t="shared" si="77"/>
        <v>1</v>
      </c>
      <c r="BT183" s="13">
        <f t="shared" si="77"/>
        <v>1</v>
      </c>
      <c r="BU183" s="13">
        <f t="shared" si="77"/>
        <v>1</v>
      </c>
      <c r="BV183" s="13">
        <f t="shared" si="77"/>
        <v>1</v>
      </c>
      <c r="BW183" s="13">
        <f t="shared" si="77"/>
        <v>1</v>
      </c>
      <c r="BX183" s="13">
        <f t="shared" si="77"/>
        <v>1</v>
      </c>
      <c r="BY183" s="13">
        <f t="shared" si="77"/>
        <v>1</v>
      </c>
      <c r="BZ183" s="13">
        <f t="shared" si="77"/>
        <v>1</v>
      </c>
      <c r="CA183" s="13" t="str">
        <f t="shared" si="77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</row>
    <row r="184" ht="15" customHeight="1" outlineLevel="1" spans="2:85">
      <c r="B184" s="10">
        <v>201703</v>
      </c>
      <c r="C184" s="13">
        <f t="shared" si="76"/>
        <v>0</v>
      </c>
      <c r="D184" s="13">
        <f t="shared" si="76"/>
        <v>0</v>
      </c>
      <c r="E184" s="13">
        <f t="shared" si="76"/>
        <v>0</v>
      </c>
      <c r="F184" s="13">
        <f t="shared" si="76"/>
        <v>0</v>
      </c>
      <c r="G184" s="13">
        <f t="shared" si="76"/>
        <v>0</v>
      </c>
      <c r="H184" s="13">
        <f t="shared" si="76"/>
        <v>0</v>
      </c>
      <c r="I184" s="13">
        <f t="shared" si="76"/>
        <v>0</v>
      </c>
      <c r="J184" s="13">
        <f t="shared" si="76"/>
        <v>0</v>
      </c>
      <c r="K184" s="13">
        <f t="shared" si="76"/>
        <v>0</v>
      </c>
      <c r="L184" s="13">
        <f t="shared" si="76"/>
        <v>0</v>
      </c>
      <c r="M184" s="13">
        <f t="shared" si="76"/>
        <v>0</v>
      </c>
      <c r="N184" s="13">
        <f t="shared" si="76"/>
        <v>0</v>
      </c>
      <c r="O184" s="13">
        <f t="shared" si="76"/>
        <v>0</v>
      </c>
      <c r="P184" s="13">
        <f t="shared" si="76"/>
        <v>0</v>
      </c>
      <c r="Q184" s="13">
        <f t="shared" si="76"/>
        <v>0</v>
      </c>
      <c r="R184" s="13">
        <f t="shared" si="76"/>
        <v>0</v>
      </c>
      <c r="S184" s="13">
        <f t="shared" si="76"/>
        <v>0</v>
      </c>
      <c r="T184" s="13">
        <f t="shared" si="76"/>
        <v>0</v>
      </c>
      <c r="U184" s="13">
        <f t="shared" si="76"/>
        <v>0</v>
      </c>
      <c r="V184" s="13">
        <f t="shared" si="76"/>
        <v>0</v>
      </c>
      <c r="W184" s="13">
        <f t="shared" si="76"/>
        <v>0</v>
      </c>
      <c r="X184" s="13">
        <f t="shared" si="76"/>
        <v>0</v>
      </c>
      <c r="Y184" s="13">
        <f t="shared" si="76"/>
        <v>0</v>
      </c>
      <c r="Z184" s="13">
        <f t="shared" si="76"/>
        <v>0</v>
      </c>
      <c r="AA184" s="13">
        <f t="shared" si="76"/>
        <v>0</v>
      </c>
      <c r="AB184" s="13">
        <f t="shared" si="76"/>
        <v>0</v>
      </c>
      <c r="AC184" s="13">
        <f t="shared" si="76"/>
        <v>0</v>
      </c>
      <c r="AD184" s="13" t="str">
        <f t="shared" si="76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201703</v>
      </c>
      <c r="AY184" s="13">
        <f t="shared" si="77"/>
        <v>0</v>
      </c>
      <c r="AZ184" s="13">
        <f t="shared" si="77"/>
        <v>0</v>
      </c>
      <c r="BA184" s="13">
        <f t="shared" si="77"/>
        <v>0</v>
      </c>
      <c r="BB184" s="13">
        <f t="shared" si="77"/>
        <v>0</v>
      </c>
      <c r="BC184" s="13">
        <f t="shared" si="77"/>
        <v>0</v>
      </c>
      <c r="BD184" s="13">
        <f t="shared" si="77"/>
        <v>0</v>
      </c>
      <c r="BE184" s="13">
        <f t="shared" si="77"/>
        <v>0</v>
      </c>
      <c r="BF184" s="13">
        <f t="shared" si="77"/>
        <v>0</v>
      </c>
      <c r="BG184" s="13">
        <f t="shared" si="77"/>
        <v>0</v>
      </c>
      <c r="BH184" s="13">
        <f t="shared" si="77"/>
        <v>0</v>
      </c>
      <c r="BI184" s="13">
        <f t="shared" si="77"/>
        <v>0</v>
      </c>
      <c r="BJ184" s="13">
        <f t="shared" si="77"/>
        <v>0</v>
      </c>
      <c r="BK184" s="13">
        <f t="shared" si="77"/>
        <v>0</v>
      </c>
      <c r="BL184" s="13">
        <f t="shared" si="77"/>
        <v>0</v>
      </c>
      <c r="BM184" s="13">
        <f t="shared" si="77"/>
        <v>0</v>
      </c>
      <c r="BN184" s="13">
        <f t="shared" si="77"/>
        <v>0</v>
      </c>
      <c r="BO184" s="13">
        <f t="shared" si="77"/>
        <v>0</v>
      </c>
      <c r="BP184" s="13">
        <f t="shared" si="77"/>
        <v>0</v>
      </c>
      <c r="BQ184" s="13">
        <f t="shared" si="77"/>
        <v>0</v>
      </c>
      <c r="BR184" s="13">
        <f t="shared" si="77"/>
        <v>0</v>
      </c>
      <c r="BS184" s="13">
        <f t="shared" si="77"/>
        <v>0</v>
      </c>
      <c r="BT184" s="13">
        <f t="shared" si="77"/>
        <v>0</v>
      </c>
      <c r="BU184" s="13">
        <f t="shared" si="77"/>
        <v>0</v>
      </c>
      <c r="BV184" s="13">
        <f t="shared" si="77"/>
        <v>0</v>
      </c>
      <c r="BW184" s="13">
        <f t="shared" si="77"/>
        <v>0</v>
      </c>
      <c r="BX184" s="13">
        <f t="shared" si="77"/>
        <v>0</v>
      </c>
      <c r="BY184" s="13">
        <f t="shared" si="77"/>
        <v>0</v>
      </c>
      <c r="BZ184" s="13" t="str">
        <f t="shared" si="77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</row>
    <row r="185" ht="15" customHeight="1" outlineLevel="1" spans="2:85">
      <c r="B185" s="10">
        <v>201706</v>
      </c>
      <c r="C185" s="13">
        <f t="shared" si="76"/>
        <v>0</v>
      </c>
      <c r="D185" s="13">
        <f t="shared" si="76"/>
        <v>1.72983313922109</v>
      </c>
      <c r="E185" s="13">
        <f t="shared" si="76"/>
        <v>0.99815105647863</v>
      </c>
      <c r="F185" s="13">
        <f t="shared" si="76"/>
        <v>1</v>
      </c>
      <c r="G185" s="13">
        <f t="shared" ref="G185:AC200" si="78">IFERROR(IF(H146="","",H146/G146),0)</f>
        <v>1</v>
      </c>
      <c r="H185" s="13">
        <f t="shared" si="78"/>
        <v>1</v>
      </c>
      <c r="I185" s="13">
        <f t="shared" si="78"/>
        <v>1</v>
      </c>
      <c r="J185" s="13">
        <f t="shared" si="78"/>
        <v>1</v>
      </c>
      <c r="K185" s="13">
        <f t="shared" si="78"/>
        <v>1</v>
      </c>
      <c r="L185" s="13">
        <f t="shared" si="78"/>
        <v>1</v>
      </c>
      <c r="M185" s="13">
        <f t="shared" si="78"/>
        <v>1</v>
      </c>
      <c r="N185" s="13">
        <f t="shared" si="78"/>
        <v>1</v>
      </c>
      <c r="O185" s="13">
        <f t="shared" si="78"/>
        <v>1</v>
      </c>
      <c r="P185" s="13">
        <f t="shared" si="78"/>
        <v>1</v>
      </c>
      <c r="Q185" s="13">
        <f t="shared" si="78"/>
        <v>1</v>
      </c>
      <c r="R185" s="13">
        <f t="shared" si="78"/>
        <v>1</v>
      </c>
      <c r="S185" s="13">
        <f t="shared" si="78"/>
        <v>1</v>
      </c>
      <c r="T185" s="13">
        <f t="shared" si="78"/>
        <v>1</v>
      </c>
      <c r="U185" s="13">
        <f t="shared" si="78"/>
        <v>1</v>
      </c>
      <c r="V185" s="13">
        <f t="shared" si="78"/>
        <v>1</v>
      </c>
      <c r="W185" s="13">
        <f t="shared" si="78"/>
        <v>1</v>
      </c>
      <c r="X185" s="13">
        <f t="shared" si="78"/>
        <v>1</v>
      </c>
      <c r="Y185" s="13">
        <f t="shared" si="78"/>
        <v>1</v>
      </c>
      <c r="Z185" s="13">
        <f t="shared" si="78"/>
        <v>1</v>
      </c>
      <c r="AA185" s="13">
        <f t="shared" si="78"/>
        <v>1</v>
      </c>
      <c r="AB185" s="13">
        <f t="shared" si="78"/>
        <v>1</v>
      </c>
      <c r="AC185" s="13" t="str">
        <f t="shared" si="78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201706</v>
      </c>
      <c r="AY185" s="13">
        <f t="shared" si="77"/>
        <v>0</v>
      </c>
      <c r="AZ185" s="13">
        <f t="shared" si="77"/>
        <v>1.72983313922109</v>
      </c>
      <c r="BA185" s="13">
        <f t="shared" si="77"/>
        <v>0.99815105647863</v>
      </c>
      <c r="BB185" s="13">
        <f t="shared" si="77"/>
        <v>1</v>
      </c>
      <c r="BC185" s="13">
        <f t="shared" ref="BC185:BY200" si="79">IFERROR(IF(BD146="","",BD146/BC146),0)</f>
        <v>1</v>
      </c>
      <c r="BD185" s="13">
        <f t="shared" si="79"/>
        <v>1</v>
      </c>
      <c r="BE185" s="13">
        <f t="shared" si="79"/>
        <v>1</v>
      </c>
      <c r="BF185" s="13">
        <f t="shared" si="79"/>
        <v>1</v>
      </c>
      <c r="BG185" s="13">
        <f t="shared" si="79"/>
        <v>1</v>
      </c>
      <c r="BH185" s="13">
        <f t="shared" si="79"/>
        <v>1</v>
      </c>
      <c r="BI185" s="13">
        <f t="shared" si="79"/>
        <v>1</v>
      </c>
      <c r="BJ185" s="13">
        <f t="shared" si="79"/>
        <v>1</v>
      </c>
      <c r="BK185" s="13">
        <f t="shared" si="79"/>
        <v>1</v>
      </c>
      <c r="BL185" s="13">
        <f t="shared" si="79"/>
        <v>1</v>
      </c>
      <c r="BM185" s="13">
        <f t="shared" si="79"/>
        <v>1</v>
      </c>
      <c r="BN185" s="13">
        <f t="shared" si="79"/>
        <v>1</v>
      </c>
      <c r="BO185" s="13">
        <f t="shared" si="79"/>
        <v>1</v>
      </c>
      <c r="BP185" s="13">
        <f t="shared" si="79"/>
        <v>1</v>
      </c>
      <c r="BQ185" s="13">
        <f t="shared" si="79"/>
        <v>1</v>
      </c>
      <c r="BR185" s="13">
        <f t="shared" si="79"/>
        <v>1</v>
      </c>
      <c r="BS185" s="13">
        <f t="shared" si="79"/>
        <v>1</v>
      </c>
      <c r="BT185" s="13">
        <f t="shared" si="79"/>
        <v>1</v>
      </c>
      <c r="BU185" s="13">
        <f t="shared" si="79"/>
        <v>1</v>
      </c>
      <c r="BV185" s="13">
        <f t="shared" si="79"/>
        <v>1</v>
      </c>
      <c r="BW185" s="13">
        <f t="shared" si="79"/>
        <v>1</v>
      </c>
      <c r="BX185" s="13">
        <f t="shared" si="79"/>
        <v>1</v>
      </c>
      <c r="BY185" s="13" t="str">
        <f t="shared" si="79"/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</row>
    <row r="186" ht="15" customHeight="1" outlineLevel="1" spans="2:85">
      <c r="B186" s="10">
        <v>201709</v>
      </c>
      <c r="C186" s="13">
        <f t="shared" ref="C186:M201" si="80">IFERROR(IF(D147="","",D147/C147),0)</f>
        <v>0.925631423784406</v>
      </c>
      <c r="D186" s="13">
        <f t="shared" si="80"/>
        <v>1.01614937258964</v>
      </c>
      <c r="E186" s="13">
        <f t="shared" si="80"/>
        <v>0.999374040971489</v>
      </c>
      <c r="F186" s="13">
        <f t="shared" si="80"/>
        <v>0.999902482242516</v>
      </c>
      <c r="G186" s="13">
        <f t="shared" si="78"/>
        <v>1</v>
      </c>
      <c r="H186" s="13">
        <f t="shared" si="78"/>
        <v>1</v>
      </c>
      <c r="I186" s="13">
        <f t="shared" si="78"/>
        <v>1</v>
      </c>
      <c r="J186" s="13">
        <f t="shared" si="78"/>
        <v>1</v>
      </c>
      <c r="K186" s="13">
        <f t="shared" si="78"/>
        <v>1</v>
      </c>
      <c r="L186" s="13">
        <f t="shared" si="78"/>
        <v>1</v>
      </c>
      <c r="M186" s="13">
        <f t="shared" si="78"/>
        <v>1</v>
      </c>
      <c r="N186" s="13">
        <f t="shared" si="78"/>
        <v>1</v>
      </c>
      <c r="O186" s="13">
        <f t="shared" si="78"/>
        <v>1</v>
      </c>
      <c r="P186" s="13">
        <f t="shared" si="78"/>
        <v>1</v>
      </c>
      <c r="Q186" s="13">
        <f t="shared" si="78"/>
        <v>1</v>
      </c>
      <c r="R186" s="13">
        <f t="shared" si="78"/>
        <v>1</v>
      </c>
      <c r="S186" s="13">
        <f t="shared" si="78"/>
        <v>1</v>
      </c>
      <c r="T186" s="13">
        <f t="shared" si="78"/>
        <v>1</v>
      </c>
      <c r="U186" s="13">
        <f t="shared" si="78"/>
        <v>1</v>
      </c>
      <c r="V186" s="13">
        <f t="shared" si="78"/>
        <v>1</v>
      </c>
      <c r="W186" s="13">
        <f t="shared" si="78"/>
        <v>1</v>
      </c>
      <c r="X186" s="13">
        <f t="shared" si="78"/>
        <v>1</v>
      </c>
      <c r="Y186" s="13">
        <f t="shared" si="78"/>
        <v>1</v>
      </c>
      <c r="Z186" s="13">
        <f t="shared" si="78"/>
        <v>1</v>
      </c>
      <c r="AA186" s="13">
        <f t="shared" si="78"/>
        <v>1</v>
      </c>
      <c r="AB186" s="13" t="str">
        <f t="shared" si="78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201709</v>
      </c>
      <c r="AY186" s="13">
        <f t="shared" ref="AY186:BI201" si="81">IFERROR(IF(AZ147="","",AZ147/AY147),0)</f>
        <v>0.925631423784406</v>
      </c>
      <c r="AZ186" s="13">
        <f t="shared" si="81"/>
        <v>1.01614937258964</v>
      </c>
      <c r="BA186" s="13">
        <f t="shared" si="81"/>
        <v>0.999374040971489</v>
      </c>
      <c r="BB186" s="13">
        <f t="shared" si="81"/>
        <v>0.999902482242516</v>
      </c>
      <c r="BC186" s="13">
        <f t="shared" si="79"/>
        <v>1</v>
      </c>
      <c r="BD186" s="13">
        <f t="shared" si="79"/>
        <v>1</v>
      </c>
      <c r="BE186" s="13">
        <f t="shared" si="79"/>
        <v>1</v>
      </c>
      <c r="BF186" s="13">
        <f t="shared" si="79"/>
        <v>1</v>
      </c>
      <c r="BG186" s="13">
        <f t="shared" si="79"/>
        <v>1</v>
      </c>
      <c r="BH186" s="13">
        <f t="shared" si="79"/>
        <v>1</v>
      </c>
      <c r="BI186" s="13">
        <f t="shared" si="79"/>
        <v>1</v>
      </c>
      <c r="BJ186" s="13">
        <f t="shared" si="79"/>
        <v>1</v>
      </c>
      <c r="BK186" s="13">
        <f t="shared" si="79"/>
        <v>1</v>
      </c>
      <c r="BL186" s="13">
        <f t="shared" si="79"/>
        <v>1</v>
      </c>
      <c r="BM186" s="13">
        <f t="shared" si="79"/>
        <v>1</v>
      </c>
      <c r="BN186" s="13">
        <f t="shared" si="79"/>
        <v>1</v>
      </c>
      <c r="BO186" s="13">
        <f t="shared" si="79"/>
        <v>1</v>
      </c>
      <c r="BP186" s="13">
        <f t="shared" si="79"/>
        <v>1</v>
      </c>
      <c r="BQ186" s="13">
        <f t="shared" si="79"/>
        <v>1</v>
      </c>
      <c r="BR186" s="13">
        <f t="shared" si="79"/>
        <v>1</v>
      </c>
      <c r="BS186" s="13">
        <f t="shared" si="79"/>
        <v>1</v>
      </c>
      <c r="BT186" s="13">
        <f t="shared" si="79"/>
        <v>1</v>
      </c>
      <c r="BU186" s="13">
        <f t="shared" si="79"/>
        <v>1</v>
      </c>
      <c r="BV186" s="13">
        <f t="shared" si="79"/>
        <v>1</v>
      </c>
      <c r="BW186" s="13">
        <f t="shared" si="79"/>
        <v>1</v>
      </c>
      <c r="BX186" s="13" t="str">
        <f t="shared" si="79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</row>
    <row r="187" ht="15" customHeight="1" outlineLevel="1" spans="2:85">
      <c r="B187" s="10">
        <v>201712</v>
      </c>
      <c r="C187" s="13">
        <f t="shared" si="80"/>
        <v>1</v>
      </c>
      <c r="D187" s="13">
        <f t="shared" si="80"/>
        <v>1</v>
      </c>
      <c r="E187" s="13">
        <f t="shared" si="80"/>
        <v>1</v>
      </c>
      <c r="F187" s="13">
        <f t="shared" si="80"/>
        <v>1</v>
      </c>
      <c r="G187" s="13">
        <f t="shared" si="78"/>
        <v>1</v>
      </c>
      <c r="H187" s="13">
        <f t="shared" si="78"/>
        <v>1</v>
      </c>
      <c r="I187" s="13">
        <f t="shared" si="78"/>
        <v>1</v>
      </c>
      <c r="J187" s="13">
        <f t="shared" si="78"/>
        <v>1</v>
      </c>
      <c r="K187" s="13">
        <f t="shared" si="78"/>
        <v>1</v>
      </c>
      <c r="L187" s="13">
        <f t="shared" si="78"/>
        <v>1</v>
      </c>
      <c r="M187" s="13">
        <f t="shared" si="78"/>
        <v>1</v>
      </c>
      <c r="N187" s="13">
        <f t="shared" si="78"/>
        <v>1</v>
      </c>
      <c r="O187" s="13">
        <f t="shared" si="78"/>
        <v>1</v>
      </c>
      <c r="P187" s="13">
        <f t="shared" si="78"/>
        <v>1</v>
      </c>
      <c r="Q187" s="13">
        <f t="shared" si="78"/>
        <v>1</v>
      </c>
      <c r="R187" s="13">
        <f t="shared" si="78"/>
        <v>1</v>
      </c>
      <c r="S187" s="13">
        <f t="shared" si="78"/>
        <v>1</v>
      </c>
      <c r="T187" s="13">
        <f t="shared" si="78"/>
        <v>1</v>
      </c>
      <c r="U187" s="13">
        <f t="shared" si="78"/>
        <v>1</v>
      </c>
      <c r="V187" s="13">
        <f t="shared" si="78"/>
        <v>1</v>
      </c>
      <c r="W187" s="13">
        <f t="shared" si="78"/>
        <v>1</v>
      </c>
      <c r="X187" s="13">
        <f t="shared" si="78"/>
        <v>1</v>
      </c>
      <c r="Y187" s="13">
        <f t="shared" si="78"/>
        <v>1</v>
      </c>
      <c r="Z187" s="13">
        <f t="shared" si="78"/>
        <v>1</v>
      </c>
      <c r="AA187" s="13" t="str">
        <f t="shared" si="78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201712</v>
      </c>
      <c r="AY187" s="13">
        <f t="shared" si="81"/>
        <v>1</v>
      </c>
      <c r="AZ187" s="13">
        <f t="shared" si="81"/>
        <v>1</v>
      </c>
      <c r="BA187" s="13">
        <f t="shared" si="81"/>
        <v>1</v>
      </c>
      <c r="BB187" s="13">
        <f t="shared" si="81"/>
        <v>1</v>
      </c>
      <c r="BC187" s="13">
        <f t="shared" si="79"/>
        <v>1</v>
      </c>
      <c r="BD187" s="13">
        <f t="shared" si="79"/>
        <v>1</v>
      </c>
      <c r="BE187" s="13">
        <f t="shared" si="79"/>
        <v>1</v>
      </c>
      <c r="BF187" s="13">
        <f t="shared" si="79"/>
        <v>1</v>
      </c>
      <c r="BG187" s="13">
        <f t="shared" si="79"/>
        <v>1</v>
      </c>
      <c r="BH187" s="13">
        <f t="shared" si="79"/>
        <v>1</v>
      </c>
      <c r="BI187" s="13">
        <f t="shared" si="79"/>
        <v>1</v>
      </c>
      <c r="BJ187" s="13">
        <f t="shared" si="79"/>
        <v>1</v>
      </c>
      <c r="BK187" s="13">
        <f t="shared" si="79"/>
        <v>1</v>
      </c>
      <c r="BL187" s="13">
        <f t="shared" si="79"/>
        <v>1</v>
      </c>
      <c r="BM187" s="13">
        <f t="shared" si="79"/>
        <v>1</v>
      </c>
      <c r="BN187" s="13">
        <f t="shared" si="79"/>
        <v>1</v>
      </c>
      <c r="BO187" s="13">
        <f t="shared" si="79"/>
        <v>1</v>
      </c>
      <c r="BP187" s="13">
        <f t="shared" si="79"/>
        <v>1</v>
      </c>
      <c r="BQ187" s="13">
        <f t="shared" si="79"/>
        <v>1</v>
      </c>
      <c r="BR187" s="13">
        <f t="shared" si="79"/>
        <v>1</v>
      </c>
      <c r="BS187" s="13">
        <f t="shared" si="79"/>
        <v>1</v>
      </c>
      <c r="BT187" s="13">
        <f t="shared" si="79"/>
        <v>1</v>
      </c>
      <c r="BU187" s="13">
        <f t="shared" si="79"/>
        <v>1</v>
      </c>
      <c r="BV187" s="13">
        <f t="shared" si="79"/>
        <v>1</v>
      </c>
      <c r="BW187" s="13" t="str">
        <f t="shared" si="79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</row>
    <row r="188" ht="15" customHeight="1" outlineLevel="1" spans="2:85">
      <c r="B188" s="10">
        <v>201803</v>
      </c>
      <c r="C188" s="13">
        <f t="shared" si="80"/>
        <v>0</v>
      </c>
      <c r="D188" s="13">
        <f t="shared" si="80"/>
        <v>0</v>
      </c>
      <c r="E188" s="13">
        <f t="shared" si="80"/>
        <v>0</v>
      </c>
      <c r="F188" s="13">
        <f t="shared" si="80"/>
        <v>0</v>
      </c>
      <c r="G188" s="13">
        <f t="shared" si="78"/>
        <v>0</v>
      </c>
      <c r="H188" s="13">
        <f t="shared" si="78"/>
        <v>0</v>
      </c>
      <c r="I188" s="13">
        <f t="shared" si="78"/>
        <v>0</v>
      </c>
      <c r="J188" s="13">
        <f t="shared" si="78"/>
        <v>0</v>
      </c>
      <c r="K188" s="13">
        <f t="shared" si="78"/>
        <v>0</v>
      </c>
      <c r="L188" s="13">
        <f t="shared" si="78"/>
        <v>0</v>
      </c>
      <c r="M188" s="13">
        <f t="shared" si="78"/>
        <v>0</v>
      </c>
      <c r="N188" s="13">
        <f t="shared" si="78"/>
        <v>0</v>
      </c>
      <c r="O188" s="13">
        <f t="shared" si="78"/>
        <v>0</v>
      </c>
      <c r="P188" s="13">
        <f t="shared" si="78"/>
        <v>0</v>
      </c>
      <c r="Q188" s="13">
        <f t="shared" si="78"/>
        <v>0</v>
      </c>
      <c r="R188" s="13">
        <f t="shared" si="78"/>
        <v>0</v>
      </c>
      <c r="S188" s="13">
        <f t="shared" si="78"/>
        <v>0</v>
      </c>
      <c r="T188" s="13">
        <f t="shared" si="78"/>
        <v>0</v>
      </c>
      <c r="U188" s="13">
        <f t="shared" si="78"/>
        <v>0</v>
      </c>
      <c r="V188" s="13">
        <f t="shared" si="78"/>
        <v>0</v>
      </c>
      <c r="W188" s="13">
        <f t="shared" si="78"/>
        <v>0</v>
      </c>
      <c r="X188" s="13">
        <f t="shared" si="78"/>
        <v>0</v>
      </c>
      <c r="Y188" s="13">
        <f t="shared" si="78"/>
        <v>0</v>
      </c>
      <c r="Z188" s="13" t="str">
        <f t="shared" si="78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201803</v>
      </c>
      <c r="AY188" s="13">
        <f t="shared" si="81"/>
        <v>0</v>
      </c>
      <c r="AZ188" s="13">
        <f t="shared" si="81"/>
        <v>0</v>
      </c>
      <c r="BA188" s="13">
        <f t="shared" si="81"/>
        <v>0</v>
      </c>
      <c r="BB188" s="13">
        <f t="shared" si="81"/>
        <v>0</v>
      </c>
      <c r="BC188" s="13">
        <f t="shared" si="79"/>
        <v>0</v>
      </c>
      <c r="BD188" s="13">
        <f t="shared" si="79"/>
        <v>0</v>
      </c>
      <c r="BE188" s="13">
        <f t="shared" si="79"/>
        <v>0</v>
      </c>
      <c r="BF188" s="13">
        <f t="shared" si="79"/>
        <v>0</v>
      </c>
      <c r="BG188" s="13">
        <f t="shared" si="79"/>
        <v>0</v>
      </c>
      <c r="BH188" s="13">
        <f t="shared" si="79"/>
        <v>0</v>
      </c>
      <c r="BI188" s="13">
        <f t="shared" si="79"/>
        <v>0</v>
      </c>
      <c r="BJ188" s="13">
        <f t="shared" si="79"/>
        <v>0</v>
      </c>
      <c r="BK188" s="13">
        <f t="shared" si="79"/>
        <v>0</v>
      </c>
      <c r="BL188" s="13">
        <f t="shared" si="79"/>
        <v>0</v>
      </c>
      <c r="BM188" s="13">
        <f t="shared" si="79"/>
        <v>0</v>
      </c>
      <c r="BN188" s="13">
        <f t="shared" si="79"/>
        <v>0</v>
      </c>
      <c r="BO188" s="13">
        <f t="shared" si="79"/>
        <v>0</v>
      </c>
      <c r="BP188" s="13">
        <f t="shared" si="79"/>
        <v>0</v>
      </c>
      <c r="BQ188" s="13">
        <f t="shared" si="79"/>
        <v>0</v>
      </c>
      <c r="BR188" s="13">
        <f t="shared" si="79"/>
        <v>0</v>
      </c>
      <c r="BS188" s="13">
        <f t="shared" si="79"/>
        <v>0</v>
      </c>
      <c r="BT188" s="13">
        <f t="shared" si="79"/>
        <v>0</v>
      </c>
      <c r="BU188" s="13">
        <f t="shared" si="79"/>
        <v>0</v>
      </c>
      <c r="BV188" s="13" t="str">
        <f t="shared" si="79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</row>
    <row r="189" ht="15" customHeight="1" outlineLevel="1" spans="2:85">
      <c r="B189" s="10">
        <v>201806</v>
      </c>
      <c r="C189" s="13">
        <f t="shared" si="80"/>
        <v>0</v>
      </c>
      <c r="D189" s="13">
        <f t="shared" si="80"/>
        <v>1.04028316860846</v>
      </c>
      <c r="E189" s="13">
        <f t="shared" si="80"/>
        <v>1.12585391919012</v>
      </c>
      <c r="F189" s="13">
        <f t="shared" si="80"/>
        <v>1</v>
      </c>
      <c r="G189" s="13">
        <f t="shared" si="78"/>
        <v>1</v>
      </c>
      <c r="H189" s="13">
        <f t="shared" si="78"/>
        <v>1</v>
      </c>
      <c r="I189" s="13">
        <f t="shared" si="78"/>
        <v>1</v>
      </c>
      <c r="J189" s="13">
        <f t="shared" si="78"/>
        <v>1</v>
      </c>
      <c r="K189" s="13">
        <f t="shared" si="78"/>
        <v>1</v>
      </c>
      <c r="L189" s="13">
        <f t="shared" si="78"/>
        <v>1</v>
      </c>
      <c r="M189" s="13">
        <f t="shared" si="78"/>
        <v>1</v>
      </c>
      <c r="N189" s="13">
        <f t="shared" si="78"/>
        <v>1</v>
      </c>
      <c r="O189" s="13">
        <f t="shared" si="78"/>
        <v>1</v>
      </c>
      <c r="P189" s="13">
        <f t="shared" si="78"/>
        <v>1</v>
      </c>
      <c r="Q189" s="13">
        <f t="shared" si="78"/>
        <v>1</v>
      </c>
      <c r="R189" s="13">
        <f t="shared" si="78"/>
        <v>1</v>
      </c>
      <c r="S189" s="13">
        <f t="shared" si="78"/>
        <v>1</v>
      </c>
      <c r="T189" s="13">
        <f t="shared" si="78"/>
        <v>1</v>
      </c>
      <c r="U189" s="13">
        <f t="shared" si="78"/>
        <v>1</v>
      </c>
      <c r="V189" s="13">
        <f t="shared" si="78"/>
        <v>1</v>
      </c>
      <c r="W189" s="13">
        <f t="shared" si="78"/>
        <v>1</v>
      </c>
      <c r="X189" s="13">
        <f t="shared" si="78"/>
        <v>1</v>
      </c>
      <c r="Y189" s="13" t="str">
        <f t="shared" si="78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201806</v>
      </c>
      <c r="AY189" s="13">
        <f t="shared" si="81"/>
        <v>0</v>
      </c>
      <c r="AZ189" s="13">
        <f t="shared" si="81"/>
        <v>1.04028226862155</v>
      </c>
      <c r="BA189" s="13">
        <f t="shared" si="81"/>
        <v>1.12585402807103</v>
      </c>
      <c r="BB189" s="13">
        <f t="shared" si="81"/>
        <v>1</v>
      </c>
      <c r="BC189" s="13">
        <f t="shared" si="79"/>
        <v>1</v>
      </c>
      <c r="BD189" s="13">
        <f t="shared" si="79"/>
        <v>1</v>
      </c>
      <c r="BE189" s="13">
        <f t="shared" si="79"/>
        <v>1</v>
      </c>
      <c r="BF189" s="13">
        <f t="shared" si="79"/>
        <v>1</v>
      </c>
      <c r="BG189" s="13">
        <f t="shared" si="79"/>
        <v>1</v>
      </c>
      <c r="BH189" s="13">
        <f t="shared" si="79"/>
        <v>1</v>
      </c>
      <c r="BI189" s="13">
        <f t="shared" si="79"/>
        <v>1</v>
      </c>
      <c r="BJ189" s="13">
        <f t="shared" si="79"/>
        <v>1</v>
      </c>
      <c r="BK189" s="13">
        <f t="shared" si="79"/>
        <v>1</v>
      </c>
      <c r="BL189" s="13">
        <f t="shared" si="79"/>
        <v>1</v>
      </c>
      <c r="BM189" s="13">
        <f t="shared" si="79"/>
        <v>1</v>
      </c>
      <c r="BN189" s="13">
        <f t="shared" si="79"/>
        <v>1</v>
      </c>
      <c r="BO189" s="13">
        <f t="shared" si="79"/>
        <v>1</v>
      </c>
      <c r="BP189" s="13">
        <f t="shared" si="79"/>
        <v>1</v>
      </c>
      <c r="BQ189" s="13">
        <f t="shared" si="79"/>
        <v>1</v>
      </c>
      <c r="BR189" s="13">
        <f t="shared" si="79"/>
        <v>1</v>
      </c>
      <c r="BS189" s="13">
        <f t="shared" si="79"/>
        <v>1</v>
      </c>
      <c r="BT189" s="13">
        <f t="shared" si="79"/>
        <v>1</v>
      </c>
      <c r="BU189" s="13" t="str">
        <f t="shared" si="79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</row>
    <row r="190" ht="15" customHeight="1" outlineLevel="1" spans="2:85">
      <c r="B190" s="10">
        <v>201809</v>
      </c>
      <c r="C190" s="13">
        <f t="shared" si="80"/>
        <v>0.931680264183134</v>
      </c>
      <c r="D190" s="13">
        <f t="shared" si="80"/>
        <v>0.99960866140259</v>
      </c>
      <c r="E190" s="13">
        <f t="shared" si="80"/>
        <v>0.999309782791251</v>
      </c>
      <c r="F190" s="13">
        <f t="shared" si="80"/>
        <v>1</v>
      </c>
      <c r="G190" s="13">
        <f t="shared" si="78"/>
        <v>0.999969072850755</v>
      </c>
      <c r="H190" s="13">
        <f t="shared" si="78"/>
        <v>1</v>
      </c>
      <c r="I190" s="13">
        <f t="shared" si="78"/>
        <v>1</v>
      </c>
      <c r="J190" s="13">
        <f t="shared" si="78"/>
        <v>1</v>
      </c>
      <c r="K190" s="13">
        <f t="shared" si="78"/>
        <v>1</v>
      </c>
      <c r="L190" s="13">
        <f t="shared" si="78"/>
        <v>1</v>
      </c>
      <c r="M190" s="13">
        <f t="shared" si="78"/>
        <v>1</v>
      </c>
      <c r="N190" s="13">
        <f t="shared" si="78"/>
        <v>0.999954088865871</v>
      </c>
      <c r="O190" s="13">
        <f t="shared" si="78"/>
        <v>1</v>
      </c>
      <c r="P190" s="13">
        <f t="shared" si="78"/>
        <v>0.999966874123858</v>
      </c>
      <c r="Q190" s="13">
        <f t="shared" si="78"/>
        <v>1</v>
      </c>
      <c r="R190" s="13">
        <f t="shared" si="78"/>
        <v>1</v>
      </c>
      <c r="S190" s="13">
        <f t="shared" si="78"/>
        <v>1</v>
      </c>
      <c r="T190" s="13">
        <f t="shared" si="78"/>
        <v>1</v>
      </c>
      <c r="U190" s="13">
        <f t="shared" si="78"/>
        <v>1</v>
      </c>
      <c r="V190" s="13">
        <f t="shared" si="78"/>
        <v>1</v>
      </c>
      <c r="W190" s="13">
        <f t="shared" si="78"/>
        <v>1</v>
      </c>
      <c r="X190" s="13" t="str">
        <f t="shared" si="78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201809</v>
      </c>
      <c r="AY190" s="13">
        <f t="shared" si="81"/>
        <v>0.937002213705301</v>
      </c>
      <c r="AZ190" s="13">
        <f t="shared" si="81"/>
        <v>0.99961841587436</v>
      </c>
      <c r="BA190" s="13">
        <f t="shared" si="81"/>
        <v>0.99932699382208</v>
      </c>
      <c r="BB190" s="13">
        <f t="shared" si="81"/>
        <v>1</v>
      </c>
      <c r="BC190" s="13">
        <f t="shared" si="79"/>
        <v>1.00015009655815</v>
      </c>
      <c r="BD190" s="13">
        <f t="shared" si="79"/>
        <v>1</v>
      </c>
      <c r="BE190" s="13">
        <f t="shared" si="79"/>
        <v>1</v>
      </c>
      <c r="BF190" s="13">
        <f t="shared" si="79"/>
        <v>1</v>
      </c>
      <c r="BG190" s="13">
        <f t="shared" si="79"/>
        <v>1</v>
      </c>
      <c r="BH190" s="13">
        <f t="shared" si="79"/>
        <v>1</v>
      </c>
      <c r="BI190" s="13">
        <f t="shared" si="79"/>
        <v>1</v>
      </c>
      <c r="BJ190" s="13">
        <f t="shared" si="79"/>
        <v>0.999910485128628</v>
      </c>
      <c r="BK190" s="13">
        <f t="shared" si="79"/>
        <v>1</v>
      </c>
      <c r="BL190" s="13">
        <f t="shared" si="79"/>
        <v>0.999935410267984</v>
      </c>
      <c r="BM190" s="13">
        <f t="shared" si="79"/>
        <v>1</v>
      </c>
      <c r="BN190" s="13">
        <f t="shared" si="79"/>
        <v>1</v>
      </c>
      <c r="BO190" s="13">
        <f t="shared" si="79"/>
        <v>1</v>
      </c>
      <c r="BP190" s="13">
        <f t="shared" si="79"/>
        <v>1</v>
      </c>
      <c r="BQ190" s="13">
        <f t="shared" si="79"/>
        <v>1</v>
      </c>
      <c r="BR190" s="13">
        <f t="shared" si="79"/>
        <v>1</v>
      </c>
      <c r="BS190" s="13">
        <f t="shared" si="79"/>
        <v>1</v>
      </c>
      <c r="BT190" s="13" t="str">
        <f t="shared" si="79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</row>
    <row r="191" ht="15" customHeight="1" outlineLevel="1" spans="2:85">
      <c r="B191" s="10">
        <v>201812</v>
      </c>
      <c r="C191" s="13">
        <f t="shared" si="80"/>
        <v>1</v>
      </c>
      <c r="D191" s="13">
        <f t="shared" si="80"/>
        <v>1</v>
      </c>
      <c r="E191" s="13">
        <f t="shared" si="80"/>
        <v>1</v>
      </c>
      <c r="F191" s="13">
        <f t="shared" si="80"/>
        <v>69.4898304260818</v>
      </c>
      <c r="G191" s="13">
        <f t="shared" si="78"/>
        <v>1</v>
      </c>
      <c r="H191" s="13">
        <f t="shared" si="78"/>
        <v>1</v>
      </c>
      <c r="I191" s="13">
        <f t="shared" si="78"/>
        <v>1</v>
      </c>
      <c r="J191" s="13">
        <f t="shared" si="78"/>
        <v>1</v>
      </c>
      <c r="K191" s="13">
        <f t="shared" si="78"/>
        <v>1</v>
      </c>
      <c r="L191" s="13">
        <f t="shared" si="78"/>
        <v>1</v>
      </c>
      <c r="M191" s="13">
        <f t="shared" si="78"/>
        <v>1</v>
      </c>
      <c r="N191" s="13">
        <f t="shared" si="78"/>
        <v>1</v>
      </c>
      <c r="O191" s="13">
        <f t="shared" si="78"/>
        <v>1</v>
      </c>
      <c r="P191" s="13">
        <f t="shared" si="78"/>
        <v>1</v>
      </c>
      <c r="Q191" s="13">
        <f t="shared" si="78"/>
        <v>1</v>
      </c>
      <c r="R191" s="13">
        <f t="shared" si="78"/>
        <v>1</v>
      </c>
      <c r="S191" s="13">
        <f t="shared" si="78"/>
        <v>1</v>
      </c>
      <c r="T191" s="13">
        <f t="shared" si="78"/>
        <v>1</v>
      </c>
      <c r="U191" s="13">
        <f t="shared" si="78"/>
        <v>1</v>
      </c>
      <c r="V191" s="13">
        <f t="shared" si="78"/>
        <v>1</v>
      </c>
      <c r="W191" s="13" t="str">
        <f t="shared" si="78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201812</v>
      </c>
      <c r="AY191" s="13">
        <f t="shared" si="81"/>
        <v>1</v>
      </c>
      <c r="AZ191" s="13">
        <f t="shared" si="81"/>
        <v>1</v>
      </c>
      <c r="BA191" s="13">
        <f t="shared" si="81"/>
        <v>1</v>
      </c>
      <c r="BB191" s="13">
        <f t="shared" si="81"/>
        <v>137.979771832558</v>
      </c>
      <c r="BC191" s="13">
        <f t="shared" si="79"/>
        <v>1</v>
      </c>
      <c r="BD191" s="13">
        <f t="shared" si="79"/>
        <v>1</v>
      </c>
      <c r="BE191" s="13">
        <f t="shared" si="79"/>
        <v>1</v>
      </c>
      <c r="BF191" s="13">
        <f t="shared" si="79"/>
        <v>1</v>
      </c>
      <c r="BG191" s="13">
        <f t="shared" si="79"/>
        <v>1</v>
      </c>
      <c r="BH191" s="13">
        <f t="shared" si="79"/>
        <v>1</v>
      </c>
      <c r="BI191" s="13">
        <f t="shared" si="79"/>
        <v>1</v>
      </c>
      <c r="BJ191" s="13">
        <f t="shared" si="79"/>
        <v>1</v>
      </c>
      <c r="BK191" s="13">
        <f t="shared" si="79"/>
        <v>1</v>
      </c>
      <c r="BL191" s="13">
        <f t="shared" si="79"/>
        <v>1</v>
      </c>
      <c r="BM191" s="13">
        <f t="shared" si="79"/>
        <v>1</v>
      </c>
      <c r="BN191" s="13">
        <f t="shared" si="79"/>
        <v>1</v>
      </c>
      <c r="BO191" s="13">
        <f t="shared" si="79"/>
        <v>1</v>
      </c>
      <c r="BP191" s="13">
        <f t="shared" si="79"/>
        <v>1</v>
      </c>
      <c r="BQ191" s="13">
        <f t="shared" si="79"/>
        <v>1</v>
      </c>
      <c r="BR191" s="13">
        <f t="shared" si="79"/>
        <v>1</v>
      </c>
      <c r="BS191" s="13" t="str">
        <f t="shared" si="79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</row>
    <row r="192" ht="15" customHeight="1" outlineLevel="1" spans="2:85">
      <c r="B192" s="10">
        <v>201903</v>
      </c>
      <c r="C192" s="13">
        <f t="shared" si="80"/>
        <v>0</v>
      </c>
      <c r="D192" s="13">
        <f t="shared" si="80"/>
        <v>0</v>
      </c>
      <c r="E192" s="13">
        <f t="shared" si="80"/>
        <v>0</v>
      </c>
      <c r="F192" s="13">
        <f t="shared" si="80"/>
        <v>0</v>
      </c>
      <c r="G192" s="13">
        <f t="shared" si="78"/>
        <v>0</v>
      </c>
      <c r="H192" s="13">
        <f t="shared" si="78"/>
        <v>0</v>
      </c>
      <c r="I192" s="13">
        <f t="shared" si="78"/>
        <v>0</v>
      </c>
      <c r="J192" s="13">
        <f t="shared" si="78"/>
        <v>0</v>
      </c>
      <c r="K192" s="13">
        <f t="shared" si="78"/>
        <v>0</v>
      </c>
      <c r="L192" s="13">
        <f t="shared" si="78"/>
        <v>0</v>
      </c>
      <c r="M192" s="13">
        <f t="shared" si="78"/>
        <v>0</v>
      </c>
      <c r="N192" s="13">
        <f t="shared" si="78"/>
        <v>0</v>
      </c>
      <c r="O192" s="13">
        <f t="shared" si="78"/>
        <v>0</v>
      </c>
      <c r="P192" s="13">
        <f t="shared" si="78"/>
        <v>0</v>
      </c>
      <c r="Q192" s="13">
        <f t="shared" si="78"/>
        <v>0</v>
      </c>
      <c r="R192" s="13">
        <f t="shared" si="78"/>
        <v>0</v>
      </c>
      <c r="S192" s="13">
        <f t="shared" si="78"/>
        <v>0</v>
      </c>
      <c r="T192" s="13">
        <f t="shared" si="78"/>
        <v>0</v>
      </c>
      <c r="U192" s="13">
        <f t="shared" si="78"/>
        <v>0</v>
      </c>
      <c r="V192" s="13" t="str">
        <f t="shared" si="78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201903</v>
      </c>
      <c r="AY192" s="13">
        <f t="shared" si="81"/>
        <v>0</v>
      </c>
      <c r="AZ192" s="13">
        <f t="shared" si="81"/>
        <v>0</v>
      </c>
      <c r="BA192" s="13">
        <f t="shared" si="81"/>
        <v>0</v>
      </c>
      <c r="BB192" s="13">
        <f t="shared" si="81"/>
        <v>0</v>
      </c>
      <c r="BC192" s="13">
        <f t="shared" si="79"/>
        <v>0</v>
      </c>
      <c r="BD192" s="13">
        <f t="shared" si="79"/>
        <v>0</v>
      </c>
      <c r="BE192" s="13">
        <f t="shared" si="79"/>
        <v>0</v>
      </c>
      <c r="BF192" s="13">
        <f t="shared" si="79"/>
        <v>0</v>
      </c>
      <c r="BG192" s="13">
        <f t="shared" si="79"/>
        <v>0</v>
      </c>
      <c r="BH192" s="13">
        <f t="shared" si="79"/>
        <v>0</v>
      </c>
      <c r="BI192" s="13">
        <f t="shared" si="79"/>
        <v>0</v>
      </c>
      <c r="BJ192" s="13">
        <f t="shared" si="79"/>
        <v>0</v>
      </c>
      <c r="BK192" s="13">
        <f t="shared" si="79"/>
        <v>0</v>
      </c>
      <c r="BL192" s="13">
        <f t="shared" si="79"/>
        <v>0</v>
      </c>
      <c r="BM192" s="13">
        <f t="shared" si="79"/>
        <v>0</v>
      </c>
      <c r="BN192" s="13">
        <f t="shared" si="79"/>
        <v>0</v>
      </c>
      <c r="BO192" s="13">
        <f t="shared" si="79"/>
        <v>0</v>
      </c>
      <c r="BP192" s="13">
        <f t="shared" si="79"/>
        <v>0</v>
      </c>
      <c r="BQ192" s="13">
        <f t="shared" si="79"/>
        <v>0</v>
      </c>
      <c r="BR192" s="13" t="str">
        <f t="shared" si="79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</row>
    <row r="193" ht="15" customHeight="1" outlineLevel="1" spans="2:85">
      <c r="B193" s="10">
        <v>201906</v>
      </c>
      <c r="C193" s="13">
        <f t="shared" si="80"/>
        <v>0</v>
      </c>
      <c r="D193" s="13">
        <f t="shared" si="80"/>
        <v>4.21061090909091</v>
      </c>
      <c r="E193" s="13">
        <f t="shared" si="80"/>
        <v>1</v>
      </c>
      <c r="F193" s="13">
        <f t="shared" si="80"/>
        <v>1</v>
      </c>
      <c r="G193" s="13">
        <f t="shared" si="78"/>
        <v>1</v>
      </c>
      <c r="H193" s="13">
        <f t="shared" si="78"/>
        <v>1</v>
      </c>
      <c r="I193" s="13">
        <f t="shared" si="78"/>
        <v>1</v>
      </c>
      <c r="J193" s="13">
        <f t="shared" si="78"/>
        <v>1</v>
      </c>
      <c r="K193" s="13">
        <f t="shared" si="78"/>
        <v>1</v>
      </c>
      <c r="L193" s="13">
        <f t="shared" si="78"/>
        <v>1</v>
      </c>
      <c r="M193" s="13">
        <f t="shared" si="78"/>
        <v>1</v>
      </c>
      <c r="N193" s="13">
        <f t="shared" si="78"/>
        <v>1</v>
      </c>
      <c r="O193" s="13">
        <f t="shared" si="78"/>
        <v>1</v>
      </c>
      <c r="P193" s="13">
        <f t="shared" si="78"/>
        <v>1</v>
      </c>
      <c r="Q193" s="13">
        <f t="shared" si="78"/>
        <v>1</v>
      </c>
      <c r="R193" s="13">
        <f t="shared" si="78"/>
        <v>1</v>
      </c>
      <c r="S193" s="13">
        <f t="shared" si="78"/>
        <v>1</v>
      </c>
      <c r="T193" s="13">
        <f t="shared" si="78"/>
        <v>1</v>
      </c>
      <c r="U193" s="13" t="str">
        <f t="shared" si="78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201906</v>
      </c>
      <c r="AY193" s="13">
        <f t="shared" si="81"/>
        <v>0</v>
      </c>
      <c r="AZ193" s="13">
        <f t="shared" si="81"/>
        <v>4.21061038961039</v>
      </c>
      <c r="BA193" s="13">
        <f t="shared" si="81"/>
        <v>1</v>
      </c>
      <c r="BB193" s="13">
        <f t="shared" si="81"/>
        <v>1</v>
      </c>
      <c r="BC193" s="13">
        <f t="shared" si="79"/>
        <v>1</v>
      </c>
      <c r="BD193" s="13">
        <f t="shared" si="79"/>
        <v>1</v>
      </c>
      <c r="BE193" s="13">
        <f t="shared" si="79"/>
        <v>1</v>
      </c>
      <c r="BF193" s="13">
        <f t="shared" si="79"/>
        <v>1</v>
      </c>
      <c r="BG193" s="13">
        <f t="shared" si="79"/>
        <v>1</v>
      </c>
      <c r="BH193" s="13">
        <f t="shared" si="79"/>
        <v>1</v>
      </c>
      <c r="BI193" s="13">
        <f t="shared" si="79"/>
        <v>1</v>
      </c>
      <c r="BJ193" s="13">
        <f t="shared" si="79"/>
        <v>1</v>
      </c>
      <c r="BK193" s="13">
        <f t="shared" si="79"/>
        <v>1</v>
      </c>
      <c r="BL193" s="13">
        <f t="shared" si="79"/>
        <v>1</v>
      </c>
      <c r="BM193" s="13">
        <f t="shared" si="79"/>
        <v>1</v>
      </c>
      <c r="BN193" s="13">
        <f t="shared" si="79"/>
        <v>1</v>
      </c>
      <c r="BO193" s="13">
        <f t="shared" si="79"/>
        <v>1</v>
      </c>
      <c r="BP193" s="13">
        <f t="shared" si="79"/>
        <v>1</v>
      </c>
      <c r="BQ193" s="13" t="str">
        <f t="shared" si="79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</row>
    <row r="194" ht="15" customHeight="1" outlineLevel="1" spans="2:85">
      <c r="B194" s="10">
        <v>201909</v>
      </c>
      <c r="C194" s="13">
        <f t="shared" si="80"/>
        <v>1.06787772915803</v>
      </c>
      <c r="D194" s="13">
        <f t="shared" si="80"/>
        <v>0.990791288903757</v>
      </c>
      <c r="E194" s="13">
        <f t="shared" si="80"/>
        <v>0.994169583670683</v>
      </c>
      <c r="F194" s="13">
        <f t="shared" si="80"/>
        <v>1</v>
      </c>
      <c r="G194" s="13">
        <f t="shared" si="78"/>
        <v>0.998581386120252</v>
      </c>
      <c r="H194" s="13">
        <f t="shared" si="78"/>
        <v>1</v>
      </c>
      <c r="I194" s="13">
        <f t="shared" si="78"/>
        <v>1</v>
      </c>
      <c r="J194" s="13">
        <f t="shared" si="78"/>
        <v>1</v>
      </c>
      <c r="K194" s="13">
        <f t="shared" si="78"/>
        <v>1</v>
      </c>
      <c r="L194" s="13">
        <f t="shared" si="78"/>
        <v>0.999930540465893</v>
      </c>
      <c r="M194" s="13">
        <f t="shared" si="78"/>
        <v>1</v>
      </c>
      <c r="N194" s="13">
        <f t="shared" si="78"/>
        <v>1</v>
      </c>
      <c r="O194" s="13">
        <f t="shared" si="78"/>
        <v>1</v>
      </c>
      <c r="P194" s="13">
        <f t="shared" si="78"/>
        <v>1</v>
      </c>
      <c r="Q194" s="13">
        <f t="shared" si="78"/>
        <v>1</v>
      </c>
      <c r="R194" s="13">
        <f t="shared" si="78"/>
        <v>1</v>
      </c>
      <c r="S194" s="13">
        <f t="shared" si="78"/>
        <v>1</v>
      </c>
      <c r="T194" s="13" t="str">
        <f t="shared" si="78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201909</v>
      </c>
      <c r="AY194" s="13">
        <f t="shared" si="81"/>
        <v>1.01200181507167</v>
      </c>
      <c r="AZ194" s="13">
        <f t="shared" si="81"/>
        <v>0.990815963149195</v>
      </c>
      <c r="BA194" s="13">
        <f t="shared" si="81"/>
        <v>0.994185350131666</v>
      </c>
      <c r="BB194" s="13">
        <f t="shared" si="81"/>
        <v>1</v>
      </c>
      <c r="BC194" s="13">
        <f t="shared" si="79"/>
        <v>0.998585244475191</v>
      </c>
      <c r="BD194" s="13">
        <f t="shared" si="79"/>
        <v>1</v>
      </c>
      <c r="BE194" s="13">
        <f t="shared" si="79"/>
        <v>1</v>
      </c>
      <c r="BF194" s="13">
        <f t="shared" si="79"/>
        <v>1</v>
      </c>
      <c r="BG194" s="13">
        <f t="shared" si="79"/>
        <v>1</v>
      </c>
      <c r="BH194" s="13">
        <f t="shared" si="79"/>
        <v>0.999901042365509</v>
      </c>
      <c r="BI194" s="13">
        <f t="shared" si="79"/>
        <v>1</v>
      </c>
      <c r="BJ194" s="13">
        <f t="shared" si="79"/>
        <v>1</v>
      </c>
      <c r="BK194" s="13">
        <f t="shared" si="79"/>
        <v>1</v>
      </c>
      <c r="BL194" s="13">
        <f t="shared" si="79"/>
        <v>1</v>
      </c>
      <c r="BM194" s="13">
        <f t="shared" si="79"/>
        <v>1</v>
      </c>
      <c r="BN194" s="13">
        <f t="shared" si="79"/>
        <v>1</v>
      </c>
      <c r="BO194" s="13">
        <f t="shared" si="79"/>
        <v>1</v>
      </c>
      <c r="BP194" s="13" t="str">
        <f t="shared" si="79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</row>
    <row r="195" ht="15" customHeight="1" outlineLevel="1" spans="2:85">
      <c r="B195" s="10">
        <v>201912</v>
      </c>
      <c r="C195" s="13">
        <f t="shared" si="80"/>
        <v>4.03505542044543</v>
      </c>
      <c r="D195" s="13">
        <f t="shared" si="80"/>
        <v>1.00115343192388</v>
      </c>
      <c r="E195" s="13">
        <f t="shared" si="80"/>
        <v>1</v>
      </c>
      <c r="F195" s="13">
        <f t="shared" si="80"/>
        <v>1.85663534327926</v>
      </c>
      <c r="G195" s="13">
        <f t="shared" si="78"/>
        <v>1</v>
      </c>
      <c r="H195" s="13">
        <f t="shared" si="78"/>
        <v>1</v>
      </c>
      <c r="I195" s="13">
        <f t="shared" si="78"/>
        <v>1</v>
      </c>
      <c r="J195" s="13">
        <f t="shared" si="78"/>
        <v>1</v>
      </c>
      <c r="K195" s="13">
        <f t="shared" si="78"/>
        <v>1</v>
      </c>
      <c r="L195" s="13">
        <f t="shared" si="78"/>
        <v>1</v>
      </c>
      <c r="M195" s="13">
        <f t="shared" si="78"/>
        <v>0.999683453979739</v>
      </c>
      <c r="N195" s="13">
        <f t="shared" si="78"/>
        <v>1</v>
      </c>
      <c r="O195" s="13">
        <f t="shared" si="78"/>
        <v>1</v>
      </c>
      <c r="P195" s="13">
        <f t="shared" si="78"/>
        <v>1</v>
      </c>
      <c r="Q195" s="13">
        <f t="shared" si="78"/>
        <v>1</v>
      </c>
      <c r="R195" s="13">
        <f t="shared" si="78"/>
        <v>1</v>
      </c>
      <c r="S195" s="13" t="str">
        <f t="shared" si="78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201912</v>
      </c>
      <c r="AY195" s="13">
        <f t="shared" si="81"/>
        <v>3.39673662307684</v>
      </c>
      <c r="AZ195" s="13">
        <f t="shared" si="81"/>
        <v>1.00108201706469</v>
      </c>
      <c r="BA195" s="13">
        <f t="shared" si="81"/>
        <v>1</v>
      </c>
      <c r="BB195" s="13">
        <f t="shared" si="81"/>
        <v>2.14831126953597</v>
      </c>
      <c r="BC195" s="13">
        <f t="shared" si="79"/>
        <v>1</v>
      </c>
      <c r="BD195" s="13">
        <f t="shared" si="79"/>
        <v>1</v>
      </c>
      <c r="BE195" s="13">
        <f t="shared" si="79"/>
        <v>1</v>
      </c>
      <c r="BF195" s="13">
        <f t="shared" si="79"/>
        <v>1</v>
      </c>
      <c r="BG195" s="13">
        <f t="shared" si="79"/>
        <v>1</v>
      </c>
      <c r="BH195" s="13">
        <f t="shared" si="79"/>
        <v>1</v>
      </c>
      <c r="BI195" s="13">
        <f t="shared" si="79"/>
        <v>0.999633359424451</v>
      </c>
      <c r="BJ195" s="13">
        <f t="shared" si="79"/>
        <v>1</v>
      </c>
      <c r="BK195" s="13">
        <f t="shared" si="79"/>
        <v>1</v>
      </c>
      <c r="BL195" s="13">
        <f t="shared" si="79"/>
        <v>1</v>
      </c>
      <c r="BM195" s="13">
        <f t="shared" si="79"/>
        <v>1</v>
      </c>
      <c r="BN195" s="13">
        <f t="shared" si="79"/>
        <v>1</v>
      </c>
      <c r="BO195" s="13" t="str">
        <f t="shared" si="79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</row>
    <row r="196" ht="15" customHeight="1" outlineLevel="1" spans="2:85">
      <c r="B196" s="10">
        <v>202003</v>
      </c>
      <c r="C196" s="13">
        <f t="shared" si="80"/>
        <v>0</v>
      </c>
      <c r="D196" s="13">
        <f t="shared" si="80"/>
        <v>0</v>
      </c>
      <c r="E196" s="13">
        <f t="shared" si="80"/>
        <v>0</v>
      </c>
      <c r="F196" s="13">
        <f t="shared" si="80"/>
        <v>0</v>
      </c>
      <c r="G196" s="13">
        <f t="shared" si="78"/>
        <v>0</v>
      </c>
      <c r="H196" s="13">
        <f t="shared" si="78"/>
        <v>0</v>
      </c>
      <c r="I196" s="13">
        <f t="shared" si="78"/>
        <v>0</v>
      </c>
      <c r="J196" s="13">
        <f t="shared" si="78"/>
        <v>0</v>
      </c>
      <c r="K196" s="13">
        <f t="shared" si="78"/>
        <v>0</v>
      </c>
      <c r="L196" s="13">
        <f t="shared" si="78"/>
        <v>0</v>
      </c>
      <c r="M196" s="13">
        <f t="shared" si="78"/>
        <v>0</v>
      </c>
      <c r="N196" s="13">
        <f t="shared" si="78"/>
        <v>0</v>
      </c>
      <c r="O196" s="13">
        <f t="shared" si="78"/>
        <v>0</v>
      </c>
      <c r="P196" s="13">
        <f t="shared" si="78"/>
        <v>0</v>
      </c>
      <c r="Q196" s="13">
        <f t="shared" si="78"/>
        <v>0</v>
      </c>
      <c r="R196" s="13" t="str">
        <f t="shared" si="78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202003</v>
      </c>
      <c r="AY196" s="13">
        <f t="shared" si="81"/>
        <v>0</v>
      </c>
      <c r="AZ196" s="13">
        <f t="shared" si="81"/>
        <v>0</v>
      </c>
      <c r="BA196" s="13">
        <f t="shared" si="81"/>
        <v>0</v>
      </c>
      <c r="BB196" s="13">
        <f t="shared" si="81"/>
        <v>0</v>
      </c>
      <c r="BC196" s="13">
        <f t="shared" si="79"/>
        <v>0</v>
      </c>
      <c r="BD196" s="13">
        <f t="shared" si="79"/>
        <v>0</v>
      </c>
      <c r="BE196" s="13">
        <f t="shared" si="79"/>
        <v>0</v>
      </c>
      <c r="BF196" s="13">
        <f t="shared" si="79"/>
        <v>0</v>
      </c>
      <c r="BG196" s="13">
        <f t="shared" si="79"/>
        <v>0</v>
      </c>
      <c r="BH196" s="13">
        <f t="shared" si="79"/>
        <v>0</v>
      </c>
      <c r="BI196" s="13">
        <f t="shared" si="79"/>
        <v>0</v>
      </c>
      <c r="BJ196" s="13">
        <f t="shared" si="79"/>
        <v>0</v>
      </c>
      <c r="BK196" s="13">
        <f t="shared" si="79"/>
        <v>0</v>
      </c>
      <c r="BL196" s="13">
        <f t="shared" si="79"/>
        <v>0</v>
      </c>
      <c r="BM196" s="13">
        <f t="shared" si="79"/>
        <v>0</v>
      </c>
      <c r="BN196" s="13" t="str">
        <f t="shared" si="79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</row>
    <row r="197" ht="15" customHeight="1" outlineLevel="1" spans="2:85">
      <c r="B197" s="10">
        <v>202006</v>
      </c>
      <c r="C197" s="13">
        <f t="shared" si="80"/>
        <v>0</v>
      </c>
      <c r="D197" s="13">
        <f t="shared" si="80"/>
        <v>0.623742238325073</v>
      </c>
      <c r="E197" s="13">
        <f t="shared" si="80"/>
        <v>1.00378452713235</v>
      </c>
      <c r="F197" s="13">
        <f t="shared" si="80"/>
        <v>0.976052832236778</v>
      </c>
      <c r="G197" s="13">
        <f t="shared" si="78"/>
        <v>1</v>
      </c>
      <c r="H197" s="13">
        <f t="shared" si="78"/>
        <v>1</v>
      </c>
      <c r="I197" s="13">
        <f t="shared" si="78"/>
        <v>1</v>
      </c>
      <c r="J197" s="13">
        <f t="shared" si="78"/>
        <v>1</v>
      </c>
      <c r="K197" s="13">
        <f t="shared" si="78"/>
        <v>1</v>
      </c>
      <c r="L197" s="13">
        <f t="shared" si="78"/>
        <v>1</v>
      </c>
      <c r="M197" s="13">
        <f t="shared" si="78"/>
        <v>1</v>
      </c>
      <c r="N197" s="13">
        <f t="shared" si="78"/>
        <v>1</v>
      </c>
      <c r="O197" s="13">
        <f t="shared" si="78"/>
        <v>1</v>
      </c>
      <c r="P197" s="13">
        <f t="shared" si="78"/>
        <v>1</v>
      </c>
      <c r="Q197" s="13" t="str">
        <f t="shared" si="78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202006</v>
      </c>
      <c r="AY197" s="13">
        <f t="shared" si="81"/>
        <v>0</v>
      </c>
      <c r="AZ197" s="13">
        <f t="shared" si="81"/>
        <v>0.623742237240425</v>
      </c>
      <c r="BA197" s="13">
        <f t="shared" si="81"/>
        <v>1.00378452616812</v>
      </c>
      <c r="BB197" s="13">
        <f t="shared" si="81"/>
        <v>0.976052832195246</v>
      </c>
      <c r="BC197" s="13">
        <f t="shared" si="79"/>
        <v>1</v>
      </c>
      <c r="BD197" s="13">
        <f t="shared" si="79"/>
        <v>1</v>
      </c>
      <c r="BE197" s="13">
        <f t="shared" si="79"/>
        <v>1</v>
      </c>
      <c r="BF197" s="13">
        <f t="shared" si="79"/>
        <v>1</v>
      </c>
      <c r="BG197" s="13">
        <f t="shared" si="79"/>
        <v>1</v>
      </c>
      <c r="BH197" s="13">
        <f t="shared" si="79"/>
        <v>1</v>
      </c>
      <c r="BI197" s="13">
        <f t="shared" si="79"/>
        <v>1</v>
      </c>
      <c r="BJ197" s="13">
        <f t="shared" si="79"/>
        <v>1</v>
      </c>
      <c r="BK197" s="13">
        <f t="shared" si="79"/>
        <v>1</v>
      </c>
      <c r="BL197" s="13">
        <f t="shared" si="79"/>
        <v>1</v>
      </c>
      <c r="BM197" s="13" t="str">
        <f t="shared" si="79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</row>
    <row r="198" ht="15" customHeight="1" outlineLevel="1" spans="2:85">
      <c r="B198" s="10">
        <v>202009</v>
      </c>
      <c r="C198" s="13">
        <f t="shared" si="80"/>
        <v>0.874086452178619</v>
      </c>
      <c r="D198" s="13">
        <f t="shared" si="80"/>
        <v>1.02381214411578</v>
      </c>
      <c r="E198" s="13">
        <f t="shared" si="80"/>
        <v>1.00629984161339</v>
      </c>
      <c r="F198" s="13">
        <f t="shared" si="80"/>
        <v>1.05695929248235</v>
      </c>
      <c r="G198" s="13">
        <f t="shared" si="78"/>
        <v>1.08329072814199</v>
      </c>
      <c r="H198" s="13">
        <f t="shared" si="78"/>
        <v>0.99999026904988</v>
      </c>
      <c r="I198" s="13">
        <f t="shared" si="78"/>
        <v>1.00094206820278</v>
      </c>
      <c r="J198" s="13">
        <f t="shared" si="78"/>
        <v>0.996957631986655</v>
      </c>
      <c r="K198" s="13">
        <f t="shared" si="78"/>
        <v>0.954958457335045</v>
      </c>
      <c r="L198" s="13">
        <f t="shared" si="78"/>
        <v>1.00047276268293</v>
      </c>
      <c r="M198" s="13">
        <f t="shared" si="78"/>
        <v>1.00627352584276</v>
      </c>
      <c r="N198" s="13">
        <f t="shared" si="78"/>
        <v>1</v>
      </c>
      <c r="O198" s="13">
        <f t="shared" si="78"/>
        <v>1</v>
      </c>
      <c r="P198" s="13" t="str">
        <f t="shared" si="78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202009</v>
      </c>
      <c r="AY198" s="13">
        <f t="shared" si="81"/>
        <v>0.874091587881097</v>
      </c>
      <c r="AZ198" s="13">
        <f t="shared" si="81"/>
        <v>1.02381200399992</v>
      </c>
      <c r="BA198" s="13">
        <f t="shared" si="81"/>
        <v>1.0062998056733</v>
      </c>
      <c r="BB198" s="13">
        <f t="shared" si="81"/>
        <v>1.05695896775734</v>
      </c>
      <c r="BC198" s="13">
        <f t="shared" si="79"/>
        <v>1.0832902786894</v>
      </c>
      <c r="BD198" s="13">
        <f t="shared" si="79"/>
        <v>0.999990269090537</v>
      </c>
      <c r="BE198" s="13">
        <f t="shared" si="79"/>
        <v>1.00094206343175</v>
      </c>
      <c r="BF198" s="13">
        <f t="shared" si="79"/>
        <v>0.996957647119713</v>
      </c>
      <c r="BG198" s="13">
        <f t="shared" si="79"/>
        <v>0.954958682183563</v>
      </c>
      <c r="BH198" s="13">
        <f t="shared" si="79"/>
        <v>1.00047276017065</v>
      </c>
      <c r="BI198" s="13">
        <f t="shared" si="79"/>
        <v>1.0062734930157</v>
      </c>
      <c r="BJ198" s="13">
        <f t="shared" si="79"/>
        <v>1</v>
      </c>
      <c r="BK198" s="13">
        <f t="shared" si="79"/>
        <v>1</v>
      </c>
      <c r="BL198" s="13" t="str">
        <f t="shared" si="79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</row>
    <row r="199" ht="15" customHeight="1" outlineLevel="1" spans="2:85">
      <c r="B199" s="10">
        <v>202012</v>
      </c>
      <c r="C199" s="13">
        <f t="shared" si="80"/>
        <v>14.8543487376614</v>
      </c>
      <c r="D199" s="13">
        <f t="shared" si="80"/>
        <v>1</v>
      </c>
      <c r="E199" s="13">
        <f t="shared" si="80"/>
        <v>1</v>
      </c>
      <c r="F199" s="13">
        <f t="shared" si="80"/>
        <v>1</v>
      </c>
      <c r="G199" s="13">
        <f t="shared" si="78"/>
        <v>1</v>
      </c>
      <c r="H199" s="13">
        <f t="shared" si="78"/>
        <v>1</v>
      </c>
      <c r="I199" s="13">
        <f t="shared" si="78"/>
        <v>1</v>
      </c>
      <c r="J199" s="13">
        <f t="shared" si="78"/>
        <v>1</v>
      </c>
      <c r="K199" s="13">
        <f t="shared" si="78"/>
        <v>1</v>
      </c>
      <c r="L199" s="13">
        <f t="shared" si="78"/>
        <v>1</v>
      </c>
      <c r="M199" s="13">
        <f t="shared" si="78"/>
        <v>1</v>
      </c>
      <c r="N199" s="13">
        <f t="shared" si="78"/>
        <v>1</v>
      </c>
      <c r="O199" s="13" t="str">
        <f t="shared" si="78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202012</v>
      </c>
      <c r="AY199" s="13">
        <f t="shared" si="81"/>
        <v>16.3021776979518</v>
      </c>
      <c r="AZ199" s="13">
        <f t="shared" si="81"/>
        <v>1</v>
      </c>
      <c r="BA199" s="13">
        <f t="shared" si="81"/>
        <v>1</v>
      </c>
      <c r="BB199" s="13">
        <f t="shared" si="81"/>
        <v>1</v>
      </c>
      <c r="BC199" s="13">
        <f t="shared" si="79"/>
        <v>1</v>
      </c>
      <c r="BD199" s="13">
        <f t="shared" si="79"/>
        <v>1</v>
      </c>
      <c r="BE199" s="13">
        <f t="shared" si="79"/>
        <v>1</v>
      </c>
      <c r="BF199" s="13">
        <f t="shared" si="79"/>
        <v>1</v>
      </c>
      <c r="BG199" s="13">
        <f t="shared" si="79"/>
        <v>1</v>
      </c>
      <c r="BH199" s="13">
        <f t="shared" si="79"/>
        <v>1</v>
      </c>
      <c r="BI199" s="13">
        <f t="shared" si="79"/>
        <v>1</v>
      </c>
      <c r="BJ199" s="13">
        <f t="shared" si="79"/>
        <v>1</v>
      </c>
      <c r="BK199" s="13" t="str">
        <f t="shared" si="79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</row>
    <row r="200" ht="15" customHeight="1" outlineLevel="1" spans="2:85">
      <c r="B200" s="10">
        <v>202103</v>
      </c>
      <c r="C200" s="13">
        <f t="shared" si="80"/>
        <v>0</v>
      </c>
      <c r="D200" s="13">
        <f t="shared" si="80"/>
        <v>0</v>
      </c>
      <c r="E200" s="13">
        <f t="shared" si="80"/>
        <v>0</v>
      </c>
      <c r="F200" s="13">
        <f t="shared" si="80"/>
        <v>0</v>
      </c>
      <c r="G200" s="13">
        <f t="shared" si="78"/>
        <v>0</v>
      </c>
      <c r="H200" s="13">
        <f t="shared" si="78"/>
        <v>0</v>
      </c>
      <c r="I200" s="13">
        <f t="shared" si="78"/>
        <v>0</v>
      </c>
      <c r="J200" s="13">
        <f t="shared" si="78"/>
        <v>0</v>
      </c>
      <c r="K200" s="13">
        <f t="shared" si="78"/>
        <v>0</v>
      </c>
      <c r="L200" s="13">
        <f t="shared" si="78"/>
        <v>0</v>
      </c>
      <c r="M200" s="13">
        <f t="shared" si="78"/>
        <v>0</v>
      </c>
      <c r="N200" s="13" t="str">
        <f t="shared" si="78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202103</v>
      </c>
      <c r="AY200" s="13">
        <f t="shared" si="81"/>
        <v>0</v>
      </c>
      <c r="AZ200" s="13">
        <f t="shared" si="81"/>
        <v>0</v>
      </c>
      <c r="BA200" s="13">
        <f t="shared" si="81"/>
        <v>0</v>
      </c>
      <c r="BB200" s="13">
        <f t="shared" si="81"/>
        <v>0</v>
      </c>
      <c r="BC200" s="13">
        <f t="shared" si="79"/>
        <v>0</v>
      </c>
      <c r="BD200" s="13">
        <f t="shared" si="79"/>
        <v>0</v>
      </c>
      <c r="BE200" s="13">
        <f t="shared" si="79"/>
        <v>0</v>
      </c>
      <c r="BF200" s="13">
        <f t="shared" si="79"/>
        <v>0</v>
      </c>
      <c r="BG200" s="13">
        <f t="shared" si="79"/>
        <v>0</v>
      </c>
      <c r="BH200" s="13">
        <f t="shared" si="79"/>
        <v>0</v>
      </c>
      <c r="BI200" s="13">
        <f t="shared" si="79"/>
        <v>0</v>
      </c>
      <c r="BJ200" s="13" t="str">
        <f t="shared" si="79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</row>
    <row r="201" ht="15" customHeight="1" outlineLevel="1" spans="2:85">
      <c r="B201" s="10">
        <v>202106</v>
      </c>
      <c r="C201" s="13">
        <f t="shared" si="80"/>
        <v>0</v>
      </c>
      <c r="D201" s="13">
        <f t="shared" si="80"/>
        <v>0.950469125959824</v>
      </c>
      <c r="E201" s="13">
        <f t="shared" si="80"/>
        <v>0.996230115109779</v>
      </c>
      <c r="F201" s="13">
        <f t="shared" si="80"/>
        <v>1</v>
      </c>
      <c r="G201" s="13">
        <f t="shared" si="80"/>
        <v>1</v>
      </c>
      <c r="H201" s="13">
        <f t="shared" si="80"/>
        <v>1</v>
      </c>
      <c r="I201" s="13">
        <f t="shared" si="80"/>
        <v>1</v>
      </c>
      <c r="J201" s="13">
        <f t="shared" si="80"/>
        <v>1</v>
      </c>
      <c r="K201" s="13">
        <f t="shared" si="80"/>
        <v>1</v>
      </c>
      <c r="L201" s="13">
        <f t="shared" si="80"/>
        <v>1</v>
      </c>
      <c r="M201" s="13" t="str">
        <f t="shared" si="80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202106</v>
      </c>
      <c r="AY201" s="13">
        <f t="shared" si="81"/>
        <v>0</v>
      </c>
      <c r="AZ201" s="13">
        <f t="shared" si="81"/>
        <v>0.950559821753138</v>
      </c>
      <c r="BA201" s="13">
        <f t="shared" si="81"/>
        <v>0.996235206388368</v>
      </c>
      <c r="BB201" s="13">
        <f t="shared" si="81"/>
        <v>1</v>
      </c>
      <c r="BC201" s="13">
        <f t="shared" si="81"/>
        <v>1</v>
      </c>
      <c r="BD201" s="13">
        <f t="shared" si="81"/>
        <v>1</v>
      </c>
      <c r="BE201" s="13">
        <f t="shared" si="81"/>
        <v>1</v>
      </c>
      <c r="BF201" s="13">
        <f t="shared" si="81"/>
        <v>1</v>
      </c>
      <c r="BG201" s="13">
        <f t="shared" si="81"/>
        <v>1</v>
      </c>
      <c r="BH201" s="13">
        <f t="shared" si="81"/>
        <v>1</v>
      </c>
      <c r="BI201" s="13" t="str">
        <f t="shared" si="81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</row>
    <row r="202" ht="15" customHeight="1" outlineLevel="1" spans="2:85">
      <c r="B202" s="10">
        <v>202109</v>
      </c>
      <c r="C202" s="13">
        <f t="shared" ref="C202:L211" si="82">IFERROR(IF(D163="","",D163/C163),0)</f>
        <v>1.00930757831848</v>
      </c>
      <c r="D202" s="13">
        <f t="shared" si="82"/>
        <v>0.986575387084031</v>
      </c>
      <c r="E202" s="13">
        <f t="shared" si="82"/>
        <v>1.00015805218982</v>
      </c>
      <c r="F202" s="13">
        <f t="shared" si="82"/>
        <v>1.00023518366774</v>
      </c>
      <c r="G202" s="13">
        <f t="shared" si="82"/>
        <v>1</v>
      </c>
      <c r="H202" s="13">
        <f t="shared" si="82"/>
        <v>1</v>
      </c>
      <c r="I202" s="13">
        <f t="shared" si="82"/>
        <v>1.00003919881731</v>
      </c>
      <c r="J202" s="13">
        <f t="shared" si="82"/>
        <v>0.999997751707059</v>
      </c>
      <c r="K202" s="13">
        <f t="shared" si="82"/>
        <v>0.999945724493453</v>
      </c>
      <c r="L202" s="13" t="str">
        <f t="shared" si="82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202109</v>
      </c>
      <c r="AY202" s="13">
        <f t="shared" ref="AY202:BH211" si="83">IFERROR(IF(AZ163="","",AZ163/AY163),0)</f>
        <v>1.0093075713546</v>
      </c>
      <c r="AZ202" s="13">
        <f t="shared" si="83"/>
        <v>0.986575386960143</v>
      </c>
      <c r="BA202" s="13">
        <f t="shared" si="83"/>
        <v>1.00015805218753</v>
      </c>
      <c r="BB202" s="13">
        <f t="shared" si="83"/>
        <v>1.00023518366936</v>
      </c>
      <c r="BC202" s="13">
        <f t="shared" si="83"/>
        <v>1</v>
      </c>
      <c r="BD202" s="13">
        <f t="shared" si="83"/>
        <v>1</v>
      </c>
      <c r="BE202" s="13">
        <f t="shared" si="83"/>
        <v>1.00003919881419</v>
      </c>
      <c r="BF202" s="13">
        <f t="shared" si="83"/>
        <v>0.999997751700278</v>
      </c>
      <c r="BG202" s="13">
        <f t="shared" si="83"/>
        <v>0.999945724486314</v>
      </c>
      <c r="BH202" s="13" t="str">
        <f t="shared" si="83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</row>
    <row r="203" ht="15" customHeight="1" outlineLevel="1" spans="2:85">
      <c r="B203" s="10">
        <v>202112</v>
      </c>
      <c r="C203" s="13">
        <f t="shared" si="82"/>
        <v>1.00228355239866</v>
      </c>
      <c r="D203" s="13">
        <f t="shared" si="82"/>
        <v>1</v>
      </c>
      <c r="E203" s="13">
        <f t="shared" si="82"/>
        <v>1</v>
      </c>
      <c r="F203" s="13">
        <f t="shared" si="82"/>
        <v>1</v>
      </c>
      <c r="G203" s="13">
        <f t="shared" si="82"/>
        <v>1</v>
      </c>
      <c r="H203" s="13">
        <f t="shared" si="82"/>
        <v>1</v>
      </c>
      <c r="I203" s="13">
        <f t="shared" si="82"/>
        <v>1</v>
      </c>
      <c r="J203" s="13">
        <f t="shared" si="82"/>
        <v>1</v>
      </c>
      <c r="K203" s="13" t="str">
        <f t="shared" si="82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202112</v>
      </c>
      <c r="AY203" s="13">
        <f t="shared" si="83"/>
        <v>1.00186086390607</v>
      </c>
      <c r="AZ203" s="13">
        <f t="shared" si="83"/>
        <v>1</v>
      </c>
      <c r="BA203" s="13">
        <f t="shared" si="83"/>
        <v>1</v>
      </c>
      <c r="BB203" s="13">
        <f t="shared" si="83"/>
        <v>1</v>
      </c>
      <c r="BC203" s="13">
        <f t="shared" si="83"/>
        <v>1</v>
      </c>
      <c r="BD203" s="13">
        <f t="shared" si="83"/>
        <v>1</v>
      </c>
      <c r="BE203" s="13">
        <f t="shared" si="83"/>
        <v>1</v>
      </c>
      <c r="BF203" s="13">
        <f t="shared" si="83"/>
        <v>1</v>
      </c>
      <c r="BG203" s="13" t="str">
        <f t="shared" si="83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</row>
    <row r="204" ht="15" customHeight="1" outlineLevel="1" spans="2:85">
      <c r="B204" s="10">
        <v>202203</v>
      </c>
      <c r="C204" s="13">
        <f t="shared" si="82"/>
        <v>0</v>
      </c>
      <c r="D204" s="13">
        <f t="shared" si="82"/>
        <v>0</v>
      </c>
      <c r="E204" s="13">
        <f t="shared" si="82"/>
        <v>0</v>
      </c>
      <c r="F204" s="13">
        <f t="shared" si="82"/>
        <v>0</v>
      </c>
      <c r="G204" s="13">
        <f t="shared" si="82"/>
        <v>0</v>
      </c>
      <c r="H204" s="13">
        <f t="shared" si="82"/>
        <v>0</v>
      </c>
      <c r="I204" s="13">
        <f t="shared" si="82"/>
        <v>0</v>
      </c>
      <c r="J204" s="13" t="str">
        <f t="shared" si="82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202203</v>
      </c>
      <c r="AY204" s="13">
        <f t="shared" si="83"/>
        <v>0</v>
      </c>
      <c r="AZ204" s="13">
        <f t="shared" si="83"/>
        <v>0</v>
      </c>
      <c r="BA204" s="13">
        <f t="shared" si="83"/>
        <v>0</v>
      </c>
      <c r="BB204" s="13">
        <f t="shared" si="83"/>
        <v>0</v>
      </c>
      <c r="BC204" s="13">
        <f t="shared" si="83"/>
        <v>0</v>
      </c>
      <c r="BD204" s="13">
        <f t="shared" si="83"/>
        <v>0</v>
      </c>
      <c r="BE204" s="13">
        <f t="shared" si="83"/>
        <v>0</v>
      </c>
      <c r="BF204" s="13" t="str">
        <f t="shared" si="83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</row>
    <row r="205" ht="15" customHeight="1" outlineLevel="1" spans="2:85">
      <c r="B205" s="10">
        <v>202206</v>
      </c>
      <c r="C205" s="13">
        <f t="shared" si="82"/>
        <v>0</v>
      </c>
      <c r="D205" s="13">
        <f t="shared" si="82"/>
        <v>1.05394819951164</v>
      </c>
      <c r="E205" s="13">
        <f t="shared" si="82"/>
        <v>1</v>
      </c>
      <c r="F205" s="13">
        <f t="shared" si="82"/>
        <v>1</v>
      </c>
      <c r="G205" s="13">
        <f t="shared" si="82"/>
        <v>1</v>
      </c>
      <c r="H205" s="13">
        <f t="shared" si="82"/>
        <v>1</v>
      </c>
      <c r="I205" s="13" t="str">
        <f t="shared" si="82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202206</v>
      </c>
      <c r="AY205" s="13">
        <f t="shared" si="83"/>
        <v>0</v>
      </c>
      <c r="AZ205" s="13">
        <f t="shared" si="83"/>
        <v>1.05394820967076</v>
      </c>
      <c r="BA205" s="13">
        <f t="shared" si="83"/>
        <v>1</v>
      </c>
      <c r="BB205" s="13">
        <f t="shared" si="83"/>
        <v>1</v>
      </c>
      <c r="BC205" s="13">
        <f t="shared" si="83"/>
        <v>1</v>
      </c>
      <c r="BD205" s="13">
        <f t="shared" si="83"/>
        <v>1</v>
      </c>
      <c r="BE205" s="13" t="str">
        <f t="shared" si="83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</row>
    <row r="206" ht="15" customHeight="1" outlineLevel="1" spans="2:85">
      <c r="B206" s="10">
        <v>202209</v>
      </c>
      <c r="C206" s="13">
        <f t="shared" si="82"/>
        <v>0.975479087872486</v>
      </c>
      <c r="D206" s="13">
        <f t="shared" si="82"/>
        <v>0.99918753339257</v>
      </c>
      <c r="E206" s="13">
        <f t="shared" si="82"/>
        <v>1.00062607006798</v>
      </c>
      <c r="F206" s="13">
        <f t="shared" si="82"/>
        <v>1</v>
      </c>
      <c r="G206" s="13">
        <f t="shared" si="82"/>
        <v>0.999481142631399</v>
      </c>
      <c r="H206" s="13" t="str">
        <f t="shared" si="82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202209</v>
      </c>
      <c r="AY206" s="13">
        <f t="shared" si="83"/>
        <v>0.978463586730901</v>
      </c>
      <c r="AZ206" s="13">
        <f t="shared" si="83"/>
        <v>0.999191603471038</v>
      </c>
      <c r="BA206" s="13">
        <f t="shared" si="83"/>
        <v>1.00062293100289</v>
      </c>
      <c r="BB206" s="13">
        <f t="shared" si="83"/>
        <v>1</v>
      </c>
      <c r="BC206" s="13">
        <f t="shared" si="83"/>
        <v>0.999483742534305</v>
      </c>
      <c r="BD206" s="13" t="str">
        <f t="shared" si="83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</row>
    <row r="207" ht="15" customHeight="1" outlineLevel="1" spans="2:85">
      <c r="B207" s="10">
        <v>202212</v>
      </c>
      <c r="C207" s="13">
        <f t="shared" si="82"/>
        <v>1.00773827192826</v>
      </c>
      <c r="D207" s="13">
        <f t="shared" si="82"/>
        <v>1</v>
      </c>
      <c r="E207" s="13">
        <f t="shared" si="82"/>
        <v>0.999971727978514</v>
      </c>
      <c r="F207" s="13">
        <f t="shared" si="82"/>
        <v>1</v>
      </c>
      <c r="G207" s="13" t="str">
        <f t="shared" si="82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202212</v>
      </c>
      <c r="AY207" s="13">
        <f t="shared" si="83"/>
        <v>1.00777645202617</v>
      </c>
      <c r="AZ207" s="13">
        <f t="shared" si="83"/>
        <v>1</v>
      </c>
      <c r="BA207" s="13">
        <f t="shared" si="83"/>
        <v>0.999971589562701</v>
      </c>
      <c r="BB207" s="13">
        <f t="shared" si="83"/>
        <v>1</v>
      </c>
      <c r="BC207" s="13" t="str">
        <f t="shared" si="83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</row>
    <row r="208" ht="15" customHeight="1" outlineLevel="1" spans="2:85">
      <c r="B208" s="10">
        <v>202303</v>
      </c>
      <c r="C208" s="13">
        <f t="shared" si="82"/>
        <v>0</v>
      </c>
      <c r="D208" s="13">
        <f t="shared" si="82"/>
        <v>0</v>
      </c>
      <c r="E208" s="13">
        <f t="shared" si="82"/>
        <v>0</v>
      </c>
      <c r="F208" s="13" t="str">
        <f t="shared" si="82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202303</v>
      </c>
      <c r="AY208" s="13">
        <f t="shared" si="83"/>
        <v>0</v>
      </c>
      <c r="AZ208" s="13">
        <f t="shared" si="83"/>
        <v>0</v>
      </c>
      <c r="BA208" s="13">
        <f t="shared" si="83"/>
        <v>0</v>
      </c>
      <c r="BB208" s="13" t="str">
        <f t="shared" si="83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</row>
    <row r="209" ht="15" customHeight="1" outlineLevel="1" spans="2:85">
      <c r="B209" s="10">
        <v>202306</v>
      </c>
      <c r="C209" s="13">
        <f t="shared" si="82"/>
        <v>0</v>
      </c>
      <c r="D209" s="13">
        <f t="shared" si="82"/>
        <v>0.956328265325868</v>
      </c>
      <c r="E209" s="13" t="str">
        <f t="shared" si="82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202306</v>
      </c>
      <c r="AY209" s="13">
        <f t="shared" si="83"/>
        <v>0</v>
      </c>
      <c r="AZ209" s="13">
        <f t="shared" si="83"/>
        <v>0.956328270839933</v>
      </c>
      <c r="BA209" s="13" t="str">
        <f t="shared" si="83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</row>
    <row r="210" ht="15" customHeight="1" outlineLevel="1" spans="2:85">
      <c r="B210" s="10">
        <v>202309</v>
      </c>
      <c r="C210" s="13">
        <f t="shared" si="82"/>
        <v>1.0029476130674</v>
      </c>
      <c r="D210" s="13" t="str">
        <f t="shared" si="82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202309</v>
      </c>
      <c r="AY210" s="13">
        <f t="shared" si="83"/>
        <v>1.00009926446209</v>
      </c>
      <c r="AZ210" s="13" t="str">
        <f t="shared" si="83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</row>
    <row r="211" ht="15" customHeight="1" outlineLevel="1" spans="2:85">
      <c r="B211" s="10">
        <v>202312</v>
      </c>
      <c r="C211" s="13" t="str">
        <f t="shared" si="82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202312</v>
      </c>
      <c r="AY211" s="13" t="str">
        <f t="shared" si="83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</row>
    <row r="212" ht="15" customHeight="1" outlineLevel="1" spans="2:85">
      <c r="B212" s="6" t="s">
        <v>27</v>
      </c>
      <c r="C212" s="13">
        <f>IFERROR(IF(COUNT(C177:C210)-2&lt;=0,0,(SUM(C177:C210)-MAX(C177:C210)-MIN(C177:C210))/(COUNT(C177:C210)-2)),0)</f>
        <v>0.602716396988836</v>
      </c>
      <c r="D212" s="13">
        <f>IFERROR(IF(COUNT(D177:D209)-2&lt;=0,0,(SUM(D177:D209)-MAX(D177:D209)-MIN(D177:D209))/(COUNT(D177:D209)-2)),0)</f>
        <v>0.786961827420809</v>
      </c>
      <c r="E212" s="13">
        <f>IFERROR(IF(COUNT(E177:E208)-2&lt;=0,0,(SUM(E177:E208)-MAX(E177:E208)-MIN(E177:E208))/(COUNT(E177:E208)-2)),0)</f>
        <v>0.765811579987634</v>
      </c>
      <c r="F212" s="13">
        <f>IFERROR(IF(COUNT(F177:F207)-2&lt;=0,0,(SUM(F177:F207)-MAX(F177:F207)-MIN(F177:F207))/(COUNT(F177:F207)-2)),0)</f>
        <v>0.823781256466301</v>
      </c>
      <c r="G212" s="13">
        <f>IFERROR(IF(COUNT(G177:G206)-2&lt;=0,0,(SUM(G177:G206)-MAX(G177:G206)-MIN(G177:G206))/(COUNT(G177:G206)-2)),0)</f>
        <v>0.785636723736807</v>
      </c>
      <c r="H212" s="13">
        <f>IFERROR(IF(COUNT(H177:H205)-2&lt;=0,0,(SUM(H177:H205)-MAX(H177:H205)-MIN(H177:H205))/(COUNT(H177:H205)-2)),0)</f>
        <v>0.777777417372218</v>
      </c>
      <c r="I212" s="13">
        <f>IFERROR(IF(COUNT(I177:I204)-2&lt;=0,0,(SUM(I177:I204)-MAX(I177:I204)-MIN(I177:I204))/(COUNT(I177:I204)-2)),0)</f>
        <v>0.769232276877589</v>
      </c>
      <c r="J212" s="13">
        <f>IFERROR(IF(COUNT(J177:J203)-2&lt;=0,0,(SUM(J177:J203)-MAX(J177:J203)-MIN(J177:J203))/(COUNT(J177:J203)-2)),0)</f>
        <v>0.799878215347748</v>
      </c>
      <c r="K212" s="13">
        <f>IFERROR(IF(COUNT(K177:K202)-2&lt;=0,0,(SUM(K177:K202)-MAX(K177:K202)-MIN(K177:K202))/(COUNT(K177:K202)-2)),0)</f>
        <v>0.789787674242854</v>
      </c>
      <c r="L212" s="13">
        <f>IFERROR(IF(COUNT(L177:L201)-2&lt;=0,0,(SUM(L177:L201)-MAX(L177:L201)-MIN(L177:L201))/(COUNT(L177:L201)-2)),0)</f>
        <v>0.78260567567243</v>
      </c>
      <c r="M212" s="13">
        <f>IFERROR(IF(COUNT(M177:M200)-2&lt;=0,0,(SUM(M177:M200)-MAX(M177:M200)-MIN(M177:M200))/(COUNT(M177:M200)-2)),0)</f>
        <v>0.772711568815929</v>
      </c>
      <c r="N212" s="13">
        <f>IFERROR(IF(COUNT(N177:N199)-2&lt;=0,0,(SUM(N177:N199)-MAX(N177:N199)-MIN(N177:N199))/(COUNT(N177:N199)-2)),0)</f>
        <v>0.809521623279327</v>
      </c>
      <c r="O212" s="13">
        <f>IFERROR(IF(COUNT(O177:O198)-2&lt;=0,0,(SUM(O177:O198)-MAX(O177:O198)-MIN(O177:O198))/(COUNT(O177:O198)-2)),0)</f>
        <v>0.8</v>
      </c>
      <c r="P212" s="13">
        <f>IFERROR(IF(COUNT(P177:P197)-2&lt;=0,0,(SUM(P177:P197)-MAX(P177:P197)-MIN(P177:P197))/(COUNT(P177:P197)-2)),0)</f>
        <v>0.789471940743361</v>
      </c>
      <c r="Q212" s="13">
        <f>IFERROR(IF(COUNT(Q177:Q196)-2&lt;=0,0,(SUM(Q177:Q196)-MAX(Q177:Q196)-MIN(Q177:Q196))/(COUNT(Q177:Q196)-2)),0)</f>
        <v>0.777689918399935</v>
      </c>
      <c r="R212" s="13">
        <f>IFERROR(IF(COUNT(R177:R195)-2&lt;=0,0,(SUM(R177:R195)-MAX(R177:R195)-MIN(R177:R195))/(COUNT(R177:R195)-2)),0)</f>
        <v>0.823529411764706</v>
      </c>
      <c r="S212" s="13">
        <f>IFERROR(IF(COUNT(S177:S194)-2&lt;=0,0,(SUM(S177:S194)-MAX(S177:S194)-MIN(S177:S194))/(COUNT(S177:S194)-2)),0)</f>
        <v>0.8125</v>
      </c>
      <c r="T212" s="13">
        <f>IFERROR(IF(COUNT(T177:T193)-2&lt;=0,0,(SUM(T177:T193)-MAX(T177:T193)-MIN(T177:T193))/(COUNT(T177:T193)-2)),0)</f>
        <v>0.8</v>
      </c>
      <c r="U212" s="13">
        <f>IFERROR(IF(COUNT(U177:U192)-2&lt;=0,0,(SUM(U177:U192)-MAX(U177:U192)-MIN(U177:U192))/(COUNT(U177:U192)-2)),0)</f>
        <v>0.785714285714286</v>
      </c>
      <c r="V212" s="13">
        <f>IFERROR(IF(COUNT(V177:V191)-2&lt;=0,0,(SUM(V177:V191)-MAX(V177:V191)-MIN(V177:V191))/(COUNT(V177:V191)-2)),0)</f>
        <v>0.846153846153846</v>
      </c>
      <c r="W212" s="13">
        <f>IFERROR(IF(COUNT(W177:W190)-2&lt;=0,0,(SUM(W177:W190)-MAX(W177:W190)-MIN(W177:W190))/(COUNT(W177:W190)-2)),0)</f>
        <v>0.833333333333333</v>
      </c>
      <c r="X212" s="13">
        <f>IFERROR(IF(COUNT(X177:X189)-2&lt;=0,0,(SUM(X177:X189)-MAX(X177:X189)-MIN(X177:X189))/(COUNT(X177:X189)-2)),0)</f>
        <v>0.818181818181818</v>
      </c>
      <c r="Y212" s="13">
        <f>IFERROR(IF(COUNT(Y177:Y188)-2&lt;=0,0,(SUM(Y177:Y188)-MAX(Y177:Y188)-MIN(Y177:Y188))/(COUNT(Y177:Y188)-2)),0)</f>
        <v>0.8</v>
      </c>
      <c r="Z212" s="13">
        <f>IFERROR(IF(COUNT(Z177:Z187)-2&lt;=0,0,(SUM(Z177:Z187)-MAX(Z177:Z187)-MIN(Z177:Z187))/(COUNT(Z177:Z187)-2)),0)</f>
        <v>0.888888888888889</v>
      </c>
      <c r="AA212" s="13">
        <f>IFERROR(IF(COUNT(AA177:AA186)-2&lt;=0,0,(SUM(AA177:AA186)-MAX(AA177:AA186)-MIN(AA177:AA186))/(COUNT(AA177:AA186)-2)),0)</f>
        <v>0.875</v>
      </c>
      <c r="AB212" s="13">
        <f>IFERROR(IF(COUNT(AB177:AB185)-2&lt;=0,0,(SUM(AB177:AB185)-MAX(AB177:AB185)-MIN(AB177:AB185))/(COUNT(AB177:AB185)-2)),0)</f>
        <v>0.857142857142857</v>
      </c>
      <c r="AC212" s="13">
        <f>IFERROR(IF(COUNT(AC177:AC184)-2&lt;=0,0,(SUM(AC177:AC184)-MAX(AC177:AC184)-MIN(AC177:AC184))/(COUNT(AC177:AC184)-2)),0)</f>
        <v>0.833333333333333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0.581181522259593</v>
      </c>
      <c r="AZ212" s="13">
        <f>IFERROR(IF(COUNT(AZ177:AZ209)-2&lt;=0,0,(SUM(AZ177:AZ209)-MAX(AZ177:AZ209)-MIN(AZ177:AZ209))/(COUNT(AZ177:AZ209)-2)),0)</f>
        <v>0.78696365819796</v>
      </c>
      <c r="BA212" s="13">
        <f>IFERROR(IF(COUNT(BA177:BA208)-2&lt;=0,0,(SUM(BA177:BA208)-MAX(BA177:BA208)-MIN(BA177:BA208))/(COUNT(BA177:BA208)-2)),0)</f>
        <v>0.765812738467064</v>
      </c>
      <c r="BB212" s="13">
        <f>IFERROR(IF(COUNT(BB177:BB207)-2&lt;=0,0,(SUM(BB177:BB207)-MAX(BB177:BB207)-MIN(BB177:BB207))/(COUNT(BB177:BB207)-2)),0)</f>
        <v>0.833839035828088</v>
      </c>
      <c r="BC212" s="13">
        <f>IFERROR(IF(COUNT(BC177:BC206)-2&lt;=0,0,(SUM(BC177:BC206)-MAX(BC177:BC206)-MIN(BC177:BC206))/(COUNT(BC177:BC206)-2)),0)</f>
        <v>0.78564341952128</v>
      </c>
      <c r="BD212" s="13">
        <f>IFERROR(IF(COUNT(BD177:BD205)-2&lt;=0,0,(SUM(BD177:BD205)-MAX(BD177:BD205)-MIN(BD177:BD205))/(COUNT(BD177:BD205)-2)),0)</f>
        <v>0.777777417373724</v>
      </c>
      <c r="BE212" s="13">
        <f>IFERROR(IF(COUNT(BE177:BE204)-2&lt;=0,0,(SUM(BE177:BE204)-MAX(BE177:BE204)-MIN(BE177:BE204))/(COUNT(BE177:BE204)-2)),0)</f>
        <v>0.769232276877469</v>
      </c>
      <c r="BF212" s="13">
        <f>IFERROR(IF(COUNT(BF177:BF203)-2&lt;=0,0,(SUM(BF177:BF203)-MAX(BF177:BF203)-MIN(BF177:BF203))/(COUNT(BF177:BF203)-2)),0)</f>
        <v>0.7998782159528</v>
      </c>
      <c r="BG212" s="13">
        <f>IFERROR(IF(COUNT(BG177:BG202)-2&lt;=0,0,(SUM(BG177:BG202)-MAX(BG177:BG202)-MIN(BG177:BG202))/(COUNT(BG177:BG202)-2)),0)</f>
        <v>0.789787683611245</v>
      </c>
      <c r="BH212" s="13">
        <f>IFERROR(IF(COUNT(BH177:BH201)-2&lt;=0,0,(SUM(BH177:BH201)-MAX(BH177:BH201)-MIN(BH177:BH201))/(COUNT(BH177:BH201)-2)),0)</f>
        <v>0.782604393146326</v>
      </c>
      <c r="BI212" s="13">
        <f>IFERROR(IF(COUNT(BI177:BI200)-2&lt;=0,0,(SUM(BI177:BI200)-MAX(BI177:BI200)-MIN(BI177:BI200))/(COUNT(BI177:BI200)-2)),0)</f>
        <v>0.772709291790689</v>
      </c>
      <c r="BJ212" s="13">
        <f>IFERROR(IF(COUNT(BJ177:BJ199)-2&lt;=0,0,(SUM(BJ177:BJ199)-MAX(BJ177:BJ199)-MIN(BJ177:BJ199))/(COUNT(BJ177:BJ199)-2)),0)</f>
        <v>0.809519546910887</v>
      </c>
      <c r="BK212" s="13">
        <f>IFERROR(IF(COUNT(BK177:BK198)-2&lt;=0,0,(SUM(BK177:BK198)-MAX(BK177:BK198)-MIN(BK177:BK198))/(COUNT(BK177:BK198)-2)),0)</f>
        <v>0.8</v>
      </c>
      <c r="BL212" s="13">
        <f>IFERROR(IF(COUNT(BL177:BL197)-2&lt;=0,0,(SUM(BL177:BL197)-MAX(BL177:BL197)-MIN(BL177:BL197))/(COUNT(BL177:BL197)-2)),0)</f>
        <v>0.789470284750946</v>
      </c>
      <c r="BM212" s="13">
        <f>IFERROR(IF(COUNT(BM177:BM196)-2&lt;=0,0,(SUM(BM177:BM196)-MAX(BM177:BM196)-MIN(BM177:BM196))/(COUNT(BM177:BM196)-2)),0)</f>
        <v>0.777689918399935</v>
      </c>
      <c r="BN212" s="13">
        <f>IFERROR(IF(COUNT(BN177:BN195)-2&lt;=0,0,(SUM(BN177:BN195)-MAX(BN177:BN195)-MIN(BN177:BN195))/(COUNT(BN177:BN195)-2)),0)</f>
        <v>0.823529411764706</v>
      </c>
      <c r="BO212" s="13">
        <f>IFERROR(IF(COUNT(BO177:BO194)-2&lt;=0,0,(SUM(BO177:BO194)-MAX(BO177:BO194)-MIN(BO177:BO194))/(COUNT(BO177:BO194)-2)),0)</f>
        <v>0.8125</v>
      </c>
      <c r="BP212" s="13">
        <f>IFERROR(IF(COUNT(BP177:BP193)-2&lt;=0,0,(SUM(BP177:BP193)-MAX(BP177:BP193)-MIN(BP177:BP193))/(COUNT(BP177:BP193)-2)),0)</f>
        <v>0.8</v>
      </c>
      <c r="BQ212" s="13">
        <f>IFERROR(IF(COUNT(BQ177:BQ192)-2&lt;=0,0,(SUM(BQ177:BQ192)-MAX(BQ177:BQ192)-MIN(BQ177:BQ192))/(COUNT(BQ177:BQ192)-2)),0)</f>
        <v>0.785714285714286</v>
      </c>
      <c r="BR212" s="13">
        <f>IFERROR(IF(COUNT(BR177:BR191)-2&lt;=0,0,(SUM(BR177:BR191)-MAX(BR177:BR191)-MIN(BR177:BR191))/(COUNT(BR177:BR191)-2)),0)</f>
        <v>0.846153846153846</v>
      </c>
      <c r="BS212" s="13">
        <f>IFERROR(IF(COUNT(BS177:BS190)-2&lt;=0,0,(SUM(BS177:BS190)-MAX(BS177:BS190)-MIN(BS177:BS190))/(COUNT(BS177:BS190)-2)),0)</f>
        <v>0.833333333333333</v>
      </c>
      <c r="BT212" s="13">
        <f>IFERROR(IF(COUNT(BT177:BT189)-2&lt;=0,0,(SUM(BT177:BT189)-MAX(BT177:BT189)-MIN(BT177:BT189))/(COUNT(BT177:BT189)-2)),0)</f>
        <v>0.818181818181818</v>
      </c>
      <c r="BU212" s="13">
        <f>IFERROR(IF(COUNT(BU177:BU188)-2&lt;=0,0,(SUM(BU177:BU188)-MAX(BU177:BU188)-MIN(BU177:BU188))/(COUNT(BU177:BU188)-2)),0)</f>
        <v>0.8</v>
      </c>
      <c r="BV212" s="13">
        <f>IFERROR(IF(COUNT(BV177:BV187)-2&lt;=0,0,(SUM(BV177:BV187)-MAX(BV177:BV187)-MIN(BV177:BV187))/(COUNT(BV177:BV187)-2)),0)</f>
        <v>0.888888888888889</v>
      </c>
      <c r="BW212" s="13">
        <f>IFERROR(IF(COUNT(BW177:BW186)-2&lt;=0,0,(SUM(BW177:BW186)-MAX(BW177:BW186)-MIN(BW177:BW186))/(COUNT(BW177:BW186)-2)),0)</f>
        <v>0.875</v>
      </c>
      <c r="BX212" s="13">
        <f>IFERROR(IF(COUNT(BX177:BX185)-2&lt;=0,0,(SUM(BX177:BX185)-MAX(BX177:BX185)-MIN(BX177:BX185))/(COUNT(BX177:BX185)-2)),0)</f>
        <v>0.857142857142857</v>
      </c>
      <c r="BY212" s="13">
        <f>IFERROR(IF(COUNT(BY177:BY184)-2&lt;=0,0,(SUM(BY177:BY184)-MAX(BY177:BY184)-MIN(BY177:BY184))/(COUNT(BY177:BY184)-2)),0)</f>
        <v>0.833333333333333</v>
      </c>
      <c r="BZ212" s="13">
        <f>IFERROR(IF(COUNT(BZ177:BZ183)-2&lt;=0,0,(SUM(BZ177:BZ183)-MAX(BZ177:BZ183)-MIN(BZ177:BZ183))/(COUNT(BZ177:BZ183)-2)),0)</f>
        <v>1</v>
      </c>
      <c r="CA212" s="13">
        <f>IFERROR(IF(COUNT(CA177:CA182)-2&lt;=0,0,(SUM(CA177:CA182)-MAX(CA177:CA182)-MIN(CA177:CA182))/(COUNT(CA177:CA182)-2)),0)</f>
        <v>1</v>
      </c>
      <c r="CB212" s="13">
        <f>IFERROR(IF(COUNT(CB177:CB181)-2&lt;=0,0,(SUM(CB177:CB181)-MAX(CB177:CB181)-MIN(CB177:CB181))/(COUNT(CB177:CB181)-2)),0)</f>
        <v>1</v>
      </c>
      <c r="CC212" s="13">
        <f>IFERROR(IF(COUNT(CC177:CC180)-2&lt;=0,0,(SUM(CC177:CC180)-MAX(CC177:CC180)-MIN(CC177:CC180))/(COUNT(CC177:CC180)-2)),0)</f>
        <v>1</v>
      </c>
      <c r="CD212" s="13">
        <f>IFERROR(IF(COUNT(CD177:CD179)-2&lt;=0,0,(SUM(CD177:CD179)-MAX(CD177:CD179)-MIN(CD177:CD179))/(COUNT(CD177:CD179)-2)),0)</f>
        <v>1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</row>
    <row r="213" ht="15" customHeight="1" outlineLevel="1" spans="2:85">
      <c r="B213" s="6" t="s">
        <v>28</v>
      </c>
      <c r="C213" s="13">
        <f>IFERROR(SUM(D138:D171)/SUM(C138:C171),0)</f>
        <v>1.02148955270738</v>
      </c>
      <c r="D213" s="13">
        <f>IFERROR(SUM(E138:E170)/SUM(D138:D170),0)</f>
        <v>0.990428851553545</v>
      </c>
      <c r="E213" s="13">
        <f>IFERROR(SUM(F138:F169)/SUM(E138:E169),0)</f>
        <v>1.00051273548519</v>
      </c>
      <c r="F213" s="13">
        <f>IFERROR(SUM(G138:G168)/SUM(F138:F168),0)</f>
        <v>1.0095197240559</v>
      </c>
      <c r="G213" s="13">
        <f>IFERROR(SUM(H138:H167)/SUM(G138:G167),0)</f>
        <v>1.00935401191936</v>
      </c>
      <c r="H213" s="13">
        <f>IFERROR(SUM(I138:I166)/SUM(H138:H166),0)</f>
        <v>1.00000035389227</v>
      </c>
      <c r="I213" s="13">
        <f>IFERROR(SUM(J138:J165)/SUM(I138:I165),0)</f>
        <v>1.00019367704099</v>
      </c>
      <c r="J213" s="13">
        <f>IFERROR(SUM(K138:K164)/SUM(J138:J164),0)</f>
        <v>0.999427988308014</v>
      </c>
      <c r="K213" s="13">
        <f>IFERROR(SUM(L138:L163)/SUM(K138:K163),0)</f>
        <v>0.991522175504246</v>
      </c>
      <c r="L213" s="13">
        <f>IFERROR(SUM(M138:M162)/SUM(L138:L162),0)</f>
        <v>1.00014340685646</v>
      </c>
      <c r="M213" s="13">
        <f>IFERROR(SUM(N138:N161)/SUM(M138:M161),0)</f>
        <v>1.0020909756793</v>
      </c>
      <c r="N213" s="13">
        <f>IFERROR(SUM(O138:O160)/SUM(N138:N160),0)</f>
        <v>0.999994903248375</v>
      </c>
      <c r="O213" s="13">
        <f>IFERROR(SUM(P138:P159)/SUM(O138:O159),0)</f>
        <v>1</v>
      </c>
      <c r="P213" s="13">
        <f>IFERROR(SUM(Q138:Q158)/SUM(P138:P158),0)</f>
        <v>0.999994390671725</v>
      </c>
      <c r="Q213" s="13">
        <f>IFERROR(SUM(R138:R157)/SUM(Q138:Q157),0)</f>
        <v>0.999684059536577</v>
      </c>
      <c r="R213" s="13">
        <f>IFERROR(SUM(S138:S156)/SUM(R138:R156),0)</f>
        <v>1</v>
      </c>
      <c r="S213" s="13">
        <f>IFERROR(SUM(T138:T155)/SUM(S138:S155),0)</f>
        <v>1</v>
      </c>
      <c r="T213" s="13">
        <f>IFERROR(SUM(U138:U154)/SUM(T138:T154),0)</f>
        <v>1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X213" s="6" t="s">
        <v>28</v>
      </c>
      <c r="AY213" s="13">
        <f>IFERROR(SUM(AZ138:AZ171)/SUM(AY138:AY171),0)</f>
        <v>1.02135778094727</v>
      </c>
      <c r="AZ213" s="13">
        <f>IFERROR(SUM(BA138:BA170)/SUM(AZ138:AZ170),0)</f>
        <v>0.989888293368198</v>
      </c>
      <c r="BA213" s="13">
        <f>IFERROR(SUM(BB138:BB169)/SUM(BA138:BA169),0)</f>
        <v>1.00051942130808</v>
      </c>
      <c r="BB213" s="13">
        <f>IFERROR(SUM(BC138:BC168)/SUM(BB138:BB168),0)</f>
        <v>1.01015314674333</v>
      </c>
      <c r="BC213" s="13">
        <f>IFERROR(SUM(BD138:BD167)/SUM(BC138:BC167),0)</f>
        <v>1.00920207239461</v>
      </c>
      <c r="BD213" s="13">
        <f>IFERROR(SUM(BE138:BE166)/SUM(BD138:BD166),0)</f>
        <v>1.00000087685802</v>
      </c>
      <c r="BE213" s="13">
        <f>IFERROR(SUM(BF138:BF165)/SUM(BE138:BE165),0)</f>
        <v>1.00018913919388</v>
      </c>
      <c r="BF213" s="13">
        <f>IFERROR(SUM(BG138:BG164)/SUM(BF138:BF164),0)</f>
        <v>0.999441387939124</v>
      </c>
      <c r="BG213" s="13">
        <f>IFERROR(SUM(BH138:BH163)/SUM(BG138:BG163),0)</f>
        <v>0.991716791132241</v>
      </c>
      <c r="BH213" s="13">
        <f>IFERROR(SUM(BI138:BI162)/SUM(BH138:BH162),0)</f>
        <v>1.00013550172748</v>
      </c>
      <c r="BI213" s="13">
        <f>IFERROR(SUM(BJ138:BJ161)/SUM(BI138:BI161),0)</f>
        <v>1.00200132470676</v>
      </c>
      <c r="BJ213" s="13">
        <f>IFERROR(SUM(BK138:BK160)/SUM(BJ138:BJ160),0)</f>
        <v>0.999993895747778</v>
      </c>
      <c r="BK213" s="13">
        <f>IFERROR(SUM(BL138:BL159)/SUM(BK138:BK159),0)</f>
        <v>1</v>
      </c>
      <c r="BL213" s="13">
        <f>IFERROR(SUM(BM138:BM158)/SUM(BL138:BL158),0)</f>
        <v>0.999993390802</v>
      </c>
      <c r="BM213" s="13">
        <f>IFERROR(SUM(BN138:BN157)/SUM(BM138:BM157),0)</f>
        <v>0.999628210457709</v>
      </c>
      <c r="BN213" s="13">
        <f>IFERROR(SUM(BO138:BO156)/SUM(BN138:BN156),0)</f>
        <v>1</v>
      </c>
      <c r="BO213" s="13">
        <f>IFERROR(SUM(BP138:BP155)/SUM(BO138:BO155),0)</f>
        <v>1</v>
      </c>
      <c r="BP213" s="13">
        <f>IFERROR(SUM(BQ138:BQ154)/SUM(BP138:BP154),0)</f>
        <v>1</v>
      </c>
      <c r="BQ213" s="13">
        <f>IFERROR(SUM(BR138:BR153)/SUM(BQ138:BQ153),0)</f>
        <v>1</v>
      </c>
      <c r="BR213" s="13">
        <f>IFERROR(SUM(BS138:BS152)/SUM(BR138:BR152),0)</f>
        <v>1</v>
      </c>
      <c r="BS213" s="13">
        <f>IFERROR(SUM(BT138:BT151)/SUM(BS138:BS151),0)</f>
        <v>1</v>
      </c>
      <c r="BT213" s="13">
        <f>IFERROR(SUM(BU138:BU150)/SUM(BT138:BT150),0)</f>
        <v>1</v>
      </c>
      <c r="BU213" s="13">
        <f>IFERROR(SUM(BV138:BV149)/SUM(BU138:BU149),0)</f>
        <v>1</v>
      </c>
      <c r="BV213" s="13">
        <f>IFERROR(SUM(BW138:BW148)/SUM(BV138:BV148),0)</f>
        <v>1</v>
      </c>
      <c r="BW213" s="13">
        <f>IFERROR(SUM(BX138:BX147)/SUM(BW138:BW147),0)</f>
        <v>1</v>
      </c>
      <c r="BX213" s="13">
        <f>IFERROR(SUM(BY138:BY146)/SUM(BX138:BX146),0)</f>
        <v>1</v>
      </c>
      <c r="BY213" s="13">
        <f>IFERROR(SUM(BZ138:BZ145)/SUM(BY138:BY145),0)</f>
        <v>1</v>
      </c>
      <c r="BZ213" s="13">
        <f>IFERROR(SUM(CA138:CA144)/SUM(BZ138:BZ144),0)</f>
        <v>1</v>
      </c>
      <c r="CA213" s="13">
        <f>IFERROR(SUM(CB138:CB143)/SUM(CA138:CA143),0)</f>
        <v>1</v>
      </c>
      <c r="CB213" s="13">
        <f>IFERROR(SUM(CC138:CC142)/SUM(CB138:CB142),0)</f>
        <v>1</v>
      </c>
      <c r="CC213" s="13">
        <f>IFERROR(SUM(CD138:CD141)/SUM(CC138:CC141),0)</f>
        <v>1</v>
      </c>
      <c r="CD213" s="13">
        <f>IFERROR(SUM(CE138:CE140)/SUM(CD138:CD140),0)</f>
        <v>1</v>
      </c>
      <c r="CE213" s="13">
        <f>IFERROR(SUM(CF138:CF139)/SUM(CE138:CE139),0)</f>
        <v>1</v>
      </c>
      <c r="CF213" s="13">
        <f>IFERROR(SUM(CG138:CG138)/SUM(CF138:CF138),0)</f>
        <v>1</v>
      </c>
      <c r="CG213" s="13" t="s">
        <v>25</v>
      </c>
    </row>
    <row r="214" ht="15" customHeight="1" outlineLevel="1" spans="2:85">
      <c r="B214" s="6" t="s">
        <v>29</v>
      </c>
      <c r="C214" s="13">
        <f>IFERROR(SUM(D170:D171)/SUM(C170:C171),0)</f>
        <v>1.03639843110069</v>
      </c>
      <c r="D214" s="13">
        <f>IFERROR(SUM(E169:E170)/SUM(D169:D170),0)</f>
        <v>0.956328265325868</v>
      </c>
      <c r="E214" s="13">
        <f>IFERROR(SUM(F168:F169)/SUM(E168:E169),0)</f>
        <v>0.999971727978514</v>
      </c>
      <c r="F214" s="13">
        <f>IFERROR(SUM(G167:G168)/SUM(F167:F168),0)</f>
        <v>1</v>
      </c>
      <c r="G214" s="13">
        <f>IFERROR(SUM(H166:H167)/SUM(G166:G167),0)</f>
        <v>0.99948286922511</v>
      </c>
      <c r="H214" s="13">
        <f>IFERROR(SUM(I165:I166)/SUM(H165:H166),0)</f>
        <v>1</v>
      </c>
      <c r="I214" s="13">
        <f>IFERROR(SUM(J164:J165)/SUM(I164:I165),0)</f>
        <v>1</v>
      </c>
      <c r="J214" s="13">
        <f>IFERROR(SUM(K163:K164)/SUM(J163:J164),0)</f>
        <v>0.999997764548345</v>
      </c>
      <c r="K214" s="13">
        <f>IFERROR(SUM(L162:L163)/SUM(K162:K163),0)</f>
        <v>0.999948229655137</v>
      </c>
      <c r="L214" s="13">
        <f>IFERROR(SUM(M161:M162)/SUM(L161:L162),0)</f>
        <v>1</v>
      </c>
      <c r="M214" s="13">
        <f>IFERROR(SUM(N160:N161)/SUM(M160:M161),0)</f>
        <v>1</v>
      </c>
      <c r="N214" s="13">
        <f>IFERROR(SUM(O159:O160)/SUM(N159:N160),0)</f>
        <v>1</v>
      </c>
      <c r="O214" s="13">
        <f>IFERROR(SUM(P158:P159)/SUM(O158:O159),0)</f>
        <v>1</v>
      </c>
      <c r="P214" s="13">
        <f>IFERROR(SUM(Q157:Q158)/SUM(P157:P158),0)</f>
        <v>1</v>
      </c>
      <c r="Q214" s="13">
        <f>IFERROR(SUM(R156:R157)/SUM(Q156:Q157),0)</f>
        <v>1</v>
      </c>
      <c r="R214" s="13">
        <f>IFERROR(SUM(S155:S156)/SUM(R155:R156),0)</f>
        <v>1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X214" s="6" t="s">
        <v>29</v>
      </c>
      <c r="AY214" s="13">
        <f>IFERROR(SUM(AZ170:AZ171)/SUM(AY170:AY171),0)</f>
        <v>1.03356420886473</v>
      </c>
      <c r="AZ214" s="13">
        <f>IFERROR(SUM(BA169:BA170)/SUM(AZ169:AZ170),0)</f>
        <v>0.956328270839933</v>
      </c>
      <c r="BA214" s="13">
        <f>IFERROR(SUM(BB168:BB169)/SUM(BA168:BA169),0)</f>
        <v>0.999971589562701</v>
      </c>
      <c r="BB214" s="13">
        <f>IFERROR(SUM(BC167:BC168)/SUM(BB167:BB168),0)</f>
        <v>1</v>
      </c>
      <c r="BC214" s="13">
        <f>IFERROR(SUM(BD166:BD167)/SUM(BC166:BC167),0)</f>
        <v>0.999485451896594</v>
      </c>
      <c r="BD214" s="13">
        <f>IFERROR(SUM(BE165:BE166)/SUM(BD165:BD166),0)</f>
        <v>1</v>
      </c>
      <c r="BE214" s="13">
        <f>IFERROR(SUM(BF164:BF165)/SUM(BE164:BE165),0)</f>
        <v>1</v>
      </c>
      <c r="BF214" s="13">
        <f>IFERROR(SUM(BG163:BG164)/SUM(BF163:BF164),0)</f>
        <v>0.999997767431455</v>
      </c>
      <c r="BG214" s="13">
        <f>IFERROR(SUM(BH162:BH163)/SUM(BG162:BG163),0)</f>
        <v>0.99994823289205</v>
      </c>
      <c r="BH214" s="13">
        <f>IFERROR(SUM(BI161:BI162)/SUM(BH161:BH162),0)</f>
        <v>1</v>
      </c>
      <c r="BI214" s="13">
        <f>IFERROR(SUM(BJ160:BJ161)/SUM(BI160:BI161),0)</f>
        <v>1</v>
      </c>
      <c r="BJ214" s="13">
        <f>IFERROR(SUM(BK159:BK160)/SUM(BJ159:BJ160),0)</f>
        <v>1</v>
      </c>
      <c r="BK214" s="13">
        <f>IFERROR(SUM(BL158:BL159)/SUM(BK158:BK159),0)</f>
        <v>1</v>
      </c>
      <c r="BL214" s="13">
        <f>IFERROR(SUM(BM157:BM158)/SUM(BL157:BL158),0)</f>
        <v>1</v>
      </c>
      <c r="BM214" s="13">
        <f>IFERROR(SUM(BN156:BN157)/SUM(BM156:BM157),0)</f>
        <v>1</v>
      </c>
      <c r="BN214" s="13">
        <f>IFERROR(SUM(BO155:BO156)/SUM(BN155:BN156),0)</f>
        <v>1</v>
      </c>
      <c r="BO214" s="13">
        <f>IFERROR(SUM(BP154:BP155)/SUM(BO154:BO155),0)</f>
        <v>1</v>
      </c>
      <c r="BP214" s="13">
        <f>IFERROR(SUM(BQ153:BQ154)/SUM(BP153:BP154),0)</f>
        <v>1</v>
      </c>
      <c r="BQ214" s="13">
        <f>IFERROR(SUM(BR152:BR153)/SUM(BQ152:BQ153),0)</f>
        <v>1</v>
      </c>
      <c r="BR214" s="13">
        <f>IFERROR(SUM(BS151:BS152)/SUM(BR151:BR152),0)</f>
        <v>1</v>
      </c>
      <c r="BS214" s="13">
        <f>IFERROR(SUM(BT150:BT151)/SUM(BS150:BS151),0)</f>
        <v>1</v>
      </c>
      <c r="BT214" s="13">
        <f>IFERROR(SUM(BU149:BU150)/SUM(BT149:BT150),0)</f>
        <v>1</v>
      </c>
      <c r="BU214" s="13">
        <f>IFERROR(SUM(BV148:BV149)/SUM(BU148:BU149),0)</f>
        <v>1</v>
      </c>
      <c r="BV214" s="13">
        <f>IFERROR(SUM(BW147:BW148)/SUM(BV147:BV148),0)</f>
        <v>1</v>
      </c>
      <c r="BW214" s="13">
        <f>IFERROR(SUM(BX146:BX147)/SUM(BW146:BW147),0)</f>
        <v>1</v>
      </c>
      <c r="BX214" s="13">
        <f>IFERROR(SUM(BY145:BY146)/SUM(BX145:BX146),0)</f>
        <v>1</v>
      </c>
      <c r="BY214" s="13">
        <f>IFERROR(SUM(BZ144:BZ145)/SUM(BY144:BY145),0)</f>
        <v>1</v>
      </c>
      <c r="BZ214" s="13">
        <f>IFERROR(SUM(CA143:CA144)/SUM(BZ143:BZ144),0)</f>
        <v>1</v>
      </c>
      <c r="CA214" s="13">
        <f>IFERROR(SUM(CB142:CB143)/SUM(CA142:CA143),0)</f>
        <v>1</v>
      </c>
      <c r="CB214" s="13">
        <f>IFERROR(SUM(CC141:CC142)/SUM(CB141:CB142),0)</f>
        <v>1</v>
      </c>
      <c r="CC214" s="13">
        <f>IFERROR(SUM(CD140:CD141)/SUM(CC140:CC141),0)</f>
        <v>1</v>
      </c>
      <c r="CD214" s="13">
        <f>IFERROR(SUM(CE139:CE140)/SUM(CD139:CD140),0)</f>
        <v>1</v>
      </c>
      <c r="CE214" s="13">
        <f>IFERROR(SUM(CF138:CF139)/SUM(CE138:CE139),0)</f>
        <v>1</v>
      </c>
      <c r="CF214" s="13">
        <f>IFERROR(SUM(CG138:CG138)/SUM(CF138:CF138),0)</f>
        <v>1</v>
      </c>
      <c r="CG214" s="13" t="s">
        <v>25</v>
      </c>
    </row>
    <row r="215" ht="15" customHeight="1" outlineLevel="1" spans="2:85">
      <c r="B215" s="6" t="s">
        <v>30</v>
      </c>
      <c r="C215" s="13">
        <f>IFERROR(AVERAGE(C208:C210),0)</f>
        <v>0.334315871022468</v>
      </c>
      <c r="D215" s="13">
        <f>IFERROR(AVERAGE(D207:D209),0)</f>
        <v>0.65210942177529</v>
      </c>
      <c r="E215" s="13">
        <f>IFERROR(AVERAGE(E206:E208),0)</f>
        <v>0.666865932682166</v>
      </c>
      <c r="F215" s="13">
        <f>IFERROR(AVERAGE(F205:F207),0)</f>
        <v>1</v>
      </c>
      <c r="G215" s="13">
        <f>IFERROR(AVERAGE(G204:G206),0)</f>
        <v>0.666493714210466</v>
      </c>
      <c r="H215" s="13">
        <f>IFERROR(AVERAGE(H203:H205),0)</f>
        <v>0.666666666666667</v>
      </c>
      <c r="I215" s="13">
        <f>IFERROR(AVERAGE(I202:I204),0)</f>
        <v>0.666679732939103</v>
      </c>
      <c r="J215" s="13">
        <f>IFERROR(AVERAGE(J201:J203),0)</f>
        <v>0.99999925056902</v>
      </c>
      <c r="K215" s="13">
        <f>IFERROR(AVERAGE(K200:K202),0)</f>
        <v>0.666648574831151</v>
      </c>
      <c r="L215" s="13">
        <f>IFERROR(AVERAGE(L199:L201),0)</f>
        <v>0.666666666666667</v>
      </c>
      <c r="M215" s="13">
        <f>IFERROR(AVERAGE(M198:M200),0)</f>
        <v>0.668757841947588</v>
      </c>
      <c r="N215" s="13">
        <f>IFERROR(AVERAGE(N197:N199),0)</f>
        <v>1</v>
      </c>
      <c r="O215" s="13">
        <f>IFERROR(AVERAGE(O196:O198),0)</f>
        <v>0.666666666666667</v>
      </c>
      <c r="P215" s="13">
        <f>IFERROR(AVERAGE(P195:P197),0)</f>
        <v>0.666666666666667</v>
      </c>
      <c r="Q215" s="13">
        <f>IFERROR(AVERAGE(Q194:Q196),0)</f>
        <v>0.666666666666667</v>
      </c>
      <c r="R215" s="13">
        <f>IFERROR(AVERAGE(R193:R195),0)</f>
        <v>1</v>
      </c>
      <c r="S215" s="13">
        <f>IFERROR(AVERAGE(S192:S194),0)</f>
        <v>0.666666666666667</v>
      </c>
      <c r="T215" s="13">
        <f>IFERROR(AVERAGE(T191:T193),0)</f>
        <v>0.666666666666667</v>
      </c>
      <c r="U215" s="13">
        <f>IFERROR(AVERAGE(U190:U192),0)</f>
        <v>0.666666666666667</v>
      </c>
      <c r="V215" s="13">
        <f>IFERROR(AVERAGE(V189:V191),0)</f>
        <v>1</v>
      </c>
      <c r="W215" s="13">
        <f>IFERROR(AVERAGE(W188:W190),0)</f>
        <v>0.666666666666667</v>
      </c>
      <c r="X215" s="13">
        <f>IFERROR(AVERAGE(X187:X189),0)</f>
        <v>0.666666666666667</v>
      </c>
      <c r="Y215" s="13">
        <f>IFERROR(AVERAGE(Y186:Y188),0)</f>
        <v>0.666666666666667</v>
      </c>
      <c r="Z215" s="13">
        <f>IFERROR(AVERAGE(Z185:Z187),0)</f>
        <v>1</v>
      </c>
      <c r="AA215" s="13">
        <f>IFERROR(AVERAGE(AA184:AA186),0)</f>
        <v>0.666666666666667</v>
      </c>
      <c r="AB215" s="13">
        <f>IFERROR(AVERAGE(AB183:AB185),0)</f>
        <v>0.666666666666667</v>
      </c>
      <c r="AC215" s="13">
        <f>IFERROR(AVERAGE(AC182:AC184),0)</f>
        <v>0.666666666666667</v>
      </c>
      <c r="AD215" s="13">
        <f>IFERROR(AVERAGE(AD181:AD183),0)</f>
        <v>1</v>
      </c>
      <c r="AE215" s="13">
        <f>IFERROR(AVERAGE(AE180:AE182),0)</f>
        <v>0.666666666666667</v>
      </c>
      <c r="AF215" s="13">
        <f>IFERROR(AVERAGE(AF179:AF181),0)</f>
        <v>0.666666666666667</v>
      </c>
      <c r="AG215" s="13">
        <f>IFERROR(AVERAGE(AG178:AG180),0)</f>
        <v>0.666666666666667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X215" s="6" t="s">
        <v>30</v>
      </c>
      <c r="AY215" s="13">
        <f>IFERROR(AVERAGE(AY208:AY210),0)</f>
        <v>0.333366421487364</v>
      </c>
      <c r="AZ215" s="13">
        <f>IFERROR(AVERAGE(AZ207:AZ209),0)</f>
        <v>0.652109423613311</v>
      </c>
      <c r="BA215" s="13">
        <f>IFERROR(AVERAGE(BA206:BA208),0)</f>
        <v>0.66686484018853</v>
      </c>
      <c r="BB215" s="13">
        <f>IFERROR(AVERAGE(BB205:BB207),0)</f>
        <v>1</v>
      </c>
      <c r="BC215" s="13">
        <f>IFERROR(AVERAGE(BC204:BC206),0)</f>
        <v>0.666494580844769</v>
      </c>
      <c r="BD215" s="13">
        <f>IFERROR(AVERAGE(BD203:BD205),0)</f>
        <v>0.666666666666667</v>
      </c>
      <c r="BE215" s="13">
        <f>IFERROR(AVERAGE(BE202:BE204),0)</f>
        <v>0.666679732938065</v>
      </c>
      <c r="BF215" s="13">
        <f>IFERROR(AVERAGE(BF201:BF203),0)</f>
        <v>0.999999250566759</v>
      </c>
      <c r="BG215" s="13">
        <f>IFERROR(AVERAGE(BG200:BG202),0)</f>
        <v>0.666648574828771</v>
      </c>
      <c r="BH215" s="13">
        <f>IFERROR(AVERAGE(BH199:BH201),0)</f>
        <v>0.666666666666667</v>
      </c>
      <c r="BI215" s="13">
        <f>IFERROR(AVERAGE(BI198:BI200),0)</f>
        <v>0.668757831005233</v>
      </c>
      <c r="BJ215" s="13">
        <f>IFERROR(AVERAGE(BJ197:BJ199),0)</f>
        <v>1</v>
      </c>
      <c r="BK215" s="13">
        <f>IFERROR(AVERAGE(BK196:BK198),0)</f>
        <v>0.666666666666667</v>
      </c>
      <c r="BL215" s="13">
        <f>IFERROR(AVERAGE(BL195:BL197),0)</f>
        <v>0.666666666666667</v>
      </c>
      <c r="BM215" s="13">
        <f>IFERROR(AVERAGE(BM194:BM196),0)</f>
        <v>0.666666666666667</v>
      </c>
      <c r="BN215" s="13">
        <f>IFERROR(AVERAGE(BN193:BN195),0)</f>
        <v>1</v>
      </c>
      <c r="BO215" s="13">
        <f>IFERROR(AVERAGE(BO192:BO194),0)</f>
        <v>0.666666666666667</v>
      </c>
      <c r="BP215" s="13">
        <f>IFERROR(AVERAGE(BP191:BP193),0)</f>
        <v>0.666666666666667</v>
      </c>
      <c r="BQ215" s="13">
        <f>IFERROR(AVERAGE(BQ190:BQ192),0)</f>
        <v>0.666666666666667</v>
      </c>
      <c r="BR215" s="13">
        <f>IFERROR(AVERAGE(BR189:BR191),0)</f>
        <v>1</v>
      </c>
      <c r="BS215" s="13">
        <f>IFERROR(AVERAGE(BS188:BS190),0)</f>
        <v>0.666666666666667</v>
      </c>
      <c r="BT215" s="13">
        <f>IFERROR(AVERAGE(BT187:BT189),0)</f>
        <v>0.666666666666667</v>
      </c>
      <c r="BU215" s="13">
        <f>IFERROR(AVERAGE(BU186:BU188),0)</f>
        <v>0.666666666666667</v>
      </c>
      <c r="BV215" s="13">
        <f>IFERROR(AVERAGE(BV185:BV187),0)</f>
        <v>1</v>
      </c>
      <c r="BW215" s="13">
        <f>IFERROR(AVERAGE(BW184:BW186),0)</f>
        <v>0.666666666666667</v>
      </c>
      <c r="BX215" s="13">
        <f>IFERROR(AVERAGE(BX183:BX185),0)</f>
        <v>0.666666666666667</v>
      </c>
      <c r="BY215" s="13">
        <f>IFERROR(AVERAGE(BY182:BY184),0)</f>
        <v>0.666666666666667</v>
      </c>
      <c r="BZ215" s="13">
        <f>IFERROR(AVERAGE(BZ181:BZ183),0)</f>
        <v>1</v>
      </c>
      <c r="CA215" s="13">
        <f>IFERROR(AVERAGE(CA180:CA182),0)</f>
        <v>0.666666666666667</v>
      </c>
      <c r="CB215" s="13">
        <f>IFERROR(AVERAGE(CB179:CB181),0)</f>
        <v>0.666666666666667</v>
      </c>
      <c r="CC215" s="13">
        <f>IFERROR(AVERAGE(CC178:CC180),0)</f>
        <v>0.666666666666667</v>
      </c>
      <c r="CD215" s="13">
        <f>IFERROR(AVERAGE(CD177:CD179),0)</f>
        <v>1</v>
      </c>
      <c r="CE215" s="13">
        <f>IFERROR(AVERAGE(CE177:CE178),0)</f>
        <v>1</v>
      </c>
      <c r="CF215" s="13">
        <f>IFERROR(AVERAGE(CF177:CF177),0)</f>
        <v>1</v>
      </c>
      <c r="CG215" s="13" t="s">
        <v>25</v>
      </c>
    </row>
    <row r="216" ht="15" customHeight="1" outlineLevel="1" spans="2:85">
      <c r="B216" s="6" t="s">
        <v>31</v>
      </c>
      <c r="C216" s="13">
        <f>IFERROR(SUM(D169:D171)/SUM(C169:C171),0)</f>
        <v>1.03639843110069</v>
      </c>
      <c r="D216" s="13">
        <f>IFERROR(SUM(E168:E170)/SUM(D168:D170),0)</f>
        <v>0.980917094478954</v>
      </c>
      <c r="E216" s="13">
        <f>IFERROR(SUM(F167:F169)/SUM(E167:E169),0)</f>
        <v>1.00058074414081</v>
      </c>
      <c r="F216" s="13">
        <f>IFERROR(SUM(G166:G168)/SUM(F166:F168),0)</f>
        <v>1</v>
      </c>
      <c r="G216" s="13">
        <f>IFERROR(SUM(H165:H167)/SUM(G165:G167),0)</f>
        <v>0.99948286922511</v>
      </c>
      <c r="H216" s="13">
        <f>IFERROR(SUM(I164:I166)/SUM(H164:H166),0)</f>
        <v>1</v>
      </c>
      <c r="I216" s="13">
        <f>IFERROR(SUM(J163:J165)/SUM(I163:I165),0)</f>
        <v>1.00003897492173</v>
      </c>
      <c r="J216" s="13">
        <f>IFERROR(SUM(K162:K164)/SUM(J162:J164),0)</f>
        <v>0.999997867166244</v>
      </c>
      <c r="K216" s="13">
        <f>IFERROR(SUM(L161:L163)/SUM(K161:K163),0)</f>
        <v>0.999948229655137</v>
      </c>
      <c r="L216" s="13">
        <f>IFERROR(SUM(M160:M162)/SUM(L160:L162),0)</f>
        <v>1</v>
      </c>
      <c r="M216" s="13">
        <f>IFERROR(SUM(N159:N161)/SUM(M159:M161),0)</f>
        <v>1.00595345181062</v>
      </c>
      <c r="N216" s="13">
        <f>IFERROR(SUM(O158:O160)/SUM(N158:N160),0)</f>
        <v>1</v>
      </c>
      <c r="O216" s="13">
        <f>IFERROR(SUM(P157:P159)/SUM(O157:O159),0)</f>
        <v>1</v>
      </c>
      <c r="P216" s="13">
        <f>IFERROR(SUM(Q156:Q158)/SUM(P156:P158),0)</f>
        <v>1</v>
      </c>
      <c r="Q216" s="13">
        <f>IFERROR(SUM(R155:R157)/SUM(Q155:Q157),0)</f>
        <v>1</v>
      </c>
      <c r="R216" s="13">
        <f>IFERROR(SUM(S154:S156)/SUM(R154:R156),0)</f>
        <v>1</v>
      </c>
      <c r="S216" s="13">
        <f>IFERROR(SUM(T153:T155)/SUM(S153:S155),0)</f>
        <v>1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X216" s="6" t="s">
        <v>31</v>
      </c>
      <c r="AY216" s="13">
        <f>IFERROR(SUM(AZ169:AZ171)/SUM(AY169:AY171),0)</f>
        <v>1.03356420886473</v>
      </c>
      <c r="AZ216" s="13">
        <f>IFERROR(SUM(BA168:BA170)/SUM(AZ168:AZ170),0)</f>
        <v>0.982590694811094</v>
      </c>
      <c r="BA216" s="13">
        <f>IFERROR(SUM(BB167:BB169)/SUM(BA167:BA169),0)</f>
        <v>1.00056799403017</v>
      </c>
      <c r="BB216" s="13">
        <f>IFERROR(SUM(BC166:BC168)/SUM(BB166:BB168),0)</f>
        <v>1</v>
      </c>
      <c r="BC216" s="13">
        <f>IFERROR(SUM(BD165:BD167)/SUM(BC165:BC167),0)</f>
        <v>0.999485451896594</v>
      </c>
      <c r="BD216" s="13">
        <f>IFERROR(SUM(BE164:BE166)/SUM(BD164:BD166),0)</f>
        <v>1</v>
      </c>
      <c r="BE216" s="13">
        <f>IFERROR(SUM(BF163:BF165)/SUM(BE163:BE165),0)</f>
        <v>1.00003892453249</v>
      </c>
      <c r="BF216" s="13">
        <f>IFERROR(SUM(BG162:BG164)/SUM(BF162:BF164),0)</f>
        <v>0.999997869923172</v>
      </c>
      <c r="BG216" s="13">
        <f>IFERROR(SUM(BH161:BH163)/SUM(BG161:BG163),0)</f>
        <v>0.99994823289205</v>
      </c>
      <c r="BH216" s="13">
        <f>IFERROR(SUM(BI160:BI162)/SUM(BH160:BH162),0)</f>
        <v>1</v>
      </c>
      <c r="BI216" s="13">
        <f>IFERROR(SUM(BJ159:BJ161)/SUM(BI159:BI161),0)</f>
        <v>1.00588080215607</v>
      </c>
      <c r="BJ216" s="13">
        <f>IFERROR(SUM(BK158:BK160)/SUM(BJ158:BJ160),0)</f>
        <v>1</v>
      </c>
      <c r="BK216" s="13">
        <f>IFERROR(SUM(BL157:BL159)/SUM(BK157:BK159),0)</f>
        <v>1</v>
      </c>
      <c r="BL216" s="13">
        <f>IFERROR(SUM(BM156:BM158)/SUM(BL156:BL158),0)</f>
        <v>1</v>
      </c>
      <c r="BM216" s="13">
        <f>IFERROR(SUM(BN155:BN157)/SUM(BM155:BM157),0)</f>
        <v>1</v>
      </c>
      <c r="BN216" s="13">
        <f>IFERROR(SUM(BO154:BO156)/SUM(BN154:BN156),0)</f>
        <v>1</v>
      </c>
      <c r="BO216" s="13">
        <f>IFERROR(SUM(BP153:BP155)/SUM(BO153:BO155),0)</f>
        <v>1</v>
      </c>
      <c r="BP216" s="13">
        <f>IFERROR(SUM(BQ152:BQ154)/SUM(BP152:BP154),0)</f>
        <v>1</v>
      </c>
      <c r="BQ216" s="13">
        <f>IFERROR(SUM(BR151:BR153)/SUM(BQ151:BQ153),0)</f>
        <v>1</v>
      </c>
      <c r="BR216" s="13">
        <f>IFERROR(SUM(BS150:BS152)/SUM(BR150:BR152),0)</f>
        <v>1</v>
      </c>
      <c r="BS216" s="13">
        <f>IFERROR(SUM(BT149:BT151)/SUM(BS149:BS151),0)</f>
        <v>1</v>
      </c>
      <c r="BT216" s="13">
        <f>IFERROR(SUM(BU148:BU150)/SUM(BT148:BT150),0)</f>
        <v>1</v>
      </c>
      <c r="BU216" s="13">
        <f>IFERROR(SUM(BV147:BV149)/SUM(BU147:BU149),0)</f>
        <v>1</v>
      </c>
      <c r="BV216" s="13">
        <f>IFERROR(SUM(BW146:BW148)/SUM(BV146:BV148),0)</f>
        <v>1</v>
      </c>
      <c r="BW216" s="13">
        <f>IFERROR(SUM(BX145:BX147)/SUM(BW145:BW147),0)</f>
        <v>1</v>
      </c>
      <c r="BX216" s="13">
        <f>IFERROR(SUM(BY144:BY146)/SUM(BX144:BX146),0)</f>
        <v>1</v>
      </c>
      <c r="BY216" s="13">
        <f>IFERROR(SUM(BZ143:BZ145)/SUM(BY143:BY145),0)</f>
        <v>1</v>
      </c>
      <c r="BZ216" s="13">
        <f>IFERROR(SUM(CA142:CA144)/SUM(BZ142:BZ144),0)</f>
        <v>1</v>
      </c>
      <c r="CA216" s="13">
        <f>IFERROR(SUM(CB141:CB143)/SUM(CA141:CA143),0)</f>
        <v>1</v>
      </c>
      <c r="CB216" s="13">
        <f>IFERROR(SUM(CC140:CC142)/SUM(CB140:CB142),0)</f>
        <v>1</v>
      </c>
      <c r="CC216" s="13">
        <f>IFERROR(SUM(CD139:CD141)/SUM(CC139:CC141),0)</f>
        <v>1</v>
      </c>
      <c r="CD216" s="13">
        <f>IFERROR(SUM(CE138:CE140)/SUM(CD138:CD140),0)</f>
        <v>1</v>
      </c>
      <c r="CE216" s="13">
        <f>IFERROR(SUM(CF138:CF139)/SUM(CE138:CE139),0)</f>
        <v>1</v>
      </c>
      <c r="CF216" s="13">
        <f>IFERROR(SUM(CG138:CG138)/SUM(CF138:CF138),0)</f>
        <v>1</v>
      </c>
      <c r="CG216" s="13" t="s">
        <v>25</v>
      </c>
    </row>
    <row r="217" ht="15" customHeight="1" outlineLevel="1" spans="2:85">
      <c r="B217" s="6" t="s">
        <v>32</v>
      </c>
      <c r="C217" s="13">
        <f>IFERROR(SUM(D168:D171)/SUM(C168:C171),0)</f>
        <v>1.03522287902536</v>
      </c>
      <c r="D217" s="13">
        <f>IFERROR(SUM(E167:E170)/SUM(D167:D170),0)</f>
        <v>0.997055959172698</v>
      </c>
      <c r="E217" s="13">
        <f>IFERROR(SUM(F166:F169)/SUM(E166:E169),0)</f>
        <v>1.00057894393543</v>
      </c>
      <c r="F217" s="13">
        <f>IFERROR(SUM(G165:G168)/SUM(F165:F168),0)</f>
        <v>1</v>
      </c>
      <c r="G217" s="13">
        <f>IFERROR(SUM(H164:H167)/SUM(G164:G167),0)</f>
        <v>0.99948535652132</v>
      </c>
      <c r="H217" s="13">
        <f>IFERROR(SUM(I163:I166)/SUM(H163:H166),0)</f>
        <v>1</v>
      </c>
      <c r="I217" s="13">
        <f>IFERROR(SUM(J162:J165)/SUM(I162:I165),0)</f>
        <v>1.00003718572031</v>
      </c>
      <c r="J217" s="13">
        <f>IFERROR(SUM(K161:K164)/SUM(J161:J164),0)</f>
        <v>0.999997867166244</v>
      </c>
      <c r="K217" s="13">
        <f>IFERROR(SUM(L160:L163)/SUM(K160:K163),0)</f>
        <v>0.999949302341623</v>
      </c>
      <c r="L217" s="13">
        <f>IFERROR(SUM(M159:M162)/SUM(L159:L162),0)</f>
        <v>1.00040368255677</v>
      </c>
      <c r="M217" s="13">
        <f>IFERROR(SUM(N158:N161)/SUM(M158:M161),0)</f>
        <v>1.00572772236435</v>
      </c>
      <c r="N217" s="13">
        <f>IFERROR(SUM(O157:O160)/SUM(N157:N160),0)</f>
        <v>1</v>
      </c>
      <c r="O217" s="13">
        <f>IFERROR(SUM(P156:P159)/SUM(O156:O159),0)</f>
        <v>1</v>
      </c>
      <c r="P217" s="13">
        <f>IFERROR(SUM(Q155:Q158)/SUM(P155:P158),0)</f>
        <v>1</v>
      </c>
      <c r="Q217" s="13">
        <f>IFERROR(SUM(R154:R157)/SUM(Q154:Q157),0)</f>
        <v>1</v>
      </c>
      <c r="R217" s="13">
        <f>IFERROR(SUM(S153:S156)/SUM(R153:R156),0)</f>
        <v>1</v>
      </c>
      <c r="S217" s="13">
        <f>IFERROR(SUM(T152:T155)/SUM(S152:S155),0)</f>
        <v>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X217" s="6" t="s">
        <v>32</v>
      </c>
      <c r="AY217" s="13">
        <f>IFERROR(SUM(AZ168:AZ171)/SUM(AY168:AY171),0)</f>
        <v>1.03233403932937</v>
      </c>
      <c r="AZ217" s="13">
        <f>IFERROR(SUM(BA167:BA170)/SUM(AZ167:AZ170),0)</f>
        <v>0.996988061804743</v>
      </c>
      <c r="BA217" s="13">
        <f>IFERROR(SUM(BB166:BB169)/SUM(BA166:BA169),0)</f>
        <v>1.00056627043743</v>
      </c>
      <c r="BB217" s="13">
        <f>IFERROR(SUM(BC165:BC168)/SUM(BB165:BB168),0)</f>
        <v>1</v>
      </c>
      <c r="BC217" s="13">
        <f>IFERROR(SUM(BD164:BD167)/SUM(BC164:BC167),0)</f>
        <v>0.999488469287181</v>
      </c>
      <c r="BD217" s="13">
        <f>IFERROR(SUM(BE163:BE166)/SUM(BD163:BD166),0)</f>
        <v>1</v>
      </c>
      <c r="BE217" s="13">
        <f>IFERROR(SUM(BF162:BF165)/SUM(BE162:BE165),0)</f>
        <v>1.00003713753682</v>
      </c>
      <c r="BF217" s="13">
        <f>IFERROR(SUM(BG161:BG164)/SUM(BF161:BF164),0)</f>
        <v>0.999997869923172</v>
      </c>
      <c r="BG217" s="13">
        <f>IFERROR(SUM(BH160:BH163)/SUM(BG160:BG163),0)</f>
        <v>0.999949558397356</v>
      </c>
      <c r="BH217" s="13">
        <f>IFERROR(SUM(BI159:BI162)/SUM(BH159:BH162),0)</f>
        <v>1.00039918886942</v>
      </c>
      <c r="BI217" s="13">
        <f>IFERROR(SUM(BJ158:BJ161)/SUM(BI158:BI161),0)</f>
        <v>1.00566044626842</v>
      </c>
      <c r="BJ217" s="13">
        <f>IFERROR(SUM(BK157:BK160)/SUM(BJ157:BJ160),0)</f>
        <v>1</v>
      </c>
      <c r="BK217" s="13">
        <f>IFERROR(SUM(BL156:BL159)/SUM(BK156:BK159),0)</f>
        <v>1</v>
      </c>
      <c r="BL217" s="13">
        <f>IFERROR(SUM(BM155:BM158)/SUM(BL155:BL158),0)</f>
        <v>1</v>
      </c>
      <c r="BM217" s="13">
        <f>IFERROR(SUM(BN154:BN157)/SUM(BM154:BM157),0)</f>
        <v>1</v>
      </c>
      <c r="BN217" s="13">
        <f>IFERROR(SUM(BO153:BO156)/SUM(BN153:BN156),0)</f>
        <v>1</v>
      </c>
      <c r="BO217" s="13">
        <f>IFERROR(SUM(BP152:BP155)/SUM(BO152:BO155),0)</f>
        <v>1</v>
      </c>
      <c r="BP217" s="13">
        <f>IFERROR(SUM(BQ151:BQ154)/SUM(BP151:BP154),0)</f>
        <v>1</v>
      </c>
      <c r="BQ217" s="13">
        <f>IFERROR(SUM(BR150:BR153)/SUM(BQ150:BQ153),0)</f>
        <v>1</v>
      </c>
      <c r="BR217" s="13">
        <f>IFERROR(SUM(BS149:BS152)/SUM(BR149:BR152),0)</f>
        <v>1</v>
      </c>
      <c r="BS217" s="13">
        <f>IFERROR(SUM(BT148:BT151)/SUM(BS148:BS151),0)</f>
        <v>1</v>
      </c>
      <c r="BT217" s="13">
        <f>IFERROR(SUM(BU147:BU150)/SUM(BT147:BT150),0)</f>
        <v>1</v>
      </c>
      <c r="BU217" s="13">
        <f>IFERROR(SUM(BV146:BV149)/SUM(BU146:BU149),0)</f>
        <v>1</v>
      </c>
      <c r="BV217" s="13">
        <f>IFERROR(SUM(BW145:BW148)/SUM(BV145:BV148),0)</f>
        <v>1</v>
      </c>
      <c r="BW217" s="13">
        <f>IFERROR(SUM(BX144:BX147)/SUM(BW144:BW147),0)</f>
        <v>1</v>
      </c>
      <c r="BX217" s="13">
        <f>IFERROR(SUM(BY143:BY146)/SUM(BX143:BX146),0)</f>
        <v>1</v>
      </c>
      <c r="BY217" s="13">
        <f>IFERROR(SUM(BZ142:BZ145)/SUM(BY142:BY145),0)</f>
        <v>1</v>
      </c>
      <c r="BZ217" s="13">
        <f>IFERROR(SUM(CA141:CA144)/SUM(BZ141:BZ144),0)</f>
        <v>1</v>
      </c>
      <c r="CA217" s="13">
        <f>IFERROR(SUM(CB140:CB143)/SUM(CA140:CA143),0)</f>
        <v>1</v>
      </c>
      <c r="CB217" s="13">
        <f>IFERROR(SUM(CC139:CC142)/SUM(CB139:CB142),0)</f>
        <v>1</v>
      </c>
      <c r="CC217" s="13">
        <f>IFERROR(SUM(CD138:CD141)/SUM(CC138:CC141),0)</f>
        <v>1</v>
      </c>
      <c r="CD217" s="13">
        <f>IFERROR(SUM(CE138:CE140)/SUM(CD138:CD140),0)</f>
        <v>1</v>
      </c>
      <c r="CE217" s="13">
        <f>IFERROR(SUM(CF138:CF139)/SUM(CE138:CE139),0)</f>
        <v>1</v>
      </c>
      <c r="CF217" s="13">
        <f>IFERROR(SUM(CG138:CG138)/SUM(CF138:CF138),0)</f>
        <v>1</v>
      </c>
      <c r="CG217" s="13" t="s">
        <v>25</v>
      </c>
    </row>
    <row r="218" ht="15" customHeight="1" outlineLevel="1" spans="2:85">
      <c r="B218" s="6" t="s">
        <v>33</v>
      </c>
      <c r="C218" s="13">
        <f>IFERROR(SUM(D167:D171)/SUM(C167:C171),0)</f>
        <v>1.01353712384291</v>
      </c>
      <c r="D218" s="13">
        <f>IFERROR(SUM(E166:E170)/SUM(D166:D170),0)</f>
        <v>0.997214686973121</v>
      </c>
      <c r="E218" s="13">
        <f>IFERROR(SUM(F165:F169)/SUM(E165:E169),0)</f>
        <v>1.00057894393543</v>
      </c>
      <c r="F218" s="13">
        <f>IFERROR(SUM(G164:G168)/SUM(F164:F168),0)</f>
        <v>1</v>
      </c>
      <c r="G218" s="13">
        <f>IFERROR(SUM(H163:H167)/SUM(G163:G167),0)</f>
        <v>0.999719887247545</v>
      </c>
      <c r="H218" s="13">
        <f>IFERROR(SUM(I162:I166)/SUM(H162:H166),0)</f>
        <v>1</v>
      </c>
      <c r="I218" s="13">
        <f>IFERROR(SUM(J161:J165)/SUM(I161:I165),0)</f>
        <v>1.00003718572031</v>
      </c>
      <c r="J218" s="13">
        <f>IFERROR(SUM(K160:K164)/SUM(J160:J164),0)</f>
        <v>0.999997911122812</v>
      </c>
      <c r="K218" s="13">
        <f>IFERROR(SUM(L159:L163)/SUM(K159:K163),0)</f>
        <v>0.987017247601727</v>
      </c>
      <c r="L218" s="13">
        <f>IFERROR(SUM(M158:M162)/SUM(L158:L162),0)</f>
        <v>1.00038985165326</v>
      </c>
      <c r="M218" s="13">
        <f>IFERROR(SUM(N157:N161)/SUM(M157:M161),0)</f>
        <v>1.00572772236435</v>
      </c>
      <c r="N218" s="13">
        <f>IFERROR(SUM(O156:O160)/SUM(N156:N160),0)</f>
        <v>1</v>
      </c>
      <c r="O218" s="13">
        <f>IFERROR(SUM(P155:P159)/SUM(O155:O159),0)</f>
        <v>1</v>
      </c>
      <c r="P218" s="13">
        <f>IFERROR(SUM(Q154:Q158)/SUM(P154:P158),0)</f>
        <v>1</v>
      </c>
      <c r="Q218" s="13">
        <f>IFERROR(SUM(R153:R157)/SUM(Q153:Q157),0)</f>
        <v>1</v>
      </c>
      <c r="R218" s="13">
        <f>IFERROR(SUM(S152:S156)/SUM(R152:R156),0)</f>
        <v>1</v>
      </c>
      <c r="S218" s="13">
        <f>IFERROR(SUM(T151:T155)/SUM(S151:S155),0)</f>
        <v>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X218" s="6" t="s">
        <v>33</v>
      </c>
      <c r="AY218" s="13">
        <f>IFERROR(SUM(AZ167:AZ171)/SUM(AY167:AY171),0)</f>
        <v>1.01358524513087</v>
      </c>
      <c r="AZ218" s="13">
        <f>IFERROR(SUM(BA166:BA170)/SUM(AZ166:AZ170),0)</f>
        <v>0.997143316611521</v>
      </c>
      <c r="BA218" s="13">
        <f>IFERROR(SUM(BB165:BB169)/SUM(BA165:BA169),0)</f>
        <v>1.00056627043743</v>
      </c>
      <c r="BB218" s="13">
        <f>IFERROR(SUM(BC164:BC168)/SUM(BB164:BB168),0)</f>
        <v>1</v>
      </c>
      <c r="BC218" s="13">
        <f>IFERROR(SUM(BD163:BD167)/SUM(BC163:BC167),0)</f>
        <v>0.999720811942654</v>
      </c>
      <c r="BD218" s="13">
        <f>IFERROR(SUM(BE162:BE166)/SUM(BD162:BD166),0)</f>
        <v>1</v>
      </c>
      <c r="BE218" s="13">
        <f>IFERROR(SUM(BF161:BF165)/SUM(BE161:BE165),0)</f>
        <v>1.00003713753682</v>
      </c>
      <c r="BF218" s="13">
        <f>IFERROR(SUM(BG160:BG164)/SUM(BF160:BF164),0)</f>
        <v>0.999997924109188</v>
      </c>
      <c r="BG218" s="13">
        <f>IFERROR(SUM(BH159:BH163)/SUM(BG159:BG163),0)</f>
        <v>0.987064058780328</v>
      </c>
      <c r="BH218" s="13">
        <f>IFERROR(SUM(BI158:BI162)/SUM(BH158:BH162),0)</f>
        <v>1.00038565901465</v>
      </c>
      <c r="BI218" s="13">
        <f>IFERROR(SUM(BJ157:BJ161)/SUM(BI157:BI161),0)</f>
        <v>1.00566044626842</v>
      </c>
      <c r="BJ218" s="13">
        <f>IFERROR(SUM(BK156:BK160)/SUM(BJ156:BJ160),0)</f>
        <v>1</v>
      </c>
      <c r="BK218" s="13">
        <f>IFERROR(SUM(BL155:BL159)/SUM(BK155:BK159),0)</f>
        <v>1</v>
      </c>
      <c r="BL218" s="13">
        <f>IFERROR(SUM(BM154:BM158)/SUM(BL154:BL158),0)</f>
        <v>1</v>
      </c>
      <c r="BM218" s="13">
        <f>IFERROR(SUM(BN153:BN157)/SUM(BM153:BM157),0)</f>
        <v>1</v>
      </c>
      <c r="BN218" s="13">
        <f>IFERROR(SUM(BO152:BO156)/SUM(BN152:BN156),0)</f>
        <v>1</v>
      </c>
      <c r="BO218" s="13">
        <f>IFERROR(SUM(BP151:BP155)/SUM(BO151:BO155),0)</f>
        <v>1</v>
      </c>
      <c r="BP218" s="13">
        <f>IFERROR(SUM(BQ150:BQ154)/SUM(BP150:BP154),0)</f>
        <v>1</v>
      </c>
      <c r="BQ218" s="13">
        <f>IFERROR(SUM(BR149:BR153)/SUM(BQ149:BQ153),0)</f>
        <v>1</v>
      </c>
      <c r="BR218" s="13">
        <f>IFERROR(SUM(BS148:BS152)/SUM(BR148:BR152),0)</f>
        <v>1</v>
      </c>
      <c r="BS218" s="13">
        <f>IFERROR(SUM(BT147:BT151)/SUM(BS147:BS151),0)</f>
        <v>1</v>
      </c>
      <c r="BT218" s="13">
        <f>IFERROR(SUM(BU146:BU150)/SUM(BT146:BT150),0)</f>
        <v>1</v>
      </c>
      <c r="BU218" s="13">
        <f>IFERROR(SUM(BV145:BV149)/SUM(BU145:BU149),0)</f>
        <v>1</v>
      </c>
      <c r="BV218" s="13">
        <f>IFERROR(SUM(BW144:BW148)/SUM(BV144:BV148),0)</f>
        <v>1</v>
      </c>
      <c r="BW218" s="13">
        <f>IFERROR(SUM(BX143:BX147)/SUM(BW143:BW147),0)</f>
        <v>1</v>
      </c>
      <c r="BX218" s="13">
        <f>IFERROR(SUM(BY142:BY146)/SUM(BX142:BX146),0)</f>
        <v>1</v>
      </c>
      <c r="BY218" s="13">
        <f>IFERROR(SUM(BZ141:BZ145)/SUM(BY141:BY145),0)</f>
        <v>1</v>
      </c>
      <c r="BZ218" s="13">
        <f>IFERROR(SUM(CA140:CA144)/SUM(BZ140:BZ144),0)</f>
        <v>1</v>
      </c>
      <c r="CA218" s="13">
        <f>IFERROR(SUM(CB139:CB143)/SUM(CA139:CA143),0)</f>
        <v>1</v>
      </c>
      <c r="CB218" s="13">
        <f>IFERROR(SUM(CC138:CC142)/SUM(CB138:CB142),0)</f>
        <v>1</v>
      </c>
      <c r="CC218" s="13">
        <f>IFERROR(SUM(CD138:CD141)/SUM(CC138:CC141),0)</f>
        <v>1</v>
      </c>
      <c r="CD218" s="13">
        <f>IFERROR(SUM(CE138:CE140)/SUM(CD138:CD140),0)</f>
        <v>1</v>
      </c>
      <c r="CE218" s="13">
        <f>IFERROR(SUM(CF138:CF139)/SUM(CE138:CE139),0)</f>
        <v>1</v>
      </c>
      <c r="CF218" s="13">
        <f>IFERROR(SUM(CG138:CG138)/SUM(CF138:CF138),0)</f>
        <v>1</v>
      </c>
      <c r="CG218" s="13" t="s">
        <v>25</v>
      </c>
    </row>
    <row r="219" ht="15" customHeight="1" outlineLevel="1" spans="2:85">
      <c r="B219" s="6" t="s">
        <v>34</v>
      </c>
      <c r="C219" s="13">
        <f>IFERROR(SUM(D166:D171)/SUM(C166:C171),0)</f>
        <v>1.01465859746019</v>
      </c>
      <c r="D219" s="13">
        <f>IFERROR(SUM(E165:E170)/SUM(D165:D170),0)</f>
        <v>0.997214686973121</v>
      </c>
      <c r="E219" s="13">
        <f>IFERROR(SUM(F164:F169)/SUM(E164:E169),0)</f>
        <v>1.00057634914826</v>
      </c>
      <c r="F219" s="13">
        <f>IFERROR(SUM(G163:G168)/SUM(F163:F168),0)</f>
        <v>1.00010302575253</v>
      </c>
      <c r="G219" s="13">
        <f>IFERROR(SUM(H162:H167)/SUM(G162:G167),0)</f>
        <v>0.999725931235173</v>
      </c>
      <c r="H219" s="13">
        <f>IFERROR(SUM(I161:I166)/SUM(H161:H166),0)</f>
        <v>1</v>
      </c>
      <c r="I219" s="13">
        <f>IFERROR(SUM(J160:J165)/SUM(I160:I165),0)</f>
        <v>1.0000364193145</v>
      </c>
      <c r="J219" s="13">
        <f>IFERROR(SUM(K159:K164)/SUM(J159:J164),0)</f>
        <v>0.999125456507147</v>
      </c>
      <c r="K219" s="13">
        <f>IFERROR(SUM(L158:L163)/SUM(K158:K163),0)</f>
        <v>0.98716364186718</v>
      </c>
      <c r="L219" s="13">
        <f>IFERROR(SUM(M157:M162)/SUM(L157:L162),0)</f>
        <v>1.00038985165326</v>
      </c>
      <c r="M219" s="13">
        <f>IFERROR(SUM(N156:N161)/SUM(M156:M161),0)</f>
        <v>1.00551530002875</v>
      </c>
      <c r="N219" s="13">
        <f>IFERROR(SUM(O155:O160)/SUM(N155:N160),0)</f>
        <v>1</v>
      </c>
      <c r="O219" s="13">
        <f>IFERROR(SUM(P154:P159)/SUM(O154:O159),0)</f>
        <v>1</v>
      </c>
      <c r="P219" s="13">
        <f>IFERROR(SUM(Q153:Q158)/SUM(P153:P158),0)</f>
        <v>1</v>
      </c>
      <c r="Q219" s="13">
        <f>IFERROR(SUM(R152:R157)/SUM(Q152:Q157),0)</f>
        <v>1</v>
      </c>
      <c r="R219" s="13">
        <f>IFERROR(SUM(S151:S156)/SUM(R151:R156),0)</f>
        <v>1</v>
      </c>
      <c r="S219" s="13">
        <f>IFERROR(SUM(T150:T155)/SUM(S150:S155),0)</f>
        <v>1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X219" s="6" t="s">
        <v>34</v>
      </c>
      <c r="AY219" s="13">
        <f>IFERROR(SUM(AZ166:AZ171)/SUM(AY166:AY171),0)</f>
        <v>1.01465843231855</v>
      </c>
      <c r="AZ219" s="13">
        <f>IFERROR(SUM(BA165:BA170)/SUM(AZ165:AZ170),0)</f>
        <v>0.997143316611521</v>
      </c>
      <c r="BA219" s="13">
        <f>IFERROR(SUM(BB164:BB169)/SUM(BA164:BA169),0)</f>
        <v>1.00056322559161</v>
      </c>
      <c r="BB219" s="13">
        <f>IFERROR(SUM(BC163:BC168)/SUM(BB163:BB168),0)</f>
        <v>1.0001017436632</v>
      </c>
      <c r="BC219" s="13">
        <f>IFERROR(SUM(BD162:BD167)/SUM(BC162:BC167),0)</f>
        <v>0.999726824495645</v>
      </c>
      <c r="BD219" s="13">
        <f>IFERROR(SUM(BE161:BE166)/SUM(BD161:BD166),0)</f>
        <v>1</v>
      </c>
      <c r="BE219" s="13">
        <f>IFERROR(SUM(BF160:BF165)/SUM(BE160:BE165),0)</f>
        <v>1.0000361927784</v>
      </c>
      <c r="BF219" s="13">
        <f>IFERROR(SUM(BG159:BG164)/SUM(BF159:BF164),0)</f>
        <v>0.999129343282901</v>
      </c>
      <c r="BG219" s="13">
        <f>IFERROR(SUM(BH158:BH163)/SUM(BG158:BG163),0)</f>
        <v>0.987209405167033</v>
      </c>
      <c r="BH219" s="13">
        <f>IFERROR(SUM(BI157:BI162)/SUM(BH157:BH162),0)</f>
        <v>1.00038565901465</v>
      </c>
      <c r="BI219" s="13">
        <f>IFERROR(SUM(BJ156:BJ161)/SUM(BI156:BI161),0)</f>
        <v>1.00543506147441</v>
      </c>
      <c r="BJ219" s="13">
        <f>IFERROR(SUM(BK155:BK160)/SUM(BJ155:BJ160),0)</f>
        <v>1</v>
      </c>
      <c r="BK219" s="13">
        <f>IFERROR(SUM(BL154:BL159)/SUM(BK154:BK159),0)</f>
        <v>1</v>
      </c>
      <c r="BL219" s="13">
        <f>IFERROR(SUM(BM153:BM158)/SUM(BL153:BL158),0)</f>
        <v>1</v>
      </c>
      <c r="BM219" s="13">
        <f>IFERROR(SUM(BN152:BN157)/SUM(BM152:BM157),0)</f>
        <v>1</v>
      </c>
      <c r="BN219" s="13">
        <f>IFERROR(SUM(BO151:BO156)/SUM(BN151:BN156),0)</f>
        <v>1</v>
      </c>
      <c r="BO219" s="13">
        <f>IFERROR(SUM(BP150:BP155)/SUM(BO150:BO155),0)</f>
        <v>1</v>
      </c>
      <c r="BP219" s="13">
        <f>IFERROR(SUM(BQ149:BQ154)/SUM(BP149:BP154),0)</f>
        <v>1</v>
      </c>
      <c r="BQ219" s="13">
        <f>IFERROR(SUM(BR148:BR153)/SUM(BQ148:BQ153),0)</f>
        <v>1</v>
      </c>
      <c r="BR219" s="13">
        <f>IFERROR(SUM(BS147:BS152)/SUM(BR147:BR152),0)</f>
        <v>1</v>
      </c>
      <c r="BS219" s="13">
        <f>IFERROR(SUM(BT146:BT151)/SUM(BS146:BS151),0)</f>
        <v>1</v>
      </c>
      <c r="BT219" s="13">
        <f>IFERROR(SUM(BU145:BU150)/SUM(BT145:BT150),0)</f>
        <v>1</v>
      </c>
      <c r="BU219" s="13">
        <f>IFERROR(SUM(BV144:BV149)/SUM(BU144:BU149),0)</f>
        <v>1</v>
      </c>
      <c r="BV219" s="13">
        <f>IFERROR(SUM(BW143:BW148)/SUM(BV143:BV148),0)</f>
        <v>1</v>
      </c>
      <c r="BW219" s="13">
        <f>IFERROR(SUM(BX142:BX147)/SUM(BW142:BW147),0)</f>
        <v>1</v>
      </c>
      <c r="BX219" s="13">
        <f>IFERROR(SUM(BY141:BY146)/SUM(BX141:BX146),0)</f>
        <v>1</v>
      </c>
      <c r="BY219" s="13">
        <f>IFERROR(SUM(BZ140:BZ145)/SUM(BY140:BY145),0)</f>
        <v>1</v>
      </c>
      <c r="BZ219" s="13">
        <f>IFERROR(SUM(CA139:CA144)/SUM(BZ139:BZ144),0)</f>
        <v>1</v>
      </c>
      <c r="CA219" s="13">
        <f>IFERROR(SUM(CB138:CB143)/SUM(CA138:CA143),0)</f>
        <v>1</v>
      </c>
      <c r="CB219" s="13">
        <f>IFERROR(SUM(CC138:CC142)/SUM(CB138:CB142),0)</f>
        <v>1</v>
      </c>
      <c r="CC219" s="13">
        <f>IFERROR(SUM(CD138:CD141)/SUM(CC138:CC141),0)</f>
        <v>1</v>
      </c>
      <c r="CD219" s="13">
        <f>IFERROR(SUM(CE138:CE140)/SUM(CD138:CD140),0)</f>
        <v>1</v>
      </c>
      <c r="CE219" s="13">
        <f>IFERROR(SUM(CF138:CF139)/SUM(CE138:CE139),0)</f>
        <v>1</v>
      </c>
      <c r="CF219" s="13">
        <f>IFERROR(SUM(CG138:CG138)/SUM(CF138:CF138),0)</f>
        <v>1</v>
      </c>
      <c r="CG219" s="13" t="s">
        <v>25</v>
      </c>
    </row>
    <row r="220" ht="15" customHeight="1" outlineLevel="1" spans="2:117">
      <c r="B220" s="15" t="s">
        <v>35</v>
      </c>
      <c r="C220" s="16">
        <f>IFERROR(C218,0)</f>
        <v>1.01353712384291</v>
      </c>
      <c r="D220" s="16">
        <v>1.015</v>
      </c>
      <c r="E220" s="16">
        <v>1.002</v>
      </c>
      <c r="F220" s="16">
        <v>1.006</v>
      </c>
      <c r="G220" s="16">
        <v>1.006</v>
      </c>
      <c r="H220" s="16">
        <v>1.006</v>
      </c>
      <c r="I220" s="16">
        <v>1.006</v>
      </c>
      <c r="J220" s="16">
        <v>1.0002</v>
      </c>
      <c r="K220" s="16">
        <v>1.003</v>
      </c>
      <c r="L220" s="16">
        <v>1.009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X220" s="15" t="s">
        <v>35</v>
      </c>
      <c r="AY220" s="16">
        <f t="shared" ref="AY220" si="84">IFERROR(AY219,0)</f>
        <v>1.01465843231855</v>
      </c>
      <c r="AZ220" s="16">
        <v>1.012</v>
      </c>
      <c r="BA220" s="16">
        <v>1.002</v>
      </c>
      <c r="BB220" s="16">
        <v>1.006</v>
      </c>
      <c r="BC220" s="16">
        <v>1.006</v>
      </c>
      <c r="BD220" s="16">
        <v>1.006</v>
      </c>
      <c r="BE220" s="16">
        <v>1.006</v>
      </c>
      <c r="BF220" s="16">
        <v>1.0002</v>
      </c>
      <c r="BG220" s="16">
        <v>1.003</v>
      </c>
      <c r="BH220" s="16">
        <v>1.009</v>
      </c>
      <c r="BI220" s="16">
        <v>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H220" s="16">
        <v>1</v>
      </c>
      <c r="CI220" s="16">
        <v>1</v>
      </c>
      <c r="CJ220" s="16">
        <v>1</v>
      </c>
      <c r="CK220" s="16">
        <v>1</v>
      </c>
      <c r="DF220" s="1"/>
      <c r="DG220" s="1"/>
      <c r="DH220" s="1"/>
      <c r="DI220" s="1"/>
      <c r="DJ220" s="1"/>
      <c r="DK220" s="1"/>
      <c r="DL220" s="1"/>
      <c r="DM220" s="1"/>
    </row>
    <row r="221" ht="15" customHeight="1" outlineLevel="1" spans="2:85">
      <c r="B221" s="6" t="s">
        <v>36</v>
      </c>
      <c r="C221" s="13">
        <f t="shared" ref="C221:AJ221" si="85">IFERROR(C220*D221,0)</f>
        <v>1.06867167048253</v>
      </c>
      <c r="D221" s="13">
        <f t="shared" si="85"/>
        <v>1.05439815211759</v>
      </c>
      <c r="E221" s="13">
        <f t="shared" si="85"/>
        <v>1.03881591341634</v>
      </c>
      <c r="F221" s="13">
        <f t="shared" si="85"/>
        <v>1.03674242855922</v>
      </c>
      <c r="G221" s="13">
        <f t="shared" si="85"/>
        <v>1.03055907411453</v>
      </c>
      <c r="H221" s="13">
        <f t="shared" si="85"/>
        <v>1.02441259852339</v>
      </c>
      <c r="I221" s="13">
        <f t="shared" si="85"/>
        <v>1.0183027818324</v>
      </c>
      <c r="J221" s="13">
        <f t="shared" si="85"/>
        <v>1.0122294054</v>
      </c>
      <c r="K221" s="13">
        <f t="shared" si="85"/>
        <v>1.012027</v>
      </c>
      <c r="L221" s="13">
        <f t="shared" si="85"/>
        <v>1.009</v>
      </c>
      <c r="M221" s="13">
        <f t="shared" si="85"/>
        <v>1</v>
      </c>
      <c r="N221" s="13">
        <f t="shared" si="85"/>
        <v>1</v>
      </c>
      <c r="O221" s="13">
        <f t="shared" si="85"/>
        <v>1</v>
      </c>
      <c r="P221" s="13">
        <f t="shared" si="85"/>
        <v>1</v>
      </c>
      <c r="Q221" s="13">
        <f t="shared" si="85"/>
        <v>1</v>
      </c>
      <c r="R221" s="13">
        <f t="shared" si="85"/>
        <v>1</v>
      </c>
      <c r="S221" s="13">
        <f t="shared" si="85"/>
        <v>1</v>
      </c>
      <c r="T221" s="13">
        <f t="shared" si="85"/>
        <v>1</v>
      </c>
      <c r="U221" s="13">
        <f t="shared" si="85"/>
        <v>1</v>
      </c>
      <c r="V221" s="13">
        <f t="shared" si="85"/>
        <v>1</v>
      </c>
      <c r="W221" s="13">
        <f t="shared" si="85"/>
        <v>1</v>
      </c>
      <c r="X221" s="13">
        <f t="shared" si="85"/>
        <v>1</v>
      </c>
      <c r="Y221" s="13">
        <f t="shared" si="85"/>
        <v>1</v>
      </c>
      <c r="Z221" s="13">
        <f t="shared" si="85"/>
        <v>1</v>
      </c>
      <c r="AA221" s="13">
        <f t="shared" si="85"/>
        <v>1</v>
      </c>
      <c r="AB221" s="13">
        <f t="shared" si="85"/>
        <v>1</v>
      </c>
      <c r="AC221" s="13">
        <f t="shared" si="85"/>
        <v>1</v>
      </c>
      <c r="AD221" s="13">
        <f t="shared" si="85"/>
        <v>1</v>
      </c>
      <c r="AE221" s="13">
        <f t="shared" si="85"/>
        <v>1</v>
      </c>
      <c r="AF221" s="13">
        <f t="shared" si="85"/>
        <v>1</v>
      </c>
      <c r="AG221" s="13">
        <f t="shared" si="85"/>
        <v>1</v>
      </c>
      <c r="AH221" s="13">
        <f t="shared" si="85"/>
        <v>1</v>
      </c>
      <c r="AI221" s="13">
        <f t="shared" si="85"/>
        <v>1</v>
      </c>
      <c r="AJ221" s="13">
        <f t="shared" si="85"/>
        <v>1</v>
      </c>
      <c r="AK221" s="13">
        <f>AK220</f>
        <v>1</v>
      </c>
      <c r="AX221" s="6" t="s">
        <v>36</v>
      </c>
      <c r="AY221" s="13">
        <f t="shared" ref="AY221:CF221" si="86">IFERROR(AY220*AZ221,0)</f>
        <v>1.06669184608868</v>
      </c>
      <c r="AZ221" s="13">
        <f t="shared" si="86"/>
        <v>1.05128170437734</v>
      </c>
      <c r="BA221" s="13">
        <f t="shared" si="86"/>
        <v>1.03881591341634</v>
      </c>
      <c r="BB221" s="13">
        <f t="shared" si="86"/>
        <v>1.03674242855922</v>
      </c>
      <c r="BC221" s="13">
        <f t="shared" si="86"/>
        <v>1.03055907411453</v>
      </c>
      <c r="BD221" s="13">
        <f t="shared" si="86"/>
        <v>1.02441259852339</v>
      </c>
      <c r="BE221" s="13">
        <f t="shared" si="86"/>
        <v>1.0183027818324</v>
      </c>
      <c r="BF221" s="13">
        <f t="shared" si="86"/>
        <v>1.0122294054</v>
      </c>
      <c r="BG221" s="13">
        <f t="shared" si="86"/>
        <v>1.012027</v>
      </c>
      <c r="BH221" s="13">
        <f t="shared" si="86"/>
        <v>1.009</v>
      </c>
      <c r="BI221" s="13">
        <f t="shared" si="86"/>
        <v>1</v>
      </c>
      <c r="BJ221" s="13">
        <f t="shared" si="86"/>
        <v>1</v>
      </c>
      <c r="BK221" s="13">
        <f t="shared" si="86"/>
        <v>1</v>
      </c>
      <c r="BL221" s="13">
        <f t="shared" si="86"/>
        <v>1</v>
      </c>
      <c r="BM221" s="13">
        <f t="shared" si="86"/>
        <v>1</v>
      </c>
      <c r="BN221" s="13">
        <f t="shared" si="86"/>
        <v>1</v>
      </c>
      <c r="BO221" s="13">
        <f t="shared" si="86"/>
        <v>1</v>
      </c>
      <c r="BP221" s="13">
        <f t="shared" si="86"/>
        <v>1</v>
      </c>
      <c r="BQ221" s="13">
        <f t="shared" si="86"/>
        <v>1</v>
      </c>
      <c r="BR221" s="13">
        <f t="shared" si="86"/>
        <v>1</v>
      </c>
      <c r="BS221" s="13">
        <f t="shared" si="86"/>
        <v>1</v>
      </c>
      <c r="BT221" s="13">
        <f t="shared" si="86"/>
        <v>1</v>
      </c>
      <c r="BU221" s="13">
        <f t="shared" si="86"/>
        <v>1</v>
      </c>
      <c r="BV221" s="13">
        <f t="shared" si="86"/>
        <v>1</v>
      </c>
      <c r="BW221" s="13">
        <f t="shared" si="86"/>
        <v>1</v>
      </c>
      <c r="BX221" s="13">
        <f t="shared" si="86"/>
        <v>1</v>
      </c>
      <c r="BY221" s="13">
        <f t="shared" si="86"/>
        <v>1</v>
      </c>
      <c r="BZ221" s="13">
        <f t="shared" si="86"/>
        <v>1</v>
      </c>
      <c r="CA221" s="13">
        <f t="shared" si="86"/>
        <v>1</v>
      </c>
      <c r="CB221" s="13">
        <f t="shared" si="86"/>
        <v>1</v>
      </c>
      <c r="CC221" s="13">
        <f t="shared" si="86"/>
        <v>1</v>
      </c>
      <c r="CD221" s="13">
        <f t="shared" si="86"/>
        <v>1</v>
      </c>
      <c r="CE221" s="13">
        <f t="shared" si="86"/>
        <v>1</v>
      </c>
      <c r="CF221" s="13">
        <f t="shared" si="86"/>
        <v>1</v>
      </c>
      <c r="CG221" s="13">
        <f>CG220</f>
        <v>1</v>
      </c>
    </row>
    <row r="222" ht="15" customHeight="1" outlineLevel="1" spans="2:85">
      <c r="B222" s="6" t="s">
        <v>37</v>
      </c>
      <c r="C222" s="13">
        <f t="shared" ref="C222:AK222" si="87">IFERROR(ROUND(1-1/C221,4),0)</f>
        <v>0.0643</v>
      </c>
      <c r="D222" s="13">
        <f t="shared" si="87"/>
        <v>0.0516</v>
      </c>
      <c r="E222" s="13">
        <f t="shared" si="87"/>
        <v>0.0374</v>
      </c>
      <c r="F222" s="13">
        <f t="shared" si="87"/>
        <v>0.0354</v>
      </c>
      <c r="G222" s="13">
        <f t="shared" si="87"/>
        <v>0.0297</v>
      </c>
      <c r="H222" s="13">
        <f t="shared" si="87"/>
        <v>0.0238</v>
      </c>
      <c r="I222" s="13">
        <f t="shared" si="87"/>
        <v>0.018</v>
      </c>
      <c r="J222" s="13">
        <f t="shared" si="87"/>
        <v>0.0121</v>
      </c>
      <c r="K222" s="13">
        <f t="shared" si="87"/>
        <v>0.0119</v>
      </c>
      <c r="L222" s="13">
        <f t="shared" si="87"/>
        <v>0.0089</v>
      </c>
      <c r="M222" s="13">
        <f t="shared" si="87"/>
        <v>0</v>
      </c>
      <c r="N222" s="13">
        <f t="shared" si="87"/>
        <v>0</v>
      </c>
      <c r="O222" s="13">
        <f t="shared" si="87"/>
        <v>0</v>
      </c>
      <c r="P222" s="13">
        <f t="shared" si="87"/>
        <v>0</v>
      </c>
      <c r="Q222" s="13">
        <f t="shared" si="87"/>
        <v>0</v>
      </c>
      <c r="R222" s="13">
        <f t="shared" si="87"/>
        <v>0</v>
      </c>
      <c r="S222" s="13">
        <f t="shared" si="87"/>
        <v>0</v>
      </c>
      <c r="T222" s="13">
        <f t="shared" si="87"/>
        <v>0</v>
      </c>
      <c r="U222" s="13">
        <f t="shared" si="87"/>
        <v>0</v>
      </c>
      <c r="V222" s="13">
        <f t="shared" si="87"/>
        <v>0</v>
      </c>
      <c r="W222" s="13">
        <f t="shared" si="87"/>
        <v>0</v>
      </c>
      <c r="X222" s="13">
        <f t="shared" si="87"/>
        <v>0</v>
      </c>
      <c r="Y222" s="13">
        <f t="shared" si="87"/>
        <v>0</v>
      </c>
      <c r="Z222" s="13">
        <f t="shared" si="87"/>
        <v>0</v>
      </c>
      <c r="AA222" s="13">
        <f t="shared" si="87"/>
        <v>0</v>
      </c>
      <c r="AB222" s="13">
        <f t="shared" si="87"/>
        <v>0</v>
      </c>
      <c r="AC222" s="13">
        <f t="shared" si="87"/>
        <v>0</v>
      </c>
      <c r="AD222" s="13">
        <f t="shared" si="87"/>
        <v>0</v>
      </c>
      <c r="AE222" s="13">
        <f t="shared" si="87"/>
        <v>0</v>
      </c>
      <c r="AF222" s="13">
        <f t="shared" si="87"/>
        <v>0</v>
      </c>
      <c r="AG222" s="13">
        <f t="shared" si="87"/>
        <v>0</v>
      </c>
      <c r="AH222" s="13">
        <f t="shared" si="87"/>
        <v>0</v>
      </c>
      <c r="AI222" s="13">
        <f t="shared" si="87"/>
        <v>0</v>
      </c>
      <c r="AJ222" s="13">
        <f t="shared" si="87"/>
        <v>0</v>
      </c>
      <c r="AK222" s="13">
        <f t="shared" si="87"/>
        <v>0</v>
      </c>
      <c r="AX222" s="6" t="s">
        <v>37</v>
      </c>
      <c r="AY222" s="13">
        <f t="shared" ref="AY222:CG222" si="88">IFERROR(ROUND(1-1/AY221,4),0)</f>
        <v>0.0625</v>
      </c>
      <c r="AZ222" s="13">
        <f t="shared" si="88"/>
        <v>0.0488</v>
      </c>
      <c r="BA222" s="13">
        <f t="shared" si="88"/>
        <v>0.0374</v>
      </c>
      <c r="BB222" s="13">
        <f t="shared" si="88"/>
        <v>0.0354</v>
      </c>
      <c r="BC222" s="13">
        <f t="shared" si="88"/>
        <v>0.0297</v>
      </c>
      <c r="BD222" s="13">
        <f t="shared" si="88"/>
        <v>0.0238</v>
      </c>
      <c r="BE222" s="13">
        <f t="shared" si="88"/>
        <v>0.018</v>
      </c>
      <c r="BF222" s="13">
        <f t="shared" si="88"/>
        <v>0.0121</v>
      </c>
      <c r="BG222" s="13">
        <f t="shared" si="88"/>
        <v>0.0119</v>
      </c>
      <c r="BH222" s="13">
        <f t="shared" si="88"/>
        <v>0.0089</v>
      </c>
      <c r="BI222" s="13">
        <f t="shared" si="88"/>
        <v>0</v>
      </c>
      <c r="BJ222" s="13">
        <f t="shared" si="88"/>
        <v>0</v>
      </c>
      <c r="BK222" s="13">
        <f t="shared" si="88"/>
        <v>0</v>
      </c>
      <c r="BL222" s="13">
        <f t="shared" si="88"/>
        <v>0</v>
      </c>
      <c r="BM222" s="13">
        <f t="shared" si="88"/>
        <v>0</v>
      </c>
      <c r="BN222" s="13">
        <f t="shared" si="88"/>
        <v>0</v>
      </c>
      <c r="BO222" s="13">
        <f t="shared" si="88"/>
        <v>0</v>
      </c>
      <c r="BP222" s="13">
        <f t="shared" si="88"/>
        <v>0</v>
      </c>
      <c r="BQ222" s="13">
        <f t="shared" si="88"/>
        <v>0</v>
      </c>
      <c r="BR222" s="13">
        <f t="shared" si="88"/>
        <v>0</v>
      </c>
      <c r="BS222" s="13">
        <f t="shared" si="88"/>
        <v>0</v>
      </c>
      <c r="BT222" s="13">
        <f t="shared" si="88"/>
        <v>0</v>
      </c>
      <c r="BU222" s="13">
        <f t="shared" si="88"/>
        <v>0</v>
      </c>
      <c r="BV222" s="13">
        <f t="shared" si="88"/>
        <v>0</v>
      </c>
      <c r="BW222" s="13">
        <f t="shared" si="88"/>
        <v>0</v>
      </c>
      <c r="BX222" s="13">
        <f t="shared" si="88"/>
        <v>0</v>
      </c>
      <c r="BY222" s="13">
        <f t="shared" si="88"/>
        <v>0</v>
      </c>
      <c r="BZ222" s="13">
        <f t="shared" si="88"/>
        <v>0</v>
      </c>
      <c r="CA222" s="13">
        <f t="shared" si="88"/>
        <v>0</v>
      </c>
      <c r="CB222" s="13">
        <f t="shared" si="88"/>
        <v>0</v>
      </c>
      <c r="CC222" s="13">
        <f t="shared" si="88"/>
        <v>0</v>
      </c>
      <c r="CD222" s="13">
        <f t="shared" si="88"/>
        <v>0</v>
      </c>
      <c r="CE222" s="13">
        <f t="shared" si="88"/>
        <v>0</v>
      </c>
      <c r="CF222" s="13">
        <f t="shared" si="88"/>
        <v>0</v>
      </c>
      <c r="CG222" s="13">
        <f t="shared" si="88"/>
        <v>0</v>
      </c>
    </row>
    <row r="223" ht="15" customHeight="1"/>
    <row r="224" ht="15" customHeight="1"/>
    <row r="225" ht="15" customHeight="1" spans="2:65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42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" customHeight="1" outlineLevel="1" spans="2:6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</row>
    <row r="227" ht="15" customHeight="1" outlineLevel="1" spans="2:65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</row>
    <row r="228" ht="15" customHeight="1" outlineLevel="1" spans="2:65">
      <c r="B228" s="28">
        <v>201606</v>
      </c>
      <c r="C228" s="29">
        <v>-17766.83</v>
      </c>
      <c r="D228" s="30">
        <v>617381.2</v>
      </c>
      <c r="E228" s="30">
        <f>IFERROR(AK99,0)</f>
        <v>0</v>
      </c>
      <c r="F228" s="30">
        <f>IFERROR([10]秋粮010大赔案!AK8,0)</f>
        <v>0</v>
      </c>
      <c r="G228" s="30">
        <f>IFERROR([10]秋粮010大赔案!AK47,0)</f>
        <v>0</v>
      </c>
      <c r="H228" s="29">
        <f>ROUND(IFERROR(AK90*D228,0),2)</f>
        <v>617381.2</v>
      </c>
      <c r="I228" s="30">
        <f>ROUND(IFERROR(AK221*(SUM(D228:E228)),0),2)</f>
        <v>617381.2</v>
      </c>
      <c r="J228" s="34">
        <f>ROUND(I228,2)</f>
        <v>617381.2</v>
      </c>
      <c r="K228" s="30">
        <f t="shared" ref="K228:K262" si="89">ROUND(IFERROR(J228-(SUM(D228:E228)),0),2)</f>
        <v>0</v>
      </c>
      <c r="L228" s="35">
        <f t="shared" ref="L228:L262" si="90">0</f>
        <v>0</v>
      </c>
      <c r="M228" s="30">
        <f t="shared" ref="M228:M262" si="91">ROUND(IFERROR(C251*L228,0),2)</f>
        <v>0</v>
      </c>
      <c r="N228" s="36">
        <f t="shared" ref="N228:N262" si="92">ROUND(IFERROR(M228-F228-G228,0),2)</f>
        <v>0</v>
      </c>
      <c r="O228" s="29">
        <f t="shared" ref="O228:P262" si="93">ROUND(IFERROR(J228+M228,0),2)</f>
        <v>617381.2</v>
      </c>
      <c r="P228" s="30">
        <f t="shared" si="93"/>
        <v>0</v>
      </c>
      <c r="Q228" s="42">
        <f t="shared" ref="Q228:Q262" si="94">IFERROR(O228/C228,0)</f>
        <v>-34.7490914248631</v>
      </c>
      <c r="AX228" s="28">
        <v>201606</v>
      </c>
      <c r="AY228" s="29">
        <v>-17766.83</v>
      </c>
      <c r="AZ228" s="30">
        <v>617381.2</v>
      </c>
      <c r="BA228" s="30">
        <f>IFERROR(CG99,0)</f>
        <v>0</v>
      </c>
      <c r="BB228" s="30">
        <f>IFERROR([10]秋粮010大赔案!BY8,0)</f>
        <v>0</v>
      </c>
      <c r="BC228" s="30">
        <f>IFERROR([10]秋粮010大赔案!BY47,0)</f>
        <v>0</v>
      </c>
      <c r="BD228" s="29">
        <f>ROUND(IFERROR(CG90*AZ228,0),2)</f>
        <v>617381.2</v>
      </c>
      <c r="BE228" s="30">
        <f>ROUND(IFERROR(CG221*(SUM(AZ228:BA228)),0),2)</f>
        <v>617381.2</v>
      </c>
      <c r="BF228" s="34">
        <f>ROUND(BE228,2)</f>
        <v>617381.2</v>
      </c>
      <c r="BG228" s="30">
        <f t="shared" ref="BG228:BG262" si="95">ROUND(IFERROR(BF228-(SUM(AZ228:BA228)),0),2)</f>
        <v>0</v>
      </c>
      <c r="BH228" s="35">
        <f t="shared" ref="BH228:BH262" si="96">0</f>
        <v>0</v>
      </c>
      <c r="BI228" s="30">
        <f t="shared" ref="BI228:BI262" si="97">ROUND(IFERROR(AY251*BH228,0),2)</f>
        <v>0</v>
      </c>
      <c r="BJ228" s="30">
        <f t="shared" ref="BJ228:BJ262" si="98">ROUND(IFERROR(BI228-BB228-BC228,0),2)</f>
        <v>0</v>
      </c>
      <c r="BK228" s="29">
        <f t="shared" ref="BK228:BL262" si="99">ROUND(IFERROR(BF228+BI228,0),2)</f>
        <v>617381.2</v>
      </c>
      <c r="BL228" s="30">
        <f t="shared" si="99"/>
        <v>0</v>
      </c>
      <c r="BM228" s="42">
        <f t="shared" ref="BM228:BM262" si="100">IFERROR(BK228/AY228,0)</f>
        <v>-34.7490914248631</v>
      </c>
    </row>
    <row r="229" ht="15" customHeight="1" outlineLevel="1" spans="2:65">
      <c r="B229" s="31">
        <v>201609</v>
      </c>
      <c r="C229" s="32">
        <v>199508357.98</v>
      </c>
      <c r="D229" s="33">
        <v>115150306.95</v>
      </c>
      <c r="E229" s="33">
        <f>IFERROR(AJ100,0)</f>
        <v>0</v>
      </c>
      <c r="F229" s="33">
        <f>IFERROR([10]秋粮010大赔案!AJ9,0)</f>
        <v>0</v>
      </c>
      <c r="G229" s="33">
        <f>IFERROR([10]秋粮010大赔案!AJ48,0)</f>
        <v>0</v>
      </c>
      <c r="H229" s="32">
        <f>ROUND(IFERROR(AJ90*D229,0),2)</f>
        <v>115150306.95</v>
      </c>
      <c r="I229" s="33">
        <f>ROUND(IFERROR(AJ221*(SUM(D229:E229)),0),2)</f>
        <v>115150306.95</v>
      </c>
      <c r="J229" s="37">
        <f>ROUND(I229,2)</f>
        <v>115150306.95</v>
      </c>
      <c r="K229" s="33">
        <f t="shared" si="89"/>
        <v>0</v>
      </c>
      <c r="L229" s="38">
        <f t="shared" si="90"/>
        <v>0</v>
      </c>
      <c r="M229" s="33">
        <f t="shared" si="91"/>
        <v>0</v>
      </c>
      <c r="N229" s="39">
        <f t="shared" si="92"/>
        <v>0</v>
      </c>
      <c r="O229" s="32">
        <f t="shared" si="93"/>
        <v>115150306.95</v>
      </c>
      <c r="P229" s="33">
        <f t="shared" si="93"/>
        <v>0</v>
      </c>
      <c r="Q229" s="43">
        <f t="shared" si="94"/>
        <v>0.577170340710956</v>
      </c>
      <c r="AX229" s="31">
        <v>201609</v>
      </c>
      <c r="AY229" s="32">
        <v>199508357.98</v>
      </c>
      <c r="AZ229" s="33">
        <v>115150306.95</v>
      </c>
      <c r="BA229" s="33">
        <f>IFERROR(CF100,0)</f>
        <v>0</v>
      </c>
      <c r="BB229" s="33">
        <f>IFERROR([10]秋粮010大赔案!BX9,0)</f>
        <v>0</v>
      </c>
      <c r="BC229" s="33">
        <f>IFERROR([10]秋粮010大赔案!BX48,0)</f>
        <v>0</v>
      </c>
      <c r="BD229" s="32">
        <f>ROUND(IFERROR(CF90*AZ229,0),2)</f>
        <v>115150306.95</v>
      </c>
      <c r="BE229" s="33">
        <f>ROUND(IFERROR(CF221*(SUM(AZ229:BA229)),0),2)</f>
        <v>115150306.95</v>
      </c>
      <c r="BF229" s="37">
        <f>ROUND(BE229,2)</f>
        <v>115150306.95</v>
      </c>
      <c r="BG229" s="33">
        <f t="shared" si="95"/>
        <v>0</v>
      </c>
      <c r="BH229" s="38">
        <f t="shared" si="96"/>
        <v>0</v>
      </c>
      <c r="BI229" s="33">
        <f t="shared" si="97"/>
        <v>0</v>
      </c>
      <c r="BJ229" s="33">
        <f t="shared" si="98"/>
        <v>0</v>
      </c>
      <c r="BK229" s="32">
        <f t="shared" si="99"/>
        <v>115150306.95</v>
      </c>
      <c r="BL229" s="33">
        <f t="shared" si="99"/>
        <v>0</v>
      </c>
      <c r="BM229" s="43">
        <f t="shared" si="100"/>
        <v>0.577170340710956</v>
      </c>
    </row>
    <row r="230" ht="15" customHeight="1" outlineLevel="1" spans="2:65">
      <c r="B230" s="31">
        <v>201612</v>
      </c>
      <c r="C230" s="32">
        <v>22239991.53</v>
      </c>
      <c r="D230" s="33">
        <v>41142.24</v>
      </c>
      <c r="E230" s="33">
        <f>IFERROR(AI101,0)</f>
        <v>0</v>
      </c>
      <c r="F230" s="33">
        <f>IFERROR([10]秋粮010大赔案!AI10,0)</f>
        <v>0</v>
      </c>
      <c r="G230" s="33">
        <f>IFERROR([10]秋粮010大赔案!AI49,0)</f>
        <v>0</v>
      </c>
      <c r="H230" s="32">
        <f>ROUND(IFERROR(AI90*D230,0),2)</f>
        <v>41142.24</v>
      </c>
      <c r="I230" s="33">
        <f>ROUND(IFERROR(AI221*(SUM(D230:E230)),0),2)</f>
        <v>41142.24</v>
      </c>
      <c r="J230" s="37">
        <f t="shared" ref="J230:J262" si="101">ROUND(I230,2)</f>
        <v>41142.24</v>
      </c>
      <c r="K230" s="33">
        <f t="shared" si="89"/>
        <v>0</v>
      </c>
      <c r="L230" s="38">
        <f t="shared" si="90"/>
        <v>0</v>
      </c>
      <c r="M230" s="33">
        <f t="shared" si="91"/>
        <v>0</v>
      </c>
      <c r="N230" s="39">
        <f t="shared" si="92"/>
        <v>0</v>
      </c>
      <c r="O230" s="32">
        <f t="shared" si="93"/>
        <v>41142.24</v>
      </c>
      <c r="P230" s="33">
        <f t="shared" si="93"/>
        <v>0</v>
      </c>
      <c r="Q230" s="43">
        <f t="shared" si="94"/>
        <v>0.00184992156784333</v>
      </c>
      <c r="AX230" s="31">
        <v>201612</v>
      </c>
      <c r="AY230" s="32">
        <v>22239991.53</v>
      </c>
      <c r="AZ230" s="33">
        <v>41142.24</v>
      </c>
      <c r="BA230" s="33">
        <f>IFERROR(CE101,0)</f>
        <v>0</v>
      </c>
      <c r="BB230" s="33">
        <f>IFERROR([10]秋粮010大赔案!BW10,0)</f>
        <v>0</v>
      </c>
      <c r="BC230" s="33">
        <f>IFERROR([10]秋粮010大赔案!BW49,0)</f>
        <v>0</v>
      </c>
      <c r="BD230" s="32">
        <f>ROUND(IFERROR(CE90*AZ230,0),2)</f>
        <v>41142.24</v>
      </c>
      <c r="BE230" s="33">
        <f>ROUND(IFERROR(CE221*(SUM(AZ230:BA230)),0),2)</f>
        <v>41142.24</v>
      </c>
      <c r="BF230" s="37">
        <f t="shared" ref="BF230:BF262" si="102">ROUND(BE230,2)</f>
        <v>41142.24</v>
      </c>
      <c r="BG230" s="33">
        <f t="shared" si="95"/>
        <v>0</v>
      </c>
      <c r="BH230" s="38">
        <f t="shared" si="96"/>
        <v>0</v>
      </c>
      <c r="BI230" s="33">
        <f t="shared" si="97"/>
        <v>0</v>
      </c>
      <c r="BJ230" s="33">
        <f t="shared" si="98"/>
        <v>0</v>
      </c>
      <c r="BK230" s="32">
        <f t="shared" si="99"/>
        <v>41142.24</v>
      </c>
      <c r="BL230" s="33">
        <f t="shared" si="99"/>
        <v>0</v>
      </c>
      <c r="BM230" s="43">
        <f t="shared" si="100"/>
        <v>0.00184992156784333</v>
      </c>
    </row>
    <row r="231" ht="15" customHeight="1" outlineLevel="1" spans="2:65">
      <c r="B231" s="31">
        <v>201703</v>
      </c>
      <c r="C231" s="32">
        <v>-54075</v>
      </c>
      <c r="D231" s="33">
        <v>0</v>
      </c>
      <c r="E231" s="33">
        <f>IFERROR(AH102,0)</f>
        <v>0</v>
      </c>
      <c r="F231" s="33">
        <f>IFERROR([10]秋粮010大赔案!AH11,0)</f>
        <v>0</v>
      </c>
      <c r="G231" s="33">
        <f>IFERROR([10]秋粮010大赔案!AH50,0)</f>
        <v>0</v>
      </c>
      <c r="H231" s="32">
        <f>ROUND(IFERROR(AH90*D231,0),2)</f>
        <v>0</v>
      </c>
      <c r="I231" s="33">
        <f>ROUND(IFERROR(AH221*(SUM(D231:E231)),0),2)</f>
        <v>0</v>
      </c>
      <c r="J231" s="37">
        <f t="shared" si="101"/>
        <v>0</v>
      </c>
      <c r="K231" s="33">
        <f t="shared" si="89"/>
        <v>0</v>
      </c>
      <c r="L231" s="38">
        <f t="shared" si="90"/>
        <v>0</v>
      </c>
      <c r="M231" s="33">
        <f t="shared" si="91"/>
        <v>0</v>
      </c>
      <c r="N231" s="39">
        <f t="shared" si="92"/>
        <v>0</v>
      </c>
      <c r="O231" s="32">
        <f t="shared" si="93"/>
        <v>0</v>
      </c>
      <c r="P231" s="33">
        <f t="shared" si="93"/>
        <v>0</v>
      </c>
      <c r="Q231" s="43">
        <f t="shared" si="94"/>
        <v>0</v>
      </c>
      <c r="AX231" s="31">
        <v>201703</v>
      </c>
      <c r="AY231" s="32">
        <v>-54075</v>
      </c>
      <c r="AZ231" s="33">
        <v>0</v>
      </c>
      <c r="BA231" s="33">
        <f>IFERROR(CD102,0)</f>
        <v>0</v>
      </c>
      <c r="BB231" s="33">
        <f>IFERROR([10]秋粮010大赔案!BV11,0)</f>
        <v>0</v>
      </c>
      <c r="BC231" s="33">
        <f>IFERROR([10]秋粮010大赔案!BV50,0)</f>
        <v>0</v>
      </c>
      <c r="BD231" s="32">
        <f>ROUND(IFERROR(CD90*AZ231,0),2)</f>
        <v>0</v>
      </c>
      <c r="BE231" s="33">
        <f>ROUND(IFERROR(CD221*(SUM(AZ231:BA231)),0),2)</f>
        <v>0</v>
      </c>
      <c r="BF231" s="37">
        <f t="shared" si="102"/>
        <v>0</v>
      </c>
      <c r="BG231" s="33">
        <f t="shared" si="95"/>
        <v>0</v>
      </c>
      <c r="BH231" s="38">
        <f t="shared" si="96"/>
        <v>0</v>
      </c>
      <c r="BI231" s="33">
        <f t="shared" si="97"/>
        <v>0</v>
      </c>
      <c r="BJ231" s="33">
        <f t="shared" si="98"/>
        <v>0</v>
      </c>
      <c r="BK231" s="32">
        <f t="shared" si="99"/>
        <v>0</v>
      </c>
      <c r="BL231" s="33">
        <f t="shared" si="99"/>
        <v>0</v>
      </c>
      <c r="BM231" s="43">
        <f t="shared" si="100"/>
        <v>0</v>
      </c>
    </row>
    <row r="232" ht="15" customHeight="1" outlineLevel="1" spans="2:65">
      <c r="B232" s="31">
        <v>201706</v>
      </c>
      <c r="C232" s="32">
        <v>17061.39</v>
      </c>
      <c r="D232" s="33">
        <v>502321.68</v>
      </c>
      <c r="E232" s="33">
        <f>IFERROR(AG103,0)</f>
        <v>0</v>
      </c>
      <c r="F232" s="33">
        <f>IFERROR([10]秋粮010大赔案!AG12,0)</f>
        <v>0</v>
      </c>
      <c r="G232" s="33">
        <f>IFERROR([10]秋粮010大赔案!AG51,0)</f>
        <v>0</v>
      </c>
      <c r="H232" s="32">
        <f>ROUND(IFERROR(AG90*D232,0),2)</f>
        <v>502321.68</v>
      </c>
      <c r="I232" s="33">
        <f>ROUND(IFERROR(AG221*(SUM(D232:E232)),0),2)</f>
        <v>502321.68</v>
      </c>
      <c r="J232" s="37">
        <f t="shared" si="101"/>
        <v>502321.68</v>
      </c>
      <c r="K232" s="33">
        <f t="shared" si="89"/>
        <v>0</v>
      </c>
      <c r="L232" s="38">
        <f t="shared" si="90"/>
        <v>0</v>
      </c>
      <c r="M232" s="33">
        <f t="shared" si="91"/>
        <v>0</v>
      </c>
      <c r="N232" s="39">
        <f t="shared" si="92"/>
        <v>0</v>
      </c>
      <c r="O232" s="32">
        <f t="shared" si="93"/>
        <v>502321.68</v>
      </c>
      <c r="P232" s="33">
        <f t="shared" si="93"/>
        <v>0</v>
      </c>
      <c r="Q232" s="43">
        <f t="shared" si="94"/>
        <v>29.4420138101292</v>
      </c>
      <c r="AX232" s="31">
        <v>201706</v>
      </c>
      <c r="AY232" s="32">
        <v>17061.39</v>
      </c>
      <c r="AZ232" s="33">
        <v>502321.68</v>
      </c>
      <c r="BA232" s="33">
        <f>IFERROR(CC103,0)</f>
        <v>0</v>
      </c>
      <c r="BB232" s="33">
        <f>IFERROR([10]秋粮010大赔案!BU12,0)</f>
        <v>0</v>
      </c>
      <c r="BC232" s="33">
        <f>IFERROR([10]秋粮010大赔案!BU51,0)</f>
        <v>0</v>
      </c>
      <c r="BD232" s="32">
        <f>ROUND(IFERROR(CC90*AZ232,0),2)</f>
        <v>502321.68</v>
      </c>
      <c r="BE232" s="33">
        <f>ROUND(IFERROR(CC221*(SUM(AZ232:BA232)),0),2)</f>
        <v>502321.68</v>
      </c>
      <c r="BF232" s="37">
        <f t="shared" si="102"/>
        <v>502321.68</v>
      </c>
      <c r="BG232" s="33">
        <f t="shared" si="95"/>
        <v>0</v>
      </c>
      <c r="BH232" s="38">
        <f t="shared" si="96"/>
        <v>0</v>
      </c>
      <c r="BI232" s="33">
        <f t="shared" si="97"/>
        <v>0</v>
      </c>
      <c r="BJ232" s="33">
        <f t="shared" si="98"/>
        <v>0</v>
      </c>
      <c r="BK232" s="32">
        <f t="shared" si="99"/>
        <v>502321.68</v>
      </c>
      <c r="BL232" s="33">
        <f t="shared" si="99"/>
        <v>0</v>
      </c>
      <c r="BM232" s="43">
        <f t="shared" si="100"/>
        <v>29.4420138101292</v>
      </c>
    </row>
    <row r="233" ht="15" customHeight="1" outlineLevel="1" spans="2:65">
      <c r="B233" s="31">
        <v>201709</v>
      </c>
      <c r="C233" s="32">
        <v>182475333.77</v>
      </c>
      <c r="D233" s="33">
        <v>122459013.37</v>
      </c>
      <c r="E233" s="33">
        <f>IFERROR(AF104,0)</f>
        <v>0</v>
      </c>
      <c r="F233" s="33">
        <f>IFERROR([10]秋粮010大赔案!AF13,0)</f>
        <v>0</v>
      </c>
      <c r="G233" s="33">
        <f>IFERROR([10]秋粮010大赔案!AF52,0)</f>
        <v>0</v>
      </c>
      <c r="H233" s="32">
        <f>ROUND(IFERROR(AF90*D233,0),2)</f>
        <v>122459013.37</v>
      </c>
      <c r="I233" s="33">
        <f>ROUND(IFERROR(AF221*(SUM(D233:E233)),0),2)</f>
        <v>122459013.37</v>
      </c>
      <c r="J233" s="37">
        <f t="shared" si="101"/>
        <v>122459013.37</v>
      </c>
      <c r="K233" s="33">
        <f t="shared" si="89"/>
        <v>0</v>
      </c>
      <c r="L233" s="38">
        <f t="shared" si="90"/>
        <v>0</v>
      </c>
      <c r="M233" s="33">
        <f t="shared" si="91"/>
        <v>0</v>
      </c>
      <c r="N233" s="39">
        <f t="shared" si="92"/>
        <v>0</v>
      </c>
      <c r="O233" s="32">
        <f t="shared" si="93"/>
        <v>122459013.37</v>
      </c>
      <c r="P233" s="33">
        <f t="shared" si="93"/>
        <v>0</v>
      </c>
      <c r="Q233" s="43">
        <f t="shared" si="94"/>
        <v>0.671098996450407</v>
      </c>
      <c r="AX233" s="31">
        <v>201709</v>
      </c>
      <c r="AY233" s="32">
        <v>182475333.77</v>
      </c>
      <c r="AZ233" s="33">
        <v>122459013.37</v>
      </c>
      <c r="BA233" s="33">
        <f>IFERROR(CB104,0)</f>
        <v>0</v>
      </c>
      <c r="BB233" s="33">
        <f>IFERROR([10]秋粮010大赔案!BT13,0)</f>
        <v>0</v>
      </c>
      <c r="BC233" s="33">
        <f>IFERROR([10]秋粮010大赔案!BT52,0)</f>
        <v>0</v>
      </c>
      <c r="BD233" s="32">
        <f>ROUND(IFERROR(CB90*AZ233,0),2)</f>
        <v>122459013.37</v>
      </c>
      <c r="BE233" s="33">
        <f>ROUND(IFERROR(CB221*(SUM(AZ233:BA233)),0),2)</f>
        <v>122459013.37</v>
      </c>
      <c r="BF233" s="37">
        <f t="shared" si="102"/>
        <v>122459013.37</v>
      </c>
      <c r="BG233" s="33">
        <f t="shared" si="95"/>
        <v>0</v>
      </c>
      <c r="BH233" s="38">
        <f t="shared" si="96"/>
        <v>0</v>
      </c>
      <c r="BI233" s="33">
        <f t="shared" si="97"/>
        <v>0</v>
      </c>
      <c r="BJ233" s="33">
        <f t="shared" si="98"/>
        <v>0</v>
      </c>
      <c r="BK233" s="32">
        <f t="shared" si="99"/>
        <v>122459013.37</v>
      </c>
      <c r="BL233" s="33">
        <f t="shared" si="99"/>
        <v>0</v>
      </c>
      <c r="BM233" s="43">
        <f t="shared" si="100"/>
        <v>0.671098996450407</v>
      </c>
    </row>
    <row r="234" ht="15" customHeight="1" outlineLevel="1" spans="2:65">
      <c r="B234" s="31">
        <v>201712</v>
      </c>
      <c r="C234" s="32">
        <v>20640786.84</v>
      </c>
      <c r="D234" s="33">
        <v>23659201.63</v>
      </c>
      <c r="E234" s="33">
        <f>IFERROR(AE105,0)</f>
        <v>0</v>
      </c>
      <c r="F234" s="33">
        <f>IFERROR([10]秋粮010大赔案!AE14,0)</f>
        <v>0</v>
      </c>
      <c r="G234" s="33">
        <f>IFERROR([10]秋粮010大赔案!AE53,0)</f>
        <v>0</v>
      </c>
      <c r="H234" s="32">
        <f>ROUND(IFERROR(AE90*D234,0),2)</f>
        <v>23659201.63</v>
      </c>
      <c r="I234" s="33">
        <f>ROUND(IFERROR(AE221*(SUM(D234:E234)),0),2)</f>
        <v>23659201.63</v>
      </c>
      <c r="J234" s="37">
        <f t="shared" si="101"/>
        <v>23659201.63</v>
      </c>
      <c r="K234" s="33">
        <f t="shared" si="89"/>
        <v>0</v>
      </c>
      <c r="L234" s="38">
        <f t="shared" si="90"/>
        <v>0</v>
      </c>
      <c r="M234" s="33">
        <f t="shared" si="91"/>
        <v>0</v>
      </c>
      <c r="N234" s="39">
        <f t="shared" si="92"/>
        <v>0</v>
      </c>
      <c r="O234" s="32">
        <f t="shared" si="93"/>
        <v>23659201.63</v>
      </c>
      <c r="P234" s="33">
        <f t="shared" si="93"/>
        <v>0</v>
      </c>
      <c r="Q234" s="43">
        <f t="shared" si="94"/>
        <v>1.14623545184579</v>
      </c>
      <c r="AX234" s="31">
        <v>201712</v>
      </c>
      <c r="AY234" s="32">
        <v>20640786.84</v>
      </c>
      <c r="AZ234" s="33">
        <v>23659201.63</v>
      </c>
      <c r="BA234" s="33">
        <f>IFERROR(CA105,0)</f>
        <v>0</v>
      </c>
      <c r="BB234" s="33">
        <f>IFERROR([10]秋粮010大赔案!BS14,0)</f>
        <v>0</v>
      </c>
      <c r="BC234" s="33">
        <f>IFERROR([10]秋粮010大赔案!BS53,0)</f>
        <v>0</v>
      </c>
      <c r="BD234" s="32">
        <f>ROUND(IFERROR(CA90*AZ234,0),2)</f>
        <v>23659201.63</v>
      </c>
      <c r="BE234" s="33">
        <f>ROUND(IFERROR(CA221*(SUM(AZ234:BA234)),0),2)</f>
        <v>23659201.63</v>
      </c>
      <c r="BF234" s="37">
        <f t="shared" si="102"/>
        <v>23659201.63</v>
      </c>
      <c r="BG234" s="33">
        <f t="shared" si="95"/>
        <v>0</v>
      </c>
      <c r="BH234" s="38">
        <f t="shared" si="96"/>
        <v>0</v>
      </c>
      <c r="BI234" s="33">
        <f t="shared" si="97"/>
        <v>0</v>
      </c>
      <c r="BJ234" s="33">
        <f t="shared" si="98"/>
        <v>0</v>
      </c>
      <c r="BK234" s="32">
        <f t="shared" si="99"/>
        <v>23659201.63</v>
      </c>
      <c r="BL234" s="33">
        <f t="shared" si="99"/>
        <v>0</v>
      </c>
      <c r="BM234" s="43">
        <f t="shared" si="100"/>
        <v>1.14623545184579</v>
      </c>
    </row>
    <row r="235" ht="15" customHeight="1" outlineLevel="1" spans="2:65">
      <c r="B235" s="31">
        <v>201803</v>
      </c>
      <c r="C235" s="32">
        <v>-192481.14</v>
      </c>
      <c r="D235" s="33">
        <v>0</v>
      </c>
      <c r="E235" s="33">
        <f>IFERROR(AD106,0)</f>
        <v>0</v>
      </c>
      <c r="F235" s="33">
        <f>IFERROR([10]秋粮010大赔案!AD15,0)</f>
        <v>0</v>
      </c>
      <c r="G235" s="33">
        <f>IFERROR([10]秋粮010大赔案!AD54,0)</f>
        <v>0</v>
      </c>
      <c r="H235" s="32">
        <f>ROUND(IFERROR(AD90*D235,0),2)</f>
        <v>0</v>
      </c>
      <c r="I235" s="33">
        <f>ROUND(IFERROR(AD221*(SUM(D235:E235)),0),2)</f>
        <v>0</v>
      </c>
      <c r="J235" s="37">
        <f t="shared" si="101"/>
        <v>0</v>
      </c>
      <c r="K235" s="33">
        <f t="shared" si="89"/>
        <v>0</v>
      </c>
      <c r="L235" s="38">
        <f t="shared" si="90"/>
        <v>0</v>
      </c>
      <c r="M235" s="33">
        <f t="shared" si="91"/>
        <v>0</v>
      </c>
      <c r="N235" s="39">
        <f t="shared" si="92"/>
        <v>0</v>
      </c>
      <c r="O235" s="32">
        <f t="shared" si="93"/>
        <v>0</v>
      </c>
      <c r="P235" s="33">
        <f t="shared" si="93"/>
        <v>0</v>
      </c>
      <c r="Q235" s="43">
        <f t="shared" si="94"/>
        <v>0</v>
      </c>
      <c r="AX235" s="31">
        <v>201803</v>
      </c>
      <c r="AY235" s="32">
        <v>-192481.14</v>
      </c>
      <c r="AZ235" s="33">
        <v>0</v>
      </c>
      <c r="BA235" s="33">
        <f>IFERROR(BZ106,0)</f>
        <v>0</v>
      </c>
      <c r="BB235" s="33">
        <f>IFERROR([10]秋粮010大赔案!BR15,0)</f>
        <v>0</v>
      </c>
      <c r="BC235" s="33">
        <f>IFERROR([10]秋粮010大赔案!BR54,0)</f>
        <v>0</v>
      </c>
      <c r="BD235" s="32">
        <f>ROUND(IFERROR(BZ90*AZ235,0),2)</f>
        <v>0</v>
      </c>
      <c r="BE235" s="33">
        <f>ROUND(IFERROR(BZ221*(SUM(AZ235:BA235)),0),2)</f>
        <v>0</v>
      </c>
      <c r="BF235" s="37">
        <f t="shared" si="102"/>
        <v>0</v>
      </c>
      <c r="BG235" s="33">
        <f t="shared" si="95"/>
        <v>0</v>
      </c>
      <c r="BH235" s="38">
        <f t="shared" si="96"/>
        <v>0</v>
      </c>
      <c r="BI235" s="33">
        <f t="shared" si="97"/>
        <v>0</v>
      </c>
      <c r="BJ235" s="33">
        <f t="shared" si="98"/>
        <v>0</v>
      </c>
      <c r="BK235" s="32">
        <f t="shared" si="99"/>
        <v>0</v>
      </c>
      <c r="BL235" s="33">
        <f t="shared" si="99"/>
        <v>0</v>
      </c>
      <c r="BM235" s="43">
        <f t="shared" si="100"/>
        <v>0</v>
      </c>
    </row>
    <row r="236" ht="15" customHeight="1" outlineLevel="1" spans="2:65">
      <c r="B236" s="31">
        <v>201806</v>
      </c>
      <c r="C236" s="32">
        <v>-12860</v>
      </c>
      <c r="D236" s="33">
        <v>303913.62</v>
      </c>
      <c r="E236" s="33">
        <f>IFERROR(AC107,0)</f>
        <v>0</v>
      </c>
      <c r="F236" s="33">
        <f>IFERROR([10]秋粮010大赔案!AC16,0)</f>
        <v>0</v>
      </c>
      <c r="G236" s="33">
        <f>IFERROR([10]秋粮010大赔案!AC55,0)</f>
        <v>0</v>
      </c>
      <c r="H236" s="32">
        <f>ROUND(IFERROR(AC90*D236,0),2)</f>
        <v>303913.62</v>
      </c>
      <c r="I236" s="33">
        <f>ROUND(IFERROR(AC221*(SUM(D236:E236)),0),2)</f>
        <v>303913.62</v>
      </c>
      <c r="J236" s="37">
        <f t="shared" si="101"/>
        <v>303913.62</v>
      </c>
      <c r="K236" s="33">
        <f t="shared" si="89"/>
        <v>0</v>
      </c>
      <c r="L236" s="38">
        <f t="shared" si="90"/>
        <v>0</v>
      </c>
      <c r="M236" s="33">
        <f t="shared" si="91"/>
        <v>0</v>
      </c>
      <c r="N236" s="39">
        <f t="shared" si="92"/>
        <v>0</v>
      </c>
      <c r="O236" s="32">
        <f t="shared" si="93"/>
        <v>303913.62</v>
      </c>
      <c r="P236" s="33">
        <f t="shared" si="93"/>
        <v>0</v>
      </c>
      <c r="Q236" s="43">
        <f t="shared" si="94"/>
        <v>-23.6324743390358</v>
      </c>
      <c r="AX236" s="31">
        <v>201806</v>
      </c>
      <c r="AY236" s="32">
        <v>-12860</v>
      </c>
      <c r="AZ236" s="33">
        <v>303913.62</v>
      </c>
      <c r="BA236" s="33">
        <f>IFERROR(BY107,0)</f>
        <v>0</v>
      </c>
      <c r="BB236" s="33">
        <f>IFERROR([10]秋粮010大赔案!BQ16,0)</f>
        <v>0</v>
      </c>
      <c r="BC236" s="33">
        <f>IFERROR([10]秋粮010大赔案!BQ55,0)</f>
        <v>0</v>
      </c>
      <c r="BD236" s="32">
        <f>ROUND(IFERROR(BY90*AZ236,0),2)</f>
        <v>303913.62</v>
      </c>
      <c r="BE236" s="33">
        <f>ROUND(IFERROR(BY221*(SUM(AZ236:BA236)),0),2)</f>
        <v>303913.62</v>
      </c>
      <c r="BF236" s="37">
        <f t="shared" si="102"/>
        <v>303913.62</v>
      </c>
      <c r="BG236" s="33">
        <f t="shared" si="95"/>
        <v>0</v>
      </c>
      <c r="BH236" s="38">
        <f t="shared" si="96"/>
        <v>0</v>
      </c>
      <c r="BI236" s="33">
        <f t="shared" si="97"/>
        <v>0</v>
      </c>
      <c r="BJ236" s="33">
        <f t="shared" si="98"/>
        <v>0</v>
      </c>
      <c r="BK236" s="32">
        <f t="shared" si="99"/>
        <v>303913.62</v>
      </c>
      <c r="BL236" s="33">
        <f t="shared" si="99"/>
        <v>0</v>
      </c>
      <c r="BM236" s="43">
        <f t="shared" si="100"/>
        <v>-23.6324743390358</v>
      </c>
    </row>
    <row r="237" ht="15" customHeight="1" outlineLevel="1" spans="2:65">
      <c r="B237" s="31">
        <v>201809</v>
      </c>
      <c r="C237" s="32">
        <v>232975020.33</v>
      </c>
      <c r="D237" s="33">
        <v>77930205.02</v>
      </c>
      <c r="E237" s="33">
        <f>IFERROR(AB108,0)</f>
        <v>0</v>
      </c>
      <c r="F237" s="33">
        <f>IFERROR([10]秋粮010大赔案!AB17,0)</f>
        <v>0</v>
      </c>
      <c r="G237" s="33">
        <f>IFERROR([10]秋粮010大赔案!AB56,0)</f>
        <v>0</v>
      </c>
      <c r="H237" s="32">
        <f>ROUND(IFERROR(AB90*D237,0),2)</f>
        <v>77930205.02</v>
      </c>
      <c r="I237" s="33">
        <f>ROUND(IFERROR(AB221*(SUM(D237:E237)),0),2)</f>
        <v>77930205.02</v>
      </c>
      <c r="J237" s="37">
        <f t="shared" si="101"/>
        <v>77930205.02</v>
      </c>
      <c r="K237" s="33">
        <f t="shared" si="89"/>
        <v>0</v>
      </c>
      <c r="L237" s="38">
        <f t="shared" si="90"/>
        <v>0</v>
      </c>
      <c r="M237" s="33">
        <f t="shared" si="91"/>
        <v>0</v>
      </c>
      <c r="N237" s="39">
        <f t="shared" si="92"/>
        <v>0</v>
      </c>
      <c r="O237" s="32">
        <f t="shared" si="93"/>
        <v>77930205.02</v>
      </c>
      <c r="P237" s="33">
        <f t="shared" si="93"/>
        <v>0</v>
      </c>
      <c r="Q237" s="43">
        <f t="shared" si="94"/>
        <v>0.334500260627147</v>
      </c>
      <c r="AX237" s="31">
        <v>201809</v>
      </c>
      <c r="AY237" s="32">
        <v>232975020.33</v>
      </c>
      <c r="AZ237" s="33">
        <v>77930205.02</v>
      </c>
      <c r="BA237" s="33">
        <f>IFERROR(BX108,0)</f>
        <v>0</v>
      </c>
      <c r="BB237" s="33">
        <f>IFERROR([10]秋粮010大赔案!BP17,0)</f>
        <v>0</v>
      </c>
      <c r="BC237" s="33">
        <f>IFERROR([10]秋粮010大赔案!BP56,0)</f>
        <v>0</v>
      </c>
      <c r="BD237" s="32">
        <f>ROUND(IFERROR(BX90*AZ237,0),2)</f>
        <v>77930205.02</v>
      </c>
      <c r="BE237" s="33">
        <f>ROUND(IFERROR(BX221*(SUM(AZ237:BA237)),0),2)</f>
        <v>77930205.02</v>
      </c>
      <c r="BF237" s="37">
        <f t="shared" si="102"/>
        <v>77930205.02</v>
      </c>
      <c r="BG237" s="33">
        <f t="shared" si="95"/>
        <v>0</v>
      </c>
      <c r="BH237" s="38">
        <f t="shared" si="96"/>
        <v>0</v>
      </c>
      <c r="BI237" s="33">
        <f t="shared" si="97"/>
        <v>0</v>
      </c>
      <c r="BJ237" s="33">
        <f t="shared" si="98"/>
        <v>0</v>
      </c>
      <c r="BK237" s="32">
        <f t="shared" si="99"/>
        <v>77930205.02</v>
      </c>
      <c r="BL237" s="33">
        <f t="shared" si="99"/>
        <v>0</v>
      </c>
      <c r="BM237" s="43">
        <f t="shared" si="100"/>
        <v>0.334500260627147</v>
      </c>
    </row>
    <row r="238" ht="15" customHeight="1" outlineLevel="1" spans="2:65">
      <c r="B238" s="31">
        <v>201812</v>
      </c>
      <c r="C238" s="32">
        <v>17102228.73</v>
      </c>
      <c r="D238" s="33">
        <v>2622.79</v>
      </c>
      <c r="E238" s="33">
        <f>IFERROR(AA109,0)</f>
        <v>0</v>
      </c>
      <c r="F238" s="33">
        <f>IFERROR([10]秋粮010大赔案!AA18,0)</f>
        <v>0</v>
      </c>
      <c r="G238" s="33">
        <f>IFERROR([10]秋粮010大赔案!AA57,0)</f>
        <v>0</v>
      </c>
      <c r="H238" s="32">
        <f>ROUND(IFERROR(AA90*D238,0),2)</f>
        <v>2622.79</v>
      </c>
      <c r="I238" s="33">
        <f>ROUND(IFERROR(AA221*(SUM(D238:E238)),0),2)</f>
        <v>2622.79</v>
      </c>
      <c r="J238" s="37">
        <f t="shared" si="101"/>
        <v>2622.79</v>
      </c>
      <c r="K238" s="33">
        <f t="shared" si="89"/>
        <v>0</v>
      </c>
      <c r="L238" s="38">
        <f t="shared" si="90"/>
        <v>0</v>
      </c>
      <c r="M238" s="33">
        <f t="shared" si="91"/>
        <v>0</v>
      </c>
      <c r="N238" s="39">
        <f t="shared" si="92"/>
        <v>0</v>
      </c>
      <c r="O238" s="32">
        <f t="shared" si="93"/>
        <v>2622.79</v>
      </c>
      <c r="P238" s="33">
        <f t="shared" si="93"/>
        <v>0</v>
      </c>
      <c r="Q238" s="43">
        <f t="shared" si="94"/>
        <v>0.000153359544034118</v>
      </c>
      <c r="AX238" s="31">
        <v>201812</v>
      </c>
      <c r="AY238" s="32">
        <v>17102228.73</v>
      </c>
      <c r="AZ238" s="33">
        <v>2622.79</v>
      </c>
      <c r="BA238" s="33">
        <f>IFERROR(BW109,0)</f>
        <v>0</v>
      </c>
      <c r="BB238" s="33">
        <f>IFERROR([10]秋粮010大赔案!BO18,0)</f>
        <v>0</v>
      </c>
      <c r="BC238" s="33">
        <f>IFERROR([10]秋粮010大赔案!BO57,0)</f>
        <v>0</v>
      </c>
      <c r="BD238" s="32">
        <f>ROUND(IFERROR(BW90*AZ238,0),2)</f>
        <v>2622.79</v>
      </c>
      <c r="BE238" s="33">
        <f>ROUND(IFERROR(BW221*(SUM(AZ238:BA238)),0),2)</f>
        <v>2622.79</v>
      </c>
      <c r="BF238" s="37">
        <f t="shared" si="102"/>
        <v>2622.79</v>
      </c>
      <c r="BG238" s="33">
        <f t="shared" si="95"/>
        <v>0</v>
      </c>
      <c r="BH238" s="38">
        <f t="shared" si="96"/>
        <v>0</v>
      </c>
      <c r="BI238" s="33">
        <f t="shared" si="97"/>
        <v>0</v>
      </c>
      <c r="BJ238" s="33">
        <f t="shared" si="98"/>
        <v>0</v>
      </c>
      <c r="BK238" s="32">
        <f t="shared" si="99"/>
        <v>2622.79</v>
      </c>
      <c r="BL238" s="33">
        <f t="shared" si="99"/>
        <v>0</v>
      </c>
      <c r="BM238" s="43">
        <f t="shared" si="100"/>
        <v>0.000153359544034118</v>
      </c>
    </row>
    <row r="239" ht="15" customHeight="1" outlineLevel="1" spans="2:65">
      <c r="B239" s="31">
        <v>201903</v>
      </c>
      <c r="C239" s="32">
        <v>-133275.88</v>
      </c>
      <c r="D239" s="33">
        <v>0</v>
      </c>
      <c r="E239" s="33">
        <f>IFERROR(Z110,0)</f>
        <v>0</v>
      </c>
      <c r="F239" s="33">
        <f>IFERROR([10]秋粮010大赔案!Z19,0)</f>
        <v>0</v>
      </c>
      <c r="G239" s="33">
        <f>IFERROR([10]秋粮010大赔案!Z58,0)</f>
        <v>0</v>
      </c>
      <c r="H239" s="32">
        <f>ROUND(IFERROR(Z90*D239,0),2)</f>
        <v>0</v>
      </c>
      <c r="I239" s="33">
        <f>ROUND(IFERROR(Z221*(SUM(D239:E239)),0),2)</f>
        <v>0</v>
      </c>
      <c r="J239" s="37">
        <f t="shared" si="101"/>
        <v>0</v>
      </c>
      <c r="K239" s="33">
        <f t="shared" si="89"/>
        <v>0</v>
      </c>
      <c r="L239" s="38">
        <f t="shared" si="90"/>
        <v>0</v>
      </c>
      <c r="M239" s="33">
        <f t="shared" si="91"/>
        <v>0</v>
      </c>
      <c r="N239" s="39">
        <f t="shared" si="92"/>
        <v>0</v>
      </c>
      <c r="O239" s="32">
        <f t="shared" si="93"/>
        <v>0</v>
      </c>
      <c r="P239" s="33">
        <f t="shared" si="93"/>
        <v>0</v>
      </c>
      <c r="Q239" s="43">
        <f t="shared" si="94"/>
        <v>0</v>
      </c>
      <c r="AX239" s="31">
        <v>201903</v>
      </c>
      <c r="AY239" s="32">
        <v>-133275.88</v>
      </c>
      <c r="AZ239" s="33">
        <v>0</v>
      </c>
      <c r="BA239" s="33">
        <f>IFERROR(BV110,0)</f>
        <v>0</v>
      </c>
      <c r="BB239" s="33">
        <f>IFERROR([10]秋粮010大赔案!BN19,0)</f>
        <v>0</v>
      </c>
      <c r="BC239" s="33">
        <f>IFERROR([10]秋粮010大赔案!BN58,0)</f>
        <v>0</v>
      </c>
      <c r="BD239" s="32">
        <f>ROUND(IFERROR(BV90*AZ239,0),2)</f>
        <v>0</v>
      </c>
      <c r="BE239" s="33">
        <f>ROUND(IFERROR(BV221*(SUM(AZ239:BA239)),0),2)</f>
        <v>0</v>
      </c>
      <c r="BF239" s="37">
        <f t="shared" si="102"/>
        <v>0</v>
      </c>
      <c r="BG239" s="33">
        <f t="shared" si="95"/>
        <v>0</v>
      </c>
      <c r="BH239" s="38">
        <f t="shared" si="96"/>
        <v>0</v>
      </c>
      <c r="BI239" s="33">
        <f t="shared" si="97"/>
        <v>0</v>
      </c>
      <c r="BJ239" s="33">
        <f t="shared" si="98"/>
        <v>0</v>
      </c>
      <c r="BK239" s="32">
        <f t="shared" si="99"/>
        <v>0</v>
      </c>
      <c r="BL239" s="33">
        <f t="shared" si="99"/>
        <v>0</v>
      </c>
      <c r="BM239" s="43">
        <f t="shared" si="100"/>
        <v>0</v>
      </c>
    </row>
    <row r="240" ht="15" customHeight="1" outlineLevel="1" spans="2:65">
      <c r="B240" s="31">
        <v>201906</v>
      </c>
      <c r="C240" s="32">
        <v>-839.44</v>
      </c>
      <c r="D240" s="33">
        <v>143149.59</v>
      </c>
      <c r="E240" s="33">
        <f>IFERROR(Y111,0)</f>
        <v>0</v>
      </c>
      <c r="F240" s="33">
        <f>IFERROR([10]秋粮010大赔案!Y20,0)</f>
        <v>0</v>
      </c>
      <c r="G240" s="33">
        <f>IFERROR([10]秋粮010大赔案!Y59,0)</f>
        <v>0</v>
      </c>
      <c r="H240" s="32">
        <f>ROUND(IFERROR(Y90*D240,0),2)</f>
        <v>143149.59</v>
      </c>
      <c r="I240" s="33">
        <f>ROUND(IFERROR(Y221*(SUM(D240:E240)),0),2)</f>
        <v>143149.59</v>
      </c>
      <c r="J240" s="37">
        <f t="shared" si="101"/>
        <v>143149.59</v>
      </c>
      <c r="K240" s="33">
        <f t="shared" si="89"/>
        <v>0</v>
      </c>
      <c r="L240" s="38">
        <f t="shared" si="90"/>
        <v>0</v>
      </c>
      <c r="M240" s="33">
        <f t="shared" si="91"/>
        <v>0</v>
      </c>
      <c r="N240" s="39">
        <f t="shared" si="92"/>
        <v>0</v>
      </c>
      <c r="O240" s="32">
        <f t="shared" si="93"/>
        <v>143149.59</v>
      </c>
      <c r="P240" s="33">
        <f t="shared" si="93"/>
        <v>0</v>
      </c>
      <c r="Q240" s="43">
        <f t="shared" si="94"/>
        <v>-170.529865148194</v>
      </c>
      <c r="AX240" s="31">
        <v>201906</v>
      </c>
      <c r="AY240" s="32">
        <v>-839.44</v>
      </c>
      <c r="AZ240" s="33">
        <v>71574.74</v>
      </c>
      <c r="BA240" s="33">
        <f>IFERROR(BU111,0)</f>
        <v>0</v>
      </c>
      <c r="BB240" s="33">
        <f>IFERROR([10]秋粮010大赔案!BM20,0)</f>
        <v>0</v>
      </c>
      <c r="BC240" s="33">
        <f>IFERROR([10]秋粮010大赔案!BM59,0)</f>
        <v>0</v>
      </c>
      <c r="BD240" s="32">
        <f>ROUND(IFERROR(BU90*AZ240,0),2)</f>
        <v>71574.74</v>
      </c>
      <c r="BE240" s="33">
        <f>ROUND(IFERROR(BU221*(SUM(AZ240:BA240)),0),2)</f>
        <v>71574.74</v>
      </c>
      <c r="BF240" s="37">
        <f t="shared" si="102"/>
        <v>71574.74</v>
      </c>
      <c r="BG240" s="33">
        <f t="shared" si="95"/>
        <v>0</v>
      </c>
      <c r="BH240" s="38">
        <f t="shared" si="96"/>
        <v>0</v>
      </c>
      <c r="BI240" s="33">
        <f t="shared" si="97"/>
        <v>0</v>
      </c>
      <c r="BJ240" s="33">
        <f t="shared" si="98"/>
        <v>0</v>
      </c>
      <c r="BK240" s="32">
        <f t="shared" si="99"/>
        <v>71574.74</v>
      </c>
      <c r="BL240" s="33">
        <f t="shared" si="99"/>
        <v>0</v>
      </c>
      <c r="BM240" s="43">
        <f t="shared" si="100"/>
        <v>-85.2648670542266</v>
      </c>
    </row>
    <row r="241" ht="15" customHeight="1" outlineLevel="1" spans="2:65">
      <c r="B241" s="31">
        <v>201909</v>
      </c>
      <c r="C241" s="32">
        <v>230554648.42</v>
      </c>
      <c r="D241" s="33">
        <v>101369356.9</v>
      </c>
      <c r="E241" s="33">
        <f>IFERROR(X112,0)</f>
        <v>0</v>
      </c>
      <c r="F241" s="33">
        <f>IFERROR([10]秋粮010大赔案!X21,0)</f>
        <v>0</v>
      </c>
      <c r="G241" s="33">
        <f>IFERROR([10]秋粮010大赔案!X60,0)</f>
        <v>0</v>
      </c>
      <c r="H241" s="32">
        <f>ROUND(IFERROR(X90*D241,0),2)</f>
        <v>101369356.9</v>
      </c>
      <c r="I241" s="33">
        <f>ROUND(IFERROR(X221*(SUM(D241:E241)),0),2)</f>
        <v>101369356.9</v>
      </c>
      <c r="J241" s="37">
        <f t="shared" si="101"/>
        <v>101369356.9</v>
      </c>
      <c r="K241" s="33">
        <f t="shared" si="89"/>
        <v>0</v>
      </c>
      <c r="L241" s="38">
        <f t="shared" si="90"/>
        <v>0</v>
      </c>
      <c r="M241" s="33">
        <f t="shared" si="91"/>
        <v>0</v>
      </c>
      <c r="N241" s="39">
        <f t="shared" si="92"/>
        <v>0</v>
      </c>
      <c r="O241" s="32">
        <f t="shared" si="93"/>
        <v>101369356.9</v>
      </c>
      <c r="P241" s="33">
        <f t="shared" si="93"/>
        <v>0</v>
      </c>
      <c r="Q241" s="43">
        <f t="shared" si="94"/>
        <v>0.439676049017828</v>
      </c>
      <c r="AX241" s="31">
        <v>201909</v>
      </c>
      <c r="AY241" s="32">
        <v>117187381.98</v>
      </c>
      <c r="AZ241" s="33">
        <v>51987258.64</v>
      </c>
      <c r="BA241" s="33">
        <f>IFERROR(BT112,0)</f>
        <v>0</v>
      </c>
      <c r="BB241" s="33">
        <f>IFERROR([10]秋粮010大赔案!BL21,0)</f>
        <v>0</v>
      </c>
      <c r="BC241" s="33">
        <f>IFERROR([10]秋粮010大赔案!BL60,0)</f>
        <v>0</v>
      </c>
      <c r="BD241" s="32">
        <f>ROUND(IFERROR(BT90*AZ241,0),2)</f>
        <v>51987258.64</v>
      </c>
      <c r="BE241" s="33">
        <f>ROUND(IFERROR(BT221*(SUM(AZ241:BA241)),0),2)</f>
        <v>51987258.64</v>
      </c>
      <c r="BF241" s="37">
        <f t="shared" si="102"/>
        <v>51987258.64</v>
      </c>
      <c r="BG241" s="33">
        <f t="shared" si="95"/>
        <v>0</v>
      </c>
      <c r="BH241" s="38">
        <f t="shared" si="96"/>
        <v>0</v>
      </c>
      <c r="BI241" s="33">
        <f t="shared" si="97"/>
        <v>0</v>
      </c>
      <c r="BJ241" s="33">
        <f t="shared" si="98"/>
        <v>0</v>
      </c>
      <c r="BK241" s="32">
        <f t="shared" si="99"/>
        <v>51987258.64</v>
      </c>
      <c r="BL241" s="33">
        <f t="shared" si="99"/>
        <v>0</v>
      </c>
      <c r="BM241" s="43">
        <f t="shared" si="100"/>
        <v>0.4436250538379</v>
      </c>
    </row>
    <row r="242" ht="15" customHeight="1" outlineLevel="1" spans="2:65">
      <c r="B242" s="31">
        <v>201912</v>
      </c>
      <c r="C242" s="32">
        <v>15242341.17</v>
      </c>
      <c r="D242" s="33">
        <v>3430768.52</v>
      </c>
      <c r="E242" s="33">
        <f>IFERROR(W113,0)</f>
        <v>0</v>
      </c>
      <c r="F242" s="33">
        <f>IFERROR([10]秋粮010大赔案!W22,0)</f>
        <v>0</v>
      </c>
      <c r="G242" s="33">
        <f>IFERROR([10]秋粮010大赔案!W61,0)</f>
        <v>0</v>
      </c>
      <c r="H242" s="32">
        <f>ROUND(IFERROR(W90*D242,0),2)</f>
        <v>3430768.52</v>
      </c>
      <c r="I242" s="33">
        <f>ROUND(IFERROR(W221*(SUM(D242:E242)),0),2)</f>
        <v>3430768.52</v>
      </c>
      <c r="J242" s="37">
        <f t="shared" si="101"/>
        <v>3430768.52</v>
      </c>
      <c r="K242" s="33">
        <f t="shared" si="89"/>
        <v>0</v>
      </c>
      <c r="L242" s="38">
        <f t="shared" si="90"/>
        <v>0</v>
      </c>
      <c r="M242" s="33">
        <f t="shared" si="91"/>
        <v>0</v>
      </c>
      <c r="N242" s="39">
        <f t="shared" si="92"/>
        <v>0</v>
      </c>
      <c r="O242" s="32">
        <f t="shared" si="93"/>
        <v>3430768.52</v>
      </c>
      <c r="P242" s="33">
        <f t="shared" si="93"/>
        <v>0</v>
      </c>
      <c r="Q242" s="43">
        <f t="shared" si="94"/>
        <v>0.225081467586649</v>
      </c>
      <c r="AX242" s="31">
        <v>201912</v>
      </c>
      <c r="AY242" s="32">
        <v>7756678.18</v>
      </c>
      <c r="AZ242" s="33">
        <v>3406083.1</v>
      </c>
      <c r="BA242" s="33">
        <f>IFERROR(BS113,0)</f>
        <v>0</v>
      </c>
      <c r="BB242" s="33">
        <f>IFERROR([10]秋粮010大赔案!BK22,0)</f>
        <v>0</v>
      </c>
      <c r="BC242" s="33">
        <f>IFERROR([10]秋粮010大赔案!BK61,0)</f>
        <v>0</v>
      </c>
      <c r="BD242" s="32">
        <f>ROUND(IFERROR(BS90*AZ242,0),2)</f>
        <v>3406083.1</v>
      </c>
      <c r="BE242" s="33">
        <f>ROUND(IFERROR(BS221*(SUM(AZ242:BA242)),0),2)</f>
        <v>3406083.1</v>
      </c>
      <c r="BF242" s="37">
        <f t="shared" si="102"/>
        <v>3406083.1</v>
      </c>
      <c r="BG242" s="33">
        <f t="shared" si="95"/>
        <v>0</v>
      </c>
      <c r="BH242" s="38">
        <f t="shared" si="96"/>
        <v>0</v>
      </c>
      <c r="BI242" s="33">
        <f t="shared" si="97"/>
        <v>0</v>
      </c>
      <c r="BJ242" s="33">
        <f t="shared" si="98"/>
        <v>0</v>
      </c>
      <c r="BK242" s="32">
        <f t="shared" si="99"/>
        <v>3406083.1</v>
      </c>
      <c r="BL242" s="33">
        <f t="shared" si="99"/>
        <v>0</v>
      </c>
      <c r="BM242" s="43">
        <f t="shared" si="100"/>
        <v>0.439116206829661</v>
      </c>
    </row>
    <row r="243" ht="15" customHeight="1" outlineLevel="1" spans="2:65">
      <c r="B243" s="31">
        <v>202003</v>
      </c>
      <c r="C243" s="32">
        <v>0</v>
      </c>
      <c r="D243" s="33">
        <v>0</v>
      </c>
      <c r="E243" s="33">
        <f>IFERROR(V114,0)</f>
        <v>0</v>
      </c>
      <c r="F243" s="33">
        <f>IFERROR([10]秋粮010大赔案!V23,0)</f>
        <v>0</v>
      </c>
      <c r="G243" s="33">
        <f>IFERROR([10]秋粮010大赔案!V62,0)</f>
        <v>0</v>
      </c>
      <c r="H243" s="32">
        <f>ROUND(IFERROR(V90*D243,0),2)</f>
        <v>0</v>
      </c>
      <c r="I243" s="33">
        <f>ROUND(IFERROR(V221*(SUM(D243:E243)),0),2)</f>
        <v>0</v>
      </c>
      <c r="J243" s="37">
        <f t="shared" si="101"/>
        <v>0</v>
      </c>
      <c r="K243" s="33">
        <f t="shared" si="89"/>
        <v>0</v>
      </c>
      <c r="L243" s="38">
        <f t="shared" si="90"/>
        <v>0</v>
      </c>
      <c r="M243" s="33">
        <f t="shared" si="91"/>
        <v>0</v>
      </c>
      <c r="N243" s="39">
        <f t="shared" si="92"/>
        <v>0</v>
      </c>
      <c r="O243" s="32">
        <f t="shared" si="93"/>
        <v>0</v>
      </c>
      <c r="P243" s="33">
        <f t="shared" si="93"/>
        <v>0</v>
      </c>
      <c r="Q243" s="43">
        <f t="shared" si="94"/>
        <v>0</v>
      </c>
      <c r="AX243" s="31">
        <v>202003</v>
      </c>
      <c r="AY243" s="32">
        <v>0</v>
      </c>
      <c r="AZ243" s="33">
        <v>0</v>
      </c>
      <c r="BA243" s="33">
        <f>IFERROR(BR114,0)</f>
        <v>0</v>
      </c>
      <c r="BB243" s="33">
        <f>IFERROR([10]秋粮010大赔案!BJ23,0)</f>
        <v>0</v>
      </c>
      <c r="BC243" s="33">
        <f>IFERROR([10]秋粮010大赔案!BJ62,0)</f>
        <v>0</v>
      </c>
      <c r="BD243" s="32">
        <f>ROUND(IFERROR(BR90*AZ243,0),2)</f>
        <v>0</v>
      </c>
      <c r="BE243" s="33">
        <f>ROUND(IFERROR(BR221*(SUM(AZ243:BA243)),0),2)</f>
        <v>0</v>
      </c>
      <c r="BF243" s="37">
        <f t="shared" si="102"/>
        <v>0</v>
      </c>
      <c r="BG243" s="33">
        <f t="shared" si="95"/>
        <v>0</v>
      </c>
      <c r="BH243" s="38">
        <f t="shared" si="96"/>
        <v>0</v>
      </c>
      <c r="BI243" s="33">
        <f t="shared" si="97"/>
        <v>0</v>
      </c>
      <c r="BJ243" s="33">
        <f t="shared" si="98"/>
        <v>0</v>
      </c>
      <c r="BK243" s="32">
        <f t="shared" si="99"/>
        <v>0</v>
      </c>
      <c r="BL243" s="33">
        <f t="shared" si="99"/>
        <v>0</v>
      </c>
      <c r="BM243" s="43">
        <f t="shared" si="100"/>
        <v>0</v>
      </c>
    </row>
    <row r="244" ht="15" customHeight="1" outlineLevel="1" spans="2:65">
      <c r="B244" s="31">
        <v>202006</v>
      </c>
      <c r="C244" s="32">
        <v>138675.59</v>
      </c>
      <c r="D244" s="33">
        <v>23158.36</v>
      </c>
      <c r="E244" s="33">
        <f>IFERROR(U115,0)</f>
        <v>0</v>
      </c>
      <c r="F244" s="33">
        <f>IFERROR([10]秋粮010大赔案!U24,0)</f>
        <v>0</v>
      </c>
      <c r="G244" s="33">
        <f>IFERROR([10]秋粮010大赔案!U63,0)</f>
        <v>0</v>
      </c>
      <c r="H244" s="32">
        <f>ROUND(IFERROR(U90*D244,0),2)</f>
        <v>23158.36</v>
      </c>
      <c r="I244" s="33">
        <f>ROUND(IFERROR(U221*(SUM(D244:E244)),0),2)</f>
        <v>23158.36</v>
      </c>
      <c r="J244" s="37">
        <f t="shared" si="101"/>
        <v>23158.36</v>
      </c>
      <c r="K244" s="33">
        <f t="shared" si="89"/>
        <v>0</v>
      </c>
      <c r="L244" s="38">
        <f t="shared" si="90"/>
        <v>0</v>
      </c>
      <c r="M244" s="33">
        <f t="shared" si="91"/>
        <v>0</v>
      </c>
      <c r="N244" s="39">
        <f t="shared" si="92"/>
        <v>0</v>
      </c>
      <c r="O244" s="32">
        <f t="shared" si="93"/>
        <v>23158.36</v>
      </c>
      <c r="P244" s="33">
        <f t="shared" si="93"/>
        <v>0</v>
      </c>
      <c r="Q244" s="43">
        <f t="shared" si="94"/>
        <v>0.166996657450673</v>
      </c>
      <c r="AX244" s="31">
        <v>202006</v>
      </c>
      <c r="AY244" s="32">
        <v>54856.39</v>
      </c>
      <c r="AZ244" s="33">
        <v>16210.85</v>
      </c>
      <c r="BA244" s="33">
        <f>IFERROR(BQ115,0)</f>
        <v>0</v>
      </c>
      <c r="BB244" s="33">
        <f>IFERROR([10]秋粮010大赔案!BI24,0)</f>
        <v>0</v>
      </c>
      <c r="BC244" s="33">
        <f>IFERROR([10]秋粮010大赔案!BI63,0)</f>
        <v>0</v>
      </c>
      <c r="BD244" s="32">
        <f>ROUND(IFERROR(BQ90*AZ244,0),2)</f>
        <v>16210.85</v>
      </c>
      <c r="BE244" s="33">
        <f>ROUND(IFERROR(BQ221*(SUM(AZ244:BA244)),0),2)</f>
        <v>16210.85</v>
      </c>
      <c r="BF244" s="37">
        <f t="shared" si="102"/>
        <v>16210.85</v>
      </c>
      <c r="BG244" s="33">
        <f t="shared" si="95"/>
        <v>0</v>
      </c>
      <c r="BH244" s="38">
        <f t="shared" si="96"/>
        <v>0</v>
      </c>
      <c r="BI244" s="33">
        <f t="shared" si="97"/>
        <v>0</v>
      </c>
      <c r="BJ244" s="33">
        <f t="shared" si="98"/>
        <v>0</v>
      </c>
      <c r="BK244" s="32">
        <f t="shared" si="99"/>
        <v>16210.85</v>
      </c>
      <c r="BL244" s="33">
        <f t="shared" si="99"/>
        <v>0</v>
      </c>
      <c r="BM244" s="43">
        <f t="shared" si="100"/>
        <v>0.295514342084851</v>
      </c>
    </row>
    <row r="245" ht="15" customHeight="1" outlineLevel="1" spans="2:65">
      <c r="B245" s="31">
        <v>202009</v>
      </c>
      <c r="C245" s="32">
        <v>273801255.33</v>
      </c>
      <c r="D245" s="33">
        <v>119332562.93</v>
      </c>
      <c r="E245" s="33">
        <f>IFERROR(T116,0)</f>
        <v>0</v>
      </c>
      <c r="F245" s="33">
        <f>IFERROR([10]秋粮010大赔案!T25,0)</f>
        <v>0</v>
      </c>
      <c r="G245" s="33">
        <f>IFERROR([10]秋粮010大赔案!T64,0)</f>
        <v>0</v>
      </c>
      <c r="H245" s="32">
        <f>ROUND(IFERROR(T90*D245,0),2)</f>
        <v>119332562.93</v>
      </c>
      <c r="I245" s="33">
        <f>ROUND(IFERROR(T221*(SUM(D245:E245)),0),2)</f>
        <v>119332562.93</v>
      </c>
      <c r="J245" s="37">
        <f t="shared" si="101"/>
        <v>119332562.93</v>
      </c>
      <c r="K245" s="33">
        <f t="shared" si="89"/>
        <v>0</v>
      </c>
      <c r="L245" s="38">
        <f t="shared" si="90"/>
        <v>0</v>
      </c>
      <c r="M245" s="33">
        <f t="shared" si="91"/>
        <v>0</v>
      </c>
      <c r="N245" s="39">
        <f t="shared" si="92"/>
        <v>0</v>
      </c>
      <c r="O245" s="32">
        <f t="shared" si="93"/>
        <v>119332562.93</v>
      </c>
      <c r="P245" s="33">
        <f t="shared" si="93"/>
        <v>0</v>
      </c>
      <c r="Q245" s="43">
        <f t="shared" si="94"/>
        <v>0.435836434665626</v>
      </c>
      <c r="AX245" s="31">
        <v>202009</v>
      </c>
      <c r="AY245" s="32">
        <v>197347302.39</v>
      </c>
      <c r="AZ245" s="33">
        <v>83758466.41</v>
      </c>
      <c r="BA245" s="33">
        <f>IFERROR(BP116,0)</f>
        <v>0</v>
      </c>
      <c r="BB245" s="33">
        <f>IFERROR([10]秋粮010大赔案!BH25,0)</f>
        <v>0</v>
      </c>
      <c r="BC245" s="33">
        <f>IFERROR([10]秋粮010大赔案!BH64,0)</f>
        <v>0</v>
      </c>
      <c r="BD245" s="32">
        <f>ROUND(IFERROR(BP90*AZ245,0),2)</f>
        <v>83758466.41</v>
      </c>
      <c r="BE245" s="33">
        <f>ROUND(IFERROR(BP221*(SUM(AZ245:BA245)),0),2)</f>
        <v>83758466.41</v>
      </c>
      <c r="BF245" s="37">
        <f t="shared" si="102"/>
        <v>83758466.41</v>
      </c>
      <c r="BG245" s="33">
        <f t="shared" si="95"/>
        <v>0</v>
      </c>
      <c r="BH245" s="38">
        <f t="shared" si="96"/>
        <v>0</v>
      </c>
      <c r="BI245" s="33">
        <f t="shared" si="97"/>
        <v>0</v>
      </c>
      <c r="BJ245" s="33">
        <f t="shared" si="98"/>
        <v>0</v>
      </c>
      <c r="BK245" s="32">
        <f t="shared" si="99"/>
        <v>83758466.41</v>
      </c>
      <c r="BL245" s="33">
        <f t="shared" si="99"/>
        <v>0</v>
      </c>
      <c r="BM245" s="43">
        <f t="shared" si="100"/>
        <v>0.424421643446007</v>
      </c>
    </row>
    <row r="246" ht="15" customHeight="1" outlineLevel="1" spans="2:65">
      <c r="B246" s="31">
        <v>202012</v>
      </c>
      <c r="C246" s="32">
        <v>2854106.86</v>
      </c>
      <c r="D246" s="33">
        <v>12160857.61</v>
      </c>
      <c r="E246" s="33">
        <f>IFERROR(S117,0)</f>
        <v>0</v>
      </c>
      <c r="F246" s="33">
        <f>IFERROR([10]秋粮010大赔案!S26,0)</f>
        <v>0</v>
      </c>
      <c r="G246" s="33">
        <f>IFERROR([10]秋粮010大赔案!S65,0)</f>
        <v>0</v>
      </c>
      <c r="H246" s="32">
        <f>ROUND(IFERROR(S90*D246,0),2)</f>
        <v>12160857.61</v>
      </c>
      <c r="I246" s="33">
        <f>ROUND(IFERROR(S221*(SUM(D246:E246)),0),2)</f>
        <v>12160857.61</v>
      </c>
      <c r="J246" s="37">
        <f t="shared" si="101"/>
        <v>12160857.61</v>
      </c>
      <c r="K246" s="33">
        <f t="shared" si="89"/>
        <v>0</v>
      </c>
      <c r="L246" s="38">
        <f t="shared" si="90"/>
        <v>0</v>
      </c>
      <c r="M246" s="33">
        <f t="shared" si="91"/>
        <v>0</v>
      </c>
      <c r="N246" s="39">
        <f t="shared" si="92"/>
        <v>0</v>
      </c>
      <c r="O246" s="32">
        <f t="shared" si="93"/>
        <v>12160857.61</v>
      </c>
      <c r="P246" s="33">
        <f t="shared" si="93"/>
        <v>0</v>
      </c>
      <c r="Q246" s="43">
        <f t="shared" si="94"/>
        <v>4.26082771476889</v>
      </c>
      <c r="AX246" s="31">
        <v>202012</v>
      </c>
      <c r="AY246" s="32">
        <v>330594.8</v>
      </c>
      <c r="AZ246" s="33">
        <v>10498778.47</v>
      </c>
      <c r="BA246" s="33">
        <f>IFERROR(BO117,0)</f>
        <v>0</v>
      </c>
      <c r="BB246" s="33">
        <f>IFERROR([10]秋粮010大赔案!BG26,0)</f>
        <v>0</v>
      </c>
      <c r="BC246" s="33">
        <f>IFERROR([10]秋粮010大赔案!BG65,0)</f>
        <v>0</v>
      </c>
      <c r="BD246" s="32">
        <f>ROUND(IFERROR(BO90*AZ246,0),2)</f>
        <v>10498778.47</v>
      </c>
      <c r="BE246" s="33">
        <f>ROUND(IFERROR(BO221*(SUM(AZ246:BA246)),0),2)</f>
        <v>10498778.47</v>
      </c>
      <c r="BF246" s="37">
        <f t="shared" si="102"/>
        <v>10498778.47</v>
      </c>
      <c r="BG246" s="33">
        <f t="shared" si="95"/>
        <v>0</v>
      </c>
      <c r="BH246" s="38">
        <f t="shared" si="96"/>
        <v>0</v>
      </c>
      <c r="BI246" s="33">
        <f t="shared" si="97"/>
        <v>0</v>
      </c>
      <c r="BJ246" s="33">
        <f t="shared" si="98"/>
        <v>0</v>
      </c>
      <c r="BK246" s="32">
        <f t="shared" si="99"/>
        <v>10498778.47</v>
      </c>
      <c r="BL246" s="33">
        <f t="shared" si="99"/>
        <v>0</v>
      </c>
      <c r="BM246" s="43">
        <f t="shared" si="100"/>
        <v>31.7572401925257</v>
      </c>
    </row>
    <row r="247" ht="15" customHeight="1" outlineLevel="1" spans="2:65">
      <c r="B247" s="31">
        <v>202103</v>
      </c>
      <c r="C247" s="32">
        <v>-609406.2</v>
      </c>
      <c r="D247" s="33">
        <v>0</v>
      </c>
      <c r="E247" s="33">
        <f>IFERROR(R118,0)</f>
        <v>0</v>
      </c>
      <c r="F247" s="33">
        <f>IFERROR([10]秋粮010大赔案!R27,0)</f>
        <v>0</v>
      </c>
      <c r="G247" s="33">
        <f>IFERROR([10]秋粮010大赔案!R66,0)</f>
        <v>0</v>
      </c>
      <c r="H247" s="32">
        <f>ROUND(IFERROR(R90*D247,0),2)</f>
        <v>0</v>
      </c>
      <c r="I247" s="33">
        <f>ROUND(IFERROR(R221*(SUM(D247:E247)),0),2)</f>
        <v>0</v>
      </c>
      <c r="J247" s="37">
        <f t="shared" si="101"/>
        <v>0</v>
      </c>
      <c r="K247" s="33">
        <f t="shared" si="89"/>
        <v>0</v>
      </c>
      <c r="L247" s="38">
        <f t="shared" si="90"/>
        <v>0</v>
      </c>
      <c r="M247" s="33">
        <f t="shared" si="91"/>
        <v>0</v>
      </c>
      <c r="N247" s="39">
        <f t="shared" si="92"/>
        <v>0</v>
      </c>
      <c r="O247" s="32">
        <f t="shared" si="93"/>
        <v>0</v>
      </c>
      <c r="P247" s="33">
        <f t="shared" si="93"/>
        <v>0</v>
      </c>
      <c r="Q247" s="43">
        <f t="shared" si="94"/>
        <v>0</v>
      </c>
      <c r="AX247" s="31">
        <v>202103</v>
      </c>
      <c r="AY247" s="32">
        <v>-427571.91</v>
      </c>
      <c r="AZ247" s="33">
        <v>0</v>
      </c>
      <c r="BA247" s="33">
        <f>IFERROR(BN118,0)</f>
        <v>0</v>
      </c>
      <c r="BB247" s="33">
        <f>IFERROR([10]秋粮010大赔案!BF27,0)</f>
        <v>0</v>
      </c>
      <c r="BC247" s="33">
        <f>IFERROR([10]秋粮010大赔案!BF66,0)</f>
        <v>0</v>
      </c>
      <c r="BD247" s="32">
        <f>ROUND(IFERROR(BN90*AZ247,0),2)</f>
        <v>0</v>
      </c>
      <c r="BE247" s="33">
        <f>ROUND(IFERROR(BN221*(SUM(AZ247:BA247)),0),2)</f>
        <v>0</v>
      </c>
      <c r="BF247" s="37">
        <f t="shared" si="102"/>
        <v>0</v>
      </c>
      <c r="BG247" s="33">
        <f t="shared" si="95"/>
        <v>0</v>
      </c>
      <c r="BH247" s="38">
        <f t="shared" si="96"/>
        <v>0</v>
      </c>
      <c r="BI247" s="33">
        <f t="shared" si="97"/>
        <v>0</v>
      </c>
      <c r="BJ247" s="33">
        <f t="shared" si="98"/>
        <v>0</v>
      </c>
      <c r="BK247" s="32">
        <f t="shared" si="99"/>
        <v>0</v>
      </c>
      <c r="BL247" s="33">
        <f t="shared" si="99"/>
        <v>0</v>
      </c>
      <c r="BM247" s="43">
        <f t="shared" si="100"/>
        <v>0</v>
      </c>
    </row>
    <row r="248" ht="15" customHeight="1" outlineLevel="1" spans="2:65">
      <c r="B248" s="31">
        <v>202106</v>
      </c>
      <c r="C248" s="32">
        <v>93201588.73</v>
      </c>
      <c r="D248" s="33">
        <v>12662718.26</v>
      </c>
      <c r="E248" s="33">
        <f>IFERROR(Q119,0)</f>
        <v>0</v>
      </c>
      <c r="F248" s="33">
        <f>IFERROR([10]秋粮010大赔案!Q28,0)</f>
        <v>0</v>
      </c>
      <c r="G248" s="33">
        <f>IFERROR([10]秋粮010大赔案!Q67,0)</f>
        <v>0</v>
      </c>
      <c r="H248" s="32">
        <f>ROUND(IFERROR(Q90*D248,0),2)</f>
        <v>12662718.26</v>
      </c>
      <c r="I248" s="33">
        <f>ROUND(IFERROR(Q221*(SUM(D248:E248)),0),2)</f>
        <v>12662718.26</v>
      </c>
      <c r="J248" s="37">
        <f t="shared" si="101"/>
        <v>12662718.26</v>
      </c>
      <c r="K248" s="33">
        <f t="shared" si="89"/>
        <v>0</v>
      </c>
      <c r="L248" s="38">
        <f t="shared" si="90"/>
        <v>0</v>
      </c>
      <c r="M248" s="33">
        <f t="shared" si="91"/>
        <v>0</v>
      </c>
      <c r="N248" s="39">
        <f t="shared" si="92"/>
        <v>0</v>
      </c>
      <c r="O248" s="32">
        <f t="shared" si="93"/>
        <v>12662718.26</v>
      </c>
      <c r="P248" s="33">
        <f t="shared" si="93"/>
        <v>0</v>
      </c>
      <c r="Q248" s="43">
        <f t="shared" si="94"/>
        <v>0.135863759755032</v>
      </c>
      <c r="AX248" s="31">
        <v>202106</v>
      </c>
      <c r="AY248" s="32">
        <v>74650432.65</v>
      </c>
      <c r="AZ248" s="33">
        <v>10130174.59</v>
      </c>
      <c r="BA248" s="33">
        <f>IFERROR(BM119,0)</f>
        <v>0</v>
      </c>
      <c r="BB248" s="33">
        <f>IFERROR([10]秋粮010大赔案!BE28,0)</f>
        <v>0</v>
      </c>
      <c r="BC248" s="33">
        <f>IFERROR([10]秋粮010大赔案!BE67,0)</f>
        <v>0</v>
      </c>
      <c r="BD248" s="32">
        <f>ROUND(IFERROR(BM90*AZ248,0),2)</f>
        <v>10130174.59</v>
      </c>
      <c r="BE248" s="33">
        <f>ROUND(IFERROR(BM221*(SUM(AZ248:BA248)),0),2)</f>
        <v>10130174.59</v>
      </c>
      <c r="BF248" s="37">
        <f t="shared" si="102"/>
        <v>10130174.59</v>
      </c>
      <c r="BG248" s="33">
        <f t="shared" si="95"/>
        <v>0</v>
      </c>
      <c r="BH248" s="38">
        <f t="shared" si="96"/>
        <v>0</v>
      </c>
      <c r="BI248" s="33">
        <f t="shared" si="97"/>
        <v>0</v>
      </c>
      <c r="BJ248" s="33">
        <f t="shared" si="98"/>
        <v>0</v>
      </c>
      <c r="BK248" s="32">
        <f t="shared" si="99"/>
        <v>10130174.59</v>
      </c>
      <c r="BL248" s="33">
        <f t="shared" si="99"/>
        <v>0</v>
      </c>
      <c r="BM248" s="43">
        <f t="shared" si="100"/>
        <v>0.135701485314834</v>
      </c>
    </row>
    <row r="249" ht="15" customHeight="1" outlineLevel="1" spans="2:65">
      <c r="B249" s="31">
        <v>202109</v>
      </c>
      <c r="C249" s="32">
        <v>314414365.76</v>
      </c>
      <c r="D249" s="33">
        <v>306827219.68</v>
      </c>
      <c r="E249" s="33">
        <f>IFERROR(P120,0)</f>
        <v>0</v>
      </c>
      <c r="F249" s="33">
        <f>IFERROR([10]秋粮010大赔案!P29,0)</f>
        <v>0</v>
      </c>
      <c r="G249" s="33">
        <f>IFERROR([10]秋粮010大赔案!P68,0)</f>
        <v>0</v>
      </c>
      <c r="H249" s="32">
        <f>ROUND(IFERROR(P90*D249,0),2)</f>
        <v>306827219.68</v>
      </c>
      <c r="I249" s="33">
        <f>ROUND(IFERROR(P221*(SUM(D249:E249)),0),2)</f>
        <v>306827219.68</v>
      </c>
      <c r="J249" s="37">
        <f t="shared" si="101"/>
        <v>306827219.68</v>
      </c>
      <c r="K249" s="33">
        <f t="shared" si="89"/>
        <v>0</v>
      </c>
      <c r="L249" s="38">
        <f t="shared" si="90"/>
        <v>0</v>
      </c>
      <c r="M249" s="33">
        <f t="shared" si="91"/>
        <v>0</v>
      </c>
      <c r="N249" s="39">
        <f t="shared" si="92"/>
        <v>0</v>
      </c>
      <c r="O249" s="32">
        <f t="shared" si="93"/>
        <v>306827219.68</v>
      </c>
      <c r="P249" s="33">
        <f t="shared" si="93"/>
        <v>0</v>
      </c>
      <c r="Q249" s="43">
        <f t="shared" si="94"/>
        <v>0.97586895859017</v>
      </c>
      <c r="AX249" s="31">
        <v>202109</v>
      </c>
      <c r="AY249" s="32">
        <v>251729945.17</v>
      </c>
      <c r="AZ249" s="33">
        <v>245463050.23</v>
      </c>
      <c r="BA249" s="33">
        <f>IFERROR(BL120,0)</f>
        <v>0</v>
      </c>
      <c r="BB249" s="33">
        <f>IFERROR([10]秋粮010大赔案!BD29,0)</f>
        <v>0</v>
      </c>
      <c r="BC249" s="33">
        <f>IFERROR([10]秋粮010大赔案!BD68,0)</f>
        <v>0</v>
      </c>
      <c r="BD249" s="32">
        <f>ROUND(IFERROR(BL90*AZ249,0),2)</f>
        <v>245463050.23</v>
      </c>
      <c r="BE249" s="33">
        <f>ROUND(IFERROR(BL221*(SUM(AZ249:BA249)),0),2)</f>
        <v>245463050.23</v>
      </c>
      <c r="BF249" s="37">
        <f t="shared" si="102"/>
        <v>245463050.23</v>
      </c>
      <c r="BG249" s="33">
        <f t="shared" si="95"/>
        <v>0</v>
      </c>
      <c r="BH249" s="38">
        <f t="shared" si="96"/>
        <v>0</v>
      </c>
      <c r="BI249" s="33">
        <f t="shared" si="97"/>
        <v>0</v>
      </c>
      <c r="BJ249" s="33">
        <f t="shared" si="98"/>
        <v>0</v>
      </c>
      <c r="BK249" s="32">
        <f t="shared" si="99"/>
        <v>245463050.23</v>
      </c>
      <c r="BL249" s="33">
        <f t="shared" si="99"/>
        <v>0</v>
      </c>
      <c r="BM249" s="43">
        <f t="shared" si="100"/>
        <v>0.975104690322926</v>
      </c>
    </row>
    <row r="250" ht="15" customHeight="1" outlineLevel="1" spans="2:65">
      <c r="B250" s="31">
        <v>202112</v>
      </c>
      <c r="C250" s="32">
        <v>25834400</v>
      </c>
      <c r="D250" s="33">
        <v>16393037.64</v>
      </c>
      <c r="E250" s="33">
        <f>IFERROR(O121,0)</f>
        <v>0</v>
      </c>
      <c r="F250" s="33">
        <f>IFERROR([10]秋粮010大赔案!O30,0)</f>
        <v>0</v>
      </c>
      <c r="G250" s="33">
        <f>IFERROR([10]秋粮010大赔案!O69,0)</f>
        <v>0</v>
      </c>
      <c r="H250" s="32">
        <f>ROUND(IFERROR(O90*D250,0),2)</f>
        <v>16393037.64</v>
      </c>
      <c r="I250" s="33">
        <f>ROUND(IFERROR(O221*(SUM(D250:E250)),0),2)</f>
        <v>16393037.64</v>
      </c>
      <c r="J250" s="37">
        <f t="shared" si="101"/>
        <v>16393037.64</v>
      </c>
      <c r="K250" s="33">
        <f t="shared" si="89"/>
        <v>0</v>
      </c>
      <c r="L250" s="38">
        <f t="shared" si="90"/>
        <v>0</v>
      </c>
      <c r="M250" s="33">
        <f t="shared" si="91"/>
        <v>0</v>
      </c>
      <c r="N250" s="39">
        <f t="shared" si="92"/>
        <v>0</v>
      </c>
      <c r="O250" s="32">
        <f t="shared" si="93"/>
        <v>16393037.64</v>
      </c>
      <c r="P250" s="33">
        <f t="shared" si="93"/>
        <v>0</v>
      </c>
      <c r="Q250" s="43">
        <f t="shared" si="94"/>
        <v>0.634542998482643</v>
      </c>
      <c r="AX250" s="31">
        <v>202112</v>
      </c>
      <c r="AY250" s="32">
        <v>23129365.16</v>
      </c>
      <c r="AZ250" s="33">
        <v>16288620.97</v>
      </c>
      <c r="BA250" s="33">
        <f>IFERROR(BK121,0)</f>
        <v>0</v>
      </c>
      <c r="BB250" s="33">
        <f>IFERROR([10]秋粮010大赔案!BC30,0)</f>
        <v>0</v>
      </c>
      <c r="BC250" s="33">
        <f>IFERROR([10]秋粮010大赔案!BC69,0)</f>
        <v>0</v>
      </c>
      <c r="BD250" s="32">
        <f>ROUND(IFERROR(BK90*AZ250,0),2)</f>
        <v>16288620.97</v>
      </c>
      <c r="BE250" s="33">
        <f>ROUND(IFERROR(BK221*(SUM(AZ250:BA250)),0),2)</f>
        <v>16288620.97</v>
      </c>
      <c r="BF250" s="37">
        <f t="shared" si="102"/>
        <v>16288620.97</v>
      </c>
      <c r="BG250" s="33">
        <f t="shared" si="95"/>
        <v>0</v>
      </c>
      <c r="BH250" s="38">
        <f t="shared" si="96"/>
        <v>0</v>
      </c>
      <c r="BI250" s="33">
        <f t="shared" si="97"/>
        <v>0</v>
      </c>
      <c r="BJ250" s="33">
        <f t="shared" si="98"/>
        <v>0</v>
      </c>
      <c r="BK250" s="32">
        <f t="shared" si="99"/>
        <v>16288620.97</v>
      </c>
      <c r="BL250" s="33">
        <f t="shared" si="99"/>
        <v>0</v>
      </c>
      <c r="BM250" s="43">
        <f t="shared" si="100"/>
        <v>0.704239863797455</v>
      </c>
    </row>
    <row r="251" ht="15" customHeight="1" outlineLevel="1" spans="2:65">
      <c r="B251" s="31">
        <v>202203</v>
      </c>
      <c r="C251" s="32">
        <v>-9129828.09</v>
      </c>
      <c r="D251" s="33">
        <v>0</v>
      </c>
      <c r="E251" s="33">
        <f>IFERROR(N122,0)</f>
        <v>0</v>
      </c>
      <c r="F251" s="33">
        <f>IFERROR([10]秋粮010大赔案!N31,0)</f>
        <v>0</v>
      </c>
      <c r="G251" s="33">
        <f>IFERROR([10]秋粮010大赔案!N70,0)</f>
        <v>0</v>
      </c>
      <c r="H251" s="32">
        <f>ROUND(IFERROR(N90*D251,0),2)</f>
        <v>0</v>
      </c>
      <c r="I251" s="33">
        <f>ROUND(IFERROR(N221*(SUM(D251:E251)),0),2)</f>
        <v>0</v>
      </c>
      <c r="J251" s="37">
        <f t="shared" si="101"/>
        <v>0</v>
      </c>
      <c r="K251" s="33">
        <f t="shared" si="89"/>
        <v>0</v>
      </c>
      <c r="L251" s="38">
        <f t="shared" si="90"/>
        <v>0</v>
      </c>
      <c r="M251" s="33">
        <f t="shared" si="91"/>
        <v>0</v>
      </c>
      <c r="N251" s="39">
        <f t="shared" si="92"/>
        <v>0</v>
      </c>
      <c r="O251" s="32">
        <f t="shared" si="93"/>
        <v>0</v>
      </c>
      <c r="P251" s="33">
        <f t="shared" si="93"/>
        <v>0</v>
      </c>
      <c r="Q251" s="43">
        <f t="shared" si="94"/>
        <v>0</v>
      </c>
      <c r="AX251" s="31">
        <v>202203</v>
      </c>
      <c r="AY251" s="32">
        <v>-7549232.1</v>
      </c>
      <c r="AZ251" s="33">
        <v>0</v>
      </c>
      <c r="BA251" s="33">
        <f>IFERROR(BJ122,0)</f>
        <v>0</v>
      </c>
      <c r="BB251" s="33">
        <f>IFERROR([10]秋粮010大赔案!BB31,0)</f>
        <v>0</v>
      </c>
      <c r="BC251" s="33">
        <f>IFERROR([10]秋粮010大赔案!BB70,0)</f>
        <v>0</v>
      </c>
      <c r="BD251" s="32">
        <f>ROUND(IFERROR(BJ90*AZ251,0),2)</f>
        <v>0</v>
      </c>
      <c r="BE251" s="33">
        <f>ROUND(IFERROR(BJ221*(SUM(AZ251:BA251)),0),2)</f>
        <v>0</v>
      </c>
      <c r="BF251" s="37">
        <f t="shared" si="102"/>
        <v>0</v>
      </c>
      <c r="BG251" s="33">
        <f t="shared" si="95"/>
        <v>0</v>
      </c>
      <c r="BH251" s="38">
        <f t="shared" si="96"/>
        <v>0</v>
      </c>
      <c r="BI251" s="33">
        <f t="shared" si="97"/>
        <v>0</v>
      </c>
      <c r="BJ251" s="33">
        <f t="shared" si="98"/>
        <v>0</v>
      </c>
      <c r="BK251" s="32">
        <f t="shared" si="99"/>
        <v>0</v>
      </c>
      <c r="BL251" s="33">
        <f t="shared" si="99"/>
        <v>0</v>
      </c>
      <c r="BM251" s="43">
        <f t="shared" si="100"/>
        <v>0</v>
      </c>
    </row>
    <row r="252" ht="15" customHeight="1" outlineLevel="1" spans="2:65">
      <c r="B252" s="31">
        <v>202206</v>
      </c>
      <c r="C252" s="32">
        <v>67620837.17</v>
      </c>
      <c r="D252" s="33">
        <v>35760732.23</v>
      </c>
      <c r="E252" s="33">
        <f>IFERROR(M123,0)</f>
        <v>0</v>
      </c>
      <c r="F252" s="33">
        <f>IFERROR([10]秋粮010大赔案!M32,0)</f>
        <v>0</v>
      </c>
      <c r="G252" s="33">
        <f>IFERROR([10]秋粮010大赔案!M71,0)</f>
        <v>0</v>
      </c>
      <c r="H252" s="32">
        <f>ROUND(IFERROR(M90*D252,0),2)</f>
        <v>35760732.23</v>
      </c>
      <c r="I252" s="33">
        <f>ROUND(IFERROR(M221*(SUM(D252:E252)),0),2)</f>
        <v>35760732.23</v>
      </c>
      <c r="J252" s="37">
        <f t="shared" si="101"/>
        <v>35760732.23</v>
      </c>
      <c r="K252" s="33">
        <f t="shared" si="89"/>
        <v>0</v>
      </c>
      <c r="L252" s="38">
        <f t="shared" si="90"/>
        <v>0</v>
      </c>
      <c r="M252" s="33">
        <f t="shared" si="91"/>
        <v>0</v>
      </c>
      <c r="N252" s="39">
        <f t="shared" si="92"/>
        <v>0</v>
      </c>
      <c r="O252" s="32">
        <f t="shared" si="93"/>
        <v>35760732.23</v>
      </c>
      <c r="P252" s="33">
        <f t="shared" si="93"/>
        <v>0</v>
      </c>
      <c r="Q252" s="43">
        <f t="shared" si="94"/>
        <v>0.528841903274532</v>
      </c>
      <c r="AX252" s="31">
        <v>202206</v>
      </c>
      <c r="AY252" s="32">
        <v>56707752.18</v>
      </c>
      <c r="AZ252" s="33">
        <v>28647423.35</v>
      </c>
      <c r="BA252" s="33">
        <f>IFERROR(BI123,0)</f>
        <v>0</v>
      </c>
      <c r="BB252" s="33">
        <f>IFERROR([10]秋粮010大赔案!BA32,0)</f>
        <v>0</v>
      </c>
      <c r="BC252" s="33">
        <f>IFERROR([10]秋粮010大赔案!BA71,0)</f>
        <v>0</v>
      </c>
      <c r="BD252" s="32">
        <f>ROUND(IFERROR(BI90*AZ252,0),2)</f>
        <v>28647423.35</v>
      </c>
      <c r="BE252" s="33">
        <f>ROUND(IFERROR(BI221*(SUM(AZ252:BA252)),0),2)</f>
        <v>28647423.35</v>
      </c>
      <c r="BF252" s="37">
        <f t="shared" si="102"/>
        <v>28647423.35</v>
      </c>
      <c r="BG252" s="33">
        <f t="shared" si="95"/>
        <v>0</v>
      </c>
      <c r="BH252" s="38">
        <f t="shared" si="96"/>
        <v>0</v>
      </c>
      <c r="BI252" s="33">
        <f t="shared" si="97"/>
        <v>0</v>
      </c>
      <c r="BJ252" s="33">
        <f t="shared" si="98"/>
        <v>0</v>
      </c>
      <c r="BK252" s="32">
        <f t="shared" si="99"/>
        <v>28647423.35</v>
      </c>
      <c r="BL252" s="33">
        <f t="shared" si="99"/>
        <v>0</v>
      </c>
      <c r="BM252" s="43">
        <f t="shared" si="100"/>
        <v>0.505176492608422</v>
      </c>
    </row>
    <row r="253" ht="15" customHeight="1" outlineLevel="1" spans="2:65">
      <c r="B253" s="31">
        <v>202209</v>
      </c>
      <c r="C253" s="32">
        <v>1481593946.6</v>
      </c>
      <c r="D253" s="33">
        <v>738972246.35</v>
      </c>
      <c r="E253" s="33">
        <f>IFERROR(L124,0)</f>
        <v>0</v>
      </c>
      <c r="F253" s="33">
        <f>IFERROR([10]秋粮010大赔案!L33,0)</f>
        <v>0</v>
      </c>
      <c r="G253" s="33">
        <f>IFERROR([10]秋粮010大赔案!L72,0)</f>
        <v>0</v>
      </c>
      <c r="H253" s="32">
        <f>ROUND(IFERROR(L90*D253,0),2)</f>
        <v>738972246.35</v>
      </c>
      <c r="I253" s="33">
        <f>ROUND(IFERROR(L221*(SUM(D253:E253)),0),2)</f>
        <v>745622996.57</v>
      </c>
      <c r="J253" s="37">
        <f t="shared" si="101"/>
        <v>745622996.57</v>
      </c>
      <c r="K253" s="33">
        <f t="shared" si="89"/>
        <v>6650750.22</v>
      </c>
      <c r="L253" s="38">
        <f t="shared" si="90"/>
        <v>0</v>
      </c>
      <c r="M253" s="33">
        <f t="shared" si="91"/>
        <v>0</v>
      </c>
      <c r="N253" s="39">
        <f t="shared" si="92"/>
        <v>0</v>
      </c>
      <c r="O253" s="32">
        <f t="shared" si="93"/>
        <v>745622996.57</v>
      </c>
      <c r="P253" s="33">
        <f t="shared" si="93"/>
        <v>6650750.22</v>
      </c>
      <c r="Q253" s="43">
        <f t="shared" si="94"/>
        <v>0.503257318431325</v>
      </c>
      <c r="AX253" s="31">
        <v>202209</v>
      </c>
      <c r="AY253" s="32">
        <v>1183166284.08</v>
      </c>
      <c r="AZ253" s="33">
        <v>591177793.01</v>
      </c>
      <c r="BA253" s="33">
        <f>IFERROR(BH124,0)</f>
        <v>0</v>
      </c>
      <c r="BB253" s="33">
        <f>IFERROR([10]秋粮010大赔案!AZ33,0)</f>
        <v>0</v>
      </c>
      <c r="BC253" s="33">
        <f>IFERROR([10]秋粮010大赔案!AZ72,0)</f>
        <v>0</v>
      </c>
      <c r="BD253" s="32">
        <f>ROUND(IFERROR(BH90*AZ253,0),2)</f>
        <v>591177793.01</v>
      </c>
      <c r="BE253" s="33">
        <f>ROUND(IFERROR(BH221*(SUM(AZ253:BA253)),0),2)</f>
        <v>596498393.15</v>
      </c>
      <c r="BF253" s="37">
        <f t="shared" si="102"/>
        <v>596498393.15</v>
      </c>
      <c r="BG253" s="33">
        <f t="shared" si="95"/>
        <v>5320600.14</v>
      </c>
      <c r="BH253" s="38">
        <f t="shared" si="96"/>
        <v>0</v>
      </c>
      <c r="BI253" s="33">
        <f t="shared" si="97"/>
        <v>0</v>
      </c>
      <c r="BJ253" s="33">
        <f t="shared" si="98"/>
        <v>0</v>
      </c>
      <c r="BK253" s="32">
        <f t="shared" si="99"/>
        <v>596498393.15</v>
      </c>
      <c r="BL253" s="33">
        <f t="shared" si="99"/>
        <v>5320600.14</v>
      </c>
      <c r="BM253" s="43">
        <f t="shared" si="100"/>
        <v>0.504154319791002</v>
      </c>
    </row>
    <row r="254" ht="15" customHeight="1" outlineLevel="1" spans="2:65">
      <c r="B254" s="31">
        <v>202212</v>
      </c>
      <c r="C254" s="32">
        <v>95749710.16</v>
      </c>
      <c r="D254" s="33">
        <v>4245178.05</v>
      </c>
      <c r="E254" s="33">
        <f>IFERROR(K125,0)</f>
        <v>0</v>
      </c>
      <c r="F254" s="33">
        <f>IFERROR([10]秋粮010大赔案!K34,0)</f>
        <v>0</v>
      </c>
      <c r="G254" s="33">
        <f>IFERROR([10]秋粮010大赔案!K73,0)</f>
        <v>0</v>
      </c>
      <c r="H254" s="32">
        <f>ROUND(IFERROR(K90*D254,0),2)</f>
        <v>4245178.05</v>
      </c>
      <c r="I254" s="33">
        <f>ROUND(IFERROR(K221*(SUM(D254:E254)),0),2)</f>
        <v>4296234.81</v>
      </c>
      <c r="J254" s="37">
        <f t="shared" si="101"/>
        <v>4296234.81</v>
      </c>
      <c r="K254" s="33">
        <f t="shared" si="89"/>
        <v>51056.76</v>
      </c>
      <c r="L254" s="38">
        <f t="shared" si="90"/>
        <v>0</v>
      </c>
      <c r="M254" s="33">
        <f t="shared" si="91"/>
        <v>0</v>
      </c>
      <c r="N254" s="39">
        <f t="shared" si="92"/>
        <v>0</v>
      </c>
      <c r="O254" s="32">
        <f t="shared" si="93"/>
        <v>4296234.81</v>
      </c>
      <c r="P254" s="33">
        <f t="shared" si="93"/>
        <v>51056.76</v>
      </c>
      <c r="Q254" s="43">
        <f t="shared" si="94"/>
        <v>0.0448694288768174</v>
      </c>
      <c r="AX254" s="31">
        <v>202212</v>
      </c>
      <c r="AY254" s="32">
        <v>82938333.7</v>
      </c>
      <c r="AZ254" s="33">
        <v>4165806.32</v>
      </c>
      <c r="BA254" s="33">
        <f>IFERROR(BG125,0)</f>
        <v>0</v>
      </c>
      <c r="BB254" s="33">
        <f>IFERROR([10]秋粮010大赔案!AY34,0)</f>
        <v>0</v>
      </c>
      <c r="BC254" s="33">
        <f>IFERROR([10]秋粮010大赔案!AY73,0)</f>
        <v>0</v>
      </c>
      <c r="BD254" s="32">
        <f>ROUND(IFERROR(BG90*AZ254,0),2)</f>
        <v>4165806.32</v>
      </c>
      <c r="BE254" s="33">
        <f>ROUND(IFERROR(BG221*(SUM(AZ254:BA254)),0),2)</f>
        <v>4215908.47</v>
      </c>
      <c r="BF254" s="37">
        <f t="shared" si="102"/>
        <v>4215908.47</v>
      </c>
      <c r="BG254" s="33">
        <f t="shared" si="95"/>
        <v>50102.15</v>
      </c>
      <c r="BH254" s="38">
        <f t="shared" si="96"/>
        <v>0</v>
      </c>
      <c r="BI254" s="33">
        <f t="shared" si="97"/>
        <v>0</v>
      </c>
      <c r="BJ254" s="33">
        <f t="shared" si="98"/>
        <v>0</v>
      </c>
      <c r="BK254" s="32">
        <f t="shared" si="99"/>
        <v>4215908.47</v>
      </c>
      <c r="BL254" s="33">
        <f t="shared" si="99"/>
        <v>50102.15</v>
      </c>
      <c r="BM254" s="43">
        <f t="shared" si="100"/>
        <v>0.0508318443585996</v>
      </c>
    </row>
    <row r="255" ht="15" customHeight="1" outlineLevel="1" spans="2:65">
      <c r="B255" s="31">
        <v>202303</v>
      </c>
      <c r="C255" s="32">
        <v>-4394452.77</v>
      </c>
      <c r="D255" s="33">
        <v>0</v>
      </c>
      <c r="E255" s="33">
        <f>IFERROR(J126,0)</f>
        <v>0</v>
      </c>
      <c r="F255" s="33">
        <f>IFERROR([10]秋粮010大赔案!J35,0)</f>
        <v>0</v>
      </c>
      <c r="G255" s="33">
        <f>IFERROR([10]秋粮010大赔案!J74,0)</f>
        <v>0</v>
      </c>
      <c r="H255" s="32">
        <f>ROUND(IFERROR(J90*D255,0),2)</f>
        <v>0</v>
      </c>
      <c r="I255" s="33">
        <f>ROUND(IFERROR(J221*(SUM(D255:E255)),0),2)</f>
        <v>0</v>
      </c>
      <c r="J255" s="37">
        <f t="shared" si="101"/>
        <v>0</v>
      </c>
      <c r="K255" s="33">
        <f t="shared" si="89"/>
        <v>0</v>
      </c>
      <c r="L255" s="38">
        <f t="shared" si="90"/>
        <v>0</v>
      </c>
      <c r="M255" s="33">
        <f t="shared" si="91"/>
        <v>0</v>
      </c>
      <c r="N255" s="39">
        <f t="shared" si="92"/>
        <v>0</v>
      </c>
      <c r="O255" s="32">
        <f t="shared" si="93"/>
        <v>0</v>
      </c>
      <c r="P255" s="33">
        <f t="shared" si="93"/>
        <v>0</v>
      </c>
      <c r="Q255" s="43">
        <f t="shared" si="94"/>
        <v>0</v>
      </c>
      <c r="AX255" s="31">
        <v>202303</v>
      </c>
      <c r="AY255" s="32">
        <v>-3927129.78</v>
      </c>
      <c r="AZ255" s="33">
        <v>0</v>
      </c>
      <c r="BA255" s="33">
        <f>IFERROR(BF126,0)</f>
        <v>0</v>
      </c>
      <c r="BB255" s="33">
        <f>IFERROR([10]秋粮010大赔案!AX35,0)</f>
        <v>0</v>
      </c>
      <c r="BC255" s="33">
        <f>IFERROR([10]秋粮010大赔案!AX74,0)</f>
        <v>0</v>
      </c>
      <c r="BD255" s="32">
        <f>ROUND(IFERROR(BF90*AZ255,0),2)</f>
        <v>0</v>
      </c>
      <c r="BE255" s="33">
        <f>ROUND(IFERROR(BF221*(SUM(AZ255:BA255)),0),2)</f>
        <v>0</v>
      </c>
      <c r="BF255" s="37">
        <f t="shared" si="102"/>
        <v>0</v>
      </c>
      <c r="BG255" s="33">
        <f t="shared" si="95"/>
        <v>0</v>
      </c>
      <c r="BH255" s="38">
        <f t="shared" si="96"/>
        <v>0</v>
      </c>
      <c r="BI255" s="33">
        <f t="shared" si="97"/>
        <v>0</v>
      </c>
      <c r="BJ255" s="33">
        <f t="shared" si="98"/>
        <v>0</v>
      </c>
      <c r="BK255" s="32">
        <f t="shared" si="99"/>
        <v>0</v>
      </c>
      <c r="BL255" s="33">
        <f t="shared" si="99"/>
        <v>0</v>
      </c>
      <c r="BM255" s="43">
        <f t="shared" si="100"/>
        <v>0</v>
      </c>
    </row>
    <row r="256" ht="15" customHeight="1" outlineLevel="1" spans="2:65">
      <c r="B256" s="31">
        <v>202306</v>
      </c>
      <c r="C256" s="32">
        <v>90842806.94</v>
      </c>
      <c r="D256" s="33">
        <v>2922920.76</v>
      </c>
      <c r="E256" s="33">
        <f>IFERROR(I127,0)</f>
        <v>0</v>
      </c>
      <c r="F256" s="33">
        <f>IFERROR([10]秋粮010大赔案!I36,0)</f>
        <v>0</v>
      </c>
      <c r="G256" s="33">
        <f>IFERROR([10]秋粮010大赔案!I75,0)</f>
        <v>0</v>
      </c>
      <c r="H256" s="32">
        <f>ROUND(IFERROR(I90*D256,0),2)</f>
        <v>2922920.76</v>
      </c>
      <c r="I256" s="33">
        <f>ROUND(IFERROR(I221*(SUM(D256:E256)),0),2)</f>
        <v>2976418.34</v>
      </c>
      <c r="J256" s="37">
        <f t="shared" si="101"/>
        <v>2976418.34</v>
      </c>
      <c r="K256" s="33">
        <f t="shared" si="89"/>
        <v>53497.58</v>
      </c>
      <c r="L256" s="38">
        <f t="shared" si="90"/>
        <v>0</v>
      </c>
      <c r="M256" s="33">
        <f t="shared" si="91"/>
        <v>0</v>
      </c>
      <c r="N256" s="39">
        <f t="shared" si="92"/>
        <v>0</v>
      </c>
      <c r="O256" s="32">
        <f t="shared" si="93"/>
        <v>2976418.34</v>
      </c>
      <c r="P256" s="33">
        <f t="shared" si="93"/>
        <v>53497.58</v>
      </c>
      <c r="Q256" s="43">
        <f t="shared" si="94"/>
        <v>0.032764491105673</v>
      </c>
      <c r="AX256" s="31">
        <v>202306</v>
      </c>
      <c r="AY256" s="32">
        <v>72674069.55</v>
      </c>
      <c r="AZ256" s="33">
        <v>2338336.62</v>
      </c>
      <c r="BA256" s="33">
        <f>IFERROR(BE127,0)</f>
        <v>0</v>
      </c>
      <c r="BB256" s="33">
        <f>IFERROR([10]秋粮010大赔案!AW36,0)</f>
        <v>0</v>
      </c>
      <c r="BC256" s="33">
        <f>IFERROR([10]秋粮010大赔案!AW75,0)</f>
        <v>0</v>
      </c>
      <c r="BD256" s="32">
        <f>ROUND(IFERROR(BE90*AZ256,0),2)</f>
        <v>2338336.62</v>
      </c>
      <c r="BE256" s="33">
        <f>ROUND(IFERROR(BE221*(SUM(AZ256:BA256)),0),2)</f>
        <v>2381134.69</v>
      </c>
      <c r="BF256" s="37">
        <f t="shared" si="102"/>
        <v>2381134.69</v>
      </c>
      <c r="BG256" s="33">
        <f t="shared" si="95"/>
        <v>42798.07</v>
      </c>
      <c r="BH256" s="38">
        <f t="shared" si="96"/>
        <v>0</v>
      </c>
      <c r="BI256" s="33">
        <f t="shared" si="97"/>
        <v>0</v>
      </c>
      <c r="BJ256" s="33">
        <f t="shared" si="98"/>
        <v>0</v>
      </c>
      <c r="BK256" s="32">
        <f t="shared" si="99"/>
        <v>2381134.69</v>
      </c>
      <c r="BL256" s="33">
        <f t="shared" si="99"/>
        <v>42798.07</v>
      </c>
      <c r="BM256" s="43">
        <f t="shared" si="100"/>
        <v>0.032764570702371</v>
      </c>
    </row>
    <row r="257" ht="15" customHeight="1" outlineLevel="1" spans="2:65">
      <c r="B257" s="31">
        <v>202309</v>
      </c>
      <c r="C257" s="32">
        <v>1589879264.26</v>
      </c>
      <c r="D257" s="33">
        <v>874987553.79</v>
      </c>
      <c r="E257" s="33">
        <f>IFERROR(H128,0)</f>
        <v>0</v>
      </c>
      <c r="F257" s="33">
        <f>IFERROR([10]秋粮010大赔案!H37,0)</f>
        <v>0</v>
      </c>
      <c r="G257" s="33">
        <f>IFERROR([10]秋粮010大赔案!H76,0)</f>
        <v>0</v>
      </c>
      <c r="H257" s="32">
        <f>ROUND(IFERROR(H90*D257,0),2)</f>
        <v>920486906.59</v>
      </c>
      <c r="I257" s="33">
        <f>ROUND(IFERROR(H221*(SUM(D257:E257)),0),2)</f>
        <v>896348273.65</v>
      </c>
      <c r="J257" s="37">
        <f t="shared" si="101"/>
        <v>896348273.65</v>
      </c>
      <c r="K257" s="33">
        <f t="shared" si="89"/>
        <v>21360719.86</v>
      </c>
      <c r="L257" s="38">
        <f t="shared" si="90"/>
        <v>0</v>
      </c>
      <c r="M257" s="33">
        <f t="shared" si="91"/>
        <v>0</v>
      </c>
      <c r="N257" s="39">
        <f t="shared" si="92"/>
        <v>0</v>
      </c>
      <c r="O257" s="32">
        <f t="shared" si="93"/>
        <v>896348273.65</v>
      </c>
      <c r="P257" s="33">
        <f t="shared" si="93"/>
        <v>21360719.86</v>
      </c>
      <c r="Q257" s="43">
        <f t="shared" si="94"/>
        <v>0.563783863215047</v>
      </c>
      <c r="AX257" s="31">
        <v>202309</v>
      </c>
      <c r="AY257" s="32">
        <v>1279858824.03</v>
      </c>
      <c r="AZ257" s="33">
        <v>703517052.39</v>
      </c>
      <c r="BA257" s="33">
        <f>IFERROR(BD128,0)</f>
        <v>0</v>
      </c>
      <c r="BB257" s="33">
        <f>IFERROR([10]秋粮010大赔案!AV37,0)</f>
        <v>0</v>
      </c>
      <c r="BC257" s="33">
        <f>IFERROR([10]秋粮010大赔案!AV76,0)</f>
        <v>0</v>
      </c>
      <c r="BD257" s="32">
        <f>ROUND(IFERROR(BD90*AZ257,0),2)</f>
        <v>740099939.11</v>
      </c>
      <c r="BE257" s="33">
        <f>ROUND(IFERROR(BD221*(SUM(AZ257:BA257)),0),2)</f>
        <v>720691731.74</v>
      </c>
      <c r="BF257" s="37">
        <f t="shared" si="102"/>
        <v>720691731.74</v>
      </c>
      <c r="BG257" s="33">
        <f t="shared" si="95"/>
        <v>17174679.35</v>
      </c>
      <c r="BH257" s="38">
        <f t="shared" si="96"/>
        <v>0</v>
      </c>
      <c r="BI257" s="33">
        <f t="shared" si="97"/>
        <v>0</v>
      </c>
      <c r="BJ257" s="33">
        <f t="shared" si="98"/>
        <v>0</v>
      </c>
      <c r="BK257" s="32">
        <f t="shared" si="99"/>
        <v>720691731.74</v>
      </c>
      <c r="BL257" s="33">
        <f t="shared" si="99"/>
        <v>17174679.35</v>
      </c>
      <c r="BM257" s="43">
        <f t="shared" si="100"/>
        <v>0.563102522097474</v>
      </c>
    </row>
    <row r="258" ht="15" customHeight="1" outlineLevel="1" spans="2:65">
      <c r="B258" s="31">
        <v>202312</v>
      </c>
      <c r="C258" s="32">
        <v>185639887.87</v>
      </c>
      <c r="D258" s="33">
        <v>65112003.22</v>
      </c>
      <c r="E258" s="33">
        <f>IFERROR(G129,0)</f>
        <v>0</v>
      </c>
      <c r="F258" s="33">
        <f>IFERROR([10]秋粮010大赔案!G38,0)</f>
        <v>0</v>
      </c>
      <c r="G258" s="33">
        <f>IFERROR([10]秋粮010大赔案!G77,0)</f>
        <v>0</v>
      </c>
      <c r="H258" s="32">
        <f>ROUND(IFERROR(G90*D258,0),2)</f>
        <v>68497827.39</v>
      </c>
      <c r="I258" s="33">
        <f>ROUND(IFERROR(G221*(SUM(D258:E258)),0),2)</f>
        <v>67101765.75</v>
      </c>
      <c r="J258" s="37">
        <f t="shared" si="101"/>
        <v>67101765.75</v>
      </c>
      <c r="K258" s="33">
        <f t="shared" si="89"/>
        <v>1989762.53</v>
      </c>
      <c r="L258" s="38">
        <f t="shared" si="90"/>
        <v>0</v>
      </c>
      <c r="M258" s="33">
        <f t="shared" si="91"/>
        <v>0</v>
      </c>
      <c r="N258" s="39">
        <f t="shared" si="92"/>
        <v>0</v>
      </c>
      <c r="O258" s="32">
        <f t="shared" si="93"/>
        <v>67101765.75</v>
      </c>
      <c r="P258" s="33">
        <f t="shared" si="93"/>
        <v>1989762.53</v>
      </c>
      <c r="Q258" s="43">
        <f t="shared" si="94"/>
        <v>0.361462003236018</v>
      </c>
      <c r="AX258" s="31">
        <v>202312</v>
      </c>
      <c r="AY258" s="32">
        <v>157261577.59</v>
      </c>
      <c r="AZ258" s="33">
        <v>64794768.2</v>
      </c>
      <c r="BA258" s="33">
        <f>IFERROR(BC129,0)</f>
        <v>0</v>
      </c>
      <c r="BB258" s="33">
        <f>IFERROR([10]秋粮010大赔案!AU38,0)</f>
        <v>0</v>
      </c>
      <c r="BC258" s="33">
        <f>IFERROR([10]秋粮010大赔案!AU77,0)</f>
        <v>0</v>
      </c>
      <c r="BD258" s="32">
        <f>ROUND(IFERROR(BC90*AZ258,0),2)</f>
        <v>68164096.15</v>
      </c>
      <c r="BE258" s="33">
        <f>ROUND(IFERROR(BC221*(SUM(AZ258:BA258)),0),2)</f>
        <v>66774836.32</v>
      </c>
      <c r="BF258" s="37">
        <f t="shared" si="102"/>
        <v>66774836.32</v>
      </c>
      <c r="BG258" s="33">
        <f t="shared" si="95"/>
        <v>1980068.12</v>
      </c>
      <c r="BH258" s="38">
        <f t="shared" si="96"/>
        <v>0</v>
      </c>
      <c r="BI258" s="33">
        <f t="shared" si="97"/>
        <v>0</v>
      </c>
      <c r="BJ258" s="33">
        <f t="shared" si="98"/>
        <v>0</v>
      </c>
      <c r="BK258" s="32">
        <f t="shared" si="99"/>
        <v>66774836.32</v>
      </c>
      <c r="BL258" s="33">
        <f t="shared" si="99"/>
        <v>1980068.12</v>
      </c>
      <c r="BM258" s="43">
        <f t="shared" si="100"/>
        <v>0.424609986388984</v>
      </c>
    </row>
    <row r="259" ht="15" customHeight="1" outlineLevel="1" spans="2:65">
      <c r="B259" s="31">
        <v>202403</v>
      </c>
      <c r="C259" s="32">
        <v>3267528.77</v>
      </c>
      <c r="D259" s="33">
        <v>0</v>
      </c>
      <c r="E259" s="33">
        <f>IFERROR(F130,0)</f>
        <v>0</v>
      </c>
      <c r="F259" s="33">
        <f>IFERROR([10]秋粮010大赔案!F39,0)</f>
        <v>0</v>
      </c>
      <c r="G259" s="33">
        <f>IFERROR([10]秋粮010大赔案!F78,0)</f>
        <v>0</v>
      </c>
      <c r="H259" s="32">
        <f>ROUND(IFERROR(F90*D259,0),2)</f>
        <v>0</v>
      </c>
      <c r="I259" s="33">
        <f>ROUND(IFERROR(F221*(SUM(D259:E259)),0),2)</f>
        <v>0</v>
      </c>
      <c r="J259" s="37">
        <f t="shared" si="101"/>
        <v>0</v>
      </c>
      <c r="K259" s="33">
        <f t="shared" si="89"/>
        <v>0</v>
      </c>
      <c r="L259" s="38">
        <f t="shared" si="90"/>
        <v>0</v>
      </c>
      <c r="M259" s="33">
        <f t="shared" si="91"/>
        <v>0</v>
      </c>
      <c r="N259" s="39">
        <f t="shared" si="92"/>
        <v>0</v>
      </c>
      <c r="O259" s="32">
        <f t="shared" si="93"/>
        <v>0</v>
      </c>
      <c r="P259" s="33">
        <f t="shared" si="93"/>
        <v>0</v>
      </c>
      <c r="Q259" s="43">
        <f t="shared" si="94"/>
        <v>0</v>
      </c>
      <c r="AX259" s="31">
        <v>202403</v>
      </c>
      <c r="AY259" s="32">
        <v>3252898.1</v>
      </c>
      <c r="AZ259" s="33">
        <v>0</v>
      </c>
      <c r="BA259" s="33">
        <f>IFERROR(BB130,0)</f>
        <v>0</v>
      </c>
      <c r="BB259" s="33">
        <f>IFERROR([10]秋粮010大赔案!AT39,0)</f>
        <v>0</v>
      </c>
      <c r="BC259" s="33">
        <f>IFERROR([10]秋粮010大赔案!AT78,0)</f>
        <v>0</v>
      </c>
      <c r="BD259" s="32">
        <f>ROUND(IFERROR(BB90*AZ259,0),2)</f>
        <v>0</v>
      </c>
      <c r="BE259" s="33">
        <f>ROUND(IFERROR(BB221*(SUM(AZ259:BA259)),0),2)</f>
        <v>0</v>
      </c>
      <c r="BF259" s="37">
        <f t="shared" si="102"/>
        <v>0</v>
      </c>
      <c r="BG259" s="33">
        <f t="shared" si="95"/>
        <v>0</v>
      </c>
      <c r="BH259" s="38">
        <f t="shared" si="96"/>
        <v>0</v>
      </c>
      <c r="BI259" s="33">
        <f t="shared" si="97"/>
        <v>0</v>
      </c>
      <c r="BJ259" s="33">
        <f t="shared" si="98"/>
        <v>0</v>
      </c>
      <c r="BK259" s="32">
        <f t="shared" si="99"/>
        <v>0</v>
      </c>
      <c r="BL259" s="33">
        <f t="shared" si="99"/>
        <v>0</v>
      </c>
      <c r="BM259" s="43">
        <f t="shared" si="100"/>
        <v>0</v>
      </c>
    </row>
    <row r="260" ht="15" customHeight="1" outlineLevel="1" spans="2:65">
      <c r="B260" s="31">
        <v>202406</v>
      </c>
      <c r="C260" s="32">
        <v>93306844.32</v>
      </c>
      <c r="D260" s="33">
        <v>44920853.86</v>
      </c>
      <c r="E260" s="33">
        <f>IFERROR(E131,0)</f>
        <v>3405828.11</v>
      </c>
      <c r="F260" s="33">
        <f>IFERROR([10]秋粮010大赔案!E40,0)</f>
        <v>0</v>
      </c>
      <c r="G260" s="33">
        <f>IFERROR([10]秋粮010大赔案!E79,0)</f>
        <v>0</v>
      </c>
      <c r="H260" s="32">
        <f>ROUND(IFERROR(E90*D260,0),2)</f>
        <v>47275642.85</v>
      </c>
      <c r="I260" s="33">
        <f>ROUND(IFERROR(E221*(SUM(D260:E260)),0),2)</f>
        <v>50202526.27</v>
      </c>
      <c r="J260" s="34">
        <f t="shared" si="101"/>
        <v>50202526.27</v>
      </c>
      <c r="K260" s="33">
        <f t="shared" si="89"/>
        <v>1875844.3</v>
      </c>
      <c r="L260" s="38">
        <f t="shared" si="90"/>
        <v>0</v>
      </c>
      <c r="M260" s="33">
        <f t="shared" si="91"/>
        <v>0</v>
      </c>
      <c r="N260" s="39">
        <f t="shared" si="92"/>
        <v>0</v>
      </c>
      <c r="O260" s="32">
        <f t="shared" si="93"/>
        <v>50202526.27</v>
      </c>
      <c r="P260" s="33">
        <f t="shared" si="93"/>
        <v>1875844.3</v>
      </c>
      <c r="Q260" s="43">
        <f t="shared" si="94"/>
        <v>0.53803691075253</v>
      </c>
      <c r="AX260" s="31">
        <v>202406</v>
      </c>
      <c r="AY260" s="32">
        <v>79344896.3</v>
      </c>
      <c r="AZ260" s="33">
        <v>38182725.81</v>
      </c>
      <c r="BA260" s="33">
        <f>IFERROR(BA131,0)</f>
        <v>2894953.89</v>
      </c>
      <c r="BB260" s="33">
        <f>IFERROR([10]秋粮010大赔案!AS40,0)</f>
        <v>0</v>
      </c>
      <c r="BC260" s="33">
        <f>IFERROR([10]秋粮010大赔案!AS79,0)</f>
        <v>0</v>
      </c>
      <c r="BD260" s="32">
        <f>ROUND(IFERROR(BA90*AZ260,0),2)</f>
        <v>40184296.45</v>
      </c>
      <c r="BE260" s="33">
        <f>ROUND(IFERROR(BA221*(SUM(AZ260:BA260)),0),2)</f>
        <v>42672147.36</v>
      </c>
      <c r="BF260" s="34">
        <f t="shared" si="102"/>
        <v>42672147.36</v>
      </c>
      <c r="BG260" s="33">
        <f t="shared" si="95"/>
        <v>1594467.66</v>
      </c>
      <c r="BH260" s="38">
        <f t="shared" si="96"/>
        <v>0</v>
      </c>
      <c r="BI260" s="33">
        <f t="shared" si="97"/>
        <v>0</v>
      </c>
      <c r="BJ260" s="33">
        <f t="shared" si="98"/>
        <v>0</v>
      </c>
      <c r="BK260" s="32">
        <f t="shared" si="99"/>
        <v>42672147.36</v>
      </c>
      <c r="BL260" s="33">
        <f t="shared" si="99"/>
        <v>1594467.66</v>
      </c>
      <c r="BM260" s="43">
        <f t="shared" si="100"/>
        <v>0.537805824317398</v>
      </c>
    </row>
    <row r="261" ht="15" customHeight="1" outlineLevel="1" spans="2:65">
      <c r="B261" s="31">
        <v>202409</v>
      </c>
      <c r="C261" s="32">
        <v>1741643510.42</v>
      </c>
      <c r="D261" s="33">
        <v>1501306286.7</v>
      </c>
      <c r="E261" s="33">
        <f>IFERROR(D132,0)</f>
        <v>13829278.08</v>
      </c>
      <c r="F261" s="33">
        <f>IFERROR([10]秋粮010大赔案!D41,0)</f>
        <v>0</v>
      </c>
      <c r="G261" s="33">
        <f>IFERROR([10]秋粮010大赔案!D80,0)</f>
        <v>0</v>
      </c>
      <c r="H261" s="32">
        <f>ROUND(IFERROR(D90*D261,0),2)</f>
        <v>1611606147</v>
      </c>
      <c r="I261" s="33">
        <f>ROUND(IFERROR(D221*(SUM(D261:E261)),0),2)</f>
        <v>1597556139.71</v>
      </c>
      <c r="J261" s="34">
        <f t="shared" si="101"/>
        <v>1597556139.71</v>
      </c>
      <c r="K261" s="33">
        <f t="shared" si="89"/>
        <v>82420574.93</v>
      </c>
      <c r="L261" s="38">
        <f t="shared" si="90"/>
        <v>0</v>
      </c>
      <c r="M261" s="33">
        <f t="shared" si="91"/>
        <v>0</v>
      </c>
      <c r="N261" s="39">
        <f t="shared" si="92"/>
        <v>0</v>
      </c>
      <c r="O261" s="32">
        <f t="shared" si="93"/>
        <v>1597556139.71</v>
      </c>
      <c r="P261" s="33">
        <f t="shared" si="93"/>
        <v>82420574.93</v>
      </c>
      <c r="Q261" s="43">
        <f t="shared" si="94"/>
        <v>0.917269309219742</v>
      </c>
      <c r="AX261" s="31">
        <v>202409</v>
      </c>
      <c r="AY261" s="32">
        <v>1493030189.08</v>
      </c>
      <c r="AZ261" s="33">
        <v>1271910733.44</v>
      </c>
      <c r="BA261" s="33">
        <f>IFERROR(AZ132,0)</f>
        <v>11754886.4</v>
      </c>
      <c r="BB261" s="33">
        <f>IFERROR([10]秋粮010大赔案!AR41,0)</f>
        <v>0</v>
      </c>
      <c r="BC261" s="33">
        <f>IFERROR([10]秋粮010大赔案!AR80,0)</f>
        <v>0</v>
      </c>
      <c r="BD261" s="32">
        <f>ROUND(IFERROR(AZ90*AZ261,0),2)</f>
        <v>1392128779.74</v>
      </c>
      <c r="BE261" s="33">
        <f>ROUND(IFERROR(AZ221*(SUM(AZ261:BA261)),0),2)</f>
        <v>1349494180.68</v>
      </c>
      <c r="BF261" s="34">
        <f t="shared" si="102"/>
        <v>1349494180.68</v>
      </c>
      <c r="BG261" s="33">
        <f t="shared" si="95"/>
        <v>65828560.84</v>
      </c>
      <c r="BH261" s="38">
        <f t="shared" si="96"/>
        <v>0</v>
      </c>
      <c r="BI261" s="33">
        <f t="shared" si="97"/>
        <v>0</v>
      </c>
      <c r="BJ261" s="33">
        <f t="shared" si="98"/>
        <v>0</v>
      </c>
      <c r="BK261" s="32">
        <f t="shared" si="99"/>
        <v>1349494180.68</v>
      </c>
      <c r="BL261" s="33">
        <f t="shared" si="99"/>
        <v>65828560.84</v>
      </c>
      <c r="BM261" s="43">
        <f t="shared" si="100"/>
        <v>0.903862621499672</v>
      </c>
    </row>
    <row r="262" ht="15" customHeight="1" outlineLevel="1" spans="2:65">
      <c r="B262" s="44">
        <v>202412</v>
      </c>
      <c r="C262" s="45">
        <v>242617600.51</v>
      </c>
      <c r="D262" s="46">
        <v>18698625.67</v>
      </c>
      <c r="E262" s="46">
        <f>IFERROR(C133,0)</f>
        <v>0</v>
      </c>
      <c r="F262" s="46">
        <f>IFERROR([10]秋粮010大赔案!C42,0)</f>
        <v>0</v>
      </c>
      <c r="G262" s="46">
        <f>IFERROR([10]秋粮010大赔案!C81,0)</f>
        <v>0</v>
      </c>
      <c r="H262" s="45">
        <f>ROUND(IFERROR(C90*D262,0),2)</f>
        <v>20082436.04</v>
      </c>
      <c r="I262" s="46">
        <f>ROUND(IFERROR(C221*(SUM(D262:E262)),0),2)</f>
        <v>19982691.53</v>
      </c>
      <c r="J262" s="34">
        <f t="shared" si="101"/>
        <v>19982691.53</v>
      </c>
      <c r="K262" s="46">
        <f t="shared" si="89"/>
        <v>1284065.86</v>
      </c>
      <c r="L262" s="63">
        <f t="shared" si="90"/>
        <v>0</v>
      </c>
      <c r="M262" s="46">
        <f t="shared" si="91"/>
        <v>0</v>
      </c>
      <c r="N262" s="64">
        <f t="shared" si="92"/>
        <v>0</v>
      </c>
      <c r="O262" s="45">
        <f t="shared" si="93"/>
        <v>19982691.53</v>
      </c>
      <c r="P262" s="46">
        <f t="shared" si="93"/>
        <v>1284065.86</v>
      </c>
      <c r="Q262" s="68">
        <f t="shared" si="94"/>
        <v>0.0823629097311774</v>
      </c>
      <c r="AX262" s="44">
        <v>202412</v>
      </c>
      <c r="AY262" s="45">
        <v>207241262.68</v>
      </c>
      <c r="AZ262" s="46">
        <v>18054097.09</v>
      </c>
      <c r="BA262" s="46">
        <f>IFERROR(AY133,0)</f>
        <v>0</v>
      </c>
      <c r="BB262" s="46">
        <f>IFERROR([10]秋粮010大赔案!AQ42,0)</f>
        <v>0</v>
      </c>
      <c r="BC262" s="46">
        <f>IFERROR([10]秋粮010大赔案!AQ81,0)</f>
        <v>0</v>
      </c>
      <c r="BD262" s="45">
        <f>ROUND(IFERROR(AY90*AZ262,0),2)</f>
        <v>19770408.65</v>
      </c>
      <c r="BE262" s="46">
        <f>ROUND(IFERROR(AY221*(SUM(AZ262:BA262)),0),2)</f>
        <v>19258158.15</v>
      </c>
      <c r="BF262" s="34">
        <f t="shared" si="102"/>
        <v>19258158.15</v>
      </c>
      <c r="BG262" s="46">
        <f t="shared" si="95"/>
        <v>1204061.06</v>
      </c>
      <c r="BH262" s="63">
        <f t="shared" si="96"/>
        <v>0</v>
      </c>
      <c r="BI262" s="46">
        <f t="shared" si="97"/>
        <v>0</v>
      </c>
      <c r="BJ262" s="46">
        <f t="shared" si="98"/>
        <v>0</v>
      </c>
      <c r="BK262" s="45">
        <f t="shared" si="99"/>
        <v>19258158.15</v>
      </c>
      <c r="BL262" s="46">
        <f t="shared" si="99"/>
        <v>1204061.06</v>
      </c>
      <c r="BM262" s="68">
        <f t="shared" si="100"/>
        <v>0.0929262729871339</v>
      </c>
    </row>
    <row r="263" ht="15" customHeight="1" outlineLevel="1" spans="2:65">
      <c r="B263" s="47" t="s">
        <v>59</v>
      </c>
      <c r="C263" s="48">
        <f t="shared" ref="C263:G263" si="103">IFERROR(SUM(C228:C262),0)</f>
        <v>7208617114.1</v>
      </c>
      <c r="D263" s="48">
        <f t="shared" si="103"/>
        <v>4199935338.62</v>
      </c>
      <c r="E263" s="48">
        <f t="shared" si="103"/>
        <v>17235106.19</v>
      </c>
      <c r="F263" s="48">
        <f t="shared" si="103"/>
        <v>0</v>
      </c>
      <c r="G263" s="48">
        <f t="shared" si="103"/>
        <v>0</v>
      </c>
      <c r="H263" s="48">
        <f t="shared" ref="H263:K263" si="104">ROUND(IFERROR(SUM(H228:H262),0),2)</f>
        <v>4362858975.25</v>
      </c>
      <c r="I263" s="48">
        <f t="shared" si="104"/>
        <v>4332856716.85</v>
      </c>
      <c r="J263" s="48">
        <f t="shared" si="104"/>
        <v>4332856716.85</v>
      </c>
      <c r="K263" s="48">
        <f t="shared" si="104"/>
        <v>115686272.04</v>
      </c>
      <c r="L263" s="48"/>
      <c r="M263" s="48">
        <f t="shared" ref="M263:P263" si="105">ROUND(IFERROR(SUM(M228:M262),0),2)</f>
        <v>0</v>
      </c>
      <c r="N263" s="48">
        <f t="shared" si="105"/>
        <v>0</v>
      </c>
      <c r="O263" s="48">
        <f t="shared" si="105"/>
        <v>4332856716.85</v>
      </c>
      <c r="P263" s="48">
        <f t="shared" si="105"/>
        <v>115686272.04</v>
      </c>
      <c r="Q263" s="69"/>
      <c r="AX263" s="47" t="s">
        <v>59</v>
      </c>
      <c r="AY263" s="48">
        <f t="shared" ref="AY263:BC263" si="106">IFERROR(SUM(AY228:AY262),0)</f>
        <v>5950306192.5</v>
      </c>
      <c r="AZ263" s="48">
        <f t="shared" si="106"/>
        <v>3485075062.73</v>
      </c>
      <c r="BA263" s="48">
        <f t="shared" si="106"/>
        <v>14649840.29</v>
      </c>
      <c r="BB263" s="48">
        <f t="shared" si="106"/>
        <v>0</v>
      </c>
      <c r="BC263" s="48">
        <f t="shared" si="106"/>
        <v>0</v>
      </c>
      <c r="BD263" s="48">
        <f t="shared" ref="BD263:BG263" si="107">ROUND(IFERROR(SUM(BD228:BD262),0),2)</f>
        <v>3648963205.9</v>
      </c>
      <c r="BE263" s="48">
        <f t="shared" si="107"/>
        <v>3592920240.41</v>
      </c>
      <c r="BF263" s="48">
        <f t="shared" si="107"/>
        <v>3592920240.41</v>
      </c>
      <c r="BG263" s="48">
        <f t="shared" si="107"/>
        <v>93195337.39</v>
      </c>
      <c r="BH263" s="48"/>
      <c r="BI263" s="48">
        <f t="shared" ref="BI263:BL263" si="108">ROUND(IFERROR(SUM(BI228:BI262),0),2)</f>
        <v>0</v>
      </c>
      <c r="BJ263" s="48">
        <f t="shared" si="108"/>
        <v>0</v>
      </c>
      <c r="BK263" s="48">
        <f t="shared" si="108"/>
        <v>3592920240.41</v>
      </c>
      <c r="BL263" s="48">
        <f t="shared" si="108"/>
        <v>93195337.39</v>
      </c>
      <c r="BM263" s="69"/>
    </row>
    <row r="264" ht="15" customHeight="1" spans="9:57">
      <c r="I264" s="65">
        <f>H263-I263</f>
        <v>30002258.3999996</v>
      </c>
      <c r="BE264" s="65">
        <f>BD263-BE263</f>
        <v>56042965.4900002</v>
      </c>
    </row>
    <row r="265" ht="15" customHeight="1" spans="11:59">
      <c r="K265" s="65">
        <f>K263-[10]秋粮010预期赔付率!J40</f>
        <v>24494113.24</v>
      </c>
      <c r="BG265" s="65">
        <f>BG263-[10]秋粮010预期赔付率!Z40</f>
        <v>20294419.4</v>
      </c>
    </row>
    <row r="266" ht="15" customHeight="1" spans="2:86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2"/>
    </row>
    <row r="267" ht="15" customHeight="1" spans="2:86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  <c r="CH267" s="2"/>
    </row>
    <row r="268" ht="15" customHeight="1" spans="2:86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201506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2"/>
    </row>
    <row r="269" ht="15" customHeight="1" spans="2:86">
      <c r="B269" s="10">
        <v>201509</v>
      </c>
      <c r="C269" s="11">
        <f t="shared" ref="C269:C302" si="109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201509</v>
      </c>
      <c r="AY269" s="11">
        <f t="shared" ref="AY269:AY287" si="110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2"/>
    </row>
    <row r="270" ht="15" customHeight="1" spans="2:86">
      <c r="B270" s="10">
        <v>201512</v>
      </c>
      <c r="C270" s="11">
        <f t="shared" si="109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201512</v>
      </c>
      <c r="AY270" s="11">
        <f t="shared" si="110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2"/>
    </row>
    <row r="271" ht="15" customHeight="1" spans="2:86">
      <c r="B271" s="10">
        <v>201603</v>
      </c>
      <c r="C271" s="11">
        <f t="shared" si="109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201603</v>
      </c>
      <c r="AY271" s="11">
        <f t="shared" si="110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  <c r="CH271" s="2"/>
    </row>
    <row r="272" ht="15" customHeight="1" spans="2:86">
      <c r="B272" s="10">
        <v>201606</v>
      </c>
      <c r="C272" s="11">
        <f t="shared" si="109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1">IFERROR($C272*AF$93/SUM($AF$93:$AK$93),0)</f>
        <v>0</v>
      </c>
      <c r="AG272" s="11">
        <f t="shared" si="111"/>
        <v>0</v>
      </c>
      <c r="AH272" s="11">
        <f t="shared" si="111"/>
        <v>0</v>
      </c>
      <c r="AI272" s="11">
        <f t="shared" si="111"/>
        <v>0</v>
      </c>
      <c r="AJ272" s="11">
        <f t="shared" si="111"/>
        <v>0</v>
      </c>
      <c r="AK272" s="11">
        <f t="shared" si="111"/>
        <v>0</v>
      </c>
      <c r="AX272" s="10">
        <v>201606</v>
      </c>
      <c r="AY272" s="11">
        <f t="shared" si="110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112">IFERROR($AY272*CB$93/SUM($AF$93:$CG$93),0)</f>
        <v>0</v>
      </c>
      <c r="CC272" s="11">
        <f t="shared" si="112"/>
        <v>0</v>
      </c>
      <c r="CD272" s="11">
        <f t="shared" si="112"/>
        <v>0</v>
      </c>
      <c r="CE272" s="11">
        <f t="shared" si="112"/>
        <v>0</v>
      </c>
      <c r="CF272" s="11">
        <f t="shared" si="112"/>
        <v>0</v>
      </c>
      <c r="CG272" s="11">
        <f t="shared" si="112"/>
        <v>0</v>
      </c>
      <c r="CH272" s="2"/>
    </row>
    <row r="273" ht="15" customHeight="1" spans="2:86">
      <c r="B273" s="10">
        <v>201609</v>
      </c>
      <c r="C273" s="11">
        <f t="shared" si="109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3">IFERROR($C273*AE$93/SUM($AE$93:$AK$93),0)</f>
        <v>0</v>
      </c>
      <c r="AF273" s="11">
        <f t="shared" si="113"/>
        <v>0</v>
      </c>
      <c r="AG273" s="11">
        <f t="shared" si="113"/>
        <v>0</v>
      </c>
      <c r="AH273" s="11">
        <f t="shared" si="113"/>
        <v>0</v>
      </c>
      <c r="AI273" s="11">
        <f t="shared" si="113"/>
        <v>0</v>
      </c>
      <c r="AJ273" s="11">
        <f t="shared" si="113"/>
        <v>0</v>
      </c>
      <c r="AK273" s="11">
        <f t="shared" si="113"/>
        <v>0</v>
      </c>
      <c r="AX273" s="10">
        <v>201609</v>
      </c>
      <c r="AY273" s="11">
        <f t="shared" si="110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114">IFERROR($AY273*CA$93/SUM($AE$93:$CG$93),0)</f>
        <v>0</v>
      </c>
      <c r="CB273" s="11">
        <f t="shared" si="114"/>
        <v>0</v>
      </c>
      <c r="CC273" s="11">
        <f t="shared" si="114"/>
        <v>0</v>
      </c>
      <c r="CD273" s="11">
        <f t="shared" si="114"/>
        <v>0</v>
      </c>
      <c r="CE273" s="11">
        <f t="shared" si="114"/>
        <v>0</v>
      </c>
      <c r="CF273" s="11">
        <f t="shared" si="114"/>
        <v>0</v>
      </c>
      <c r="CG273" s="11">
        <f t="shared" si="114"/>
        <v>0</v>
      </c>
      <c r="CH273" s="2"/>
    </row>
    <row r="274" ht="15" customHeight="1" spans="2:86">
      <c r="B274" s="10">
        <v>201612</v>
      </c>
      <c r="C274" s="11">
        <f t="shared" si="109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5">IFERROR($C274*AD$93/SUM($AD$93:$AK$93),0)</f>
        <v>0</v>
      </c>
      <c r="AE274" s="11">
        <f t="shared" si="115"/>
        <v>0</v>
      </c>
      <c r="AF274" s="11">
        <f t="shared" si="115"/>
        <v>0</v>
      </c>
      <c r="AG274" s="11">
        <f t="shared" si="115"/>
        <v>0</v>
      </c>
      <c r="AH274" s="11">
        <f t="shared" si="115"/>
        <v>0</v>
      </c>
      <c r="AI274" s="11">
        <f t="shared" si="115"/>
        <v>0</v>
      </c>
      <c r="AJ274" s="11">
        <f t="shared" si="115"/>
        <v>0</v>
      </c>
      <c r="AK274" s="11">
        <f t="shared" si="115"/>
        <v>0</v>
      </c>
      <c r="AX274" s="10">
        <v>201612</v>
      </c>
      <c r="AY274" s="11">
        <f t="shared" si="110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116">IFERROR($AY274*BZ$93/SUM($AD$93:$CG$93),0)</f>
        <v>0</v>
      </c>
      <c r="CA274" s="11">
        <f t="shared" si="116"/>
        <v>0</v>
      </c>
      <c r="CB274" s="11">
        <f t="shared" si="116"/>
        <v>0</v>
      </c>
      <c r="CC274" s="11">
        <f t="shared" si="116"/>
        <v>0</v>
      </c>
      <c r="CD274" s="11">
        <f t="shared" si="116"/>
        <v>0</v>
      </c>
      <c r="CE274" s="11">
        <f t="shared" si="116"/>
        <v>0</v>
      </c>
      <c r="CF274" s="11">
        <f t="shared" si="116"/>
        <v>0</v>
      </c>
      <c r="CG274" s="11">
        <f t="shared" si="116"/>
        <v>0</v>
      </c>
      <c r="CH274" s="2"/>
    </row>
    <row r="275" ht="15" customHeight="1" spans="2:86">
      <c r="B275" s="10">
        <v>201703</v>
      </c>
      <c r="C275" s="11">
        <f t="shared" si="109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17">IFERROR($C275*AC$93/SUM($AC$93:$AK$93),0)</f>
        <v>0</v>
      </c>
      <c r="AD275" s="11">
        <f t="shared" si="117"/>
        <v>0</v>
      </c>
      <c r="AE275" s="11">
        <f t="shared" si="117"/>
        <v>0</v>
      </c>
      <c r="AF275" s="11">
        <f t="shared" si="117"/>
        <v>0</v>
      </c>
      <c r="AG275" s="11">
        <f t="shared" si="117"/>
        <v>0</v>
      </c>
      <c r="AH275" s="11">
        <f t="shared" si="117"/>
        <v>0</v>
      </c>
      <c r="AI275" s="11">
        <f t="shared" si="117"/>
        <v>0</v>
      </c>
      <c r="AJ275" s="11">
        <f t="shared" si="117"/>
        <v>0</v>
      </c>
      <c r="AK275" s="11">
        <f t="shared" si="117"/>
        <v>0</v>
      </c>
      <c r="AX275" s="10">
        <v>201703</v>
      </c>
      <c r="AY275" s="11">
        <f t="shared" si="110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118">IFERROR($AY275*BY$93/SUM($AC$93:$CG$93),0)</f>
        <v>0</v>
      </c>
      <c r="BZ275" s="11">
        <f t="shared" si="118"/>
        <v>0</v>
      </c>
      <c r="CA275" s="11">
        <f t="shared" si="118"/>
        <v>0</v>
      </c>
      <c r="CB275" s="11">
        <f t="shared" si="118"/>
        <v>0</v>
      </c>
      <c r="CC275" s="11">
        <f t="shared" si="118"/>
        <v>0</v>
      </c>
      <c r="CD275" s="11">
        <f t="shared" si="118"/>
        <v>0</v>
      </c>
      <c r="CE275" s="11">
        <f t="shared" si="118"/>
        <v>0</v>
      </c>
      <c r="CF275" s="11">
        <f t="shared" si="118"/>
        <v>0</v>
      </c>
      <c r="CG275" s="11">
        <f t="shared" si="118"/>
        <v>0</v>
      </c>
      <c r="CH275" s="2"/>
    </row>
    <row r="276" ht="15" customHeight="1" spans="2:86">
      <c r="B276" s="10">
        <v>201706</v>
      </c>
      <c r="C276" s="11">
        <f t="shared" si="109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19">IFERROR($C276*AB$93/SUM($AB$93:$AK$93),0)</f>
        <v>0</v>
      </c>
      <c r="AC276" s="11">
        <f t="shared" si="119"/>
        <v>0</v>
      </c>
      <c r="AD276" s="11">
        <f t="shared" si="119"/>
        <v>0</v>
      </c>
      <c r="AE276" s="11">
        <f t="shared" si="119"/>
        <v>0</v>
      </c>
      <c r="AF276" s="11">
        <f t="shared" si="119"/>
        <v>0</v>
      </c>
      <c r="AG276" s="11">
        <f t="shared" si="119"/>
        <v>0</v>
      </c>
      <c r="AH276" s="11">
        <f t="shared" si="119"/>
        <v>0</v>
      </c>
      <c r="AI276" s="11">
        <f t="shared" si="119"/>
        <v>0</v>
      </c>
      <c r="AJ276" s="11">
        <f t="shared" si="119"/>
        <v>0</v>
      </c>
      <c r="AK276" s="11">
        <f t="shared" si="119"/>
        <v>0</v>
      </c>
      <c r="AX276" s="10">
        <v>201706</v>
      </c>
      <c r="AY276" s="11">
        <f t="shared" si="110"/>
        <v>0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120">IFERROR($AY276*BX$93/SUM($AB$93:$CG$93),0)</f>
        <v>0</v>
      </c>
      <c r="BY276" s="11">
        <f t="shared" si="120"/>
        <v>0</v>
      </c>
      <c r="BZ276" s="11">
        <f t="shared" si="120"/>
        <v>0</v>
      </c>
      <c r="CA276" s="11">
        <f t="shared" si="120"/>
        <v>0</v>
      </c>
      <c r="CB276" s="11">
        <f t="shared" si="120"/>
        <v>0</v>
      </c>
      <c r="CC276" s="11">
        <f t="shared" si="120"/>
        <v>0</v>
      </c>
      <c r="CD276" s="11">
        <f t="shared" si="120"/>
        <v>0</v>
      </c>
      <c r="CE276" s="11">
        <f t="shared" si="120"/>
        <v>0</v>
      </c>
      <c r="CF276" s="11">
        <f t="shared" si="120"/>
        <v>0</v>
      </c>
      <c r="CG276" s="11">
        <f t="shared" si="120"/>
        <v>0</v>
      </c>
      <c r="CH276" s="2"/>
    </row>
    <row r="277" ht="15" customHeight="1" spans="2:86">
      <c r="B277" s="10">
        <v>201709</v>
      </c>
      <c r="C277" s="11">
        <f t="shared" si="109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1">IFERROR($C277*AA$93/SUM($AA$93:$AK$93),0)</f>
        <v>0</v>
      </c>
      <c r="AB277" s="11">
        <f t="shared" si="121"/>
        <v>0</v>
      </c>
      <c r="AC277" s="11">
        <f t="shared" si="121"/>
        <v>0</v>
      </c>
      <c r="AD277" s="11">
        <f t="shared" si="121"/>
        <v>0</v>
      </c>
      <c r="AE277" s="11">
        <f t="shared" si="121"/>
        <v>0</v>
      </c>
      <c r="AF277" s="11">
        <f t="shared" si="121"/>
        <v>0</v>
      </c>
      <c r="AG277" s="11">
        <f t="shared" si="121"/>
        <v>0</v>
      </c>
      <c r="AH277" s="11">
        <f t="shared" si="121"/>
        <v>0</v>
      </c>
      <c r="AI277" s="11">
        <f t="shared" si="121"/>
        <v>0</v>
      </c>
      <c r="AJ277" s="11">
        <f t="shared" si="121"/>
        <v>0</v>
      </c>
      <c r="AK277" s="11">
        <f t="shared" si="121"/>
        <v>0</v>
      </c>
      <c r="AX277" s="10">
        <v>201709</v>
      </c>
      <c r="AY277" s="11">
        <f t="shared" si="110"/>
        <v>0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122">IFERROR($AY277*BW$93/SUM($AA$93:$CG$93),0)</f>
        <v>0</v>
      </c>
      <c r="BX277" s="11">
        <f t="shared" si="122"/>
        <v>0</v>
      </c>
      <c r="BY277" s="11">
        <f t="shared" si="122"/>
        <v>0</v>
      </c>
      <c r="BZ277" s="11">
        <f t="shared" si="122"/>
        <v>0</v>
      </c>
      <c r="CA277" s="11">
        <f t="shared" si="122"/>
        <v>0</v>
      </c>
      <c r="CB277" s="11">
        <f t="shared" si="122"/>
        <v>0</v>
      </c>
      <c r="CC277" s="11">
        <f t="shared" si="122"/>
        <v>0</v>
      </c>
      <c r="CD277" s="11">
        <f t="shared" si="122"/>
        <v>0</v>
      </c>
      <c r="CE277" s="11">
        <f t="shared" si="122"/>
        <v>0</v>
      </c>
      <c r="CF277" s="11">
        <f t="shared" si="122"/>
        <v>0</v>
      </c>
      <c r="CG277" s="11">
        <f t="shared" si="122"/>
        <v>0</v>
      </c>
      <c r="CH277" s="2"/>
    </row>
    <row r="278" ht="15" customHeight="1" spans="2:86">
      <c r="B278" s="10">
        <v>201712</v>
      </c>
      <c r="C278" s="11">
        <f t="shared" si="109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3">IFERROR($C278*Z$93/SUM($Z$93:$AK$93),0)</f>
        <v>0</v>
      </c>
      <c r="AA278" s="11">
        <f t="shared" si="123"/>
        <v>0</v>
      </c>
      <c r="AB278" s="11">
        <f t="shared" si="123"/>
        <v>0</v>
      </c>
      <c r="AC278" s="11">
        <f t="shared" si="123"/>
        <v>0</v>
      </c>
      <c r="AD278" s="11">
        <f t="shared" si="123"/>
        <v>0</v>
      </c>
      <c r="AE278" s="11">
        <f t="shared" si="123"/>
        <v>0</v>
      </c>
      <c r="AF278" s="11">
        <f t="shared" si="123"/>
        <v>0</v>
      </c>
      <c r="AG278" s="11">
        <f t="shared" si="123"/>
        <v>0</v>
      </c>
      <c r="AH278" s="11">
        <f t="shared" si="123"/>
        <v>0</v>
      </c>
      <c r="AI278" s="11">
        <f t="shared" si="123"/>
        <v>0</v>
      </c>
      <c r="AJ278" s="11">
        <f t="shared" si="123"/>
        <v>0</v>
      </c>
      <c r="AK278" s="11">
        <f t="shared" si="123"/>
        <v>0</v>
      </c>
      <c r="AX278" s="10">
        <v>201712</v>
      </c>
      <c r="AY278" s="11">
        <f t="shared" si="110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124">IFERROR($AY278*BV$93/SUM($Z$93:$CG$93),0)</f>
        <v>0</v>
      </c>
      <c r="BW278" s="11">
        <f t="shared" si="124"/>
        <v>0</v>
      </c>
      <c r="BX278" s="11">
        <f t="shared" si="124"/>
        <v>0</v>
      </c>
      <c r="BY278" s="11">
        <f t="shared" si="124"/>
        <v>0</v>
      </c>
      <c r="BZ278" s="11">
        <f t="shared" si="124"/>
        <v>0</v>
      </c>
      <c r="CA278" s="11">
        <f t="shared" si="124"/>
        <v>0</v>
      </c>
      <c r="CB278" s="11">
        <f t="shared" si="124"/>
        <v>0</v>
      </c>
      <c r="CC278" s="11">
        <f t="shared" si="124"/>
        <v>0</v>
      </c>
      <c r="CD278" s="11">
        <f t="shared" si="124"/>
        <v>0</v>
      </c>
      <c r="CE278" s="11">
        <f t="shared" si="124"/>
        <v>0</v>
      </c>
      <c r="CF278" s="11">
        <f t="shared" si="124"/>
        <v>0</v>
      </c>
      <c r="CG278" s="11">
        <f t="shared" si="124"/>
        <v>0</v>
      </c>
      <c r="CH278" s="2"/>
    </row>
    <row r="279" ht="15" customHeight="1" spans="2:86">
      <c r="B279" s="10">
        <v>201803</v>
      </c>
      <c r="C279" s="11">
        <f t="shared" si="109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5">IFERROR($C279*Y$93/SUM($Y$93:$AK$93),0)</f>
        <v>0</v>
      </c>
      <c r="Z279" s="11">
        <f t="shared" si="125"/>
        <v>0</v>
      </c>
      <c r="AA279" s="11">
        <f t="shared" si="125"/>
        <v>0</v>
      </c>
      <c r="AB279" s="11">
        <f t="shared" si="125"/>
        <v>0</v>
      </c>
      <c r="AC279" s="11">
        <f t="shared" si="125"/>
        <v>0</v>
      </c>
      <c r="AD279" s="11">
        <f t="shared" si="125"/>
        <v>0</v>
      </c>
      <c r="AE279" s="11">
        <f t="shared" si="125"/>
        <v>0</v>
      </c>
      <c r="AF279" s="11">
        <f t="shared" si="125"/>
        <v>0</v>
      </c>
      <c r="AG279" s="11">
        <f t="shared" si="125"/>
        <v>0</v>
      </c>
      <c r="AH279" s="11">
        <f t="shared" si="125"/>
        <v>0</v>
      </c>
      <c r="AI279" s="11">
        <f t="shared" si="125"/>
        <v>0</v>
      </c>
      <c r="AJ279" s="11">
        <f t="shared" si="125"/>
        <v>0</v>
      </c>
      <c r="AK279" s="11">
        <f t="shared" si="125"/>
        <v>0</v>
      </c>
      <c r="AX279" s="10">
        <v>201803</v>
      </c>
      <c r="AY279" s="11">
        <f t="shared" si="110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126">IFERROR($AY279*BU$93/SUM($Y$93:$CG$93),0)</f>
        <v>0</v>
      </c>
      <c r="BV279" s="11">
        <f t="shared" si="126"/>
        <v>0</v>
      </c>
      <c r="BW279" s="11">
        <f t="shared" si="126"/>
        <v>0</v>
      </c>
      <c r="BX279" s="11">
        <f t="shared" si="126"/>
        <v>0</v>
      </c>
      <c r="BY279" s="11">
        <f t="shared" si="126"/>
        <v>0</v>
      </c>
      <c r="BZ279" s="11">
        <f t="shared" si="126"/>
        <v>0</v>
      </c>
      <c r="CA279" s="11">
        <f t="shared" si="126"/>
        <v>0</v>
      </c>
      <c r="CB279" s="11">
        <f t="shared" si="126"/>
        <v>0</v>
      </c>
      <c r="CC279" s="11">
        <f t="shared" si="126"/>
        <v>0</v>
      </c>
      <c r="CD279" s="11">
        <f t="shared" si="126"/>
        <v>0</v>
      </c>
      <c r="CE279" s="11">
        <f t="shared" si="126"/>
        <v>0</v>
      </c>
      <c r="CF279" s="11">
        <f t="shared" si="126"/>
        <v>0</v>
      </c>
      <c r="CG279" s="11">
        <f t="shared" si="126"/>
        <v>0</v>
      </c>
      <c r="CH279" s="2"/>
    </row>
    <row r="280" ht="15" customHeight="1" spans="2:86">
      <c r="B280" s="10">
        <v>201806</v>
      </c>
      <c r="C280" s="11">
        <f t="shared" si="109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27">IFERROR($C280*Y$93/SUM($X$93:$AK$93),0)</f>
        <v>0</v>
      </c>
      <c r="Z280" s="11">
        <f t="shared" si="127"/>
        <v>0</v>
      </c>
      <c r="AA280" s="11">
        <f t="shared" si="127"/>
        <v>0</v>
      </c>
      <c r="AB280" s="11">
        <f t="shared" si="127"/>
        <v>0</v>
      </c>
      <c r="AC280" s="11">
        <f t="shared" si="127"/>
        <v>0</v>
      </c>
      <c r="AD280" s="11">
        <f t="shared" si="127"/>
        <v>0</v>
      </c>
      <c r="AE280" s="11">
        <f t="shared" si="127"/>
        <v>0</v>
      </c>
      <c r="AF280" s="11">
        <f t="shared" si="127"/>
        <v>0</v>
      </c>
      <c r="AG280" s="11">
        <f t="shared" si="127"/>
        <v>0</v>
      </c>
      <c r="AH280" s="11">
        <f t="shared" si="127"/>
        <v>0</v>
      </c>
      <c r="AI280" s="11">
        <f t="shared" si="127"/>
        <v>0</v>
      </c>
      <c r="AJ280" s="11">
        <f t="shared" si="127"/>
        <v>0</v>
      </c>
      <c r="AK280" s="11">
        <f t="shared" si="127"/>
        <v>0</v>
      </c>
      <c r="AX280" s="10">
        <v>201806</v>
      </c>
      <c r="AY280" s="11">
        <f t="shared" si="110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128">IFERROR($AY280*BU$93/SUM($X$93:$CG$93),0)</f>
        <v>0</v>
      </c>
      <c r="BV280" s="11">
        <f t="shared" si="128"/>
        <v>0</v>
      </c>
      <c r="BW280" s="11">
        <f t="shared" si="128"/>
        <v>0</v>
      </c>
      <c r="BX280" s="11">
        <f t="shared" si="128"/>
        <v>0</v>
      </c>
      <c r="BY280" s="11">
        <f t="shared" si="128"/>
        <v>0</v>
      </c>
      <c r="BZ280" s="11">
        <f t="shared" si="128"/>
        <v>0</v>
      </c>
      <c r="CA280" s="11">
        <f t="shared" si="128"/>
        <v>0</v>
      </c>
      <c r="CB280" s="11">
        <f t="shared" si="128"/>
        <v>0</v>
      </c>
      <c r="CC280" s="11">
        <f t="shared" si="128"/>
        <v>0</v>
      </c>
      <c r="CD280" s="11">
        <f t="shared" si="128"/>
        <v>0</v>
      </c>
      <c r="CE280" s="11">
        <f t="shared" si="128"/>
        <v>0</v>
      </c>
      <c r="CF280" s="11">
        <f t="shared" si="128"/>
        <v>0</v>
      </c>
      <c r="CG280" s="11">
        <f t="shared" si="128"/>
        <v>0</v>
      </c>
      <c r="CH280" s="2"/>
    </row>
    <row r="281" ht="15" customHeight="1" spans="2:86">
      <c r="B281" s="10">
        <v>201809</v>
      </c>
      <c r="C281" s="11">
        <f t="shared" si="109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29">IFERROR($C281*Z$93/SUM($W$93:$AK$93),0)</f>
        <v>0</v>
      </c>
      <c r="AA281" s="11">
        <f t="shared" si="129"/>
        <v>0</v>
      </c>
      <c r="AB281" s="11">
        <f t="shared" si="129"/>
        <v>0</v>
      </c>
      <c r="AC281" s="11">
        <f t="shared" si="129"/>
        <v>0</v>
      </c>
      <c r="AD281" s="11">
        <f t="shared" si="129"/>
        <v>0</v>
      </c>
      <c r="AE281" s="11">
        <f t="shared" si="129"/>
        <v>0</v>
      </c>
      <c r="AF281" s="11">
        <f t="shared" si="129"/>
        <v>0</v>
      </c>
      <c r="AG281" s="11">
        <f t="shared" si="129"/>
        <v>0</v>
      </c>
      <c r="AH281" s="11">
        <f t="shared" si="129"/>
        <v>0</v>
      </c>
      <c r="AI281" s="11">
        <f t="shared" si="129"/>
        <v>0</v>
      </c>
      <c r="AJ281" s="11">
        <f t="shared" si="129"/>
        <v>0</v>
      </c>
      <c r="AK281" s="11">
        <f t="shared" si="129"/>
        <v>0</v>
      </c>
      <c r="AX281" s="10">
        <v>201809</v>
      </c>
      <c r="AY281" s="11">
        <f t="shared" si="110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130">IFERROR($AY281*BV$93/SUM($W$93:$CG$93),0)</f>
        <v>0</v>
      </c>
      <c r="BW281" s="11">
        <f t="shared" si="130"/>
        <v>0</v>
      </c>
      <c r="BX281" s="11">
        <f t="shared" si="130"/>
        <v>0</v>
      </c>
      <c r="BY281" s="11">
        <f t="shared" si="130"/>
        <v>0</v>
      </c>
      <c r="BZ281" s="11">
        <f t="shared" si="130"/>
        <v>0</v>
      </c>
      <c r="CA281" s="11">
        <f t="shared" si="130"/>
        <v>0</v>
      </c>
      <c r="CB281" s="11">
        <f t="shared" si="130"/>
        <v>0</v>
      </c>
      <c r="CC281" s="11">
        <f t="shared" si="130"/>
        <v>0</v>
      </c>
      <c r="CD281" s="11">
        <f t="shared" si="130"/>
        <v>0</v>
      </c>
      <c r="CE281" s="11">
        <f t="shared" si="130"/>
        <v>0</v>
      </c>
      <c r="CF281" s="11">
        <f t="shared" si="130"/>
        <v>0</v>
      </c>
      <c r="CG281" s="11">
        <f t="shared" si="130"/>
        <v>0</v>
      </c>
      <c r="CH281" s="2"/>
    </row>
    <row r="282" ht="15" customHeight="1" spans="2:86">
      <c r="B282" s="10">
        <v>201812</v>
      </c>
      <c r="C282" s="11">
        <f t="shared" si="109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1">IFERROR($C282*Y$93/SUM($V$93:$AK$93),0)</f>
        <v>0</v>
      </c>
      <c r="Z282" s="73">
        <f t="shared" si="131"/>
        <v>0</v>
      </c>
      <c r="AA282" s="73">
        <f t="shared" si="131"/>
        <v>0</v>
      </c>
      <c r="AB282" s="73">
        <f t="shared" si="131"/>
        <v>0</v>
      </c>
      <c r="AC282" s="73">
        <f t="shared" si="131"/>
        <v>0</v>
      </c>
      <c r="AD282" s="73">
        <f t="shared" si="131"/>
        <v>0</v>
      </c>
      <c r="AE282" s="73">
        <f t="shared" si="131"/>
        <v>0</v>
      </c>
      <c r="AF282" s="73">
        <f t="shared" si="131"/>
        <v>0</v>
      </c>
      <c r="AG282" s="73">
        <f t="shared" si="131"/>
        <v>0</v>
      </c>
      <c r="AH282" s="73">
        <f t="shared" si="131"/>
        <v>0</v>
      </c>
      <c r="AI282" s="73">
        <f t="shared" si="131"/>
        <v>0</v>
      </c>
      <c r="AJ282" s="73">
        <f t="shared" si="131"/>
        <v>0</v>
      </c>
      <c r="AK282" s="73">
        <f t="shared" si="131"/>
        <v>0</v>
      </c>
      <c r="AX282" s="10">
        <v>201812</v>
      </c>
      <c r="AY282" s="11">
        <f t="shared" si="110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132">IFERROR($AY282*BT$93/SUM($V$93:$CG$93),0)</f>
        <v>0</v>
      </c>
      <c r="BU282" s="73">
        <f t="shared" si="132"/>
        <v>0</v>
      </c>
      <c r="BV282" s="73">
        <f t="shared" si="132"/>
        <v>0</v>
      </c>
      <c r="BW282" s="73">
        <f t="shared" si="132"/>
        <v>0</v>
      </c>
      <c r="BX282" s="73">
        <f t="shared" si="132"/>
        <v>0</v>
      </c>
      <c r="BY282" s="73">
        <f t="shared" si="132"/>
        <v>0</v>
      </c>
      <c r="BZ282" s="73">
        <f t="shared" si="132"/>
        <v>0</v>
      </c>
      <c r="CA282" s="73">
        <f t="shared" si="132"/>
        <v>0</v>
      </c>
      <c r="CB282" s="73">
        <f t="shared" si="132"/>
        <v>0</v>
      </c>
      <c r="CC282" s="73">
        <f t="shared" si="132"/>
        <v>0</v>
      </c>
      <c r="CD282" s="73">
        <f t="shared" si="132"/>
        <v>0</v>
      </c>
      <c r="CE282" s="73">
        <f t="shared" si="132"/>
        <v>0</v>
      </c>
      <c r="CF282" s="73">
        <f t="shared" si="132"/>
        <v>0</v>
      </c>
      <c r="CG282" s="73">
        <f t="shared" si="132"/>
        <v>0</v>
      </c>
      <c r="CH282" s="2"/>
    </row>
    <row r="283" ht="15" customHeight="1" spans="2:86">
      <c r="B283" s="10">
        <v>201903</v>
      </c>
      <c r="C283" s="11">
        <f t="shared" si="109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3">IFERROR($C283*X$93/SUM($W$93:$AK$93),0)</f>
        <v>0</v>
      </c>
      <c r="Y283" s="73">
        <f t="shared" si="133"/>
        <v>0</v>
      </c>
      <c r="Z283" s="73">
        <f t="shared" si="133"/>
        <v>0</v>
      </c>
      <c r="AA283" s="73">
        <f t="shared" si="133"/>
        <v>0</v>
      </c>
      <c r="AB283" s="73">
        <f t="shared" si="133"/>
        <v>0</v>
      </c>
      <c r="AC283" s="73">
        <f t="shared" si="133"/>
        <v>0</v>
      </c>
      <c r="AD283" s="73">
        <f t="shared" si="133"/>
        <v>0</v>
      </c>
      <c r="AE283" s="73">
        <f t="shared" si="133"/>
        <v>0</v>
      </c>
      <c r="AF283" s="73">
        <f t="shared" si="133"/>
        <v>0</v>
      </c>
      <c r="AG283" s="73">
        <f t="shared" si="133"/>
        <v>0</v>
      </c>
      <c r="AH283" s="73">
        <f t="shared" si="133"/>
        <v>0</v>
      </c>
      <c r="AI283" s="73">
        <f t="shared" si="133"/>
        <v>0</v>
      </c>
      <c r="AJ283" s="73">
        <f t="shared" si="133"/>
        <v>0</v>
      </c>
      <c r="AK283" s="73">
        <f t="shared" si="133"/>
        <v>0</v>
      </c>
      <c r="AX283" s="10">
        <v>201903</v>
      </c>
      <c r="AY283" s="11">
        <f t="shared" si="110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134">IFERROR($AY283*BS$93/SUM($W$93:$CG$93),0)</f>
        <v>0</v>
      </c>
      <c r="BT283" s="73">
        <f t="shared" si="134"/>
        <v>0</v>
      </c>
      <c r="BU283" s="73">
        <f t="shared" si="134"/>
        <v>0</v>
      </c>
      <c r="BV283" s="73">
        <f t="shared" si="134"/>
        <v>0</v>
      </c>
      <c r="BW283" s="73">
        <f t="shared" si="134"/>
        <v>0</v>
      </c>
      <c r="BX283" s="73">
        <f t="shared" si="134"/>
        <v>0</v>
      </c>
      <c r="BY283" s="73">
        <f t="shared" si="134"/>
        <v>0</v>
      </c>
      <c r="BZ283" s="73">
        <f t="shared" si="134"/>
        <v>0</v>
      </c>
      <c r="CA283" s="73">
        <f t="shared" si="134"/>
        <v>0</v>
      </c>
      <c r="CB283" s="73">
        <f t="shared" si="134"/>
        <v>0</v>
      </c>
      <c r="CC283" s="73">
        <f t="shared" si="134"/>
        <v>0</v>
      </c>
      <c r="CD283" s="73">
        <f t="shared" si="134"/>
        <v>0</v>
      </c>
      <c r="CE283" s="73">
        <f t="shared" si="134"/>
        <v>0</v>
      </c>
      <c r="CF283" s="73">
        <f t="shared" si="134"/>
        <v>0</v>
      </c>
      <c r="CG283" s="73">
        <f t="shared" si="134"/>
        <v>0</v>
      </c>
      <c r="CH283" s="2"/>
    </row>
    <row r="284" ht="15" customHeight="1" spans="2:86">
      <c r="B284" s="10">
        <v>201906</v>
      </c>
      <c r="C284" s="11">
        <f t="shared" si="109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5">IFERROR($C284*W$93/SUM($V$93:$AK$93),0)</f>
        <v>0</v>
      </c>
      <c r="X284" s="73">
        <f t="shared" si="135"/>
        <v>0</v>
      </c>
      <c r="Y284" s="73">
        <f t="shared" si="135"/>
        <v>0</v>
      </c>
      <c r="Z284" s="73">
        <f t="shared" si="135"/>
        <v>0</v>
      </c>
      <c r="AA284" s="73">
        <f t="shared" si="135"/>
        <v>0</v>
      </c>
      <c r="AB284" s="73">
        <f t="shared" si="135"/>
        <v>0</v>
      </c>
      <c r="AC284" s="73">
        <f t="shared" si="135"/>
        <v>0</v>
      </c>
      <c r="AD284" s="73">
        <f t="shared" si="135"/>
        <v>0</v>
      </c>
      <c r="AE284" s="73">
        <f t="shared" si="135"/>
        <v>0</v>
      </c>
      <c r="AF284" s="73">
        <f t="shared" si="135"/>
        <v>0</v>
      </c>
      <c r="AG284" s="73">
        <f t="shared" si="135"/>
        <v>0</v>
      </c>
      <c r="AH284" s="73">
        <f t="shared" si="135"/>
        <v>0</v>
      </c>
      <c r="AI284" s="73">
        <f t="shared" si="135"/>
        <v>0</v>
      </c>
      <c r="AJ284" s="73">
        <f t="shared" si="135"/>
        <v>0</v>
      </c>
      <c r="AK284" s="73">
        <f t="shared" si="135"/>
        <v>0</v>
      </c>
      <c r="AX284" s="10">
        <v>201906</v>
      </c>
      <c r="AY284" s="11">
        <f t="shared" si="110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136">IFERROR($AY284*BR$93/SUM($V$93:$CG$93),0)</f>
        <v>0</v>
      </c>
      <c r="BS284" s="73">
        <f t="shared" si="136"/>
        <v>0</v>
      </c>
      <c r="BT284" s="73">
        <f t="shared" si="136"/>
        <v>0</v>
      </c>
      <c r="BU284" s="73">
        <f t="shared" si="136"/>
        <v>0</v>
      </c>
      <c r="BV284" s="73">
        <f t="shared" si="136"/>
        <v>0</v>
      </c>
      <c r="BW284" s="73">
        <f t="shared" si="136"/>
        <v>0</v>
      </c>
      <c r="BX284" s="73">
        <f t="shared" si="136"/>
        <v>0</v>
      </c>
      <c r="BY284" s="73">
        <f t="shared" si="136"/>
        <v>0</v>
      </c>
      <c r="BZ284" s="73">
        <f t="shared" si="136"/>
        <v>0</v>
      </c>
      <c r="CA284" s="73">
        <f t="shared" si="136"/>
        <v>0</v>
      </c>
      <c r="CB284" s="73">
        <f t="shared" si="136"/>
        <v>0</v>
      </c>
      <c r="CC284" s="73">
        <f t="shared" si="136"/>
        <v>0</v>
      </c>
      <c r="CD284" s="73">
        <f t="shared" si="136"/>
        <v>0</v>
      </c>
      <c r="CE284" s="73">
        <f t="shared" si="136"/>
        <v>0</v>
      </c>
      <c r="CF284" s="73">
        <f t="shared" si="136"/>
        <v>0</v>
      </c>
      <c r="CG284" s="73">
        <f t="shared" si="136"/>
        <v>0</v>
      </c>
      <c r="CH284" s="2"/>
    </row>
    <row r="285" ht="15" customHeight="1" spans="2:86">
      <c r="B285" s="10">
        <v>201909</v>
      </c>
      <c r="C285" s="11">
        <f t="shared" si="109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37">IFERROR($C285*V$93/SUM($U$93:$AK$93),0)</f>
        <v>0</v>
      </c>
      <c r="W285" s="73">
        <f t="shared" si="137"/>
        <v>0</v>
      </c>
      <c r="X285" s="73">
        <f t="shared" si="137"/>
        <v>0</v>
      </c>
      <c r="Y285" s="73">
        <f t="shared" si="137"/>
        <v>0</v>
      </c>
      <c r="Z285" s="73">
        <f t="shared" si="137"/>
        <v>0</v>
      </c>
      <c r="AA285" s="73">
        <f t="shared" si="137"/>
        <v>0</v>
      </c>
      <c r="AB285" s="73">
        <f t="shared" si="137"/>
        <v>0</v>
      </c>
      <c r="AC285" s="73">
        <f t="shared" si="137"/>
        <v>0</v>
      </c>
      <c r="AD285" s="73">
        <f t="shared" si="137"/>
        <v>0</v>
      </c>
      <c r="AE285" s="73">
        <f t="shared" si="137"/>
        <v>0</v>
      </c>
      <c r="AF285" s="73">
        <f t="shared" si="137"/>
        <v>0</v>
      </c>
      <c r="AG285" s="73">
        <f t="shared" si="137"/>
        <v>0</v>
      </c>
      <c r="AH285" s="73">
        <f t="shared" si="137"/>
        <v>0</v>
      </c>
      <c r="AI285" s="73">
        <f t="shared" si="137"/>
        <v>0</v>
      </c>
      <c r="AJ285" s="73">
        <f t="shared" si="137"/>
        <v>0</v>
      </c>
      <c r="AK285" s="73">
        <f t="shared" si="137"/>
        <v>0</v>
      </c>
      <c r="AX285" s="10">
        <v>201909</v>
      </c>
      <c r="AY285" s="11">
        <f t="shared" si="110"/>
        <v>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138">IFERROR($AY285*BQ$93/SUM($U$93:$CG$93),0)</f>
        <v>0</v>
      </c>
      <c r="BR285" s="73">
        <f t="shared" si="138"/>
        <v>0</v>
      </c>
      <c r="BS285" s="73">
        <f t="shared" si="138"/>
        <v>0</v>
      </c>
      <c r="BT285" s="73">
        <f t="shared" si="138"/>
        <v>0</v>
      </c>
      <c r="BU285" s="73">
        <f t="shared" si="138"/>
        <v>0</v>
      </c>
      <c r="BV285" s="73">
        <f t="shared" si="138"/>
        <v>0</v>
      </c>
      <c r="BW285" s="73">
        <f t="shared" si="138"/>
        <v>0</v>
      </c>
      <c r="BX285" s="73">
        <f t="shared" si="138"/>
        <v>0</v>
      </c>
      <c r="BY285" s="73">
        <f t="shared" si="138"/>
        <v>0</v>
      </c>
      <c r="BZ285" s="73">
        <f t="shared" si="138"/>
        <v>0</v>
      </c>
      <c r="CA285" s="73">
        <f t="shared" si="138"/>
        <v>0</v>
      </c>
      <c r="CB285" s="73">
        <f t="shared" si="138"/>
        <v>0</v>
      </c>
      <c r="CC285" s="73">
        <f t="shared" si="138"/>
        <v>0</v>
      </c>
      <c r="CD285" s="73">
        <f t="shared" si="138"/>
        <v>0</v>
      </c>
      <c r="CE285" s="73">
        <f t="shared" si="138"/>
        <v>0</v>
      </c>
      <c r="CF285" s="73">
        <f t="shared" si="138"/>
        <v>0</v>
      </c>
      <c r="CG285" s="73">
        <f t="shared" si="138"/>
        <v>0</v>
      </c>
      <c r="CH285" s="2"/>
    </row>
    <row r="286" ht="15" customHeight="1" spans="2:86">
      <c r="B286" s="10">
        <v>201912</v>
      </c>
      <c r="C286" s="11">
        <f t="shared" si="109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39">IFERROR($C286*U$93/SUM($T$93:$AK$93),0)</f>
        <v>0</v>
      </c>
      <c r="V286" s="73">
        <f t="shared" si="139"/>
        <v>0</v>
      </c>
      <c r="W286" s="73">
        <f t="shared" si="139"/>
        <v>0</v>
      </c>
      <c r="X286" s="73">
        <f t="shared" si="139"/>
        <v>0</v>
      </c>
      <c r="Y286" s="73">
        <f t="shared" si="139"/>
        <v>0</v>
      </c>
      <c r="Z286" s="73">
        <f t="shared" si="139"/>
        <v>0</v>
      </c>
      <c r="AA286" s="73">
        <f t="shared" si="139"/>
        <v>0</v>
      </c>
      <c r="AB286" s="73">
        <f t="shared" si="139"/>
        <v>0</v>
      </c>
      <c r="AC286" s="73">
        <f t="shared" si="139"/>
        <v>0</v>
      </c>
      <c r="AD286" s="73">
        <f t="shared" si="139"/>
        <v>0</v>
      </c>
      <c r="AE286" s="73">
        <f t="shared" si="139"/>
        <v>0</v>
      </c>
      <c r="AF286" s="73">
        <f t="shared" si="139"/>
        <v>0</v>
      </c>
      <c r="AG286" s="73">
        <f t="shared" si="139"/>
        <v>0</v>
      </c>
      <c r="AH286" s="73">
        <f t="shared" si="139"/>
        <v>0</v>
      </c>
      <c r="AI286" s="73">
        <f t="shared" si="139"/>
        <v>0</v>
      </c>
      <c r="AJ286" s="73">
        <f t="shared" si="139"/>
        <v>0</v>
      </c>
      <c r="AK286" s="73">
        <f t="shared" si="139"/>
        <v>0</v>
      </c>
      <c r="AX286" s="10">
        <v>201912</v>
      </c>
      <c r="AY286" s="11">
        <f t="shared" si="110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140">IFERROR($AY286*BP$93/SUM($T$93:$CG$93),0)</f>
        <v>0</v>
      </c>
      <c r="BQ286" s="73">
        <f t="shared" si="140"/>
        <v>0</v>
      </c>
      <c r="BR286" s="73">
        <f t="shared" si="140"/>
        <v>0</v>
      </c>
      <c r="BS286" s="73">
        <f t="shared" si="140"/>
        <v>0</v>
      </c>
      <c r="BT286" s="73">
        <f t="shared" si="140"/>
        <v>0</v>
      </c>
      <c r="BU286" s="73">
        <f t="shared" si="140"/>
        <v>0</v>
      </c>
      <c r="BV286" s="73">
        <f t="shared" si="140"/>
        <v>0</v>
      </c>
      <c r="BW286" s="73">
        <f t="shared" si="140"/>
        <v>0</v>
      </c>
      <c r="BX286" s="73">
        <f t="shared" si="140"/>
        <v>0</v>
      </c>
      <c r="BY286" s="73">
        <f t="shared" si="140"/>
        <v>0</v>
      </c>
      <c r="BZ286" s="73">
        <f t="shared" si="140"/>
        <v>0</v>
      </c>
      <c r="CA286" s="73">
        <f t="shared" si="140"/>
        <v>0</v>
      </c>
      <c r="CB286" s="73">
        <f t="shared" si="140"/>
        <v>0</v>
      </c>
      <c r="CC286" s="73">
        <f t="shared" si="140"/>
        <v>0</v>
      </c>
      <c r="CD286" s="73">
        <f t="shared" si="140"/>
        <v>0</v>
      </c>
      <c r="CE286" s="73">
        <f t="shared" si="140"/>
        <v>0</v>
      </c>
      <c r="CF286" s="73">
        <f t="shared" si="140"/>
        <v>0</v>
      </c>
      <c r="CG286" s="73">
        <f t="shared" si="140"/>
        <v>0</v>
      </c>
      <c r="CH286" s="2"/>
    </row>
    <row r="287" ht="15" customHeight="1" spans="2:86">
      <c r="B287" s="10">
        <v>202003</v>
      </c>
      <c r="C287" s="11">
        <f t="shared" si="109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1">IFERROR($C287*T$93/SUM($S$93:$AK$93),0)</f>
        <v>0</v>
      </c>
      <c r="U287" s="73">
        <f t="shared" si="141"/>
        <v>0</v>
      </c>
      <c r="V287" s="73">
        <f t="shared" si="141"/>
        <v>0</v>
      </c>
      <c r="W287" s="73">
        <f t="shared" si="141"/>
        <v>0</v>
      </c>
      <c r="X287" s="73">
        <f t="shared" si="141"/>
        <v>0</v>
      </c>
      <c r="Y287" s="73">
        <f t="shared" si="141"/>
        <v>0</v>
      </c>
      <c r="Z287" s="73">
        <f t="shared" si="141"/>
        <v>0</v>
      </c>
      <c r="AA287" s="73">
        <f t="shared" si="141"/>
        <v>0</v>
      </c>
      <c r="AB287" s="73">
        <f t="shared" si="141"/>
        <v>0</v>
      </c>
      <c r="AC287" s="73">
        <f t="shared" si="141"/>
        <v>0</v>
      </c>
      <c r="AD287" s="73">
        <f t="shared" si="141"/>
        <v>0</v>
      </c>
      <c r="AE287" s="73">
        <f t="shared" si="141"/>
        <v>0</v>
      </c>
      <c r="AF287" s="73">
        <f t="shared" si="141"/>
        <v>0</v>
      </c>
      <c r="AG287" s="73">
        <f t="shared" si="141"/>
        <v>0</v>
      </c>
      <c r="AH287" s="73">
        <f t="shared" si="141"/>
        <v>0</v>
      </c>
      <c r="AI287" s="73">
        <f t="shared" si="141"/>
        <v>0</v>
      </c>
      <c r="AJ287" s="73">
        <f t="shared" si="141"/>
        <v>0</v>
      </c>
      <c r="AK287" s="73">
        <f t="shared" si="141"/>
        <v>0</v>
      </c>
      <c r="AX287" s="10">
        <v>202003</v>
      </c>
      <c r="AY287" s="11">
        <f t="shared" si="110"/>
        <v>0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142">IFERROR($AY287*BO$93/SUM($S$93:$CG$93),0)</f>
        <v>0</v>
      </c>
      <c r="BP287" s="73">
        <f t="shared" si="142"/>
        <v>0</v>
      </c>
      <c r="BQ287" s="73">
        <f t="shared" si="142"/>
        <v>0</v>
      </c>
      <c r="BR287" s="73">
        <f t="shared" si="142"/>
        <v>0</v>
      </c>
      <c r="BS287" s="73">
        <f t="shared" si="142"/>
        <v>0</v>
      </c>
      <c r="BT287" s="73">
        <f t="shared" si="142"/>
        <v>0</v>
      </c>
      <c r="BU287" s="73">
        <f t="shared" si="142"/>
        <v>0</v>
      </c>
      <c r="BV287" s="73">
        <f t="shared" si="142"/>
        <v>0</v>
      </c>
      <c r="BW287" s="73">
        <f t="shared" si="142"/>
        <v>0</v>
      </c>
      <c r="BX287" s="73">
        <f t="shared" si="142"/>
        <v>0</v>
      </c>
      <c r="BY287" s="73">
        <f t="shared" si="142"/>
        <v>0</v>
      </c>
      <c r="BZ287" s="73">
        <f t="shared" si="142"/>
        <v>0</v>
      </c>
      <c r="CA287" s="73">
        <f t="shared" si="142"/>
        <v>0</v>
      </c>
      <c r="CB287" s="73">
        <f t="shared" si="142"/>
        <v>0</v>
      </c>
      <c r="CC287" s="73">
        <f t="shared" si="142"/>
        <v>0</v>
      </c>
      <c r="CD287" s="73">
        <f t="shared" si="142"/>
        <v>0</v>
      </c>
      <c r="CE287" s="73">
        <f t="shared" si="142"/>
        <v>0</v>
      </c>
      <c r="CF287" s="73">
        <f t="shared" si="142"/>
        <v>0</v>
      </c>
      <c r="CG287" s="73">
        <f t="shared" si="142"/>
        <v>0</v>
      </c>
      <c r="CH287" s="2"/>
    </row>
    <row r="288" ht="15" customHeight="1" spans="2:86">
      <c r="B288" s="10">
        <v>202006</v>
      </c>
      <c r="C288" s="11">
        <f t="shared" si="109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3">IFERROR($C288*S$93/SUM($R$93:$AK$93),0)</f>
        <v>0</v>
      </c>
      <c r="T288" s="73">
        <f t="shared" si="143"/>
        <v>0</v>
      </c>
      <c r="U288" s="73">
        <f t="shared" si="143"/>
        <v>0</v>
      </c>
      <c r="V288" s="73">
        <f t="shared" si="143"/>
        <v>0</v>
      </c>
      <c r="W288" s="73">
        <f t="shared" si="143"/>
        <v>0</v>
      </c>
      <c r="X288" s="73">
        <f t="shared" si="143"/>
        <v>0</v>
      </c>
      <c r="Y288" s="73">
        <f t="shared" si="143"/>
        <v>0</v>
      </c>
      <c r="Z288" s="73">
        <f t="shared" si="143"/>
        <v>0</v>
      </c>
      <c r="AA288" s="73">
        <f t="shared" si="143"/>
        <v>0</v>
      </c>
      <c r="AB288" s="73">
        <f t="shared" si="143"/>
        <v>0</v>
      </c>
      <c r="AC288" s="73">
        <f t="shared" si="143"/>
        <v>0</v>
      </c>
      <c r="AD288" s="73">
        <f t="shared" si="143"/>
        <v>0</v>
      </c>
      <c r="AE288" s="73">
        <f t="shared" si="143"/>
        <v>0</v>
      </c>
      <c r="AF288" s="73">
        <f t="shared" si="143"/>
        <v>0</v>
      </c>
      <c r="AG288" s="73">
        <f t="shared" si="143"/>
        <v>0</v>
      </c>
      <c r="AH288" s="73">
        <f t="shared" si="143"/>
        <v>0</v>
      </c>
      <c r="AI288" s="73">
        <f t="shared" si="143"/>
        <v>0</v>
      </c>
      <c r="AJ288" s="73">
        <f t="shared" si="143"/>
        <v>0</v>
      </c>
      <c r="AK288" s="73">
        <f t="shared" si="143"/>
        <v>0</v>
      </c>
      <c r="AX288" s="10">
        <v>202006</v>
      </c>
      <c r="AY288" s="11">
        <f t="shared" ref="AY288:AY302" si="144">SUM(BF248,-AZ248)</f>
        <v>0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145">IFERROR($AY288*BN$93/SUM($BN$93:$CG$93),0)</f>
        <v>0</v>
      </c>
      <c r="BO288" s="73">
        <f t="shared" si="145"/>
        <v>0</v>
      </c>
      <c r="BP288" s="73">
        <f t="shared" si="145"/>
        <v>0</v>
      </c>
      <c r="BQ288" s="73">
        <f t="shared" si="145"/>
        <v>0</v>
      </c>
      <c r="BR288" s="73">
        <f t="shared" si="145"/>
        <v>0</v>
      </c>
      <c r="BS288" s="73">
        <f t="shared" si="145"/>
        <v>0</v>
      </c>
      <c r="BT288" s="73">
        <f t="shared" si="145"/>
        <v>0</v>
      </c>
      <c r="BU288" s="73">
        <f t="shared" si="145"/>
        <v>0</v>
      </c>
      <c r="BV288" s="73">
        <f t="shared" si="145"/>
        <v>0</v>
      </c>
      <c r="BW288" s="73">
        <f t="shared" si="145"/>
        <v>0</v>
      </c>
      <c r="BX288" s="73">
        <f t="shared" si="145"/>
        <v>0</v>
      </c>
      <c r="BY288" s="73">
        <f t="shared" si="145"/>
        <v>0</v>
      </c>
      <c r="BZ288" s="73">
        <f t="shared" si="145"/>
        <v>0</v>
      </c>
      <c r="CA288" s="73">
        <f t="shared" si="145"/>
        <v>0</v>
      </c>
      <c r="CB288" s="73">
        <f t="shared" si="145"/>
        <v>0</v>
      </c>
      <c r="CC288" s="73">
        <f t="shared" si="145"/>
        <v>0</v>
      </c>
      <c r="CD288" s="73">
        <f t="shared" si="145"/>
        <v>0</v>
      </c>
      <c r="CE288" s="73">
        <f t="shared" si="145"/>
        <v>0</v>
      </c>
      <c r="CF288" s="73">
        <f t="shared" si="145"/>
        <v>0</v>
      </c>
      <c r="CG288" s="73">
        <f t="shared" si="145"/>
        <v>0</v>
      </c>
      <c r="CH288" s="2"/>
    </row>
    <row r="289" ht="15" customHeight="1" spans="2:86">
      <c r="B289" s="10">
        <v>202009</v>
      </c>
      <c r="C289" s="11">
        <f t="shared" si="109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6">IFERROR($C289*R$93/SUM($Q$93:$AK$93),0)</f>
        <v>0</v>
      </c>
      <c r="S289" s="66">
        <f t="shared" si="146"/>
        <v>0</v>
      </c>
      <c r="T289" s="66">
        <f t="shared" si="146"/>
        <v>0</v>
      </c>
      <c r="U289" s="66">
        <f t="shared" si="146"/>
        <v>0</v>
      </c>
      <c r="V289" s="66">
        <f t="shared" si="146"/>
        <v>0</v>
      </c>
      <c r="W289" s="66">
        <f t="shared" si="146"/>
        <v>0</v>
      </c>
      <c r="X289" s="66">
        <f t="shared" si="146"/>
        <v>0</v>
      </c>
      <c r="Y289" s="66">
        <f t="shared" si="146"/>
        <v>0</v>
      </c>
      <c r="Z289" s="66">
        <f t="shared" si="146"/>
        <v>0</v>
      </c>
      <c r="AA289" s="66">
        <f t="shared" si="146"/>
        <v>0</v>
      </c>
      <c r="AB289" s="66">
        <f t="shared" si="146"/>
        <v>0</v>
      </c>
      <c r="AC289" s="66">
        <f t="shared" si="146"/>
        <v>0</v>
      </c>
      <c r="AD289" s="66">
        <f t="shared" si="146"/>
        <v>0</v>
      </c>
      <c r="AE289" s="66">
        <f t="shared" si="146"/>
        <v>0</v>
      </c>
      <c r="AF289" s="66">
        <f t="shared" si="146"/>
        <v>0</v>
      </c>
      <c r="AG289" s="66">
        <f t="shared" si="146"/>
        <v>0</v>
      </c>
      <c r="AH289" s="66">
        <f t="shared" si="146"/>
        <v>0</v>
      </c>
      <c r="AI289" s="66">
        <f t="shared" si="146"/>
        <v>0</v>
      </c>
      <c r="AJ289" s="66">
        <f t="shared" si="146"/>
        <v>0</v>
      </c>
      <c r="AK289" s="66">
        <f t="shared" si="146"/>
        <v>0</v>
      </c>
      <c r="AX289" s="10">
        <v>202009</v>
      </c>
      <c r="AY289" s="11">
        <f t="shared" si="144"/>
        <v>0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147">IFERROR($AY289*BM$93/SUM($BM$93:$CG$93),0)</f>
        <v>0</v>
      </c>
      <c r="BN289" s="66">
        <f t="shared" si="147"/>
        <v>0</v>
      </c>
      <c r="BO289" s="66">
        <f t="shared" si="147"/>
        <v>0</v>
      </c>
      <c r="BP289" s="66">
        <f t="shared" si="147"/>
        <v>0</v>
      </c>
      <c r="BQ289" s="66">
        <f t="shared" si="147"/>
        <v>0</v>
      </c>
      <c r="BR289" s="66">
        <f t="shared" si="147"/>
        <v>0</v>
      </c>
      <c r="BS289" s="66">
        <f t="shared" si="147"/>
        <v>0</v>
      </c>
      <c r="BT289" s="66">
        <f t="shared" si="147"/>
        <v>0</v>
      </c>
      <c r="BU289" s="66">
        <f t="shared" si="147"/>
        <v>0</v>
      </c>
      <c r="BV289" s="66">
        <f t="shared" si="147"/>
        <v>0</v>
      </c>
      <c r="BW289" s="66">
        <f t="shared" si="147"/>
        <v>0</v>
      </c>
      <c r="BX289" s="66">
        <f t="shared" si="147"/>
        <v>0</v>
      </c>
      <c r="BY289" s="66">
        <f t="shared" si="147"/>
        <v>0</v>
      </c>
      <c r="BZ289" s="66">
        <f t="shared" si="147"/>
        <v>0</v>
      </c>
      <c r="CA289" s="66">
        <f t="shared" si="147"/>
        <v>0</v>
      </c>
      <c r="CB289" s="66">
        <f t="shared" si="147"/>
        <v>0</v>
      </c>
      <c r="CC289" s="66">
        <f t="shared" si="147"/>
        <v>0</v>
      </c>
      <c r="CD289" s="66">
        <f t="shared" si="147"/>
        <v>0</v>
      </c>
      <c r="CE289" s="66">
        <f t="shared" si="147"/>
        <v>0</v>
      </c>
      <c r="CF289" s="66">
        <f t="shared" si="147"/>
        <v>0</v>
      </c>
      <c r="CG289" s="66">
        <f t="shared" si="147"/>
        <v>0</v>
      </c>
      <c r="CH289" s="2"/>
    </row>
    <row r="290" ht="15" customHeight="1" spans="2:86">
      <c r="B290" s="10">
        <v>202012</v>
      </c>
      <c r="C290" s="11">
        <f t="shared" si="109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48">IFERROR($C290*Q$93/SUM($P$93:$AK$93),0)</f>
        <v>0</v>
      </c>
      <c r="R290" s="66">
        <f t="shared" si="148"/>
        <v>0</v>
      </c>
      <c r="S290" s="66">
        <f t="shared" si="148"/>
        <v>0</v>
      </c>
      <c r="T290" s="66">
        <f t="shared" si="148"/>
        <v>0</v>
      </c>
      <c r="U290" s="66">
        <f t="shared" si="148"/>
        <v>0</v>
      </c>
      <c r="V290" s="66">
        <f t="shared" si="148"/>
        <v>0</v>
      </c>
      <c r="W290" s="66">
        <f t="shared" si="148"/>
        <v>0</v>
      </c>
      <c r="X290" s="66">
        <f t="shared" si="148"/>
        <v>0</v>
      </c>
      <c r="Y290" s="66">
        <f t="shared" si="148"/>
        <v>0</v>
      </c>
      <c r="Z290" s="66">
        <f t="shared" si="148"/>
        <v>0</v>
      </c>
      <c r="AA290" s="66">
        <f t="shared" si="148"/>
        <v>0</v>
      </c>
      <c r="AB290" s="66">
        <f t="shared" si="148"/>
        <v>0</v>
      </c>
      <c r="AC290" s="66">
        <f t="shared" si="148"/>
        <v>0</v>
      </c>
      <c r="AD290" s="66">
        <f t="shared" si="148"/>
        <v>0</v>
      </c>
      <c r="AE290" s="66">
        <f t="shared" si="148"/>
        <v>0</v>
      </c>
      <c r="AF290" s="66">
        <f t="shared" si="148"/>
        <v>0</v>
      </c>
      <c r="AG290" s="66">
        <f t="shared" si="148"/>
        <v>0</v>
      </c>
      <c r="AH290" s="66">
        <f t="shared" si="148"/>
        <v>0</v>
      </c>
      <c r="AI290" s="66">
        <f t="shared" si="148"/>
        <v>0</v>
      </c>
      <c r="AJ290" s="66">
        <f t="shared" si="148"/>
        <v>0</v>
      </c>
      <c r="AK290" s="66">
        <f t="shared" si="148"/>
        <v>0</v>
      </c>
      <c r="AX290" s="10">
        <v>202012</v>
      </c>
      <c r="AY290" s="11">
        <f t="shared" si="144"/>
        <v>0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149">IFERROR($AY290*BL$93/SUM($BL$93:$CG$93),0)</f>
        <v>0</v>
      </c>
      <c r="BM290" s="66">
        <f t="shared" si="149"/>
        <v>0</v>
      </c>
      <c r="BN290" s="66">
        <f t="shared" si="149"/>
        <v>0</v>
      </c>
      <c r="BO290" s="66">
        <f t="shared" si="149"/>
        <v>0</v>
      </c>
      <c r="BP290" s="66">
        <f t="shared" si="149"/>
        <v>0</v>
      </c>
      <c r="BQ290" s="66">
        <f t="shared" si="149"/>
        <v>0</v>
      </c>
      <c r="BR290" s="66">
        <f t="shared" si="149"/>
        <v>0</v>
      </c>
      <c r="BS290" s="66">
        <f t="shared" si="149"/>
        <v>0</v>
      </c>
      <c r="BT290" s="66">
        <f t="shared" si="149"/>
        <v>0</v>
      </c>
      <c r="BU290" s="66">
        <f t="shared" si="149"/>
        <v>0</v>
      </c>
      <c r="BV290" s="66">
        <f t="shared" si="149"/>
        <v>0</v>
      </c>
      <c r="BW290" s="66">
        <f t="shared" si="149"/>
        <v>0</v>
      </c>
      <c r="BX290" s="66">
        <f t="shared" si="149"/>
        <v>0</v>
      </c>
      <c r="BY290" s="66">
        <f t="shared" si="149"/>
        <v>0</v>
      </c>
      <c r="BZ290" s="66">
        <f t="shared" si="149"/>
        <v>0</v>
      </c>
      <c r="CA290" s="66">
        <f t="shared" si="149"/>
        <v>0</v>
      </c>
      <c r="CB290" s="66">
        <f t="shared" si="149"/>
        <v>0</v>
      </c>
      <c r="CC290" s="66">
        <f t="shared" si="149"/>
        <v>0</v>
      </c>
      <c r="CD290" s="66">
        <f t="shared" si="149"/>
        <v>0</v>
      </c>
      <c r="CE290" s="66">
        <f t="shared" si="149"/>
        <v>0</v>
      </c>
      <c r="CF290" s="66">
        <f t="shared" si="149"/>
        <v>0</v>
      </c>
      <c r="CG290" s="66">
        <f t="shared" si="149"/>
        <v>0</v>
      </c>
      <c r="CH290" s="2"/>
    </row>
    <row r="291" ht="15" customHeight="1" spans="2:86">
      <c r="B291" s="10">
        <v>202103</v>
      </c>
      <c r="C291" s="11">
        <f t="shared" si="109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50">IFERROR($C291*P$93/SUM($O$93:$AK$93),0)</f>
        <v>0</v>
      </c>
      <c r="Q291" s="66">
        <f t="shared" si="150"/>
        <v>0</v>
      </c>
      <c r="R291" s="66">
        <f t="shared" si="150"/>
        <v>0</v>
      </c>
      <c r="S291" s="66">
        <f t="shared" si="150"/>
        <v>0</v>
      </c>
      <c r="T291" s="66">
        <f t="shared" si="150"/>
        <v>0</v>
      </c>
      <c r="U291" s="66">
        <f t="shared" si="150"/>
        <v>0</v>
      </c>
      <c r="V291" s="66">
        <f t="shared" si="150"/>
        <v>0</v>
      </c>
      <c r="W291" s="66">
        <f t="shared" si="150"/>
        <v>0</v>
      </c>
      <c r="X291" s="66">
        <f t="shared" si="150"/>
        <v>0</v>
      </c>
      <c r="Y291" s="66">
        <f t="shared" si="150"/>
        <v>0</v>
      </c>
      <c r="Z291" s="66">
        <f t="shared" si="150"/>
        <v>0</v>
      </c>
      <c r="AA291" s="66">
        <f t="shared" si="150"/>
        <v>0</v>
      </c>
      <c r="AB291" s="66">
        <f t="shared" si="150"/>
        <v>0</v>
      </c>
      <c r="AC291" s="66">
        <f t="shared" si="150"/>
        <v>0</v>
      </c>
      <c r="AD291" s="66">
        <f t="shared" si="150"/>
        <v>0</v>
      </c>
      <c r="AE291" s="66">
        <f t="shared" si="150"/>
        <v>0</v>
      </c>
      <c r="AF291" s="66">
        <f t="shared" si="150"/>
        <v>0</v>
      </c>
      <c r="AG291" s="66">
        <f t="shared" si="150"/>
        <v>0</v>
      </c>
      <c r="AH291" s="66">
        <f t="shared" si="150"/>
        <v>0</v>
      </c>
      <c r="AI291" s="66">
        <f t="shared" si="150"/>
        <v>0</v>
      </c>
      <c r="AJ291" s="66">
        <f t="shared" si="150"/>
        <v>0</v>
      </c>
      <c r="AK291" s="66">
        <f t="shared" si="150"/>
        <v>0</v>
      </c>
      <c r="AX291" s="10">
        <v>202103</v>
      </c>
      <c r="AY291" s="11">
        <f t="shared" si="144"/>
        <v>0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151">IFERROR($AY291*BK$93/SUM($BK$93:$CG$93),0)</f>
        <v>0</v>
      </c>
      <c r="BL291" s="66">
        <f t="shared" si="151"/>
        <v>0</v>
      </c>
      <c r="BM291" s="66">
        <f t="shared" si="151"/>
        <v>0</v>
      </c>
      <c r="BN291" s="66">
        <f t="shared" si="151"/>
        <v>0</v>
      </c>
      <c r="BO291" s="66">
        <f t="shared" si="151"/>
        <v>0</v>
      </c>
      <c r="BP291" s="66">
        <f t="shared" si="151"/>
        <v>0</v>
      </c>
      <c r="BQ291" s="66">
        <f t="shared" si="151"/>
        <v>0</v>
      </c>
      <c r="BR291" s="66">
        <f t="shared" si="151"/>
        <v>0</v>
      </c>
      <c r="BS291" s="66">
        <f t="shared" si="151"/>
        <v>0</v>
      </c>
      <c r="BT291" s="66">
        <f t="shared" si="151"/>
        <v>0</v>
      </c>
      <c r="BU291" s="66">
        <f t="shared" si="151"/>
        <v>0</v>
      </c>
      <c r="BV291" s="66">
        <f t="shared" si="151"/>
        <v>0</v>
      </c>
      <c r="BW291" s="66">
        <f t="shared" si="151"/>
        <v>0</v>
      </c>
      <c r="BX291" s="66">
        <f t="shared" si="151"/>
        <v>0</v>
      </c>
      <c r="BY291" s="66">
        <f t="shared" si="151"/>
        <v>0</v>
      </c>
      <c r="BZ291" s="66">
        <f t="shared" si="151"/>
        <v>0</v>
      </c>
      <c r="CA291" s="66">
        <f t="shared" si="151"/>
        <v>0</v>
      </c>
      <c r="CB291" s="66">
        <f t="shared" si="151"/>
        <v>0</v>
      </c>
      <c r="CC291" s="66">
        <f t="shared" si="151"/>
        <v>0</v>
      </c>
      <c r="CD291" s="66">
        <f t="shared" si="151"/>
        <v>0</v>
      </c>
      <c r="CE291" s="66">
        <f t="shared" si="151"/>
        <v>0</v>
      </c>
      <c r="CF291" s="66">
        <f t="shared" si="151"/>
        <v>0</v>
      </c>
      <c r="CG291" s="66">
        <f t="shared" si="151"/>
        <v>0</v>
      </c>
      <c r="CH291" s="2"/>
    </row>
    <row r="292" ht="15" customHeight="1" spans="2:86">
      <c r="B292" s="10">
        <v>202106</v>
      </c>
      <c r="C292" s="11">
        <f t="shared" si="109"/>
        <v>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2">IFERROR($C292*O$93/SUM($N$93:$AK$93),0)</f>
        <v>0</v>
      </c>
      <c r="P292" s="66">
        <f t="shared" si="152"/>
        <v>0</v>
      </c>
      <c r="Q292" s="66">
        <f t="shared" si="152"/>
        <v>0</v>
      </c>
      <c r="R292" s="66">
        <f t="shared" si="152"/>
        <v>0</v>
      </c>
      <c r="S292" s="66">
        <f t="shared" si="152"/>
        <v>0</v>
      </c>
      <c r="T292" s="66">
        <f t="shared" si="152"/>
        <v>0</v>
      </c>
      <c r="U292" s="66">
        <f t="shared" si="152"/>
        <v>0</v>
      </c>
      <c r="V292" s="66">
        <f t="shared" si="152"/>
        <v>0</v>
      </c>
      <c r="W292" s="66">
        <f t="shared" si="152"/>
        <v>0</v>
      </c>
      <c r="X292" s="66">
        <f t="shared" si="152"/>
        <v>0</v>
      </c>
      <c r="Y292" s="66">
        <f t="shared" si="152"/>
        <v>0</v>
      </c>
      <c r="Z292" s="66">
        <f t="shared" si="152"/>
        <v>0</v>
      </c>
      <c r="AA292" s="66">
        <f t="shared" si="152"/>
        <v>0</v>
      </c>
      <c r="AB292" s="66">
        <f t="shared" si="152"/>
        <v>0</v>
      </c>
      <c r="AC292" s="66">
        <f t="shared" si="152"/>
        <v>0</v>
      </c>
      <c r="AD292" s="66">
        <f t="shared" si="152"/>
        <v>0</v>
      </c>
      <c r="AE292" s="66">
        <f t="shared" si="152"/>
        <v>0</v>
      </c>
      <c r="AF292" s="66">
        <f t="shared" si="152"/>
        <v>0</v>
      </c>
      <c r="AG292" s="66">
        <f t="shared" si="152"/>
        <v>0</v>
      </c>
      <c r="AH292" s="66">
        <f t="shared" si="152"/>
        <v>0</v>
      </c>
      <c r="AI292" s="66">
        <f t="shared" si="152"/>
        <v>0</v>
      </c>
      <c r="AJ292" s="66">
        <f t="shared" si="152"/>
        <v>0</v>
      </c>
      <c r="AK292" s="66">
        <f t="shared" si="152"/>
        <v>0</v>
      </c>
      <c r="AX292" s="10">
        <v>202106</v>
      </c>
      <c r="AY292" s="11">
        <f t="shared" si="144"/>
        <v>0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153">IFERROR($AY292*BJ$93/SUM($BJ$93:$CG$93),0)</f>
        <v>0</v>
      </c>
      <c r="BK292" s="66">
        <f t="shared" si="153"/>
        <v>0</v>
      </c>
      <c r="BL292" s="66">
        <f t="shared" si="153"/>
        <v>0</v>
      </c>
      <c r="BM292" s="66">
        <f t="shared" si="153"/>
        <v>0</v>
      </c>
      <c r="BN292" s="66">
        <f t="shared" si="153"/>
        <v>0</v>
      </c>
      <c r="BO292" s="66">
        <f t="shared" si="153"/>
        <v>0</v>
      </c>
      <c r="BP292" s="66">
        <f t="shared" si="153"/>
        <v>0</v>
      </c>
      <c r="BQ292" s="66">
        <f t="shared" si="153"/>
        <v>0</v>
      </c>
      <c r="BR292" s="66">
        <f t="shared" si="153"/>
        <v>0</v>
      </c>
      <c r="BS292" s="66">
        <f t="shared" si="153"/>
        <v>0</v>
      </c>
      <c r="BT292" s="66">
        <f t="shared" si="153"/>
        <v>0</v>
      </c>
      <c r="BU292" s="66">
        <f t="shared" si="153"/>
        <v>0</v>
      </c>
      <c r="BV292" s="66">
        <f t="shared" si="153"/>
        <v>0</v>
      </c>
      <c r="BW292" s="66">
        <f t="shared" si="153"/>
        <v>0</v>
      </c>
      <c r="BX292" s="66">
        <f t="shared" si="153"/>
        <v>0</v>
      </c>
      <c r="BY292" s="66">
        <f t="shared" si="153"/>
        <v>0</v>
      </c>
      <c r="BZ292" s="66">
        <f t="shared" si="153"/>
        <v>0</v>
      </c>
      <c r="CA292" s="66">
        <f t="shared" si="153"/>
        <v>0</v>
      </c>
      <c r="CB292" s="66">
        <f t="shared" si="153"/>
        <v>0</v>
      </c>
      <c r="CC292" s="66">
        <f t="shared" si="153"/>
        <v>0</v>
      </c>
      <c r="CD292" s="66">
        <f t="shared" si="153"/>
        <v>0</v>
      </c>
      <c r="CE292" s="66">
        <f t="shared" si="153"/>
        <v>0</v>
      </c>
      <c r="CF292" s="66">
        <f t="shared" si="153"/>
        <v>0</v>
      </c>
      <c r="CG292" s="66">
        <f t="shared" si="153"/>
        <v>0</v>
      </c>
      <c r="CH292" s="2"/>
    </row>
    <row r="293" ht="15" customHeight="1" spans="2:86">
      <c r="B293" s="10">
        <v>202109</v>
      </c>
      <c r="C293" s="11">
        <f t="shared" si="109"/>
        <v>6650750.22000003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4">IFERROR($C293*N$93/SUM($M$93:$AK$93),0)</f>
        <v>0</v>
      </c>
      <c r="O293" s="66">
        <f t="shared" si="154"/>
        <v>0</v>
      </c>
      <c r="P293" s="66">
        <f t="shared" si="154"/>
        <v>0</v>
      </c>
      <c r="Q293" s="66">
        <f t="shared" si="154"/>
        <v>0</v>
      </c>
      <c r="R293" s="66">
        <f t="shared" si="154"/>
        <v>0</v>
      </c>
      <c r="S293" s="66">
        <f t="shared" si="154"/>
        <v>0</v>
      </c>
      <c r="T293" s="66">
        <f t="shared" si="154"/>
        <v>0</v>
      </c>
      <c r="U293" s="66">
        <f t="shared" si="154"/>
        <v>0</v>
      </c>
      <c r="V293" s="66">
        <f t="shared" si="154"/>
        <v>0</v>
      </c>
      <c r="W293" s="66">
        <f t="shared" si="154"/>
        <v>0</v>
      </c>
      <c r="X293" s="66">
        <f t="shared" si="154"/>
        <v>0</v>
      </c>
      <c r="Y293" s="66">
        <f t="shared" si="154"/>
        <v>0</v>
      </c>
      <c r="Z293" s="66">
        <f t="shared" si="154"/>
        <v>0</v>
      </c>
      <c r="AA293" s="66">
        <f t="shared" si="154"/>
        <v>0</v>
      </c>
      <c r="AB293" s="66">
        <f t="shared" si="154"/>
        <v>0</v>
      </c>
      <c r="AC293" s="66">
        <f t="shared" si="154"/>
        <v>0</v>
      </c>
      <c r="AD293" s="66">
        <f t="shared" si="154"/>
        <v>0</v>
      </c>
      <c r="AE293" s="66">
        <f t="shared" si="154"/>
        <v>0</v>
      </c>
      <c r="AF293" s="66">
        <f t="shared" si="154"/>
        <v>0</v>
      </c>
      <c r="AG293" s="66">
        <f t="shared" si="154"/>
        <v>0</v>
      </c>
      <c r="AH293" s="66">
        <f t="shared" si="154"/>
        <v>0</v>
      </c>
      <c r="AI293" s="66">
        <f t="shared" si="154"/>
        <v>0</v>
      </c>
      <c r="AJ293" s="66">
        <f t="shared" si="154"/>
        <v>0</v>
      </c>
      <c r="AK293" s="66">
        <f t="shared" si="154"/>
        <v>0</v>
      </c>
      <c r="AX293" s="10">
        <v>202109</v>
      </c>
      <c r="AY293" s="11">
        <f t="shared" si="144"/>
        <v>5320600.13999999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155">IFERROR($AY293*BI$93/SUM($BI$93:$CG$93),0)</f>
        <v>0</v>
      </c>
      <c r="BJ293" s="66">
        <f t="shared" si="155"/>
        <v>0</v>
      </c>
      <c r="BK293" s="66">
        <f t="shared" si="155"/>
        <v>0</v>
      </c>
      <c r="BL293" s="66">
        <f t="shared" si="155"/>
        <v>0</v>
      </c>
      <c r="BM293" s="66">
        <f t="shared" si="155"/>
        <v>0</v>
      </c>
      <c r="BN293" s="66">
        <f t="shared" si="155"/>
        <v>0</v>
      </c>
      <c r="BO293" s="66">
        <f t="shared" si="155"/>
        <v>0</v>
      </c>
      <c r="BP293" s="66">
        <f t="shared" si="155"/>
        <v>0</v>
      </c>
      <c r="BQ293" s="66">
        <f t="shared" si="155"/>
        <v>0</v>
      </c>
      <c r="BR293" s="66">
        <f t="shared" si="155"/>
        <v>0</v>
      </c>
      <c r="BS293" s="66">
        <f t="shared" si="155"/>
        <v>0</v>
      </c>
      <c r="BT293" s="66">
        <f t="shared" si="155"/>
        <v>0</v>
      </c>
      <c r="BU293" s="66">
        <f t="shared" si="155"/>
        <v>0</v>
      </c>
      <c r="BV293" s="66">
        <f t="shared" si="155"/>
        <v>0</v>
      </c>
      <c r="BW293" s="66">
        <f t="shared" si="155"/>
        <v>0</v>
      </c>
      <c r="BX293" s="66">
        <f t="shared" si="155"/>
        <v>0</v>
      </c>
      <c r="BY293" s="66">
        <f t="shared" si="155"/>
        <v>0</v>
      </c>
      <c r="BZ293" s="66">
        <f t="shared" si="155"/>
        <v>0</v>
      </c>
      <c r="CA293" s="66">
        <f t="shared" si="155"/>
        <v>0</v>
      </c>
      <c r="CB293" s="66">
        <f t="shared" si="155"/>
        <v>0</v>
      </c>
      <c r="CC293" s="66">
        <f t="shared" si="155"/>
        <v>0</v>
      </c>
      <c r="CD293" s="66">
        <f t="shared" si="155"/>
        <v>0</v>
      </c>
      <c r="CE293" s="66">
        <f t="shared" si="155"/>
        <v>0</v>
      </c>
      <c r="CF293" s="66">
        <f t="shared" si="155"/>
        <v>0</v>
      </c>
      <c r="CG293" s="66">
        <f t="shared" si="155"/>
        <v>0</v>
      </c>
      <c r="CH293" s="2"/>
    </row>
    <row r="294" ht="15" customHeight="1" spans="2:86">
      <c r="B294" s="10">
        <v>202112</v>
      </c>
      <c r="C294" s="11">
        <f t="shared" si="109"/>
        <v>51056.7599999998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56">IFERROR($C294*M$93/SUM($L$93:$AK$93),0)</f>
        <v>0</v>
      </c>
      <c r="N294" s="66">
        <f t="shared" si="156"/>
        <v>0</v>
      </c>
      <c r="O294" s="66">
        <f t="shared" si="156"/>
        <v>0</v>
      </c>
      <c r="P294" s="66">
        <f t="shared" si="156"/>
        <v>0</v>
      </c>
      <c r="Q294" s="66">
        <f t="shared" si="156"/>
        <v>0</v>
      </c>
      <c r="R294" s="66">
        <f t="shared" si="156"/>
        <v>0</v>
      </c>
      <c r="S294" s="66">
        <f t="shared" si="156"/>
        <v>0</v>
      </c>
      <c r="T294" s="66">
        <f t="shared" si="156"/>
        <v>0</v>
      </c>
      <c r="U294" s="66">
        <f t="shared" si="156"/>
        <v>0</v>
      </c>
      <c r="V294" s="66">
        <f t="shared" si="156"/>
        <v>0</v>
      </c>
      <c r="W294" s="66">
        <f t="shared" si="156"/>
        <v>0</v>
      </c>
      <c r="X294" s="66">
        <f t="shared" si="156"/>
        <v>0</v>
      </c>
      <c r="Y294" s="66">
        <f t="shared" si="156"/>
        <v>0</v>
      </c>
      <c r="Z294" s="66">
        <f t="shared" si="156"/>
        <v>0</v>
      </c>
      <c r="AA294" s="66">
        <f t="shared" si="156"/>
        <v>0</v>
      </c>
      <c r="AB294" s="66">
        <f t="shared" si="156"/>
        <v>0</v>
      </c>
      <c r="AC294" s="66">
        <f t="shared" si="156"/>
        <v>0</v>
      </c>
      <c r="AD294" s="66">
        <f t="shared" si="156"/>
        <v>0</v>
      </c>
      <c r="AE294" s="66">
        <f t="shared" si="156"/>
        <v>0</v>
      </c>
      <c r="AF294" s="66">
        <f t="shared" si="156"/>
        <v>0</v>
      </c>
      <c r="AG294" s="66">
        <f t="shared" si="156"/>
        <v>0</v>
      </c>
      <c r="AH294" s="66">
        <f t="shared" si="156"/>
        <v>0</v>
      </c>
      <c r="AI294" s="66">
        <f t="shared" si="156"/>
        <v>0</v>
      </c>
      <c r="AJ294" s="66">
        <f t="shared" si="156"/>
        <v>0</v>
      </c>
      <c r="AK294" s="66">
        <f t="shared" si="156"/>
        <v>0</v>
      </c>
      <c r="AX294" s="10">
        <v>202112</v>
      </c>
      <c r="AY294" s="11">
        <f t="shared" si="144"/>
        <v>50102.1499999999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157">IFERROR($AY294*BH$93/SUM($BH$93:$CG$93),0)</f>
        <v>0</v>
      </c>
      <c r="BI294" s="66">
        <f t="shared" si="157"/>
        <v>0</v>
      </c>
      <c r="BJ294" s="66">
        <f t="shared" si="157"/>
        <v>0</v>
      </c>
      <c r="BK294" s="66">
        <f t="shared" si="157"/>
        <v>0</v>
      </c>
      <c r="BL294" s="66">
        <f t="shared" si="157"/>
        <v>0</v>
      </c>
      <c r="BM294" s="66">
        <f t="shared" si="157"/>
        <v>0</v>
      </c>
      <c r="BN294" s="66">
        <f t="shared" si="157"/>
        <v>0</v>
      </c>
      <c r="BO294" s="66">
        <f t="shared" si="157"/>
        <v>0</v>
      </c>
      <c r="BP294" s="66">
        <f t="shared" si="157"/>
        <v>0</v>
      </c>
      <c r="BQ294" s="66">
        <f t="shared" si="157"/>
        <v>0</v>
      </c>
      <c r="BR294" s="66">
        <f t="shared" si="157"/>
        <v>0</v>
      </c>
      <c r="BS294" s="66">
        <f t="shared" si="157"/>
        <v>0</v>
      </c>
      <c r="BT294" s="66">
        <f t="shared" si="157"/>
        <v>0</v>
      </c>
      <c r="BU294" s="66">
        <f t="shared" si="157"/>
        <v>0</v>
      </c>
      <c r="BV294" s="66">
        <f t="shared" si="157"/>
        <v>0</v>
      </c>
      <c r="BW294" s="66">
        <f t="shared" si="157"/>
        <v>0</v>
      </c>
      <c r="BX294" s="66">
        <f t="shared" si="157"/>
        <v>0</v>
      </c>
      <c r="BY294" s="66">
        <f t="shared" si="157"/>
        <v>0</v>
      </c>
      <c r="BZ294" s="66">
        <f t="shared" si="157"/>
        <v>0</v>
      </c>
      <c r="CA294" s="66">
        <f t="shared" si="157"/>
        <v>0</v>
      </c>
      <c r="CB294" s="66">
        <f t="shared" si="157"/>
        <v>0</v>
      </c>
      <c r="CC294" s="66">
        <f t="shared" si="157"/>
        <v>0</v>
      </c>
      <c r="CD294" s="66">
        <f t="shared" si="157"/>
        <v>0</v>
      </c>
      <c r="CE294" s="66">
        <f t="shared" si="157"/>
        <v>0</v>
      </c>
      <c r="CF294" s="66">
        <f t="shared" si="157"/>
        <v>0</v>
      </c>
      <c r="CG294" s="66">
        <f t="shared" si="157"/>
        <v>0</v>
      </c>
      <c r="CH294" s="2"/>
    </row>
    <row r="295" ht="15" customHeight="1" spans="2:86">
      <c r="B295" s="10">
        <v>202203</v>
      </c>
      <c r="C295" s="11">
        <f t="shared" si="109"/>
        <v>0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158">IFERROR($C295*L$93/SUM($K$93:$AK$93),0)</f>
        <v>0</v>
      </c>
      <c r="M295" s="66">
        <f t="shared" si="158"/>
        <v>0</v>
      </c>
      <c r="N295" s="66">
        <f t="shared" si="158"/>
        <v>0</v>
      </c>
      <c r="O295" s="66">
        <f t="shared" si="158"/>
        <v>0</v>
      </c>
      <c r="P295" s="66">
        <f t="shared" si="158"/>
        <v>0</v>
      </c>
      <c r="Q295" s="66">
        <f t="shared" si="158"/>
        <v>0</v>
      </c>
      <c r="R295" s="66">
        <f t="shared" si="158"/>
        <v>0</v>
      </c>
      <c r="S295" s="66">
        <f t="shared" si="158"/>
        <v>0</v>
      </c>
      <c r="T295" s="66">
        <f t="shared" si="158"/>
        <v>0</v>
      </c>
      <c r="U295" s="66">
        <f t="shared" si="158"/>
        <v>0</v>
      </c>
      <c r="V295" s="66">
        <f t="shared" si="158"/>
        <v>0</v>
      </c>
      <c r="W295" s="66">
        <f t="shared" si="158"/>
        <v>0</v>
      </c>
      <c r="X295" s="66">
        <f t="shared" si="158"/>
        <v>0</v>
      </c>
      <c r="Y295" s="66">
        <f t="shared" si="158"/>
        <v>0</v>
      </c>
      <c r="Z295" s="66">
        <f t="shared" si="158"/>
        <v>0</v>
      </c>
      <c r="AA295" s="66">
        <f t="shared" si="158"/>
        <v>0</v>
      </c>
      <c r="AB295" s="66">
        <f t="shared" si="158"/>
        <v>0</v>
      </c>
      <c r="AC295" s="66">
        <f t="shared" si="158"/>
        <v>0</v>
      </c>
      <c r="AD295" s="66">
        <f t="shared" si="158"/>
        <v>0</v>
      </c>
      <c r="AE295" s="66">
        <f t="shared" si="158"/>
        <v>0</v>
      </c>
      <c r="AF295" s="66">
        <f t="shared" si="158"/>
        <v>0</v>
      </c>
      <c r="AG295" s="66">
        <f t="shared" si="158"/>
        <v>0</v>
      </c>
      <c r="AH295" s="66">
        <f t="shared" si="158"/>
        <v>0</v>
      </c>
      <c r="AI295" s="66">
        <f t="shared" si="158"/>
        <v>0</v>
      </c>
      <c r="AJ295" s="66">
        <f t="shared" si="158"/>
        <v>0</v>
      </c>
      <c r="AK295" s="66">
        <f t="shared" si="158"/>
        <v>0</v>
      </c>
      <c r="AX295" s="10">
        <v>202203</v>
      </c>
      <c r="AY295" s="11">
        <f t="shared" si="144"/>
        <v>0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159">IFERROR($AY295*BG$93/SUM($BG$93:$CG$93),0)</f>
        <v>0</v>
      </c>
      <c r="BH295" s="66">
        <f t="shared" si="159"/>
        <v>0</v>
      </c>
      <c r="BI295" s="66">
        <f t="shared" si="159"/>
        <v>0</v>
      </c>
      <c r="BJ295" s="66">
        <f t="shared" si="159"/>
        <v>0</v>
      </c>
      <c r="BK295" s="66">
        <f t="shared" si="159"/>
        <v>0</v>
      </c>
      <c r="BL295" s="66">
        <f t="shared" si="159"/>
        <v>0</v>
      </c>
      <c r="BM295" s="66">
        <f t="shared" si="159"/>
        <v>0</v>
      </c>
      <c r="BN295" s="66">
        <f t="shared" si="159"/>
        <v>0</v>
      </c>
      <c r="BO295" s="66">
        <f t="shared" si="159"/>
        <v>0</v>
      </c>
      <c r="BP295" s="66">
        <f t="shared" si="159"/>
        <v>0</v>
      </c>
      <c r="BQ295" s="66">
        <f t="shared" si="159"/>
        <v>0</v>
      </c>
      <c r="BR295" s="66">
        <f t="shared" si="159"/>
        <v>0</v>
      </c>
      <c r="BS295" s="66">
        <f t="shared" si="159"/>
        <v>0</v>
      </c>
      <c r="BT295" s="66">
        <f t="shared" si="159"/>
        <v>0</v>
      </c>
      <c r="BU295" s="66">
        <f t="shared" si="159"/>
        <v>0</v>
      </c>
      <c r="BV295" s="66">
        <f t="shared" si="159"/>
        <v>0</v>
      </c>
      <c r="BW295" s="66">
        <f t="shared" si="159"/>
        <v>0</v>
      </c>
      <c r="BX295" s="66">
        <f t="shared" si="159"/>
        <v>0</v>
      </c>
      <c r="BY295" s="66">
        <f t="shared" si="159"/>
        <v>0</v>
      </c>
      <c r="BZ295" s="66">
        <f t="shared" si="159"/>
        <v>0</v>
      </c>
      <c r="CA295" s="66">
        <f t="shared" si="159"/>
        <v>0</v>
      </c>
      <c r="CB295" s="66">
        <f t="shared" si="159"/>
        <v>0</v>
      </c>
      <c r="CC295" s="66">
        <f t="shared" si="159"/>
        <v>0</v>
      </c>
      <c r="CD295" s="66">
        <f t="shared" si="159"/>
        <v>0</v>
      </c>
      <c r="CE295" s="66">
        <f t="shared" si="159"/>
        <v>0</v>
      </c>
      <c r="CF295" s="66">
        <f t="shared" si="159"/>
        <v>0</v>
      </c>
      <c r="CG295" s="66">
        <f t="shared" si="159"/>
        <v>0</v>
      </c>
      <c r="CH295" s="2"/>
    </row>
    <row r="296" ht="15" customHeight="1" spans="2:86">
      <c r="B296" s="10">
        <v>202206</v>
      </c>
      <c r="C296" s="11">
        <f t="shared" si="109"/>
        <v>53497.5800000001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160">IFERROR($C296*K$93/SUM($J$93:$AK$93),0)</f>
        <v>0</v>
      </c>
      <c r="L296" s="66">
        <f t="shared" si="160"/>
        <v>0</v>
      </c>
      <c r="M296" s="66">
        <f t="shared" si="160"/>
        <v>0</v>
      </c>
      <c r="N296" s="66">
        <f t="shared" si="160"/>
        <v>0</v>
      </c>
      <c r="O296" s="66">
        <f t="shared" si="160"/>
        <v>0</v>
      </c>
      <c r="P296" s="66">
        <f t="shared" si="160"/>
        <v>0</v>
      </c>
      <c r="Q296" s="66">
        <f t="shared" si="160"/>
        <v>0</v>
      </c>
      <c r="R296" s="66">
        <f t="shared" si="160"/>
        <v>0</v>
      </c>
      <c r="S296" s="66">
        <f t="shared" si="160"/>
        <v>0</v>
      </c>
      <c r="T296" s="66">
        <f t="shared" si="160"/>
        <v>0</v>
      </c>
      <c r="U296" s="66">
        <f t="shared" si="160"/>
        <v>0</v>
      </c>
      <c r="V296" s="66">
        <f t="shared" si="160"/>
        <v>0</v>
      </c>
      <c r="W296" s="66">
        <f t="shared" si="160"/>
        <v>0</v>
      </c>
      <c r="X296" s="66">
        <f t="shared" si="160"/>
        <v>0</v>
      </c>
      <c r="Y296" s="66">
        <f t="shared" si="160"/>
        <v>0</v>
      </c>
      <c r="Z296" s="66">
        <f t="shared" si="160"/>
        <v>0</v>
      </c>
      <c r="AA296" s="66">
        <f t="shared" si="160"/>
        <v>0</v>
      </c>
      <c r="AB296" s="66">
        <f t="shared" si="160"/>
        <v>0</v>
      </c>
      <c r="AC296" s="66">
        <f t="shared" si="160"/>
        <v>0</v>
      </c>
      <c r="AD296" s="66">
        <f t="shared" si="160"/>
        <v>0</v>
      </c>
      <c r="AE296" s="66">
        <f t="shared" si="160"/>
        <v>0</v>
      </c>
      <c r="AF296" s="66">
        <f t="shared" si="160"/>
        <v>0</v>
      </c>
      <c r="AG296" s="66">
        <f t="shared" si="160"/>
        <v>0</v>
      </c>
      <c r="AH296" s="66">
        <f t="shared" si="160"/>
        <v>0</v>
      </c>
      <c r="AI296" s="66">
        <f t="shared" si="160"/>
        <v>0</v>
      </c>
      <c r="AJ296" s="66">
        <f t="shared" si="160"/>
        <v>0</v>
      </c>
      <c r="AK296" s="66">
        <f t="shared" si="160"/>
        <v>0</v>
      </c>
      <c r="AX296" s="10">
        <v>202206</v>
      </c>
      <c r="AY296" s="11">
        <f t="shared" si="144"/>
        <v>42798.0699999998</v>
      </c>
      <c r="AZ296" s="11"/>
      <c r="BA296" s="11"/>
      <c r="BB296" s="11"/>
      <c r="BC296" s="11"/>
      <c r="BD296" s="11"/>
      <c r="BE296" s="11"/>
      <c r="BF296" s="66">
        <f t="shared" ref="BF296:CG296" si="161">IFERROR($AY296*BF$93/SUM($BF$93:$CG$93),0)</f>
        <v>0</v>
      </c>
      <c r="BG296" s="66">
        <f t="shared" si="161"/>
        <v>0</v>
      </c>
      <c r="BH296" s="66">
        <f t="shared" si="161"/>
        <v>0</v>
      </c>
      <c r="BI296" s="66">
        <f t="shared" si="161"/>
        <v>0</v>
      </c>
      <c r="BJ296" s="66">
        <f t="shared" si="161"/>
        <v>0</v>
      </c>
      <c r="BK296" s="66">
        <f t="shared" si="161"/>
        <v>0</v>
      </c>
      <c r="BL296" s="66">
        <f t="shared" si="161"/>
        <v>0</v>
      </c>
      <c r="BM296" s="66">
        <f t="shared" si="161"/>
        <v>0</v>
      </c>
      <c r="BN296" s="66">
        <f t="shared" si="161"/>
        <v>0</v>
      </c>
      <c r="BO296" s="66">
        <f t="shared" si="161"/>
        <v>0</v>
      </c>
      <c r="BP296" s="66">
        <f t="shared" si="161"/>
        <v>0</v>
      </c>
      <c r="BQ296" s="66">
        <f t="shared" si="161"/>
        <v>0</v>
      </c>
      <c r="BR296" s="66">
        <f t="shared" si="161"/>
        <v>0</v>
      </c>
      <c r="BS296" s="66">
        <f t="shared" si="161"/>
        <v>0</v>
      </c>
      <c r="BT296" s="66">
        <f t="shared" si="161"/>
        <v>0</v>
      </c>
      <c r="BU296" s="66">
        <f t="shared" si="161"/>
        <v>0</v>
      </c>
      <c r="BV296" s="66">
        <f t="shared" si="161"/>
        <v>0</v>
      </c>
      <c r="BW296" s="66">
        <f t="shared" si="161"/>
        <v>0</v>
      </c>
      <c r="BX296" s="66">
        <f t="shared" si="161"/>
        <v>0</v>
      </c>
      <c r="BY296" s="66">
        <f t="shared" si="161"/>
        <v>0</v>
      </c>
      <c r="BZ296" s="66">
        <f t="shared" si="161"/>
        <v>0</v>
      </c>
      <c r="CA296" s="66">
        <f t="shared" si="161"/>
        <v>0</v>
      </c>
      <c r="CB296" s="66">
        <f t="shared" si="161"/>
        <v>0</v>
      </c>
      <c r="CC296" s="66">
        <f t="shared" si="161"/>
        <v>0</v>
      </c>
      <c r="CD296" s="66">
        <f t="shared" si="161"/>
        <v>0</v>
      </c>
      <c r="CE296" s="66">
        <f t="shared" si="161"/>
        <v>0</v>
      </c>
      <c r="CF296" s="66">
        <f t="shared" si="161"/>
        <v>0</v>
      </c>
      <c r="CG296" s="66">
        <f t="shared" si="161"/>
        <v>0</v>
      </c>
      <c r="CH296" s="2"/>
    </row>
    <row r="297" ht="15" customHeight="1" spans="2:86">
      <c r="B297" s="10">
        <v>202209</v>
      </c>
      <c r="C297" s="11">
        <f t="shared" si="109"/>
        <v>21360719.86</v>
      </c>
      <c r="D297" s="11"/>
      <c r="E297" s="11"/>
      <c r="F297" s="11"/>
      <c r="G297" s="11"/>
      <c r="H297" s="11"/>
      <c r="I297" s="66">
        <f>IFERROR($C297*I$93/SUM($I$93:$AK$93),0)</f>
        <v>21360719.86</v>
      </c>
      <c r="J297" s="66">
        <f t="shared" ref="J297:AK297" si="162">IFERROR($C297*J$93/SUM($I$93:$AK$93),0)</f>
        <v>0</v>
      </c>
      <c r="K297" s="66">
        <f t="shared" si="162"/>
        <v>0</v>
      </c>
      <c r="L297" s="66">
        <f t="shared" si="162"/>
        <v>0</v>
      </c>
      <c r="M297" s="66">
        <f t="shared" si="162"/>
        <v>0</v>
      </c>
      <c r="N297" s="66">
        <f t="shared" si="162"/>
        <v>0</v>
      </c>
      <c r="O297" s="66">
        <f t="shared" si="162"/>
        <v>0</v>
      </c>
      <c r="P297" s="66">
        <f t="shared" si="162"/>
        <v>0</v>
      </c>
      <c r="Q297" s="66">
        <f t="shared" si="162"/>
        <v>0</v>
      </c>
      <c r="R297" s="66">
        <f t="shared" si="162"/>
        <v>0</v>
      </c>
      <c r="S297" s="66">
        <f t="shared" si="162"/>
        <v>0</v>
      </c>
      <c r="T297" s="66">
        <f t="shared" si="162"/>
        <v>0</v>
      </c>
      <c r="U297" s="66">
        <f t="shared" si="162"/>
        <v>0</v>
      </c>
      <c r="V297" s="66">
        <f t="shared" si="162"/>
        <v>0</v>
      </c>
      <c r="W297" s="66">
        <f t="shared" si="162"/>
        <v>0</v>
      </c>
      <c r="X297" s="66">
        <f t="shared" si="162"/>
        <v>0</v>
      </c>
      <c r="Y297" s="66">
        <f t="shared" si="162"/>
        <v>0</v>
      </c>
      <c r="Z297" s="66">
        <f t="shared" si="162"/>
        <v>0</v>
      </c>
      <c r="AA297" s="66">
        <f t="shared" si="162"/>
        <v>0</v>
      </c>
      <c r="AB297" s="66">
        <f t="shared" si="162"/>
        <v>0</v>
      </c>
      <c r="AC297" s="66">
        <f t="shared" si="162"/>
        <v>0</v>
      </c>
      <c r="AD297" s="66">
        <f t="shared" si="162"/>
        <v>0</v>
      </c>
      <c r="AE297" s="66">
        <f t="shared" si="162"/>
        <v>0</v>
      </c>
      <c r="AF297" s="66">
        <f t="shared" si="162"/>
        <v>0</v>
      </c>
      <c r="AG297" s="66">
        <f t="shared" si="162"/>
        <v>0</v>
      </c>
      <c r="AH297" s="66">
        <f t="shared" si="162"/>
        <v>0</v>
      </c>
      <c r="AI297" s="66">
        <f t="shared" si="162"/>
        <v>0</v>
      </c>
      <c r="AJ297" s="66">
        <f t="shared" si="162"/>
        <v>0</v>
      </c>
      <c r="AK297" s="66">
        <f t="shared" si="162"/>
        <v>0</v>
      </c>
      <c r="AX297" s="10">
        <v>202209</v>
      </c>
      <c r="AY297" s="11">
        <f t="shared" si="144"/>
        <v>17174679.35</v>
      </c>
      <c r="AZ297" s="11"/>
      <c r="BA297" s="11"/>
      <c r="BB297" s="11"/>
      <c r="BC297" s="11"/>
      <c r="BD297" s="11"/>
      <c r="BE297" s="66">
        <f t="shared" ref="BE297:CG297" si="163">IFERROR($AY297*BE$93/SUM($BE$93:$CG$93),0)</f>
        <v>17174679.35</v>
      </c>
      <c r="BF297" s="66">
        <f t="shared" si="163"/>
        <v>0</v>
      </c>
      <c r="BG297" s="66">
        <f t="shared" si="163"/>
        <v>0</v>
      </c>
      <c r="BH297" s="66">
        <f t="shared" si="163"/>
        <v>0</v>
      </c>
      <c r="BI297" s="66">
        <f t="shared" si="163"/>
        <v>0</v>
      </c>
      <c r="BJ297" s="66">
        <f t="shared" si="163"/>
        <v>0</v>
      </c>
      <c r="BK297" s="66">
        <f t="shared" si="163"/>
        <v>0</v>
      </c>
      <c r="BL297" s="66">
        <f t="shared" si="163"/>
        <v>0</v>
      </c>
      <c r="BM297" s="66">
        <f t="shared" si="163"/>
        <v>0</v>
      </c>
      <c r="BN297" s="66">
        <f t="shared" si="163"/>
        <v>0</v>
      </c>
      <c r="BO297" s="66">
        <f t="shared" si="163"/>
        <v>0</v>
      </c>
      <c r="BP297" s="66">
        <f t="shared" si="163"/>
        <v>0</v>
      </c>
      <c r="BQ297" s="66">
        <f t="shared" si="163"/>
        <v>0</v>
      </c>
      <c r="BR297" s="66">
        <f t="shared" si="163"/>
        <v>0</v>
      </c>
      <c r="BS297" s="66">
        <f t="shared" si="163"/>
        <v>0</v>
      </c>
      <c r="BT297" s="66">
        <f t="shared" si="163"/>
        <v>0</v>
      </c>
      <c r="BU297" s="66">
        <f t="shared" si="163"/>
        <v>0</v>
      </c>
      <c r="BV297" s="66">
        <f t="shared" si="163"/>
        <v>0</v>
      </c>
      <c r="BW297" s="66">
        <f t="shared" si="163"/>
        <v>0</v>
      </c>
      <c r="BX297" s="66">
        <f t="shared" si="163"/>
        <v>0</v>
      </c>
      <c r="BY297" s="66">
        <f t="shared" si="163"/>
        <v>0</v>
      </c>
      <c r="BZ297" s="66">
        <f t="shared" si="163"/>
        <v>0</v>
      </c>
      <c r="CA297" s="66">
        <f t="shared" si="163"/>
        <v>0</v>
      </c>
      <c r="CB297" s="66">
        <f t="shared" si="163"/>
        <v>0</v>
      </c>
      <c r="CC297" s="66">
        <f t="shared" si="163"/>
        <v>0</v>
      </c>
      <c r="CD297" s="66">
        <f t="shared" si="163"/>
        <v>0</v>
      </c>
      <c r="CE297" s="66">
        <f t="shared" si="163"/>
        <v>0</v>
      </c>
      <c r="CF297" s="66">
        <f t="shared" si="163"/>
        <v>0</v>
      </c>
      <c r="CG297" s="66">
        <f t="shared" si="163"/>
        <v>0</v>
      </c>
      <c r="CH297" s="2"/>
    </row>
    <row r="298" ht="15" customHeight="1" spans="2:86">
      <c r="B298" s="10">
        <v>202212</v>
      </c>
      <c r="C298" s="11">
        <f t="shared" si="109"/>
        <v>1989762.53</v>
      </c>
      <c r="D298" s="11"/>
      <c r="E298" s="11"/>
      <c r="F298" s="11"/>
      <c r="G298" s="11"/>
      <c r="H298" s="11">
        <f>IFERROR($C298*H$93/SUM($H$93:$AK$93),0)</f>
        <v>0</v>
      </c>
      <c r="I298" s="11">
        <f t="shared" ref="I298:AK298" si="164">IFERROR($C298*I$93/SUM($H$93:$AK$93),0)</f>
        <v>1989762.53</v>
      </c>
      <c r="J298" s="11">
        <f t="shared" si="164"/>
        <v>0</v>
      </c>
      <c r="K298" s="11">
        <f t="shared" si="164"/>
        <v>0</v>
      </c>
      <c r="L298" s="11">
        <f t="shared" si="164"/>
        <v>0</v>
      </c>
      <c r="M298" s="11">
        <f t="shared" si="164"/>
        <v>0</v>
      </c>
      <c r="N298" s="11">
        <f t="shared" si="164"/>
        <v>0</v>
      </c>
      <c r="O298" s="11">
        <f t="shared" si="164"/>
        <v>0</v>
      </c>
      <c r="P298" s="11">
        <f t="shared" si="164"/>
        <v>0</v>
      </c>
      <c r="Q298" s="11">
        <f t="shared" si="164"/>
        <v>0</v>
      </c>
      <c r="R298" s="11">
        <f t="shared" si="164"/>
        <v>0</v>
      </c>
      <c r="S298" s="11">
        <f t="shared" si="164"/>
        <v>0</v>
      </c>
      <c r="T298" s="11">
        <f t="shared" si="164"/>
        <v>0</v>
      </c>
      <c r="U298" s="11">
        <f t="shared" si="164"/>
        <v>0</v>
      </c>
      <c r="V298" s="11">
        <f t="shared" si="164"/>
        <v>0</v>
      </c>
      <c r="W298" s="11">
        <f t="shared" si="164"/>
        <v>0</v>
      </c>
      <c r="X298" s="11">
        <f t="shared" si="164"/>
        <v>0</v>
      </c>
      <c r="Y298" s="11">
        <f t="shared" si="164"/>
        <v>0</v>
      </c>
      <c r="Z298" s="11">
        <f t="shared" si="164"/>
        <v>0</v>
      </c>
      <c r="AA298" s="11">
        <f t="shared" si="164"/>
        <v>0</v>
      </c>
      <c r="AB298" s="11">
        <f t="shared" si="164"/>
        <v>0</v>
      </c>
      <c r="AC298" s="11">
        <f t="shared" si="164"/>
        <v>0</v>
      </c>
      <c r="AD298" s="11">
        <f t="shared" si="164"/>
        <v>0</v>
      </c>
      <c r="AE298" s="11">
        <f t="shared" si="164"/>
        <v>0</v>
      </c>
      <c r="AF298" s="11">
        <f t="shared" si="164"/>
        <v>0</v>
      </c>
      <c r="AG298" s="11">
        <f t="shared" si="164"/>
        <v>0</v>
      </c>
      <c r="AH298" s="11">
        <f t="shared" si="164"/>
        <v>0</v>
      </c>
      <c r="AI298" s="11">
        <f t="shared" si="164"/>
        <v>0</v>
      </c>
      <c r="AJ298" s="11">
        <f t="shared" si="164"/>
        <v>0</v>
      </c>
      <c r="AK298" s="11">
        <f t="shared" si="164"/>
        <v>0</v>
      </c>
      <c r="AX298" s="10">
        <v>202212</v>
      </c>
      <c r="AY298" s="11">
        <f t="shared" si="144"/>
        <v>1980068.12</v>
      </c>
      <c r="AZ298" s="11"/>
      <c r="BA298" s="11"/>
      <c r="BB298" s="11"/>
      <c r="BC298" s="11"/>
      <c r="BD298" s="11">
        <f t="shared" ref="BD298:CG298" si="165">IFERROR($AY298*BD$93/SUM($BD$93:$CG$93),0)</f>
        <v>0</v>
      </c>
      <c r="BE298" s="11">
        <f t="shared" si="165"/>
        <v>1980068.12</v>
      </c>
      <c r="BF298" s="11">
        <f t="shared" si="165"/>
        <v>0</v>
      </c>
      <c r="BG298" s="11">
        <f t="shared" si="165"/>
        <v>0</v>
      </c>
      <c r="BH298" s="11">
        <f t="shared" si="165"/>
        <v>0</v>
      </c>
      <c r="BI298" s="11">
        <f t="shared" si="165"/>
        <v>0</v>
      </c>
      <c r="BJ298" s="11">
        <f t="shared" si="165"/>
        <v>0</v>
      </c>
      <c r="BK298" s="11">
        <f t="shared" si="165"/>
        <v>0</v>
      </c>
      <c r="BL298" s="11">
        <f t="shared" si="165"/>
        <v>0</v>
      </c>
      <c r="BM298" s="11">
        <f t="shared" si="165"/>
        <v>0</v>
      </c>
      <c r="BN298" s="11">
        <f t="shared" si="165"/>
        <v>0</v>
      </c>
      <c r="BO298" s="11">
        <f t="shared" si="165"/>
        <v>0</v>
      </c>
      <c r="BP298" s="11">
        <f t="shared" si="165"/>
        <v>0</v>
      </c>
      <c r="BQ298" s="11">
        <f t="shared" si="165"/>
        <v>0</v>
      </c>
      <c r="BR298" s="11">
        <f t="shared" si="165"/>
        <v>0</v>
      </c>
      <c r="BS298" s="11">
        <f t="shared" si="165"/>
        <v>0</v>
      </c>
      <c r="BT298" s="11">
        <f t="shared" si="165"/>
        <v>0</v>
      </c>
      <c r="BU298" s="11">
        <f t="shared" si="165"/>
        <v>0</v>
      </c>
      <c r="BV298" s="11">
        <f t="shared" si="165"/>
        <v>0</v>
      </c>
      <c r="BW298" s="11">
        <f t="shared" si="165"/>
        <v>0</v>
      </c>
      <c r="BX298" s="11">
        <f t="shared" si="165"/>
        <v>0</v>
      </c>
      <c r="BY298" s="11">
        <f t="shared" si="165"/>
        <v>0</v>
      </c>
      <c r="BZ298" s="11">
        <f t="shared" si="165"/>
        <v>0</v>
      </c>
      <c r="CA298" s="11">
        <f t="shared" si="165"/>
        <v>0</v>
      </c>
      <c r="CB298" s="11">
        <f t="shared" si="165"/>
        <v>0</v>
      </c>
      <c r="CC298" s="11">
        <f t="shared" si="165"/>
        <v>0</v>
      </c>
      <c r="CD298" s="11">
        <f t="shared" si="165"/>
        <v>0</v>
      </c>
      <c r="CE298" s="11">
        <f t="shared" si="165"/>
        <v>0</v>
      </c>
      <c r="CF298" s="11">
        <f t="shared" si="165"/>
        <v>0</v>
      </c>
      <c r="CG298" s="11">
        <f t="shared" si="165"/>
        <v>0</v>
      </c>
      <c r="CH298" s="2"/>
    </row>
    <row r="299" ht="15" customHeight="1" spans="2:86">
      <c r="B299" s="10">
        <v>202303</v>
      </c>
      <c r="C299" s="11">
        <f t="shared" si="109"/>
        <v>0</v>
      </c>
      <c r="D299" s="11"/>
      <c r="E299" s="11"/>
      <c r="F299" s="11"/>
      <c r="G299" s="11">
        <f>IFERROR($C299*G$93/SUM($G$93:$AK$93),0)</f>
        <v>0</v>
      </c>
      <c r="H299" s="11">
        <f t="shared" ref="H299:AK299" si="166">IFERROR($C299*H$93/SUM($G$93:$AK$93),0)</f>
        <v>0</v>
      </c>
      <c r="I299" s="11">
        <f t="shared" si="166"/>
        <v>0</v>
      </c>
      <c r="J299" s="11">
        <f t="shared" si="166"/>
        <v>0</v>
      </c>
      <c r="K299" s="11">
        <f t="shared" si="166"/>
        <v>0</v>
      </c>
      <c r="L299" s="11">
        <f t="shared" si="166"/>
        <v>0</v>
      </c>
      <c r="M299" s="11">
        <f t="shared" si="166"/>
        <v>0</v>
      </c>
      <c r="N299" s="11">
        <f t="shared" si="166"/>
        <v>0</v>
      </c>
      <c r="O299" s="11">
        <f t="shared" si="166"/>
        <v>0</v>
      </c>
      <c r="P299" s="11">
        <f t="shared" si="166"/>
        <v>0</v>
      </c>
      <c r="Q299" s="11">
        <f t="shared" si="166"/>
        <v>0</v>
      </c>
      <c r="R299" s="11">
        <f t="shared" si="166"/>
        <v>0</v>
      </c>
      <c r="S299" s="11">
        <f t="shared" si="166"/>
        <v>0</v>
      </c>
      <c r="T299" s="11">
        <f t="shared" si="166"/>
        <v>0</v>
      </c>
      <c r="U299" s="11">
        <f t="shared" si="166"/>
        <v>0</v>
      </c>
      <c r="V299" s="11">
        <f t="shared" si="166"/>
        <v>0</v>
      </c>
      <c r="W299" s="11">
        <f t="shared" si="166"/>
        <v>0</v>
      </c>
      <c r="X299" s="11">
        <f t="shared" si="166"/>
        <v>0</v>
      </c>
      <c r="Y299" s="11">
        <f t="shared" si="166"/>
        <v>0</v>
      </c>
      <c r="Z299" s="11">
        <f t="shared" si="166"/>
        <v>0</v>
      </c>
      <c r="AA299" s="11">
        <f t="shared" si="166"/>
        <v>0</v>
      </c>
      <c r="AB299" s="11">
        <f t="shared" si="166"/>
        <v>0</v>
      </c>
      <c r="AC299" s="11">
        <f t="shared" si="166"/>
        <v>0</v>
      </c>
      <c r="AD299" s="11">
        <f t="shared" si="166"/>
        <v>0</v>
      </c>
      <c r="AE299" s="11">
        <f t="shared" si="166"/>
        <v>0</v>
      </c>
      <c r="AF299" s="11">
        <f t="shared" si="166"/>
        <v>0</v>
      </c>
      <c r="AG299" s="11">
        <f t="shared" si="166"/>
        <v>0</v>
      </c>
      <c r="AH299" s="11">
        <f t="shared" si="166"/>
        <v>0</v>
      </c>
      <c r="AI299" s="11">
        <f t="shared" si="166"/>
        <v>0</v>
      </c>
      <c r="AJ299" s="11">
        <f t="shared" si="166"/>
        <v>0</v>
      </c>
      <c r="AK299" s="11">
        <f t="shared" si="166"/>
        <v>0</v>
      </c>
      <c r="AX299" s="10">
        <v>202303</v>
      </c>
      <c r="AY299" s="11">
        <f t="shared" si="144"/>
        <v>0</v>
      </c>
      <c r="AZ299" s="11"/>
      <c r="BA299" s="11"/>
      <c r="BB299" s="11"/>
      <c r="BC299" s="11">
        <f t="shared" ref="BC299:CG299" si="167">IFERROR($AY299*BC$93/SUM($BC$93:$CG$93),0)</f>
        <v>0</v>
      </c>
      <c r="BD299" s="11">
        <f t="shared" si="167"/>
        <v>0</v>
      </c>
      <c r="BE299" s="11">
        <f t="shared" si="167"/>
        <v>0</v>
      </c>
      <c r="BF299" s="11">
        <f t="shared" si="167"/>
        <v>0</v>
      </c>
      <c r="BG299" s="11">
        <f t="shared" si="167"/>
        <v>0</v>
      </c>
      <c r="BH299" s="11">
        <f t="shared" si="167"/>
        <v>0</v>
      </c>
      <c r="BI299" s="11">
        <f t="shared" si="167"/>
        <v>0</v>
      </c>
      <c r="BJ299" s="11">
        <f t="shared" si="167"/>
        <v>0</v>
      </c>
      <c r="BK299" s="11">
        <f t="shared" si="167"/>
        <v>0</v>
      </c>
      <c r="BL299" s="11">
        <f t="shared" si="167"/>
        <v>0</v>
      </c>
      <c r="BM299" s="11">
        <f t="shared" si="167"/>
        <v>0</v>
      </c>
      <c r="BN299" s="11">
        <f t="shared" si="167"/>
        <v>0</v>
      </c>
      <c r="BO299" s="11">
        <f t="shared" si="167"/>
        <v>0</v>
      </c>
      <c r="BP299" s="11">
        <f t="shared" si="167"/>
        <v>0</v>
      </c>
      <c r="BQ299" s="11">
        <f t="shared" si="167"/>
        <v>0</v>
      </c>
      <c r="BR299" s="11">
        <f t="shared" si="167"/>
        <v>0</v>
      </c>
      <c r="BS299" s="11">
        <f t="shared" si="167"/>
        <v>0</v>
      </c>
      <c r="BT299" s="11">
        <f t="shared" si="167"/>
        <v>0</v>
      </c>
      <c r="BU299" s="11">
        <f t="shared" si="167"/>
        <v>0</v>
      </c>
      <c r="BV299" s="11">
        <f t="shared" si="167"/>
        <v>0</v>
      </c>
      <c r="BW299" s="11">
        <f t="shared" si="167"/>
        <v>0</v>
      </c>
      <c r="BX299" s="11">
        <f t="shared" si="167"/>
        <v>0</v>
      </c>
      <c r="BY299" s="11">
        <f t="shared" si="167"/>
        <v>0</v>
      </c>
      <c r="BZ299" s="11">
        <f t="shared" si="167"/>
        <v>0</v>
      </c>
      <c r="CA299" s="11">
        <f t="shared" si="167"/>
        <v>0</v>
      </c>
      <c r="CB299" s="11">
        <f t="shared" si="167"/>
        <v>0</v>
      </c>
      <c r="CC299" s="11">
        <f t="shared" si="167"/>
        <v>0</v>
      </c>
      <c r="CD299" s="11">
        <f t="shared" si="167"/>
        <v>0</v>
      </c>
      <c r="CE299" s="11">
        <f t="shared" si="167"/>
        <v>0</v>
      </c>
      <c r="CF299" s="11">
        <f t="shared" si="167"/>
        <v>0</v>
      </c>
      <c r="CG299" s="11">
        <f t="shared" si="167"/>
        <v>0</v>
      </c>
      <c r="CH299" s="2"/>
    </row>
    <row r="300" ht="15" customHeight="1" spans="2:86">
      <c r="B300" s="10">
        <v>202306</v>
      </c>
      <c r="C300" s="11">
        <f t="shared" si="109"/>
        <v>5281672.41</v>
      </c>
      <c r="D300" s="11"/>
      <c r="E300" s="11"/>
      <c r="F300" s="11">
        <f>IFERROR($C300*F$93/SUM($F$93:$AK$93),0)</f>
        <v>20151.0399315636</v>
      </c>
      <c r="G300" s="11">
        <f t="shared" ref="G300:AK300" si="168">IFERROR($C300*G$93/SUM($F$93:$AK$93),0)</f>
        <v>20155.0701395431</v>
      </c>
      <c r="H300" s="11">
        <f t="shared" si="168"/>
        <v>0</v>
      </c>
      <c r="I300" s="11">
        <f t="shared" si="168"/>
        <v>5241366.2999289</v>
      </c>
      <c r="J300" s="11">
        <f t="shared" si="168"/>
        <v>0</v>
      </c>
      <c r="K300" s="11">
        <f t="shared" si="168"/>
        <v>0</v>
      </c>
      <c r="L300" s="11">
        <f t="shared" si="168"/>
        <v>0</v>
      </c>
      <c r="M300" s="11">
        <f t="shared" si="168"/>
        <v>0</v>
      </c>
      <c r="N300" s="11">
        <f t="shared" si="168"/>
        <v>0</v>
      </c>
      <c r="O300" s="11">
        <f t="shared" si="168"/>
        <v>0</v>
      </c>
      <c r="P300" s="11">
        <f t="shared" si="168"/>
        <v>0</v>
      </c>
      <c r="Q300" s="11">
        <f t="shared" si="168"/>
        <v>0</v>
      </c>
      <c r="R300" s="11">
        <f t="shared" si="168"/>
        <v>0</v>
      </c>
      <c r="S300" s="11">
        <f t="shared" si="168"/>
        <v>0</v>
      </c>
      <c r="T300" s="11">
        <f t="shared" si="168"/>
        <v>0</v>
      </c>
      <c r="U300" s="11">
        <f t="shared" si="168"/>
        <v>0</v>
      </c>
      <c r="V300" s="11">
        <f t="shared" si="168"/>
        <v>0</v>
      </c>
      <c r="W300" s="11">
        <f t="shared" si="168"/>
        <v>0</v>
      </c>
      <c r="X300" s="11">
        <f t="shared" si="168"/>
        <v>0</v>
      </c>
      <c r="Y300" s="11">
        <f t="shared" si="168"/>
        <v>0</v>
      </c>
      <c r="Z300" s="11">
        <f t="shared" si="168"/>
        <v>0</v>
      </c>
      <c r="AA300" s="11">
        <f t="shared" si="168"/>
        <v>0</v>
      </c>
      <c r="AB300" s="11">
        <f t="shared" si="168"/>
        <v>0</v>
      </c>
      <c r="AC300" s="11">
        <f t="shared" si="168"/>
        <v>0</v>
      </c>
      <c r="AD300" s="11">
        <f t="shared" si="168"/>
        <v>0</v>
      </c>
      <c r="AE300" s="11">
        <f t="shared" si="168"/>
        <v>0</v>
      </c>
      <c r="AF300" s="11">
        <f t="shared" si="168"/>
        <v>0</v>
      </c>
      <c r="AG300" s="11">
        <f t="shared" si="168"/>
        <v>0</v>
      </c>
      <c r="AH300" s="11">
        <f t="shared" si="168"/>
        <v>0</v>
      </c>
      <c r="AI300" s="11">
        <f t="shared" si="168"/>
        <v>0</v>
      </c>
      <c r="AJ300" s="11">
        <f t="shared" si="168"/>
        <v>0</v>
      </c>
      <c r="AK300" s="11">
        <f t="shared" si="168"/>
        <v>0</v>
      </c>
      <c r="AX300" s="10">
        <v>202306</v>
      </c>
      <c r="AY300" s="11">
        <f t="shared" si="144"/>
        <v>4489421.55</v>
      </c>
      <c r="AZ300" s="11"/>
      <c r="BA300" s="11"/>
      <c r="BB300" s="11">
        <f t="shared" ref="BB300:CG300" si="169">IFERROR($AY300*BB$93/SUM($BB$93:$CG$93),0)</f>
        <v>17128.383947552</v>
      </c>
      <c r="BC300" s="11">
        <f t="shared" si="169"/>
        <v>17131.8096243357</v>
      </c>
      <c r="BD300" s="11">
        <f t="shared" si="169"/>
        <v>0</v>
      </c>
      <c r="BE300" s="11">
        <f t="shared" si="169"/>
        <v>4455161.35642811</v>
      </c>
      <c r="BF300" s="11">
        <f t="shared" si="169"/>
        <v>0</v>
      </c>
      <c r="BG300" s="11">
        <f t="shared" si="169"/>
        <v>0</v>
      </c>
      <c r="BH300" s="11">
        <f t="shared" si="169"/>
        <v>0</v>
      </c>
      <c r="BI300" s="11">
        <f t="shared" si="169"/>
        <v>0</v>
      </c>
      <c r="BJ300" s="11">
        <f t="shared" si="169"/>
        <v>0</v>
      </c>
      <c r="BK300" s="11">
        <f t="shared" si="169"/>
        <v>0</v>
      </c>
      <c r="BL300" s="11">
        <f t="shared" si="169"/>
        <v>0</v>
      </c>
      <c r="BM300" s="11">
        <f t="shared" si="169"/>
        <v>0</v>
      </c>
      <c r="BN300" s="11">
        <f t="shared" si="169"/>
        <v>0</v>
      </c>
      <c r="BO300" s="11">
        <f t="shared" si="169"/>
        <v>0</v>
      </c>
      <c r="BP300" s="11">
        <f t="shared" si="169"/>
        <v>0</v>
      </c>
      <c r="BQ300" s="11">
        <f t="shared" si="169"/>
        <v>0</v>
      </c>
      <c r="BR300" s="11">
        <f t="shared" si="169"/>
        <v>0</v>
      </c>
      <c r="BS300" s="11">
        <f t="shared" si="169"/>
        <v>0</v>
      </c>
      <c r="BT300" s="11">
        <f t="shared" si="169"/>
        <v>0</v>
      </c>
      <c r="BU300" s="11">
        <f t="shared" si="169"/>
        <v>0</v>
      </c>
      <c r="BV300" s="11">
        <f t="shared" si="169"/>
        <v>0</v>
      </c>
      <c r="BW300" s="11">
        <f t="shared" si="169"/>
        <v>0</v>
      </c>
      <c r="BX300" s="11">
        <f t="shared" si="169"/>
        <v>0</v>
      </c>
      <c r="BY300" s="11">
        <f t="shared" si="169"/>
        <v>0</v>
      </c>
      <c r="BZ300" s="11">
        <f t="shared" si="169"/>
        <v>0</v>
      </c>
      <c r="CA300" s="11">
        <f t="shared" si="169"/>
        <v>0</v>
      </c>
      <c r="CB300" s="11">
        <f t="shared" si="169"/>
        <v>0</v>
      </c>
      <c r="CC300" s="11">
        <f t="shared" si="169"/>
        <v>0</v>
      </c>
      <c r="CD300" s="11">
        <f t="shared" si="169"/>
        <v>0</v>
      </c>
      <c r="CE300" s="11">
        <f t="shared" si="169"/>
        <v>0</v>
      </c>
      <c r="CF300" s="11">
        <f t="shared" si="169"/>
        <v>0</v>
      </c>
      <c r="CG300" s="11">
        <f t="shared" si="169"/>
        <v>0</v>
      </c>
      <c r="CH300" s="2"/>
    </row>
    <row r="301" ht="15" customHeight="1" spans="2:86">
      <c r="B301" s="10">
        <v>202309</v>
      </c>
      <c r="C301" s="11">
        <f t="shared" si="109"/>
        <v>96249853.01</v>
      </c>
      <c r="D301" s="11"/>
      <c r="E301" s="11">
        <f>IFERROR($C301*E$93/SUM($E$93:$AK$93),0)</f>
        <v>26201394.8208487</v>
      </c>
      <c r="F301" s="11">
        <f t="shared" ref="F301:AK301" si="170">IFERROR($C301*F$93/SUM($E$93:$AK$93),0)</f>
        <v>267254.227172725</v>
      </c>
      <c r="G301" s="11">
        <f t="shared" si="170"/>
        <v>267307.678018069</v>
      </c>
      <c r="H301" s="11">
        <f t="shared" si="170"/>
        <v>0</v>
      </c>
      <c r="I301" s="11">
        <f t="shared" si="170"/>
        <v>69513896.2839605</v>
      </c>
      <c r="J301" s="11">
        <f t="shared" si="170"/>
        <v>0</v>
      </c>
      <c r="K301" s="11">
        <f t="shared" si="170"/>
        <v>0</v>
      </c>
      <c r="L301" s="11">
        <f t="shared" si="170"/>
        <v>0</v>
      </c>
      <c r="M301" s="11">
        <f t="shared" si="170"/>
        <v>0</v>
      </c>
      <c r="N301" s="11">
        <f t="shared" si="170"/>
        <v>0</v>
      </c>
      <c r="O301" s="11">
        <f t="shared" si="170"/>
        <v>0</v>
      </c>
      <c r="P301" s="11">
        <f t="shared" si="170"/>
        <v>0</v>
      </c>
      <c r="Q301" s="11">
        <f t="shared" si="170"/>
        <v>0</v>
      </c>
      <c r="R301" s="11">
        <f t="shared" si="170"/>
        <v>0</v>
      </c>
      <c r="S301" s="11">
        <f t="shared" si="170"/>
        <v>0</v>
      </c>
      <c r="T301" s="11">
        <f t="shared" si="170"/>
        <v>0</v>
      </c>
      <c r="U301" s="11">
        <f t="shared" si="170"/>
        <v>0</v>
      </c>
      <c r="V301" s="11">
        <f t="shared" si="170"/>
        <v>0</v>
      </c>
      <c r="W301" s="11">
        <f t="shared" si="170"/>
        <v>0</v>
      </c>
      <c r="X301" s="11">
        <f t="shared" si="170"/>
        <v>0</v>
      </c>
      <c r="Y301" s="11">
        <f t="shared" si="170"/>
        <v>0</v>
      </c>
      <c r="Z301" s="11">
        <f t="shared" si="170"/>
        <v>0</v>
      </c>
      <c r="AA301" s="11">
        <f t="shared" si="170"/>
        <v>0</v>
      </c>
      <c r="AB301" s="11">
        <f t="shared" si="170"/>
        <v>0</v>
      </c>
      <c r="AC301" s="11">
        <f t="shared" si="170"/>
        <v>0</v>
      </c>
      <c r="AD301" s="11">
        <f t="shared" si="170"/>
        <v>0</v>
      </c>
      <c r="AE301" s="11">
        <f t="shared" si="170"/>
        <v>0</v>
      </c>
      <c r="AF301" s="11">
        <f t="shared" si="170"/>
        <v>0</v>
      </c>
      <c r="AG301" s="11">
        <f t="shared" si="170"/>
        <v>0</v>
      </c>
      <c r="AH301" s="11">
        <f t="shared" si="170"/>
        <v>0</v>
      </c>
      <c r="AI301" s="11">
        <f t="shared" si="170"/>
        <v>0</v>
      </c>
      <c r="AJ301" s="11">
        <f t="shared" si="170"/>
        <v>0</v>
      </c>
      <c r="AK301" s="11">
        <f t="shared" si="170"/>
        <v>0</v>
      </c>
      <c r="AX301" s="10">
        <v>202309</v>
      </c>
      <c r="AY301" s="11">
        <f t="shared" si="144"/>
        <v>77583447.24</v>
      </c>
      <c r="AZ301" s="11"/>
      <c r="BA301" s="11">
        <f t="shared" ref="BA301:CG301" si="171">IFERROR($AY301*BA$93/SUM($BA$93:$CG$93),0)</f>
        <v>32833413.0578385</v>
      </c>
      <c r="BB301" s="11">
        <f t="shared" si="171"/>
        <v>170733.747900805</v>
      </c>
      <c r="BC301" s="11">
        <f t="shared" si="171"/>
        <v>170767.894650327</v>
      </c>
      <c r="BD301" s="11">
        <f t="shared" si="171"/>
        <v>0</v>
      </c>
      <c r="BE301" s="11">
        <f t="shared" si="171"/>
        <v>44408532.5396104</v>
      </c>
      <c r="BF301" s="11">
        <f t="shared" si="171"/>
        <v>0</v>
      </c>
      <c r="BG301" s="11">
        <f t="shared" si="171"/>
        <v>0</v>
      </c>
      <c r="BH301" s="11">
        <f t="shared" si="171"/>
        <v>0</v>
      </c>
      <c r="BI301" s="11">
        <f t="shared" si="171"/>
        <v>0</v>
      </c>
      <c r="BJ301" s="11">
        <f t="shared" si="171"/>
        <v>0</v>
      </c>
      <c r="BK301" s="11">
        <f t="shared" si="171"/>
        <v>0</v>
      </c>
      <c r="BL301" s="11">
        <f t="shared" si="171"/>
        <v>0</v>
      </c>
      <c r="BM301" s="11">
        <f t="shared" si="171"/>
        <v>0</v>
      </c>
      <c r="BN301" s="11">
        <f t="shared" si="171"/>
        <v>0</v>
      </c>
      <c r="BO301" s="11">
        <f t="shared" si="171"/>
        <v>0</v>
      </c>
      <c r="BP301" s="11">
        <f t="shared" si="171"/>
        <v>0</v>
      </c>
      <c r="BQ301" s="11">
        <f t="shared" si="171"/>
        <v>0</v>
      </c>
      <c r="BR301" s="11">
        <f t="shared" si="171"/>
        <v>0</v>
      </c>
      <c r="BS301" s="11">
        <f t="shared" si="171"/>
        <v>0</v>
      </c>
      <c r="BT301" s="11">
        <f t="shared" si="171"/>
        <v>0</v>
      </c>
      <c r="BU301" s="11">
        <f t="shared" si="171"/>
        <v>0</v>
      </c>
      <c r="BV301" s="11">
        <f t="shared" si="171"/>
        <v>0</v>
      </c>
      <c r="BW301" s="11">
        <f t="shared" si="171"/>
        <v>0</v>
      </c>
      <c r="BX301" s="11">
        <f t="shared" si="171"/>
        <v>0</v>
      </c>
      <c r="BY301" s="11">
        <f t="shared" si="171"/>
        <v>0</v>
      </c>
      <c r="BZ301" s="11">
        <f t="shared" si="171"/>
        <v>0</v>
      </c>
      <c r="CA301" s="11">
        <f t="shared" si="171"/>
        <v>0</v>
      </c>
      <c r="CB301" s="11">
        <f t="shared" si="171"/>
        <v>0</v>
      </c>
      <c r="CC301" s="11">
        <f t="shared" si="171"/>
        <v>0</v>
      </c>
      <c r="CD301" s="11">
        <f t="shared" si="171"/>
        <v>0</v>
      </c>
      <c r="CE301" s="11">
        <f t="shared" si="171"/>
        <v>0</v>
      </c>
      <c r="CF301" s="11">
        <f t="shared" si="171"/>
        <v>0</v>
      </c>
      <c r="CG301" s="11">
        <f t="shared" si="171"/>
        <v>0</v>
      </c>
      <c r="CH301" s="2"/>
    </row>
    <row r="302" ht="15" customHeight="1" spans="2:86">
      <c r="B302" s="10">
        <v>202312</v>
      </c>
      <c r="C302" s="11">
        <f t="shared" si="109"/>
        <v>1284065.86</v>
      </c>
      <c r="D302" s="11">
        <f t="shared" ref="D302:S302" si="172">IFERROR($C302*D$93/SUM($D$93:$AK$93),0)</f>
        <v>8675.41801944541</v>
      </c>
      <c r="E302" s="11">
        <f t="shared" si="172"/>
        <v>347190.229138296</v>
      </c>
      <c r="F302" s="11">
        <f t="shared" si="172"/>
        <v>3541.34033721152</v>
      </c>
      <c r="G302" s="11">
        <f t="shared" si="172"/>
        <v>3542.04860527777</v>
      </c>
      <c r="H302" s="11">
        <f t="shared" si="172"/>
        <v>0</v>
      </c>
      <c r="I302" s="11">
        <f t="shared" si="172"/>
        <v>921116.823899769</v>
      </c>
      <c r="J302" s="11">
        <f t="shared" si="172"/>
        <v>0</v>
      </c>
      <c r="K302" s="11">
        <f t="shared" si="172"/>
        <v>0</v>
      </c>
      <c r="L302" s="11">
        <f t="shared" si="172"/>
        <v>0</v>
      </c>
      <c r="M302" s="11">
        <f t="shared" si="172"/>
        <v>0</v>
      </c>
      <c r="N302" s="11">
        <f t="shared" si="172"/>
        <v>0</v>
      </c>
      <c r="O302" s="11">
        <f t="shared" si="172"/>
        <v>0</v>
      </c>
      <c r="P302" s="11">
        <f t="shared" si="172"/>
        <v>0</v>
      </c>
      <c r="Q302" s="11">
        <f t="shared" si="172"/>
        <v>0</v>
      </c>
      <c r="R302" s="11">
        <f t="shared" si="172"/>
        <v>0</v>
      </c>
      <c r="S302" s="11">
        <f t="shared" si="172"/>
        <v>0</v>
      </c>
      <c r="T302" s="11">
        <f t="shared" ref="T302:AK302" si="173">IFERROR($C302*T$93/SUM($D$93:$AK$93),0)</f>
        <v>0</v>
      </c>
      <c r="U302" s="11">
        <f t="shared" si="173"/>
        <v>0</v>
      </c>
      <c r="V302" s="11">
        <f t="shared" si="173"/>
        <v>0</v>
      </c>
      <c r="W302" s="11">
        <f t="shared" si="173"/>
        <v>0</v>
      </c>
      <c r="X302" s="11">
        <f t="shared" si="173"/>
        <v>0</v>
      </c>
      <c r="Y302" s="11">
        <f t="shared" si="173"/>
        <v>0</v>
      </c>
      <c r="Z302" s="11">
        <f t="shared" si="173"/>
        <v>0</v>
      </c>
      <c r="AA302" s="11">
        <f t="shared" si="173"/>
        <v>0</v>
      </c>
      <c r="AB302" s="11">
        <f t="shared" si="173"/>
        <v>0</v>
      </c>
      <c r="AC302" s="11">
        <f t="shared" si="173"/>
        <v>0</v>
      </c>
      <c r="AD302" s="11">
        <f t="shared" si="173"/>
        <v>0</v>
      </c>
      <c r="AE302" s="11">
        <f t="shared" si="173"/>
        <v>0</v>
      </c>
      <c r="AF302" s="11">
        <f t="shared" si="173"/>
        <v>0</v>
      </c>
      <c r="AG302" s="11">
        <f t="shared" si="173"/>
        <v>0</v>
      </c>
      <c r="AH302" s="11">
        <f t="shared" si="173"/>
        <v>0</v>
      </c>
      <c r="AI302" s="11">
        <f t="shared" si="173"/>
        <v>0</v>
      </c>
      <c r="AJ302" s="11">
        <f t="shared" si="173"/>
        <v>0</v>
      </c>
      <c r="AK302" s="11">
        <f t="shared" si="173"/>
        <v>0</v>
      </c>
      <c r="AX302" s="10">
        <v>202312</v>
      </c>
      <c r="AY302" s="11">
        <f t="shared" si="144"/>
        <v>1204061.06</v>
      </c>
      <c r="AZ302" s="11">
        <f t="shared" ref="AZ302:CG302" si="174">IFERROR($AY302*AZ$93/SUM($AZ$93:$CG$93),0)</f>
        <v>6332.83484100961</v>
      </c>
      <c r="BA302" s="11">
        <f t="shared" si="174"/>
        <v>506880.100674382</v>
      </c>
      <c r="BB302" s="11">
        <f t="shared" si="174"/>
        <v>2635.77652350748</v>
      </c>
      <c r="BC302" s="11">
        <f t="shared" si="174"/>
        <v>2636.30367881129</v>
      </c>
      <c r="BD302" s="11">
        <f t="shared" si="174"/>
        <v>0</v>
      </c>
      <c r="BE302" s="11">
        <f t="shared" si="174"/>
        <v>685576.044282288</v>
      </c>
      <c r="BF302" s="11">
        <f t="shared" si="174"/>
        <v>0</v>
      </c>
      <c r="BG302" s="11">
        <f t="shared" si="174"/>
        <v>0</v>
      </c>
      <c r="BH302" s="11">
        <f t="shared" si="174"/>
        <v>0</v>
      </c>
      <c r="BI302" s="11">
        <f t="shared" si="174"/>
        <v>0</v>
      </c>
      <c r="BJ302" s="11">
        <f t="shared" si="174"/>
        <v>0</v>
      </c>
      <c r="BK302" s="11">
        <f t="shared" si="174"/>
        <v>0</v>
      </c>
      <c r="BL302" s="11">
        <f t="shared" si="174"/>
        <v>0</v>
      </c>
      <c r="BM302" s="11">
        <f t="shared" si="174"/>
        <v>0</v>
      </c>
      <c r="BN302" s="11">
        <f t="shared" si="174"/>
        <v>0</v>
      </c>
      <c r="BO302" s="11">
        <f t="shared" si="174"/>
        <v>0</v>
      </c>
      <c r="BP302" s="11">
        <f t="shared" si="174"/>
        <v>0</v>
      </c>
      <c r="BQ302" s="11">
        <f t="shared" si="174"/>
        <v>0</v>
      </c>
      <c r="BR302" s="11">
        <f t="shared" si="174"/>
        <v>0</v>
      </c>
      <c r="BS302" s="11">
        <f t="shared" si="174"/>
        <v>0</v>
      </c>
      <c r="BT302" s="11">
        <f t="shared" si="174"/>
        <v>0</v>
      </c>
      <c r="BU302" s="11">
        <f t="shared" si="174"/>
        <v>0</v>
      </c>
      <c r="BV302" s="11">
        <f t="shared" si="174"/>
        <v>0</v>
      </c>
      <c r="BW302" s="11">
        <f t="shared" si="174"/>
        <v>0</v>
      </c>
      <c r="BX302" s="11">
        <f t="shared" si="174"/>
        <v>0</v>
      </c>
      <c r="BY302" s="11">
        <f t="shared" si="174"/>
        <v>0</v>
      </c>
      <c r="BZ302" s="11">
        <f t="shared" si="174"/>
        <v>0</v>
      </c>
      <c r="CA302" s="11">
        <f t="shared" si="174"/>
        <v>0</v>
      </c>
      <c r="CB302" s="11">
        <f t="shared" si="174"/>
        <v>0</v>
      </c>
      <c r="CC302" s="11">
        <f t="shared" si="174"/>
        <v>0</v>
      </c>
      <c r="CD302" s="11">
        <f t="shared" si="174"/>
        <v>0</v>
      </c>
      <c r="CE302" s="11">
        <f t="shared" si="174"/>
        <v>0</v>
      </c>
      <c r="CF302" s="11">
        <f t="shared" si="174"/>
        <v>0</v>
      </c>
      <c r="CG302" s="11">
        <f t="shared" si="174"/>
        <v>0</v>
      </c>
      <c r="CH302" s="2"/>
    </row>
    <row r="303" ht="15" customHeight="1" spans="19:86">
      <c r="S303" s="74"/>
      <c r="BO303" s="74"/>
      <c r="CH303" s="2"/>
    </row>
    <row r="304" ht="15" customHeight="1" spans="19:86">
      <c r="S304" s="74"/>
      <c r="BO304" s="74"/>
      <c r="CH304" s="2"/>
    </row>
    <row r="305" ht="15" customHeight="1" spans="2:86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  <c r="CH305" s="2"/>
    </row>
    <row r="306" ht="15" customHeight="1" spans="2:86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5">E305-$B$305</f>
        <v>2.5</v>
      </c>
      <c r="F306" s="9">
        <f t="shared" si="175"/>
        <v>3.5</v>
      </c>
      <c r="G306" s="9">
        <f t="shared" si="175"/>
        <v>4.5</v>
      </c>
      <c r="H306" s="9">
        <f t="shared" si="175"/>
        <v>5.5</v>
      </c>
      <c r="I306" s="9">
        <f t="shared" si="175"/>
        <v>6.5</v>
      </c>
      <c r="J306" s="9">
        <f t="shared" si="175"/>
        <v>7.5</v>
      </c>
      <c r="K306" s="9">
        <f t="shared" si="175"/>
        <v>8.5</v>
      </c>
      <c r="L306" s="9">
        <f t="shared" si="175"/>
        <v>9.5</v>
      </c>
      <c r="M306" s="9">
        <f t="shared" si="175"/>
        <v>10.5</v>
      </c>
      <c r="N306" s="9">
        <f t="shared" si="175"/>
        <v>11.5</v>
      </c>
      <c r="O306" s="9">
        <f t="shared" si="175"/>
        <v>12.5</v>
      </c>
      <c r="P306" s="9">
        <f t="shared" si="175"/>
        <v>13.5</v>
      </c>
      <c r="Q306" s="9">
        <f t="shared" si="175"/>
        <v>14.5</v>
      </c>
      <c r="R306" s="9">
        <f t="shared" si="175"/>
        <v>15.5</v>
      </c>
      <c r="S306" s="71">
        <f t="shared" si="175"/>
        <v>16.5</v>
      </c>
      <c r="T306" s="9">
        <f t="shared" si="175"/>
        <v>17.5</v>
      </c>
      <c r="U306" s="9">
        <f t="shared" si="175"/>
        <v>18.5</v>
      </c>
      <c r="V306" s="9">
        <f t="shared" si="175"/>
        <v>19.5</v>
      </c>
      <c r="W306" s="9">
        <f t="shared" si="175"/>
        <v>20.5</v>
      </c>
      <c r="X306" s="9">
        <f t="shared" si="175"/>
        <v>21.5</v>
      </c>
      <c r="Y306" s="9">
        <f t="shared" si="175"/>
        <v>22.5</v>
      </c>
      <c r="Z306" s="9">
        <f t="shared" si="175"/>
        <v>23.5</v>
      </c>
      <c r="AA306" s="9">
        <f t="shared" si="175"/>
        <v>24.5</v>
      </c>
      <c r="AB306" s="9">
        <f t="shared" si="175"/>
        <v>25.5</v>
      </c>
      <c r="AC306" s="9">
        <f t="shared" si="175"/>
        <v>26.5</v>
      </c>
      <c r="AD306" s="9">
        <f t="shared" si="175"/>
        <v>27.5</v>
      </c>
      <c r="AE306" s="9">
        <f t="shared" si="175"/>
        <v>28.5</v>
      </c>
      <c r="AF306" s="9">
        <f t="shared" si="175"/>
        <v>29.5</v>
      </c>
      <c r="AG306" s="9">
        <f t="shared" si="175"/>
        <v>30.5</v>
      </c>
      <c r="AH306" s="9">
        <f t="shared" si="175"/>
        <v>31.5</v>
      </c>
      <c r="AI306" s="9">
        <f t="shared" si="175"/>
        <v>32.5</v>
      </c>
      <c r="AJ306" s="9">
        <f t="shared" si="175"/>
        <v>33.5</v>
      </c>
      <c r="AK306" s="9">
        <f t="shared" si="175"/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:CG306" si="176">BA305-$B$305</f>
        <v>2.5</v>
      </c>
      <c r="BB306" s="9">
        <f t="shared" si="176"/>
        <v>3.5</v>
      </c>
      <c r="BC306" s="9">
        <f t="shared" si="176"/>
        <v>4.5</v>
      </c>
      <c r="BD306" s="9">
        <f t="shared" si="176"/>
        <v>5.5</v>
      </c>
      <c r="BE306" s="9">
        <f t="shared" si="176"/>
        <v>6.5</v>
      </c>
      <c r="BF306" s="9">
        <f t="shared" si="176"/>
        <v>7.5</v>
      </c>
      <c r="BG306" s="9">
        <f t="shared" si="176"/>
        <v>8.5</v>
      </c>
      <c r="BH306" s="9">
        <f t="shared" si="176"/>
        <v>9.5</v>
      </c>
      <c r="BI306" s="9">
        <f t="shared" si="176"/>
        <v>10.5</v>
      </c>
      <c r="BJ306" s="9">
        <f t="shared" si="176"/>
        <v>11.5</v>
      </c>
      <c r="BK306" s="9">
        <f t="shared" si="176"/>
        <v>12.5</v>
      </c>
      <c r="BL306" s="9">
        <f t="shared" si="176"/>
        <v>13.5</v>
      </c>
      <c r="BM306" s="9">
        <f t="shared" si="176"/>
        <v>14.5</v>
      </c>
      <c r="BN306" s="9">
        <f t="shared" si="176"/>
        <v>15.5</v>
      </c>
      <c r="BO306" s="71">
        <f t="shared" si="176"/>
        <v>16.5</v>
      </c>
      <c r="BP306" s="9">
        <f t="shared" si="176"/>
        <v>17.5</v>
      </c>
      <c r="BQ306" s="9">
        <f t="shared" si="176"/>
        <v>18.5</v>
      </c>
      <c r="BR306" s="9">
        <f t="shared" si="176"/>
        <v>19.5</v>
      </c>
      <c r="BS306" s="9">
        <f t="shared" si="176"/>
        <v>20.5</v>
      </c>
      <c r="BT306" s="9">
        <f t="shared" si="176"/>
        <v>21.5</v>
      </c>
      <c r="BU306" s="9">
        <f t="shared" si="176"/>
        <v>22.5</v>
      </c>
      <c r="BV306" s="9">
        <f t="shared" si="176"/>
        <v>23.5</v>
      </c>
      <c r="BW306" s="9">
        <f t="shared" si="176"/>
        <v>24.5</v>
      </c>
      <c r="BX306" s="9">
        <f t="shared" si="176"/>
        <v>25.5</v>
      </c>
      <c r="BY306" s="9">
        <f t="shared" si="176"/>
        <v>26.5</v>
      </c>
      <c r="BZ306" s="9">
        <f t="shared" si="176"/>
        <v>27.5</v>
      </c>
      <c r="CA306" s="9">
        <f t="shared" si="176"/>
        <v>28.5</v>
      </c>
      <c r="CB306" s="9">
        <f t="shared" si="176"/>
        <v>29.5</v>
      </c>
      <c r="CC306" s="9">
        <f t="shared" si="176"/>
        <v>30.5</v>
      </c>
      <c r="CD306" s="9">
        <f t="shared" si="176"/>
        <v>31.5</v>
      </c>
      <c r="CE306" s="9">
        <f t="shared" si="176"/>
        <v>32.5</v>
      </c>
      <c r="CF306" s="9">
        <f t="shared" si="176"/>
        <v>33.5</v>
      </c>
      <c r="CG306" s="9">
        <f t="shared" si="176"/>
        <v>34.5</v>
      </c>
      <c r="CH306" s="2"/>
    </row>
    <row r="307" ht="15" customHeight="1" spans="2:86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H307" s="2"/>
    </row>
    <row r="308" ht="15" customHeight="1" spans="2:86">
      <c r="B308" s="56" t="s">
        <v>64</v>
      </c>
      <c r="C308" s="57">
        <f>D302+E301+F300+G299+H298+I297+J296+K295+L294+M293+N292+O291+P290+Q289+R288+S287+T286+U285+V284+W283+X282+Y281+Z280+AA279+AB278+AC277+AD276</f>
        <v>47590941.1387997</v>
      </c>
      <c r="D308" s="57">
        <f t="shared" ref="D308:K308" si="177">E302+F301+G300+H299+I298+J297+K296+L295+M294+N293+O292+P291+Q290+R289+S288+T287+U286+V285+W284+X283+Y282+Z281+AA280+AB279+AC278+AD277+AE276</f>
        <v>2624362.05645057</v>
      </c>
      <c r="E308" s="57">
        <f t="shared" si="177"/>
        <v>270849.018355281</v>
      </c>
      <c r="F308" s="57">
        <f t="shared" si="177"/>
        <v>5244908.34853418</v>
      </c>
      <c r="G308" s="57">
        <f t="shared" si="177"/>
        <v>69513896.2839605</v>
      </c>
      <c r="H308" s="57">
        <f t="shared" si="177"/>
        <v>921116.823899769</v>
      </c>
      <c r="I308" s="57">
        <f t="shared" si="177"/>
        <v>0</v>
      </c>
      <c r="J308" s="57">
        <f t="shared" si="177"/>
        <v>0</v>
      </c>
      <c r="K308" s="57">
        <f t="shared" si="177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" si="178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179">U302+V301+W300+X299+Y298+Z297+AA296+AB295+AC294+AD293+AE292+AF291+AG290+AH289+AI288+AJ287+AK286+AL285</f>
        <v>0</v>
      </c>
      <c r="U308" s="57">
        <f t="shared" si="179"/>
        <v>0</v>
      </c>
      <c r="V308" s="57">
        <f t="shared" si="179"/>
        <v>0</v>
      </c>
      <c r="W308" s="57">
        <f t="shared" si="179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50031553.626627</v>
      </c>
      <c r="AZ308" s="57">
        <f t="shared" ref="AZ308:BG308" si="180">BA302+BB301+BC300+BD299+BE298+BF297+BG296+BH295+BI294+BJ293+BK292+BL291+BM290+BN289+BO288+BP287+BQ286+BR285+BS284+BT283+BU282+BV281+BW280+BX279+BY278+BZ277+CA276</f>
        <v>2674813.77819952</v>
      </c>
      <c r="BA308" s="57">
        <f t="shared" si="180"/>
        <v>173403.671173834</v>
      </c>
      <c r="BB308" s="57">
        <f t="shared" si="180"/>
        <v>4457797.66010692</v>
      </c>
      <c r="BC308" s="57">
        <f t="shared" si="180"/>
        <v>44408532.5396104</v>
      </c>
      <c r="BD308" s="57">
        <f t="shared" si="180"/>
        <v>685576.044282288</v>
      </c>
      <c r="BE308" s="57">
        <f t="shared" si="180"/>
        <v>0</v>
      </c>
      <c r="BF308" s="57">
        <f t="shared" si="180"/>
        <v>0</v>
      </c>
      <c r="BG308" s="57">
        <f t="shared" si="180"/>
        <v>0</v>
      </c>
      <c r="BH308" s="57">
        <f>BI302+BJ301+BK300+BL299+BM298+BN297+BO296+BP295+BQ294+BR293+BS292+BT291+BU290+BV289+BW288+BX287+BY286+BZ285+CA284+CB283+CC282+CD281+CE280+CF279+CG278</f>
        <v>0</v>
      </c>
      <c r="BI308" s="57">
        <f>BJ302+BK301+BL300+BM299+BN298+BO297+BP296+BQ295+BR294+BS293+BT292+BU291+BV290+BW289+BX288+BY287+BZ286+CA285+CB284+CC283+CD282+CE281+CF280+CG279</f>
        <v>0</v>
      </c>
      <c r="BJ308" s="57">
        <f t="shared" ref="BJ308:BN308" si="181">BK302+BL301+BM300+BN299+BO298+BP297+BQ296+BR295+BS294+BT293+BU292+BV291+BW290+BX289+BY288+BZ287+CA286+CB285+CC284+CD283+CE282+CF281+CG280+CH279+CI278+CJ277+CK276</f>
        <v>0</v>
      </c>
      <c r="BK308" s="57">
        <f t="shared" si="181"/>
        <v>0</v>
      </c>
      <c r="BL308" s="57">
        <f t="shared" si="181"/>
        <v>0</v>
      </c>
      <c r="BM308" s="57">
        <f t="shared" si="181"/>
        <v>0</v>
      </c>
      <c r="BN308" s="57">
        <f t="shared" si="181"/>
        <v>0</v>
      </c>
      <c r="BO308" s="57">
        <f>BP302+BQ301+BR300+BS299+BT298+BU297+BV296+BW295+BX294+BY293+BZ292+CA291+CB290+CC289+CD288+CE287+CF286+CG285</f>
        <v>0</v>
      </c>
      <c r="BP308" s="57">
        <f t="shared" ref="BP308:BW308" si="182">BQ302+BR301+BS300+BT299+BU298+BV297+BW296+BX295+BY294+BZ293+CA292+CB291+CC290+CD289+CE288+CF287+CG286+CH285</f>
        <v>0</v>
      </c>
      <c r="BQ308" s="57">
        <f t="shared" si="182"/>
        <v>0</v>
      </c>
      <c r="BR308" s="57">
        <f t="shared" si="182"/>
        <v>0</v>
      </c>
      <c r="BS308" s="57">
        <f t="shared" si="182"/>
        <v>0</v>
      </c>
      <c r="BT308" s="57">
        <f t="shared" si="182"/>
        <v>0</v>
      </c>
      <c r="BU308" s="57">
        <f t="shared" si="182"/>
        <v>0</v>
      </c>
      <c r="BV308" s="57">
        <f t="shared" si="182"/>
        <v>0</v>
      </c>
      <c r="BW308" s="57">
        <f t="shared" si="182"/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  <c r="CH308" s="2"/>
    </row>
    <row r="309" ht="15" customHeight="1" spans="2:86">
      <c r="B309" s="56" t="s">
        <v>65</v>
      </c>
      <c r="C309" s="57">
        <f>C308*C306</f>
        <v>23795470.5693999</v>
      </c>
      <c r="D309" s="58">
        <f t="shared" ref="D309:AK309" si="183">D308*D306</f>
        <v>3936543.08467585</v>
      </c>
      <c r="E309" s="58">
        <f t="shared" si="183"/>
        <v>677122.545888201</v>
      </c>
      <c r="F309" s="58">
        <f t="shared" si="183"/>
        <v>18357179.2198696</v>
      </c>
      <c r="G309" s="58">
        <f t="shared" si="183"/>
        <v>312812533.277822</v>
      </c>
      <c r="H309" s="58">
        <f t="shared" si="183"/>
        <v>5066142.53144873</v>
      </c>
      <c r="I309" s="58">
        <f t="shared" si="183"/>
        <v>0</v>
      </c>
      <c r="J309" s="58">
        <f t="shared" si="183"/>
        <v>0</v>
      </c>
      <c r="K309" s="58">
        <f t="shared" si="183"/>
        <v>0</v>
      </c>
      <c r="L309" s="58">
        <f t="shared" si="183"/>
        <v>0</v>
      </c>
      <c r="M309" s="58">
        <f t="shared" si="183"/>
        <v>0</v>
      </c>
      <c r="N309" s="58">
        <f t="shared" si="183"/>
        <v>0</v>
      </c>
      <c r="O309" s="58">
        <f t="shared" si="183"/>
        <v>0</v>
      </c>
      <c r="P309" s="58">
        <f t="shared" si="183"/>
        <v>0</v>
      </c>
      <c r="Q309" s="58">
        <f t="shared" si="183"/>
        <v>0</v>
      </c>
      <c r="R309" s="58">
        <f t="shared" si="183"/>
        <v>0</v>
      </c>
      <c r="S309" s="76">
        <f t="shared" si="183"/>
        <v>0</v>
      </c>
      <c r="T309" s="58">
        <f t="shared" si="183"/>
        <v>0</v>
      </c>
      <c r="U309" s="58">
        <f t="shared" si="183"/>
        <v>0</v>
      </c>
      <c r="V309" s="58">
        <f t="shared" si="183"/>
        <v>0</v>
      </c>
      <c r="W309" s="58">
        <f t="shared" si="183"/>
        <v>0</v>
      </c>
      <c r="X309" s="58">
        <f t="shared" si="183"/>
        <v>0</v>
      </c>
      <c r="Y309" s="58">
        <f t="shared" si="183"/>
        <v>0</v>
      </c>
      <c r="Z309" s="58">
        <f t="shared" si="183"/>
        <v>0</v>
      </c>
      <c r="AA309" s="58">
        <f t="shared" si="183"/>
        <v>0</v>
      </c>
      <c r="AB309" s="58">
        <f t="shared" si="183"/>
        <v>0</v>
      </c>
      <c r="AC309" s="58">
        <f t="shared" si="183"/>
        <v>0</v>
      </c>
      <c r="AD309" s="58">
        <f t="shared" si="183"/>
        <v>0</v>
      </c>
      <c r="AE309" s="58">
        <f t="shared" si="183"/>
        <v>0</v>
      </c>
      <c r="AF309" s="58">
        <f t="shared" si="183"/>
        <v>0</v>
      </c>
      <c r="AG309" s="58">
        <f t="shared" si="183"/>
        <v>0</v>
      </c>
      <c r="AH309" s="58">
        <f t="shared" si="183"/>
        <v>0</v>
      </c>
      <c r="AI309" s="58">
        <f t="shared" si="183"/>
        <v>0</v>
      </c>
      <c r="AJ309" s="58">
        <f t="shared" si="183"/>
        <v>0</v>
      </c>
      <c r="AK309" s="58">
        <f t="shared" si="183"/>
        <v>0</v>
      </c>
      <c r="AX309" s="56" t="s">
        <v>65</v>
      </c>
      <c r="AY309" s="57">
        <f>AY308*AY306</f>
        <v>25015776.8133135</v>
      </c>
      <c r="AZ309" s="58">
        <f t="shared" ref="AZ309:CG309" si="184">AZ308*AZ306</f>
        <v>4012220.66729928</v>
      </c>
      <c r="BA309" s="58">
        <f t="shared" si="184"/>
        <v>433509.177934586</v>
      </c>
      <c r="BB309" s="58">
        <f t="shared" si="184"/>
        <v>15602291.8103742</v>
      </c>
      <c r="BC309" s="58">
        <f t="shared" si="184"/>
        <v>199838396.428247</v>
      </c>
      <c r="BD309" s="58">
        <f t="shared" si="184"/>
        <v>3770668.24355258</v>
      </c>
      <c r="BE309" s="58">
        <f t="shared" si="184"/>
        <v>0</v>
      </c>
      <c r="BF309" s="58">
        <f t="shared" si="184"/>
        <v>0</v>
      </c>
      <c r="BG309" s="58">
        <f t="shared" si="184"/>
        <v>0</v>
      </c>
      <c r="BH309" s="58">
        <f t="shared" si="184"/>
        <v>0</v>
      </c>
      <c r="BI309" s="58">
        <f t="shared" si="184"/>
        <v>0</v>
      </c>
      <c r="BJ309" s="58">
        <f t="shared" si="184"/>
        <v>0</v>
      </c>
      <c r="BK309" s="58">
        <f t="shared" si="184"/>
        <v>0</v>
      </c>
      <c r="BL309" s="58">
        <f t="shared" si="184"/>
        <v>0</v>
      </c>
      <c r="BM309" s="58">
        <f t="shared" si="184"/>
        <v>0</v>
      </c>
      <c r="BN309" s="58">
        <f t="shared" si="184"/>
        <v>0</v>
      </c>
      <c r="BO309" s="76">
        <f t="shared" si="184"/>
        <v>0</v>
      </c>
      <c r="BP309" s="58">
        <f t="shared" si="184"/>
        <v>0</v>
      </c>
      <c r="BQ309" s="58">
        <f t="shared" si="184"/>
        <v>0</v>
      </c>
      <c r="BR309" s="58">
        <f t="shared" si="184"/>
        <v>0</v>
      </c>
      <c r="BS309" s="58">
        <f t="shared" si="184"/>
        <v>0</v>
      </c>
      <c r="BT309" s="58">
        <f t="shared" si="184"/>
        <v>0</v>
      </c>
      <c r="BU309" s="58">
        <f t="shared" si="184"/>
        <v>0</v>
      </c>
      <c r="BV309" s="58">
        <f t="shared" si="184"/>
        <v>0</v>
      </c>
      <c r="BW309" s="58">
        <f t="shared" si="184"/>
        <v>0</v>
      </c>
      <c r="BX309" s="58">
        <f t="shared" si="184"/>
        <v>0</v>
      </c>
      <c r="BY309" s="58">
        <f t="shared" si="184"/>
        <v>0</v>
      </c>
      <c r="BZ309" s="58">
        <f t="shared" si="184"/>
        <v>0</v>
      </c>
      <c r="CA309" s="58">
        <f t="shared" si="184"/>
        <v>0</v>
      </c>
      <c r="CB309" s="58">
        <f t="shared" si="184"/>
        <v>0</v>
      </c>
      <c r="CC309" s="58">
        <f t="shared" si="184"/>
        <v>0</v>
      </c>
      <c r="CD309" s="58">
        <f t="shared" si="184"/>
        <v>0</v>
      </c>
      <c r="CE309" s="58">
        <f t="shared" si="184"/>
        <v>0</v>
      </c>
      <c r="CF309" s="58">
        <f t="shared" si="184"/>
        <v>0</v>
      </c>
      <c r="CG309" s="58">
        <f t="shared" si="184"/>
        <v>0</v>
      </c>
      <c r="CH309" s="2"/>
    </row>
    <row r="310" ht="15" customHeight="1" spans="2:86">
      <c r="B310" s="56" t="s">
        <v>66</v>
      </c>
      <c r="C310" s="59">
        <f>SUM(C309:AG309)/SUM(C308:AG308)/4</f>
        <v>0.722549613818668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>
        <f>SUM(AY309:CC309)/SUM(AY308:CC308)/4</f>
        <v>0.606923731132164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H310" s="2"/>
    </row>
    <row r="311" ht="15" customHeight="1" spans="2:86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H311" s="2"/>
    </row>
    <row r="312" ht="15" customHeight="1" spans="2:86">
      <c r="B312" s="56" t="s">
        <v>64</v>
      </c>
      <c r="C312" s="57">
        <f>C302</f>
        <v>1284065.86</v>
      </c>
      <c r="D312" s="57">
        <f t="shared" ref="D312:AK312" si="185">D302</f>
        <v>8675.41801944541</v>
      </c>
      <c r="E312" s="57">
        <f t="shared" si="185"/>
        <v>347190.229138296</v>
      </c>
      <c r="F312" s="57">
        <f t="shared" si="185"/>
        <v>3541.34033721152</v>
      </c>
      <c r="G312" s="57">
        <f t="shared" si="185"/>
        <v>3542.04860527777</v>
      </c>
      <c r="H312" s="57">
        <f t="shared" si="185"/>
        <v>0</v>
      </c>
      <c r="I312" s="57">
        <f t="shared" si="185"/>
        <v>921116.823899769</v>
      </c>
      <c r="J312" s="57">
        <f t="shared" si="185"/>
        <v>0</v>
      </c>
      <c r="K312" s="57">
        <f t="shared" si="185"/>
        <v>0</v>
      </c>
      <c r="L312" s="57">
        <f t="shared" si="185"/>
        <v>0</v>
      </c>
      <c r="M312" s="57">
        <f t="shared" si="185"/>
        <v>0</v>
      </c>
      <c r="N312" s="57">
        <f t="shared" si="185"/>
        <v>0</v>
      </c>
      <c r="O312" s="57">
        <f t="shared" si="185"/>
        <v>0</v>
      </c>
      <c r="P312" s="57">
        <f t="shared" si="185"/>
        <v>0</v>
      </c>
      <c r="Q312" s="57">
        <f t="shared" si="185"/>
        <v>0</v>
      </c>
      <c r="R312" s="57">
        <f t="shared" si="185"/>
        <v>0</v>
      </c>
      <c r="S312" s="57">
        <f t="shared" si="185"/>
        <v>0</v>
      </c>
      <c r="T312" s="57">
        <f t="shared" si="185"/>
        <v>0</v>
      </c>
      <c r="U312" s="57">
        <f t="shared" si="185"/>
        <v>0</v>
      </c>
      <c r="V312" s="57">
        <f t="shared" si="185"/>
        <v>0</v>
      </c>
      <c r="W312" s="57">
        <f t="shared" si="185"/>
        <v>0</v>
      </c>
      <c r="X312" s="57">
        <f t="shared" si="185"/>
        <v>0</v>
      </c>
      <c r="Y312" s="57">
        <f t="shared" si="185"/>
        <v>0</v>
      </c>
      <c r="Z312" s="57">
        <f t="shared" si="185"/>
        <v>0</v>
      </c>
      <c r="AA312" s="57">
        <f t="shared" si="185"/>
        <v>0</v>
      </c>
      <c r="AB312" s="57">
        <f t="shared" si="185"/>
        <v>0</v>
      </c>
      <c r="AC312" s="57">
        <f t="shared" si="185"/>
        <v>0</v>
      </c>
      <c r="AD312" s="57">
        <f t="shared" si="185"/>
        <v>0</v>
      </c>
      <c r="AE312" s="57">
        <f t="shared" si="185"/>
        <v>0</v>
      </c>
      <c r="AF312" s="57">
        <f t="shared" si="185"/>
        <v>0</v>
      </c>
      <c r="AG312" s="57">
        <f t="shared" si="185"/>
        <v>0</v>
      </c>
      <c r="AH312" s="57">
        <f t="shared" si="185"/>
        <v>0</v>
      </c>
      <c r="AI312" s="57">
        <f t="shared" si="185"/>
        <v>0</v>
      </c>
      <c r="AJ312" s="57">
        <f t="shared" si="185"/>
        <v>0</v>
      </c>
      <c r="AK312" s="57">
        <f t="shared" si="185"/>
        <v>0</v>
      </c>
      <c r="AX312" s="56" t="s">
        <v>64</v>
      </c>
      <c r="AY312" s="57">
        <f>AY302</f>
        <v>1204061.06</v>
      </c>
      <c r="AZ312" s="57">
        <f t="shared" ref="AZ312:CG312" si="186">AZ302</f>
        <v>6332.83484100961</v>
      </c>
      <c r="BA312" s="57">
        <f t="shared" si="186"/>
        <v>506880.100674382</v>
      </c>
      <c r="BB312" s="57">
        <f t="shared" si="186"/>
        <v>2635.77652350748</v>
      </c>
      <c r="BC312" s="57">
        <f t="shared" si="186"/>
        <v>2636.30367881129</v>
      </c>
      <c r="BD312" s="57">
        <f t="shared" si="186"/>
        <v>0</v>
      </c>
      <c r="BE312" s="57">
        <f t="shared" si="186"/>
        <v>685576.044282288</v>
      </c>
      <c r="BF312" s="57">
        <f t="shared" si="186"/>
        <v>0</v>
      </c>
      <c r="BG312" s="57">
        <f t="shared" si="186"/>
        <v>0</v>
      </c>
      <c r="BH312" s="57">
        <f t="shared" si="186"/>
        <v>0</v>
      </c>
      <c r="BI312" s="57">
        <f t="shared" si="186"/>
        <v>0</v>
      </c>
      <c r="BJ312" s="57">
        <f t="shared" si="186"/>
        <v>0</v>
      </c>
      <c r="BK312" s="57">
        <f t="shared" si="186"/>
        <v>0</v>
      </c>
      <c r="BL312" s="57">
        <f t="shared" si="186"/>
        <v>0</v>
      </c>
      <c r="BM312" s="57">
        <f t="shared" si="186"/>
        <v>0</v>
      </c>
      <c r="BN312" s="57">
        <f t="shared" si="186"/>
        <v>0</v>
      </c>
      <c r="BO312" s="57">
        <f t="shared" si="186"/>
        <v>0</v>
      </c>
      <c r="BP312" s="57">
        <f t="shared" si="186"/>
        <v>0</v>
      </c>
      <c r="BQ312" s="57">
        <f t="shared" si="186"/>
        <v>0</v>
      </c>
      <c r="BR312" s="57">
        <f t="shared" si="186"/>
        <v>0</v>
      </c>
      <c r="BS312" s="57">
        <f t="shared" si="186"/>
        <v>0</v>
      </c>
      <c r="BT312" s="57">
        <f t="shared" si="186"/>
        <v>0</v>
      </c>
      <c r="BU312" s="57">
        <f t="shared" si="186"/>
        <v>0</v>
      </c>
      <c r="BV312" s="57">
        <f t="shared" si="186"/>
        <v>0</v>
      </c>
      <c r="BW312" s="57">
        <f t="shared" si="186"/>
        <v>0</v>
      </c>
      <c r="BX312" s="57">
        <f t="shared" si="186"/>
        <v>0</v>
      </c>
      <c r="BY312" s="57">
        <f t="shared" si="186"/>
        <v>0</v>
      </c>
      <c r="BZ312" s="57">
        <f t="shared" si="186"/>
        <v>0</v>
      </c>
      <c r="CA312" s="57">
        <f t="shared" si="186"/>
        <v>0</v>
      </c>
      <c r="CB312" s="57">
        <f t="shared" si="186"/>
        <v>0</v>
      </c>
      <c r="CC312" s="57">
        <f t="shared" si="186"/>
        <v>0</v>
      </c>
      <c r="CD312" s="57">
        <f t="shared" si="186"/>
        <v>0</v>
      </c>
      <c r="CE312" s="57">
        <f t="shared" si="186"/>
        <v>0</v>
      </c>
      <c r="CF312" s="57">
        <f t="shared" si="186"/>
        <v>0</v>
      </c>
      <c r="CG312" s="57">
        <f t="shared" si="186"/>
        <v>0</v>
      </c>
      <c r="CH312" s="2"/>
    </row>
    <row r="313" ht="15" customHeight="1" spans="2:86">
      <c r="B313" s="56" t="s">
        <v>65</v>
      </c>
      <c r="C313" s="57">
        <f>C312*C306</f>
        <v>642032.93</v>
      </c>
      <c r="D313" s="57">
        <f t="shared" ref="D313:AK313" si="187">D312*D306</f>
        <v>13013.1270291681</v>
      </c>
      <c r="E313" s="57">
        <f t="shared" si="187"/>
        <v>867975.57284574</v>
      </c>
      <c r="F313" s="57">
        <f t="shared" si="187"/>
        <v>12394.6911802403</v>
      </c>
      <c r="G313" s="57">
        <f t="shared" si="187"/>
        <v>15939.21872375</v>
      </c>
      <c r="H313" s="57">
        <f t="shared" si="187"/>
        <v>0</v>
      </c>
      <c r="I313" s="57">
        <f t="shared" si="187"/>
        <v>5987259.3553485</v>
      </c>
      <c r="J313" s="57">
        <f t="shared" si="187"/>
        <v>0</v>
      </c>
      <c r="K313" s="57">
        <f t="shared" si="187"/>
        <v>0</v>
      </c>
      <c r="L313" s="57">
        <f t="shared" si="187"/>
        <v>0</v>
      </c>
      <c r="M313" s="57">
        <f t="shared" si="187"/>
        <v>0</v>
      </c>
      <c r="N313" s="57">
        <f t="shared" si="187"/>
        <v>0</v>
      </c>
      <c r="O313" s="57">
        <f t="shared" si="187"/>
        <v>0</v>
      </c>
      <c r="P313" s="57">
        <f t="shared" si="187"/>
        <v>0</v>
      </c>
      <c r="Q313" s="57">
        <f t="shared" si="187"/>
        <v>0</v>
      </c>
      <c r="R313" s="57">
        <f t="shared" si="187"/>
        <v>0</v>
      </c>
      <c r="S313" s="78">
        <f t="shared" si="187"/>
        <v>0</v>
      </c>
      <c r="T313" s="57">
        <f t="shared" si="187"/>
        <v>0</v>
      </c>
      <c r="U313" s="57">
        <f t="shared" si="187"/>
        <v>0</v>
      </c>
      <c r="V313" s="57">
        <f t="shared" si="187"/>
        <v>0</v>
      </c>
      <c r="W313" s="57">
        <f t="shared" si="187"/>
        <v>0</v>
      </c>
      <c r="X313" s="57">
        <f t="shared" si="187"/>
        <v>0</v>
      </c>
      <c r="Y313" s="57">
        <f t="shared" si="187"/>
        <v>0</v>
      </c>
      <c r="Z313" s="57">
        <f t="shared" si="187"/>
        <v>0</v>
      </c>
      <c r="AA313" s="57">
        <f t="shared" si="187"/>
        <v>0</v>
      </c>
      <c r="AB313" s="57">
        <f t="shared" si="187"/>
        <v>0</v>
      </c>
      <c r="AC313" s="57">
        <f t="shared" si="187"/>
        <v>0</v>
      </c>
      <c r="AD313" s="57">
        <f t="shared" si="187"/>
        <v>0</v>
      </c>
      <c r="AE313" s="57">
        <f t="shared" si="187"/>
        <v>0</v>
      </c>
      <c r="AF313" s="57">
        <f t="shared" si="187"/>
        <v>0</v>
      </c>
      <c r="AG313" s="81">
        <f t="shared" si="187"/>
        <v>0</v>
      </c>
      <c r="AH313" s="57">
        <f t="shared" si="187"/>
        <v>0</v>
      </c>
      <c r="AI313" s="81">
        <f t="shared" si="187"/>
        <v>0</v>
      </c>
      <c r="AJ313" s="57">
        <f t="shared" si="187"/>
        <v>0</v>
      </c>
      <c r="AK313" s="81">
        <f t="shared" si="187"/>
        <v>0</v>
      </c>
      <c r="AX313" s="56" t="s">
        <v>65</v>
      </c>
      <c r="AY313" s="57">
        <f>AY312*AY306</f>
        <v>602030.529999999</v>
      </c>
      <c r="AZ313" s="57">
        <f t="shared" ref="AZ313:CG313" si="188">AZ312*AZ306</f>
        <v>9499.25226151441</v>
      </c>
      <c r="BA313" s="57">
        <f t="shared" si="188"/>
        <v>1267200.25168596</v>
      </c>
      <c r="BB313" s="57">
        <f t="shared" si="188"/>
        <v>9225.21783227617</v>
      </c>
      <c r="BC313" s="57">
        <f t="shared" si="188"/>
        <v>11863.3665546508</v>
      </c>
      <c r="BD313" s="57">
        <f t="shared" si="188"/>
        <v>0</v>
      </c>
      <c r="BE313" s="57">
        <f t="shared" si="188"/>
        <v>4456244.28783487</v>
      </c>
      <c r="BF313" s="57">
        <f t="shared" si="188"/>
        <v>0</v>
      </c>
      <c r="BG313" s="57">
        <f t="shared" si="188"/>
        <v>0</v>
      </c>
      <c r="BH313" s="57">
        <f t="shared" si="188"/>
        <v>0</v>
      </c>
      <c r="BI313" s="57">
        <f t="shared" si="188"/>
        <v>0</v>
      </c>
      <c r="BJ313" s="57">
        <f t="shared" si="188"/>
        <v>0</v>
      </c>
      <c r="BK313" s="57">
        <f t="shared" si="188"/>
        <v>0</v>
      </c>
      <c r="BL313" s="57">
        <f t="shared" si="188"/>
        <v>0</v>
      </c>
      <c r="BM313" s="57">
        <f t="shared" si="188"/>
        <v>0</v>
      </c>
      <c r="BN313" s="57">
        <f t="shared" si="188"/>
        <v>0</v>
      </c>
      <c r="BO313" s="78">
        <f t="shared" si="188"/>
        <v>0</v>
      </c>
      <c r="BP313" s="57">
        <f t="shared" si="188"/>
        <v>0</v>
      </c>
      <c r="BQ313" s="57">
        <f t="shared" si="188"/>
        <v>0</v>
      </c>
      <c r="BR313" s="57">
        <f t="shared" si="188"/>
        <v>0</v>
      </c>
      <c r="BS313" s="57">
        <f t="shared" si="188"/>
        <v>0</v>
      </c>
      <c r="BT313" s="57">
        <f t="shared" si="188"/>
        <v>0</v>
      </c>
      <c r="BU313" s="57">
        <f t="shared" si="188"/>
        <v>0</v>
      </c>
      <c r="BV313" s="57">
        <f t="shared" si="188"/>
        <v>0</v>
      </c>
      <c r="BW313" s="57">
        <f t="shared" si="188"/>
        <v>0</v>
      </c>
      <c r="BX313" s="57">
        <f t="shared" si="188"/>
        <v>0</v>
      </c>
      <c r="BY313" s="57">
        <f t="shared" si="188"/>
        <v>0</v>
      </c>
      <c r="BZ313" s="57">
        <f t="shared" si="188"/>
        <v>0</v>
      </c>
      <c r="CA313" s="57">
        <f t="shared" si="188"/>
        <v>0</v>
      </c>
      <c r="CB313" s="57">
        <f t="shared" si="188"/>
        <v>0</v>
      </c>
      <c r="CC313" s="81">
        <f t="shared" si="188"/>
        <v>0</v>
      </c>
      <c r="CD313" s="57">
        <f t="shared" si="188"/>
        <v>0</v>
      </c>
      <c r="CE313" s="81">
        <f t="shared" si="188"/>
        <v>0</v>
      </c>
      <c r="CF313" s="57">
        <f t="shared" si="188"/>
        <v>0</v>
      </c>
      <c r="CG313" s="81">
        <f t="shared" si="188"/>
        <v>0</v>
      </c>
      <c r="CH313" s="2"/>
    </row>
    <row r="314" ht="15" customHeight="1" spans="2:86">
      <c r="B314" s="62" t="s">
        <v>68</v>
      </c>
      <c r="C314" s="59">
        <f>SUM(C313:AG313)/SUM(C312:AG312)/4+0.125</f>
        <v>0.858861783297412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>
        <f>SUM(AY313:CC313)/SUM(AY312:CC312)/4+0.125</f>
        <v>0.784856787720682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H314" s="2"/>
    </row>
    <row r="315" ht="15" customHeight="1" spans="19:86">
      <c r="S315" s="74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ht="15" customHeight="1" spans="19:86">
      <c r="S316" s="74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X2:CG2"/>
    <mergeCell ref="B3:AK3"/>
    <mergeCell ref="AX3:CG3"/>
    <mergeCell ref="B4:AH4"/>
    <mergeCell ref="AJ4:AK4"/>
    <mergeCell ref="AX4:CD4"/>
    <mergeCell ref="CF4:CG4"/>
    <mergeCell ref="C5:AK5"/>
    <mergeCell ref="AY5:CG5"/>
    <mergeCell ref="B43:AK43"/>
    <mergeCell ref="AX43:CG43"/>
    <mergeCell ref="C44:AK44"/>
    <mergeCell ref="AY44:CG44"/>
    <mergeCell ref="B96:AK96"/>
    <mergeCell ref="AX96:CG96"/>
    <mergeCell ref="C97:AK97"/>
    <mergeCell ref="AY97:CG97"/>
    <mergeCell ref="B135:AK135"/>
    <mergeCell ref="AX135:CG135"/>
    <mergeCell ref="C136:AK136"/>
    <mergeCell ref="AY136:CG136"/>
    <mergeCell ref="B174:AK174"/>
    <mergeCell ref="AX174:CG174"/>
    <mergeCell ref="C175:AK175"/>
    <mergeCell ref="AY175:CG175"/>
    <mergeCell ref="B225:Q225"/>
    <mergeCell ref="AX225:BM225"/>
    <mergeCell ref="H226:I226"/>
    <mergeCell ref="BD226:BE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</mergeCells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U458"/>
  <sheetViews>
    <sheetView topLeftCell="A224" workbookViewId="0">
      <selection activeCell="B228" sqref="B228:D262"/>
    </sheetView>
  </sheetViews>
  <sheetFormatPr defaultColWidth="14.3333333333333" defaultRowHeight="15.75"/>
  <cols>
    <col min="1" max="1" width="14.3333333333333" style="1"/>
    <col min="2" max="41" width="14.3333333333333" style="1" outlineLevel="1"/>
    <col min="42" max="45" width="14.3333333333333" style="1"/>
    <col min="46" max="85" width="14.3333333333333" style="1" outlineLevel="1"/>
    <col min="86" max="105" width="14.3333333333333" style="1"/>
    <col min="106" max="16384" width="14.3333333333333" style="2"/>
  </cols>
  <sheetData>
    <row r="1" ht="15" customHeight="1"/>
    <row r="2" ht="15" customHeight="1" spans="2:81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T2" s="3" t="s">
        <v>20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ht="15" customHeight="1" spans="2:81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T3" s="4" t="s">
        <v>70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ht="15" customHeight="1" spans="2:81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T4" s="6" t="s">
        <v>21</v>
      </c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14" t="s">
        <v>22</v>
      </c>
      <c r="CC4" s="12"/>
    </row>
    <row r="5" ht="15" customHeight="1" outlineLevel="1" spans="2:81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T5" s="8" t="s">
        <v>23</v>
      </c>
      <c r="AU5" s="9" t="s">
        <v>24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ht="15" customHeight="1" outlineLevel="1" spans="2:81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T6" s="9"/>
      <c r="AU6" s="9">
        <v>1</v>
      </c>
      <c r="AV6" s="9">
        <v>2</v>
      </c>
      <c r="AW6" s="9">
        <v>3</v>
      </c>
      <c r="AX6" s="9">
        <v>4</v>
      </c>
      <c r="AY6" s="9">
        <v>5</v>
      </c>
      <c r="AZ6" s="9">
        <v>6</v>
      </c>
      <c r="BA6" s="9">
        <v>7</v>
      </c>
      <c r="BB6" s="9">
        <v>8</v>
      </c>
      <c r="BC6" s="9">
        <v>9</v>
      </c>
      <c r="BD6" s="9">
        <v>10</v>
      </c>
      <c r="BE6" s="9">
        <v>11</v>
      </c>
      <c r="BF6" s="9">
        <v>12</v>
      </c>
      <c r="BG6" s="9">
        <v>13</v>
      </c>
      <c r="BH6" s="9">
        <v>14</v>
      </c>
      <c r="BI6" s="9">
        <v>15</v>
      </c>
      <c r="BJ6" s="9">
        <v>16</v>
      </c>
      <c r="BK6" s="9">
        <v>17</v>
      </c>
      <c r="BL6" s="9">
        <v>18</v>
      </c>
      <c r="BM6" s="9">
        <v>19</v>
      </c>
      <c r="BN6" s="9">
        <v>20</v>
      </c>
      <c r="BO6" s="9">
        <v>21</v>
      </c>
      <c r="BP6" s="9">
        <v>22</v>
      </c>
      <c r="BQ6" s="9">
        <v>23</v>
      </c>
      <c r="BR6" s="9">
        <v>24</v>
      </c>
      <c r="BS6" s="9">
        <v>25</v>
      </c>
      <c r="BT6" s="9">
        <v>26</v>
      </c>
      <c r="BU6" s="9">
        <v>27</v>
      </c>
      <c r="BV6" s="9">
        <v>28</v>
      </c>
      <c r="BW6" s="9">
        <v>29</v>
      </c>
      <c r="BX6" s="9">
        <v>30</v>
      </c>
      <c r="BY6" s="9">
        <v>31</v>
      </c>
      <c r="BZ6" s="9">
        <v>32</v>
      </c>
      <c r="CA6" s="9">
        <v>33</v>
      </c>
      <c r="CB6" s="9">
        <v>34</v>
      </c>
      <c r="CC6" s="9">
        <v>35</v>
      </c>
    </row>
    <row r="7" ht="15" customHeight="1" outlineLevel="1" spans="2:117">
      <c r="B7" s="10">
        <v>201606</v>
      </c>
      <c r="C7" s="11">
        <v>1426.4</v>
      </c>
      <c r="D7" s="11">
        <v>24435.2</v>
      </c>
      <c r="E7" s="11">
        <v>24435.2</v>
      </c>
      <c r="F7" s="11">
        <v>24435.2</v>
      </c>
      <c r="G7" s="11">
        <v>24435.2</v>
      </c>
      <c r="H7" s="11">
        <v>24435.2</v>
      </c>
      <c r="I7" s="11">
        <v>24435.2</v>
      </c>
      <c r="J7" s="11">
        <v>24435.2</v>
      </c>
      <c r="K7" s="11">
        <v>24435.2</v>
      </c>
      <c r="L7" s="11">
        <v>24435.2</v>
      </c>
      <c r="M7" s="11">
        <v>24435.2</v>
      </c>
      <c r="N7" s="11">
        <v>24435.2</v>
      </c>
      <c r="O7" s="11">
        <v>24435.2</v>
      </c>
      <c r="P7" s="11">
        <v>24435.2</v>
      </c>
      <c r="Q7" s="11">
        <v>24435.2</v>
      </c>
      <c r="R7" s="11">
        <v>24435.2</v>
      </c>
      <c r="S7" s="11">
        <v>24435.2</v>
      </c>
      <c r="T7" s="11">
        <v>24435.2</v>
      </c>
      <c r="U7" s="11">
        <v>24435.2</v>
      </c>
      <c r="V7" s="11">
        <v>24435.2</v>
      </c>
      <c r="W7" s="11">
        <v>24435.2</v>
      </c>
      <c r="X7" s="11">
        <v>24435.2</v>
      </c>
      <c r="Y7" s="11">
        <v>24435.2</v>
      </c>
      <c r="Z7" s="11">
        <v>24435.2</v>
      </c>
      <c r="AA7" s="11">
        <v>24435.2</v>
      </c>
      <c r="AB7" s="11">
        <v>24435.2</v>
      </c>
      <c r="AC7" s="11">
        <v>24435.2</v>
      </c>
      <c r="AD7" s="11">
        <v>24435.2</v>
      </c>
      <c r="AE7" s="11">
        <v>24435.2</v>
      </c>
      <c r="AF7" s="11">
        <v>24435.2</v>
      </c>
      <c r="AG7" s="11">
        <v>24435.2</v>
      </c>
      <c r="AH7" s="11">
        <v>24435.2</v>
      </c>
      <c r="AI7" s="11">
        <v>24435.2</v>
      </c>
      <c r="AJ7" s="11">
        <v>24435.2</v>
      </c>
      <c r="AK7" s="11">
        <v>24435.2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 t="s">
        <v>25</v>
      </c>
      <c r="CI7" s="11" t="s">
        <v>25</v>
      </c>
      <c r="CJ7" s="11" t="s">
        <v>25</v>
      </c>
      <c r="CK7" s="11" t="s">
        <v>25</v>
      </c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14834.82</v>
      </c>
      <c r="D8" s="11">
        <v>16364.82</v>
      </c>
      <c r="E8" s="11">
        <v>78421.84</v>
      </c>
      <c r="F8" s="11">
        <v>123421.84</v>
      </c>
      <c r="G8" s="11">
        <v>123421.84</v>
      </c>
      <c r="H8" s="11">
        <v>123421.84</v>
      </c>
      <c r="I8" s="11">
        <v>123421.84</v>
      </c>
      <c r="J8" s="11">
        <v>123421.84</v>
      </c>
      <c r="K8" s="11">
        <v>123421.84</v>
      </c>
      <c r="L8" s="11">
        <v>123421.84</v>
      </c>
      <c r="M8" s="11">
        <v>123421.84</v>
      </c>
      <c r="N8" s="11">
        <v>123421.84</v>
      </c>
      <c r="O8" s="11">
        <v>123421.84</v>
      </c>
      <c r="P8" s="11">
        <v>123421.84</v>
      </c>
      <c r="Q8" s="11">
        <v>123421.84</v>
      </c>
      <c r="R8" s="11">
        <v>123421.84</v>
      </c>
      <c r="S8" s="11">
        <v>123421.84</v>
      </c>
      <c r="T8" s="11">
        <v>123421.84</v>
      </c>
      <c r="U8" s="11">
        <v>123421.84</v>
      </c>
      <c r="V8" s="11">
        <v>123421.84</v>
      </c>
      <c r="W8" s="11">
        <v>123421.84</v>
      </c>
      <c r="X8" s="11">
        <v>123421.84</v>
      </c>
      <c r="Y8" s="11">
        <v>123421.84</v>
      </c>
      <c r="Z8" s="11">
        <v>123421.84</v>
      </c>
      <c r="AA8" s="11">
        <v>123421.84</v>
      </c>
      <c r="AB8" s="11">
        <v>123421.84</v>
      </c>
      <c r="AC8" s="11">
        <v>123421.84</v>
      </c>
      <c r="AD8" s="11">
        <v>123421.84</v>
      </c>
      <c r="AE8" s="11">
        <v>123421.84</v>
      </c>
      <c r="AF8" s="11">
        <v>123421.84</v>
      </c>
      <c r="AG8" s="11">
        <v>123421.84</v>
      </c>
      <c r="AH8" s="11">
        <v>123421.84</v>
      </c>
      <c r="AI8" s="11">
        <v>123421.84</v>
      </c>
      <c r="AJ8" s="11">
        <v>123421.84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43480.8</v>
      </c>
      <c r="D9" s="11">
        <v>44980.8</v>
      </c>
      <c r="E9" s="11">
        <v>87210.92</v>
      </c>
      <c r="F9" s="11">
        <v>87210.92</v>
      </c>
      <c r="G9" s="11">
        <v>87210.92</v>
      </c>
      <c r="H9" s="11">
        <v>87210.92</v>
      </c>
      <c r="I9" s="11">
        <v>87210.92</v>
      </c>
      <c r="J9" s="11">
        <v>87210.92</v>
      </c>
      <c r="K9" s="11">
        <v>87210.92</v>
      </c>
      <c r="L9" s="11">
        <v>87210.92</v>
      </c>
      <c r="M9" s="11">
        <v>87210.92</v>
      </c>
      <c r="N9" s="11">
        <v>87210.92</v>
      </c>
      <c r="O9" s="11">
        <v>87210.92</v>
      </c>
      <c r="P9" s="11">
        <v>87210.92</v>
      </c>
      <c r="Q9" s="11">
        <v>87210.92</v>
      </c>
      <c r="R9" s="11">
        <v>87210.92</v>
      </c>
      <c r="S9" s="11">
        <v>87210.92</v>
      </c>
      <c r="T9" s="11">
        <v>87210.92</v>
      </c>
      <c r="U9" s="11">
        <v>87210.92</v>
      </c>
      <c r="V9" s="11">
        <v>87210.92</v>
      </c>
      <c r="W9" s="11">
        <v>87210.92</v>
      </c>
      <c r="X9" s="11">
        <v>87210.92</v>
      </c>
      <c r="Y9" s="11">
        <v>87210.92</v>
      </c>
      <c r="Z9" s="11">
        <v>87210.92</v>
      </c>
      <c r="AA9" s="11">
        <v>87210.92</v>
      </c>
      <c r="AB9" s="11">
        <v>87210.92</v>
      </c>
      <c r="AC9" s="11">
        <v>87210.92</v>
      </c>
      <c r="AD9" s="11">
        <v>87210.92</v>
      </c>
      <c r="AE9" s="11">
        <v>87210.92</v>
      </c>
      <c r="AF9" s="11">
        <v>87210.92</v>
      </c>
      <c r="AG9" s="11">
        <v>87210.92</v>
      </c>
      <c r="AH9" s="11">
        <v>87210.92</v>
      </c>
      <c r="AI9" s="11">
        <v>87210.92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5336</v>
      </c>
      <c r="D10" s="11">
        <v>13376</v>
      </c>
      <c r="E10" s="11">
        <v>13376</v>
      </c>
      <c r="F10" s="11">
        <v>13376</v>
      </c>
      <c r="G10" s="11">
        <v>13376</v>
      </c>
      <c r="H10" s="11">
        <v>13376</v>
      </c>
      <c r="I10" s="11">
        <v>13376</v>
      </c>
      <c r="J10" s="11">
        <v>13376</v>
      </c>
      <c r="K10" s="11">
        <v>13376</v>
      </c>
      <c r="L10" s="11">
        <v>13376</v>
      </c>
      <c r="M10" s="11">
        <v>13376</v>
      </c>
      <c r="N10" s="11">
        <v>13376</v>
      </c>
      <c r="O10" s="11">
        <v>13376</v>
      </c>
      <c r="P10" s="11">
        <v>13376</v>
      </c>
      <c r="Q10" s="11">
        <v>13376</v>
      </c>
      <c r="R10" s="11">
        <v>13376</v>
      </c>
      <c r="S10" s="11">
        <v>13376</v>
      </c>
      <c r="T10" s="11">
        <v>13376</v>
      </c>
      <c r="U10" s="11">
        <v>13376</v>
      </c>
      <c r="V10" s="11">
        <v>13376</v>
      </c>
      <c r="W10" s="11">
        <v>13376</v>
      </c>
      <c r="X10" s="11">
        <v>13376</v>
      </c>
      <c r="Y10" s="11">
        <v>13376</v>
      </c>
      <c r="Z10" s="11">
        <v>13376</v>
      </c>
      <c r="AA10" s="11">
        <v>13376</v>
      </c>
      <c r="AB10" s="11">
        <v>13376</v>
      </c>
      <c r="AC10" s="11">
        <v>13376</v>
      </c>
      <c r="AD10" s="11">
        <v>13376</v>
      </c>
      <c r="AE10" s="11">
        <v>13376</v>
      </c>
      <c r="AF10" s="11">
        <v>13376</v>
      </c>
      <c r="AG10" s="11">
        <v>13376</v>
      </c>
      <c r="AH10" s="11">
        <v>13376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12941.35</v>
      </c>
      <c r="D11" s="11">
        <v>85298.92</v>
      </c>
      <c r="E11" s="11">
        <v>485298.91</v>
      </c>
      <c r="F11" s="11">
        <v>485298.91</v>
      </c>
      <c r="G11" s="11">
        <v>485298.91</v>
      </c>
      <c r="H11" s="11">
        <v>485298.91</v>
      </c>
      <c r="I11" s="11">
        <v>485298.91</v>
      </c>
      <c r="J11" s="11">
        <v>485298.91</v>
      </c>
      <c r="K11" s="11">
        <v>485298.91</v>
      </c>
      <c r="L11" s="11">
        <v>485298.91</v>
      </c>
      <c r="M11" s="11">
        <v>485298.91</v>
      </c>
      <c r="N11" s="11">
        <v>485298.91</v>
      </c>
      <c r="O11" s="11">
        <v>485298.91</v>
      </c>
      <c r="P11" s="11">
        <v>485298.91</v>
      </c>
      <c r="Q11" s="11">
        <v>485298.91</v>
      </c>
      <c r="R11" s="11">
        <v>485298.91</v>
      </c>
      <c r="S11" s="11">
        <v>485298.91</v>
      </c>
      <c r="T11" s="11">
        <v>485298.91</v>
      </c>
      <c r="U11" s="11">
        <v>485298.91</v>
      </c>
      <c r="V11" s="11">
        <v>485298.91</v>
      </c>
      <c r="W11" s="11">
        <v>485298.91</v>
      </c>
      <c r="X11" s="11">
        <v>485298.91</v>
      </c>
      <c r="Y11" s="11">
        <v>485298.91</v>
      </c>
      <c r="Z11" s="11">
        <v>485298.91</v>
      </c>
      <c r="AA11" s="11">
        <v>485298.91</v>
      </c>
      <c r="AB11" s="11">
        <v>485298.91</v>
      </c>
      <c r="AC11" s="11">
        <v>485298.91</v>
      </c>
      <c r="AD11" s="11">
        <v>485298.91</v>
      </c>
      <c r="AE11" s="11">
        <v>485298.91</v>
      </c>
      <c r="AF11" s="11">
        <v>485298.91</v>
      </c>
      <c r="AG11" s="11">
        <v>485298.91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58638.38</v>
      </c>
      <c r="D12" s="11">
        <v>106075.18</v>
      </c>
      <c r="E12" s="11">
        <v>106075.18</v>
      </c>
      <c r="F12" s="11">
        <v>106075.18</v>
      </c>
      <c r="G12" s="11">
        <v>106075.18</v>
      </c>
      <c r="H12" s="11">
        <v>116078.14</v>
      </c>
      <c r="I12" s="11">
        <v>251624.39</v>
      </c>
      <c r="J12" s="11">
        <v>251624.39</v>
      </c>
      <c r="K12" s="11">
        <v>251624.39</v>
      </c>
      <c r="L12" s="11">
        <v>251624.39</v>
      </c>
      <c r="M12" s="11">
        <v>251624.39</v>
      </c>
      <c r="N12" s="11">
        <v>251624.39</v>
      </c>
      <c r="O12" s="11">
        <v>251624.39</v>
      </c>
      <c r="P12" s="11">
        <v>251624.39</v>
      </c>
      <c r="Q12" s="11">
        <v>251624.39</v>
      </c>
      <c r="R12" s="11">
        <v>251624.39</v>
      </c>
      <c r="S12" s="11">
        <v>251624.39</v>
      </c>
      <c r="T12" s="11">
        <v>251624.39</v>
      </c>
      <c r="U12" s="11">
        <v>251624.39</v>
      </c>
      <c r="V12" s="11">
        <v>251624.39</v>
      </c>
      <c r="W12" s="11">
        <v>251624.39</v>
      </c>
      <c r="X12" s="11">
        <v>251624.39</v>
      </c>
      <c r="Y12" s="11">
        <v>251624.39</v>
      </c>
      <c r="Z12" s="11">
        <v>251624.39</v>
      </c>
      <c r="AA12" s="11">
        <v>251624.39</v>
      </c>
      <c r="AB12" s="11">
        <v>251624.39</v>
      </c>
      <c r="AC12" s="11">
        <v>251624.39</v>
      </c>
      <c r="AD12" s="11">
        <v>251624.39</v>
      </c>
      <c r="AE12" s="11">
        <v>251624.39</v>
      </c>
      <c r="AF12" s="11">
        <v>251624.39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24570.5</v>
      </c>
      <c r="D13" s="11">
        <v>43303.2</v>
      </c>
      <c r="E13" s="11">
        <v>67190.53</v>
      </c>
      <c r="F13" s="11">
        <v>421470.67</v>
      </c>
      <c r="G13" s="11">
        <v>462742.74</v>
      </c>
      <c r="H13" s="11">
        <v>462742.74</v>
      </c>
      <c r="I13" s="11">
        <v>462742.74</v>
      </c>
      <c r="J13" s="11">
        <v>462742.74</v>
      </c>
      <c r="K13" s="11">
        <v>462742.74</v>
      </c>
      <c r="L13" s="11">
        <v>575853.16</v>
      </c>
      <c r="M13" s="11">
        <v>575853.16</v>
      </c>
      <c r="N13" s="11">
        <v>575853.16</v>
      </c>
      <c r="O13" s="11">
        <v>575853.16</v>
      </c>
      <c r="P13" s="11">
        <v>575853.16</v>
      </c>
      <c r="Q13" s="11">
        <v>575853.16</v>
      </c>
      <c r="R13" s="11">
        <v>575853.16</v>
      </c>
      <c r="S13" s="11">
        <v>575853.16</v>
      </c>
      <c r="T13" s="11">
        <v>575853.16</v>
      </c>
      <c r="U13" s="11">
        <v>575853.16</v>
      </c>
      <c r="V13" s="11">
        <v>575853.16</v>
      </c>
      <c r="W13" s="11">
        <v>575853.16</v>
      </c>
      <c r="X13" s="11">
        <v>575853.16</v>
      </c>
      <c r="Y13" s="11">
        <v>575853.16</v>
      </c>
      <c r="Z13" s="11">
        <v>575853.16</v>
      </c>
      <c r="AA13" s="11">
        <v>575853.16</v>
      </c>
      <c r="AB13" s="11">
        <v>575853.16</v>
      </c>
      <c r="AC13" s="11">
        <v>575853.16</v>
      </c>
      <c r="AD13" s="11">
        <v>575853.16</v>
      </c>
      <c r="AE13" s="11">
        <v>575853.16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47944</v>
      </c>
      <c r="D14" s="11">
        <v>102289.09</v>
      </c>
      <c r="E14" s="11">
        <v>102289.09</v>
      </c>
      <c r="F14" s="11">
        <v>275572.14</v>
      </c>
      <c r="G14" s="11">
        <v>645498.55</v>
      </c>
      <c r="H14" s="11">
        <v>655898.55</v>
      </c>
      <c r="I14" s="11">
        <v>774865.55</v>
      </c>
      <c r="J14" s="11">
        <v>774865.55</v>
      </c>
      <c r="K14" s="11">
        <v>774865.55</v>
      </c>
      <c r="L14" s="11">
        <v>774865.55</v>
      </c>
      <c r="M14" s="11">
        <v>774865.55</v>
      </c>
      <c r="N14" s="11">
        <v>774865.55</v>
      </c>
      <c r="O14" s="11">
        <v>774865.55</v>
      </c>
      <c r="P14" s="11">
        <v>774865.55</v>
      </c>
      <c r="Q14" s="11">
        <v>774865.55</v>
      </c>
      <c r="R14" s="11">
        <v>774865.55</v>
      </c>
      <c r="S14" s="11">
        <v>774865.55</v>
      </c>
      <c r="T14" s="11">
        <v>774865.55</v>
      </c>
      <c r="U14" s="11">
        <v>774865.55</v>
      </c>
      <c r="V14" s="11">
        <v>774865.55</v>
      </c>
      <c r="W14" s="11">
        <v>774865.55</v>
      </c>
      <c r="X14" s="11">
        <v>774865.55</v>
      </c>
      <c r="Y14" s="11">
        <v>774865.55</v>
      </c>
      <c r="Z14" s="11">
        <v>774865.55</v>
      </c>
      <c r="AA14" s="11">
        <v>774865.55</v>
      </c>
      <c r="AB14" s="11">
        <v>774865.55</v>
      </c>
      <c r="AC14" s="11">
        <v>774865.55</v>
      </c>
      <c r="AD14" s="11">
        <v>774865.55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67666</v>
      </c>
      <c r="D15" s="11">
        <v>114883.69</v>
      </c>
      <c r="E15" s="11">
        <v>133144.55</v>
      </c>
      <c r="F15" s="11">
        <v>186263.44</v>
      </c>
      <c r="G15" s="11">
        <v>192863.44</v>
      </c>
      <c r="H15" s="11">
        <v>192863.44</v>
      </c>
      <c r="I15" s="11">
        <v>192863.44</v>
      </c>
      <c r="J15" s="11">
        <v>192863.44</v>
      </c>
      <c r="K15" s="11">
        <v>192863.44</v>
      </c>
      <c r="L15" s="11">
        <v>192863.44</v>
      </c>
      <c r="M15" s="11">
        <v>192863.44</v>
      </c>
      <c r="N15" s="11">
        <v>192863.44</v>
      </c>
      <c r="O15" s="11">
        <v>192863.44</v>
      </c>
      <c r="P15" s="11">
        <v>192863.44</v>
      </c>
      <c r="Q15" s="11">
        <v>192863.44</v>
      </c>
      <c r="R15" s="11">
        <v>192863.44</v>
      </c>
      <c r="S15" s="11">
        <v>192863.44</v>
      </c>
      <c r="T15" s="11">
        <v>192863.44</v>
      </c>
      <c r="U15" s="11">
        <v>192863.44</v>
      </c>
      <c r="V15" s="11">
        <v>192863.44</v>
      </c>
      <c r="W15" s="11">
        <v>192863.44</v>
      </c>
      <c r="X15" s="11">
        <v>192863.44</v>
      </c>
      <c r="Y15" s="11">
        <v>192863.44</v>
      </c>
      <c r="Z15" s="11">
        <v>192863.44</v>
      </c>
      <c r="AA15" s="11">
        <v>192863.44</v>
      </c>
      <c r="AB15" s="11">
        <v>192863.44</v>
      </c>
      <c r="AC15" s="11">
        <v>192863.44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83500.1</v>
      </c>
      <c r="D16" s="11">
        <v>151032.72</v>
      </c>
      <c r="E16" s="11">
        <v>170489.5</v>
      </c>
      <c r="F16" s="11">
        <v>208966.14</v>
      </c>
      <c r="G16" s="11">
        <v>352052.98</v>
      </c>
      <c r="H16" s="11">
        <v>352052.98</v>
      </c>
      <c r="I16" s="11">
        <v>352052.98</v>
      </c>
      <c r="J16" s="11">
        <v>352052.98</v>
      </c>
      <c r="K16" s="11">
        <v>457375.98</v>
      </c>
      <c r="L16" s="11">
        <v>481382.49</v>
      </c>
      <c r="M16" s="11">
        <v>481382.49</v>
      </c>
      <c r="N16" s="11">
        <v>481382.49</v>
      </c>
      <c r="O16" s="11">
        <v>481382.49</v>
      </c>
      <c r="P16" s="11">
        <v>481382.49</v>
      </c>
      <c r="Q16" s="11">
        <v>481382.49</v>
      </c>
      <c r="R16" s="11">
        <v>481382.49</v>
      </c>
      <c r="S16" s="11">
        <v>481382.49</v>
      </c>
      <c r="T16" s="11">
        <v>481382.49</v>
      </c>
      <c r="U16" s="11">
        <v>481382.49</v>
      </c>
      <c r="V16" s="11">
        <v>481382.49</v>
      </c>
      <c r="W16" s="11">
        <v>481382.49</v>
      </c>
      <c r="X16" s="11">
        <v>481382.49</v>
      </c>
      <c r="Y16" s="11">
        <v>481382.49</v>
      </c>
      <c r="Z16" s="11">
        <v>481382.49</v>
      </c>
      <c r="AA16" s="11">
        <v>481382.49</v>
      </c>
      <c r="AB16" s="11">
        <v>481382.49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188703.3</v>
      </c>
      <c r="D17" s="11">
        <v>1401672.71</v>
      </c>
      <c r="E17" s="11">
        <v>1429982.78</v>
      </c>
      <c r="F17" s="11">
        <v>1467705.37</v>
      </c>
      <c r="G17" s="11">
        <v>1467705.37</v>
      </c>
      <c r="H17" s="11">
        <v>1523828.45</v>
      </c>
      <c r="I17" s="11">
        <v>1523828.45</v>
      </c>
      <c r="J17" s="11">
        <v>1540228.45</v>
      </c>
      <c r="K17" s="11">
        <v>1542128.45</v>
      </c>
      <c r="L17" s="11">
        <v>1542128.45</v>
      </c>
      <c r="M17" s="11">
        <v>1542128.45</v>
      </c>
      <c r="N17" s="11">
        <v>1550628.45</v>
      </c>
      <c r="O17" s="11">
        <v>1550628.45</v>
      </c>
      <c r="P17" s="11">
        <v>1550628.45</v>
      </c>
      <c r="Q17" s="11">
        <v>1550628.45</v>
      </c>
      <c r="R17" s="11">
        <v>1550628.45</v>
      </c>
      <c r="S17" s="11">
        <v>1550628.45</v>
      </c>
      <c r="T17" s="11">
        <v>1550628.45</v>
      </c>
      <c r="U17" s="11">
        <v>1550628.45</v>
      </c>
      <c r="V17" s="11">
        <v>1550628.45</v>
      </c>
      <c r="W17" s="11">
        <v>1550628.45</v>
      </c>
      <c r="X17" s="11">
        <v>1550628.45</v>
      </c>
      <c r="Y17" s="11">
        <v>1550628.45</v>
      </c>
      <c r="Z17" s="11">
        <v>1550628.45</v>
      </c>
      <c r="AA17" s="11">
        <v>1550628.45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206439.62</v>
      </c>
      <c r="D18" s="11">
        <v>353432.58</v>
      </c>
      <c r="E18" s="11">
        <v>381068.4</v>
      </c>
      <c r="F18" s="11">
        <v>443590.87</v>
      </c>
      <c r="G18" s="11">
        <v>482221.27</v>
      </c>
      <c r="H18" s="11">
        <v>482221.27</v>
      </c>
      <c r="I18" s="11">
        <v>482221.27</v>
      </c>
      <c r="J18" s="11">
        <v>1418523.95</v>
      </c>
      <c r="K18" s="11">
        <v>1559702.84</v>
      </c>
      <c r="L18" s="11">
        <v>1559702.84</v>
      </c>
      <c r="M18" s="11">
        <v>1559702.84</v>
      </c>
      <c r="N18" s="11">
        <v>1559702.84</v>
      </c>
      <c r="O18" s="11">
        <v>1559702.84</v>
      </c>
      <c r="P18" s="11">
        <v>1559702.84</v>
      </c>
      <c r="Q18" s="11">
        <v>1559702.84</v>
      </c>
      <c r="R18" s="11">
        <v>1559702.84</v>
      </c>
      <c r="S18" s="11">
        <v>1559702.84</v>
      </c>
      <c r="T18" s="11">
        <v>1559702.84</v>
      </c>
      <c r="U18" s="11">
        <v>1559702.84</v>
      </c>
      <c r="V18" s="11">
        <v>1559702.84</v>
      </c>
      <c r="W18" s="11">
        <v>1559702.84</v>
      </c>
      <c r="X18" s="11">
        <v>1559702.84</v>
      </c>
      <c r="Y18" s="11">
        <v>1559702.84</v>
      </c>
      <c r="Z18" s="11">
        <v>1559702.84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376229.59</v>
      </c>
      <c r="D19" s="11">
        <v>570593.81</v>
      </c>
      <c r="E19" s="11">
        <v>1076975.38</v>
      </c>
      <c r="F19" s="11">
        <v>1243264.47</v>
      </c>
      <c r="G19" s="11">
        <v>1266094.32</v>
      </c>
      <c r="H19" s="11">
        <v>1586057.21</v>
      </c>
      <c r="I19" s="11">
        <v>1622767.7</v>
      </c>
      <c r="J19" s="11">
        <v>1636437.77</v>
      </c>
      <c r="K19" s="11">
        <v>1636437.77</v>
      </c>
      <c r="L19" s="11">
        <v>1636437.77</v>
      </c>
      <c r="M19" s="11">
        <v>1636437.77</v>
      </c>
      <c r="N19" s="11">
        <v>1636437.77</v>
      </c>
      <c r="O19" s="11">
        <v>1636437.77</v>
      </c>
      <c r="P19" s="11">
        <v>1636437.77</v>
      </c>
      <c r="Q19" s="11">
        <v>1636437.77</v>
      </c>
      <c r="R19" s="11">
        <v>1636437.77</v>
      </c>
      <c r="S19" s="11">
        <v>1636437.77</v>
      </c>
      <c r="T19" s="11">
        <v>1636437.77</v>
      </c>
      <c r="U19" s="11">
        <v>1636437.77</v>
      </c>
      <c r="V19" s="11">
        <v>1636437.77</v>
      </c>
      <c r="W19" s="11">
        <v>1636437.77</v>
      </c>
      <c r="X19" s="11">
        <v>1636437.77</v>
      </c>
      <c r="Y19" s="11">
        <v>1636437.77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884365.59</v>
      </c>
      <c r="D20" s="11">
        <v>1904511.15</v>
      </c>
      <c r="E20" s="11">
        <v>2733703.43</v>
      </c>
      <c r="F20" s="11">
        <v>2988026.78</v>
      </c>
      <c r="G20" s="11">
        <v>3749900.11</v>
      </c>
      <c r="H20" s="11">
        <v>4384283.16</v>
      </c>
      <c r="I20" s="11">
        <v>4398917.08</v>
      </c>
      <c r="J20" s="11">
        <v>4457019.17</v>
      </c>
      <c r="K20" s="11">
        <v>4457019.17</v>
      </c>
      <c r="L20" s="11">
        <v>4457019.17</v>
      </c>
      <c r="M20" s="11">
        <v>4457019.17</v>
      </c>
      <c r="N20" s="11">
        <v>4736684.69</v>
      </c>
      <c r="O20" s="11">
        <v>4738506.29</v>
      </c>
      <c r="P20" s="11">
        <v>4738506.29</v>
      </c>
      <c r="Q20" s="11">
        <v>4738506.29</v>
      </c>
      <c r="R20" s="11">
        <v>4738506.29</v>
      </c>
      <c r="S20" s="11">
        <v>4738506.29</v>
      </c>
      <c r="T20" s="11">
        <v>4738506.29</v>
      </c>
      <c r="U20" s="11">
        <v>4738506.29</v>
      </c>
      <c r="V20" s="11">
        <v>4738506.29</v>
      </c>
      <c r="W20" s="11">
        <v>4738506.29</v>
      </c>
      <c r="X20" s="11">
        <v>4738506.29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1409001.77</v>
      </c>
      <c r="D21" s="11">
        <v>2963704.45</v>
      </c>
      <c r="E21" s="11">
        <v>3795638.13</v>
      </c>
      <c r="F21" s="11">
        <v>5589254.23</v>
      </c>
      <c r="G21" s="11">
        <v>6170622.21</v>
      </c>
      <c r="H21" s="11">
        <v>6357946</v>
      </c>
      <c r="I21" s="11">
        <v>6443434.04</v>
      </c>
      <c r="J21" s="11">
        <v>6652047.97</v>
      </c>
      <c r="K21" s="11">
        <v>6652047.97</v>
      </c>
      <c r="L21" s="11">
        <v>6855187.58</v>
      </c>
      <c r="M21" s="11">
        <v>6855187.58</v>
      </c>
      <c r="N21" s="11">
        <v>6855187.58</v>
      </c>
      <c r="O21" s="11">
        <v>7313128.32</v>
      </c>
      <c r="P21" s="11">
        <v>7313128.32</v>
      </c>
      <c r="Q21" s="11">
        <v>7313128.32</v>
      </c>
      <c r="R21" s="11">
        <v>7315284.32</v>
      </c>
      <c r="S21" s="11">
        <v>7315284.32</v>
      </c>
      <c r="T21" s="11">
        <v>7315167.82</v>
      </c>
      <c r="U21" s="11">
        <v>7317781.82</v>
      </c>
      <c r="V21" s="11">
        <v>7317781.82</v>
      </c>
      <c r="W21" s="11">
        <v>7317781.82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3025732.69</v>
      </c>
      <c r="D22" s="11">
        <v>7578656.58</v>
      </c>
      <c r="E22" s="11">
        <v>7936382.85</v>
      </c>
      <c r="F22" s="11">
        <v>8891195.97</v>
      </c>
      <c r="G22" s="11">
        <v>9355580.89</v>
      </c>
      <c r="H22" s="11">
        <v>9421910.68</v>
      </c>
      <c r="I22" s="11">
        <v>9415859.35</v>
      </c>
      <c r="J22" s="11">
        <v>9486192.59</v>
      </c>
      <c r="K22" s="11">
        <v>9516592.59</v>
      </c>
      <c r="L22" s="11">
        <v>9516592.59</v>
      </c>
      <c r="M22" s="11">
        <v>9516592.59</v>
      </c>
      <c r="N22" s="11">
        <v>9516592.59</v>
      </c>
      <c r="O22" s="11">
        <v>9516592.59</v>
      </c>
      <c r="P22" s="11">
        <v>9516592.59</v>
      </c>
      <c r="Q22" s="11">
        <v>9516592.59</v>
      </c>
      <c r="R22" s="11">
        <v>9516592.59</v>
      </c>
      <c r="S22" s="11">
        <v>9516592.59</v>
      </c>
      <c r="T22" s="11">
        <v>9516592.59</v>
      </c>
      <c r="U22" s="11">
        <v>9516592.59</v>
      </c>
      <c r="V22" s="11">
        <v>9516592.59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4514182.65</v>
      </c>
      <c r="D23" s="11">
        <v>7595824.91</v>
      </c>
      <c r="E23" s="11">
        <v>9207706.48</v>
      </c>
      <c r="F23" s="11">
        <v>10367772.63</v>
      </c>
      <c r="G23" s="11">
        <v>11313257.77</v>
      </c>
      <c r="H23" s="11">
        <v>11835118.32</v>
      </c>
      <c r="I23" s="11">
        <v>12077532.26</v>
      </c>
      <c r="J23" s="11">
        <v>12481641.86</v>
      </c>
      <c r="K23" s="11">
        <v>12493001.86</v>
      </c>
      <c r="L23" s="11">
        <v>12491630.86</v>
      </c>
      <c r="M23" s="11">
        <v>12498126.01</v>
      </c>
      <c r="N23" s="11">
        <v>12498126.01</v>
      </c>
      <c r="O23" s="11">
        <v>12506446.01</v>
      </c>
      <c r="P23" s="11">
        <v>12506446.01</v>
      </c>
      <c r="Q23" s="11">
        <v>12513671.55</v>
      </c>
      <c r="R23" s="11">
        <v>12507510.13</v>
      </c>
      <c r="S23" s="11">
        <v>12507510.13</v>
      </c>
      <c r="T23" s="11">
        <v>12507510.13</v>
      </c>
      <c r="U23" s="11">
        <v>12507510.13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5704545.31</v>
      </c>
      <c r="D24" s="11">
        <v>9657629.74</v>
      </c>
      <c r="E24" s="11">
        <v>10654119.07</v>
      </c>
      <c r="F24" s="11">
        <v>12641548.72</v>
      </c>
      <c r="G24" s="11">
        <v>14397534.44</v>
      </c>
      <c r="H24" s="11">
        <v>14976291.71</v>
      </c>
      <c r="I24" s="11">
        <v>16663265.4</v>
      </c>
      <c r="J24" s="11">
        <v>17155732.06</v>
      </c>
      <c r="K24" s="11">
        <v>17955544.83</v>
      </c>
      <c r="L24" s="11">
        <v>18068761.37</v>
      </c>
      <c r="M24" s="11">
        <v>18219714.27</v>
      </c>
      <c r="N24" s="11">
        <v>18242099.23</v>
      </c>
      <c r="O24" s="11">
        <v>18245375.23</v>
      </c>
      <c r="P24" s="11">
        <v>18249375.23</v>
      </c>
      <c r="Q24" s="11">
        <v>18254975.23</v>
      </c>
      <c r="R24" s="11">
        <v>18290428.99</v>
      </c>
      <c r="S24" s="11">
        <v>18290428.99</v>
      </c>
      <c r="T24" s="11">
        <v>18290428.99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7533312.44</v>
      </c>
      <c r="D25" s="11">
        <v>10807186.05</v>
      </c>
      <c r="E25" s="11">
        <v>12483988.45</v>
      </c>
      <c r="F25" s="11">
        <v>14260153.5</v>
      </c>
      <c r="G25" s="11">
        <v>15344103.36</v>
      </c>
      <c r="H25" s="11">
        <v>16422600.74</v>
      </c>
      <c r="I25" s="11">
        <v>18005473.61</v>
      </c>
      <c r="J25" s="11">
        <v>18427212.34</v>
      </c>
      <c r="K25" s="11">
        <v>18496770.58</v>
      </c>
      <c r="L25" s="11">
        <v>18537129.54</v>
      </c>
      <c r="M25" s="11">
        <v>18914575.14</v>
      </c>
      <c r="N25" s="11">
        <v>18914575.14</v>
      </c>
      <c r="O25" s="11">
        <v>18958605.14</v>
      </c>
      <c r="P25" s="11">
        <v>18946081.99</v>
      </c>
      <c r="Q25" s="11">
        <v>19007388.87</v>
      </c>
      <c r="R25" s="11">
        <v>19007388.87</v>
      </c>
      <c r="S25" s="11">
        <v>19026255.89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7591086.11</v>
      </c>
      <c r="D26" s="11">
        <v>14446543.9</v>
      </c>
      <c r="E26" s="11">
        <v>17082953.3</v>
      </c>
      <c r="F26" s="11">
        <v>19828059.16</v>
      </c>
      <c r="G26" s="11">
        <v>20909637.36</v>
      </c>
      <c r="H26" s="11">
        <v>21897657.84</v>
      </c>
      <c r="I26" s="11">
        <v>22473774.02</v>
      </c>
      <c r="J26" s="11">
        <v>22791487.92</v>
      </c>
      <c r="K26" s="11">
        <v>22994670.32</v>
      </c>
      <c r="L26" s="11">
        <v>23199665.23</v>
      </c>
      <c r="M26" s="11">
        <v>23285158.92</v>
      </c>
      <c r="N26" s="11">
        <v>23289801.12</v>
      </c>
      <c r="O26" s="11">
        <v>23310913.92</v>
      </c>
      <c r="P26" s="11">
        <v>23314285.12</v>
      </c>
      <c r="Q26" s="11">
        <v>23314285.12</v>
      </c>
      <c r="R26" s="11">
        <v>23314285.12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10329114.09</v>
      </c>
      <c r="D27" s="11">
        <v>18847674.57</v>
      </c>
      <c r="E27" s="11">
        <v>20761141.7</v>
      </c>
      <c r="F27" s="11">
        <v>22615469.11</v>
      </c>
      <c r="G27" s="11">
        <v>25375004.22</v>
      </c>
      <c r="H27" s="11">
        <v>29145629.95</v>
      </c>
      <c r="I27" s="11">
        <v>29969494.82</v>
      </c>
      <c r="J27" s="11">
        <v>30468529.56</v>
      </c>
      <c r="K27" s="11">
        <v>30562028.86</v>
      </c>
      <c r="L27" s="11">
        <v>30820964.01</v>
      </c>
      <c r="M27" s="11">
        <v>30822197.21</v>
      </c>
      <c r="N27" s="11">
        <v>30967754.01</v>
      </c>
      <c r="O27" s="11">
        <v>30978114.01</v>
      </c>
      <c r="P27" s="11">
        <v>30977933.63</v>
      </c>
      <c r="Q27" s="11">
        <v>30977933.63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8812311.69</v>
      </c>
      <c r="D28" s="11">
        <v>13543216.01</v>
      </c>
      <c r="E28" s="11">
        <v>17057353.1</v>
      </c>
      <c r="F28" s="11">
        <v>19511089.62</v>
      </c>
      <c r="G28" s="11">
        <v>21297207.32</v>
      </c>
      <c r="H28" s="11">
        <v>21808781</v>
      </c>
      <c r="I28" s="11">
        <v>23393241.26</v>
      </c>
      <c r="J28" s="11">
        <v>23912607.96</v>
      </c>
      <c r="K28" s="11">
        <v>24481163.22</v>
      </c>
      <c r="L28" s="11">
        <v>24931827.29</v>
      </c>
      <c r="M28" s="11">
        <v>25017802.65</v>
      </c>
      <c r="N28" s="11">
        <v>25507162.67</v>
      </c>
      <c r="O28" s="11">
        <v>25573348.22</v>
      </c>
      <c r="P28" s="11">
        <v>25599748.22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8623240.64</v>
      </c>
      <c r="D29" s="11">
        <v>16110141.6</v>
      </c>
      <c r="E29" s="11">
        <v>22591422.61</v>
      </c>
      <c r="F29" s="11">
        <v>26964016.95</v>
      </c>
      <c r="G29" s="11">
        <v>31082108.89</v>
      </c>
      <c r="H29" s="11">
        <v>33538705.59</v>
      </c>
      <c r="I29" s="11">
        <v>34028717.34</v>
      </c>
      <c r="J29" s="11">
        <v>34497929.93</v>
      </c>
      <c r="K29" s="11">
        <v>34644342.61</v>
      </c>
      <c r="L29" s="11">
        <v>34755127.66</v>
      </c>
      <c r="M29" s="11">
        <v>35110783.37</v>
      </c>
      <c r="N29" s="11">
        <v>35271152.9</v>
      </c>
      <c r="O29" s="11">
        <v>35554973.81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6584620.61</v>
      </c>
      <c r="D30" s="11">
        <v>11887907.85</v>
      </c>
      <c r="E30" s="11">
        <v>16054469.38</v>
      </c>
      <c r="F30" s="11">
        <v>19011568.65</v>
      </c>
      <c r="G30" s="11">
        <v>20560668.35</v>
      </c>
      <c r="H30" s="11">
        <v>22831823.67</v>
      </c>
      <c r="I30" s="11">
        <v>23737362.28</v>
      </c>
      <c r="J30" s="11">
        <v>24262208.43</v>
      </c>
      <c r="K30" s="11">
        <v>24438344.93</v>
      </c>
      <c r="L30" s="11">
        <v>25373901.64</v>
      </c>
      <c r="M30" s="11">
        <v>25463896.24</v>
      </c>
      <c r="N30" s="11">
        <v>25480685.01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6860103</v>
      </c>
      <c r="D31" s="11">
        <v>15594463.51</v>
      </c>
      <c r="E31" s="11">
        <v>19067761.66</v>
      </c>
      <c r="F31" s="11">
        <v>21060213.4</v>
      </c>
      <c r="G31" s="11">
        <v>24338132.62</v>
      </c>
      <c r="H31" s="11">
        <v>26812949.09</v>
      </c>
      <c r="I31" s="11">
        <v>28263694.32</v>
      </c>
      <c r="J31" s="11">
        <v>28575350.43</v>
      </c>
      <c r="K31" s="11">
        <v>29299913.61</v>
      </c>
      <c r="L31" s="11">
        <v>29302262.03</v>
      </c>
      <c r="M31" s="11">
        <v>29302262.03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8795276.5</v>
      </c>
      <c r="D32" s="11">
        <v>16036954.21</v>
      </c>
      <c r="E32" s="11">
        <v>22801347.59</v>
      </c>
      <c r="F32" s="11">
        <v>26076499.72</v>
      </c>
      <c r="G32" s="11">
        <v>29377835.74</v>
      </c>
      <c r="H32" s="11">
        <v>31916103.53</v>
      </c>
      <c r="I32" s="11">
        <v>35343584.34</v>
      </c>
      <c r="J32" s="11">
        <v>35967425.71</v>
      </c>
      <c r="K32" s="11">
        <v>36377793.99</v>
      </c>
      <c r="L32" s="11">
        <v>36558376.44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6166060.66</v>
      </c>
      <c r="D33" s="11">
        <v>11979519.63</v>
      </c>
      <c r="E33" s="11">
        <v>18210453.5</v>
      </c>
      <c r="F33" s="11">
        <v>20036893.16</v>
      </c>
      <c r="G33" s="11">
        <v>22849179.64</v>
      </c>
      <c r="H33" s="11">
        <v>25055968.81</v>
      </c>
      <c r="I33" s="11">
        <v>25608844.57</v>
      </c>
      <c r="J33" s="11">
        <v>26759704.79</v>
      </c>
      <c r="K33" s="11">
        <v>27205894.92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11416901.08</v>
      </c>
      <c r="D34" s="11">
        <v>18161289.1</v>
      </c>
      <c r="E34" s="11">
        <v>24651775.52</v>
      </c>
      <c r="F34" s="11">
        <v>28815949.71</v>
      </c>
      <c r="G34" s="11">
        <v>30292171.09</v>
      </c>
      <c r="H34" s="11">
        <v>32499635.55</v>
      </c>
      <c r="I34" s="11">
        <v>33871569.12</v>
      </c>
      <c r="J34" s="11">
        <v>35803641.65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10686605.88</v>
      </c>
      <c r="D35" s="11">
        <v>17749725.41</v>
      </c>
      <c r="E35" s="11">
        <v>21083521.01</v>
      </c>
      <c r="F35" s="11">
        <v>22676332.49</v>
      </c>
      <c r="G35" s="11">
        <v>25293390.42</v>
      </c>
      <c r="H35" s="11">
        <v>27865864.11</v>
      </c>
      <c r="I35" s="11">
        <v>29645768.92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10729912.5</v>
      </c>
      <c r="D36" s="11">
        <v>18440057.47</v>
      </c>
      <c r="E36" s="11">
        <v>23354346.05</v>
      </c>
      <c r="F36" s="11">
        <v>26613542.27</v>
      </c>
      <c r="G36" s="11">
        <v>29489194.8</v>
      </c>
      <c r="H36" s="11">
        <v>32057103.11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11715864.43</v>
      </c>
      <c r="D37" s="11">
        <v>18995453.81</v>
      </c>
      <c r="E37" s="11">
        <v>25290148.97</v>
      </c>
      <c r="F37" s="11">
        <v>28010734.77</v>
      </c>
      <c r="G37" s="11">
        <v>31513576.87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12058632.79</v>
      </c>
      <c r="D38" s="11">
        <v>21813917.17</v>
      </c>
      <c r="E38" s="11">
        <v>26360553.46</v>
      </c>
      <c r="F38" s="11">
        <v>29616374.04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0</v>
      </c>
      <c r="AZ38" s="11">
        <v>0</v>
      </c>
      <c r="BA38" s="11">
        <v>0</v>
      </c>
      <c r="BB38" s="11">
        <v>0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8652473.01</v>
      </c>
      <c r="D39" s="11">
        <v>16874309.34</v>
      </c>
      <c r="E39" s="11">
        <v>21305175.01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0</v>
      </c>
      <c r="AZ39" s="11">
        <v>0</v>
      </c>
      <c r="BA39" s="11">
        <v>0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8782382.71</v>
      </c>
      <c r="D40" s="11">
        <v>15922830.13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0</v>
      </c>
      <c r="AZ40" s="11">
        <v>0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12752669.32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0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1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T43" s="6" t="s">
        <v>26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</row>
    <row r="44" ht="15" customHeight="1" outlineLevel="1" spans="2:81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T44" s="8" t="s">
        <v>23</v>
      </c>
      <c r="AU44" s="9" t="s">
        <v>24</v>
      </c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ht="15" customHeight="1" outlineLevel="1" spans="2:81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T45" s="9"/>
      <c r="AU45" s="9">
        <v>1</v>
      </c>
      <c r="AV45" s="9">
        <v>2</v>
      </c>
      <c r="AW45" s="9">
        <v>3</v>
      </c>
      <c r="AX45" s="9">
        <v>4</v>
      </c>
      <c r="AY45" s="9">
        <v>5</v>
      </c>
      <c r="AZ45" s="9">
        <v>6</v>
      </c>
      <c r="BA45" s="9">
        <v>7</v>
      </c>
      <c r="BB45" s="9">
        <v>8</v>
      </c>
      <c r="BC45" s="9">
        <v>9</v>
      </c>
      <c r="BD45" s="9">
        <v>10</v>
      </c>
      <c r="BE45" s="9">
        <v>11</v>
      </c>
      <c r="BF45" s="9">
        <v>12</v>
      </c>
      <c r="BG45" s="9">
        <v>13</v>
      </c>
      <c r="BH45" s="9">
        <v>14</v>
      </c>
      <c r="BI45" s="9">
        <v>15</v>
      </c>
      <c r="BJ45" s="9">
        <v>16</v>
      </c>
      <c r="BK45" s="9">
        <v>17</v>
      </c>
      <c r="BL45" s="9">
        <v>18</v>
      </c>
      <c r="BM45" s="9">
        <v>19</v>
      </c>
      <c r="BN45" s="9">
        <v>20</v>
      </c>
      <c r="BO45" s="9">
        <v>21</v>
      </c>
      <c r="BP45" s="9">
        <v>22</v>
      </c>
      <c r="BQ45" s="9">
        <v>23</v>
      </c>
      <c r="BR45" s="9">
        <v>24</v>
      </c>
      <c r="BS45" s="9">
        <v>25</v>
      </c>
      <c r="BT45" s="9">
        <v>26</v>
      </c>
      <c r="BU45" s="9">
        <v>27</v>
      </c>
      <c r="BV45" s="9">
        <v>28</v>
      </c>
      <c r="BW45" s="9">
        <v>29</v>
      </c>
      <c r="BX45" s="9">
        <v>30</v>
      </c>
      <c r="BY45" s="9">
        <v>31</v>
      </c>
      <c r="BZ45" s="9">
        <v>32</v>
      </c>
      <c r="CA45" s="9">
        <v>33</v>
      </c>
      <c r="CB45" s="9">
        <v>34</v>
      </c>
      <c r="CC45" s="9">
        <v>35</v>
      </c>
    </row>
    <row r="46" ht="15" customHeight="1" outlineLevel="1" spans="2:81">
      <c r="B46" s="10">
        <v>201506</v>
      </c>
      <c r="C46" s="13">
        <f t="shared" ref="C46:AJ54" si="0">IFERROR(IF(D7="","",D7/C7),0)</f>
        <v>17.1306786315199</v>
      </c>
      <c r="D46" s="13">
        <f t="shared" si="0"/>
        <v>1</v>
      </c>
      <c r="E46" s="13">
        <f t="shared" si="0"/>
        <v>1</v>
      </c>
      <c r="F46" s="13">
        <f t="shared" si="0"/>
        <v>1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T46" s="10">
        <v>201506</v>
      </c>
      <c r="AU46" s="13" t="str">
        <f t="shared" ref="AU46:CB54" si="1">IFERROR(IF(AV7="","",AV7/AU7),0)</f>
        <v/>
      </c>
      <c r="AV46" s="13" t="str">
        <f t="shared" si="1"/>
        <v/>
      </c>
      <c r="AW46" s="13">
        <f t="shared" si="1"/>
        <v>0</v>
      </c>
      <c r="AX46" s="13">
        <f t="shared" si="1"/>
        <v>0</v>
      </c>
      <c r="AY46" s="13">
        <f t="shared" si="1"/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>
        <f>IFERROR(IF(CD7="","",CD7/CC7),0)</f>
        <v>0</v>
      </c>
    </row>
    <row r="47" ht="15" customHeight="1" outlineLevel="1" spans="2:81">
      <c r="B47" s="10">
        <v>201509</v>
      </c>
      <c r="C47" s="13">
        <f t="shared" si="0"/>
        <v>1.10313573066609</v>
      </c>
      <c r="D47" s="13">
        <f t="shared" si="0"/>
        <v>4.79209914927265</v>
      </c>
      <c r="E47" s="13">
        <f t="shared" si="0"/>
        <v>1.57381974205145</v>
      </c>
      <c r="F47" s="13">
        <f t="shared" si="0"/>
        <v>1</v>
      </c>
      <c r="G47" s="13">
        <f t="shared" si="0"/>
        <v>1</v>
      </c>
      <c r="H47" s="13">
        <f t="shared" si="0"/>
        <v>1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T47" s="10">
        <v>201509</v>
      </c>
      <c r="AU47" s="13" t="str">
        <f t="shared" si="1"/>
        <v/>
      </c>
      <c r="AV47" s="13" t="str">
        <f t="shared" si="1"/>
        <v/>
      </c>
      <c r="AW47" s="13">
        <f t="shared" si="1"/>
        <v>0</v>
      </c>
      <c r="AX47" s="13">
        <f t="shared" si="1"/>
        <v>0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0</v>
      </c>
      <c r="BF47" s="13">
        <f t="shared" si="1"/>
        <v>0</v>
      </c>
      <c r="BG47" s="13">
        <f t="shared" si="1"/>
        <v>0</v>
      </c>
      <c r="BH47" s="13">
        <f t="shared" si="1"/>
        <v>0</v>
      </c>
      <c r="BI47" s="13">
        <f t="shared" si="1"/>
        <v>0</v>
      </c>
      <c r="BJ47" s="13">
        <f t="shared" si="1"/>
        <v>0</v>
      </c>
      <c r="BK47" s="13">
        <f t="shared" si="1"/>
        <v>0</v>
      </c>
      <c r="BL47" s="13">
        <f t="shared" si="1"/>
        <v>0</v>
      </c>
      <c r="BM47" s="13">
        <f t="shared" si="1"/>
        <v>0</v>
      </c>
      <c r="BN47" s="13">
        <f t="shared" si="1"/>
        <v>0</v>
      </c>
      <c r="BO47" s="13">
        <f t="shared" si="1"/>
        <v>0</v>
      </c>
      <c r="BP47" s="13">
        <f t="shared" si="1"/>
        <v>0</v>
      </c>
      <c r="BQ47" s="13">
        <f t="shared" si="1"/>
        <v>0</v>
      </c>
      <c r="BR47" s="13">
        <f t="shared" si="1"/>
        <v>0</v>
      </c>
      <c r="BS47" s="13">
        <f t="shared" si="1"/>
        <v>0</v>
      </c>
      <c r="BT47" s="13">
        <f t="shared" si="1"/>
        <v>0</v>
      </c>
      <c r="BU47" s="13">
        <f t="shared" si="1"/>
        <v>0</v>
      </c>
      <c r="BV47" s="13">
        <f t="shared" si="1"/>
        <v>0</v>
      </c>
      <c r="BW47" s="13">
        <f t="shared" si="1"/>
        <v>0</v>
      </c>
      <c r="BX47" s="13">
        <f t="shared" si="1"/>
        <v>0</v>
      </c>
      <c r="BY47" s="13">
        <f t="shared" si="1"/>
        <v>0</v>
      </c>
      <c r="BZ47" s="13">
        <f t="shared" si="1"/>
        <v>0</v>
      </c>
      <c r="CA47" s="13">
        <f t="shared" si="1"/>
        <v>0</v>
      </c>
      <c r="CB47" s="13">
        <f t="shared" si="1"/>
        <v>0</v>
      </c>
      <c r="CC47" s="13" t="s">
        <v>25</v>
      </c>
    </row>
    <row r="48" ht="15" customHeight="1" outlineLevel="1" spans="2:81">
      <c r="B48" s="10">
        <v>201512</v>
      </c>
      <c r="C48" s="13">
        <f t="shared" si="0"/>
        <v>1.03449798531766</v>
      </c>
      <c r="D48" s="13">
        <f t="shared" si="0"/>
        <v>1.93884768612386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T48" s="10">
        <v>201512</v>
      </c>
      <c r="AU48" s="13" t="str">
        <f t="shared" si="1"/>
        <v/>
      </c>
      <c r="AV48" s="13" t="str">
        <f t="shared" si="1"/>
        <v/>
      </c>
      <c r="AW48" s="13">
        <f t="shared" si="1"/>
        <v>0</v>
      </c>
      <c r="AX48" s="13">
        <f t="shared" si="1"/>
        <v>0</v>
      </c>
      <c r="AY48" s="13">
        <f t="shared" si="1"/>
        <v>0</v>
      </c>
      <c r="AZ48" s="13">
        <f t="shared" si="1"/>
        <v>0</v>
      </c>
      <c r="BA48" s="13">
        <f t="shared" si="1"/>
        <v>0</v>
      </c>
      <c r="BB48" s="13">
        <f t="shared" si="1"/>
        <v>0</v>
      </c>
      <c r="BC48" s="13">
        <f t="shared" si="1"/>
        <v>0</v>
      </c>
      <c r="BD48" s="13">
        <f t="shared" si="1"/>
        <v>0</v>
      </c>
      <c r="BE48" s="13">
        <f t="shared" si="1"/>
        <v>0</v>
      </c>
      <c r="BF48" s="13">
        <f t="shared" si="1"/>
        <v>0</v>
      </c>
      <c r="BG48" s="13">
        <f t="shared" si="1"/>
        <v>0</v>
      </c>
      <c r="BH48" s="13">
        <f t="shared" si="1"/>
        <v>0</v>
      </c>
      <c r="BI48" s="13">
        <f t="shared" si="1"/>
        <v>0</v>
      </c>
      <c r="BJ48" s="13">
        <f t="shared" si="1"/>
        <v>0</v>
      </c>
      <c r="BK48" s="13">
        <f t="shared" si="1"/>
        <v>0</v>
      </c>
      <c r="BL48" s="13">
        <f t="shared" si="1"/>
        <v>0</v>
      </c>
      <c r="BM48" s="13">
        <f t="shared" si="1"/>
        <v>0</v>
      </c>
      <c r="BN48" s="13">
        <f t="shared" si="1"/>
        <v>0</v>
      </c>
      <c r="BO48" s="13">
        <f t="shared" si="1"/>
        <v>0</v>
      </c>
      <c r="BP48" s="13">
        <f t="shared" si="1"/>
        <v>0</v>
      </c>
      <c r="BQ48" s="13">
        <f t="shared" si="1"/>
        <v>0</v>
      </c>
      <c r="BR48" s="13">
        <f t="shared" si="1"/>
        <v>0</v>
      </c>
      <c r="BS48" s="13">
        <f t="shared" si="1"/>
        <v>0</v>
      </c>
      <c r="BT48" s="13">
        <f t="shared" si="1"/>
        <v>0</v>
      </c>
      <c r="BU48" s="13">
        <f t="shared" si="1"/>
        <v>0</v>
      </c>
      <c r="BV48" s="13">
        <f t="shared" si="1"/>
        <v>0</v>
      </c>
      <c r="BW48" s="13">
        <f t="shared" si="1"/>
        <v>0</v>
      </c>
      <c r="BX48" s="13">
        <f t="shared" si="1"/>
        <v>0</v>
      </c>
      <c r="BY48" s="13">
        <f t="shared" si="1"/>
        <v>0</v>
      </c>
      <c r="BZ48" s="13">
        <f t="shared" si="1"/>
        <v>0</v>
      </c>
      <c r="CA48" s="13">
        <f t="shared" si="1"/>
        <v>0</v>
      </c>
      <c r="CB48" s="13" t="s">
        <v>25</v>
      </c>
      <c r="CC48" s="13" t="s">
        <v>25</v>
      </c>
    </row>
    <row r="49" ht="15" customHeight="1" outlineLevel="1" spans="2:81">
      <c r="B49" s="10">
        <v>201603</v>
      </c>
      <c r="C49" s="13">
        <f t="shared" si="0"/>
        <v>2.50674662668666</v>
      </c>
      <c r="D49" s="13">
        <f t="shared" si="0"/>
        <v>1</v>
      </c>
      <c r="E49" s="13">
        <f t="shared" si="0"/>
        <v>1</v>
      </c>
      <c r="F49" s="13">
        <f t="shared" si="0"/>
        <v>1</v>
      </c>
      <c r="G49" s="13">
        <f t="shared" si="0"/>
        <v>1</v>
      </c>
      <c r="H49" s="13">
        <f t="shared" si="0"/>
        <v>1</v>
      </c>
      <c r="I49" s="13">
        <f t="shared" si="0"/>
        <v>1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T49" s="10">
        <v>201603</v>
      </c>
      <c r="AU49" s="13" t="str">
        <f t="shared" si="1"/>
        <v/>
      </c>
      <c r="AV49" s="13" t="str">
        <f t="shared" si="1"/>
        <v/>
      </c>
      <c r="AW49" s="13">
        <f t="shared" si="1"/>
        <v>0</v>
      </c>
      <c r="AX49" s="13">
        <f t="shared" si="1"/>
        <v>0</v>
      </c>
      <c r="AY49" s="13">
        <f t="shared" si="1"/>
        <v>0</v>
      </c>
      <c r="AZ49" s="13">
        <f t="shared" si="1"/>
        <v>0</v>
      </c>
      <c r="BA49" s="13">
        <f t="shared" si="1"/>
        <v>0</v>
      </c>
      <c r="BB49" s="13">
        <f t="shared" si="1"/>
        <v>0</v>
      </c>
      <c r="BC49" s="13">
        <f t="shared" si="1"/>
        <v>0</v>
      </c>
      <c r="BD49" s="13">
        <f t="shared" si="1"/>
        <v>0</v>
      </c>
      <c r="BE49" s="13">
        <f t="shared" si="1"/>
        <v>0</v>
      </c>
      <c r="BF49" s="13">
        <f t="shared" si="1"/>
        <v>0</v>
      </c>
      <c r="BG49" s="13">
        <f t="shared" si="1"/>
        <v>0</v>
      </c>
      <c r="BH49" s="13">
        <f t="shared" si="1"/>
        <v>0</v>
      </c>
      <c r="BI49" s="13">
        <f t="shared" si="1"/>
        <v>0</v>
      </c>
      <c r="BJ49" s="13">
        <f t="shared" si="1"/>
        <v>0</v>
      </c>
      <c r="BK49" s="13">
        <f t="shared" si="1"/>
        <v>0</v>
      </c>
      <c r="BL49" s="13">
        <f t="shared" si="1"/>
        <v>0</v>
      </c>
      <c r="BM49" s="13">
        <f t="shared" si="1"/>
        <v>0</v>
      </c>
      <c r="BN49" s="13">
        <f t="shared" si="1"/>
        <v>0</v>
      </c>
      <c r="BO49" s="13">
        <f t="shared" si="1"/>
        <v>0</v>
      </c>
      <c r="BP49" s="13">
        <f t="shared" si="1"/>
        <v>0</v>
      </c>
      <c r="BQ49" s="13">
        <f t="shared" si="1"/>
        <v>0</v>
      </c>
      <c r="BR49" s="13">
        <f t="shared" si="1"/>
        <v>0</v>
      </c>
      <c r="BS49" s="13">
        <f t="shared" si="1"/>
        <v>0</v>
      </c>
      <c r="BT49" s="13">
        <f t="shared" si="1"/>
        <v>0</v>
      </c>
      <c r="BU49" s="13">
        <f t="shared" si="1"/>
        <v>0</v>
      </c>
      <c r="BV49" s="13">
        <f t="shared" si="1"/>
        <v>0</v>
      </c>
      <c r="BW49" s="13">
        <f t="shared" si="1"/>
        <v>0</v>
      </c>
      <c r="BX49" s="13">
        <f t="shared" si="1"/>
        <v>0</v>
      </c>
      <c r="BY49" s="13">
        <f t="shared" si="1"/>
        <v>0</v>
      </c>
      <c r="BZ49" s="13">
        <f t="shared" si="1"/>
        <v>0</v>
      </c>
      <c r="CA49" s="13" t="s">
        <v>25</v>
      </c>
      <c r="CB49" s="13" t="s">
        <v>25</v>
      </c>
      <c r="CC49" s="13" t="s">
        <v>25</v>
      </c>
    </row>
    <row r="50" ht="15" customHeight="1" outlineLevel="1" spans="2:81">
      <c r="B50" s="10">
        <v>201606</v>
      </c>
      <c r="C50" s="13">
        <f t="shared" si="0"/>
        <v>6.59119179992814</v>
      </c>
      <c r="D50" s="13">
        <f t="shared" si="0"/>
        <v>5.68939102628732</v>
      </c>
      <c r="E50" s="13">
        <f t="shared" si="0"/>
        <v>1</v>
      </c>
      <c r="F50" s="13">
        <f t="shared" si="0"/>
        <v>1</v>
      </c>
      <c r="G50" s="13">
        <f t="shared" si="0"/>
        <v>1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T50" s="10">
        <v>201606</v>
      </c>
      <c r="AU50" s="13" t="str">
        <f t="shared" si="1"/>
        <v/>
      </c>
      <c r="AV50" s="13" t="str">
        <f t="shared" si="1"/>
        <v/>
      </c>
      <c r="AW50" s="13">
        <f t="shared" si="1"/>
        <v>0</v>
      </c>
      <c r="AX50" s="13">
        <f t="shared" si="1"/>
        <v>0</v>
      </c>
      <c r="AY50" s="13">
        <f t="shared" si="1"/>
        <v>0</v>
      </c>
      <c r="AZ50" s="13">
        <f t="shared" si="1"/>
        <v>0</v>
      </c>
      <c r="BA50" s="13">
        <f t="shared" si="1"/>
        <v>0</v>
      </c>
      <c r="BB50" s="13">
        <f t="shared" si="1"/>
        <v>0</v>
      </c>
      <c r="BC50" s="13">
        <f t="shared" si="1"/>
        <v>0</v>
      </c>
      <c r="BD50" s="13">
        <f t="shared" si="1"/>
        <v>0</v>
      </c>
      <c r="BE50" s="13">
        <f t="shared" si="1"/>
        <v>0</v>
      </c>
      <c r="BF50" s="13">
        <f t="shared" si="1"/>
        <v>0</v>
      </c>
      <c r="BG50" s="13">
        <f t="shared" si="1"/>
        <v>0</v>
      </c>
      <c r="BH50" s="13">
        <f t="shared" si="1"/>
        <v>0</v>
      </c>
      <c r="BI50" s="13">
        <f t="shared" si="1"/>
        <v>0</v>
      </c>
      <c r="BJ50" s="13">
        <f t="shared" si="1"/>
        <v>0</v>
      </c>
      <c r="BK50" s="13">
        <f t="shared" si="1"/>
        <v>0</v>
      </c>
      <c r="BL50" s="13">
        <f t="shared" si="1"/>
        <v>0</v>
      </c>
      <c r="BM50" s="13">
        <f t="shared" si="1"/>
        <v>0</v>
      </c>
      <c r="BN50" s="13">
        <f t="shared" si="1"/>
        <v>0</v>
      </c>
      <c r="BO50" s="13">
        <f t="shared" si="1"/>
        <v>0</v>
      </c>
      <c r="BP50" s="13">
        <f t="shared" si="1"/>
        <v>0</v>
      </c>
      <c r="BQ50" s="13">
        <f t="shared" si="1"/>
        <v>0</v>
      </c>
      <c r="BR50" s="13">
        <f t="shared" si="1"/>
        <v>0</v>
      </c>
      <c r="BS50" s="13">
        <f t="shared" si="1"/>
        <v>0</v>
      </c>
      <c r="BT50" s="13">
        <f t="shared" si="1"/>
        <v>0</v>
      </c>
      <c r="BU50" s="13">
        <f t="shared" si="1"/>
        <v>0</v>
      </c>
      <c r="BV50" s="13">
        <f t="shared" si="1"/>
        <v>0</v>
      </c>
      <c r="BW50" s="13">
        <f t="shared" si="1"/>
        <v>0</v>
      </c>
      <c r="BX50" s="13">
        <f t="shared" si="1"/>
        <v>0</v>
      </c>
      <c r="BY50" s="13">
        <f t="shared" si="1"/>
        <v>0</v>
      </c>
      <c r="BZ50" s="13" t="s">
        <v>25</v>
      </c>
      <c r="CA50" s="13" t="s">
        <v>25</v>
      </c>
      <c r="CB50" s="13" t="s">
        <v>25</v>
      </c>
      <c r="CC50" s="13" t="s">
        <v>25</v>
      </c>
    </row>
    <row r="51" ht="15" customHeight="1" outlineLevel="1" spans="2:81">
      <c r="B51" s="10">
        <v>201609</v>
      </c>
      <c r="C51" s="13">
        <f t="shared" si="0"/>
        <v>1.80897187132387</v>
      </c>
      <c r="D51" s="13">
        <f t="shared" si="0"/>
        <v>1</v>
      </c>
      <c r="E51" s="13">
        <f t="shared" si="0"/>
        <v>1</v>
      </c>
      <c r="F51" s="13">
        <f t="shared" si="0"/>
        <v>1</v>
      </c>
      <c r="G51" s="13">
        <f t="shared" si="0"/>
        <v>1.09430066486807</v>
      </c>
      <c r="H51" s="13">
        <f t="shared" si="0"/>
        <v>2.16771555781304</v>
      </c>
      <c r="I51" s="13">
        <f t="shared" si="0"/>
        <v>1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T51" s="10">
        <v>201609</v>
      </c>
      <c r="AU51" s="13" t="str">
        <f t="shared" si="1"/>
        <v/>
      </c>
      <c r="AV51" s="13" t="str">
        <f t="shared" si="1"/>
        <v/>
      </c>
      <c r="AW51" s="13">
        <f t="shared" si="1"/>
        <v>0</v>
      </c>
      <c r="AX51" s="13">
        <f t="shared" si="1"/>
        <v>0</v>
      </c>
      <c r="AY51" s="13">
        <f t="shared" si="1"/>
        <v>0</v>
      </c>
      <c r="AZ51" s="13">
        <f t="shared" si="1"/>
        <v>0</v>
      </c>
      <c r="BA51" s="13">
        <f t="shared" si="1"/>
        <v>0</v>
      </c>
      <c r="BB51" s="13">
        <f t="shared" si="1"/>
        <v>0</v>
      </c>
      <c r="BC51" s="13">
        <f t="shared" si="1"/>
        <v>0</v>
      </c>
      <c r="BD51" s="13">
        <f t="shared" si="1"/>
        <v>0</v>
      </c>
      <c r="BE51" s="13">
        <f t="shared" si="1"/>
        <v>0</v>
      </c>
      <c r="BF51" s="13">
        <f t="shared" si="1"/>
        <v>0</v>
      </c>
      <c r="BG51" s="13">
        <f t="shared" si="1"/>
        <v>0</v>
      </c>
      <c r="BH51" s="13">
        <f t="shared" si="1"/>
        <v>0</v>
      </c>
      <c r="BI51" s="13">
        <f t="shared" si="1"/>
        <v>0</v>
      </c>
      <c r="BJ51" s="13">
        <f t="shared" si="1"/>
        <v>0</v>
      </c>
      <c r="BK51" s="13">
        <f t="shared" si="1"/>
        <v>0</v>
      </c>
      <c r="BL51" s="13">
        <f t="shared" si="1"/>
        <v>0</v>
      </c>
      <c r="BM51" s="13">
        <f t="shared" si="1"/>
        <v>0</v>
      </c>
      <c r="BN51" s="13">
        <f t="shared" si="1"/>
        <v>0</v>
      </c>
      <c r="BO51" s="13">
        <f t="shared" si="1"/>
        <v>0</v>
      </c>
      <c r="BP51" s="13">
        <f t="shared" si="1"/>
        <v>0</v>
      </c>
      <c r="BQ51" s="13">
        <f t="shared" si="1"/>
        <v>0</v>
      </c>
      <c r="BR51" s="13">
        <f t="shared" si="1"/>
        <v>0</v>
      </c>
      <c r="BS51" s="13">
        <f t="shared" si="1"/>
        <v>0</v>
      </c>
      <c r="BT51" s="13">
        <f t="shared" si="1"/>
        <v>0</v>
      </c>
      <c r="BU51" s="13">
        <f t="shared" si="1"/>
        <v>0</v>
      </c>
      <c r="BV51" s="13">
        <f t="shared" si="1"/>
        <v>0</v>
      </c>
      <c r="BW51" s="13">
        <f t="shared" si="1"/>
        <v>0</v>
      </c>
      <c r="BX51" s="13">
        <f t="shared" si="1"/>
        <v>0</v>
      </c>
      <c r="BY51" s="13" t="s">
        <v>25</v>
      </c>
      <c r="BZ51" s="13" t="s">
        <v>25</v>
      </c>
      <c r="CA51" s="13" t="s">
        <v>25</v>
      </c>
      <c r="CB51" s="13" t="s">
        <v>25</v>
      </c>
      <c r="CC51" s="13" t="s">
        <v>25</v>
      </c>
    </row>
    <row r="52" ht="15" customHeight="1" outlineLevel="1" spans="2:81">
      <c r="B52" s="10">
        <v>201612</v>
      </c>
      <c r="C52" s="13">
        <f t="shared" si="0"/>
        <v>1.76240613744124</v>
      </c>
      <c r="D52" s="13">
        <f t="shared" si="0"/>
        <v>1.55162967171017</v>
      </c>
      <c r="E52" s="13">
        <f t="shared" si="0"/>
        <v>6.27276894526654</v>
      </c>
      <c r="F52" s="13">
        <f t="shared" si="0"/>
        <v>1.09792394331971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1.2444347803274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T52" s="10">
        <v>201612</v>
      </c>
      <c r="AU52" s="13" t="str">
        <f t="shared" si="1"/>
        <v/>
      </c>
      <c r="AV52" s="13" t="str">
        <f t="shared" si="1"/>
        <v/>
      </c>
      <c r="AW52" s="13">
        <f t="shared" si="1"/>
        <v>0</v>
      </c>
      <c r="AX52" s="13">
        <f t="shared" si="1"/>
        <v>0</v>
      </c>
      <c r="AY52" s="13">
        <f t="shared" si="1"/>
        <v>0</v>
      </c>
      <c r="AZ52" s="13">
        <f t="shared" si="1"/>
        <v>0</v>
      </c>
      <c r="BA52" s="13">
        <f t="shared" si="1"/>
        <v>0</v>
      </c>
      <c r="BB52" s="13">
        <f t="shared" si="1"/>
        <v>0</v>
      </c>
      <c r="BC52" s="13">
        <f t="shared" si="1"/>
        <v>0</v>
      </c>
      <c r="BD52" s="13">
        <f t="shared" si="1"/>
        <v>0</v>
      </c>
      <c r="BE52" s="13">
        <f t="shared" si="1"/>
        <v>0</v>
      </c>
      <c r="BF52" s="13">
        <f t="shared" si="1"/>
        <v>0</v>
      </c>
      <c r="BG52" s="13">
        <f t="shared" si="1"/>
        <v>0</v>
      </c>
      <c r="BH52" s="13">
        <f t="shared" si="1"/>
        <v>0</v>
      </c>
      <c r="BI52" s="13">
        <f t="shared" si="1"/>
        <v>0</v>
      </c>
      <c r="BJ52" s="13">
        <f t="shared" si="1"/>
        <v>0</v>
      </c>
      <c r="BK52" s="13">
        <f t="shared" si="1"/>
        <v>0</v>
      </c>
      <c r="BL52" s="13">
        <f t="shared" si="1"/>
        <v>0</v>
      </c>
      <c r="BM52" s="13">
        <f t="shared" si="1"/>
        <v>0</v>
      </c>
      <c r="BN52" s="13">
        <f t="shared" si="1"/>
        <v>0</v>
      </c>
      <c r="BO52" s="13">
        <f t="shared" si="1"/>
        <v>0</v>
      </c>
      <c r="BP52" s="13">
        <f t="shared" si="1"/>
        <v>0</v>
      </c>
      <c r="BQ52" s="13">
        <f t="shared" si="1"/>
        <v>0</v>
      </c>
      <c r="BR52" s="13">
        <f t="shared" si="1"/>
        <v>0</v>
      </c>
      <c r="BS52" s="13">
        <f t="shared" si="1"/>
        <v>0</v>
      </c>
      <c r="BT52" s="13">
        <f t="shared" si="1"/>
        <v>0</v>
      </c>
      <c r="BU52" s="13">
        <f t="shared" si="1"/>
        <v>0</v>
      </c>
      <c r="BV52" s="13">
        <f t="shared" si="1"/>
        <v>0</v>
      </c>
      <c r="BW52" s="13">
        <f t="shared" si="1"/>
        <v>0</v>
      </c>
      <c r="BX52" s="13" t="s">
        <v>25</v>
      </c>
      <c r="BY52" s="13" t="s">
        <v>25</v>
      </c>
      <c r="BZ52" s="13" t="s">
        <v>25</v>
      </c>
      <c r="CA52" s="13" t="s">
        <v>25</v>
      </c>
      <c r="CB52" s="13" t="s">
        <v>25</v>
      </c>
      <c r="CC52" s="13" t="s">
        <v>25</v>
      </c>
    </row>
    <row r="53" ht="15" customHeight="1" outlineLevel="1" spans="2:81">
      <c r="B53" s="10">
        <v>201703</v>
      </c>
      <c r="C53" s="13">
        <f t="shared" si="0"/>
        <v>2.13351180543968</v>
      </c>
      <c r="D53" s="13">
        <f t="shared" si="0"/>
        <v>1</v>
      </c>
      <c r="E53" s="13">
        <f t="shared" si="0"/>
        <v>2.69405212227423</v>
      </c>
      <c r="F53" s="13">
        <f t="shared" si="0"/>
        <v>2.34239408236261</v>
      </c>
      <c r="G53" s="13">
        <f t="shared" si="0"/>
        <v>1.01611157763251</v>
      </c>
      <c r="H53" s="13">
        <f t="shared" si="0"/>
        <v>1.18138018448127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T53" s="10">
        <v>201703</v>
      </c>
      <c r="AU53" s="13" t="str">
        <f t="shared" si="1"/>
        <v/>
      </c>
      <c r="AV53" s="13" t="str">
        <f t="shared" si="1"/>
        <v/>
      </c>
      <c r="AW53" s="13">
        <f t="shared" si="1"/>
        <v>0</v>
      </c>
      <c r="AX53" s="13">
        <f t="shared" si="1"/>
        <v>0</v>
      </c>
      <c r="AY53" s="13">
        <f t="shared" si="1"/>
        <v>0</v>
      </c>
      <c r="AZ53" s="13">
        <f t="shared" si="1"/>
        <v>0</v>
      </c>
      <c r="BA53" s="13">
        <f t="shared" si="1"/>
        <v>0</v>
      </c>
      <c r="BB53" s="13">
        <f t="shared" si="1"/>
        <v>0</v>
      </c>
      <c r="BC53" s="13">
        <f t="shared" si="1"/>
        <v>0</v>
      </c>
      <c r="BD53" s="13">
        <f t="shared" si="1"/>
        <v>0</v>
      </c>
      <c r="BE53" s="13">
        <f t="shared" si="1"/>
        <v>0</v>
      </c>
      <c r="BF53" s="13">
        <f t="shared" si="1"/>
        <v>0</v>
      </c>
      <c r="BG53" s="13">
        <f t="shared" si="1"/>
        <v>0</v>
      </c>
      <c r="BH53" s="13">
        <f t="shared" si="1"/>
        <v>0</v>
      </c>
      <c r="BI53" s="13">
        <f t="shared" si="1"/>
        <v>0</v>
      </c>
      <c r="BJ53" s="13">
        <f t="shared" si="1"/>
        <v>0</v>
      </c>
      <c r="BK53" s="13">
        <f t="shared" si="1"/>
        <v>0</v>
      </c>
      <c r="BL53" s="13">
        <f t="shared" si="1"/>
        <v>0</v>
      </c>
      <c r="BM53" s="13">
        <f t="shared" si="1"/>
        <v>0</v>
      </c>
      <c r="BN53" s="13">
        <f t="shared" si="1"/>
        <v>0</v>
      </c>
      <c r="BO53" s="13">
        <f t="shared" si="1"/>
        <v>0</v>
      </c>
      <c r="BP53" s="13">
        <f t="shared" si="1"/>
        <v>0</v>
      </c>
      <c r="BQ53" s="13">
        <f t="shared" si="1"/>
        <v>0</v>
      </c>
      <c r="BR53" s="13">
        <f t="shared" si="1"/>
        <v>0</v>
      </c>
      <c r="BS53" s="13">
        <f t="shared" si="1"/>
        <v>0</v>
      </c>
      <c r="BT53" s="13">
        <f t="shared" si="1"/>
        <v>0</v>
      </c>
      <c r="BU53" s="13">
        <f t="shared" si="1"/>
        <v>0</v>
      </c>
      <c r="BV53" s="13">
        <f t="shared" si="1"/>
        <v>0</v>
      </c>
      <c r="BW53" s="13" t="s">
        <v>25</v>
      </c>
      <c r="BX53" s="13" t="s">
        <v>25</v>
      </c>
      <c r="BY53" s="13" t="s">
        <v>25</v>
      </c>
      <c r="BZ53" s="13" t="s">
        <v>25</v>
      </c>
      <c r="CA53" s="13" t="s">
        <v>25</v>
      </c>
      <c r="CB53" s="13" t="s">
        <v>25</v>
      </c>
      <c r="CC53" s="13" t="s">
        <v>25</v>
      </c>
    </row>
    <row r="54" ht="15" customHeight="1" outlineLevel="1" spans="2:81">
      <c r="B54" s="10">
        <v>201706</v>
      </c>
      <c r="C54" s="13">
        <f t="shared" si="0"/>
        <v>1.6978052493128</v>
      </c>
      <c r="D54" s="13">
        <f t="shared" si="0"/>
        <v>1.15895084846248</v>
      </c>
      <c r="E54" s="13">
        <f t="shared" si="0"/>
        <v>1.39895654760184</v>
      </c>
      <c r="F54" s="13">
        <f t="shared" si="0"/>
        <v>1.035433684678</v>
      </c>
      <c r="G54" s="13">
        <f t="shared" ref="G54:AC69" si="2">IFERROR(IF(H15="","",H15/G15),0)</f>
        <v>1</v>
      </c>
      <c r="H54" s="13">
        <f t="shared" si="2"/>
        <v>1</v>
      </c>
      <c r="I54" s="13">
        <f t="shared" si="2"/>
        <v>1</v>
      </c>
      <c r="J54" s="13">
        <f t="shared" si="2"/>
        <v>1</v>
      </c>
      <c r="K54" s="13">
        <f t="shared" si="2"/>
        <v>1</v>
      </c>
      <c r="L54" s="13">
        <f t="shared" si="2"/>
        <v>1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1</v>
      </c>
      <c r="V54" s="13">
        <f t="shared" si="2"/>
        <v>1</v>
      </c>
      <c r="W54" s="13">
        <f t="shared" si="2"/>
        <v>1</v>
      </c>
      <c r="X54" s="13">
        <f t="shared" si="2"/>
        <v>1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T54" s="10">
        <v>201706</v>
      </c>
      <c r="AU54" s="13" t="str">
        <f t="shared" si="1"/>
        <v/>
      </c>
      <c r="AV54" s="13" t="str">
        <f t="shared" si="1"/>
        <v/>
      </c>
      <c r="AW54" s="13">
        <f t="shared" si="1"/>
        <v>0</v>
      </c>
      <c r="AX54" s="13">
        <f t="shared" si="1"/>
        <v>0</v>
      </c>
      <c r="AY54" s="13">
        <f t="shared" ref="AY54:BU69" si="3">IFERROR(IF(AZ15="","",AZ15/AY15),0)</f>
        <v>0</v>
      </c>
      <c r="AZ54" s="13">
        <f t="shared" si="3"/>
        <v>0</v>
      </c>
      <c r="BA54" s="13">
        <f t="shared" si="3"/>
        <v>0</v>
      </c>
      <c r="BB54" s="13">
        <f t="shared" si="3"/>
        <v>0</v>
      </c>
      <c r="BC54" s="13">
        <f t="shared" si="3"/>
        <v>0</v>
      </c>
      <c r="BD54" s="13">
        <f t="shared" si="3"/>
        <v>0</v>
      </c>
      <c r="BE54" s="13">
        <f t="shared" si="3"/>
        <v>0</v>
      </c>
      <c r="BF54" s="13">
        <f t="shared" si="3"/>
        <v>0</v>
      </c>
      <c r="BG54" s="13">
        <f t="shared" si="3"/>
        <v>0</v>
      </c>
      <c r="BH54" s="13">
        <f t="shared" si="3"/>
        <v>0</v>
      </c>
      <c r="BI54" s="13">
        <f t="shared" si="3"/>
        <v>0</v>
      </c>
      <c r="BJ54" s="13">
        <f t="shared" si="3"/>
        <v>0</v>
      </c>
      <c r="BK54" s="13">
        <f t="shared" si="3"/>
        <v>0</v>
      </c>
      <c r="BL54" s="13">
        <f t="shared" si="3"/>
        <v>0</v>
      </c>
      <c r="BM54" s="13">
        <f t="shared" si="3"/>
        <v>0</v>
      </c>
      <c r="BN54" s="13">
        <f t="shared" si="3"/>
        <v>0</v>
      </c>
      <c r="BO54" s="13">
        <f t="shared" si="3"/>
        <v>0</v>
      </c>
      <c r="BP54" s="13">
        <f t="shared" si="3"/>
        <v>0</v>
      </c>
      <c r="BQ54" s="13">
        <f t="shared" si="3"/>
        <v>0</v>
      </c>
      <c r="BR54" s="13">
        <f t="shared" si="3"/>
        <v>0</v>
      </c>
      <c r="BS54" s="13">
        <f t="shared" si="3"/>
        <v>0</v>
      </c>
      <c r="BT54" s="13">
        <f t="shared" si="3"/>
        <v>0</v>
      </c>
      <c r="BU54" s="13">
        <f t="shared" si="3"/>
        <v>0</v>
      </c>
      <c r="BV54" s="13" t="s">
        <v>25</v>
      </c>
      <c r="BW54" s="13" t="s">
        <v>25</v>
      </c>
      <c r="BX54" s="13" t="s">
        <v>25</v>
      </c>
      <c r="BY54" s="13" t="s">
        <v>25</v>
      </c>
      <c r="BZ54" s="13" t="s">
        <v>25</v>
      </c>
      <c r="CA54" s="13" t="s">
        <v>25</v>
      </c>
      <c r="CB54" s="13" t="s">
        <v>25</v>
      </c>
      <c r="CC54" s="13" t="s">
        <v>25</v>
      </c>
    </row>
    <row r="55" ht="15" customHeight="1" outlineLevel="1" spans="2:81">
      <c r="B55" s="10">
        <v>201709</v>
      </c>
      <c r="C55" s="13">
        <f t="shared" ref="C55:M70" si="4">IFERROR(IF(D16="","",D16/C16),0)</f>
        <v>1.80877292362524</v>
      </c>
      <c r="D55" s="13">
        <f t="shared" si="4"/>
        <v>1.12882493276953</v>
      </c>
      <c r="E55" s="13">
        <f t="shared" si="4"/>
        <v>1.22568334120283</v>
      </c>
      <c r="F55" s="13">
        <f t="shared" si="4"/>
        <v>1.68473696264859</v>
      </c>
      <c r="G55" s="13">
        <f t="shared" si="2"/>
        <v>1</v>
      </c>
      <c r="H55" s="13">
        <f t="shared" si="2"/>
        <v>1</v>
      </c>
      <c r="I55" s="13">
        <f t="shared" si="2"/>
        <v>1</v>
      </c>
      <c r="J55" s="13">
        <f t="shared" si="2"/>
        <v>1.29916803999216</v>
      </c>
      <c r="K55" s="13">
        <f t="shared" si="2"/>
        <v>1.05248747430943</v>
      </c>
      <c r="L55" s="13">
        <f t="shared" si="2"/>
        <v>1</v>
      </c>
      <c r="M55" s="13">
        <f t="shared" si="2"/>
        <v>1</v>
      </c>
      <c r="N55" s="13">
        <f t="shared" si="2"/>
        <v>1</v>
      </c>
      <c r="O55" s="13">
        <f t="shared" si="2"/>
        <v>1</v>
      </c>
      <c r="P55" s="13">
        <f t="shared" si="2"/>
        <v>1</v>
      </c>
      <c r="Q55" s="13">
        <f t="shared" si="2"/>
        <v>1</v>
      </c>
      <c r="R55" s="13">
        <f t="shared" si="2"/>
        <v>1</v>
      </c>
      <c r="S55" s="13">
        <f t="shared" si="2"/>
        <v>1</v>
      </c>
      <c r="T55" s="13">
        <f t="shared" si="2"/>
        <v>1</v>
      </c>
      <c r="U55" s="13">
        <f t="shared" si="2"/>
        <v>1</v>
      </c>
      <c r="V55" s="13">
        <f t="shared" si="2"/>
        <v>1</v>
      </c>
      <c r="W55" s="13">
        <f t="shared" si="2"/>
        <v>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1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T55" s="10">
        <v>201709</v>
      </c>
      <c r="AU55" s="13" t="str">
        <f t="shared" ref="AU55:BE70" si="5">IFERROR(IF(AV16="","",AV16/AU16),0)</f>
        <v/>
      </c>
      <c r="AV55" s="13" t="str">
        <f t="shared" si="5"/>
        <v/>
      </c>
      <c r="AW55" s="13">
        <f t="shared" si="5"/>
        <v>0</v>
      </c>
      <c r="AX55" s="13">
        <f t="shared" si="5"/>
        <v>0</v>
      </c>
      <c r="AY55" s="13">
        <f t="shared" si="3"/>
        <v>0</v>
      </c>
      <c r="AZ55" s="13">
        <f t="shared" si="3"/>
        <v>0</v>
      </c>
      <c r="BA55" s="13">
        <f t="shared" si="3"/>
        <v>0</v>
      </c>
      <c r="BB55" s="13">
        <f t="shared" si="3"/>
        <v>0</v>
      </c>
      <c r="BC55" s="13">
        <f t="shared" si="3"/>
        <v>0</v>
      </c>
      <c r="BD55" s="13">
        <f t="shared" si="3"/>
        <v>0</v>
      </c>
      <c r="BE55" s="13">
        <f t="shared" si="3"/>
        <v>0</v>
      </c>
      <c r="BF55" s="13">
        <f t="shared" si="3"/>
        <v>0</v>
      </c>
      <c r="BG55" s="13">
        <f t="shared" si="3"/>
        <v>0</v>
      </c>
      <c r="BH55" s="13">
        <f t="shared" si="3"/>
        <v>0</v>
      </c>
      <c r="BI55" s="13">
        <f t="shared" si="3"/>
        <v>0</v>
      </c>
      <c r="BJ55" s="13">
        <f t="shared" si="3"/>
        <v>0</v>
      </c>
      <c r="BK55" s="13">
        <f t="shared" si="3"/>
        <v>0</v>
      </c>
      <c r="BL55" s="13">
        <f t="shared" si="3"/>
        <v>0</v>
      </c>
      <c r="BM55" s="13">
        <f t="shared" si="3"/>
        <v>0</v>
      </c>
      <c r="BN55" s="13">
        <f t="shared" si="3"/>
        <v>0</v>
      </c>
      <c r="BO55" s="13">
        <f t="shared" si="3"/>
        <v>0</v>
      </c>
      <c r="BP55" s="13">
        <f t="shared" si="3"/>
        <v>0</v>
      </c>
      <c r="BQ55" s="13">
        <f t="shared" si="3"/>
        <v>0</v>
      </c>
      <c r="BR55" s="13">
        <f t="shared" si="3"/>
        <v>0</v>
      </c>
      <c r="BS55" s="13">
        <f t="shared" si="3"/>
        <v>0</v>
      </c>
      <c r="BT55" s="13">
        <f t="shared" si="3"/>
        <v>0</v>
      </c>
      <c r="BU55" s="13" t="s">
        <v>25</v>
      </c>
      <c r="BV55" s="13" t="s">
        <v>25</v>
      </c>
      <c r="BW55" s="13" t="s">
        <v>25</v>
      </c>
      <c r="BX55" s="13" t="s">
        <v>25</v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</row>
    <row r="56" ht="15" customHeight="1" outlineLevel="1" spans="2:81">
      <c r="B56" s="10">
        <v>201712</v>
      </c>
      <c r="C56" s="13">
        <f t="shared" si="4"/>
        <v>7.42791837768603</v>
      </c>
      <c r="D56" s="13">
        <f t="shared" si="4"/>
        <v>1.02019734692559</v>
      </c>
      <c r="E56" s="13">
        <f t="shared" si="4"/>
        <v>1.02637975123029</v>
      </c>
      <c r="F56" s="13">
        <f t="shared" si="4"/>
        <v>1</v>
      </c>
      <c r="G56" s="13">
        <f t="shared" si="2"/>
        <v>1.0382386554871</v>
      </c>
      <c r="H56" s="13">
        <f t="shared" si="2"/>
        <v>1</v>
      </c>
      <c r="I56" s="13">
        <f t="shared" si="2"/>
        <v>1.01076236632805</v>
      </c>
      <c r="J56" s="13">
        <f t="shared" si="2"/>
        <v>1.0012335832389</v>
      </c>
      <c r="K56" s="13">
        <f t="shared" si="2"/>
        <v>1</v>
      </c>
      <c r="L56" s="13">
        <f t="shared" si="2"/>
        <v>1</v>
      </c>
      <c r="M56" s="13">
        <f t="shared" si="2"/>
        <v>1.00551186251703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1</v>
      </c>
      <c r="S56" s="13">
        <f t="shared" si="2"/>
        <v>1</v>
      </c>
      <c r="T56" s="13">
        <f t="shared" si="2"/>
        <v>1</v>
      </c>
      <c r="U56" s="13">
        <f t="shared" si="2"/>
        <v>1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T56" s="10">
        <v>201712</v>
      </c>
      <c r="AU56" s="13" t="str">
        <f t="shared" si="5"/>
        <v/>
      </c>
      <c r="AV56" s="13" t="str">
        <f t="shared" si="5"/>
        <v/>
      </c>
      <c r="AW56" s="13">
        <f t="shared" si="5"/>
        <v>0</v>
      </c>
      <c r="AX56" s="13">
        <f t="shared" si="5"/>
        <v>0</v>
      </c>
      <c r="AY56" s="13">
        <f t="shared" si="3"/>
        <v>0</v>
      </c>
      <c r="AZ56" s="13">
        <f t="shared" si="3"/>
        <v>0</v>
      </c>
      <c r="BA56" s="13">
        <f t="shared" si="3"/>
        <v>0</v>
      </c>
      <c r="BB56" s="13">
        <f t="shared" si="3"/>
        <v>0</v>
      </c>
      <c r="BC56" s="13">
        <f t="shared" si="3"/>
        <v>0</v>
      </c>
      <c r="BD56" s="13">
        <f t="shared" si="3"/>
        <v>0</v>
      </c>
      <c r="BE56" s="13">
        <f t="shared" si="3"/>
        <v>0</v>
      </c>
      <c r="BF56" s="13">
        <f t="shared" si="3"/>
        <v>0</v>
      </c>
      <c r="BG56" s="13">
        <f t="shared" si="3"/>
        <v>0</v>
      </c>
      <c r="BH56" s="13">
        <f t="shared" si="3"/>
        <v>0</v>
      </c>
      <c r="BI56" s="13">
        <f t="shared" si="3"/>
        <v>0</v>
      </c>
      <c r="BJ56" s="13">
        <f t="shared" si="3"/>
        <v>0</v>
      </c>
      <c r="BK56" s="13">
        <f t="shared" si="3"/>
        <v>0</v>
      </c>
      <c r="BL56" s="13">
        <f t="shared" si="3"/>
        <v>0</v>
      </c>
      <c r="BM56" s="13">
        <f t="shared" si="3"/>
        <v>0</v>
      </c>
      <c r="BN56" s="13">
        <f t="shared" si="3"/>
        <v>0</v>
      </c>
      <c r="BO56" s="13">
        <f t="shared" si="3"/>
        <v>0</v>
      </c>
      <c r="BP56" s="13">
        <f t="shared" si="3"/>
        <v>0</v>
      </c>
      <c r="BQ56" s="13">
        <f t="shared" si="3"/>
        <v>0</v>
      </c>
      <c r="BR56" s="13">
        <f t="shared" si="3"/>
        <v>0</v>
      </c>
      <c r="BS56" s="13">
        <f t="shared" si="3"/>
        <v>0</v>
      </c>
      <c r="BT56" s="13" t="s">
        <v>25</v>
      </c>
      <c r="BU56" s="13" t="s">
        <v>25</v>
      </c>
      <c r="BV56" s="13" t="s">
        <v>25</v>
      </c>
      <c r="BW56" s="13" t="s">
        <v>25</v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</row>
    <row r="57" ht="15" customHeight="1" outlineLevel="1" spans="2:81">
      <c r="B57" s="10">
        <v>201803</v>
      </c>
      <c r="C57" s="13">
        <f t="shared" si="4"/>
        <v>1.71203851276223</v>
      </c>
      <c r="D57" s="13">
        <f t="shared" si="4"/>
        <v>1.07819262163098</v>
      </c>
      <c r="E57" s="13">
        <f t="shared" si="4"/>
        <v>1.16407151576987</v>
      </c>
      <c r="F57" s="13">
        <f t="shared" si="4"/>
        <v>1.08708565169522</v>
      </c>
      <c r="G57" s="13">
        <f t="shared" si="2"/>
        <v>1</v>
      </c>
      <c r="H57" s="13">
        <f t="shared" si="2"/>
        <v>1</v>
      </c>
      <c r="I57" s="13">
        <f t="shared" si="2"/>
        <v>2.94164533638261</v>
      </c>
      <c r="J57" s="13">
        <f t="shared" si="2"/>
        <v>1.09952520717045</v>
      </c>
      <c r="K57" s="13">
        <f t="shared" si="2"/>
        <v>1</v>
      </c>
      <c r="L57" s="13">
        <f t="shared" si="2"/>
        <v>1</v>
      </c>
      <c r="M57" s="13">
        <f t="shared" si="2"/>
        <v>1</v>
      </c>
      <c r="N57" s="13">
        <f t="shared" si="2"/>
        <v>1</v>
      </c>
      <c r="O57" s="13">
        <f t="shared" si="2"/>
        <v>1</v>
      </c>
      <c r="P57" s="13">
        <f t="shared" si="2"/>
        <v>1</v>
      </c>
      <c r="Q57" s="13">
        <f t="shared" si="2"/>
        <v>1</v>
      </c>
      <c r="R57" s="13">
        <f t="shared" si="2"/>
        <v>1</v>
      </c>
      <c r="S57" s="13">
        <f t="shared" si="2"/>
        <v>1</v>
      </c>
      <c r="T57" s="13">
        <f t="shared" si="2"/>
        <v>1</v>
      </c>
      <c r="U57" s="13">
        <f t="shared" si="2"/>
        <v>1</v>
      </c>
      <c r="V57" s="13">
        <f t="shared" si="2"/>
        <v>1</v>
      </c>
      <c r="W57" s="13">
        <f t="shared" si="2"/>
        <v>1</v>
      </c>
      <c r="X57" s="13">
        <f t="shared" si="2"/>
        <v>1</v>
      </c>
      <c r="Y57" s="13">
        <f t="shared" si="2"/>
        <v>1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T57" s="10">
        <v>201803</v>
      </c>
      <c r="AU57" s="13" t="str">
        <f t="shared" si="5"/>
        <v/>
      </c>
      <c r="AV57" s="13" t="str">
        <f t="shared" si="5"/>
        <v/>
      </c>
      <c r="AW57" s="13">
        <f t="shared" si="5"/>
        <v>0</v>
      </c>
      <c r="AX57" s="13">
        <f t="shared" si="5"/>
        <v>0</v>
      </c>
      <c r="AY57" s="13">
        <f t="shared" si="3"/>
        <v>0</v>
      </c>
      <c r="AZ57" s="13">
        <f t="shared" si="3"/>
        <v>0</v>
      </c>
      <c r="BA57" s="13">
        <f t="shared" si="3"/>
        <v>0</v>
      </c>
      <c r="BB57" s="13">
        <f t="shared" si="3"/>
        <v>0</v>
      </c>
      <c r="BC57" s="13">
        <f t="shared" si="3"/>
        <v>0</v>
      </c>
      <c r="BD57" s="13">
        <f t="shared" si="3"/>
        <v>0</v>
      </c>
      <c r="BE57" s="13">
        <f t="shared" si="3"/>
        <v>0</v>
      </c>
      <c r="BF57" s="13">
        <f t="shared" si="3"/>
        <v>0</v>
      </c>
      <c r="BG57" s="13">
        <f t="shared" si="3"/>
        <v>0</v>
      </c>
      <c r="BH57" s="13">
        <f t="shared" si="3"/>
        <v>0</v>
      </c>
      <c r="BI57" s="13">
        <f t="shared" si="3"/>
        <v>0</v>
      </c>
      <c r="BJ57" s="13">
        <f t="shared" si="3"/>
        <v>0</v>
      </c>
      <c r="BK57" s="13">
        <f t="shared" si="3"/>
        <v>0</v>
      </c>
      <c r="BL57" s="13">
        <f t="shared" si="3"/>
        <v>0</v>
      </c>
      <c r="BM57" s="13">
        <f t="shared" si="3"/>
        <v>0</v>
      </c>
      <c r="BN57" s="13">
        <f t="shared" si="3"/>
        <v>0</v>
      </c>
      <c r="BO57" s="13">
        <f t="shared" si="3"/>
        <v>0</v>
      </c>
      <c r="BP57" s="13">
        <f t="shared" si="3"/>
        <v>0</v>
      </c>
      <c r="BQ57" s="13">
        <f t="shared" si="3"/>
        <v>0</v>
      </c>
      <c r="BR57" s="13">
        <f t="shared" si="3"/>
        <v>0</v>
      </c>
      <c r="BS57" s="13" t="s">
        <v>25</v>
      </c>
      <c r="BT57" s="13" t="s">
        <v>25</v>
      </c>
      <c r="BU57" s="13" t="s">
        <v>25</v>
      </c>
      <c r="BV57" s="13" t="s">
        <v>25</v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</row>
    <row r="58" ht="15" customHeight="1" outlineLevel="1" spans="2:81">
      <c r="B58" s="10">
        <v>201806</v>
      </c>
      <c r="C58" s="13">
        <f t="shared" si="4"/>
        <v>1.51661066850165</v>
      </c>
      <c r="D58" s="13">
        <f t="shared" si="4"/>
        <v>1.88746418402261</v>
      </c>
      <c r="E58" s="13">
        <f t="shared" si="4"/>
        <v>1.15440379890578</v>
      </c>
      <c r="F58" s="13">
        <f t="shared" si="4"/>
        <v>1.01836282669608</v>
      </c>
      <c r="G58" s="13">
        <f t="shared" si="2"/>
        <v>1.25271647218195</v>
      </c>
      <c r="H58" s="13">
        <f t="shared" si="2"/>
        <v>1.02314575399206</v>
      </c>
      <c r="I58" s="13">
        <f t="shared" si="2"/>
        <v>1.00842392290653</v>
      </c>
      <c r="J58" s="13">
        <f t="shared" si="2"/>
        <v>1</v>
      </c>
      <c r="K58" s="13">
        <f t="shared" si="2"/>
        <v>1</v>
      </c>
      <c r="L58" s="13">
        <f t="shared" si="2"/>
        <v>1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1</v>
      </c>
      <c r="R58" s="13">
        <f t="shared" si="2"/>
        <v>1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T58" s="10">
        <v>201806</v>
      </c>
      <c r="AU58" s="13" t="str">
        <f t="shared" si="5"/>
        <v/>
      </c>
      <c r="AV58" s="13" t="str">
        <f t="shared" si="5"/>
        <v/>
      </c>
      <c r="AW58" s="13">
        <f t="shared" si="5"/>
        <v>0</v>
      </c>
      <c r="AX58" s="13">
        <f t="shared" si="5"/>
        <v>0</v>
      </c>
      <c r="AY58" s="13">
        <f t="shared" si="3"/>
        <v>0</v>
      </c>
      <c r="AZ58" s="13">
        <f t="shared" si="3"/>
        <v>0</v>
      </c>
      <c r="BA58" s="13">
        <f t="shared" si="3"/>
        <v>0</v>
      </c>
      <c r="BB58" s="13">
        <f t="shared" si="3"/>
        <v>0</v>
      </c>
      <c r="BC58" s="13">
        <f t="shared" si="3"/>
        <v>0</v>
      </c>
      <c r="BD58" s="13">
        <f t="shared" si="3"/>
        <v>0</v>
      </c>
      <c r="BE58" s="13">
        <f t="shared" si="3"/>
        <v>0</v>
      </c>
      <c r="BF58" s="13">
        <f t="shared" si="3"/>
        <v>0</v>
      </c>
      <c r="BG58" s="13">
        <f t="shared" si="3"/>
        <v>0</v>
      </c>
      <c r="BH58" s="13">
        <f t="shared" si="3"/>
        <v>0</v>
      </c>
      <c r="BI58" s="13">
        <f t="shared" si="3"/>
        <v>0</v>
      </c>
      <c r="BJ58" s="13">
        <f t="shared" si="3"/>
        <v>0</v>
      </c>
      <c r="BK58" s="13">
        <f t="shared" si="3"/>
        <v>0</v>
      </c>
      <c r="BL58" s="13">
        <f t="shared" si="3"/>
        <v>0</v>
      </c>
      <c r="BM58" s="13">
        <f t="shared" si="3"/>
        <v>0</v>
      </c>
      <c r="BN58" s="13">
        <f t="shared" si="3"/>
        <v>0</v>
      </c>
      <c r="BO58" s="13">
        <f t="shared" si="3"/>
        <v>0</v>
      </c>
      <c r="BP58" s="13">
        <f t="shared" si="3"/>
        <v>0</v>
      </c>
      <c r="BQ58" s="13">
        <f t="shared" si="3"/>
        <v>0</v>
      </c>
      <c r="BR58" s="13" t="s">
        <v>25</v>
      </c>
      <c r="BS58" s="13" t="s">
        <v>25</v>
      </c>
      <c r="BT58" s="13" t="s">
        <v>25</v>
      </c>
      <c r="BU58" s="13" t="s">
        <v>25</v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</row>
    <row r="59" ht="15" customHeight="1" outlineLevel="1" spans="2:81">
      <c r="B59" s="10">
        <v>201809</v>
      </c>
      <c r="C59" s="13">
        <f t="shared" si="4"/>
        <v>2.15353375519733</v>
      </c>
      <c r="D59" s="13">
        <f t="shared" si="4"/>
        <v>1.43538326357396</v>
      </c>
      <c r="E59" s="13">
        <f t="shared" si="4"/>
        <v>1.09303253133058</v>
      </c>
      <c r="F59" s="13">
        <f t="shared" si="4"/>
        <v>1.25497540219502</v>
      </c>
      <c r="G59" s="13">
        <f t="shared" si="2"/>
        <v>1.16917331965944</v>
      </c>
      <c r="H59" s="13">
        <f t="shared" si="2"/>
        <v>1.00333781360965</v>
      </c>
      <c r="I59" s="13">
        <f t="shared" si="2"/>
        <v>1.01320827125025</v>
      </c>
      <c r="J59" s="13">
        <f t="shared" si="2"/>
        <v>1</v>
      </c>
      <c r="K59" s="13">
        <f t="shared" si="2"/>
        <v>1</v>
      </c>
      <c r="L59" s="13">
        <f t="shared" si="2"/>
        <v>1</v>
      </c>
      <c r="M59" s="13">
        <f t="shared" si="2"/>
        <v>1.06274721048597</v>
      </c>
      <c r="N59" s="13">
        <f t="shared" si="2"/>
        <v>1.00038457278017</v>
      </c>
      <c r="O59" s="13">
        <f t="shared" si="2"/>
        <v>1</v>
      </c>
      <c r="P59" s="13">
        <f t="shared" si="2"/>
        <v>1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T59" s="10">
        <v>201809</v>
      </c>
      <c r="AU59" s="13" t="str">
        <f t="shared" si="5"/>
        <v/>
      </c>
      <c r="AV59" s="13" t="str">
        <f t="shared" si="5"/>
        <v/>
      </c>
      <c r="AW59" s="13">
        <f t="shared" si="5"/>
        <v>0</v>
      </c>
      <c r="AX59" s="13">
        <f t="shared" si="5"/>
        <v>0</v>
      </c>
      <c r="AY59" s="13">
        <f t="shared" si="3"/>
        <v>0</v>
      </c>
      <c r="AZ59" s="13">
        <f t="shared" si="3"/>
        <v>0</v>
      </c>
      <c r="BA59" s="13">
        <f t="shared" si="3"/>
        <v>0</v>
      </c>
      <c r="BB59" s="13">
        <f t="shared" si="3"/>
        <v>0</v>
      </c>
      <c r="BC59" s="13">
        <f t="shared" si="3"/>
        <v>0</v>
      </c>
      <c r="BD59" s="13">
        <f t="shared" si="3"/>
        <v>0</v>
      </c>
      <c r="BE59" s="13">
        <f t="shared" si="3"/>
        <v>0</v>
      </c>
      <c r="BF59" s="13">
        <f t="shared" si="3"/>
        <v>0</v>
      </c>
      <c r="BG59" s="13">
        <f t="shared" si="3"/>
        <v>0</v>
      </c>
      <c r="BH59" s="13">
        <f t="shared" si="3"/>
        <v>0</v>
      </c>
      <c r="BI59" s="13">
        <f t="shared" si="3"/>
        <v>0</v>
      </c>
      <c r="BJ59" s="13">
        <f t="shared" si="3"/>
        <v>0</v>
      </c>
      <c r="BK59" s="13">
        <f t="shared" si="3"/>
        <v>0</v>
      </c>
      <c r="BL59" s="13">
        <f t="shared" si="3"/>
        <v>0</v>
      </c>
      <c r="BM59" s="13">
        <f t="shared" si="3"/>
        <v>0</v>
      </c>
      <c r="BN59" s="13">
        <f t="shared" si="3"/>
        <v>0</v>
      </c>
      <c r="BO59" s="13">
        <f t="shared" si="3"/>
        <v>0</v>
      </c>
      <c r="BP59" s="13">
        <f t="shared" si="3"/>
        <v>0</v>
      </c>
      <c r="BQ59" s="13" t="s">
        <v>25</v>
      </c>
      <c r="BR59" s="13" t="s">
        <v>25</v>
      </c>
      <c r="BS59" s="13" t="s">
        <v>25</v>
      </c>
      <c r="BT59" s="13" t="s">
        <v>25</v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</row>
    <row r="60" ht="15" customHeight="1" outlineLevel="1" spans="2:81">
      <c r="B60" s="10">
        <v>201812</v>
      </c>
      <c r="C60" s="13">
        <f t="shared" si="4"/>
        <v>2.10340718734512</v>
      </c>
      <c r="D60" s="13">
        <f t="shared" si="4"/>
        <v>1.28070736945447</v>
      </c>
      <c r="E60" s="13">
        <f t="shared" si="4"/>
        <v>1.47254665449364</v>
      </c>
      <c r="F60" s="13">
        <f t="shared" si="4"/>
        <v>1.10401530438167</v>
      </c>
      <c r="G60" s="13">
        <f t="shared" si="2"/>
        <v>1.03035735840325</v>
      </c>
      <c r="H60" s="13">
        <f t="shared" si="2"/>
        <v>1.01344585814349</v>
      </c>
      <c r="I60" s="13">
        <f t="shared" si="2"/>
        <v>1.03237620323339</v>
      </c>
      <c r="J60" s="13">
        <f t="shared" si="2"/>
        <v>1</v>
      </c>
      <c r="K60" s="13">
        <f t="shared" si="2"/>
        <v>1.03053790515585</v>
      </c>
      <c r="L60" s="13">
        <f t="shared" si="2"/>
        <v>1</v>
      </c>
      <c r="M60" s="13">
        <f t="shared" si="2"/>
        <v>1</v>
      </c>
      <c r="N60" s="13">
        <f t="shared" si="2"/>
        <v>1.06680207283256</v>
      </c>
      <c r="O60" s="13">
        <f t="shared" si="2"/>
        <v>1</v>
      </c>
      <c r="P60" s="13">
        <f t="shared" si="2"/>
        <v>1</v>
      </c>
      <c r="Q60" s="13">
        <f t="shared" si="2"/>
        <v>1.00029481227536</v>
      </c>
      <c r="R60" s="13">
        <f t="shared" si="2"/>
        <v>1</v>
      </c>
      <c r="S60" s="13">
        <f t="shared" si="2"/>
        <v>0.999984074439912</v>
      </c>
      <c r="T60" s="13">
        <f t="shared" si="2"/>
        <v>1.00035733971719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T60" s="10">
        <v>201812</v>
      </c>
      <c r="AU60" s="13" t="str">
        <f t="shared" si="5"/>
        <v/>
      </c>
      <c r="AV60" s="13" t="str">
        <f t="shared" si="5"/>
        <v/>
      </c>
      <c r="AW60" s="13">
        <f t="shared" si="5"/>
        <v>0</v>
      </c>
      <c r="AX60" s="13">
        <f t="shared" si="5"/>
        <v>0</v>
      </c>
      <c r="AY60" s="13">
        <f t="shared" si="3"/>
        <v>0</v>
      </c>
      <c r="AZ60" s="13">
        <f t="shared" si="3"/>
        <v>0</v>
      </c>
      <c r="BA60" s="13">
        <f t="shared" si="3"/>
        <v>0</v>
      </c>
      <c r="BB60" s="13">
        <f t="shared" si="3"/>
        <v>0</v>
      </c>
      <c r="BC60" s="13">
        <f t="shared" si="3"/>
        <v>0</v>
      </c>
      <c r="BD60" s="13">
        <f t="shared" si="3"/>
        <v>0</v>
      </c>
      <c r="BE60" s="13">
        <f t="shared" si="3"/>
        <v>0</v>
      </c>
      <c r="BF60" s="13">
        <f t="shared" si="3"/>
        <v>0</v>
      </c>
      <c r="BG60" s="13">
        <f t="shared" si="3"/>
        <v>0</v>
      </c>
      <c r="BH60" s="13">
        <f t="shared" si="3"/>
        <v>0</v>
      </c>
      <c r="BI60" s="13">
        <f t="shared" si="3"/>
        <v>0</v>
      </c>
      <c r="BJ60" s="13">
        <f t="shared" si="3"/>
        <v>0</v>
      </c>
      <c r="BK60" s="13">
        <f t="shared" si="3"/>
        <v>0</v>
      </c>
      <c r="BL60" s="13">
        <f t="shared" si="3"/>
        <v>0</v>
      </c>
      <c r="BM60" s="13">
        <f t="shared" si="3"/>
        <v>0</v>
      </c>
      <c r="BN60" s="13">
        <f t="shared" si="3"/>
        <v>0</v>
      </c>
      <c r="BO60" s="13">
        <f t="shared" si="3"/>
        <v>0</v>
      </c>
      <c r="BP60" s="13" t="s">
        <v>25</v>
      </c>
      <c r="BQ60" s="13" t="s">
        <v>25</v>
      </c>
      <c r="BR60" s="13" t="s">
        <v>25</v>
      </c>
      <c r="BS60" s="13" t="s">
        <v>25</v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</row>
    <row r="61" ht="15" customHeight="1" outlineLevel="1" spans="2:81">
      <c r="B61" s="10">
        <v>201903</v>
      </c>
      <c r="C61" s="13">
        <f t="shared" si="4"/>
        <v>2.50473434254366</v>
      </c>
      <c r="D61" s="13">
        <f t="shared" si="4"/>
        <v>1.04720180499325</v>
      </c>
      <c r="E61" s="13">
        <f t="shared" si="4"/>
        <v>1.12030834928786</v>
      </c>
      <c r="F61" s="13">
        <f t="shared" si="4"/>
        <v>1.05222974744533</v>
      </c>
      <c r="G61" s="13">
        <f t="shared" si="2"/>
        <v>1.00708986334252</v>
      </c>
      <c r="H61" s="13">
        <f t="shared" si="2"/>
        <v>0.999357738551603</v>
      </c>
      <c r="I61" s="13">
        <f t="shared" si="2"/>
        <v>1.00746965703136</v>
      </c>
      <c r="J61" s="13">
        <f t="shared" si="2"/>
        <v>1.00320465768659</v>
      </c>
      <c r="K61" s="13">
        <f t="shared" si="2"/>
        <v>1</v>
      </c>
      <c r="L61" s="13">
        <f t="shared" si="2"/>
        <v>1</v>
      </c>
      <c r="M61" s="13">
        <f t="shared" si="2"/>
        <v>1</v>
      </c>
      <c r="N61" s="13">
        <f t="shared" si="2"/>
        <v>1</v>
      </c>
      <c r="O61" s="13">
        <f t="shared" si="2"/>
        <v>1</v>
      </c>
      <c r="P61" s="13">
        <f t="shared" si="2"/>
        <v>1</v>
      </c>
      <c r="Q61" s="13">
        <f t="shared" si="2"/>
        <v>1</v>
      </c>
      <c r="R61" s="13">
        <f t="shared" si="2"/>
        <v>1</v>
      </c>
      <c r="S61" s="13">
        <f t="shared" si="2"/>
        <v>1</v>
      </c>
      <c r="T61" s="13">
        <f t="shared" si="2"/>
        <v>1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T61" s="10">
        <v>201903</v>
      </c>
      <c r="AU61" s="13" t="str">
        <f t="shared" si="5"/>
        <v/>
      </c>
      <c r="AV61" s="13" t="str">
        <f t="shared" si="5"/>
        <v/>
      </c>
      <c r="AW61" s="13">
        <f t="shared" si="5"/>
        <v>0</v>
      </c>
      <c r="AX61" s="13">
        <f t="shared" si="5"/>
        <v>0</v>
      </c>
      <c r="AY61" s="13">
        <f t="shared" si="3"/>
        <v>0</v>
      </c>
      <c r="AZ61" s="13">
        <f t="shared" si="3"/>
        <v>0</v>
      </c>
      <c r="BA61" s="13">
        <f t="shared" si="3"/>
        <v>0</v>
      </c>
      <c r="BB61" s="13">
        <f t="shared" si="3"/>
        <v>0</v>
      </c>
      <c r="BC61" s="13">
        <f t="shared" si="3"/>
        <v>0</v>
      </c>
      <c r="BD61" s="13">
        <f t="shared" si="3"/>
        <v>0</v>
      </c>
      <c r="BE61" s="13">
        <f t="shared" si="3"/>
        <v>0</v>
      </c>
      <c r="BF61" s="13">
        <f t="shared" si="3"/>
        <v>0</v>
      </c>
      <c r="BG61" s="13">
        <f t="shared" si="3"/>
        <v>0</v>
      </c>
      <c r="BH61" s="13">
        <f t="shared" si="3"/>
        <v>0</v>
      </c>
      <c r="BI61" s="13">
        <f t="shared" si="3"/>
        <v>0</v>
      </c>
      <c r="BJ61" s="13">
        <f t="shared" si="3"/>
        <v>0</v>
      </c>
      <c r="BK61" s="13">
        <f t="shared" si="3"/>
        <v>0</v>
      </c>
      <c r="BL61" s="13">
        <f t="shared" si="3"/>
        <v>0</v>
      </c>
      <c r="BM61" s="13">
        <f t="shared" si="3"/>
        <v>0</v>
      </c>
      <c r="BN61" s="13">
        <f t="shared" si="3"/>
        <v>0</v>
      </c>
      <c r="BO61" s="13" t="s">
        <v>25</v>
      </c>
      <c r="BP61" s="13" t="s">
        <v>25</v>
      </c>
      <c r="BQ61" s="13" t="s">
        <v>25</v>
      </c>
      <c r="BR61" s="13" t="s">
        <v>25</v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</row>
    <row r="62" ht="15" customHeight="1" outlineLevel="1" spans="2:81">
      <c r="B62" s="10">
        <v>201906</v>
      </c>
      <c r="C62" s="13">
        <f t="shared" si="4"/>
        <v>1.68265785833898</v>
      </c>
      <c r="D62" s="13">
        <f t="shared" si="4"/>
        <v>1.21220625660788</v>
      </c>
      <c r="E62" s="13">
        <f t="shared" si="4"/>
        <v>1.12598861100968</v>
      </c>
      <c r="F62" s="13">
        <f t="shared" si="4"/>
        <v>1.09119462528182</v>
      </c>
      <c r="G62" s="13">
        <f t="shared" si="2"/>
        <v>1.04612822942865</v>
      </c>
      <c r="H62" s="13">
        <f t="shared" si="2"/>
        <v>1.02048259539496</v>
      </c>
      <c r="I62" s="13">
        <f t="shared" si="2"/>
        <v>1.0334596166916</v>
      </c>
      <c r="J62" s="13">
        <f t="shared" si="2"/>
        <v>1.00091013667332</v>
      </c>
      <c r="K62" s="13">
        <f t="shared" si="2"/>
        <v>0.999890258561124</v>
      </c>
      <c r="L62" s="13">
        <f t="shared" si="2"/>
        <v>1.00051996012953</v>
      </c>
      <c r="M62" s="13">
        <f t="shared" si="2"/>
        <v>1</v>
      </c>
      <c r="N62" s="13">
        <f t="shared" si="2"/>
        <v>1.00066569980118</v>
      </c>
      <c r="O62" s="13">
        <f t="shared" si="2"/>
        <v>1</v>
      </c>
      <c r="P62" s="13">
        <f t="shared" si="2"/>
        <v>1.00057774526786</v>
      </c>
      <c r="Q62" s="13">
        <f t="shared" si="2"/>
        <v>0.999507624922439</v>
      </c>
      <c r="R62" s="13">
        <f t="shared" si="2"/>
        <v>1</v>
      </c>
      <c r="S62" s="13">
        <f t="shared" si="2"/>
        <v>1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T62" s="10">
        <v>201906</v>
      </c>
      <c r="AU62" s="13" t="str">
        <f t="shared" si="5"/>
        <v/>
      </c>
      <c r="AV62" s="13" t="str">
        <f t="shared" si="5"/>
        <v/>
      </c>
      <c r="AW62" s="13">
        <f t="shared" si="5"/>
        <v>0</v>
      </c>
      <c r="AX62" s="13">
        <f t="shared" si="5"/>
        <v>0</v>
      </c>
      <c r="AY62" s="13">
        <f t="shared" si="3"/>
        <v>0</v>
      </c>
      <c r="AZ62" s="13">
        <f t="shared" si="3"/>
        <v>0</v>
      </c>
      <c r="BA62" s="13">
        <f t="shared" si="3"/>
        <v>0</v>
      </c>
      <c r="BB62" s="13">
        <f t="shared" si="3"/>
        <v>0</v>
      </c>
      <c r="BC62" s="13">
        <f t="shared" si="3"/>
        <v>0</v>
      </c>
      <c r="BD62" s="13">
        <f t="shared" si="3"/>
        <v>0</v>
      </c>
      <c r="BE62" s="13">
        <f t="shared" si="3"/>
        <v>0</v>
      </c>
      <c r="BF62" s="13">
        <f t="shared" si="3"/>
        <v>0</v>
      </c>
      <c r="BG62" s="13">
        <f t="shared" si="3"/>
        <v>0</v>
      </c>
      <c r="BH62" s="13">
        <f t="shared" si="3"/>
        <v>0</v>
      </c>
      <c r="BI62" s="13">
        <f t="shared" si="3"/>
        <v>0</v>
      </c>
      <c r="BJ62" s="13">
        <f t="shared" si="3"/>
        <v>0</v>
      </c>
      <c r="BK62" s="13">
        <f t="shared" si="3"/>
        <v>0</v>
      </c>
      <c r="BL62" s="13">
        <f t="shared" si="3"/>
        <v>0</v>
      </c>
      <c r="BM62" s="13">
        <f t="shared" si="3"/>
        <v>0</v>
      </c>
      <c r="BN62" s="13" t="s">
        <v>25</v>
      </c>
      <c r="BO62" s="13" t="s">
        <v>25</v>
      </c>
      <c r="BP62" s="13" t="s">
        <v>25</v>
      </c>
      <c r="BQ62" s="13" t="s">
        <v>25</v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</row>
    <row r="63" ht="15" customHeight="1" outlineLevel="1" spans="2:81">
      <c r="B63" s="10">
        <v>201909</v>
      </c>
      <c r="C63" s="13">
        <f t="shared" si="4"/>
        <v>1.69297099333584</v>
      </c>
      <c r="D63" s="13">
        <f t="shared" si="4"/>
        <v>1.10318156285002</v>
      </c>
      <c r="E63" s="13">
        <f t="shared" si="4"/>
        <v>1.18654096476134</v>
      </c>
      <c r="F63" s="13">
        <f t="shared" si="4"/>
        <v>1.13890590139655</v>
      </c>
      <c r="G63" s="13">
        <f t="shared" si="2"/>
        <v>1.04019835982417</v>
      </c>
      <c r="H63" s="13">
        <f t="shared" si="2"/>
        <v>1.11264295078291</v>
      </c>
      <c r="I63" s="13">
        <f t="shared" si="2"/>
        <v>1.0295540308684</v>
      </c>
      <c r="J63" s="13">
        <f t="shared" si="2"/>
        <v>1.04662073103047</v>
      </c>
      <c r="K63" s="13">
        <f t="shared" si="2"/>
        <v>1.00630538037536</v>
      </c>
      <c r="L63" s="13">
        <f t="shared" si="2"/>
        <v>1.00835435793904</v>
      </c>
      <c r="M63" s="13">
        <f t="shared" si="2"/>
        <v>1.00122861202257</v>
      </c>
      <c r="N63" s="13">
        <f t="shared" si="2"/>
        <v>1.00017958459488</v>
      </c>
      <c r="O63" s="13">
        <f t="shared" si="2"/>
        <v>1.00021923363864</v>
      </c>
      <c r="P63" s="13">
        <f t="shared" si="2"/>
        <v>1.0003068598201</v>
      </c>
      <c r="Q63" s="13">
        <f t="shared" si="2"/>
        <v>1.00194214232303</v>
      </c>
      <c r="R63" s="13">
        <f t="shared" si="2"/>
        <v>1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T63" s="10">
        <v>201909</v>
      </c>
      <c r="AU63" s="13" t="str">
        <f t="shared" si="5"/>
        <v/>
      </c>
      <c r="AV63" s="13" t="str">
        <f t="shared" si="5"/>
        <v/>
      </c>
      <c r="AW63" s="13">
        <f t="shared" si="5"/>
        <v>0</v>
      </c>
      <c r="AX63" s="13">
        <f t="shared" si="5"/>
        <v>0</v>
      </c>
      <c r="AY63" s="13">
        <f t="shared" si="3"/>
        <v>0</v>
      </c>
      <c r="AZ63" s="13">
        <f t="shared" si="3"/>
        <v>0</v>
      </c>
      <c r="BA63" s="13">
        <f t="shared" si="3"/>
        <v>0</v>
      </c>
      <c r="BB63" s="13">
        <f t="shared" si="3"/>
        <v>0</v>
      </c>
      <c r="BC63" s="13">
        <f t="shared" si="3"/>
        <v>0</v>
      </c>
      <c r="BD63" s="13">
        <f t="shared" si="3"/>
        <v>0</v>
      </c>
      <c r="BE63" s="13">
        <f t="shared" si="3"/>
        <v>0</v>
      </c>
      <c r="BF63" s="13">
        <f t="shared" si="3"/>
        <v>0</v>
      </c>
      <c r="BG63" s="13">
        <f t="shared" si="3"/>
        <v>0</v>
      </c>
      <c r="BH63" s="13">
        <f t="shared" si="3"/>
        <v>0</v>
      </c>
      <c r="BI63" s="13">
        <f t="shared" si="3"/>
        <v>0</v>
      </c>
      <c r="BJ63" s="13">
        <f t="shared" si="3"/>
        <v>0</v>
      </c>
      <c r="BK63" s="13">
        <f t="shared" si="3"/>
        <v>0</v>
      </c>
      <c r="BL63" s="13">
        <f t="shared" si="3"/>
        <v>0</v>
      </c>
      <c r="BM63" s="13" t="s">
        <v>25</v>
      </c>
      <c r="BN63" s="13" t="s">
        <v>25</v>
      </c>
      <c r="BO63" s="13" t="s">
        <v>25</v>
      </c>
      <c r="BP63" s="13" t="s">
        <v>25</v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</row>
    <row r="64" ht="15" customHeight="1" outlineLevel="1" spans="2:81">
      <c r="B64" s="10">
        <v>201912</v>
      </c>
      <c r="C64" s="13">
        <f t="shared" si="4"/>
        <v>1.43458619778154</v>
      </c>
      <c r="D64" s="13">
        <f t="shared" si="4"/>
        <v>1.15515624439537</v>
      </c>
      <c r="E64" s="13">
        <f t="shared" si="4"/>
        <v>1.142275448036</v>
      </c>
      <c r="F64" s="13">
        <f t="shared" si="4"/>
        <v>1.07601249593842</v>
      </c>
      <c r="G64" s="13">
        <f t="shared" si="2"/>
        <v>1.07028741625995</v>
      </c>
      <c r="H64" s="13">
        <f t="shared" si="2"/>
        <v>1.09638381247037</v>
      </c>
      <c r="I64" s="13">
        <f t="shared" si="2"/>
        <v>1.02342280681613</v>
      </c>
      <c r="J64" s="13">
        <f t="shared" si="2"/>
        <v>1.00377475652402</v>
      </c>
      <c r="K64" s="13">
        <f t="shared" si="2"/>
        <v>1.00218194629303</v>
      </c>
      <c r="L64" s="13">
        <f t="shared" si="2"/>
        <v>1.02036159909146</v>
      </c>
      <c r="M64" s="13">
        <f t="shared" si="2"/>
        <v>1</v>
      </c>
      <c r="N64" s="13">
        <f t="shared" si="2"/>
        <v>1.0023278344702</v>
      </c>
      <c r="O64" s="13">
        <f t="shared" si="2"/>
        <v>0.999339447712133</v>
      </c>
      <c r="P64" s="13">
        <f t="shared" si="2"/>
        <v>1.00323586058755</v>
      </c>
      <c r="Q64" s="13">
        <f t="shared" si="2"/>
        <v>1</v>
      </c>
      <c r="R64" s="13">
        <f t="shared" si="2"/>
        <v>1.00099261503666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T64" s="10">
        <v>201912</v>
      </c>
      <c r="AU64" s="13" t="str">
        <f t="shared" si="5"/>
        <v/>
      </c>
      <c r="AV64" s="13" t="str">
        <f t="shared" si="5"/>
        <v/>
      </c>
      <c r="AW64" s="13">
        <f t="shared" si="5"/>
        <v>0</v>
      </c>
      <c r="AX64" s="13">
        <f t="shared" si="5"/>
        <v>0</v>
      </c>
      <c r="AY64" s="13">
        <f t="shared" si="3"/>
        <v>0</v>
      </c>
      <c r="AZ64" s="13">
        <f t="shared" si="3"/>
        <v>0</v>
      </c>
      <c r="BA64" s="13">
        <f t="shared" si="3"/>
        <v>0</v>
      </c>
      <c r="BB64" s="13">
        <f t="shared" si="3"/>
        <v>0</v>
      </c>
      <c r="BC64" s="13">
        <f t="shared" si="3"/>
        <v>0</v>
      </c>
      <c r="BD64" s="13">
        <f t="shared" si="3"/>
        <v>0</v>
      </c>
      <c r="BE64" s="13">
        <f t="shared" si="3"/>
        <v>0</v>
      </c>
      <c r="BF64" s="13">
        <f t="shared" si="3"/>
        <v>0</v>
      </c>
      <c r="BG64" s="13">
        <f t="shared" si="3"/>
        <v>0</v>
      </c>
      <c r="BH64" s="13">
        <f t="shared" si="3"/>
        <v>0</v>
      </c>
      <c r="BI64" s="13">
        <f t="shared" si="3"/>
        <v>0</v>
      </c>
      <c r="BJ64" s="13">
        <f t="shared" si="3"/>
        <v>0</v>
      </c>
      <c r="BK64" s="13">
        <f t="shared" si="3"/>
        <v>0</v>
      </c>
      <c r="BL64" s="13" t="s">
        <v>25</v>
      </c>
      <c r="BM64" s="13" t="s">
        <v>25</v>
      </c>
      <c r="BN64" s="13" t="s">
        <v>25</v>
      </c>
      <c r="BO64" s="13" t="s">
        <v>25</v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</row>
    <row r="65" ht="15" customHeight="1" outlineLevel="1" spans="2:81">
      <c r="B65" s="10">
        <v>202003</v>
      </c>
      <c r="C65" s="13">
        <f t="shared" si="4"/>
        <v>1.90309313985637</v>
      </c>
      <c r="D65" s="13">
        <f t="shared" si="4"/>
        <v>1.18249412580956</v>
      </c>
      <c r="E65" s="13">
        <f t="shared" si="4"/>
        <v>1.16069269825844</v>
      </c>
      <c r="F65" s="13">
        <f t="shared" si="4"/>
        <v>1.05454786024554</v>
      </c>
      <c r="G65" s="13">
        <f t="shared" si="2"/>
        <v>1.0472519184809</v>
      </c>
      <c r="H65" s="13">
        <f t="shared" si="2"/>
        <v>1.02630948863159</v>
      </c>
      <c r="I65" s="13">
        <f t="shared" si="2"/>
        <v>1.01413709596427</v>
      </c>
      <c r="J65" s="13">
        <f t="shared" si="2"/>
        <v>1.00891483700903</v>
      </c>
      <c r="K65" s="13">
        <f t="shared" si="2"/>
        <v>1.00891488797827</v>
      </c>
      <c r="L65" s="13">
        <f t="shared" si="2"/>
        <v>1.00368512602024</v>
      </c>
      <c r="M65" s="13">
        <f t="shared" si="2"/>
        <v>1.00019936303703</v>
      </c>
      <c r="N65" s="13">
        <f t="shared" si="2"/>
        <v>1.00090652555989</v>
      </c>
      <c r="O65" s="13">
        <f t="shared" si="2"/>
        <v>1.00014461895452</v>
      </c>
      <c r="P65" s="13">
        <f t="shared" si="2"/>
        <v>1</v>
      </c>
      <c r="Q65" s="13">
        <f t="shared" si="2"/>
        <v>1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T65" s="10">
        <v>202003</v>
      </c>
      <c r="AU65" s="13" t="str">
        <f t="shared" si="5"/>
        <v/>
      </c>
      <c r="AV65" s="13" t="str">
        <f t="shared" si="5"/>
        <v/>
      </c>
      <c r="AW65" s="13">
        <f t="shared" si="5"/>
        <v>0</v>
      </c>
      <c r="AX65" s="13">
        <f t="shared" si="5"/>
        <v>0</v>
      </c>
      <c r="AY65" s="13">
        <f t="shared" si="3"/>
        <v>0</v>
      </c>
      <c r="AZ65" s="13">
        <f t="shared" si="3"/>
        <v>0</v>
      </c>
      <c r="BA65" s="13">
        <f t="shared" si="3"/>
        <v>0</v>
      </c>
      <c r="BB65" s="13">
        <f t="shared" si="3"/>
        <v>0</v>
      </c>
      <c r="BC65" s="13">
        <f t="shared" si="3"/>
        <v>0</v>
      </c>
      <c r="BD65" s="13">
        <f t="shared" si="3"/>
        <v>0</v>
      </c>
      <c r="BE65" s="13">
        <f t="shared" si="3"/>
        <v>0</v>
      </c>
      <c r="BF65" s="13">
        <f t="shared" si="3"/>
        <v>0</v>
      </c>
      <c r="BG65" s="13">
        <f t="shared" si="3"/>
        <v>0</v>
      </c>
      <c r="BH65" s="13">
        <f t="shared" si="3"/>
        <v>0</v>
      </c>
      <c r="BI65" s="13">
        <f t="shared" si="3"/>
        <v>0</v>
      </c>
      <c r="BJ65" s="13">
        <f t="shared" si="3"/>
        <v>0</v>
      </c>
      <c r="BK65" s="13" t="s">
        <v>25</v>
      </c>
      <c r="BL65" s="13" t="s">
        <v>25</v>
      </c>
      <c r="BM65" s="13" t="s">
        <v>25</v>
      </c>
      <c r="BN65" s="13" t="s">
        <v>25</v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</row>
    <row r="66" ht="15" customHeight="1" outlineLevel="1" spans="2:81">
      <c r="B66" s="10">
        <v>202006</v>
      </c>
      <c r="C66" s="13">
        <f t="shared" si="4"/>
        <v>1.82471356263236</v>
      </c>
      <c r="D66" s="13">
        <f t="shared" si="4"/>
        <v>1.10152271692157</v>
      </c>
      <c r="E66" s="13">
        <f t="shared" si="4"/>
        <v>1.08931721755938</v>
      </c>
      <c r="F66" s="13">
        <f t="shared" si="4"/>
        <v>1.12201980408091</v>
      </c>
      <c r="G66" s="13">
        <f t="shared" si="2"/>
        <v>1.14859606316944</v>
      </c>
      <c r="H66" s="13">
        <f t="shared" si="2"/>
        <v>1.02826718349932</v>
      </c>
      <c r="I66" s="13">
        <f t="shared" si="2"/>
        <v>1.01665142315535</v>
      </c>
      <c r="J66" s="13">
        <f t="shared" si="2"/>
        <v>1.00306871717639</v>
      </c>
      <c r="K66" s="13">
        <f t="shared" si="2"/>
        <v>1.00847244635447</v>
      </c>
      <c r="L66" s="13">
        <f t="shared" si="2"/>
        <v>1.00004001172707</v>
      </c>
      <c r="M66" s="13">
        <f t="shared" si="2"/>
        <v>1.00472246670178</v>
      </c>
      <c r="N66" s="13">
        <f t="shared" si="2"/>
        <v>1.00033454153623</v>
      </c>
      <c r="O66" s="13">
        <f t="shared" si="2"/>
        <v>0.999994177179413</v>
      </c>
      <c r="P66" s="13">
        <f t="shared" si="2"/>
        <v>1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T66" s="10">
        <v>202006</v>
      </c>
      <c r="AU66" s="13" t="str">
        <f t="shared" si="5"/>
        <v/>
      </c>
      <c r="AV66" s="13" t="str">
        <f t="shared" si="5"/>
        <v/>
      </c>
      <c r="AW66" s="13">
        <f t="shared" si="5"/>
        <v>0</v>
      </c>
      <c r="AX66" s="13">
        <f t="shared" si="5"/>
        <v>0</v>
      </c>
      <c r="AY66" s="13">
        <f t="shared" si="3"/>
        <v>0</v>
      </c>
      <c r="AZ66" s="13">
        <f t="shared" si="3"/>
        <v>0</v>
      </c>
      <c r="BA66" s="13">
        <f t="shared" si="3"/>
        <v>0</v>
      </c>
      <c r="BB66" s="13">
        <f t="shared" si="3"/>
        <v>0</v>
      </c>
      <c r="BC66" s="13">
        <f t="shared" si="3"/>
        <v>0</v>
      </c>
      <c r="BD66" s="13">
        <f t="shared" si="3"/>
        <v>0</v>
      </c>
      <c r="BE66" s="13">
        <f t="shared" si="3"/>
        <v>0</v>
      </c>
      <c r="BF66" s="13">
        <f t="shared" si="3"/>
        <v>0</v>
      </c>
      <c r="BG66" s="13">
        <f t="shared" si="3"/>
        <v>0</v>
      </c>
      <c r="BH66" s="13">
        <f t="shared" si="3"/>
        <v>0</v>
      </c>
      <c r="BI66" s="13">
        <f t="shared" si="3"/>
        <v>0</v>
      </c>
      <c r="BJ66" s="13" t="s">
        <v>25</v>
      </c>
      <c r="BK66" s="13" t="s">
        <v>25</v>
      </c>
      <c r="BL66" s="13" t="s">
        <v>25</v>
      </c>
      <c r="BM66" s="13" t="s">
        <v>25</v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</row>
    <row r="67" ht="15" customHeight="1" outlineLevel="1" spans="2:81">
      <c r="B67" s="10">
        <v>202009</v>
      </c>
      <c r="C67" s="13">
        <f t="shared" si="4"/>
        <v>1.53685167824562</v>
      </c>
      <c r="D67" s="13">
        <f t="shared" si="4"/>
        <v>1.25947582076556</v>
      </c>
      <c r="E67" s="13">
        <f t="shared" si="4"/>
        <v>1.14385212674058</v>
      </c>
      <c r="F67" s="13">
        <f t="shared" si="4"/>
        <v>1.09154371871518</v>
      </c>
      <c r="G67" s="13">
        <f t="shared" si="2"/>
        <v>1.02402069305676</v>
      </c>
      <c r="H67" s="13">
        <f t="shared" si="2"/>
        <v>1.07265239904972</v>
      </c>
      <c r="I67" s="13">
        <f t="shared" si="2"/>
        <v>1.02220157071128</v>
      </c>
      <c r="J67" s="13">
        <f t="shared" si="2"/>
        <v>1.02377638026563</v>
      </c>
      <c r="K67" s="13">
        <f t="shared" si="2"/>
        <v>1.01840860525908</v>
      </c>
      <c r="L67" s="13">
        <f t="shared" si="2"/>
        <v>1.00344841791979</v>
      </c>
      <c r="M67" s="13">
        <f t="shared" si="2"/>
        <v>1.01956047167076</v>
      </c>
      <c r="N67" s="13">
        <f t="shared" si="2"/>
        <v>1.00259478291868</v>
      </c>
      <c r="O67" s="13">
        <f t="shared" si="2"/>
        <v>1.00103232473796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T67" s="10">
        <v>202009</v>
      </c>
      <c r="AU67" s="13" t="str">
        <f t="shared" si="5"/>
        <v/>
      </c>
      <c r="AV67" s="13" t="str">
        <f t="shared" si="5"/>
        <v/>
      </c>
      <c r="AW67" s="13">
        <f t="shared" si="5"/>
        <v>0</v>
      </c>
      <c r="AX67" s="13">
        <f t="shared" si="5"/>
        <v>0</v>
      </c>
      <c r="AY67" s="13">
        <f t="shared" si="3"/>
        <v>0</v>
      </c>
      <c r="AZ67" s="13">
        <f t="shared" si="3"/>
        <v>0</v>
      </c>
      <c r="BA67" s="13">
        <f t="shared" si="3"/>
        <v>0</v>
      </c>
      <c r="BB67" s="13">
        <f t="shared" si="3"/>
        <v>0</v>
      </c>
      <c r="BC67" s="13">
        <f t="shared" si="3"/>
        <v>0</v>
      </c>
      <c r="BD67" s="13">
        <f t="shared" si="3"/>
        <v>0</v>
      </c>
      <c r="BE67" s="13">
        <f t="shared" si="3"/>
        <v>0</v>
      </c>
      <c r="BF67" s="13">
        <f t="shared" si="3"/>
        <v>0</v>
      </c>
      <c r="BG67" s="13">
        <f t="shared" si="3"/>
        <v>0</v>
      </c>
      <c r="BH67" s="13">
        <f t="shared" si="3"/>
        <v>0</v>
      </c>
      <c r="BI67" s="13" t="s">
        <v>25</v>
      </c>
      <c r="BJ67" s="13" t="s">
        <v>25</v>
      </c>
      <c r="BK67" s="13" t="s">
        <v>25</v>
      </c>
      <c r="BL67" s="13" t="s">
        <v>25</v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</row>
    <row r="68" ht="15" customHeight="1" outlineLevel="1" spans="2:81">
      <c r="B68" s="10">
        <v>202012</v>
      </c>
      <c r="C68" s="13">
        <f t="shared" si="4"/>
        <v>1.86822359163573</v>
      </c>
      <c r="D68" s="13">
        <f t="shared" si="4"/>
        <v>1.40231061718291</v>
      </c>
      <c r="E68" s="13">
        <f t="shared" si="4"/>
        <v>1.19355108420948</v>
      </c>
      <c r="F68" s="13">
        <f t="shared" si="4"/>
        <v>1.15272546177509</v>
      </c>
      <c r="G68" s="13">
        <f t="shared" si="2"/>
        <v>1.0790357150055</v>
      </c>
      <c r="H68" s="13">
        <f t="shared" si="2"/>
        <v>1.01461033577116</v>
      </c>
      <c r="I68" s="13">
        <f t="shared" si="2"/>
        <v>1.01378872395665</v>
      </c>
      <c r="J68" s="13">
        <f t="shared" si="2"/>
        <v>1.00424410045174</v>
      </c>
      <c r="K68" s="13">
        <f t="shared" si="2"/>
        <v>1.0031977818499</v>
      </c>
      <c r="L68" s="13">
        <f t="shared" si="2"/>
        <v>1.01023318669634</v>
      </c>
      <c r="M68" s="13">
        <f t="shared" si="2"/>
        <v>1.00456752924906</v>
      </c>
      <c r="N68" s="13">
        <f t="shared" si="2"/>
        <v>1.00804682826231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T68" s="10">
        <v>202012</v>
      </c>
      <c r="AU68" s="13" t="str">
        <f t="shared" si="5"/>
        <v/>
      </c>
      <c r="AV68" s="13" t="str">
        <f t="shared" si="5"/>
        <v/>
      </c>
      <c r="AW68" s="13">
        <f t="shared" si="5"/>
        <v>0</v>
      </c>
      <c r="AX68" s="13">
        <f t="shared" si="5"/>
        <v>0</v>
      </c>
      <c r="AY68" s="13">
        <f t="shared" si="3"/>
        <v>0</v>
      </c>
      <c r="AZ68" s="13">
        <f t="shared" si="3"/>
        <v>0</v>
      </c>
      <c r="BA68" s="13">
        <f t="shared" si="3"/>
        <v>0</v>
      </c>
      <c r="BB68" s="13">
        <f t="shared" si="3"/>
        <v>0</v>
      </c>
      <c r="BC68" s="13">
        <f t="shared" si="3"/>
        <v>0</v>
      </c>
      <c r="BD68" s="13">
        <f t="shared" si="3"/>
        <v>0</v>
      </c>
      <c r="BE68" s="13">
        <f t="shared" si="3"/>
        <v>0</v>
      </c>
      <c r="BF68" s="13">
        <f t="shared" si="3"/>
        <v>0</v>
      </c>
      <c r="BG68" s="13">
        <f t="shared" si="3"/>
        <v>0</v>
      </c>
      <c r="BH68" s="13" t="s">
        <v>25</v>
      </c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</row>
    <row r="69" ht="15" customHeight="1" outlineLevel="1" spans="2:81">
      <c r="B69" s="10">
        <v>202103</v>
      </c>
      <c r="C69" s="13">
        <f t="shared" si="4"/>
        <v>1.80540513328072</v>
      </c>
      <c r="D69" s="13">
        <f t="shared" si="4"/>
        <v>1.35048736771626</v>
      </c>
      <c r="E69" s="13">
        <f t="shared" si="4"/>
        <v>1.18419165405017</v>
      </c>
      <c r="F69" s="13">
        <f t="shared" si="4"/>
        <v>1.08148195072793</v>
      </c>
      <c r="G69" s="13">
        <f t="shared" si="2"/>
        <v>1.11046116212463</v>
      </c>
      <c r="H69" s="13">
        <f t="shared" si="2"/>
        <v>1.03966124752399</v>
      </c>
      <c r="I69" s="13">
        <f t="shared" si="2"/>
        <v>1.02211055060832</v>
      </c>
      <c r="J69" s="13">
        <f t="shared" si="2"/>
        <v>1.00725970599536</v>
      </c>
      <c r="K69" s="13">
        <f t="shared" si="2"/>
        <v>1.03828232692025</v>
      </c>
      <c r="L69" s="13">
        <f t="shared" si="2"/>
        <v>1.0035467387427</v>
      </c>
      <c r="M69" s="13">
        <f t="shared" si="2"/>
        <v>1.00065931661996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T69" s="10">
        <v>202103</v>
      </c>
      <c r="AU69" s="13" t="str">
        <f t="shared" si="5"/>
        <v/>
      </c>
      <c r="AV69" s="13" t="str">
        <f t="shared" si="5"/>
        <v/>
      </c>
      <c r="AW69" s="13">
        <f t="shared" si="5"/>
        <v>0</v>
      </c>
      <c r="AX69" s="13">
        <f t="shared" si="5"/>
        <v>0</v>
      </c>
      <c r="AY69" s="13">
        <f t="shared" si="3"/>
        <v>0</v>
      </c>
      <c r="AZ69" s="13">
        <f t="shared" si="3"/>
        <v>0</v>
      </c>
      <c r="BA69" s="13">
        <f t="shared" si="3"/>
        <v>0</v>
      </c>
      <c r="BB69" s="13">
        <f t="shared" si="3"/>
        <v>0</v>
      </c>
      <c r="BC69" s="13">
        <f t="shared" si="3"/>
        <v>0</v>
      </c>
      <c r="BD69" s="13">
        <f t="shared" si="3"/>
        <v>0</v>
      </c>
      <c r="BE69" s="13">
        <f t="shared" si="3"/>
        <v>0</v>
      </c>
      <c r="BF69" s="13">
        <f t="shared" si="3"/>
        <v>0</v>
      </c>
      <c r="BG69" s="13" t="s">
        <v>25</v>
      </c>
      <c r="BH69" s="13" t="s">
        <v>25</v>
      </c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</row>
    <row r="70" ht="15" customHeight="1" outlineLevel="1" spans="2:81">
      <c r="B70" s="10">
        <v>202106</v>
      </c>
      <c r="C70" s="13">
        <f t="shared" si="4"/>
        <v>2.27321127831463</v>
      </c>
      <c r="D70" s="13">
        <f t="shared" si="4"/>
        <v>1.222726363608</v>
      </c>
      <c r="E70" s="13">
        <f t="shared" si="4"/>
        <v>1.10449321611669</v>
      </c>
      <c r="F70" s="13">
        <f t="shared" si="4"/>
        <v>1.15564510946504</v>
      </c>
      <c r="G70" s="13">
        <f t="shared" si="4"/>
        <v>1.10168473106134</v>
      </c>
      <c r="H70" s="13">
        <f t="shared" si="4"/>
        <v>1.05410614196635</v>
      </c>
      <c r="I70" s="13">
        <f t="shared" si="4"/>
        <v>1.01102672943146</v>
      </c>
      <c r="J70" s="13">
        <f t="shared" si="4"/>
        <v>1.02535623077571</v>
      </c>
      <c r="K70" s="13">
        <f t="shared" si="4"/>
        <v>1.00008015108956</v>
      </c>
      <c r="L70" s="13">
        <f t="shared" si="4"/>
        <v>1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T70" s="10">
        <v>202106</v>
      </c>
      <c r="AU70" s="13" t="str">
        <f t="shared" si="5"/>
        <v/>
      </c>
      <c r="AV70" s="13" t="str">
        <f t="shared" si="5"/>
        <v/>
      </c>
      <c r="AW70" s="13">
        <f t="shared" si="5"/>
        <v>0</v>
      </c>
      <c r="AX70" s="13">
        <f t="shared" si="5"/>
        <v>0</v>
      </c>
      <c r="AY70" s="13">
        <f t="shared" si="5"/>
        <v>0</v>
      </c>
      <c r="AZ70" s="13">
        <f t="shared" si="5"/>
        <v>0</v>
      </c>
      <c r="BA70" s="13">
        <f t="shared" si="5"/>
        <v>0</v>
      </c>
      <c r="BB70" s="13">
        <f t="shared" si="5"/>
        <v>0</v>
      </c>
      <c r="BC70" s="13">
        <f t="shared" si="5"/>
        <v>0</v>
      </c>
      <c r="BD70" s="13">
        <f t="shared" si="5"/>
        <v>0</v>
      </c>
      <c r="BE70" s="13">
        <f t="shared" si="5"/>
        <v>0</v>
      </c>
      <c r="BF70" s="13" t="s">
        <v>25</v>
      </c>
      <c r="BG70" s="13" t="s">
        <v>25</v>
      </c>
      <c r="BH70" s="13" t="s">
        <v>25</v>
      </c>
      <c r="BI70" s="13" t="s">
        <v>25</v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</row>
    <row r="71" ht="15" customHeight="1" outlineLevel="1" spans="2:81">
      <c r="B71" s="10">
        <v>202109</v>
      </c>
      <c r="C71" s="13">
        <f t="shared" ref="C71:L80" si="6">IFERROR(IF(D32="","",D32/C32),0)</f>
        <v>1.82335986935715</v>
      </c>
      <c r="D71" s="13">
        <f t="shared" si="6"/>
        <v>1.42180038001119</v>
      </c>
      <c r="E71" s="13">
        <f t="shared" si="6"/>
        <v>1.14363853351529</v>
      </c>
      <c r="F71" s="13">
        <f t="shared" si="6"/>
        <v>1.12660196174519</v>
      </c>
      <c r="G71" s="13">
        <f t="shared" si="6"/>
        <v>1.08640077548476</v>
      </c>
      <c r="H71" s="13">
        <f t="shared" si="6"/>
        <v>1.10739032748087</v>
      </c>
      <c r="I71" s="13">
        <f t="shared" si="6"/>
        <v>1.01765076693973</v>
      </c>
      <c r="J71" s="13">
        <f t="shared" si="6"/>
        <v>1.0114094426248</v>
      </c>
      <c r="K71" s="13">
        <f t="shared" si="6"/>
        <v>1.00496408468445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T71" s="10">
        <v>202109</v>
      </c>
      <c r="AU71" s="13" t="str">
        <f t="shared" ref="AU71:BD80" si="7">IFERROR(IF(AV32="","",AV32/AU32),0)</f>
        <v/>
      </c>
      <c r="AV71" s="13" t="str">
        <f t="shared" si="7"/>
        <v/>
      </c>
      <c r="AW71" s="13">
        <f t="shared" si="7"/>
        <v>0</v>
      </c>
      <c r="AX71" s="13">
        <f t="shared" si="7"/>
        <v>0</v>
      </c>
      <c r="AY71" s="13">
        <f t="shared" si="7"/>
        <v>0</v>
      </c>
      <c r="AZ71" s="13">
        <f t="shared" si="7"/>
        <v>0</v>
      </c>
      <c r="BA71" s="13">
        <f t="shared" si="7"/>
        <v>0</v>
      </c>
      <c r="BB71" s="13">
        <f t="shared" si="7"/>
        <v>0</v>
      </c>
      <c r="BC71" s="13">
        <f t="shared" si="7"/>
        <v>0</v>
      </c>
      <c r="BD71" s="13">
        <f t="shared" si="7"/>
        <v>0</v>
      </c>
      <c r="BE71" s="13" t="s">
        <v>25</v>
      </c>
      <c r="BF71" s="13" t="s">
        <v>25</v>
      </c>
      <c r="BG71" s="13" t="s">
        <v>25</v>
      </c>
      <c r="BH71" s="13" t="s">
        <v>25</v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</row>
    <row r="72" ht="15" customHeight="1" outlineLevel="1" spans="2:81">
      <c r="B72" s="10">
        <v>202112</v>
      </c>
      <c r="C72" s="13">
        <f t="shared" si="6"/>
        <v>1.94281572799188</v>
      </c>
      <c r="D72" s="13">
        <f t="shared" si="6"/>
        <v>1.52013219748779</v>
      </c>
      <c r="E72" s="13">
        <f t="shared" si="6"/>
        <v>1.10029622051971</v>
      </c>
      <c r="F72" s="13">
        <f t="shared" si="6"/>
        <v>1.14035541625856</v>
      </c>
      <c r="G72" s="13">
        <f t="shared" si="6"/>
        <v>1.09658067400095</v>
      </c>
      <c r="H72" s="13">
        <f t="shared" si="6"/>
        <v>1.02206563091583</v>
      </c>
      <c r="I72" s="13">
        <f t="shared" si="6"/>
        <v>1.04493995099444</v>
      </c>
      <c r="J72" s="13">
        <f t="shared" si="6"/>
        <v>1.01667395561728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T72" s="10">
        <v>202112</v>
      </c>
      <c r="AU72" s="13" t="str">
        <f t="shared" si="7"/>
        <v/>
      </c>
      <c r="AV72" s="13" t="str">
        <f t="shared" si="7"/>
        <v/>
      </c>
      <c r="AW72" s="13">
        <f t="shared" si="7"/>
        <v>0</v>
      </c>
      <c r="AX72" s="13">
        <f t="shared" si="7"/>
        <v>0</v>
      </c>
      <c r="AY72" s="13">
        <f t="shared" si="7"/>
        <v>0</v>
      </c>
      <c r="AZ72" s="13">
        <f t="shared" si="7"/>
        <v>0</v>
      </c>
      <c r="BA72" s="13">
        <f t="shared" si="7"/>
        <v>0</v>
      </c>
      <c r="BB72" s="13">
        <f t="shared" si="7"/>
        <v>0</v>
      </c>
      <c r="BC72" s="13">
        <f t="shared" si="7"/>
        <v>0</v>
      </c>
      <c r="BD72" s="13" t="s">
        <v>25</v>
      </c>
      <c r="BE72" s="13" t="s">
        <v>25</v>
      </c>
      <c r="BF72" s="13" t="s">
        <v>25</v>
      </c>
      <c r="BG72" s="13" t="s">
        <v>25</v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</row>
    <row r="73" ht="15" customHeight="1" outlineLevel="1" spans="2:81">
      <c r="B73" s="10">
        <v>202203</v>
      </c>
      <c r="C73" s="13">
        <f t="shared" si="6"/>
        <v>1.59073718627682</v>
      </c>
      <c r="D73" s="13">
        <f t="shared" si="6"/>
        <v>1.35738027098528</v>
      </c>
      <c r="E73" s="13">
        <f t="shared" si="6"/>
        <v>1.16891984865843</v>
      </c>
      <c r="F73" s="13">
        <f t="shared" si="6"/>
        <v>1.05122931553034</v>
      </c>
      <c r="G73" s="13">
        <f t="shared" si="6"/>
        <v>1.07287244131302</v>
      </c>
      <c r="H73" s="13">
        <f t="shared" si="6"/>
        <v>1.0422138139946</v>
      </c>
      <c r="I73" s="13">
        <f t="shared" si="6"/>
        <v>1.0570411285983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T73" s="10">
        <v>202203</v>
      </c>
      <c r="AU73" s="13" t="str">
        <f t="shared" si="7"/>
        <v/>
      </c>
      <c r="AV73" s="13" t="str">
        <f t="shared" si="7"/>
        <v/>
      </c>
      <c r="AW73" s="13">
        <f t="shared" si="7"/>
        <v>0</v>
      </c>
      <c r="AX73" s="13">
        <f t="shared" si="7"/>
        <v>0</v>
      </c>
      <c r="AY73" s="13">
        <f t="shared" si="7"/>
        <v>0</v>
      </c>
      <c r="AZ73" s="13">
        <f t="shared" si="7"/>
        <v>0</v>
      </c>
      <c r="BA73" s="13">
        <f t="shared" si="7"/>
        <v>0</v>
      </c>
      <c r="BB73" s="13">
        <f t="shared" si="7"/>
        <v>0</v>
      </c>
      <c r="BC73" s="13" t="s">
        <v>25</v>
      </c>
      <c r="BD73" s="13" t="s">
        <v>25</v>
      </c>
      <c r="BE73" s="13" t="s">
        <v>25</v>
      </c>
      <c r="BF73" s="13" t="s">
        <v>25</v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</row>
    <row r="74" ht="15" customHeight="1" outlineLevel="1" spans="2:81">
      <c r="B74" s="10">
        <v>202206</v>
      </c>
      <c r="C74" s="13">
        <f t="shared" si="6"/>
        <v>1.66093197497052</v>
      </c>
      <c r="D74" s="13">
        <f t="shared" si="6"/>
        <v>1.18782237600824</v>
      </c>
      <c r="E74" s="13">
        <f t="shared" si="6"/>
        <v>1.07554769809296</v>
      </c>
      <c r="F74" s="13">
        <f t="shared" si="6"/>
        <v>1.1154092237426</v>
      </c>
      <c r="G74" s="13">
        <f t="shared" si="6"/>
        <v>1.10170537232391</v>
      </c>
      <c r="H74" s="13">
        <f t="shared" si="6"/>
        <v>1.06387402174122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T74" s="10">
        <v>202206</v>
      </c>
      <c r="AU74" s="13" t="str">
        <f t="shared" si="7"/>
        <v/>
      </c>
      <c r="AV74" s="13" t="str">
        <f t="shared" si="7"/>
        <v/>
      </c>
      <c r="AW74" s="13">
        <f t="shared" si="7"/>
        <v>0</v>
      </c>
      <c r="AX74" s="13">
        <f t="shared" si="7"/>
        <v>0</v>
      </c>
      <c r="AY74" s="13">
        <f t="shared" si="7"/>
        <v>0</v>
      </c>
      <c r="AZ74" s="13">
        <f t="shared" si="7"/>
        <v>0</v>
      </c>
      <c r="BA74" s="13">
        <f t="shared" si="7"/>
        <v>0</v>
      </c>
      <c r="BB74" s="13" t="s">
        <v>25</v>
      </c>
      <c r="BC74" s="13" t="s">
        <v>25</v>
      </c>
      <c r="BD74" s="13" t="s">
        <v>25</v>
      </c>
      <c r="BE74" s="13" t="s">
        <v>25</v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</row>
    <row r="75" ht="15" customHeight="1" outlineLevel="1" spans="2:81">
      <c r="B75" s="10">
        <v>202209</v>
      </c>
      <c r="C75" s="13">
        <f t="shared" si="6"/>
        <v>1.71856550274758</v>
      </c>
      <c r="D75" s="13">
        <f t="shared" si="6"/>
        <v>1.2665007193169</v>
      </c>
      <c r="E75" s="13">
        <f t="shared" si="6"/>
        <v>1.1395541631961</v>
      </c>
      <c r="F75" s="13">
        <f t="shared" si="6"/>
        <v>1.10805222772774</v>
      </c>
      <c r="G75" s="13">
        <f t="shared" si="6"/>
        <v>1.08707963467351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T75" s="10">
        <v>202209</v>
      </c>
      <c r="AU75" s="13" t="str">
        <f t="shared" si="7"/>
        <v/>
      </c>
      <c r="AV75" s="13" t="str">
        <f t="shared" si="7"/>
        <v/>
      </c>
      <c r="AW75" s="13">
        <f t="shared" si="7"/>
        <v>0</v>
      </c>
      <c r="AX75" s="13">
        <f t="shared" si="7"/>
        <v>0</v>
      </c>
      <c r="AY75" s="13">
        <f t="shared" si="7"/>
        <v>0</v>
      </c>
      <c r="AZ75" s="13">
        <f t="shared" si="7"/>
        <v>0</v>
      </c>
      <c r="BA75" s="13" t="s">
        <v>25</v>
      </c>
      <c r="BB75" s="13" t="s">
        <v>25</v>
      </c>
      <c r="BC75" s="13" t="s">
        <v>25</v>
      </c>
      <c r="BD75" s="13" t="s">
        <v>25</v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</row>
    <row r="76" ht="15" customHeight="1" outlineLevel="1" spans="2:81">
      <c r="B76" s="10">
        <v>202212</v>
      </c>
      <c r="C76" s="13">
        <f t="shared" si="6"/>
        <v>1.62134462407739</v>
      </c>
      <c r="D76" s="13">
        <f t="shared" si="6"/>
        <v>1.33137903537141</v>
      </c>
      <c r="E76" s="13">
        <f t="shared" si="6"/>
        <v>1.10757492188865</v>
      </c>
      <c r="F76" s="13">
        <f t="shared" si="6"/>
        <v>1.12505355995701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T76" s="10">
        <v>202212</v>
      </c>
      <c r="AU76" s="13" t="str">
        <f t="shared" si="7"/>
        <v/>
      </c>
      <c r="AV76" s="13" t="str">
        <f t="shared" si="7"/>
        <v/>
      </c>
      <c r="AW76" s="13">
        <f t="shared" si="7"/>
        <v>0</v>
      </c>
      <c r="AX76" s="13">
        <f t="shared" si="7"/>
        <v>0</v>
      </c>
      <c r="AY76" s="13">
        <f t="shared" si="7"/>
        <v>0</v>
      </c>
      <c r="AZ76" s="13" t="s">
        <v>25</v>
      </c>
      <c r="BA76" s="13" t="s">
        <v>25</v>
      </c>
      <c r="BB76" s="13" t="s">
        <v>25</v>
      </c>
      <c r="BC76" s="13" t="s">
        <v>25</v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</row>
    <row r="77" ht="15" customHeight="1" outlineLevel="1" spans="2:81">
      <c r="B77" s="10">
        <v>202303</v>
      </c>
      <c r="C77" s="13">
        <f t="shared" si="6"/>
        <v>1.80898759833618</v>
      </c>
      <c r="D77" s="13">
        <f t="shared" si="6"/>
        <v>1.2084282366421</v>
      </c>
      <c r="E77" s="13">
        <f t="shared" si="6"/>
        <v>1.12351108579493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T77" s="10">
        <v>202303</v>
      </c>
      <c r="AU77" s="13" t="str">
        <f t="shared" si="7"/>
        <v/>
      </c>
      <c r="AV77" s="13" t="str">
        <f t="shared" si="7"/>
        <v/>
      </c>
      <c r="AW77" s="13">
        <f t="shared" si="7"/>
        <v>0</v>
      </c>
      <c r="AX77" s="13">
        <f t="shared" si="7"/>
        <v>0</v>
      </c>
      <c r="AY77" s="13" t="s">
        <v>25</v>
      </c>
      <c r="AZ77" s="13" t="s">
        <v>25</v>
      </c>
      <c r="BA77" s="13" t="s">
        <v>25</v>
      </c>
      <c r="BB77" s="13" t="s">
        <v>25</v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</row>
    <row r="78" ht="15" customHeight="1" outlineLevel="1" spans="2:81">
      <c r="B78" s="10">
        <v>202306</v>
      </c>
      <c r="C78" s="13">
        <f t="shared" si="6"/>
        <v>1.95022964191829</v>
      </c>
      <c r="D78" s="13">
        <f t="shared" si="6"/>
        <v>1.26258056437882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T78" s="10">
        <v>202306</v>
      </c>
      <c r="AU78" s="13" t="str">
        <f t="shared" si="7"/>
        <v/>
      </c>
      <c r="AV78" s="13" t="str">
        <f t="shared" si="7"/>
        <v/>
      </c>
      <c r="AW78" s="13">
        <f t="shared" si="7"/>
        <v>0</v>
      </c>
      <c r="AX78" s="13" t="s">
        <v>25</v>
      </c>
      <c r="AY78" s="13" t="s">
        <v>25</v>
      </c>
      <c r="AZ78" s="13" t="s">
        <v>25</v>
      </c>
      <c r="BA78" s="13" t="s">
        <v>25</v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</row>
    <row r="79" ht="15" customHeight="1" outlineLevel="1" spans="2:81">
      <c r="B79" s="10">
        <v>202309</v>
      </c>
      <c r="C79" s="13">
        <f t="shared" si="6"/>
        <v>1.81304216131114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T79" s="10">
        <v>202309</v>
      </c>
      <c r="AU79" s="13" t="str">
        <f t="shared" si="7"/>
        <v/>
      </c>
      <c r="AV79" s="13" t="str">
        <f t="shared" si="7"/>
        <v/>
      </c>
      <c r="AW79" s="13" t="s">
        <v>25</v>
      </c>
      <c r="AX79" s="13" t="s">
        <v>25</v>
      </c>
      <c r="AY79" s="13" t="s">
        <v>25</v>
      </c>
      <c r="AZ79" s="13" t="s">
        <v>25</v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</row>
    <row r="80" ht="15" customHeight="1" outlineLevel="1" spans="2:81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T80" s="10">
        <v>202312</v>
      </c>
      <c r="AU80" s="13" t="str">
        <f t="shared" si="7"/>
        <v/>
      </c>
      <c r="AV80" s="13" t="s">
        <v>25</v>
      </c>
      <c r="AW80" s="13" t="s">
        <v>25</v>
      </c>
      <c r="AX80" s="13" t="s">
        <v>25</v>
      </c>
      <c r="AY80" s="13" t="s">
        <v>25</v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</row>
    <row r="81" ht="15" customHeight="1" outlineLevel="1" spans="2:81">
      <c r="B81" s="6" t="s">
        <v>27</v>
      </c>
      <c r="C81" s="13">
        <f>IFERROR(IF(COUNT(C46:C79)-2&lt;=0,0,(SUM(C46:C79)-MAX(C46:C79)-MIN(C46:C79))/(COUNT(C46:C79)-2)),0)</f>
        <v>2.14945352215214</v>
      </c>
      <c r="D81" s="13">
        <f>IFERROR(IF(COUNT(D46:D78)-2&lt;=0,0,(SUM(D46:D78)-MAX(D46:D78)-MIN(D46:D78))/(COUNT(D46:D78)-2)),0)</f>
        <v>1.38274463661285</v>
      </c>
      <c r="E81" s="13">
        <f>IFERROR(IF(COUNT(E46:E77)-2&lt;=0,0,(SUM(E46:E77)-MAX(E46:E77)-MIN(E46:E77))/(COUNT(E46:E77)-2)),0)</f>
        <v>1.20377332821854</v>
      </c>
      <c r="F81" s="13">
        <f>IFERROR(IF(COUNT(F46:F76)-2&lt;=0,0,(SUM(F46:F76)-MAX(F46:F76)-MIN(F46:F76))/(COUNT(F46:F76)-2)),0)</f>
        <v>1.10226007433267</v>
      </c>
      <c r="G81" s="13">
        <f>IFERROR(IF(COUNT(G46:G75)-2&lt;=0,0,(SUM(G46:G75)-MAX(G46:G75)-MIN(G46:G75))/(COUNT(G46:G75)-2)),0)</f>
        <v>1.05241337948573</v>
      </c>
      <c r="H81" s="13">
        <f>IFERROR(IF(COUNT(H46:H74)-2&lt;=0,0,(SUM(H46:H74)-MAX(H46:H74)-MIN(H46:H74))/(COUNT(H46:H74)-2)),0)</f>
        <v>1.03414702072035</v>
      </c>
      <c r="I81" s="13">
        <f>IFERROR(IF(COUNT(I46:I73)-2&lt;=0,0,(SUM(I46:I73)-MAX(I46:I73)-MIN(I46:I73))/(COUNT(I46:I73)-2)),0)</f>
        <v>1.0145471082879</v>
      </c>
      <c r="J81" s="13">
        <f>IFERROR(IF(COUNT(J46:J72)-2&lt;=0,0,(SUM(J46:J72)-MAX(J46:J72)-MIN(J46:J72))/(COUNT(J46:J72)-2)),0)</f>
        <v>1.01023889768959</v>
      </c>
      <c r="K81" s="13">
        <f>IFERROR(IF(COUNT(K46:K71)-2&lt;=0,0,(SUM(K46:K71)-MAX(K46:K71)-MIN(K46:K71))/(COUNT(K46:K71)-2)),0)</f>
        <v>1.00724304126124</v>
      </c>
      <c r="L81" s="13">
        <f>IFERROR(IF(COUNT(L46:L70)-2&lt;=0,0,(SUM(L46:L70)-MAX(L46:L70)-MIN(L46:L70))/(COUNT(L46:L70)-2)),0)</f>
        <v>1.00129686083368</v>
      </c>
      <c r="M81" s="13">
        <f>IFERROR(IF(COUNT(M46:M69)-2&lt;=0,0,(SUM(M46:M69)-MAX(M46:M69)-MIN(M46:M69))/(COUNT(M46:M69)-2)),0)</f>
        <v>1.00165680099174</v>
      </c>
      <c r="N81" s="13">
        <f>IFERROR(IF(COUNT(N46:N68)-2&lt;=0,0,(SUM(N46:N68)-MAX(N46:N68)-MIN(N46:N68))/(COUNT(N46:N68)-2)),0)</f>
        <v>1.00073525571064</v>
      </c>
      <c r="O81" s="13">
        <f>IFERROR(IF(COUNT(O46:O67)-2&lt;=0,0,(SUM(O46:O67)-MAX(O46:O67)-MIN(O46:O67))/(COUNT(O46:O67)-2)),0)</f>
        <v>1.00001790148863</v>
      </c>
      <c r="P81" s="13">
        <f>IFERROR(IF(COUNT(P46:P66)-2&lt;=0,0,(SUM(P46:P66)-MAX(P46:P66)-MIN(P46:P66))/(COUNT(P46:P66)-2)),0)</f>
        <v>1.00004655816252</v>
      </c>
      <c r="Q81" s="13">
        <f>IFERROR(IF(COUNT(Q46:Q65)-2&lt;=0,0,(SUM(Q46:Q65)-MAX(Q46:Q65)-MIN(Q46:Q65))/(COUNT(Q46:Q65)-2)),0)</f>
        <v>1.00001637845974</v>
      </c>
      <c r="R81" s="13">
        <f>IFERROR(IF(COUNT(R46:R64)-2&lt;=0,0,(SUM(R46:R64)-MAX(R46:R64)-MIN(R46:R64))/(COUNT(R46:R64)-2)),0)</f>
        <v>1</v>
      </c>
      <c r="S81" s="13">
        <f>IFERROR(IF(COUNT(S46:S63)-2&lt;=0,0,(SUM(S46:S63)-MAX(S46:S63)-MIN(S46:S63))/(COUNT(S46:S63)-2)),0)</f>
        <v>1</v>
      </c>
      <c r="T81" s="13">
        <f>IFERROR(IF(COUNT(T46:T62)-2&lt;=0,0,(SUM(T46:T62)-MAX(T46:T62)-MIN(T46:T62))/(COUNT(T46:T62)-2)),0)</f>
        <v>1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T81" s="6" t="s">
        <v>27</v>
      </c>
      <c r="AU81" s="13">
        <f>IFERROR(IF(COUNT(AU46:AU79)-2&lt;=0,0,(SUM(AU46:AU79)-MAX(AU46:AU79)-MIN(AU46:AU79))/(COUNT(AU46:AU79)-2)),0)</f>
        <v>0</v>
      </c>
      <c r="AV81" s="13">
        <f>IFERROR(IF(COUNT(AV46:AV78)-2&lt;=0,0,(SUM(AV46:AV78)-MAX(AV46:AV78)-MIN(AV46:AV78))/(COUNT(AV46:AV78)-2)),0)</f>
        <v>0</v>
      </c>
      <c r="AW81" s="13">
        <f>IFERROR(IF(COUNT(AW46:AW77)-2&lt;=0,0,(SUM(AW46:AW77)-MAX(AW46:AW77)-MIN(AW46:AW77))/(COUNT(AW46:AW77)-2)),0)</f>
        <v>0</v>
      </c>
      <c r="AX81" s="13">
        <f>IFERROR(IF(COUNT(AX46:AX76)-2&lt;=0,0,(SUM(AX46:AX76)-MAX(AX46:AX76)-MIN(AX46:AX76))/(COUNT(AX46:AX76)-2)),0)</f>
        <v>0</v>
      </c>
      <c r="AY81" s="13">
        <f>IFERROR(IF(COUNT(AY46:AY75)-2&lt;=0,0,(SUM(AY46:AY75)-MAX(AY46:AY75)-MIN(AY46:AY75))/(COUNT(AY46:AY75)-2)),0)</f>
        <v>0</v>
      </c>
      <c r="AZ81" s="13">
        <f>IFERROR(IF(COUNT(AZ46:AZ74)-2&lt;=0,0,(SUM(AZ46:AZ74)-MAX(AZ46:AZ74)-MIN(AZ46:AZ74))/(COUNT(AZ46:AZ74)-2)),0)</f>
        <v>0</v>
      </c>
      <c r="BA81" s="13">
        <f>IFERROR(IF(COUNT(BA46:BA73)-2&lt;=0,0,(SUM(BA46:BA73)-MAX(BA46:BA73)-MIN(BA46:BA73))/(COUNT(BA46:BA73)-2)),0)</f>
        <v>0</v>
      </c>
      <c r="BB81" s="13">
        <f>IFERROR(IF(COUNT(BB46:BB72)-2&lt;=0,0,(SUM(BB46:BB72)-MAX(BB46:BB72)-MIN(BB46:BB72))/(COUNT(BB46:BB72)-2)),0)</f>
        <v>0</v>
      </c>
      <c r="BC81" s="13">
        <f>IFERROR(IF(COUNT(BC46:BC71)-2&lt;=0,0,(SUM(BC46:BC71)-MAX(BC46:BC71)-MIN(BC46:BC71))/(COUNT(BC46:BC71)-2)),0)</f>
        <v>0</v>
      </c>
      <c r="BD81" s="13">
        <f>IFERROR(IF(COUNT(BD46:BD70)-2&lt;=0,0,(SUM(BD46:BD70)-MAX(BD46:BD70)-MIN(BD46:BD70))/(COUNT(BD46:BD70)-2)),0)</f>
        <v>0</v>
      </c>
      <c r="BE81" s="13">
        <f>IFERROR(IF(COUNT(BE46:BE69)-2&lt;=0,0,(SUM(BE46:BE69)-MAX(BE46:BE69)-MIN(BE46:BE69))/(COUNT(BE46:BE69)-2)),0)</f>
        <v>0</v>
      </c>
      <c r="BF81" s="13">
        <f>IFERROR(IF(COUNT(BF46:BF68)-2&lt;=0,0,(SUM(BF46:BF68)-MAX(BF46:BF68)-MIN(BF46:BF68))/(COUNT(BF46:BF68)-2)),0)</f>
        <v>0</v>
      </c>
      <c r="BG81" s="13">
        <f>IFERROR(IF(COUNT(BG46:BG67)-2&lt;=0,0,(SUM(BG46:BG67)-MAX(BG46:BG67)-MIN(BG46:BG67))/(COUNT(BG46:BG67)-2)),0)</f>
        <v>0</v>
      </c>
      <c r="BH81" s="13">
        <f>IFERROR(IF(COUNT(BH46:BH66)-2&lt;=0,0,(SUM(BH46:BH66)-MAX(BH46:BH66)-MIN(BH46:BH66))/(COUNT(BH46:BH66)-2)),0)</f>
        <v>0</v>
      </c>
      <c r="BI81" s="13">
        <f>IFERROR(IF(COUNT(BI46:BI65)-2&lt;=0,0,(SUM(BI46:BI65)-MAX(BI46:BI65)-MIN(BI46:BI65))/(COUNT(BI46:BI65)-2)),0)</f>
        <v>0</v>
      </c>
      <c r="BJ81" s="13">
        <f>IFERROR(IF(COUNT(BJ46:BJ64)-2&lt;=0,0,(SUM(BJ46:BJ64)-MAX(BJ46:BJ64)-MIN(BJ46:BJ64))/(COUNT(BJ46:BJ64)-2)),0)</f>
        <v>0</v>
      </c>
      <c r="BK81" s="13">
        <f>IFERROR(IF(COUNT(BK46:BK63)-2&lt;=0,0,(SUM(BK46:BK63)-MAX(BK46:BK63)-MIN(BK46:BK63))/(COUNT(BK46:BK63)-2)),0)</f>
        <v>0</v>
      </c>
      <c r="BL81" s="13">
        <f>IFERROR(IF(COUNT(BL46:BL62)-2&lt;=0,0,(SUM(BL46:BL62)-MAX(BL46:BL62)-MIN(BL46:BL62))/(COUNT(BL46:BL62)-2)),0)</f>
        <v>0</v>
      </c>
      <c r="BM81" s="13">
        <f>IFERROR(IF(COUNT(BM46:BM61)-2&lt;=0,0,(SUM(BM46:BM61)-MAX(BM46:BM61)-MIN(BM46:BM61))/(COUNT(BM46:BM61)-2)),0)</f>
        <v>0</v>
      </c>
      <c r="BN81" s="13">
        <f>IFERROR(IF(COUNT(BN46:BN60)-2&lt;=0,0,(SUM(BN46:BN60)-MAX(BN46:BN60)-MIN(BN46:BN60))/(COUNT(BN46:BN60)-2)),0)</f>
        <v>0</v>
      </c>
      <c r="BO81" s="13">
        <f>IFERROR(IF(COUNT(BO46:BO59)-2&lt;=0,0,(SUM(BO46:BO59)-MAX(BO46:BO59)-MIN(BO46:BO59))/(COUNT(BO46:BO59)-2)),0)</f>
        <v>0</v>
      </c>
      <c r="BP81" s="13">
        <f>IFERROR(IF(COUNT(BP46:BP58)-2&lt;=0,0,(SUM(BP46:BP58)-MAX(BP46:BP58)-MIN(BP46:BP58))/(COUNT(BP46:BP58)-2)),0)</f>
        <v>0</v>
      </c>
      <c r="BQ81" s="13">
        <f>IFERROR(IF(COUNT(BQ46:BQ57)-2&lt;=0,0,(SUM(BQ46:BQ57)-MAX(BQ46:BQ57)-MIN(BQ46:BQ57))/(COUNT(BQ46:BQ57)-2)),0)</f>
        <v>0</v>
      </c>
      <c r="BR81" s="13">
        <f>IFERROR(IF(COUNT(BR46:BR56)-2&lt;=0,0,(SUM(BR46:BR56)-MAX(BR46:BR56)-MIN(BR46:BR56))/(COUNT(BR46:BR56)-2)),0)</f>
        <v>0</v>
      </c>
      <c r="BS81" s="13">
        <f>IFERROR(IF(COUNT(BS46:BS55)-2&lt;=0,0,(SUM(BS46:BS55)-MAX(BS46:BS55)-MIN(BS46:BS55))/(COUNT(BS46:BS55)-2)),0)</f>
        <v>0</v>
      </c>
      <c r="BT81" s="13">
        <f>IFERROR(IF(COUNT(BT46:BT54)-2&lt;=0,0,(SUM(BT46:BT54)-MAX(BT46:BT54)-MIN(BT46:BT54))/(COUNT(BT46:BT54)-2)),0)</f>
        <v>0</v>
      </c>
      <c r="BU81" s="13">
        <f>IFERROR(IF(COUNT(BU46:BU53)-2&lt;=0,0,(SUM(BU46:BU53)-MAX(BU46:BU53)-MIN(BU46:BU53))/(COUNT(BU46:BU53)-2)),0)</f>
        <v>0</v>
      </c>
      <c r="BV81" s="13">
        <f>IFERROR(IF(COUNT(BV46:BV52)-2&lt;=0,0,(SUM(BV46:BV52)-MAX(BV46:BV52)-MIN(BV46:BV52))/(COUNT(BV46:BV52)-2)),0)</f>
        <v>0</v>
      </c>
      <c r="BW81" s="13">
        <f>IFERROR(IF(COUNT(BW46:BW51)-2&lt;=0,0,(SUM(BW46:BW51)-MAX(BW46:BW51)-MIN(BW46:BW51))/(COUNT(BW46:BW51)-2)),0)</f>
        <v>0</v>
      </c>
      <c r="BX81" s="13">
        <f>IFERROR(IF(COUNT(BX46:BX50)-2&lt;=0,0,(SUM(BX46:BX50)-MAX(BX46:BX50)-MIN(BX46:BX50))/(COUNT(BX46:BX50)-2)),0)</f>
        <v>0</v>
      </c>
      <c r="BY81" s="13">
        <f>IFERROR(IF(COUNT(BY46:BY49)-2&lt;=0,0,(SUM(BY46:BY49)-MAX(BY46:BY49)-MIN(BY46:BY49))/(COUNT(BY46:BY49)-2)),0)</f>
        <v>0</v>
      </c>
      <c r="BZ81" s="13">
        <f>IFERROR(IF(COUNT(BZ46:BZ48)-2&lt;=0,0,(SUM(BZ46:BZ48)-MAX(BZ46:BZ48)-MIN(BZ46:BZ48))/(COUNT(BZ46:BZ48)-2)),0)</f>
        <v>0</v>
      </c>
      <c r="CA81" s="13">
        <f>IFERROR(IF(COUNT(CA46:CA47)-2&lt;=0,0,(SUM(CA46:CA47)-MAX(CA46:CA47)-MIN(CA46:CA47))/(COUNT(CA46:CA47)-2)),0)</f>
        <v>0</v>
      </c>
      <c r="CB81" s="13">
        <f>IFERROR(IF(COUNT(CB46:CB46)-2&lt;=0,0,(SUM(CB46:CB46)-MAX(CB46:CB46)-MIN(CB46:CB46))/(COUNT(CB46:CB46)-2)),0)</f>
        <v>0</v>
      </c>
      <c r="CC81" s="13" t="s">
        <v>25</v>
      </c>
    </row>
    <row r="82" ht="15" customHeight="1" outlineLevel="1" spans="2:81">
      <c r="B82" s="6" t="s">
        <v>28</v>
      </c>
      <c r="C82" s="13">
        <f>IFERROR(SUM(D7:D40)/SUM(C7:C40),0)</f>
        <v>1.78966633051607</v>
      </c>
      <c r="D82" s="13">
        <f>IFERROR(SUM(E7:E39)/SUM(D7:D39),0)</f>
        <v>1.26503336185885</v>
      </c>
      <c r="E82" s="13">
        <f>IFERROR(SUM(F7:F38)/SUM(E7:E38),0)</f>
        <v>1.13932296580892</v>
      </c>
      <c r="F82" s="13">
        <f>IFERROR(SUM(G7:G37)/SUM(F7:F37),0)</f>
        <v>1.10958417188187</v>
      </c>
      <c r="G82" s="13">
        <f>IFERROR(SUM(H7:H36)/SUM(G7:G36),0)</f>
        <v>1.08079840550723</v>
      </c>
      <c r="H82" s="13">
        <f>IFERROR(SUM(I7:I35)/SUM(H7:H35),0)</f>
        <v>1.04917360670988</v>
      </c>
      <c r="I82" s="13">
        <f>IFERROR(SUM(J7:J34)/SUM(I7:I34),0)</f>
        <v>1.02717531968651</v>
      </c>
      <c r="J82" s="13">
        <f>IFERROR(SUM(K7:K33)/SUM(J7:J33),0)</f>
        <v>1.012954112969</v>
      </c>
      <c r="K82" s="13">
        <f>IFERROR(SUM(L7:L32)/SUM(K7:K32),0)</f>
        <v>1.00941610484274</v>
      </c>
      <c r="L82" s="13">
        <f>IFERROR(SUM(M7:M31)/SUM(L7:L31),0)</f>
        <v>1.00468687492429</v>
      </c>
      <c r="M82" s="13">
        <f>IFERROR(SUM(N7:N30)/SUM(M7:M30),0)</f>
        <v>1.0051730971012</v>
      </c>
      <c r="N82" s="13">
        <f>IFERROR(SUM(O7:O29)/SUM(N7:N29),0)</f>
        <v>1.00463362800582</v>
      </c>
      <c r="O82" s="13">
        <f>IFERROR(SUM(P7:P28)/SUM(O7:O28),0)</f>
        <v>1.00013258601538</v>
      </c>
      <c r="P82" s="13">
        <f>IFERROR(SUM(Q7:Q27)/SUM(P7:P27),0)</f>
        <v>1.00055605104823</v>
      </c>
      <c r="Q82" s="13">
        <f>IFERROR(SUM(R7:R26)/SUM(Q7:Q26),0)</f>
        <v>1.00030706576904</v>
      </c>
      <c r="R82" s="13">
        <f>IFERROR(SUM(S7:S25)/SUM(R7:R25),0)</f>
        <v>1.00023842221055</v>
      </c>
      <c r="S82" s="13">
        <f>IFERROR(SUM(T7:T24)/SUM(S7:S24),0)</f>
        <v>0.999998062383703</v>
      </c>
      <c r="T82" s="13">
        <f>IFERROR(SUM(U7:U23)/SUM(T7:T23),0)</f>
        <v>1.00006248374892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T82" s="6" t="s">
        <v>28</v>
      </c>
      <c r="AU82" s="13">
        <f>IFERROR(SUM(AV7:AV40)/SUM(AU7:AU40),0)</f>
        <v>0</v>
      </c>
      <c r="AV82" s="13">
        <f>IFERROR(SUM(AW7:AW39)/SUM(AV7:AV39),0)</f>
        <v>0</v>
      </c>
      <c r="AW82" s="13">
        <f>IFERROR(SUM(AX7:AX38)/SUM(AW7:AW38),0)</f>
        <v>0</v>
      </c>
      <c r="AX82" s="13">
        <f>IFERROR(SUM(AY7:AY37)/SUM(AX7:AX37),0)</f>
        <v>0</v>
      </c>
      <c r="AY82" s="13">
        <f>IFERROR(SUM(AZ7:AZ36)/SUM(AY7:AY36),0)</f>
        <v>0</v>
      </c>
      <c r="AZ82" s="13">
        <f>IFERROR(SUM(BA7:BA35)/SUM(AZ7:AZ35),0)</f>
        <v>0</v>
      </c>
      <c r="BA82" s="13">
        <f>IFERROR(SUM(BB7:BB34)/SUM(BA7:BA34),0)</f>
        <v>0</v>
      </c>
      <c r="BB82" s="13">
        <f>IFERROR(SUM(BC7:BC33)/SUM(BB7:BB33),0)</f>
        <v>0</v>
      </c>
      <c r="BC82" s="13">
        <f>IFERROR(SUM(BD7:BD32)/SUM(BC7:BC32),0)</f>
        <v>0</v>
      </c>
      <c r="BD82" s="13">
        <f>IFERROR(SUM(BE7:BE31)/SUM(BD7:BD31),0)</f>
        <v>0</v>
      </c>
      <c r="BE82" s="13">
        <f>IFERROR(SUM(BF7:BF30)/SUM(BE7:BE30),0)</f>
        <v>0</v>
      </c>
      <c r="BF82" s="13">
        <f>IFERROR(SUM(BG7:BG29)/SUM(BF7:BF29),0)</f>
        <v>0</v>
      </c>
      <c r="BG82" s="13">
        <f>IFERROR(SUM(BH7:BH28)/SUM(BG7:BG28),0)</f>
        <v>0</v>
      </c>
      <c r="BH82" s="13">
        <f>IFERROR(SUM(BI7:BI27)/SUM(BH7:BH27),0)</f>
        <v>0</v>
      </c>
      <c r="BI82" s="13">
        <f>IFERROR(SUM(BJ7:BJ26)/SUM(BI7:BI26),0)</f>
        <v>0</v>
      </c>
      <c r="BJ82" s="13">
        <f>IFERROR(SUM(BK7:BK25)/SUM(BJ7:BJ25),0)</f>
        <v>0</v>
      </c>
      <c r="BK82" s="13">
        <f>IFERROR(SUM(BL7:BL24)/SUM(BK7:BK24),0)</f>
        <v>0</v>
      </c>
      <c r="BL82" s="13">
        <f>IFERROR(SUM(BM7:BM23)/SUM(BL7:BL23),0)</f>
        <v>0</v>
      </c>
      <c r="BM82" s="13">
        <f>IFERROR(SUM(BN7:BN22)/SUM(BM7:BM22),0)</f>
        <v>0</v>
      </c>
      <c r="BN82" s="13">
        <f>IFERROR(SUM(BO7:BO21)/SUM(BN7:BN21),0)</f>
        <v>0</v>
      </c>
      <c r="BO82" s="13">
        <f>IFERROR(SUM(BP7:BP20)/SUM(BO7:BO20),0)</f>
        <v>0</v>
      </c>
      <c r="BP82" s="13">
        <f>IFERROR(SUM(BQ7:BQ19)/SUM(BP7:BP19),0)</f>
        <v>0</v>
      </c>
      <c r="BQ82" s="13">
        <f>IFERROR(SUM(BR7:BR18)/SUM(BQ7:BQ18),0)</f>
        <v>0</v>
      </c>
      <c r="BR82" s="13">
        <f>IFERROR(SUM(BS7:BS17)/SUM(BR7:BR17),0)</f>
        <v>0</v>
      </c>
      <c r="BS82" s="13">
        <f>IFERROR(SUM(BT7:BT16)/SUM(BS7:BS16),0)</f>
        <v>0</v>
      </c>
      <c r="BT82" s="13">
        <f>IFERROR(SUM(BU7:BU15)/SUM(BT7:BT15),0)</f>
        <v>0</v>
      </c>
      <c r="BU82" s="13">
        <f>IFERROR(SUM(BV7:BV14)/SUM(BU7:BU14),0)</f>
        <v>0</v>
      </c>
      <c r="BV82" s="13">
        <f>IFERROR(SUM(BW7:BW13)/SUM(BV7:BV13),0)</f>
        <v>0</v>
      </c>
      <c r="BW82" s="13">
        <f>IFERROR(SUM(BX7:BX12)/SUM(BW7:BW12),0)</f>
        <v>0</v>
      </c>
      <c r="BX82" s="13">
        <f>IFERROR(SUM(BY7:BY11)/SUM(BX7:BX11),0)</f>
        <v>0</v>
      </c>
      <c r="BY82" s="13">
        <f>IFERROR(SUM(BZ7:BZ10)/SUM(BY7:BY10),0)</f>
        <v>0</v>
      </c>
      <c r="BZ82" s="13">
        <f>IFERROR(SUM(CA7:CA9)/SUM(BZ7:BZ9),0)</f>
        <v>0</v>
      </c>
      <c r="CA82" s="13">
        <f>IFERROR(SUM(CB7:CB8)/SUM(CA7:CA8),0)</f>
        <v>0</v>
      </c>
      <c r="CB82" s="13">
        <f>IFERROR(SUM(CC7:CC7)/SUM(CB7:CB7),0)</f>
        <v>0</v>
      </c>
      <c r="CC82" s="13" t="s">
        <v>25</v>
      </c>
    </row>
    <row r="83" ht="15" customHeight="1" outlineLevel="1" spans="2:81">
      <c r="B83" s="6" t="s">
        <v>29</v>
      </c>
      <c r="C83" s="13">
        <f>IFERROR(SUM(D39:D40)/SUM(C39:C40),0)</f>
        <v>1.88112479946579</v>
      </c>
      <c r="D83" s="13">
        <f>IFERROR(SUM(E38:E39)/SUM(D38:D39),0)</f>
        <v>1.23204738934413</v>
      </c>
      <c r="E83" s="13">
        <f>IFERROR(SUM(F37:F38)/SUM(E37:E38),0)</f>
        <v>1.11570813365219</v>
      </c>
      <c r="F83" s="13">
        <f>IFERROR(SUM(G36:G37)/SUM(F36:F37),0)</f>
        <v>1.11677032586315</v>
      </c>
      <c r="G83" s="13">
        <f>IFERROR(SUM(H35:H36)/SUM(G35:G36),0)</f>
        <v>1.09383241005069</v>
      </c>
      <c r="H83" s="13">
        <f>IFERROR(SUM(I34:I35)/SUM(H34:H35),0)</f>
        <v>1.05221257833949</v>
      </c>
      <c r="I83" s="13">
        <f>IFERROR(SUM(J33:J34)/SUM(I33:I34),0)</f>
        <v>1.05183105763298</v>
      </c>
      <c r="J83" s="13">
        <f>IFERROR(SUM(K32:K33)/SUM(J32:J33),0)</f>
        <v>1.01365530996193</v>
      </c>
      <c r="K83" s="13">
        <f>IFERROR(SUM(L31:L32)/SUM(K31:K32),0)</f>
        <v>1.00278528098322</v>
      </c>
      <c r="L83" s="13">
        <f>IFERROR(SUM(M30:M31)/SUM(L30:L31),0)</f>
        <v>1.00164595673799</v>
      </c>
      <c r="M83" s="13">
        <f>IFERROR(SUM(N29:N30)/SUM(M29:M30),0)</f>
        <v>1.00292462628182</v>
      </c>
      <c r="N83" s="13">
        <f>IFERROR(SUM(O28:O29)/SUM(N28:N29),0)</f>
        <v>1.00575873906207</v>
      </c>
      <c r="O83" s="13">
        <f>IFERROR(SUM(P27:P28)/SUM(O27:O28),0)</f>
        <v>1.00046364176921</v>
      </c>
      <c r="P83" s="13">
        <f>IFERROR(SUM(Q26:Q27)/SUM(P26:P27),0)</f>
        <v>1</v>
      </c>
      <c r="Q83" s="13">
        <f>IFERROR(SUM(R25:R26)/SUM(Q25:Q26),0)</f>
        <v>1</v>
      </c>
      <c r="R83" s="13">
        <f>IFERROR(SUM(S24:S25)/SUM(R24:R25),0)</f>
        <v>1.00050584782388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T83" s="6" t="s">
        <v>29</v>
      </c>
      <c r="AU83" s="13">
        <f>IFERROR(SUM(AV39:AV40)/SUM(AU39:AU40),0)</f>
        <v>0</v>
      </c>
      <c r="AV83" s="13">
        <f>IFERROR(SUM(AW38:AW39)/SUM(AV38:AV39),0)</f>
        <v>0</v>
      </c>
      <c r="AW83" s="13">
        <f>IFERROR(SUM(AX37:AX38)/SUM(AW37:AW38),0)</f>
        <v>0</v>
      </c>
      <c r="AX83" s="13">
        <f>IFERROR(SUM(AY36:AY37)/SUM(AX36:AX37),0)</f>
        <v>0</v>
      </c>
      <c r="AY83" s="13">
        <f>IFERROR(SUM(AZ35:AZ36)/SUM(AY35:AY36),0)</f>
        <v>0</v>
      </c>
      <c r="AZ83" s="13">
        <f>IFERROR(SUM(BA34:BA35)/SUM(AZ34:AZ35),0)</f>
        <v>0</v>
      </c>
      <c r="BA83" s="13">
        <f>IFERROR(SUM(BB33:BB34)/SUM(BA33:BA34),0)</f>
        <v>0</v>
      </c>
      <c r="BB83" s="13">
        <f>IFERROR(SUM(BC32:BC33)/SUM(BB32:BB33),0)</f>
        <v>0</v>
      </c>
      <c r="BC83" s="13">
        <f>IFERROR(SUM(BD31:BD32)/SUM(BC31:BC32),0)</f>
        <v>0</v>
      </c>
      <c r="BD83" s="13">
        <f>IFERROR(SUM(BE30:BE31)/SUM(BD30:BD31),0)</f>
        <v>0</v>
      </c>
      <c r="BE83" s="13">
        <f>IFERROR(SUM(BF29:BF30)/SUM(BE29:BE30),0)</f>
        <v>0</v>
      </c>
      <c r="BF83" s="13">
        <f>IFERROR(SUM(BG28:BG29)/SUM(BF28:BF29),0)</f>
        <v>0</v>
      </c>
      <c r="BG83" s="13">
        <f>IFERROR(SUM(BH27:BH28)/SUM(BG27:BG28),0)</f>
        <v>0</v>
      </c>
      <c r="BH83" s="13">
        <f>IFERROR(SUM(BI26:BI27)/SUM(BH26:BH27),0)</f>
        <v>0</v>
      </c>
      <c r="BI83" s="13">
        <f>IFERROR(SUM(BJ25:BJ26)/SUM(BI25:BI26),0)</f>
        <v>0</v>
      </c>
      <c r="BJ83" s="13">
        <f>IFERROR(SUM(BK24:BK25)/SUM(BJ24:BJ25),0)</f>
        <v>0</v>
      </c>
      <c r="BK83" s="13">
        <f>IFERROR(SUM(BL23:BL24)/SUM(BK23:BK24),0)</f>
        <v>0</v>
      </c>
      <c r="BL83" s="13">
        <f>IFERROR(SUM(BM22:BM23)/SUM(BL22:BL23),0)</f>
        <v>0</v>
      </c>
      <c r="BM83" s="13">
        <f>IFERROR(SUM(BN21:BN22)/SUM(BM21:BM22),0)</f>
        <v>0</v>
      </c>
      <c r="BN83" s="13">
        <f>IFERROR(SUM(BO20:BO21)/SUM(BN20:BN21),0)</f>
        <v>0</v>
      </c>
      <c r="BO83" s="13">
        <f>IFERROR(SUM(BP19:BP20)/SUM(BO19:BO20),0)</f>
        <v>0</v>
      </c>
      <c r="BP83" s="13">
        <f>IFERROR(SUM(BQ18:BQ19)/SUM(BP18:BP19),0)</f>
        <v>0</v>
      </c>
      <c r="BQ83" s="13">
        <f>IFERROR(SUM(BR17:BR18)/SUM(BQ17:BQ18),0)</f>
        <v>0</v>
      </c>
      <c r="BR83" s="13">
        <f>IFERROR(SUM(BS16:BS17)/SUM(BR16:BR17),0)</f>
        <v>0</v>
      </c>
      <c r="BS83" s="13">
        <f>IFERROR(SUM(BT15:BT16)/SUM(BS15:BS16),0)</f>
        <v>0</v>
      </c>
      <c r="BT83" s="13">
        <f>IFERROR(SUM(BU14:BU15)/SUM(BT14:BT15),0)</f>
        <v>0</v>
      </c>
      <c r="BU83" s="13">
        <f>IFERROR(SUM(BV13:BV14)/SUM(BU13:BU14),0)</f>
        <v>0</v>
      </c>
      <c r="BV83" s="13">
        <f>IFERROR(SUM(BW12:BW13)/SUM(BV12:BV13),0)</f>
        <v>0</v>
      </c>
      <c r="BW83" s="13">
        <f>IFERROR(SUM(BX11:BX12)/SUM(BW11:BW12),0)</f>
        <v>0</v>
      </c>
      <c r="BX83" s="13">
        <f>IFERROR(SUM(BY10:BY11)/SUM(BX10:BX11),0)</f>
        <v>0</v>
      </c>
      <c r="BY83" s="13">
        <f>IFERROR(SUM(BZ9:BZ10)/SUM(BY9:BY10),0)</f>
        <v>0</v>
      </c>
      <c r="BZ83" s="13">
        <f>IFERROR(SUM(CA8:CA9)/SUM(BZ8:BZ9),0)</f>
        <v>0</v>
      </c>
      <c r="CA83" s="13">
        <f>IFERROR(SUM(CB7:CB8)/SUM(CA7:CA8),0)</f>
        <v>0</v>
      </c>
      <c r="CB83" s="13">
        <f>IFERROR(SUM(CC7:CC7)/SUM(CB7:CB7),0)</f>
        <v>0</v>
      </c>
      <c r="CC83" s="13" t="s">
        <v>25</v>
      </c>
    </row>
    <row r="84" ht="15" customHeight="1" outlineLevel="1" spans="2:81">
      <c r="B84" s="6" t="s">
        <v>30</v>
      </c>
      <c r="C84" s="13">
        <f>IFERROR(AVERAGE(C77:C79),0)</f>
        <v>1.85741980052187</v>
      </c>
      <c r="D84" s="13">
        <f>IFERROR(AVERAGE(D76:D78),0)</f>
        <v>1.26746261213078</v>
      </c>
      <c r="E84" s="13">
        <f>IFERROR(AVERAGE(E75:E77),0)</f>
        <v>1.12354672362656</v>
      </c>
      <c r="F84" s="13">
        <f>IFERROR(AVERAGE(F74:F76),0)</f>
        <v>1.11617167047578</v>
      </c>
      <c r="G84" s="13">
        <f>IFERROR(AVERAGE(G73:G75),0)</f>
        <v>1.08721914943681</v>
      </c>
      <c r="H84" s="13">
        <f>IFERROR(AVERAGE(H72:H74),0)</f>
        <v>1.04271782221722</v>
      </c>
      <c r="I84" s="13">
        <f>IFERROR(AVERAGE(I71:I73),0)</f>
        <v>1.03987728217749</v>
      </c>
      <c r="J84" s="13">
        <f>IFERROR(AVERAGE(J70:J72),0)</f>
        <v>1.0178132096726</v>
      </c>
      <c r="K84" s="13">
        <f>IFERROR(AVERAGE(K69:K71),0)</f>
        <v>1.01444218756476</v>
      </c>
      <c r="L84" s="13">
        <f>IFERROR(AVERAGE(L68:L70),0)</f>
        <v>1.00459330847968</v>
      </c>
      <c r="M84" s="13">
        <f>IFERROR(AVERAGE(M67:M69),0)</f>
        <v>1.00826243917993</v>
      </c>
      <c r="N84" s="13">
        <f>IFERROR(AVERAGE(N66:N68),0)</f>
        <v>1.0036587175724</v>
      </c>
      <c r="O84" s="13">
        <f>IFERROR(AVERAGE(O65:O67),0)</f>
        <v>1.00039037362396</v>
      </c>
      <c r="P84" s="13">
        <f>IFERROR(AVERAGE(P64:P66),0)</f>
        <v>1.00107862019585</v>
      </c>
      <c r="Q84" s="13">
        <f>IFERROR(AVERAGE(Q63:Q65),0)</f>
        <v>1.00064738077434</v>
      </c>
      <c r="R84" s="13">
        <f>IFERROR(AVERAGE(R62:R64),0)</f>
        <v>1.00033087167889</v>
      </c>
      <c r="S84" s="13">
        <f>IFERROR(AVERAGE(S61:S63),0)</f>
        <v>1</v>
      </c>
      <c r="T84" s="13">
        <f>IFERROR(AVERAGE(T60:T62),0)</f>
        <v>1.00011911323906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T84" s="6" t="s">
        <v>30</v>
      </c>
      <c r="AU84" s="13">
        <f>IFERROR(AVERAGE(AU77:AU79),0)</f>
        <v>0</v>
      </c>
      <c r="AV84" s="13">
        <f>IFERROR(AVERAGE(AV76:AV78),0)</f>
        <v>0</v>
      </c>
      <c r="AW84" s="13">
        <f>IFERROR(AVERAGE(AW75:AW77),0)</f>
        <v>0</v>
      </c>
      <c r="AX84" s="13">
        <f>IFERROR(AVERAGE(AX74:AX76),0)</f>
        <v>0</v>
      </c>
      <c r="AY84" s="13">
        <f>IFERROR(AVERAGE(AY73:AY75),0)</f>
        <v>0</v>
      </c>
      <c r="AZ84" s="13">
        <f>IFERROR(AVERAGE(AZ72:AZ74),0)</f>
        <v>0</v>
      </c>
      <c r="BA84" s="13">
        <f>IFERROR(AVERAGE(BA71:BA73),0)</f>
        <v>0</v>
      </c>
      <c r="BB84" s="13">
        <f>IFERROR(AVERAGE(BB70:BB72),0)</f>
        <v>0</v>
      </c>
      <c r="BC84" s="13">
        <f>IFERROR(AVERAGE(BC69:BC71),0)</f>
        <v>0</v>
      </c>
      <c r="BD84" s="13">
        <f>IFERROR(AVERAGE(BD68:BD70),0)</f>
        <v>0</v>
      </c>
      <c r="BE84" s="13">
        <f>IFERROR(AVERAGE(BE67:BE69),0)</f>
        <v>0</v>
      </c>
      <c r="BF84" s="13">
        <f>IFERROR(AVERAGE(BF66:BF68),0)</f>
        <v>0</v>
      </c>
      <c r="BG84" s="13">
        <f>IFERROR(AVERAGE(BG65:BG67),0)</f>
        <v>0</v>
      </c>
      <c r="BH84" s="13">
        <f>IFERROR(AVERAGE(BH64:BH66),0)</f>
        <v>0</v>
      </c>
      <c r="BI84" s="13">
        <f>IFERROR(AVERAGE(BI63:BI65),0)</f>
        <v>0</v>
      </c>
      <c r="BJ84" s="13">
        <f>IFERROR(AVERAGE(BJ62:BJ64),0)</f>
        <v>0</v>
      </c>
      <c r="BK84" s="13">
        <f>IFERROR(AVERAGE(BK61:BK63),0)</f>
        <v>0</v>
      </c>
      <c r="BL84" s="13">
        <f>IFERROR(AVERAGE(BL60:BL62),0)</f>
        <v>0</v>
      </c>
      <c r="BM84" s="13">
        <f>IFERROR(AVERAGE(BM59:BM61),0)</f>
        <v>0</v>
      </c>
      <c r="BN84" s="13">
        <f>IFERROR(AVERAGE(BN58:BN60),0)</f>
        <v>0</v>
      </c>
      <c r="BO84" s="13">
        <f>IFERROR(AVERAGE(BO57:BO59),0)</f>
        <v>0</v>
      </c>
      <c r="BP84" s="13">
        <f>IFERROR(AVERAGE(BP56:BP58),0)</f>
        <v>0</v>
      </c>
      <c r="BQ84" s="13">
        <f>IFERROR(AVERAGE(BQ55:BQ57),0)</f>
        <v>0</v>
      </c>
      <c r="BR84" s="13">
        <f>IFERROR(AVERAGE(BR54:BR56),0)</f>
        <v>0</v>
      </c>
      <c r="BS84" s="13">
        <f>IFERROR(AVERAGE(BS53:BS55),0)</f>
        <v>0</v>
      </c>
      <c r="BT84" s="13">
        <f>IFERROR(AVERAGE(BT52:BT54),0)</f>
        <v>0</v>
      </c>
      <c r="BU84" s="13">
        <f>IFERROR(AVERAGE(BU51:BU53),0)</f>
        <v>0</v>
      </c>
      <c r="BV84" s="13">
        <f>IFERROR(AVERAGE(BV50:BV52),0)</f>
        <v>0</v>
      </c>
      <c r="BW84" s="13">
        <f>IFERROR(AVERAGE(BW49:BW51),0)</f>
        <v>0</v>
      </c>
      <c r="BX84" s="13">
        <f>IFERROR(AVERAGE(BX48:BX50),0)</f>
        <v>0</v>
      </c>
      <c r="BY84" s="13">
        <f>IFERROR(AVERAGE(BY47:BY49),0)</f>
        <v>0</v>
      </c>
      <c r="BZ84" s="13">
        <f>IFERROR(AVERAGE(BZ46:BZ48),0)</f>
        <v>0</v>
      </c>
      <c r="CA84" s="13">
        <f>IFERROR(AVERAGE(CA46:CA47),0)</f>
        <v>0</v>
      </c>
      <c r="CB84" s="13">
        <f>IFERROR(AVERAGE(CB46:CB46),0)</f>
        <v>0</v>
      </c>
      <c r="CC84" s="13" t="s">
        <v>25</v>
      </c>
    </row>
    <row r="85" ht="15" customHeight="1" outlineLevel="1" spans="2:81">
      <c r="B85" s="6" t="s">
        <v>31</v>
      </c>
      <c r="C85" s="13">
        <f>IFERROR(SUM(D38:D40)/SUM(C38:C40),0)</f>
        <v>1.8516309666618</v>
      </c>
      <c r="D85" s="13">
        <f>IFERROR(SUM(E37:E39)/SUM(D37:D39),0)</f>
        <v>1.26475767557267</v>
      </c>
      <c r="E85" s="13">
        <f>IFERROR(SUM(F36:F38)/SUM(E36:E38),0)</f>
        <v>1.12313307953481</v>
      </c>
      <c r="F85" s="13">
        <f>IFERROR(SUM(G35:G37)/SUM(F35:F37),0)</f>
        <v>1.11637104305767</v>
      </c>
      <c r="G85" s="13">
        <f>IFERROR(SUM(H34:H36)/SUM(G34:G36),0)</f>
        <v>1.08636929188754</v>
      </c>
      <c r="H85" s="13">
        <f>IFERROR(SUM(I33:I35)/SUM(H33:H35),0)</f>
        <v>1.0433698250142</v>
      </c>
      <c r="I85" s="13">
        <f>IFERROR(SUM(J32:J34)/SUM(I32:I34),0)</f>
        <v>1.03909109715905</v>
      </c>
      <c r="J85" s="13">
        <f>IFERROR(SUM(K31:K33)/SUM(J31:J33),0)</f>
        <v>1.01731740007385</v>
      </c>
      <c r="K85" s="13">
        <f>IFERROR(SUM(L30:L32)/SUM(K30:K32),0)</f>
        <v>1.01241163531467</v>
      </c>
      <c r="L85" s="13">
        <f>IFERROR(SUM(M29:M31)/SUM(L29:L31),0)</f>
        <v>1.00498315861677</v>
      </c>
      <c r="M85" s="13">
        <f>IFERROR(SUM(N28:N30)/SUM(M28:M30),0)</f>
        <v>1.00778711286787</v>
      </c>
      <c r="N85" s="13">
        <f>IFERROR(SUM(O27:O29)/SUM(N27:N29),0)</f>
        <v>1.00392786809996</v>
      </c>
      <c r="O85" s="13">
        <f>IFERROR(SUM(P26:P28)/SUM(O26:O28),0)</f>
        <v>1.00037052265944</v>
      </c>
      <c r="P85" s="13">
        <f>IFERROR(SUM(Q25:Q27)/SUM(P25:P27),0)</f>
        <v>1.00083708769019</v>
      </c>
      <c r="Q85" s="13">
        <f>IFERROR(SUM(R24:R26)/SUM(Q24:Q26),0)</f>
        <v>1.00058527106495</v>
      </c>
      <c r="R85" s="13">
        <f>IFERROR(SUM(S23:S25)/SUM(R23:R25),0)</f>
        <v>1.0003788152947</v>
      </c>
      <c r="S85" s="13">
        <f>IFERROR(SUM(T22:T24)/SUM(S22:S24),0)</f>
        <v>1</v>
      </c>
      <c r="T85" s="13">
        <f>IFERROR(SUM(U21:U23)/SUM(T21:T23),0)</f>
        <v>1.00008909560299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T85" s="6" t="s">
        <v>31</v>
      </c>
      <c r="AU85" s="13">
        <f>IFERROR(SUM(AV38:AV40)/SUM(AU38:AU40),0)</f>
        <v>0</v>
      </c>
      <c r="AV85" s="13">
        <f>IFERROR(SUM(AW37:AW39)/SUM(AV37:AV39),0)</f>
        <v>0</v>
      </c>
      <c r="AW85" s="13">
        <f>IFERROR(SUM(AX36:AX38)/SUM(AW36:AW38),0)</f>
        <v>0</v>
      </c>
      <c r="AX85" s="13">
        <f>IFERROR(SUM(AY35:AY37)/SUM(AX35:AX37),0)</f>
        <v>0</v>
      </c>
      <c r="AY85" s="13">
        <f>IFERROR(SUM(AZ34:AZ36)/SUM(AY34:AY36),0)</f>
        <v>0</v>
      </c>
      <c r="AZ85" s="13">
        <f>IFERROR(SUM(BA33:BA35)/SUM(AZ33:AZ35),0)</f>
        <v>0</v>
      </c>
      <c r="BA85" s="13">
        <f>IFERROR(SUM(BB32:BB34)/SUM(BA32:BA34),0)</f>
        <v>0</v>
      </c>
      <c r="BB85" s="13">
        <f>IFERROR(SUM(BC31:BC33)/SUM(BB31:BB33),0)</f>
        <v>0</v>
      </c>
      <c r="BC85" s="13">
        <f>IFERROR(SUM(BD30:BD32)/SUM(BC30:BC32),0)</f>
        <v>0</v>
      </c>
      <c r="BD85" s="13">
        <f>IFERROR(SUM(BE29:BE31)/SUM(BD29:BD31),0)</f>
        <v>0</v>
      </c>
      <c r="BE85" s="13">
        <f>IFERROR(SUM(BF28:BF30)/SUM(BE28:BE30),0)</f>
        <v>0</v>
      </c>
      <c r="BF85" s="13">
        <f>IFERROR(SUM(BG27:BG29)/SUM(BF27:BF29),0)</f>
        <v>0</v>
      </c>
      <c r="BG85" s="13">
        <f>IFERROR(SUM(BH26:BH28)/SUM(BG26:BG28),0)</f>
        <v>0</v>
      </c>
      <c r="BH85" s="13">
        <f>IFERROR(SUM(BI25:BI27)/SUM(BH25:BH27),0)</f>
        <v>0</v>
      </c>
      <c r="BI85" s="13">
        <f>IFERROR(SUM(BJ24:BJ26)/SUM(BI24:BI26),0)</f>
        <v>0</v>
      </c>
      <c r="BJ85" s="13">
        <f>IFERROR(SUM(BK23:BK25)/SUM(BJ23:BJ25),0)</f>
        <v>0</v>
      </c>
      <c r="BK85" s="13">
        <f>IFERROR(SUM(BL22:BL24)/SUM(BK22:BK24),0)</f>
        <v>0</v>
      </c>
      <c r="BL85" s="13">
        <f>IFERROR(SUM(BM21:BM23)/SUM(BL21:BL23),0)</f>
        <v>0</v>
      </c>
      <c r="BM85" s="13">
        <f>IFERROR(SUM(BN20:BN22)/SUM(BM20:BM22),0)</f>
        <v>0</v>
      </c>
      <c r="BN85" s="13">
        <f>IFERROR(SUM(BO19:BO21)/SUM(BN19:BN21),0)</f>
        <v>0</v>
      </c>
      <c r="BO85" s="13">
        <f>IFERROR(SUM(BP18:BP20)/SUM(BO18:BO20),0)</f>
        <v>0</v>
      </c>
      <c r="BP85" s="13">
        <f>IFERROR(SUM(BQ17:BQ19)/SUM(BP17:BP19),0)</f>
        <v>0</v>
      </c>
      <c r="BQ85" s="13">
        <f>IFERROR(SUM(BR16:BR18)/SUM(BQ16:BQ18),0)</f>
        <v>0</v>
      </c>
      <c r="BR85" s="13">
        <f>IFERROR(SUM(BS15:BS17)/SUM(BR15:BR17),0)</f>
        <v>0</v>
      </c>
      <c r="BS85" s="13">
        <f>IFERROR(SUM(BT14:BT16)/SUM(BS14:BS16),0)</f>
        <v>0</v>
      </c>
      <c r="BT85" s="13">
        <f>IFERROR(SUM(BU13:BU15)/SUM(BT13:BT15),0)</f>
        <v>0</v>
      </c>
      <c r="BU85" s="13">
        <f>IFERROR(SUM(BV12:BV14)/SUM(BU12:BU14),0)</f>
        <v>0</v>
      </c>
      <c r="BV85" s="13">
        <f>IFERROR(SUM(BW11:BW13)/SUM(BV11:BV13),0)</f>
        <v>0</v>
      </c>
      <c r="BW85" s="13">
        <f>IFERROR(SUM(BX10:BX12)/SUM(BW10:BW12),0)</f>
        <v>0</v>
      </c>
      <c r="BX85" s="13">
        <f>IFERROR(SUM(BY9:BY11)/SUM(BX9:BX11),0)</f>
        <v>0</v>
      </c>
      <c r="BY85" s="13">
        <f>IFERROR(SUM(BZ8:BZ10)/SUM(BY8:BY10),0)</f>
        <v>0</v>
      </c>
      <c r="BZ85" s="13">
        <f>IFERROR(SUM(CA7:CA9)/SUM(BZ7:BZ9),0)</f>
        <v>0</v>
      </c>
      <c r="CA85" s="13">
        <f>IFERROR(SUM(CB7:CB8)/SUM(CA7:CA8),0)</f>
        <v>0</v>
      </c>
      <c r="CB85" s="13">
        <f>IFERROR(SUM(CC7:CC7)/SUM(CB7:CB7),0)</f>
        <v>0</v>
      </c>
      <c r="CC85" s="13" t="s">
        <v>25</v>
      </c>
    </row>
    <row r="86" ht="15" customHeight="1" outlineLevel="1" spans="2:81">
      <c r="B86" s="6" t="s">
        <v>32</v>
      </c>
      <c r="C86" s="13">
        <f>IFERROR(SUM(D37:D40)/SUM(C37:C40),0)</f>
        <v>1.7861603058211</v>
      </c>
      <c r="D86" s="13">
        <f>IFERROR(SUM(E36:E39)/SUM(D36:D39),0)</f>
        <v>1.26517990689958</v>
      </c>
      <c r="E86" s="13">
        <f>IFERROR(SUM(F35:F38)/SUM(E35:E38),0)</f>
        <v>1.11269201048026</v>
      </c>
      <c r="F86" s="13">
        <f>IFERROR(SUM(G34:G37)/SUM(F34:F37),0)</f>
        <v>1.09868180814567</v>
      </c>
      <c r="G86" s="13">
        <f>IFERROR(SUM(H33:H36)/SUM(G33:G36),0)</f>
        <v>1.08853120066365</v>
      </c>
      <c r="H86" s="13">
        <f>IFERROR(SUM(I32:I35)/SUM(H32:H35),0)</f>
        <v>1.06078355660879</v>
      </c>
      <c r="I86" s="13">
        <f>IFERROR(SUM(J31:J34)/SUM(I31:I34),0)</f>
        <v>1.03264688900474</v>
      </c>
      <c r="J86" s="13">
        <f>IFERROR(SUM(K30:K33)/SUM(J30:J33),0)</f>
        <v>1.01520583925533</v>
      </c>
      <c r="K86" s="13">
        <f>IFERROR(SUM(L29:L32)/SUM(K29:K32),0)</f>
        <v>1.00985306778341</v>
      </c>
      <c r="L86" s="13">
        <f>IFERROR(SUM(M28:M31)/SUM(L28:L31),0)</f>
        <v>1.00464857618798</v>
      </c>
      <c r="M86" s="13">
        <f>IFERROR(SUM(N27:N30)/SUM(M27:M30),0)</f>
        <v>1.0069757106552</v>
      </c>
      <c r="N86" s="13">
        <f>IFERROR(SUM(O26:O29)/SUM(N26:N29),0)</f>
        <v>1.00331617657761</v>
      </c>
      <c r="O86" s="13">
        <f>IFERROR(SUM(P25:P28)/SUM(O25:O28),0)</f>
        <v>1.00017271301881</v>
      </c>
      <c r="P86" s="13">
        <f>IFERROR(SUM(Q24:Q27)/SUM(P24:P27),0)</f>
        <v>1.00073132123306</v>
      </c>
      <c r="Q86" s="13">
        <f>IFERROR(SUM(R23:R26)/SUM(Q23:Q26),0)</f>
        <v>1.00040076907163</v>
      </c>
      <c r="R86" s="13">
        <f>IFERROR(SUM(S22:S25)/SUM(R22:R25),0)</f>
        <v>1.00031804465896</v>
      </c>
      <c r="S86" s="13">
        <f>IFERROR(SUM(T21:T24)/SUM(S21:S24),0)</f>
        <v>0.999997554053118</v>
      </c>
      <c r="T86" s="13">
        <f>IFERROR(SUM(U20:U23)/SUM(T20:T23),0)</f>
        <v>1.00007670688182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T86" s="6" t="s">
        <v>32</v>
      </c>
      <c r="AU86" s="13">
        <f>IFERROR(SUM(AV37:AV40)/SUM(AU37:AU40),0)</f>
        <v>0</v>
      </c>
      <c r="AV86" s="13">
        <f>IFERROR(SUM(AW36:AW39)/SUM(AV36:AV39),0)</f>
        <v>0</v>
      </c>
      <c r="AW86" s="13">
        <f>IFERROR(SUM(AX35:AX38)/SUM(AW35:AW38),0)</f>
        <v>0</v>
      </c>
      <c r="AX86" s="13">
        <f>IFERROR(SUM(AY34:AY37)/SUM(AX34:AX37),0)</f>
        <v>0</v>
      </c>
      <c r="AY86" s="13">
        <f>IFERROR(SUM(AZ33:AZ36)/SUM(AY33:AY36),0)</f>
        <v>0</v>
      </c>
      <c r="AZ86" s="13">
        <f>IFERROR(SUM(BA32:BA35)/SUM(AZ32:AZ35),0)</f>
        <v>0</v>
      </c>
      <c r="BA86" s="13">
        <f>IFERROR(SUM(BB31:BB34)/SUM(BA31:BA34),0)</f>
        <v>0</v>
      </c>
      <c r="BB86" s="13">
        <f>IFERROR(SUM(BC30:BC33)/SUM(BB30:BB33),0)</f>
        <v>0</v>
      </c>
      <c r="BC86" s="13">
        <f>IFERROR(SUM(BD29:BD32)/SUM(BC29:BC32),0)</f>
        <v>0</v>
      </c>
      <c r="BD86" s="13">
        <f>IFERROR(SUM(BE28:BE31)/SUM(BD28:BD31),0)</f>
        <v>0</v>
      </c>
      <c r="BE86" s="13">
        <f>IFERROR(SUM(BF27:BF30)/SUM(BE27:BE30),0)</f>
        <v>0</v>
      </c>
      <c r="BF86" s="13">
        <f>IFERROR(SUM(BG26:BG29)/SUM(BF26:BF29),0)</f>
        <v>0</v>
      </c>
      <c r="BG86" s="13">
        <f>IFERROR(SUM(BH25:BH28)/SUM(BG25:BG28),0)</f>
        <v>0</v>
      </c>
      <c r="BH86" s="13">
        <f>IFERROR(SUM(BI24:BI27)/SUM(BH24:BH27),0)</f>
        <v>0</v>
      </c>
      <c r="BI86" s="13">
        <f>IFERROR(SUM(BJ23:BJ26)/SUM(BI23:BI26),0)</f>
        <v>0</v>
      </c>
      <c r="BJ86" s="13">
        <f>IFERROR(SUM(BK22:BK25)/SUM(BJ22:BJ25),0)</f>
        <v>0</v>
      </c>
      <c r="BK86" s="13">
        <f>IFERROR(SUM(BL21:BL24)/SUM(BK21:BK24),0)</f>
        <v>0</v>
      </c>
      <c r="BL86" s="13">
        <f>IFERROR(SUM(BM20:BM23)/SUM(BL20:BL23),0)</f>
        <v>0</v>
      </c>
      <c r="BM86" s="13">
        <f>IFERROR(SUM(BN19:BN22)/SUM(BM19:BM22),0)</f>
        <v>0</v>
      </c>
      <c r="BN86" s="13">
        <f>IFERROR(SUM(BO18:BO21)/SUM(BN18:BN21),0)</f>
        <v>0</v>
      </c>
      <c r="BO86" s="13">
        <f>IFERROR(SUM(BP17:BP20)/SUM(BO17:BO20),0)</f>
        <v>0</v>
      </c>
      <c r="BP86" s="13">
        <f>IFERROR(SUM(BQ16:BQ19)/SUM(BP16:BP19),0)</f>
        <v>0</v>
      </c>
      <c r="BQ86" s="13">
        <f>IFERROR(SUM(BR15:BR18)/SUM(BQ15:BQ18),0)</f>
        <v>0</v>
      </c>
      <c r="BR86" s="13">
        <f>IFERROR(SUM(BS14:BS17)/SUM(BR14:BR17),0)</f>
        <v>0</v>
      </c>
      <c r="BS86" s="13">
        <f>IFERROR(SUM(BT13:BT16)/SUM(BS13:BS16),0)</f>
        <v>0</v>
      </c>
      <c r="BT86" s="13">
        <f>IFERROR(SUM(BU12:BU15)/SUM(BT12:BT15),0)</f>
        <v>0</v>
      </c>
      <c r="BU86" s="13">
        <f>IFERROR(SUM(BV11:BV14)/SUM(BU11:BU14),0)</f>
        <v>0</v>
      </c>
      <c r="BV86" s="13">
        <f>IFERROR(SUM(BW10:BW13)/SUM(BV10:BV13),0)</f>
        <v>0</v>
      </c>
      <c r="BW86" s="13">
        <f>IFERROR(SUM(BX9:BX12)/SUM(BW9:BW12),0)</f>
        <v>0</v>
      </c>
      <c r="BX86" s="13">
        <f>IFERROR(SUM(BY8:BY11)/SUM(BX8:BX11),0)</f>
        <v>0</v>
      </c>
      <c r="BY86" s="13">
        <f>IFERROR(SUM(BZ7:BZ10)/SUM(BY7:BY10),0)</f>
        <v>0</v>
      </c>
      <c r="BZ86" s="13">
        <f>IFERROR(SUM(CA7:CA9)/SUM(BZ7:BZ9),0)</f>
        <v>0</v>
      </c>
      <c r="CA86" s="13">
        <f>IFERROR(SUM(CB7:CB8)/SUM(CA7:CA8),0)</f>
        <v>0</v>
      </c>
      <c r="CB86" s="13">
        <f>IFERROR(SUM(CC7:CC7)/SUM(CB7:CB7),0)</f>
        <v>0</v>
      </c>
      <c r="CC86" s="13" t="s">
        <v>25</v>
      </c>
    </row>
    <row r="87" ht="15" customHeight="1" outlineLevel="1" spans="2:81">
      <c r="B87" s="6" t="s">
        <v>33</v>
      </c>
      <c r="C87" s="13">
        <f>IFERROR(SUM(D36:D40)/SUM(C36:C40),0)</f>
        <v>1.77219618221848</v>
      </c>
      <c r="D87" s="13">
        <f>IFERROR(SUM(E35:E39)/SUM(D35:D39),0)</f>
        <v>1.25055303701632</v>
      </c>
      <c r="E87" s="13">
        <f>IFERROR(SUM(F34:F38)/SUM(E34:E38),0)</f>
        <v>1.12417215031776</v>
      </c>
      <c r="F87" s="13">
        <f>IFERROR(SUM(G33:G37)/SUM(F33:F37),0)</f>
        <v>1.10530080760596</v>
      </c>
      <c r="G87" s="13">
        <f>IFERROR(SUM(H32:H36)/SUM(G32:G36),0)</f>
        <v>1.08807536327574</v>
      </c>
      <c r="H87" s="13">
        <f>IFERROR(SUM(I31:I35)/SUM(H31:H35),0)</f>
        <v>1.05954151337851</v>
      </c>
      <c r="I87" s="13">
        <f>IFERROR(SUM(J30:J34)/SUM(I30:I34),0)</f>
        <v>1.03094346800312</v>
      </c>
      <c r="J87" s="13">
        <f>IFERROR(SUM(K29:K33)/SUM(J29:J33),0)</f>
        <v>1.01268584261028</v>
      </c>
      <c r="K87" s="13">
        <f>IFERROR(SUM(L28:L32)/SUM(K28:K32),0)</f>
        <v>1.01125649395826</v>
      </c>
      <c r="L87" s="13">
        <f>IFERROR(SUM(M27:M31)/SUM(L27:L31),0)</f>
        <v>1.00367022927271</v>
      </c>
      <c r="M87" s="13">
        <f>IFERROR(SUM(N26:N30)/SUM(M26:M30),0)</f>
        <v>1.00584622952619</v>
      </c>
      <c r="N87" s="13">
        <f>IFERROR(SUM(O25:O29)/SUM(N25:N29),0)</f>
        <v>1.00317661697452</v>
      </c>
      <c r="O87" s="13">
        <f>IFERROR(SUM(P24:P28)/SUM(O24:O28),0)</f>
        <v>1.00017996348931</v>
      </c>
      <c r="P87" s="13">
        <f>IFERROR(SUM(Q23:Q27)/SUM(P23:P27),0)</f>
        <v>1.00071285202075</v>
      </c>
      <c r="Q87" s="13">
        <f>IFERROR(SUM(R22:R26)/SUM(Q22:Q26),0)</f>
        <v>1.00035459913473</v>
      </c>
      <c r="R87" s="13">
        <f>IFERROR(SUM(S21:S25)/SUM(R21:R25),0)</f>
        <v>1.00028313042284</v>
      </c>
      <c r="S87" s="13">
        <f>IFERROR(SUM(T20:T24)/SUM(S20:S24),0)</f>
        <v>0.99999777537269</v>
      </c>
      <c r="T87" s="13">
        <f>IFERROR(SUM(U19:U23)/SUM(T19:T23),0)</f>
        <v>1.00007319214574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T87" s="6" t="s">
        <v>33</v>
      </c>
      <c r="AU87" s="13">
        <f>IFERROR(SUM(AV36:AV40)/SUM(AU36:AU40),0)</f>
        <v>0</v>
      </c>
      <c r="AV87" s="13">
        <f>IFERROR(SUM(AW35:AW39)/SUM(AV35:AV39),0)</f>
        <v>0</v>
      </c>
      <c r="AW87" s="13">
        <f>IFERROR(SUM(AX34:AX38)/SUM(AW34:AW38),0)</f>
        <v>0</v>
      </c>
      <c r="AX87" s="13">
        <f>IFERROR(SUM(AY33:AY37)/SUM(AX33:AX37),0)</f>
        <v>0</v>
      </c>
      <c r="AY87" s="13">
        <f>IFERROR(SUM(AZ32:AZ36)/SUM(AY32:AY36),0)</f>
        <v>0</v>
      </c>
      <c r="AZ87" s="13">
        <f>IFERROR(SUM(BA31:BA35)/SUM(AZ31:AZ35),0)</f>
        <v>0</v>
      </c>
      <c r="BA87" s="13">
        <f>IFERROR(SUM(BB30:BB34)/SUM(BA30:BA34),0)</f>
        <v>0</v>
      </c>
      <c r="BB87" s="13">
        <f>IFERROR(SUM(BC29:BC33)/SUM(BB29:BB33),0)</f>
        <v>0</v>
      </c>
      <c r="BC87" s="13">
        <f>IFERROR(SUM(BD28:BD32)/SUM(BC28:BC32),0)</f>
        <v>0</v>
      </c>
      <c r="BD87" s="13">
        <f>IFERROR(SUM(BE27:BE31)/SUM(BD27:BD31),0)</f>
        <v>0</v>
      </c>
      <c r="BE87" s="13">
        <f>IFERROR(SUM(BF26:BF30)/SUM(BE26:BE30),0)</f>
        <v>0</v>
      </c>
      <c r="BF87" s="13">
        <f>IFERROR(SUM(BG25:BG29)/SUM(BF25:BF29),0)</f>
        <v>0</v>
      </c>
      <c r="BG87" s="13">
        <f>IFERROR(SUM(BH24:BH28)/SUM(BG24:BG28),0)</f>
        <v>0</v>
      </c>
      <c r="BH87" s="13">
        <f>IFERROR(SUM(BI23:BI27)/SUM(BH23:BH27),0)</f>
        <v>0</v>
      </c>
      <c r="BI87" s="13">
        <f>IFERROR(SUM(BJ22:BJ26)/SUM(BI22:BI26),0)</f>
        <v>0</v>
      </c>
      <c r="BJ87" s="13">
        <f>IFERROR(SUM(BK21:BK25)/SUM(BJ21:BJ25),0)</f>
        <v>0</v>
      </c>
      <c r="BK87" s="13">
        <f>IFERROR(SUM(BL20:BL24)/SUM(BK20:BK24),0)</f>
        <v>0</v>
      </c>
      <c r="BL87" s="13">
        <f>IFERROR(SUM(BM19:BM23)/SUM(BL19:BL23),0)</f>
        <v>0</v>
      </c>
      <c r="BM87" s="13">
        <f>IFERROR(SUM(BN18:BN22)/SUM(BM18:BM22),0)</f>
        <v>0</v>
      </c>
      <c r="BN87" s="13">
        <f>IFERROR(SUM(BO17:BO21)/SUM(BN17:BN21),0)</f>
        <v>0</v>
      </c>
      <c r="BO87" s="13">
        <f>IFERROR(SUM(BP16:BP20)/SUM(BO16:BO20),0)</f>
        <v>0</v>
      </c>
      <c r="BP87" s="13">
        <f>IFERROR(SUM(BQ15:BQ19)/SUM(BP15:BP19),0)</f>
        <v>0</v>
      </c>
      <c r="BQ87" s="13">
        <f>IFERROR(SUM(BR14:BR18)/SUM(BQ14:BQ18),0)</f>
        <v>0</v>
      </c>
      <c r="BR87" s="13">
        <f>IFERROR(SUM(BS13:BS17)/SUM(BR13:BR17),0)</f>
        <v>0</v>
      </c>
      <c r="BS87" s="13">
        <f>IFERROR(SUM(BT12:BT16)/SUM(BS12:BS16),0)</f>
        <v>0</v>
      </c>
      <c r="BT87" s="13">
        <f>IFERROR(SUM(BU11:BU15)/SUM(BT11:BT15),0)</f>
        <v>0</v>
      </c>
      <c r="BU87" s="13">
        <f>IFERROR(SUM(BV10:BV14)/SUM(BU10:BU14),0)</f>
        <v>0</v>
      </c>
      <c r="BV87" s="13">
        <f>IFERROR(SUM(BW9:BW13)/SUM(BV9:BV13),0)</f>
        <v>0</v>
      </c>
      <c r="BW87" s="13">
        <f>IFERROR(SUM(BX8:BX12)/SUM(BW8:BW12),0)</f>
        <v>0</v>
      </c>
      <c r="BX87" s="13">
        <f>IFERROR(SUM(BY7:BY11)/SUM(BX7:BX11),0)</f>
        <v>0</v>
      </c>
      <c r="BY87" s="13">
        <f>IFERROR(SUM(BZ7:BZ10)/SUM(BY7:BY10),0)</f>
        <v>0</v>
      </c>
      <c r="BZ87" s="13">
        <f>IFERROR(SUM(CA7:CA9)/SUM(BZ7:BZ9),0)</f>
        <v>0</v>
      </c>
      <c r="CA87" s="13">
        <f>IFERROR(SUM(CB7:CB8)/SUM(CA7:CA8),0)</f>
        <v>0</v>
      </c>
      <c r="CB87" s="13">
        <f>IFERROR(SUM(CC7:CC7)/SUM(CB7:CB7),0)</f>
        <v>0</v>
      </c>
      <c r="CC87" s="13" t="s">
        <v>25</v>
      </c>
    </row>
    <row r="88" ht="15" customHeight="1" outlineLevel="1" spans="2:81">
      <c r="B88" s="6" t="s">
        <v>34</v>
      </c>
      <c r="C88" s="13">
        <f>IFERROR(SUM(D35:D40)/SUM(C35:C40),0)</f>
        <v>1.75320983190753</v>
      </c>
      <c r="D88" s="13">
        <f>IFERROR(SUM(E34:E39)/SUM(D34:D39),0)</f>
        <v>1.26787016621092</v>
      </c>
      <c r="E88" s="13">
        <f>IFERROR(SUM(F33:F38)/SUM(E33:E38),0)</f>
        <v>1.12104304624626</v>
      </c>
      <c r="F88" s="13">
        <f>IFERROR(SUM(G32:G37)/SUM(F32:F37),0)</f>
        <v>1.10894962659468</v>
      </c>
      <c r="G88" s="13">
        <f>IFERROR(SUM(H31:H36)/SUM(G31:G36),0)</f>
        <v>1.09012452681277</v>
      </c>
      <c r="H88" s="13">
        <f>IFERROR(SUM(I30:I35)/SUM(H30:H35),0)</f>
        <v>1.056823245617</v>
      </c>
      <c r="I88" s="13">
        <f>IFERROR(SUM(J29:J34)/SUM(I29:I34),0)</f>
        <v>1.02771570045457</v>
      </c>
      <c r="J88" s="13">
        <f>IFERROR(SUM(K28:K33)/SUM(J28:J33),0)</f>
        <v>1.01421021871377</v>
      </c>
      <c r="K88" s="13">
        <f>IFERROR(SUM(L27:L32)/SUM(K27:K32),0)</f>
        <v>1.01078327679652</v>
      </c>
      <c r="L88" s="13">
        <f>IFERROR(SUM(M26:M31)/SUM(L26:L31),0)</f>
        <v>1.00367228172468</v>
      </c>
      <c r="M88" s="13">
        <f>IFERROR(SUM(N25:N30)/SUM(M25:M30),0)</f>
        <v>1.00514907379363</v>
      </c>
      <c r="N88" s="13">
        <f>IFERROR(SUM(O24:O29)/SUM(N24:N29),0)</f>
        <v>1.00281738675047</v>
      </c>
      <c r="O88" s="13">
        <f>IFERROR(SUM(P23:P28)/SUM(O23:O28),0)</f>
        <v>1.00016259330345</v>
      </c>
      <c r="P88" s="13">
        <f>IFERROR(SUM(Q22:Q27)/SUM(P22:P27),0)</f>
        <v>1.00065308742246</v>
      </c>
      <c r="Q88" s="13">
        <f>IFERROR(SUM(R21:R26)/SUM(Q21:Q26),0)</f>
        <v>1.00034973671511</v>
      </c>
      <c r="R88" s="13">
        <f>IFERROR(SUM(S20:S25)/SUM(R20:R25),0)</f>
        <v>1.00026433389854</v>
      </c>
      <c r="S88" s="13">
        <f>IFERROR(SUM(T19:T24)/SUM(S19:S24),0)</f>
        <v>0.999997842782751</v>
      </c>
      <c r="T88" s="13">
        <f>IFERROR(SUM(U18:U23)/SUM(T18:T23),0)</f>
        <v>1.00007012946799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T88" s="6" t="s">
        <v>34</v>
      </c>
      <c r="AU88" s="13">
        <f>IFERROR(SUM(AV35:AV40)/SUM(AU35:AU40),0)</f>
        <v>0</v>
      </c>
      <c r="AV88" s="13">
        <f>IFERROR(SUM(AW34:AW39)/SUM(AV34:AV39),0)</f>
        <v>0</v>
      </c>
      <c r="AW88" s="13">
        <f>IFERROR(SUM(AX33:AX38)/SUM(AW33:AW38),0)</f>
        <v>0</v>
      </c>
      <c r="AX88" s="13">
        <f>IFERROR(SUM(AY32:AY37)/SUM(AX32:AX37),0)</f>
        <v>0</v>
      </c>
      <c r="AY88" s="13">
        <f>IFERROR(SUM(AZ31:AZ36)/SUM(AY31:AY36),0)</f>
        <v>0</v>
      </c>
      <c r="AZ88" s="13">
        <f>IFERROR(SUM(BA30:BA35)/SUM(AZ30:AZ35),0)</f>
        <v>0</v>
      </c>
      <c r="BA88" s="13">
        <f>IFERROR(SUM(BB29:BB34)/SUM(BA29:BA34),0)</f>
        <v>0</v>
      </c>
      <c r="BB88" s="13">
        <f>IFERROR(SUM(BC28:BC33)/SUM(BB28:BB33),0)</f>
        <v>0</v>
      </c>
      <c r="BC88" s="13">
        <f>IFERROR(SUM(BD27:BD32)/SUM(BC27:BC32),0)</f>
        <v>0</v>
      </c>
      <c r="BD88" s="13">
        <f>IFERROR(SUM(BE26:BE31)/SUM(BD26:BD31),0)</f>
        <v>0</v>
      </c>
      <c r="BE88" s="13">
        <f>IFERROR(SUM(BF25:BF30)/SUM(BE25:BE30),0)</f>
        <v>0</v>
      </c>
      <c r="BF88" s="13">
        <f>IFERROR(SUM(BG24:BG29)/SUM(BF24:BF29),0)</f>
        <v>0</v>
      </c>
      <c r="BG88" s="13">
        <f>IFERROR(SUM(BH23:BH28)/SUM(BG23:BG28),0)</f>
        <v>0</v>
      </c>
      <c r="BH88" s="13">
        <f>IFERROR(SUM(BI22:BI27)/SUM(BH22:BH27),0)</f>
        <v>0</v>
      </c>
      <c r="BI88" s="13">
        <f>IFERROR(SUM(BJ21:BJ26)/SUM(BI21:BI26),0)</f>
        <v>0</v>
      </c>
      <c r="BJ88" s="13">
        <f>IFERROR(SUM(BK20:BK25)/SUM(BJ20:BJ25),0)</f>
        <v>0</v>
      </c>
      <c r="BK88" s="13">
        <f>IFERROR(SUM(BL19:BL24)/SUM(BK19:BK24),0)</f>
        <v>0</v>
      </c>
      <c r="BL88" s="13">
        <f>IFERROR(SUM(BM18:BM23)/SUM(BL18:BL23),0)</f>
        <v>0</v>
      </c>
      <c r="BM88" s="13">
        <f>IFERROR(SUM(BN17:BN22)/SUM(BM17:BM22),0)</f>
        <v>0</v>
      </c>
      <c r="BN88" s="13">
        <f>IFERROR(SUM(BO16:BO21)/SUM(BN16:BN21),0)</f>
        <v>0</v>
      </c>
      <c r="BO88" s="13">
        <f>IFERROR(SUM(BP15:BP20)/SUM(BO15:BO20),0)</f>
        <v>0</v>
      </c>
      <c r="BP88" s="13">
        <f>IFERROR(SUM(BQ14:BQ19)/SUM(BP14:BP19),0)</f>
        <v>0</v>
      </c>
      <c r="BQ88" s="13">
        <f>IFERROR(SUM(BR13:BR18)/SUM(BQ13:BQ18),0)</f>
        <v>0</v>
      </c>
      <c r="BR88" s="13">
        <f>IFERROR(SUM(BS12:BS17)/SUM(BR12:BR17),0)</f>
        <v>0</v>
      </c>
      <c r="BS88" s="13">
        <f>IFERROR(SUM(BT11:BT16)/SUM(BS11:BS16),0)</f>
        <v>0</v>
      </c>
      <c r="BT88" s="13">
        <f>IFERROR(SUM(BU10:BU15)/SUM(BT10:BT15),0)</f>
        <v>0</v>
      </c>
      <c r="BU88" s="13">
        <f>IFERROR(SUM(BV9:BV14)/SUM(BU9:BU14),0)</f>
        <v>0</v>
      </c>
      <c r="BV88" s="13">
        <f>IFERROR(SUM(BW8:BW13)/SUM(BV8:BV13),0)</f>
        <v>0</v>
      </c>
      <c r="BW88" s="13">
        <f>IFERROR(SUM(BX7:BX12)/SUM(BW7:BW12),0)</f>
        <v>0</v>
      </c>
      <c r="BX88" s="13">
        <f>IFERROR(SUM(BY7:BY11)/SUM(BX7:BX11),0)</f>
        <v>0</v>
      </c>
      <c r="BY88" s="13">
        <f>IFERROR(SUM(BZ7:BZ10)/SUM(BY7:BY10),0)</f>
        <v>0</v>
      </c>
      <c r="BZ88" s="13">
        <f>IFERROR(SUM(CA7:CA9)/SUM(BZ7:BZ9),0)</f>
        <v>0</v>
      </c>
      <c r="CA88" s="13">
        <f>IFERROR(SUM(CB7:CB8)/SUM(CA7:CA8),0)</f>
        <v>0</v>
      </c>
      <c r="CB88" s="13">
        <f>IFERROR(SUM(CC7:CC7)/SUM(CB7:CB7),0)</f>
        <v>0</v>
      </c>
      <c r="CC88" s="13" t="s">
        <v>25</v>
      </c>
    </row>
    <row r="89" ht="15" customHeight="1" outlineLevel="1" spans="2:81">
      <c r="B89" s="15" t="s">
        <v>35</v>
      </c>
      <c r="C89" s="16">
        <v>1.1</v>
      </c>
      <c r="D89" s="16">
        <v>1.06</v>
      </c>
      <c r="E89" s="16">
        <v>1.055</v>
      </c>
      <c r="F89" s="16">
        <v>1.05</v>
      </c>
      <c r="G89" s="16">
        <v>1.02</v>
      </c>
      <c r="H89" s="16">
        <v>1.015</v>
      </c>
      <c r="I89" s="16">
        <v>1.01</v>
      </c>
      <c r="J89" s="16">
        <v>1.008</v>
      </c>
      <c r="K89" s="16">
        <v>1.005</v>
      </c>
      <c r="L89" s="16">
        <v>1.001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T89" s="15" t="s">
        <v>35</v>
      </c>
      <c r="AU89" s="16">
        <f t="shared" ref="AU89:CB89" si="8">IFERROR(AU88,0)</f>
        <v>0</v>
      </c>
      <c r="AV89" s="16">
        <f t="shared" si="8"/>
        <v>0</v>
      </c>
      <c r="AW89" s="16">
        <f t="shared" si="8"/>
        <v>0</v>
      </c>
      <c r="AX89" s="16">
        <f t="shared" si="8"/>
        <v>0</v>
      </c>
      <c r="AY89" s="16">
        <f t="shared" si="8"/>
        <v>0</v>
      </c>
      <c r="AZ89" s="16">
        <f t="shared" si="8"/>
        <v>0</v>
      </c>
      <c r="BA89" s="16">
        <f t="shared" si="8"/>
        <v>0</v>
      </c>
      <c r="BB89" s="16">
        <f t="shared" si="8"/>
        <v>0</v>
      </c>
      <c r="BC89" s="16">
        <f t="shared" si="8"/>
        <v>0</v>
      </c>
      <c r="BD89" s="16">
        <f t="shared" si="8"/>
        <v>0</v>
      </c>
      <c r="BE89" s="16">
        <f t="shared" si="8"/>
        <v>0</v>
      </c>
      <c r="BF89" s="16">
        <f t="shared" si="8"/>
        <v>0</v>
      </c>
      <c r="BG89" s="16">
        <f t="shared" si="8"/>
        <v>0</v>
      </c>
      <c r="BH89" s="16">
        <f t="shared" si="8"/>
        <v>0</v>
      </c>
      <c r="BI89" s="16">
        <f t="shared" si="8"/>
        <v>0</v>
      </c>
      <c r="BJ89" s="16">
        <f t="shared" si="8"/>
        <v>0</v>
      </c>
      <c r="BK89" s="16">
        <f t="shared" si="8"/>
        <v>0</v>
      </c>
      <c r="BL89" s="16">
        <f t="shared" si="8"/>
        <v>0</v>
      </c>
      <c r="BM89" s="16">
        <f t="shared" si="8"/>
        <v>0</v>
      </c>
      <c r="BN89" s="16">
        <f t="shared" si="8"/>
        <v>0</v>
      </c>
      <c r="BO89" s="16">
        <f t="shared" si="8"/>
        <v>0</v>
      </c>
      <c r="BP89" s="16">
        <f t="shared" si="8"/>
        <v>0</v>
      </c>
      <c r="BQ89" s="16">
        <f t="shared" si="8"/>
        <v>0</v>
      </c>
      <c r="BR89" s="16">
        <f t="shared" si="8"/>
        <v>0</v>
      </c>
      <c r="BS89" s="16">
        <f t="shared" si="8"/>
        <v>0</v>
      </c>
      <c r="BT89" s="16">
        <f t="shared" si="8"/>
        <v>0</v>
      </c>
      <c r="BU89" s="16">
        <f t="shared" si="8"/>
        <v>0</v>
      </c>
      <c r="BV89" s="16">
        <f t="shared" si="8"/>
        <v>0</v>
      </c>
      <c r="BW89" s="16">
        <f t="shared" si="8"/>
        <v>0</v>
      </c>
      <c r="BX89" s="16">
        <f t="shared" si="8"/>
        <v>0</v>
      </c>
      <c r="BY89" s="16">
        <f t="shared" si="8"/>
        <v>0</v>
      </c>
      <c r="BZ89" s="16">
        <f t="shared" si="8"/>
        <v>0</v>
      </c>
      <c r="CA89" s="16">
        <f t="shared" si="8"/>
        <v>0</v>
      </c>
      <c r="CB89" s="16">
        <f t="shared" si="8"/>
        <v>0</v>
      </c>
      <c r="CC89" s="16">
        <v>1</v>
      </c>
    </row>
    <row r="90" ht="15" customHeight="1" outlineLevel="1" spans="2:81">
      <c r="B90" s="6" t="s">
        <v>36</v>
      </c>
      <c r="C90" s="13">
        <f t="shared" ref="C90:AJ90" si="9">IFERROR(C89*D90,0)</f>
        <v>1.36958366728433</v>
      </c>
      <c r="D90" s="13">
        <f t="shared" si="9"/>
        <v>1.24507606116757</v>
      </c>
      <c r="E90" s="13">
        <f t="shared" si="9"/>
        <v>1.17460005770525</v>
      </c>
      <c r="F90" s="13">
        <f t="shared" si="9"/>
        <v>1.11336498360688</v>
      </c>
      <c r="G90" s="13">
        <f t="shared" si="9"/>
        <v>1.06034760343512</v>
      </c>
      <c r="H90" s="13">
        <f t="shared" si="9"/>
        <v>1.039556473956</v>
      </c>
      <c r="I90" s="13">
        <f t="shared" si="9"/>
        <v>1.0241935704</v>
      </c>
      <c r="J90" s="13">
        <f t="shared" si="9"/>
        <v>1.01405304</v>
      </c>
      <c r="K90" s="13">
        <f t="shared" si="9"/>
        <v>1.006005</v>
      </c>
      <c r="L90" s="13">
        <f t="shared" si="9"/>
        <v>1.001</v>
      </c>
      <c r="M90" s="13">
        <f t="shared" si="9"/>
        <v>1</v>
      </c>
      <c r="N90" s="13">
        <f t="shared" si="9"/>
        <v>1</v>
      </c>
      <c r="O90" s="13">
        <f t="shared" si="9"/>
        <v>1</v>
      </c>
      <c r="P90" s="13">
        <f t="shared" si="9"/>
        <v>1</v>
      </c>
      <c r="Q90" s="13">
        <f t="shared" si="9"/>
        <v>1</v>
      </c>
      <c r="R90" s="13">
        <f t="shared" si="9"/>
        <v>1</v>
      </c>
      <c r="S90" s="13">
        <f t="shared" si="9"/>
        <v>1</v>
      </c>
      <c r="T90" s="13">
        <f t="shared" si="9"/>
        <v>1</v>
      </c>
      <c r="U90" s="13">
        <f t="shared" si="9"/>
        <v>1</v>
      </c>
      <c r="V90" s="13">
        <f t="shared" si="9"/>
        <v>1</v>
      </c>
      <c r="W90" s="13">
        <f t="shared" si="9"/>
        <v>1</v>
      </c>
      <c r="X90" s="13">
        <f t="shared" si="9"/>
        <v>1</v>
      </c>
      <c r="Y90" s="13">
        <f t="shared" si="9"/>
        <v>1</v>
      </c>
      <c r="Z90" s="13">
        <f t="shared" si="9"/>
        <v>1</v>
      </c>
      <c r="AA90" s="13">
        <f t="shared" si="9"/>
        <v>1</v>
      </c>
      <c r="AB90" s="13">
        <f t="shared" si="9"/>
        <v>1</v>
      </c>
      <c r="AC90" s="13">
        <f t="shared" si="9"/>
        <v>1</v>
      </c>
      <c r="AD90" s="13">
        <f t="shared" si="9"/>
        <v>1</v>
      </c>
      <c r="AE90" s="13">
        <f t="shared" si="9"/>
        <v>1</v>
      </c>
      <c r="AF90" s="13">
        <f t="shared" si="9"/>
        <v>1</v>
      </c>
      <c r="AG90" s="13">
        <f t="shared" si="9"/>
        <v>1</v>
      </c>
      <c r="AH90" s="13">
        <f t="shared" si="9"/>
        <v>1</v>
      </c>
      <c r="AI90" s="13">
        <f t="shared" si="9"/>
        <v>1</v>
      </c>
      <c r="AJ90" s="13">
        <f t="shared" si="9"/>
        <v>1</v>
      </c>
      <c r="AK90" s="13">
        <f>AK89</f>
        <v>1</v>
      </c>
      <c r="AT90" s="6" t="s">
        <v>36</v>
      </c>
      <c r="AU90" s="13">
        <f t="shared" ref="AU90:CB90" si="10">IFERROR(AU89*AV90,0)</f>
        <v>0</v>
      </c>
      <c r="AV90" s="13">
        <f t="shared" si="10"/>
        <v>0</v>
      </c>
      <c r="AW90" s="13">
        <f t="shared" si="10"/>
        <v>0</v>
      </c>
      <c r="AX90" s="13">
        <f t="shared" si="10"/>
        <v>0</v>
      </c>
      <c r="AY90" s="13">
        <f t="shared" si="10"/>
        <v>0</v>
      </c>
      <c r="AZ90" s="13">
        <f t="shared" si="10"/>
        <v>0</v>
      </c>
      <c r="BA90" s="13">
        <f t="shared" si="10"/>
        <v>0</v>
      </c>
      <c r="BB90" s="13">
        <f t="shared" si="10"/>
        <v>0</v>
      </c>
      <c r="BC90" s="13">
        <f t="shared" si="10"/>
        <v>0</v>
      </c>
      <c r="BD90" s="13">
        <f t="shared" si="10"/>
        <v>0</v>
      </c>
      <c r="BE90" s="13">
        <f t="shared" si="10"/>
        <v>0</v>
      </c>
      <c r="BF90" s="13">
        <f t="shared" si="10"/>
        <v>0</v>
      </c>
      <c r="BG90" s="13">
        <f t="shared" si="10"/>
        <v>0</v>
      </c>
      <c r="BH90" s="13">
        <f t="shared" si="10"/>
        <v>0</v>
      </c>
      <c r="BI90" s="13">
        <f t="shared" si="10"/>
        <v>0</v>
      </c>
      <c r="BJ90" s="13">
        <f t="shared" si="10"/>
        <v>0</v>
      </c>
      <c r="BK90" s="13">
        <f t="shared" si="10"/>
        <v>0</v>
      </c>
      <c r="BL90" s="13">
        <f t="shared" si="10"/>
        <v>0</v>
      </c>
      <c r="BM90" s="13">
        <f t="shared" si="10"/>
        <v>0</v>
      </c>
      <c r="BN90" s="13">
        <f t="shared" si="10"/>
        <v>0</v>
      </c>
      <c r="BO90" s="13">
        <f t="shared" si="10"/>
        <v>0</v>
      </c>
      <c r="BP90" s="13">
        <f t="shared" si="10"/>
        <v>0</v>
      </c>
      <c r="BQ90" s="13">
        <f t="shared" si="10"/>
        <v>0</v>
      </c>
      <c r="BR90" s="13">
        <f t="shared" si="10"/>
        <v>0</v>
      </c>
      <c r="BS90" s="13">
        <f t="shared" si="10"/>
        <v>0</v>
      </c>
      <c r="BT90" s="13">
        <f t="shared" si="10"/>
        <v>0</v>
      </c>
      <c r="BU90" s="13">
        <f t="shared" si="10"/>
        <v>0</v>
      </c>
      <c r="BV90" s="13">
        <f t="shared" si="10"/>
        <v>0</v>
      </c>
      <c r="BW90" s="13">
        <f t="shared" si="10"/>
        <v>0</v>
      </c>
      <c r="BX90" s="13">
        <f t="shared" si="10"/>
        <v>0</v>
      </c>
      <c r="BY90" s="13">
        <f t="shared" si="10"/>
        <v>0</v>
      </c>
      <c r="BZ90" s="13">
        <f t="shared" si="10"/>
        <v>0</v>
      </c>
      <c r="CA90" s="13">
        <f t="shared" si="10"/>
        <v>0</v>
      </c>
      <c r="CB90" s="13">
        <f t="shared" si="10"/>
        <v>0</v>
      </c>
      <c r="CC90" s="13">
        <f>CC89</f>
        <v>1</v>
      </c>
    </row>
    <row r="91" ht="15" customHeight="1" outlineLevel="1" spans="2:81">
      <c r="B91" s="6" t="s">
        <v>37</v>
      </c>
      <c r="C91" s="13">
        <f t="shared" ref="C91:AK91" si="11">IFERROR(ROUND(1-1/C90,4),0)</f>
        <v>0.2699</v>
      </c>
      <c r="D91" s="13">
        <f t="shared" si="11"/>
        <v>0.1968</v>
      </c>
      <c r="E91" s="13">
        <f t="shared" si="11"/>
        <v>0.1486</v>
      </c>
      <c r="F91" s="13">
        <f t="shared" si="11"/>
        <v>0.1018</v>
      </c>
      <c r="G91" s="13">
        <f t="shared" si="11"/>
        <v>0.0569</v>
      </c>
      <c r="H91" s="13">
        <f t="shared" si="11"/>
        <v>0.0381</v>
      </c>
      <c r="I91" s="13">
        <f t="shared" si="11"/>
        <v>0.0236</v>
      </c>
      <c r="J91" s="13">
        <f t="shared" si="11"/>
        <v>0.0139</v>
      </c>
      <c r="K91" s="13">
        <f t="shared" si="11"/>
        <v>0.006</v>
      </c>
      <c r="L91" s="13">
        <f t="shared" si="11"/>
        <v>0.001</v>
      </c>
      <c r="M91" s="13">
        <f t="shared" si="11"/>
        <v>0</v>
      </c>
      <c r="N91" s="13">
        <f t="shared" si="11"/>
        <v>0</v>
      </c>
      <c r="O91" s="13">
        <f t="shared" si="11"/>
        <v>0</v>
      </c>
      <c r="P91" s="13">
        <f t="shared" si="11"/>
        <v>0</v>
      </c>
      <c r="Q91" s="13">
        <f t="shared" si="11"/>
        <v>0</v>
      </c>
      <c r="R91" s="13">
        <f t="shared" si="11"/>
        <v>0</v>
      </c>
      <c r="S91" s="13">
        <f t="shared" si="11"/>
        <v>0</v>
      </c>
      <c r="T91" s="13">
        <f t="shared" si="11"/>
        <v>0</v>
      </c>
      <c r="U91" s="13">
        <f t="shared" si="11"/>
        <v>0</v>
      </c>
      <c r="V91" s="13">
        <f t="shared" si="11"/>
        <v>0</v>
      </c>
      <c r="W91" s="13">
        <f t="shared" si="11"/>
        <v>0</v>
      </c>
      <c r="X91" s="13">
        <f t="shared" si="11"/>
        <v>0</v>
      </c>
      <c r="Y91" s="13">
        <f t="shared" si="11"/>
        <v>0</v>
      </c>
      <c r="Z91" s="13">
        <f t="shared" si="11"/>
        <v>0</v>
      </c>
      <c r="AA91" s="13">
        <f t="shared" si="11"/>
        <v>0</v>
      </c>
      <c r="AB91" s="13">
        <f t="shared" si="11"/>
        <v>0</v>
      </c>
      <c r="AC91" s="13">
        <f t="shared" si="11"/>
        <v>0</v>
      </c>
      <c r="AD91" s="13">
        <f t="shared" si="11"/>
        <v>0</v>
      </c>
      <c r="AE91" s="13">
        <f t="shared" si="11"/>
        <v>0</v>
      </c>
      <c r="AF91" s="13">
        <f t="shared" si="11"/>
        <v>0</v>
      </c>
      <c r="AG91" s="13">
        <f t="shared" si="11"/>
        <v>0</v>
      </c>
      <c r="AH91" s="13">
        <f t="shared" si="11"/>
        <v>0</v>
      </c>
      <c r="AI91" s="13">
        <f t="shared" si="11"/>
        <v>0</v>
      </c>
      <c r="AJ91" s="13">
        <f t="shared" si="11"/>
        <v>0</v>
      </c>
      <c r="AK91" s="13">
        <f t="shared" si="11"/>
        <v>0</v>
      </c>
      <c r="AT91" s="6" t="s">
        <v>37</v>
      </c>
      <c r="AU91" s="13">
        <f t="shared" ref="AU91:CC91" si="12">IFERROR(ROUND(1-1/AU90,4),0)</f>
        <v>0</v>
      </c>
      <c r="AV91" s="13">
        <f t="shared" si="12"/>
        <v>0</v>
      </c>
      <c r="AW91" s="13">
        <f t="shared" si="12"/>
        <v>0</v>
      </c>
      <c r="AX91" s="13">
        <f t="shared" si="12"/>
        <v>0</v>
      </c>
      <c r="AY91" s="13">
        <f t="shared" si="12"/>
        <v>0</v>
      </c>
      <c r="AZ91" s="13">
        <f t="shared" si="12"/>
        <v>0</v>
      </c>
      <c r="BA91" s="13">
        <f t="shared" si="12"/>
        <v>0</v>
      </c>
      <c r="BB91" s="13">
        <f t="shared" si="12"/>
        <v>0</v>
      </c>
      <c r="BC91" s="13">
        <f t="shared" si="12"/>
        <v>0</v>
      </c>
      <c r="BD91" s="13">
        <f t="shared" si="12"/>
        <v>0</v>
      </c>
      <c r="BE91" s="13">
        <f t="shared" si="12"/>
        <v>0</v>
      </c>
      <c r="BF91" s="13">
        <f t="shared" si="12"/>
        <v>0</v>
      </c>
      <c r="BG91" s="13">
        <f t="shared" si="12"/>
        <v>0</v>
      </c>
      <c r="BH91" s="13">
        <f t="shared" si="12"/>
        <v>0</v>
      </c>
      <c r="BI91" s="13">
        <f t="shared" si="12"/>
        <v>0</v>
      </c>
      <c r="BJ91" s="13">
        <f t="shared" si="12"/>
        <v>0</v>
      </c>
      <c r="BK91" s="13">
        <f t="shared" si="12"/>
        <v>0</v>
      </c>
      <c r="BL91" s="13">
        <f t="shared" si="12"/>
        <v>0</v>
      </c>
      <c r="BM91" s="13">
        <f t="shared" si="12"/>
        <v>0</v>
      </c>
      <c r="BN91" s="13">
        <f t="shared" si="12"/>
        <v>0</v>
      </c>
      <c r="BO91" s="13">
        <f t="shared" si="12"/>
        <v>0</v>
      </c>
      <c r="BP91" s="13">
        <f t="shared" si="12"/>
        <v>0</v>
      </c>
      <c r="BQ91" s="13">
        <f t="shared" si="12"/>
        <v>0</v>
      </c>
      <c r="BR91" s="13">
        <f t="shared" si="12"/>
        <v>0</v>
      </c>
      <c r="BS91" s="13">
        <f t="shared" si="12"/>
        <v>0</v>
      </c>
      <c r="BT91" s="13">
        <f t="shared" si="12"/>
        <v>0</v>
      </c>
      <c r="BU91" s="13">
        <f t="shared" si="12"/>
        <v>0</v>
      </c>
      <c r="BV91" s="13">
        <f t="shared" si="12"/>
        <v>0</v>
      </c>
      <c r="BW91" s="13">
        <f t="shared" si="12"/>
        <v>0</v>
      </c>
      <c r="BX91" s="13">
        <f t="shared" si="12"/>
        <v>0</v>
      </c>
      <c r="BY91" s="13">
        <f t="shared" si="12"/>
        <v>0</v>
      </c>
      <c r="BZ91" s="13">
        <f t="shared" si="12"/>
        <v>0</v>
      </c>
      <c r="CA91" s="13">
        <f t="shared" si="12"/>
        <v>0</v>
      </c>
      <c r="CB91" s="13">
        <f t="shared" si="12"/>
        <v>0</v>
      </c>
      <c r="CC91" s="13">
        <f t="shared" si="12"/>
        <v>0</v>
      </c>
    </row>
    <row r="92" ht="15" customHeight="1" outlineLevel="1" spans="2:105">
      <c r="B92" s="17" t="s">
        <v>60</v>
      </c>
      <c r="C92" s="13">
        <f>IFERROR(1/C90,0)</f>
        <v>0.73014889406709</v>
      </c>
      <c r="D92" s="13">
        <f t="shared" ref="D92:AK92" si="13">IFERROR(1/D90,0)</f>
        <v>0.803163783473799</v>
      </c>
      <c r="E92" s="13">
        <f t="shared" si="13"/>
        <v>0.851353610482227</v>
      </c>
      <c r="F92" s="13">
        <f t="shared" si="13"/>
        <v>0.898178059058749</v>
      </c>
      <c r="G92" s="13">
        <f t="shared" si="13"/>
        <v>0.943086962011687</v>
      </c>
      <c r="H92" s="13">
        <f t="shared" si="13"/>
        <v>0.961948701251921</v>
      </c>
      <c r="I92" s="13">
        <f t="shared" si="13"/>
        <v>0.976377931770699</v>
      </c>
      <c r="J92" s="13">
        <f t="shared" si="13"/>
        <v>0.986141711088406</v>
      </c>
      <c r="K92" s="13">
        <f t="shared" si="13"/>
        <v>0.994030844777114</v>
      </c>
      <c r="L92" s="13">
        <f t="shared" si="13"/>
        <v>0.999000999000999</v>
      </c>
      <c r="M92" s="13">
        <f t="shared" si="13"/>
        <v>1</v>
      </c>
      <c r="N92" s="13">
        <f t="shared" si="13"/>
        <v>1</v>
      </c>
      <c r="O92" s="13">
        <f t="shared" si="13"/>
        <v>1</v>
      </c>
      <c r="P92" s="13">
        <f t="shared" si="13"/>
        <v>1</v>
      </c>
      <c r="Q92" s="13">
        <f t="shared" si="13"/>
        <v>1</v>
      </c>
      <c r="R92" s="13">
        <f t="shared" si="13"/>
        <v>1</v>
      </c>
      <c r="S92" s="22">
        <f t="shared" si="13"/>
        <v>1</v>
      </c>
      <c r="T92" s="13">
        <f t="shared" si="13"/>
        <v>1</v>
      </c>
      <c r="U92" s="13">
        <f t="shared" si="13"/>
        <v>1</v>
      </c>
      <c r="V92" s="13">
        <f t="shared" si="13"/>
        <v>1</v>
      </c>
      <c r="W92" s="13">
        <f t="shared" si="13"/>
        <v>1</v>
      </c>
      <c r="X92" s="13">
        <f t="shared" si="13"/>
        <v>1</v>
      </c>
      <c r="Y92" s="13">
        <f t="shared" si="13"/>
        <v>1</v>
      </c>
      <c r="Z92" s="13">
        <f t="shared" si="13"/>
        <v>1</v>
      </c>
      <c r="AA92" s="13">
        <f t="shared" si="13"/>
        <v>1</v>
      </c>
      <c r="AB92" s="13">
        <f t="shared" si="13"/>
        <v>1</v>
      </c>
      <c r="AC92" s="13">
        <f t="shared" si="13"/>
        <v>1</v>
      </c>
      <c r="AD92" s="13">
        <f t="shared" si="13"/>
        <v>1</v>
      </c>
      <c r="AE92" s="13">
        <f t="shared" si="13"/>
        <v>1</v>
      </c>
      <c r="AF92" s="13">
        <f t="shared" si="13"/>
        <v>1</v>
      </c>
      <c r="AG92" s="13">
        <f t="shared" si="13"/>
        <v>1</v>
      </c>
      <c r="AH92" s="13">
        <f t="shared" si="13"/>
        <v>1</v>
      </c>
      <c r="AI92" s="13">
        <f t="shared" si="13"/>
        <v>1</v>
      </c>
      <c r="AJ92" s="13">
        <f t="shared" si="13"/>
        <v>1</v>
      </c>
      <c r="AK92" s="13">
        <f t="shared" si="13"/>
        <v>1</v>
      </c>
      <c r="AT92" s="17" t="s">
        <v>60</v>
      </c>
      <c r="AU92" s="13">
        <f>IFERROR(1/AU90,0)</f>
        <v>0</v>
      </c>
      <c r="AV92" s="13">
        <f t="shared" ref="AV92:CC92" si="14">IFERROR(1/AV90,0)</f>
        <v>0</v>
      </c>
      <c r="AW92" s="13">
        <f t="shared" si="14"/>
        <v>0</v>
      </c>
      <c r="AX92" s="13">
        <f t="shared" si="14"/>
        <v>0</v>
      </c>
      <c r="AY92" s="13">
        <f t="shared" si="14"/>
        <v>0</v>
      </c>
      <c r="AZ92" s="13">
        <f t="shared" si="14"/>
        <v>0</v>
      </c>
      <c r="BA92" s="13">
        <f t="shared" si="14"/>
        <v>0</v>
      </c>
      <c r="BB92" s="13">
        <f t="shared" si="14"/>
        <v>0</v>
      </c>
      <c r="BC92" s="13">
        <f t="shared" si="14"/>
        <v>0</v>
      </c>
      <c r="BD92" s="13">
        <f t="shared" si="14"/>
        <v>0</v>
      </c>
      <c r="BE92" s="13">
        <f t="shared" si="14"/>
        <v>0</v>
      </c>
      <c r="BF92" s="13">
        <f t="shared" si="14"/>
        <v>0</v>
      </c>
      <c r="BG92" s="13">
        <f t="shared" si="14"/>
        <v>0</v>
      </c>
      <c r="BH92" s="13">
        <f t="shared" si="14"/>
        <v>0</v>
      </c>
      <c r="BI92" s="13">
        <f t="shared" si="14"/>
        <v>0</v>
      </c>
      <c r="BJ92" s="13">
        <f t="shared" si="14"/>
        <v>0</v>
      </c>
      <c r="BK92" s="22">
        <f t="shared" si="14"/>
        <v>0</v>
      </c>
      <c r="BL92" s="13">
        <f t="shared" si="14"/>
        <v>0</v>
      </c>
      <c r="BM92" s="13">
        <f t="shared" si="14"/>
        <v>0</v>
      </c>
      <c r="BN92" s="13">
        <f t="shared" si="14"/>
        <v>0</v>
      </c>
      <c r="BO92" s="13">
        <f t="shared" si="14"/>
        <v>0</v>
      </c>
      <c r="BP92" s="13">
        <f t="shared" si="14"/>
        <v>0</v>
      </c>
      <c r="BQ92" s="13">
        <f t="shared" si="14"/>
        <v>0</v>
      </c>
      <c r="BR92" s="13">
        <f t="shared" si="14"/>
        <v>0</v>
      </c>
      <c r="BS92" s="13">
        <f t="shared" si="14"/>
        <v>0</v>
      </c>
      <c r="BT92" s="13">
        <f t="shared" si="14"/>
        <v>0</v>
      </c>
      <c r="BU92" s="13">
        <f t="shared" si="14"/>
        <v>0</v>
      </c>
      <c r="BV92" s="13">
        <f t="shared" si="14"/>
        <v>0</v>
      </c>
      <c r="BW92" s="13">
        <f t="shared" si="14"/>
        <v>0</v>
      </c>
      <c r="BX92" s="13">
        <f t="shared" si="14"/>
        <v>0</v>
      </c>
      <c r="BY92" s="13">
        <f t="shared" si="14"/>
        <v>0</v>
      </c>
      <c r="BZ92" s="13">
        <f t="shared" si="14"/>
        <v>0</v>
      </c>
      <c r="CA92" s="13">
        <f t="shared" si="14"/>
        <v>0</v>
      </c>
      <c r="CB92" s="13">
        <f t="shared" si="14"/>
        <v>0</v>
      </c>
      <c r="CC92" s="13">
        <f t="shared" si="14"/>
        <v>1</v>
      </c>
      <c r="CD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ht="15" customHeight="1" outlineLevel="1" spans="2:105">
      <c r="B93" s="18" t="s">
        <v>61</v>
      </c>
      <c r="C93" s="19">
        <f>C92</f>
        <v>0.73014889406709</v>
      </c>
      <c r="D93" s="13">
        <f>D92-C92</f>
        <v>0.073014889406709</v>
      </c>
      <c r="E93" s="13">
        <f t="shared" ref="E93:AK93" si="15">E92-D92</f>
        <v>0.048189827008428</v>
      </c>
      <c r="F93" s="13">
        <f t="shared" si="15"/>
        <v>0.0468244485765223</v>
      </c>
      <c r="G93" s="13">
        <f t="shared" si="15"/>
        <v>0.0449089029529375</v>
      </c>
      <c r="H93" s="13">
        <f t="shared" si="15"/>
        <v>0.0188617392402338</v>
      </c>
      <c r="I93" s="13">
        <f t="shared" si="15"/>
        <v>0.0144292305187788</v>
      </c>
      <c r="J93" s="13">
        <f t="shared" si="15"/>
        <v>0.00976377931770689</v>
      </c>
      <c r="K93" s="13">
        <f t="shared" si="15"/>
        <v>0.00788913368870725</v>
      </c>
      <c r="L93" s="13">
        <f t="shared" si="15"/>
        <v>0.00497015422388558</v>
      </c>
      <c r="M93" s="13">
        <f t="shared" si="15"/>
        <v>0.000999000999000854</v>
      </c>
      <c r="N93" s="13">
        <f t="shared" si="15"/>
        <v>0</v>
      </c>
      <c r="O93" s="13">
        <f t="shared" si="15"/>
        <v>0</v>
      </c>
      <c r="P93" s="13">
        <f t="shared" si="15"/>
        <v>0</v>
      </c>
      <c r="Q93" s="13">
        <f t="shared" si="15"/>
        <v>0</v>
      </c>
      <c r="R93" s="13">
        <f t="shared" si="15"/>
        <v>0</v>
      </c>
      <c r="S93" s="22">
        <f t="shared" si="15"/>
        <v>0</v>
      </c>
      <c r="T93" s="13">
        <f t="shared" si="15"/>
        <v>0</v>
      </c>
      <c r="U93" s="13">
        <f t="shared" si="15"/>
        <v>0</v>
      </c>
      <c r="V93" s="13">
        <f t="shared" si="15"/>
        <v>0</v>
      </c>
      <c r="W93" s="13">
        <f t="shared" si="15"/>
        <v>0</v>
      </c>
      <c r="X93" s="13">
        <f t="shared" si="15"/>
        <v>0</v>
      </c>
      <c r="Y93" s="13">
        <f t="shared" si="15"/>
        <v>0</v>
      </c>
      <c r="Z93" s="13">
        <f t="shared" si="15"/>
        <v>0</v>
      </c>
      <c r="AA93" s="13">
        <f t="shared" si="15"/>
        <v>0</v>
      </c>
      <c r="AB93" s="13">
        <f t="shared" si="15"/>
        <v>0</v>
      </c>
      <c r="AC93" s="13">
        <f t="shared" si="15"/>
        <v>0</v>
      </c>
      <c r="AD93" s="13">
        <f t="shared" si="15"/>
        <v>0</v>
      </c>
      <c r="AE93" s="13">
        <f t="shared" si="15"/>
        <v>0</v>
      </c>
      <c r="AF93" s="13">
        <f t="shared" si="15"/>
        <v>0</v>
      </c>
      <c r="AG93" s="13">
        <f t="shared" si="15"/>
        <v>0</v>
      </c>
      <c r="AH93" s="13">
        <f t="shared" si="15"/>
        <v>0</v>
      </c>
      <c r="AI93" s="13">
        <f t="shared" si="15"/>
        <v>0</v>
      </c>
      <c r="AJ93" s="13">
        <f t="shared" si="15"/>
        <v>0</v>
      </c>
      <c r="AK93" s="13">
        <f t="shared" si="15"/>
        <v>0</v>
      </c>
      <c r="AT93" s="18" t="s">
        <v>61</v>
      </c>
      <c r="AU93" s="19">
        <f>AU92</f>
        <v>0</v>
      </c>
      <c r="AV93" s="13">
        <f>AV92-AU92</f>
        <v>0</v>
      </c>
      <c r="AW93" s="13">
        <f t="shared" ref="AW93:CC93" si="16">AW92-AV92</f>
        <v>0</v>
      </c>
      <c r="AX93" s="13">
        <f t="shared" si="16"/>
        <v>0</v>
      </c>
      <c r="AY93" s="13">
        <f t="shared" si="16"/>
        <v>0</v>
      </c>
      <c r="AZ93" s="13">
        <f t="shared" si="16"/>
        <v>0</v>
      </c>
      <c r="BA93" s="13">
        <f t="shared" si="16"/>
        <v>0</v>
      </c>
      <c r="BB93" s="13">
        <f t="shared" si="16"/>
        <v>0</v>
      </c>
      <c r="BC93" s="13">
        <f t="shared" si="16"/>
        <v>0</v>
      </c>
      <c r="BD93" s="13">
        <f t="shared" si="16"/>
        <v>0</v>
      </c>
      <c r="BE93" s="13">
        <f t="shared" si="16"/>
        <v>0</v>
      </c>
      <c r="BF93" s="13">
        <f t="shared" si="16"/>
        <v>0</v>
      </c>
      <c r="BG93" s="13">
        <f t="shared" si="16"/>
        <v>0</v>
      </c>
      <c r="BH93" s="13">
        <f t="shared" si="16"/>
        <v>0</v>
      </c>
      <c r="BI93" s="13">
        <f t="shared" si="16"/>
        <v>0</v>
      </c>
      <c r="BJ93" s="13">
        <f t="shared" si="16"/>
        <v>0</v>
      </c>
      <c r="BK93" s="22">
        <f t="shared" si="16"/>
        <v>0</v>
      </c>
      <c r="BL93" s="13">
        <f t="shared" si="16"/>
        <v>0</v>
      </c>
      <c r="BM93" s="13">
        <f t="shared" si="16"/>
        <v>0</v>
      </c>
      <c r="BN93" s="13">
        <f t="shared" si="16"/>
        <v>0</v>
      </c>
      <c r="BO93" s="13">
        <f t="shared" si="16"/>
        <v>0</v>
      </c>
      <c r="BP93" s="13">
        <f t="shared" si="16"/>
        <v>0</v>
      </c>
      <c r="BQ93" s="13">
        <f t="shared" si="16"/>
        <v>0</v>
      </c>
      <c r="BR93" s="13">
        <f t="shared" si="16"/>
        <v>0</v>
      </c>
      <c r="BS93" s="13">
        <f t="shared" si="16"/>
        <v>0</v>
      </c>
      <c r="BT93" s="13">
        <f t="shared" si="16"/>
        <v>0</v>
      </c>
      <c r="BU93" s="13">
        <f t="shared" si="16"/>
        <v>0</v>
      </c>
      <c r="BV93" s="13">
        <f t="shared" si="16"/>
        <v>0</v>
      </c>
      <c r="BW93" s="13">
        <f t="shared" si="16"/>
        <v>0</v>
      </c>
      <c r="BX93" s="13">
        <f t="shared" si="16"/>
        <v>0</v>
      </c>
      <c r="BY93" s="13">
        <f t="shared" si="16"/>
        <v>0</v>
      </c>
      <c r="BZ93" s="13">
        <f t="shared" si="16"/>
        <v>0</v>
      </c>
      <c r="CA93" s="13">
        <f t="shared" si="16"/>
        <v>0</v>
      </c>
      <c r="CB93" s="13">
        <f t="shared" si="16"/>
        <v>0</v>
      </c>
      <c r="CC93" s="13">
        <f t="shared" si="16"/>
        <v>1</v>
      </c>
      <c r="CD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ht="15" customHeight="1" outlineLevel="1" spans="2:125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T94" s="20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"/>
      <c r="CL94" s="20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</row>
    <row r="95" ht="15" customHeight="1"/>
    <row r="96" ht="15" customHeight="1" spans="2:81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T96" s="6" t="s">
        <v>38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14" t="s">
        <v>22</v>
      </c>
      <c r="CC96" s="12"/>
    </row>
    <row r="97" ht="15" customHeight="1" outlineLevel="1" spans="2:81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T97" s="8" t="s">
        <v>23</v>
      </c>
      <c r="AU97" s="9" t="s">
        <v>24</v>
      </c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ht="15" customHeight="1" outlineLevel="1" spans="2:81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T98" s="9"/>
      <c r="AU98" s="9">
        <v>1</v>
      </c>
      <c r="AV98" s="9">
        <v>2</v>
      </c>
      <c r="AW98" s="9">
        <v>3</v>
      </c>
      <c r="AX98" s="9">
        <v>4</v>
      </c>
      <c r="AY98" s="9">
        <v>5</v>
      </c>
      <c r="AZ98" s="9">
        <v>6</v>
      </c>
      <c r="BA98" s="9">
        <v>7</v>
      </c>
      <c r="BB98" s="9">
        <v>8</v>
      </c>
      <c r="BC98" s="9">
        <v>9</v>
      </c>
      <c r="BD98" s="9">
        <v>10</v>
      </c>
      <c r="BE98" s="9">
        <v>11</v>
      </c>
      <c r="BF98" s="9">
        <v>12</v>
      </c>
      <c r="BG98" s="9">
        <v>13</v>
      </c>
      <c r="BH98" s="9">
        <v>14</v>
      </c>
      <c r="BI98" s="9">
        <v>15</v>
      </c>
      <c r="BJ98" s="9">
        <v>16</v>
      </c>
      <c r="BK98" s="9">
        <v>17</v>
      </c>
      <c r="BL98" s="9">
        <v>18</v>
      </c>
      <c r="BM98" s="9">
        <v>19</v>
      </c>
      <c r="BN98" s="9">
        <v>20</v>
      </c>
      <c r="BO98" s="9">
        <v>21</v>
      </c>
      <c r="BP98" s="9">
        <v>22</v>
      </c>
      <c r="BQ98" s="9">
        <v>23</v>
      </c>
      <c r="BR98" s="9">
        <v>24</v>
      </c>
      <c r="BS98" s="9">
        <v>25</v>
      </c>
      <c r="BT98" s="9">
        <v>26</v>
      </c>
      <c r="BU98" s="9">
        <v>27</v>
      </c>
      <c r="BV98" s="9">
        <v>28</v>
      </c>
      <c r="BW98" s="9">
        <v>29</v>
      </c>
      <c r="BX98" s="9">
        <v>30</v>
      </c>
      <c r="BY98" s="9">
        <v>31</v>
      </c>
      <c r="BZ98" s="9">
        <v>32</v>
      </c>
      <c r="CA98" s="9">
        <v>33</v>
      </c>
      <c r="CB98" s="9">
        <v>34</v>
      </c>
      <c r="CC98" s="9">
        <v>35</v>
      </c>
    </row>
    <row r="99" ht="15" customHeight="1" outlineLevel="1" spans="2:117">
      <c r="B99" s="10">
        <v>201606</v>
      </c>
      <c r="C99" s="11">
        <v>0</v>
      </c>
      <c r="D99" s="11">
        <v>0</v>
      </c>
      <c r="E99" s="11">
        <v>0</v>
      </c>
      <c r="F99" s="11">
        <v>0</v>
      </c>
      <c r="G99" s="11">
        <v>49449.46</v>
      </c>
      <c r="H99" s="11">
        <v>49449.46</v>
      </c>
      <c r="I99" s="11">
        <v>49449.46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43850</v>
      </c>
      <c r="D100" s="11">
        <v>99000</v>
      </c>
      <c r="E100" s="11">
        <v>50000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0</v>
      </c>
      <c r="D101" s="11">
        <v>54145.65</v>
      </c>
      <c r="E101" s="11">
        <v>6274.93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0</v>
      </c>
      <c r="D102" s="11">
        <v>61999.32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791596.76</v>
      </c>
      <c r="D103" s="11">
        <v>180518.05</v>
      </c>
      <c r="E103" s="11">
        <v>180518.05</v>
      </c>
      <c r="F103" s="11">
        <v>167968.19</v>
      </c>
      <c r="G103" s="11">
        <v>167968.19</v>
      </c>
      <c r="H103" s="11">
        <v>167968.19</v>
      </c>
      <c r="I103" s="11">
        <v>167968.19</v>
      </c>
      <c r="J103" s="11">
        <v>167968.19</v>
      </c>
      <c r="K103" s="11">
        <v>167968.19</v>
      </c>
      <c r="L103" s="11">
        <v>167968.19</v>
      </c>
      <c r="M103" s="11">
        <v>167968.19</v>
      </c>
      <c r="N103" s="11">
        <v>167968.19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141384.15</v>
      </c>
      <c r="D104" s="11">
        <v>142211.31</v>
      </c>
      <c r="E104" s="11">
        <v>81518.05</v>
      </c>
      <c r="F104" s="11">
        <v>81518.05</v>
      </c>
      <c r="G104" s="11">
        <v>81518.05</v>
      </c>
      <c r="H104" s="11">
        <v>12549.86</v>
      </c>
      <c r="I104" s="11">
        <v>12549.86</v>
      </c>
      <c r="J104" s="11">
        <v>6274.93</v>
      </c>
      <c r="K104" s="11">
        <v>6274.93</v>
      </c>
      <c r="L104" s="11">
        <v>6274.93</v>
      </c>
      <c r="M104" s="11">
        <v>6274.93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225056.18</v>
      </c>
      <c r="D105" s="11">
        <v>213431.44</v>
      </c>
      <c r="E105" s="11">
        <v>193794.44</v>
      </c>
      <c r="F105" s="11">
        <v>193794.44</v>
      </c>
      <c r="G105" s="11">
        <v>40000</v>
      </c>
      <c r="H105" s="11">
        <v>6271.96</v>
      </c>
      <c r="I105" s="11">
        <v>40000</v>
      </c>
      <c r="J105" s="11">
        <v>80000</v>
      </c>
      <c r="K105" s="11">
        <v>80000</v>
      </c>
      <c r="L105" s="11">
        <v>80000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427108.5</v>
      </c>
      <c r="D106" s="11">
        <v>371486.24</v>
      </c>
      <c r="E106" s="11">
        <v>290968.19</v>
      </c>
      <c r="F106" s="11">
        <v>58724.39</v>
      </c>
      <c r="G106" s="11">
        <v>9274.93</v>
      </c>
      <c r="H106" s="11">
        <v>9274.93</v>
      </c>
      <c r="I106" s="11">
        <v>9274.93</v>
      </c>
      <c r="J106" s="11">
        <v>9274.93</v>
      </c>
      <c r="K106" s="11">
        <v>9274.93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367906.68</v>
      </c>
      <c r="D107" s="11">
        <v>202527.46</v>
      </c>
      <c r="E107" s="11">
        <v>76078.68</v>
      </c>
      <c r="F107" s="11">
        <v>-33728.04</v>
      </c>
      <c r="G107" s="11">
        <v>6274.93</v>
      </c>
      <c r="H107" s="11">
        <v>6274.93</v>
      </c>
      <c r="I107" s="11">
        <v>6274.93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516410.86</v>
      </c>
      <c r="D108" s="11">
        <v>290566.43</v>
      </c>
      <c r="E108" s="11">
        <v>186570.76</v>
      </c>
      <c r="F108" s="11">
        <v>102898.92</v>
      </c>
      <c r="G108" s="11">
        <v>54699.46</v>
      </c>
      <c r="H108" s="11">
        <v>54699.46</v>
      </c>
      <c r="I108" s="11">
        <v>54699.46</v>
      </c>
      <c r="J108" s="11">
        <v>5250</v>
      </c>
      <c r="K108" s="11">
        <v>27070.4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996830.28</v>
      </c>
      <c r="D109" s="11">
        <v>696196</v>
      </c>
      <c r="E109" s="11">
        <v>1136205.08</v>
      </c>
      <c r="F109" s="11">
        <v>224186.58</v>
      </c>
      <c r="G109" s="11">
        <v>217911.65</v>
      </c>
      <c r="H109" s="11">
        <v>47549.86</v>
      </c>
      <c r="I109" s="11">
        <v>10000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79459.1</v>
      </c>
      <c r="D110" s="11">
        <v>59189.39</v>
      </c>
      <c r="E110" s="11">
        <v>74131.89</v>
      </c>
      <c r="F110" s="11">
        <v>800.01</v>
      </c>
      <c r="G110" s="11">
        <v>800.01</v>
      </c>
      <c r="H110" s="11">
        <v>29750</v>
      </c>
      <c r="I110" s="11">
        <v>29750</v>
      </c>
      <c r="J110" s="11">
        <v>29750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677609.8</v>
      </c>
      <c r="D111" s="11">
        <v>483569.79</v>
      </c>
      <c r="E111" s="11">
        <v>81965.79</v>
      </c>
      <c r="F111" s="11">
        <v>64115.79</v>
      </c>
      <c r="G111" s="11">
        <v>114146.56</v>
      </c>
      <c r="H111" s="11">
        <v>800</v>
      </c>
      <c r="I111" s="11">
        <v>0</v>
      </c>
      <c r="J111" s="11">
        <v>22800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1897217.57</v>
      </c>
      <c r="D112" s="11">
        <v>1275352.57</v>
      </c>
      <c r="E112" s="11">
        <v>502038.53</v>
      </c>
      <c r="F112" s="11">
        <v>758617.36</v>
      </c>
      <c r="G112" s="11">
        <v>572935.01</v>
      </c>
      <c r="H112" s="11">
        <v>12000</v>
      </c>
      <c r="I112" s="11">
        <v>8000</v>
      </c>
      <c r="J112" s="11">
        <v>0</v>
      </c>
      <c r="K112" s="11">
        <v>0</v>
      </c>
      <c r="L112" s="11">
        <v>16056.8</v>
      </c>
      <c r="M112" s="11">
        <v>16056.8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3274364.12</v>
      </c>
      <c r="D113" s="11">
        <v>1730967.09</v>
      </c>
      <c r="E113" s="11">
        <v>1323025.2</v>
      </c>
      <c r="F113" s="11">
        <v>480890.36</v>
      </c>
      <c r="G113" s="11">
        <v>180152</v>
      </c>
      <c r="H113" s="11">
        <v>82130.01</v>
      </c>
      <c r="I113" s="11">
        <v>19930.01</v>
      </c>
      <c r="J113" s="11">
        <v>7930.01</v>
      </c>
      <c r="K113" s="11">
        <v>225120</v>
      </c>
      <c r="L113" s="11">
        <v>4000</v>
      </c>
      <c r="M113" s="11">
        <v>4000</v>
      </c>
      <c r="N113" s="11">
        <v>0</v>
      </c>
      <c r="O113" s="11">
        <v>0</v>
      </c>
      <c r="P113" s="11">
        <v>0</v>
      </c>
      <c r="Q113" s="11">
        <v>15592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2612602.3</v>
      </c>
      <c r="D114" s="11">
        <v>1619602.95</v>
      </c>
      <c r="E114" s="11">
        <v>708325.16</v>
      </c>
      <c r="F114" s="11">
        <v>221187.72</v>
      </c>
      <c r="G114" s="11">
        <v>84012.97</v>
      </c>
      <c r="H114" s="11">
        <v>5950</v>
      </c>
      <c r="I114" s="11">
        <v>5950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3975616.69</v>
      </c>
      <c r="D115" s="11">
        <v>2284670.62</v>
      </c>
      <c r="E115" s="11">
        <v>828735.55</v>
      </c>
      <c r="F115" s="11">
        <v>273392.21</v>
      </c>
      <c r="G115" s="11">
        <v>198993.5</v>
      </c>
      <c r="H115" s="11">
        <v>80015</v>
      </c>
      <c r="I115" s="11">
        <v>257549.01</v>
      </c>
      <c r="J115" s="11">
        <v>104080.01</v>
      </c>
      <c r="K115" s="11">
        <v>104080.01</v>
      </c>
      <c r="L115" s="11">
        <v>0.02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3605429.52</v>
      </c>
      <c r="D116" s="11">
        <v>1987550.86</v>
      </c>
      <c r="E116" s="11">
        <v>1902200.6</v>
      </c>
      <c r="F116" s="11">
        <v>1499051.18</v>
      </c>
      <c r="G116" s="11">
        <v>1046813.58</v>
      </c>
      <c r="H116" s="11">
        <v>1661260.28</v>
      </c>
      <c r="I116" s="11">
        <v>1034356.55</v>
      </c>
      <c r="J116" s="11">
        <v>908986.12</v>
      </c>
      <c r="K116" s="11">
        <v>286050.19</v>
      </c>
      <c r="L116" s="11">
        <v>219558.19</v>
      </c>
      <c r="M116" s="11">
        <v>23492.51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4496174.61</v>
      </c>
      <c r="D117" s="11">
        <v>3229957.58</v>
      </c>
      <c r="E117" s="11">
        <v>1841909.46</v>
      </c>
      <c r="F117" s="11">
        <v>1051251.14</v>
      </c>
      <c r="G117" s="11">
        <v>2503827.29</v>
      </c>
      <c r="H117" s="11">
        <v>2129512.74</v>
      </c>
      <c r="I117" s="11">
        <v>765982.11</v>
      </c>
      <c r="J117" s="11">
        <v>497054.64</v>
      </c>
      <c r="K117" s="11">
        <v>399408.73</v>
      </c>
      <c r="L117" s="11">
        <v>412357.8</v>
      </c>
      <c r="M117" s="11">
        <v>39562.8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9288220.93</v>
      </c>
      <c r="D118" s="11">
        <v>4006894.15</v>
      </c>
      <c r="E118" s="11">
        <v>2523189.18</v>
      </c>
      <c r="F118" s="11">
        <v>2722963.08</v>
      </c>
      <c r="G118" s="11">
        <v>2305286.79</v>
      </c>
      <c r="H118" s="11">
        <v>1424343.8</v>
      </c>
      <c r="I118" s="11">
        <v>1790852.38</v>
      </c>
      <c r="J118" s="11">
        <v>1362834.49</v>
      </c>
      <c r="K118" s="11">
        <v>442775.7</v>
      </c>
      <c r="L118" s="11">
        <v>53052.5</v>
      </c>
      <c r="M118" s="11">
        <v>39920</v>
      </c>
      <c r="N118" s="11">
        <v>7840</v>
      </c>
      <c r="O118" s="11">
        <v>7840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8949366.12</v>
      </c>
      <c r="D119" s="11">
        <v>3823747.06</v>
      </c>
      <c r="E119" s="11">
        <v>6375008.63</v>
      </c>
      <c r="F119" s="11">
        <v>5497534.77</v>
      </c>
      <c r="G119" s="11">
        <v>4272925.21</v>
      </c>
      <c r="H119" s="11">
        <v>1861373.6</v>
      </c>
      <c r="I119" s="11">
        <v>1165820.55</v>
      </c>
      <c r="J119" s="11">
        <v>526616.75</v>
      </c>
      <c r="K119" s="11">
        <v>375066.67</v>
      </c>
      <c r="L119" s="11">
        <v>156394.89</v>
      </c>
      <c r="M119" s="11">
        <v>176979.2</v>
      </c>
      <c r="N119" s="11">
        <v>45099.2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7635777.08</v>
      </c>
      <c r="D120" s="11">
        <v>7578093.36</v>
      </c>
      <c r="E120" s="11">
        <v>5058261.62</v>
      </c>
      <c r="F120" s="11">
        <v>3155878.7</v>
      </c>
      <c r="G120" s="11">
        <v>4029901.35</v>
      </c>
      <c r="H120" s="11">
        <v>3283061.86</v>
      </c>
      <c r="I120" s="11">
        <v>2320696.52</v>
      </c>
      <c r="J120" s="11">
        <v>1570145.66</v>
      </c>
      <c r="K120" s="11">
        <v>1231148.19</v>
      </c>
      <c r="L120" s="11">
        <v>577815.6</v>
      </c>
      <c r="M120" s="11">
        <v>521476.18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18141806.2</v>
      </c>
      <c r="D121" s="11">
        <v>15036562.73</v>
      </c>
      <c r="E121" s="11">
        <v>7727189.34</v>
      </c>
      <c r="F121" s="11">
        <v>8045903.23</v>
      </c>
      <c r="G121" s="11">
        <v>4442791.27</v>
      </c>
      <c r="H121" s="11">
        <v>2490736.74</v>
      </c>
      <c r="I121" s="11">
        <v>1880998.59</v>
      </c>
      <c r="J121" s="11">
        <v>928254.4</v>
      </c>
      <c r="K121" s="11">
        <v>130437.72</v>
      </c>
      <c r="L121" s="11">
        <v>61792.21</v>
      </c>
      <c r="M121" s="11">
        <v>6922.5</v>
      </c>
      <c r="N121" s="11">
        <v>6922.5</v>
      </c>
      <c r="O121" s="11">
        <v>2159446.19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11703268.18</v>
      </c>
      <c r="D122" s="11">
        <v>12141125.78</v>
      </c>
      <c r="E122" s="11">
        <v>11844233.51</v>
      </c>
      <c r="F122" s="11">
        <v>12711804.05</v>
      </c>
      <c r="G122" s="11">
        <v>7863629.24</v>
      </c>
      <c r="H122" s="11">
        <v>3781309.32</v>
      </c>
      <c r="I122" s="11">
        <v>1804634.27</v>
      </c>
      <c r="J122" s="11">
        <v>1246308.18</v>
      </c>
      <c r="K122" s="11">
        <v>1312383.76</v>
      </c>
      <c r="L122" s="11">
        <v>438727.38</v>
      </c>
      <c r="M122" s="11">
        <v>438727.38</v>
      </c>
      <c r="N122" s="11">
        <v>2993003.83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16430087.42</v>
      </c>
      <c r="D123" s="11">
        <v>13851657.81</v>
      </c>
      <c r="E123" s="11">
        <v>14213328.34</v>
      </c>
      <c r="F123" s="11">
        <v>10642201.91</v>
      </c>
      <c r="G123" s="11">
        <v>4962598.1</v>
      </c>
      <c r="H123" s="11">
        <v>3507714.88</v>
      </c>
      <c r="I123" s="11">
        <v>919673.26</v>
      </c>
      <c r="J123" s="11">
        <v>367323.98</v>
      </c>
      <c r="K123" s="11">
        <v>343304.07</v>
      </c>
      <c r="L123" s="11">
        <v>300304.07</v>
      </c>
      <c r="M123" s="11">
        <v>1897514.07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20984162.95</v>
      </c>
      <c r="D124" s="11">
        <v>22708020.16</v>
      </c>
      <c r="E124" s="11">
        <v>15037376.1</v>
      </c>
      <c r="F124" s="11">
        <v>8075602.81</v>
      </c>
      <c r="G124" s="11">
        <v>5148970.7</v>
      </c>
      <c r="H124" s="11">
        <v>4309420.66</v>
      </c>
      <c r="I124" s="11">
        <v>1134099.09</v>
      </c>
      <c r="J124" s="11">
        <v>594617.62</v>
      </c>
      <c r="K124" s="11">
        <v>500372.87</v>
      </c>
      <c r="L124" s="11">
        <v>2526807.53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24325978.38</v>
      </c>
      <c r="D125" s="11">
        <v>17100245.42</v>
      </c>
      <c r="E125" s="11">
        <v>8854496.37</v>
      </c>
      <c r="F125" s="11">
        <v>5302268.31</v>
      </c>
      <c r="G125" s="11">
        <v>3234312.54</v>
      </c>
      <c r="H125" s="11">
        <v>1662896.71</v>
      </c>
      <c r="I125" s="11">
        <v>1243570.26</v>
      </c>
      <c r="J125" s="11">
        <v>797715.78</v>
      </c>
      <c r="K125" s="11">
        <v>4441388.35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25643812.53</v>
      </c>
      <c r="D126" s="11">
        <v>14727129.37</v>
      </c>
      <c r="E126" s="11">
        <v>9248207.05</v>
      </c>
      <c r="F126" s="11">
        <v>4901258.24</v>
      </c>
      <c r="G126" s="11">
        <v>4073258.96</v>
      </c>
      <c r="H126" s="11">
        <v>2635387.34</v>
      </c>
      <c r="I126" s="11">
        <v>1695449.09</v>
      </c>
      <c r="J126" s="11">
        <v>375025.07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18792186.15</v>
      </c>
      <c r="D127" s="11">
        <v>11948946.08</v>
      </c>
      <c r="E127" s="11">
        <v>7288257.67</v>
      </c>
      <c r="F127" s="11">
        <v>7558586.46</v>
      </c>
      <c r="G127" s="11">
        <v>4106375.51</v>
      </c>
      <c r="H127" s="11">
        <v>2355287.72</v>
      </c>
      <c r="I127" s="11">
        <v>2017395.61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25270552.38</v>
      </c>
      <c r="D128" s="11">
        <v>13165808.63</v>
      </c>
      <c r="E128" s="11">
        <v>8196671.59</v>
      </c>
      <c r="F128" s="11">
        <v>4602195.08</v>
      </c>
      <c r="G128" s="11">
        <v>2495366.25</v>
      </c>
      <c r="H128" s="11">
        <v>1298828.1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21970379.66</v>
      </c>
      <c r="D129" s="11">
        <v>15669959.63</v>
      </c>
      <c r="E129" s="11">
        <v>7039825.38</v>
      </c>
      <c r="F129" s="11">
        <v>5241674.06</v>
      </c>
      <c r="G129" s="11">
        <v>1843583.53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24038394.63</v>
      </c>
      <c r="D130" s="11">
        <v>14531070.45</v>
      </c>
      <c r="E130" s="11">
        <v>8348604.84</v>
      </c>
      <c r="F130" s="11">
        <v>4727293.75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0</v>
      </c>
      <c r="AZ130" s="11">
        <v>0</v>
      </c>
      <c r="BA130" s="11">
        <v>0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26382309.76</v>
      </c>
      <c r="D131" s="11">
        <v>13952887.32</v>
      </c>
      <c r="E131" s="11">
        <v>7978155.71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0</v>
      </c>
      <c r="AZ131" s="11">
        <v>0</v>
      </c>
      <c r="BA131" s="11">
        <v>0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26568489.53</v>
      </c>
      <c r="D132" s="11">
        <v>12860957.15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0</v>
      </c>
      <c r="AZ132" s="11">
        <v>0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18626032.21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0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1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T135" s="6" t="s">
        <v>39</v>
      </c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14" t="s">
        <v>22</v>
      </c>
      <c r="CC135" s="12"/>
    </row>
    <row r="136" ht="15" customHeight="1" outlineLevel="1" spans="2:81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T136" s="8" t="s">
        <v>23</v>
      </c>
      <c r="AU136" s="9" t="s">
        <v>24</v>
      </c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</row>
    <row r="137" ht="15" customHeight="1" outlineLevel="1" spans="2:81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T137" s="9"/>
      <c r="AU137" s="9">
        <v>1</v>
      </c>
      <c r="AV137" s="9">
        <v>2</v>
      </c>
      <c r="AW137" s="9">
        <v>3</v>
      </c>
      <c r="AX137" s="9">
        <v>4</v>
      </c>
      <c r="AY137" s="9">
        <v>5</v>
      </c>
      <c r="AZ137" s="9">
        <v>6</v>
      </c>
      <c r="BA137" s="9">
        <v>7</v>
      </c>
      <c r="BB137" s="9">
        <v>8</v>
      </c>
      <c r="BC137" s="9">
        <v>9</v>
      </c>
      <c r="BD137" s="9">
        <v>10</v>
      </c>
      <c r="BE137" s="9">
        <v>11</v>
      </c>
      <c r="BF137" s="9">
        <v>12</v>
      </c>
      <c r="BG137" s="9">
        <v>13</v>
      </c>
      <c r="BH137" s="9">
        <v>14</v>
      </c>
      <c r="BI137" s="9">
        <v>15</v>
      </c>
      <c r="BJ137" s="9">
        <v>16</v>
      </c>
      <c r="BK137" s="9">
        <v>17</v>
      </c>
      <c r="BL137" s="9">
        <v>18</v>
      </c>
      <c r="BM137" s="9">
        <v>19</v>
      </c>
      <c r="BN137" s="9">
        <v>20</v>
      </c>
      <c r="BO137" s="9">
        <v>21</v>
      </c>
      <c r="BP137" s="9">
        <v>22</v>
      </c>
      <c r="BQ137" s="9">
        <v>23</v>
      </c>
      <c r="BR137" s="9">
        <v>24</v>
      </c>
      <c r="BS137" s="9">
        <v>25</v>
      </c>
      <c r="BT137" s="9">
        <v>26</v>
      </c>
      <c r="BU137" s="9">
        <v>27</v>
      </c>
      <c r="BV137" s="9">
        <v>28</v>
      </c>
      <c r="BW137" s="9">
        <v>29</v>
      </c>
      <c r="BX137" s="9">
        <v>30</v>
      </c>
      <c r="BY137" s="9">
        <v>31</v>
      </c>
      <c r="BZ137" s="9">
        <v>32</v>
      </c>
      <c r="CA137" s="9">
        <v>33</v>
      </c>
      <c r="CB137" s="9">
        <v>34</v>
      </c>
      <c r="CC137" s="9">
        <v>35</v>
      </c>
    </row>
    <row r="138" ht="15" customHeight="1" outlineLevel="1" spans="2:81">
      <c r="B138" s="10">
        <v>201506</v>
      </c>
      <c r="C138" s="11">
        <f t="shared" ref="C138:AK138" si="17">IF(C7="","",C7+C99)</f>
        <v>1426.4</v>
      </c>
      <c r="D138" s="11">
        <f t="shared" si="17"/>
        <v>24435.2</v>
      </c>
      <c r="E138" s="11">
        <f t="shared" si="17"/>
        <v>24435.2</v>
      </c>
      <c r="F138" s="11">
        <f t="shared" si="17"/>
        <v>24435.2</v>
      </c>
      <c r="G138" s="11">
        <f t="shared" si="17"/>
        <v>73884.66</v>
      </c>
      <c r="H138" s="11">
        <f t="shared" si="17"/>
        <v>73884.66</v>
      </c>
      <c r="I138" s="11">
        <f t="shared" si="17"/>
        <v>73884.66</v>
      </c>
      <c r="J138" s="11">
        <f t="shared" si="17"/>
        <v>24435.2</v>
      </c>
      <c r="K138" s="11">
        <f t="shared" si="17"/>
        <v>24435.2</v>
      </c>
      <c r="L138" s="11">
        <f t="shared" si="17"/>
        <v>24435.2</v>
      </c>
      <c r="M138" s="11">
        <f t="shared" si="17"/>
        <v>24435.2</v>
      </c>
      <c r="N138" s="11">
        <f t="shared" si="17"/>
        <v>24435.2</v>
      </c>
      <c r="O138" s="11">
        <f t="shared" si="17"/>
        <v>24435.2</v>
      </c>
      <c r="P138" s="11">
        <f t="shared" si="17"/>
        <v>24435.2</v>
      </c>
      <c r="Q138" s="11">
        <f t="shared" si="17"/>
        <v>24435.2</v>
      </c>
      <c r="R138" s="11">
        <f t="shared" si="17"/>
        <v>24435.2</v>
      </c>
      <c r="S138" s="11">
        <f t="shared" si="17"/>
        <v>24435.2</v>
      </c>
      <c r="T138" s="11">
        <f t="shared" si="17"/>
        <v>24435.2</v>
      </c>
      <c r="U138" s="11">
        <f t="shared" si="17"/>
        <v>24435.2</v>
      </c>
      <c r="V138" s="11">
        <f t="shared" si="17"/>
        <v>24435.2</v>
      </c>
      <c r="W138" s="11">
        <f t="shared" si="17"/>
        <v>24435.2</v>
      </c>
      <c r="X138" s="11">
        <f t="shared" si="17"/>
        <v>24435.2</v>
      </c>
      <c r="Y138" s="11">
        <f t="shared" si="17"/>
        <v>24435.2</v>
      </c>
      <c r="Z138" s="11">
        <f t="shared" si="17"/>
        <v>24435.2</v>
      </c>
      <c r="AA138" s="11">
        <f t="shared" si="17"/>
        <v>24435.2</v>
      </c>
      <c r="AB138" s="11">
        <f t="shared" si="17"/>
        <v>24435.2</v>
      </c>
      <c r="AC138" s="11">
        <f t="shared" si="17"/>
        <v>24435.2</v>
      </c>
      <c r="AD138" s="11">
        <f t="shared" si="17"/>
        <v>24435.2</v>
      </c>
      <c r="AE138" s="11">
        <f t="shared" si="17"/>
        <v>24435.2</v>
      </c>
      <c r="AF138" s="11">
        <f t="shared" si="17"/>
        <v>24435.2</v>
      </c>
      <c r="AG138" s="11">
        <f t="shared" si="17"/>
        <v>24435.2</v>
      </c>
      <c r="AH138" s="11">
        <f t="shared" si="17"/>
        <v>24435.2</v>
      </c>
      <c r="AI138" s="11">
        <f t="shared" si="17"/>
        <v>24435.2</v>
      </c>
      <c r="AJ138" s="11">
        <f t="shared" si="17"/>
        <v>24435.2</v>
      </c>
      <c r="AK138" s="11">
        <f t="shared" si="17"/>
        <v>24435.2</v>
      </c>
      <c r="AT138" s="10">
        <v>201506</v>
      </c>
      <c r="AU138" s="11" t="str">
        <f t="shared" ref="AU138:CC138" si="18">IF(AU7="","",AU7+AU99)</f>
        <v/>
      </c>
      <c r="AV138" s="11" t="str">
        <f t="shared" si="18"/>
        <v/>
      </c>
      <c r="AW138" s="11" t="str">
        <f t="shared" si="18"/>
        <v/>
      </c>
      <c r="AX138" s="11">
        <f t="shared" si="18"/>
        <v>403212</v>
      </c>
      <c r="AY138" s="11">
        <f t="shared" si="18"/>
        <v>0</v>
      </c>
      <c r="AZ138" s="11">
        <f t="shared" si="18"/>
        <v>0</v>
      </c>
      <c r="BA138" s="11">
        <f t="shared" si="18"/>
        <v>0</v>
      </c>
      <c r="BB138" s="11">
        <f t="shared" si="18"/>
        <v>0</v>
      </c>
      <c r="BC138" s="11">
        <f t="shared" si="18"/>
        <v>0</v>
      </c>
      <c r="BD138" s="11">
        <f t="shared" si="18"/>
        <v>0</v>
      </c>
      <c r="BE138" s="11">
        <f t="shared" si="18"/>
        <v>0</v>
      </c>
      <c r="BF138" s="11">
        <f t="shared" si="18"/>
        <v>0</v>
      </c>
      <c r="BG138" s="11">
        <f t="shared" si="18"/>
        <v>0</v>
      </c>
      <c r="BH138" s="11">
        <f t="shared" si="18"/>
        <v>0</v>
      </c>
      <c r="BI138" s="11">
        <f t="shared" si="18"/>
        <v>0</v>
      </c>
      <c r="BJ138" s="11">
        <f t="shared" si="18"/>
        <v>0</v>
      </c>
      <c r="BK138" s="11">
        <f t="shared" si="18"/>
        <v>0</v>
      </c>
      <c r="BL138" s="11">
        <f t="shared" si="18"/>
        <v>0</v>
      </c>
      <c r="BM138" s="11">
        <f t="shared" si="18"/>
        <v>0</v>
      </c>
      <c r="BN138" s="11">
        <f t="shared" si="18"/>
        <v>0</v>
      </c>
      <c r="BO138" s="11">
        <f t="shared" si="18"/>
        <v>0</v>
      </c>
      <c r="BP138" s="11">
        <f t="shared" si="18"/>
        <v>0</v>
      </c>
      <c r="BQ138" s="11">
        <f t="shared" si="18"/>
        <v>0</v>
      </c>
      <c r="BR138" s="11">
        <f t="shared" si="18"/>
        <v>0</v>
      </c>
      <c r="BS138" s="11">
        <f t="shared" si="18"/>
        <v>0</v>
      </c>
      <c r="BT138" s="11">
        <f t="shared" si="18"/>
        <v>0</v>
      </c>
      <c r="BU138" s="11">
        <f t="shared" si="18"/>
        <v>0</v>
      </c>
      <c r="BV138" s="11">
        <f t="shared" si="18"/>
        <v>0</v>
      </c>
      <c r="BW138" s="11">
        <f t="shared" si="18"/>
        <v>0</v>
      </c>
      <c r="BX138" s="11">
        <f t="shared" si="18"/>
        <v>0</v>
      </c>
      <c r="BY138" s="11">
        <f t="shared" si="18"/>
        <v>0</v>
      </c>
      <c r="BZ138" s="11">
        <f t="shared" si="18"/>
        <v>0</v>
      </c>
      <c r="CA138" s="11">
        <f t="shared" si="18"/>
        <v>0</v>
      </c>
      <c r="CB138" s="11">
        <f t="shared" si="18"/>
        <v>0</v>
      </c>
      <c r="CC138" s="11">
        <f t="shared" si="18"/>
        <v>0</v>
      </c>
    </row>
    <row r="139" ht="15" customHeight="1" outlineLevel="1" spans="2:81">
      <c r="B139" s="10">
        <v>201509</v>
      </c>
      <c r="C139" s="11">
        <f t="shared" ref="C139:AJ139" si="19">IF(C8="","",C8+C100)</f>
        <v>58684.82</v>
      </c>
      <c r="D139" s="11">
        <f t="shared" si="19"/>
        <v>115364.82</v>
      </c>
      <c r="E139" s="11">
        <f t="shared" si="19"/>
        <v>128421.84</v>
      </c>
      <c r="F139" s="11">
        <f t="shared" si="19"/>
        <v>123421.84</v>
      </c>
      <c r="G139" s="11">
        <f t="shared" si="19"/>
        <v>123421.84</v>
      </c>
      <c r="H139" s="11">
        <f t="shared" si="19"/>
        <v>123421.84</v>
      </c>
      <c r="I139" s="11">
        <f t="shared" si="19"/>
        <v>123421.84</v>
      </c>
      <c r="J139" s="11">
        <f t="shared" si="19"/>
        <v>123421.84</v>
      </c>
      <c r="K139" s="11">
        <f t="shared" si="19"/>
        <v>123421.84</v>
      </c>
      <c r="L139" s="11">
        <f t="shared" si="19"/>
        <v>123421.84</v>
      </c>
      <c r="M139" s="11">
        <f t="shared" si="19"/>
        <v>123421.84</v>
      </c>
      <c r="N139" s="11">
        <f t="shared" si="19"/>
        <v>123421.84</v>
      </c>
      <c r="O139" s="11">
        <f t="shared" si="19"/>
        <v>123421.84</v>
      </c>
      <c r="P139" s="11">
        <f t="shared" si="19"/>
        <v>123421.84</v>
      </c>
      <c r="Q139" s="11">
        <f t="shared" si="19"/>
        <v>123421.84</v>
      </c>
      <c r="R139" s="11">
        <f t="shared" si="19"/>
        <v>123421.84</v>
      </c>
      <c r="S139" s="11">
        <f t="shared" si="19"/>
        <v>123421.84</v>
      </c>
      <c r="T139" s="11">
        <f t="shared" si="19"/>
        <v>123421.84</v>
      </c>
      <c r="U139" s="11">
        <f t="shared" si="19"/>
        <v>123421.84</v>
      </c>
      <c r="V139" s="11">
        <f t="shared" si="19"/>
        <v>123421.84</v>
      </c>
      <c r="W139" s="11">
        <f t="shared" si="19"/>
        <v>123421.84</v>
      </c>
      <c r="X139" s="11">
        <f t="shared" si="19"/>
        <v>123421.84</v>
      </c>
      <c r="Y139" s="11">
        <f t="shared" si="19"/>
        <v>123421.84</v>
      </c>
      <c r="Z139" s="11">
        <f t="shared" si="19"/>
        <v>123421.84</v>
      </c>
      <c r="AA139" s="11">
        <f t="shared" si="19"/>
        <v>123421.84</v>
      </c>
      <c r="AB139" s="11">
        <f t="shared" si="19"/>
        <v>123421.84</v>
      </c>
      <c r="AC139" s="11">
        <f t="shared" si="19"/>
        <v>123421.84</v>
      </c>
      <c r="AD139" s="11">
        <f t="shared" si="19"/>
        <v>123421.84</v>
      </c>
      <c r="AE139" s="11">
        <f t="shared" si="19"/>
        <v>123421.84</v>
      </c>
      <c r="AF139" s="11">
        <f t="shared" si="19"/>
        <v>123421.84</v>
      </c>
      <c r="AG139" s="11">
        <f t="shared" si="19"/>
        <v>123421.84</v>
      </c>
      <c r="AH139" s="11">
        <f t="shared" si="19"/>
        <v>123421.84</v>
      </c>
      <c r="AI139" s="11">
        <f t="shared" si="19"/>
        <v>123421.84</v>
      </c>
      <c r="AJ139" s="11">
        <f t="shared" si="19"/>
        <v>123421.84</v>
      </c>
      <c r="AK139" s="11" t="s">
        <v>25</v>
      </c>
      <c r="AT139" s="10">
        <v>201509</v>
      </c>
      <c r="AU139" s="11" t="str">
        <f t="shared" ref="AU139:CB139" si="20">IF(AU8="","",AU8+AU100)</f>
        <v/>
      </c>
      <c r="AV139" s="11" t="str">
        <f t="shared" si="20"/>
        <v/>
      </c>
      <c r="AW139" s="11" t="str">
        <f t="shared" si="20"/>
        <v/>
      </c>
      <c r="AX139" s="11">
        <f t="shared" si="20"/>
        <v>403218</v>
      </c>
      <c r="AY139" s="11">
        <f t="shared" si="20"/>
        <v>0</v>
      </c>
      <c r="AZ139" s="11">
        <f t="shared" si="20"/>
        <v>0</v>
      </c>
      <c r="BA139" s="11">
        <f t="shared" si="20"/>
        <v>0</v>
      </c>
      <c r="BB139" s="11">
        <f t="shared" si="20"/>
        <v>0</v>
      </c>
      <c r="BC139" s="11">
        <f t="shared" si="20"/>
        <v>0</v>
      </c>
      <c r="BD139" s="11">
        <f t="shared" si="20"/>
        <v>0</v>
      </c>
      <c r="BE139" s="11">
        <f t="shared" si="20"/>
        <v>0</v>
      </c>
      <c r="BF139" s="11">
        <f t="shared" si="20"/>
        <v>0</v>
      </c>
      <c r="BG139" s="11">
        <f t="shared" si="20"/>
        <v>0</v>
      </c>
      <c r="BH139" s="11">
        <f t="shared" si="20"/>
        <v>0</v>
      </c>
      <c r="BI139" s="11">
        <f t="shared" si="20"/>
        <v>0</v>
      </c>
      <c r="BJ139" s="11">
        <f t="shared" si="20"/>
        <v>0</v>
      </c>
      <c r="BK139" s="11">
        <f t="shared" si="20"/>
        <v>0</v>
      </c>
      <c r="BL139" s="11">
        <f t="shared" si="20"/>
        <v>0</v>
      </c>
      <c r="BM139" s="11">
        <f t="shared" si="20"/>
        <v>0</v>
      </c>
      <c r="BN139" s="11">
        <f t="shared" si="20"/>
        <v>0</v>
      </c>
      <c r="BO139" s="11">
        <f t="shared" si="20"/>
        <v>0</v>
      </c>
      <c r="BP139" s="11">
        <f t="shared" si="20"/>
        <v>0</v>
      </c>
      <c r="BQ139" s="11">
        <f t="shared" si="20"/>
        <v>0</v>
      </c>
      <c r="BR139" s="11">
        <f t="shared" si="20"/>
        <v>0</v>
      </c>
      <c r="BS139" s="11">
        <f t="shared" si="20"/>
        <v>0</v>
      </c>
      <c r="BT139" s="11">
        <f t="shared" si="20"/>
        <v>0</v>
      </c>
      <c r="BU139" s="11">
        <f t="shared" si="20"/>
        <v>0</v>
      </c>
      <c r="BV139" s="11">
        <f t="shared" si="20"/>
        <v>0</v>
      </c>
      <c r="BW139" s="11">
        <f t="shared" si="20"/>
        <v>0</v>
      </c>
      <c r="BX139" s="11">
        <f t="shared" si="20"/>
        <v>0</v>
      </c>
      <c r="BY139" s="11">
        <f t="shared" si="20"/>
        <v>0</v>
      </c>
      <c r="BZ139" s="11">
        <f t="shared" si="20"/>
        <v>0</v>
      </c>
      <c r="CA139" s="11">
        <f t="shared" si="20"/>
        <v>0</v>
      </c>
      <c r="CB139" s="11">
        <f t="shared" si="20"/>
        <v>0</v>
      </c>
      <c r="CC139" s="11" t="s">
        <v>25</v>
      </c>
    </row>
    <row r="140" ht="15" customHeight="1" outlineLevel="1" spans="2:81">
      <c r="B140" s="10">
        <v>201512</v>
      </c>
      <c r="C140" s="11">
        <f t="shared" ref="C140:AI140" si="21">IF(C9="","",C9+C101)</f>
        <v>43480.8</v>
      </c>
      <c r="D140" s="11">
        <f t="shared" si="21"/>
        <v>99126.45</v>
      </c>
      <c r="E140" s="11">
        <f t="shared" si="21"/>
        <v>93485.85</v>
      </c>
      <c r="F140" s="11">
        <f t="shared" si="21"/>
        <v>87210.92</v>
      </c>
      <c r="G140" s="11">
        <f t="shared" si="21"/>
        <v>87210.92</v>
      </c>
      <c r="H140" s="11">
        <f t="shared" si="21"/>
        <v>87210.92</v>
      </c>
      <c r="I140" s="11">
        <f t="shared" si="21"/>
        <v>87210.92</v>
      </c>
      <c r="J140" s="11">
        <f t="shared" si="21"/>
        <v>87210.92</v>
      </c>
      <c r="K140" s="11">
        <f t="shared" si="21"/>
        <v>87210.92</v>
      </c>
      <c r="L140" s="11">
        <f t="shared" si="21"/>
        <v>87210.92</v>
      </c>
      <c r="M140" s="11">
        <f t="shared" si="21"/>
        <v>87210.92</v>
      </c>
      <c r="N140" s="11">
        <f t="shared" si="21"/>
        <v>87210.92</v>
      </c>
      <c r="O140" s="11">
        <f t="shared" si="21"/>
        <v>87210.92</v>
      </c>
      <c r="P140" s="11">
        <f t="shared" si="21"/>
        <v>87210.92</v>
      </c>
      <c r="Q140" s="11">
        <f t="shared" si="21"/>
        <v>87210.92</v>
      </c>
      <c r="R140" s="11">
        <f t="shared" si="21"/>
        <v>87210.92</v>
      </c>
      <c r="S140" s="11">
        <f t="shared" si="21"/>
        <v>87210.92</v>
      </c>
      <c r="T140" s="11">
        <f t="shared" si="21"/>
        <v>87210.92</v>
      </c>
      <c r="U140" s="11">
        <f t="shared" si="21"/>
        <v>87210.92</v>
      </c>
      <c r="V140" s="11">
        <f t="shared" si="21"/>
        <v>87210.92</v>
      </c>
      <c r="W140" s="11">
        <f t="shared" si="21"/>
        <v>87210.92</v>
      </c>
      <c r="X140" s="11">
        <f t="shared" si="21"/>
        <v>87210.92</v>
      </c>
      <c r="Y140" s="11">
        <f t="shared" si="21"/>
        <v>87210.92</v>
      </c>
      <c r="Z140" s="11">
        <f t="shared" si="21"/>
        <v>87210.92</v>
      </c>
      <c r="AA140" s="11">
        <f t="shared" si="21"/>
        <v>87210.92</v>
      </c>
      <c r="AB140" s="11">
        <f t="shared" si="21"/>
        <v>87210.92</v>
      </c>
      <c r="AC140" s="11">
        <f t="shared" si="21"/>
        <v>87210.92</v>
      </c>
      <c r="AD140" s="11">
        <f t="shared" si="21"/>
        <v>87210.92</v>
      </c>
      <c r="AE140" s="11">
        <f t="shared" si="21"/>
        <v>87210.92</v>
      </c>
      <c r="AF140" s="11">
        <f t="shared" si="21"/>
        <v>87210.92</v>
      </c>
      <c r="AG140" s="11">
        <f t="shared" si="21"/>
        <v>87210.92</v>
      </c>
      <c r="AH140" s="11">
        <f t="shared" si="21"/>
        <v>87210.92</v>
      </c>
      <c r="AI140" s="11">
        <f t="shared" si="21"/>
        <v>87210.92</v>
      </c>
      <c r="AJ140" s="11" t="s">
        <v>25</v>
      </c>
      <c r="AK140" s="11" t="s">
        <v>25</v>
      </c>
      <c r="AT140" s="10">
        <v>201512</v>
      </c>
      <c r="AU140" s="11" t="str">
        <f t="shared" ref="AU140:CA140" si="22">IF(AU9="","",AU9+AU101)</f>
        <v/>
      </c>
      <c r="AV140" s="11" t="str">
        <f t="shared" si="22"/>
        <v/>
      </c>
      <c r="AW140" s="11" t="str">
        <f t="shared" si="22"/>
        <v/>
      </c>
      <c r="AX140" s="11">
        <f t="shared" si="22"/>
        <v>403224</v>
      </c>
      <c r="AY140" s="11">
        <f t="shared" si="22"/>
        <v>0</v>
      </c>
      <c r="AZ140" s="11">
        <f t="shared" si="22"/>
        <v>0</v>
      </c>
      <c r="BA140" s="11">
        <f t="shared" si="22"/>
        <v>0</v>
      </c>
      <c r="BB140" s="11">
        <f t="shared" si="22"/>
        <v>0</v>
      </c>
      <c r="BC140" s="11">
        <f t="shared" si="22"/>
        <v>0</v>
      </c>
      <c r="BD140" s="11">
        <f t="shared" si="22"/>
        <v>0</v>
      </c>
      <c r="BE140" s="11">
        <f t="shared" si="22"/>
        <v>0</v>
      </c>
      <c r="BF140" s="11">
        <f t="shared" si="22"/>
        <v>0</v>
      </c>
      <c r="BG140" s="11">
        <f t="shared" si="22"/>
        <v>0</v>
      </c>
      <c r="BH140" s="11">
        <f t="shared" si="22"/>
        <v>0</v>
      </c>
      <c r="BI140" s="11">
        <f t="shared" si="22"/>
        <v>0</v>
      </c>
      <c r="BJ140" s="11">
        <f t="shared" si="22"/>
        <v>0</v>
      </c>
      <c r="BK140" s="11">
        <f t="shared" si="22"/>
        <v>0</v>
      </c>
      <c r="BL140" s="11">
        <f t="shared" si="22"/>
        <v>0</v>
      </c>
      <c r="BM140" s="11">
        <f t="shared" si="22"/>
        <v>0</v>
      </c>
      <c r="BN140" s="11">
        <f t="shared" si="22"/>
        <v>0</v>
      </c>
      <c r="BO140" s="11">
        <f t="shared" si="22"/>
        <v>0</v>
      </c>
      <c r="BP140" s="11">
        <f t="shared" si="22"/>
        <v>0</v>
      </c>
      <c r="BQ140" s="11">
        <f t="shared" si="22"/>
        <v>0</v>
      </c>
      <c r="BR140" s="11">
        <f t="shared" si="22"/>
        <v>0</v>
      </c>
      <c r="BS140" s="11">
        <f t="shared" si="22"/>
        <v>0</v>
      </c>
      <c r="BT140" s="11">
        <f t="shared" si="22"/>
        <v>0</v>
      </c>
      <c r="BU140" s="11">
        <f t="shared" si="22"/>
        <v>0</v>
      </c>
      <c r="BV140" s="11">
        <f t="shared" si="22"/>
        <v>0</v>
      </c>
      <c r="BW140" s="11">
        <f t="shared" si="22"/>
        <v>0</v>
      </c>
      <c r="BX140" s="11">
        <f t="shared" si="22"/>
        <v>0</v>
      </c>
      <c r="BY140" s="11">
        <f t="shared" si="22"/>
        <v>0</v>
      </c>
      <c r="BZ140" s="11">
        <f t="shared" si="22"/>
        <v>0</v>
      </c>
      <c r="CA140" s="11">
        <f t="shared" si="22"/>
        <v>0</v>
      </c>
      <c r="CB140" s="11" t="s">
        <v>25</v>
      </c>
      <c r="CC140" s="11" t="s">
        <v>25</v>
      </c>
    </row>
    <row r="141" ht="15" customHeight="1" outlineLevel="1" spans="2:81">
      <c r="B141" s="10">
        <v>201603</v>
      </c>
      <c r="C141" s="11">
        <f t="shared" ref="C141:AH141" si="23">IF(C10="","",C10+C102)</f>
        <v>5336</v>
      </c>
      <c r="D141" s="11">
        <f t="shared" si="23"/>
        <v>75375.32</v>
      </c>
      <c r="E141" s="11">
        <f t="shared" si="23"/>
        <v>13376</v>
      </c>
      <c r="F141" s="11">
        <f t="shared" si="23"/>
        <v>13376</v>
      </c>
      <c r="G141" s="11">
        <f t="shared" si="23"/>
        <v>13376</v>
      </c>
      <c r="H141" s="11">
        <f t="shared" si="23"/>
        <v>13376</v>
      </c>
      <c r="I141" s="11">
        <f t="shared" si="23"/>
        <v>13376</v>
      </c>
      <c r="J141" s="11">
        <f t="shared" si="23"/>
        <v>13376</v>
      </c>
      <c r="K141" s="11">
        <f t="shared" si="23"/>
        <v>13376</v>
      </c>
      <c r="L141" s="11">
        <f t="shared" si="23"/>
        <v>13376</v>
      </c>
      <c r="M141" s="11">
        <f t="shared" si="23"/>
        <v>13376</v>
      </c>
      <c r="N141" s="11">
        <f t="shared" si="23"/>
        <v>13376</v>
      </c>
      <c r="O141" s="11">
        <f t="shared" si="23"/>
        <v>13376</v>
      </c>
      <c r="P141" s="11">
        <f t="shared" si="23"/>
        <v>13376</v>
      </c>
      <c r="Q141" s="11">
        <f t="shared" si="23"/>
        <v>13376</v>
      </c>
      <c r="R141" s="11">
        <f t="shared" si="23"/>
        <v>13376</v>
      </c>
      <c r="S141" s="11">
        <f t="shared" si="23"/>
        <v>13376</v>
      </c>
      <c r="T141" s="11">
        <f t="shared" si="23"/>
        <v>13376</v>
      </c>
      <c r="U141" s="11">
        <f t="shared" si="23"/>
        <v>13376</v>
      </c>
      <c r="V141" s="11">
        <f t="shared" si="23"/>
        <v>13376</v>
      </c>
      <c r="W141" s="11">
        <f t="shared" si="23"/>
        <v>13376</v>
      </c>
      <c r="X141" s="11">
        <f t="shared" si="23"/>
        <v>13376</v>
      </c>
      <c r="Y141" s="11">
        <f t="shared" si="23"/>
        <v>13376</v>
      </c>
      <c r="Z141" s="11">
        <f t="shared" si="23"/>
        <v>13376</v>
      </c>
      <c r="AA141" s="11">
        <f t="shared" si="23"/>
        <v>13376</v>
      </c>
      <c r="AB141" s="11">
        <f t="shared" si="23"/>
        <v>13376</v>
      </c>
      <c r="AC141" s="11">
        <f t="shared" si="23"/>
        <v>13376</v>
      </c>
      <c r="AD141" s="11">
        <f t="shared" si="23"/>
        <v>13376</v>
      </c>
      <c r="AE141" s="11">
        <f t="shared" si="23"/>
        <v>13376</v>
      </c>
      <c r="AF141" s="11">
        <f t="shared" si="23"/>
        <v>13376</v>
      </c>
      <c r="AG141" s="11">
        <f t="shared" si="23"/>
        <v>13376</v>
      </c>
      <c r="AH141" s="11">
        <f t="shared" si="23"/>
        <v>13376</v>
      </c>
      <c r="AI141" s="11" t="s">
        <v>25</v>
      </c>
      <c r="AJ141" s="11" t="s">
        <v>25</v>
      </c>
      <c r="AK141" s="11" t="s">
        <v>25</v>
      </c>
      <c r="AT141" s="10">
        <v>201603</v>
      </c>
      <c r="AU141" s="11" t="str">
        <f t="shared" ref="AU141:BZ141" si="24">IF(AU10="","",AU10+AU102)</f>
        <v/>
      </c>
      <c r="AV141" s="11" t="str">
        <f t="shared" si="24"/>
        <v/>
      </c>
      <c r="AW141" s="11" t="str">
        <f t="shared" si="24"/>
        <v/>
      </c>
      <c r="AX141" s="11">
        <f t="shared" si="24"/>
        <v>403406</v>
      </c>
      <c r="AY141" s="11">
        <f t="shared" si="24"/>
        <v>0</v>
      </c>
      <c r="AZ141" s="11">
        <f t="shared" si="24"/>
        <v>0</v>
      </c>
      <c r="BA141" s="11">
        <f t="shared" si="24"/>
        <v>0</v>
      </c>
      <c r="BB141" s="11">
        <f t="shared" si="24"/>
        <v>0</v>
      </c>
      <c r="BC141" s="11">
        <f t="shared" si="24"/>
        <v>0</v>
      </c>
      <c r="BD141" s="11">
        <f t="shared" si="24"/>
        <v>0</v>
      </c>
      <c r="BE141" s="11">
        <f t="shared" si="24"/>
        <v>0</v>
      </c>
      <c r="BF141" s="11">
        <f t="shared" si="24"/>
        <v>0</v>
      </c>
      <c r="BG141" s="11">
        <f t="shared" si="24"/>
        <v>0</v>
      </c>
      <c r="BH141" s="11">
        <f t="shared" si="24"/>
        <v>0</v>
      </c>
      <c r="BI141" s="11">
        <f t="shared" si="24"/>
        <v>0</v>
      </c>
      <c r="BJ141" s="11">
        <f t="shared" si="24"/>
        <v>0</v>
      </c>
      <c r="BK141" s="11">
        <f t="shared" si="24"/>
        <v>0</v>
      </c>
      <c r="BL141" s="11">
        <f t="shared" si="24"/>
        <v>0</v>
      </c>
      <c r="BM141" s="11">
        <f t="shared" si="24"/>
        <v>0</v>
      </c>
      <c r="BN141" s="11">
        <f t="shared" si="24"/>
        <v>0</v>
      </c>
      <c r="BO141" s="11">
        <f t="shared" si="24"/>
        <v>0</v>
      </c>
      <c r="BP141" s="11">
        <f t="shared" si="24"/>
        <v>0</v>
      </c>
      <c r="BQ141" s="11">
        <f t="shared" si="24"/>
        <v>0</v>
      </c>
      <c r="BR141" s="11">
        <f t="shared" si="24"/>
        <v>0</v>
      </c>
      <c r="BS141" s="11">
        <f t="shared" si="24"/>
        <v>0</v>
      </c>
      <c r="BT141" s="11">
        <f t="shared" si="24"/>
        <v>0</v>
      </c>
      <c r="BU141" s="11">
        <f t="shared" si="24"/>
        <v>0</v>
      </c>
      <c r="BV141" s="11">
        <f t="shared" si="24"/>
        <v>0</v>
      </c>
      <c r="BW141" s="11">
        <f t="shared" si="24"/>
        <v>0</v>
      </c>
      <c r="BX141" s="11">
        <f t="shared" si="24"/>
        <v>0</v>
      </c>
      <c r="BY141" s="11">
        <f t="shared" si="24"/>
        <v>0</v>
      </c>
      <c r="BZ141" s="11">
        <f t="shared" si="24"/>
        <v>0</v>
      </c>
      <c r="CA141" s="11" t="s">
        <v>25</v>
      </c>
      <c r="CB141" s="11" t="s">
        <v>25</v>
      </c>
      <c r="CC141" s="11" t="s">
        <v>25</v>
      </c>
    </row>
    <row r="142" ht="15" customHeight="1" outlineLevel="1" spans="2:81">
      <c r="B142" s="10">
        <v>201606</v>
      </c>
      <c r="C142" s="11">
        <f t="shared" ref="C142:AG142" si="25">IF(C11="","",C11+C103)</f>
        <v>804538.11</v>
      </c>
      <c r="D142" s="11">
        <f t="shared" si="25"/>
        <v>265816.97</v>
      </c>
      <c r="E142" s="11">
        <f t="shared" si="25"/>
        <v>665816.96</v>
      </c>
      <c r="F142" s="11">
        <f t="shared" si="25"/>
        <v>653267.1</v>
      </c>
      <c r="G142" s="11">
        <f t="shared" si="25"/>
        <v>653267.1</v>
      </c>
      <c r="H142" s="11">
        <f t="shared" si="25"/>
        <v>653267.1</v>
      </c>
      <c r="I142" s="11">
        <f t="shared" si="25"/>
        <v>653267.1</v>
      </c>
      <c r="J142" s="11">
        <f t="shared" si="25"/>
        <v>653267.1</v>
      </c>
      <c r="K142" s="11">
        <f t="shared" si="25"/>
        <v>653267.1</v>
      </c>
      <c r="L142" s="11">
        <f t="shared" si="25"/>
        <v>653267.1</v>
      </c>
      <c r="M142" s="11">
        <f t="shared" si="25"/>
        <v>653267.1</v>
      </c>
      <c r="N142" s="11">
        <f t="shared" si="25"/>
        <v>653267.1</v>
      </c>
      <c r="O142" s="11">
        <f t="shared" si="25"/>
        <v>485298.91</v>
      </c>
      <c r="P142" s="11">
        <f t="shared" si="25"/>
        <v>485298.91</v>
      </c>
      <c r="Q142" s="11">
        <f t="shared" si="25"/>
        <v>485298.91</v>
      </c>
      <c r="R142" s="11">
        <f t="shared" si="25"/>
        <v>485298.91</v>
      </c>
      <c r="S142" s="11">
        <f t="shared" si="25"/>
        <v>485298.91</v>
      </c>
      <c r="T142" s="11">
        <f t="shared" si="25"/>
        <v>485298.91</v>
      </c>
      <c r="U142" s="11">
        <f t="shared" si="25"/>
        <v>485298.91</v>
      </c>
      <c r="V142" s="11">
        <f t="shared" si="25"/>
        <v>485298.91</v>
      </c>
      <c r="W142" s="11">
        <f t="shared" si="25"/>
        <v>485298.91</v>
      </c>
      <c r="X142" s="11">
        <f t="shared" si="25"/>
        <v>485298.91</v>
      </c>
      <c r="Y142" s="11">
        <f t="shared" si="25"/>
        <v>485298.91</v>
      </c>
      <c r="Z142" s="11">
        <f t="shared" si="25"/>
        <v>485298.91</v>
      </c>
      <c r="AA142" s="11">
        <f t="shared" si="25"/>
        <v>485298.91</v>
      </c>
      <c r="AB142" s="11">
        <f t="shared" si="25"/>
        <v>485298.91</v>
      </c>
      <c r="AC142" s="11">
        <f t="shared" si="25"/>
        <v>485298.91</v>
      </c>
      <c r="AD142" s="11">
        <f t="shared" si="25"/>
        <v>485298.91</v>
      </c>
      <c r="AE142" s="11">
        <f t="shared" si="25"/>
        <v>485298.91</v>
      </c>
      <c r="AF142" s="11">
        <f t="shared" si="25"/>
        <v>485298.91</v>
      </c>
      <c r="AG142" s="11">
        <f t="shared" si="25"/>
        <v>485298.91</v>
      </c>
      <c r="AH142" s="11" t="s">
        <v>25</v>
      </c>
      <c r="AI142" s="11" t="s">
        <v>25</v>
      </c>
      <c r="AJ142" s="11" t="s">
        <v>25</v>
      </c>
      <c r="AK142" s="11" t="s">
        <v>25</v>
      </c>
      <c r="AT142" s="10">
        <v>201606</v>
      </c>
      <c r="AU142" s="11" t="str">
        <f t="shared" ref="AU142:BY142" si="26">IF(AU11="","",AU11+AU103)</f>
        <v/>
      </c>
      <c r="AV142" s="11" t="str">
        <f t="shared" si="26"/>
        <v/>
      </c>
      <c r="AW142" s="11" t="str">
        <f t="shared" si="26"/>
        <v/>
      </c>
      <c r="AX142" s="11">
        <f t="shared" si="26"/>
        <v>403412</v>
      </c>
      <c r="AY142" s="11">
        <f t="shared" si="26"/>
        <v>0</v>
      </c>
      <c r="AZ142" s="11">
        <f t="shared" si="26"/>
        <v>0</v>
      </c>
      <c r="BA142" s="11">
        <f t="shared" si="26"/>
        <v>0</v>
      </c>
      <c r="BB142" s="11">
        <f t="shared" si="26"/>
        <v>0</v>
      </c>
      <c r="BC142" s="11">
        <f t="shared" si="26"/>
        <v>0</v>
      </c>
      <c r="BD142" s="11">
        <f t="shared" si="26"/>
        <v>0</v>
      </c>
      <c r="BE142" s="11">
        <f t="shared" si="26"/>
        <v>0</v>
      </c>
      <c r="BF142" s="11">
        <f t="shared" si="26"/>
        <v>0</v>
      </c>
      <c r="BG142" s="11">
        <f t="shared" si="26"/>
        <v>0</v>
      </c>
      <c r="BH142" s="11">
        <f t="shared" si="26"/>
        <v>0</v>
      </c>
      <c r="BI142" s="11">
        <f t="shared" si="26"/>
        <v>0</v>
      </c>
      <c r="BJ142" s="11">
        <f t="shared" si="26"/>
        <v>0</v>
      </c>
      <c r="BK142" s="11">
        <f t="shared" si="26"/>
        <v>0</v>
      </c>
      <c r="BL142" s="11">
        <f t="shared" si="26"/>
        <v>0</v>
      </c>
      <c r="BM142" s="11">
        <f t="shared" si="26"/>
        <v>0</v>
      </c>
      <c r="BN142" s="11">
        <f t="shared" si="26"/>
        <v>0</v>
      </c>
      <c r="BO142" s="11">
        <f t="shared" si="26"/>
        <v>0</v>
      </c>
      <c r="BP142" s="11">
        <f t="shared" si="26"/>
        <v>0</v>
      </c>
      <c r="BQ142" s="11">
        <f t="shared" si="26"/>
        <v>0</v>
      </c>
      <c r="BR142" s="11">
        <f t="shared" si="26"/>
        <v>0</v>
      </c>
      <c r="BS142" s="11">
        <f t="shared" si="26"/>
        <v>0</v>
      </c>
      <c r="BT142" s="11">
        <f t="shared" si="26"/>
        <v>0</v>
      </c>
      <c r="BU142" s="11">
        <f t="shared" si="26"/>
        <v>0</v>
      </c>
      <c r="BV142" s="11">
        <f t="shared" si="26"/>
        <v>0</v>
      </c>
      <c r="BW142" s="11">
        <f t="shared" si="26"/>
        <v>0</v>
      </c>
      <c r="BX142" s="11">
        <f t="shared" si="26"/>
        <v>0</v>
      </c>
      <c r="BY142" s="11">
        <f t="shared" si="26"/>
        <v>0</v>
      </c>
      <c r="BZ142" s="11" t="s">
        <v>25</v>
      </c>
      <c r="CA142" s="11" t="s">
        <v>25</v>
      </c>
      <c r="CB142" s="11" t="s">
        <v>25</v>
      </c>
      <c r="CC142" s="11" t="s">
        <v>25</v>
      </c>
    </row>
    <row r="143" ht="15" customHeight="1" outlineLevel="1" spans="2:81">
      <c r="B143" s="10">
        <v>201609</v>
      </c>
      <c r="C143" s="11">
        <f t="shared" ref="C143:AF143" si="27">IF(C12="","",C12+C104)</f>
        <v>200022.53</v>
      </c>
      <c r="D143" s="11">
        <f t="shared" si="27"/>
        <v>248286.49</v>
      </c>
      <c r="E143" s="11">
        <f t="shared" si="27"/>
        <v>187593.23</v>
      </c>
      <c r="F143" s="11">
        <f t="shared" si="27"/>
        <v>187593.23</v>
      </c>
      <c r="G143" s="11">
        <f t="shared" si="27"/>
        <v>187593.23</v>
      </c>
      <c r="H143" s="11">
        <f t="shared" si="27"/>
        <v>128628</v>
      </c>
      <c r="I143" s="11">
        <f t="shared" si="27"/>
        <v>264174.25</v>
      </c>
      <c r="J143" s="11">
        <f t="shared" si="27"/>
        <v>257899.32</v>
      </c>
      <c r="K143" s="11">
        <f t="shared" si="27"/>
        <v>257899.32</v>
      </c>
      <c r="L143" s="11">
        <f t="shared" si="27"/>
        <v>257899.32</v>
      </c>
      <c r="M143" s="11">
        <f t="shared" si="27"/>
        <v>257899.32</v>
      </c>
      <c r="N143" s="11">
        <f t="shared" si="27"/>
        <v>251624.39</v>
      </c>
      <c r="O143" s="11">
        <f t="shared" si="27"/>
        <v>251624.39</v>
      </c>
      <c r="P143" s="11">
        <f t="shared" si="27"/>
        <v>251624.39</v>
      </c>
      <c r="Q143" s="11">
        <f t="shared" si="27"/>
        <v>251624.39</v>
      </c>
      <c r="R143" s="11">
        <f t="shared" si="27"/>
        <v>251624.39</v>
      </c>
      <c r="S143" s="11">
        <f t="shared" si="27"/>
        <v>251624.39</v>
      </c>
      <c r="T143" s="11">
        <f t="shared" si="27"/>
        <v>251624.39</v>
      </c>
      <c r="U143" s="11">
        <f t="shared" si="27"/>
        <v>251624.39</v>
      </c>
      <c r="V143" s="11">
        <f t="shared" si="27"/>
        <v>251624.39</v>
      </c>
      <c r="W143" s="11">
        <f t="shared" si="27"/>
        <v>251624.39</v>
      </c>
      <c r="X143" s="11">
        <f t="shared" si="27"/>
        <v>251624.39</v>
      </c>
      <c r="Y143" s="11">
        <f t="shared" si="27"/>
        <v>251624.39</v>
      </c>
      <c r="Z143" s="11">
        <f t="shared" si="27"/>
        <v>251624.39</v>
      </c>
      <c r="AA143" s="11">
        <f t="shared" si="27"/>
        <v>251624.39</v>
      </c>
      <c r="AB143" s="11">
        <f t="shared" si="27"/>
        <v>251624.39</v>
      </c>
      <c r="AC143" s="11">
        <f t="shared" si="27"/>
        <v>251624.39</v>
      </c>
      <c r="AD143" s="11">
        <f t="shared" si="27"/>
        <v>251624.39</v>
      </c>
      <c r="AE143" s="11">
        <f t="shared" si="27"/>
        <v>251624.39</v>
      </c>
      <c r="AF143" s="11">
        <f t="shared" si="27"/>
        <v>251624.39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T143" s="10">
        <v>201609</v>
      </c>
      <c r="AU143" s="11" t="str">
        <f t="shared" ref="AU143:BX143" si="28">IF(AU12="","",AU12+AU104)</f>
        <v/>
      </c>
      <c r="AV143" s="11" t="str">
        <f t="shared" si="28"/>
        <v/>
      </c>
      <c r="AW143" s="11" t="str">
        <f t="shared" si="28"/>
        <v/>
      </c>
      <c r="AX143" s="11">
        <f t="shared" si="28"/>
        <v>403418</v>
      </c>
      <c r="AY143" s="11">
        <f t="shared" si="28"/>
        <v>0</v>
      </c>
      <c r="AZ143" s="11">
        <f t="shared" si="28"/>
        <v>0</v>
      </c>
      <c r="BA143" s="11">
        <f t="shared" si="28"/>
        <v>0</v>
      </c>
      <c r="BB143" s="11">
        <f t="shared" si="28"/>
        <v>0</v>
      </c>
      <c r="BC143" s="11">
        <f t="shared" si="28"/>
        <v>0</v>
      </c>
      <c r="BD143" s="11">
        <f t="shared" si="28"/>
        <v>0</v>
      </c>
      <c r="BE143" s="11">
        <f t="shared" si="28"/>
        <v>0</v>
      </c>
      <c r="BF143" s="11">
        <f t="shared" si="28"/>
        <v>0</v>
      </c>
      <c r="BG143" s="11">
        <f t="shared" si="28"/>
        <v>0</v>
      </c>
      <c r="BH143" s="11">
        <f t="shared" si="28"/>
        <v>0</v>
      </c>
      <c r="BI143" s="11">
        <f t="shared" si="28"/>
        <v>0</v>
      </c>
      <c r="BJ143" s="11">
        <f t="shared" si="28"/>
        <v>0</v>
      </c>
      <c r="BK143" s="11">
        <f t="shared" si="28"/>
        <v>0</v>
      </c>
      <c r="BL143" s="11">
        <f t="shared" si="28"/>
        <v>0</v>
      </c>
      <c r="BM143" s="11">
        <f t="shared" si="28"/>
        <v>0</v>
      </c>
      <c r="BN143" s="11">
        <f t="shared" si="28"/>
        <v>0</v>
      </c>
      <c r="BO143" s="11">
        <f t="shared" si="28"/>
        <v>0</v>
      </c>
      <c r="BP143" s="11">
        <f t="shared" si="28"/>
        <v>0</v>
      </c>
      <c r="BQ143" s="11">
        <f t="shared" si="28"/>
        <v>0</v>
      </c>
      <c r="BR143" s="11">
        <f t="shared" si="28"/>
        <v>0</v>
      </c>
      <c r="BS143" s="11">
        <f t="shared" si="28"/>
        <v>0</v>
      </c>
      <c r="BT143" s="11">
        <f t="shared" si="28"/>
        <v>0</v>
      </c>
      <c r="BU143" s="11">
        <f t="shared" si="28"/>
        <v>0</v>
      </c>
      <c r="BV143" s="11">
        <f t="shared" si="28"/>
        <v>0</v>
      </c>
      <c r="BW143" s="11">
        <f t="shared" si="28"/>
        <v>0</v>
      </c>
      <c r="BX143" s="11">
        <f t="shared" si="28"/>
        <v>0</v>
      </c>
      <c r="BY143" s="11" t="s">
        <v>25</v>
      </c>
      <c r="BZ143" s="11" t="s">
        <v>25</v>
      </c>
      <c r="CA143" s="11" t="s">
        <v>25</v>
      </c>
      <c r="CB143" s="11" t="s">
        <v>25</v>
      </c>
      <c r="CC143" s="11" t="s">
        <v>25</v>
      </c>
    </row>
    <row r="144" ht="15" customHeight="1" outlineLevel="1" spans="2:81">
      <c r="B144" s="10">
        <v>201612</v>
      </c>
      <c r="C144" s="11">
        <f t="shared" ref="C144:AE144" si="29">IF(C13="","",C13+C105)</f>
        <v>249626.68</v>
      </c>
      <c r="D144" s="11">
        <f t="shared" si="29"/>
        <v>256734.64</v>
      </c>
      <c r="E144" s="11">
        <f t="shared" si="29"/>
        <v>260984.97</v>
      </c>
      <c r="F144" s="11">
        <f t="shared" si="29"/>
        <v>615265.11</v>
      </c>
      <c r="G144" s="11">
        <f t="shared" si="29"/>
        <v>502742.74</v>
      </c>
      <c r="H144" s="11">
        <f t="shared" si="29"/>
        <v>469014.7</v>
      </c>
      <c r="I144" s="11">
        <f t="shared" si="29"/>
        <v>502742.74</v>
      </c>
      <c r="J144" s="11">
        <f t="shared" si="29"/>
        <v>542742.74</v>
      </c>
      <c r="K144" s="11">
        <f t="shared" si="29"/>
        <v>542742.74</v>
      </c>
      <c r="L144" s="11">
        <f t="shared" si="29"/>
        <v>655853.16</v>
      </c>
      <c r="M144" s="11">
        <f t="shared" si="29"/>
        <v>575853.16</v>
      </c>
      <c r="N144" s="11">
        <f t="shared" si="29"/>
        <v>575853.16</v>
      </c>
      <c r="O144" s="11">
        <f t="shared" si="29"/>
        <v>575853.16</v>
      </c>
      <c r="P144" s="11">
        <f t="shared" si="29"/>
        <v>575853.16</v>
      </c>
      <c r="Q144" s="11">
        <f t="shared" si="29"/>
        <v>575853.16</v>
      </c>
      <c r="R144" s="11">
        <f t="shared" si="29"/>
        <v>575853.16</v>
      </c>
      <c r="S144" s="11">
        <f t="shared" si="29"/>
        <v>575853.16</v>
      </c>
      <c r="T144" s="11">
        <f t="shared" si="29"/>
        <v>575853.16</v>
      </c>
      <c r="U144" s="11">
        <f t="shared" si="29"/>
        <v>575853.16</v>
      </c>
      <c r="V144" s="11">
        <f t="shared" si="29"/>
        <v>575853.16</v>
      </c>
      <c r="W144" s="11">
        <f t="shared" si="29"/>
        <v>575853.16</v>
      </c>
      <c r="X144" s="11">
        <f t="shared" si="29"/>
        <v>575853.16</v>
      </c>
      <c r="Y144" s="11">
        <f t="shared" si="29"/>
        <v>575853.16</v>
      </c>
      <c r="Z144" s="11">
        <f t="shared" si="29"/>
        <v>575853.16</v>
      </c>
      <c r="AA144" s="11">
        <f t="shared" si="29"/>
        <v>575853.16</v>
      </c>
      <c r="AB144" s="11">
        <f t="shared" si="29"/>
        <v>575853.16</v>
      </c>
      <c r="AC144" s="11">
        <f t="shared" si="29"/>
        <v>575853.16</v>
      </c>
      <c r="AD144" s="11">
        <f t="shared" si="29"/>
        <v>575853.16</v>
      </c>
      <c r="AE144" s="11">
        <f t="shared" si="29"/>
        <v>575853.16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T144" s="10">
        <v>201612</v>
      </c>
      <c r="AU144" s="11" t="str">
        <f t="shared" ref="AU144:BW144" si="30">IF(AU13="","",AU13+AU105)</f>
        <v/>
      </c>
      <c r="AV144" s="11" t="str">
        <f t="shared" si="30"/>
        <v/>
      </c>
      <c r="AW144" s="11" t="str">
        <f t="shared" si="30"/>
        <v/>
      </c>
      <c r="AX144" s="11">
        <f t="shared" si="30"/>
        <v>403424</v>
      </c>
      <c r="AY144" s="11">
        <f t="shared" si="30"/>
        <v>0</v>
      </c>
      <c r="AZ144" s="11">
        <f t="shared" si="30"/>
        <v>0</v>
      </c>
      <c r="BA144" s="11">
        <f t="shared" si="30"/>
        <v>0</v>
      </c>
      <c r="BB144" s="11">
        <f t="shared" si="30"/>
        <v>0</v>
      </c>
      <c r="BC144" s="11">
        <f t="shared" si="30"/>
        <v>0</v>
      </c>
      <c r="BD144" s="11">
        <f t="shared" si="30"/>
        <v>0</v>
      </c>
      <c r="BE144" s="11">
        <f t="shared" si="30"/>
        <v>0</v>
      </c>
      <c r="BF144" s="11">
        <f t="shared" si="30"/>
        <v>0</v>
      </c>
      <c r="BG144" s="11">
        <f t="shared" si="30"/>
        <v>0</v>
      </c>
      <c r="BH144" s="11">
        <f t="shared" si="30"/>
        <v>0</v>
      </c>
      <c r="BI144" s="11">
        <f t="shared" si="30"/>
        <v>0</v>
      </c>
      <c r="BJ144" s="11">
        <f t="shared" si="30"/>
        <v>0</v>
      </c>
      <c r="BK144" s="11">
        <f t="shared" si="30"/>
        <v>0</v>
      </c>
      <c r="BL144" s="11">
        <f t="shared" si="30"/>
        <v>0</v>
      </c>
      <c r="BM144" s="11">
        <f t="shared" si="30"/>
        <v>0</v>
      </c>
      <c r="BN144" s="11">
        <f t="shared" si="30"/>
        <v>0</v>
      </c>
      <c r="BO144" s="11">
        <f t="shared" si="30"/>
        <v>0</v>
      </c>
      <c r="BP144" s="11">
        <f t="shared" si="30"/>
        <v>0</v>
      </c>
      <c r="BQ144" s="11">
        <f t="shared" si="30"/>
        <v>0</v>
      </c>
      <c r="BR144" s="11">
        <f t="shared" si="30"/>
        <v>0</v>
      </c>
      <c r="BS144" s="11">
        <f t="shared" si="30"/>
        <v>0</v>
      </c>
      <c r="BT144" s="11">
        <f t="shared" si="30"/>
        <v>0</v>
      </c>
      <c r="BU144" s="11">
        <f t="shared" si="30"/>
        <v>0</v>
      </c>
      <c r="BV144" s="11">
        <f t="shared" si="30"/>
        <v>0</v>
      </c>
      <c r="BW144" s="11">
        <f t="shared" si="30"/>
        <v>0</v>
      </c>
      <c r="BX144" s="11" t="s">
        <v>25</v>
      </c>
      <c r="BY144" s="11" t="s">
        <v>25</v>
      </c>
      <c r="BZ144" s="11" t="s">
        <v>25</v>
      </c>
      <c r="CA144" s="11" t="s">
        <v>25</v>
      </c>
      <c r="CB144" s="11" t="s">
        <v>25</v>
      </c>
      <c r="CC144" s="11" t="s">
        <v>25</v>
      </c>
    </row>
    <row r="145" ht="15" customHeight="1" outlineLevel="1" spans="2:81">
      <c r="B145" s="10">
        <v>201703</v>
      </c>
      <c r="C145" s="11">
        <f t="shared" ref="C145:AD145" si="31">IF(C14="","",C14+C106)</f>
        <v>475052.5</v>
      </c>
      <c r="D145" s="11">
        <f t="shared" si="31"/>
        <v>473775.33</v>
      </c>
      <c r="E145" s="11">
        <f t="shared" si="31"/>
        <v>393257.28</v>
      </c>
      <c r="F145" s="11">
        <f t="shared" si="31"/>
        <v>334296.53</v>
      </c>
      <c r="G145" s="11">
        <f t="shared" si="31"/>
        <v>654773.48</v>
      </c>
      <c r="H145" s="11">
        <f t="shared" si="31"/>
        <v>665173.48</v>
      </c>
      <c r="I145" s="11">
        <f t="shared" si="31"/>
        <v>784140.48</v>
      </c>
      <c r="J145" s="11">
        <f t="shared" si="31"/>
        <v>784140.48</v>
      </c>
      <c r="K145" s="11">
        <f t="shared" si="31"/>
        <v>784140.48</v>
      </c>
      <c r="L145" s="11">
        <f t="shared" si="31"/>
        <v>774865.55</v>
      </c>
      <c r="M145" s="11">
        <f t="shared" si="31"/>
        <v>774865.55</v>
      </c>
      <c r="N145" s="11">
        <f t="shared" si="31"/>
        <v>774865.55</v>
      </c>
      <c r="O145" s="11">
        <f t="shared" si="31"/>
        <v>774865.55</v>
      </c>
      <c r="P145" s="11">
        <f t="shared" si="31"/>
        <v>774865.55</v>
      </c>
      <c r="Q145" s="11">
        <f t="shared" si="31"/>
        <v>774865.55</v>
      </c>
      <c r="R145" s="11">
        <f t="shared" si="31"/>
        <v>774865.55</v>
      </c>
      <c r="S145" s="11">
        <f t="shared" si="31"/>
        <v>774865.55</v>
      </c>
      <c r="T145" s="11">
        <f t="shared" si="31"/>
        <v>774865.55</v>
      </c>
      <c r="U145" s="11">
        <f t="shared" si="31"/>
        <v>774865.55</v>
      </c>
      <c r="V145" s="11">
        <f t="shared" si="31"/>
        <v>774865.55</v>
      </c>
      <c r="W145" s="11">
        <f t="shared" si="31"/>
        <v>774865.55</v>
      </c>
      <c r="X145" s="11">
        <f t="shared" si="31"/>
        <v>774865.55</v>
      </c>
      <c r="Y145" s="11">
        <f t="shared" si="31"/>
        <v>774865.55</v>
      </c>
      <c r="Z145" s="11">
        <f t="shared" si="31"/>
        <v>774865.55</v>
      </c>
      <c r="AA145" s="11">
        <f t="shared" si="31"/>
        <v>774865.55</v>
      </c>
      <c r="AB145" s="11">
        <f t="shared" si="31"/>
        <v>774865.55</v>
      </c>
      <c r="AC145" s="11">
        <f t="shared" si="31"/>
        <v>774865.55</v>
      </c>
      <c r="AD145" s="11">
        <f t="shared" si="31"/>
        <v>774865.55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T145" s="10">
        <v>201703</v>
      </c>
      <c r="AU145" s="11" t="str">
        <f t="shared" ref="AU145:BV145" si="32">IF(AU14="","",AU14+AU106)</f>
        <v/>
      </c>
      <c r="AV145" s="11" t="str">
        <f t="shared" si="32"/>
        <v/>
      </c>
      <c r="AW145" s="11" t="str">
        <f t="shared" si="32"/>
        <v/>
      </c>
      <c r="AX145" s="11">
        <f t="shared" si="32"/>
        <v>403606</v>
      </c>
      <c r="AY145" s="11">
        <f t="shared" si="32"/>
        <v>0</v>
      </c>
      <c r="AZ145" s="11">
        <f t="shared" si="32"/>
        <v>0</v>
      </c>
      <c r="BA145" s="11">
        <f t="shared" si="32"/>
        <v>0</v>
      </c>
      <c r="BB145" s="11">
        <f t="shared" si="32"/>
        <v>0</v>
      </c>
      <c r="BC145" s="11">
        <f t="shared" si="32"/>
        <v>0</v>
      </c>
      <c r="BD145" s="11">
        <f t="shared" si="32"/>
        <v>0</v>
      </c>
      <c r="BE145" s="11">
        <f t="shared" si="32"/>
        <v>0</v>
      </c>
      <c r="BF145" s="11">
        <f t="shared" si="32"/>
        <v>0</v>
      </c>
      <c r="BG145" s="11">
        <f t="shared" si="32"/>
        <v>0</v>
      </c>
      <c r="BH145" s="11">
        <f t="shared" si="32"/>
        <v>0</v>
      </c>
      <c r="BI145" s="11">
        <f t="shared" si="32"/>
        <v>0</v>
      </c>
      <c r="BJ145" s="11">
        <f t="shared" si="32"/>
        <v>0</v>
      </c>
      <c r="BK145" s="11">
        <f t="shared" si="32"/>
        <v>0</v>
      </c>
      <c r="BL145" s="11">
        <f t="shared" si="32"/>
        <v>0</v>
      </c>
      <c r="BM145" s="11">
        <f t="shared" si="32"/>
        <v>0</v>
      </c>
      <c r="BN145" s="11">
        <f t="shared" si="32"/>
        <v>0</v>
      </c>
      <c r="BO145" s="11">
        <f t="shared" si="32"/>
        <v>0</v>
      </c>
      <c r="BP145" s="11">
        <f t="shared" si="32"/>
        <v>0</v>
      </c>
      <c r="BQ145" s="11">
        <f t="shared" si="32"/>
        <v>0</v>
      </c>
      <c r="BR145" s="11">
        <f t="shared" si="32"/>
        <v>0</v>
      </c>
      <c r="BS145" s="11">
        <f t="shared" si="32"/>
        <v>0</v>
      </c>
      <c r="BT145" s="11">
        <f t="shared" si="32"/>
        <v>0</v>
      </c>
      <c r="BU145" s="11">
        <f t="shared" si="32"/>
        <v>0</v>
      </c>
      <c r="BV145" s="11">
        <f t="shared" si="32"/>
        <v>0</v>
      </c>
      <c r="BW145" s="11" t="s">
        <v>25</v>
      </c>
      <c r="BX145" s="11" t="s">
        <v>25</v>
      </c>
      <c r="BY145" s="11" t="s">
        <v>25</v>
      </c>
      <c r="BZ145" s="11" t="s">
        <v>25</v>
      </c>
      <c r="CA145" s="11" t="s">
        <v>25</v>
      </c>
      <c r="CB145" s="11" t="s">
        <v>25</v>
      </c>
      <c r="CC145" s="11" t="s">
        <v>25</v>
      </c>
    </row>
    <row r="146" ht="15" customHeight="1" outlineLevel="1" spans="2:81">
      <c r="B146" s="10">
        <v>201706</v>
      </c>
      <c r="C146" s="11">
        <f t="shared" ref="C146:AC146" si="33">IF(C15="","",C15+C107)</f>
        <v>435572.68</v>
      </c>
      <c r="D146" s="11">
        <f t="shared" si="33"/>
        <v>317411.15</v>
      </c>
      <c r="E146" s="11">
        <f t="shared" si="33"/>
        <v>209223.23</v>
      </c>
      <c r="F146" s="11">
        <f t="shared" si="33"/>
        <v>152535.4</v>
      </c>
      <c r="G146" s="11">
        <f t="shared" si="33"/>
        <v>199138.37</v>
      </c>
      <c r="H146" s="11">
        <f t="shared" si="33"/>
        <v>199138.37</v>
      </c>
      <c r="I146" s="11">
        <f t="shared" si="33"/>
        <v>199138.37</v>
      </c>
      <c r="J146" s="11">
        <f t="shared" si="33"/>
        <v>192863.44</v>
      </c>
      <c r="K146" s="11">
        <f t="shared" si="33"/>
        <v>192863.44</v>
      </c>
      <c r="L146" s="11">
        <f t="shared" si="33"/>
        <v>192863.44</v>
      </c>
      <c r="M146" s="11">
        <f t="shared" si="33"/>
        <v>192863.44</v>
      </c>
      <c r="N146" s="11">
        <f t="shared" si="33"/>
        <v>192863.44</v>
      </c>
      <c r="O146" s="11">
        <f t="shared" si="33"/>
        <v>192863.44</v>
      </c>
      <c r="P146" s="11">
        <f t="shared" si="33"/>
        <v>192863.44</v>
      </c>
      <c r="Q146" s="11">
        <f t="shared" si="33"/>
        <v>192863.44</v>
      </c>
      <c r="R146" s="11">
        <f t="shared" si="33"/>
        <v>192863.44</v>
      </c>
      <c r="S146" s="11">
        <f t="shared" si="33"/>
        <v>192863.44</v>
      </c>
      <c r="T146" s="11">
        <f t="shared" si="33"/>
        <v>192863.44</v>
      </c>
      <c r="U146" s="11">
        <f t="shared" si="33"/>
        <v>192863.44</v>
      </c>
      <c r="V146" s="11">
        <f t="shared" si="33"/>
        <v>192863.44</v>
      </c>
      <c r="W146" s="11">
        <f t="shared" si="33"/>
        <v>192863.44</v>
      </c>
      <c r="X146" s="11">
        <f t="shared" si="33"/>
        <v>192863.44</v>
      </c>
      <c r="Y146" s="11">
        <f t="shared" si="33"/>
        <v>192863.44</v>
      </c>
      <c r="Z146" s="11">
        <f t="shared" si="33"/>
        <v>192863.44</v>
      </c>
      <c r="AA146" s="11">
        <f t="shared" si="33"/>
        <v>192863.44</v>
      </c>
      <c r="AB146" s="11">
        <f t="shared" si="33"/>
        <v>192863.44</v>
      </c>
      <c r="AC146" s="11">
        <f t="shared" si="33"/>
        <v>192863.44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T146" s="10">
        <v>201706</v>
      </c>
      <c r="AU146" s="11" t="str">
        <f t="shared" ref="AU146:BU146" si="34">IF(AU15="","",AU15+AU107)</f>
        <v/>
      </c>
      <c r="AV146" s="11" t="str">
        <f t="shared" si="34"/>
        <v/>
      </c>
      <c r="AW146" s="11" t="str">
        <f t="shared" si="34"/>
        <v/>
      </c>
      <c r="AX146" s="11">
        <f t="shared" si="34"/>
        <v>403612</v>
      </c>
      <c r="AY146" s="11">
        <f t="shared" si="34"/>
        <v>0</v>
      </c>
      <c r="AZ146" s="11">
        <f t="shared" si="34"/>
        <v>0</v>
      </c>
      <c r="BA146" s="11">
        <f t="shared" si="34"/>
        <v>0</v>
      </c>
      <c r="BB146" s="11">
        <f t="shared" si="34"/>
        <v>0</v>
      </c>
      <c r="BC146" s="11">
        <f t="shared" si="34"/>
        <v>0</v>
      </c>
      <c r="BD146" s="11">
        <f t="shared" si="34"/>
        <v>0</v>
      </c>
      <c r="BE146" s="11">
        <f t="shared" si="34"/>
        <v>0</v>
      </c>
      <c r="BF146" s="11">
        <f t="shared" si="34"/>
        <v>0</v>
      </c>
      <c r="BG146" s="11">
        <f t="shared" si="34"/>
        <v>0</v>
      </c>
      <c r="BH146" s="11">
        <f t="shared" si="34"/>
        <v>0</v>
      </c>
      <c r="BI146" s="11">
        <f t="shared" si="34"/>
        <v>0</v>
      </c>
      <c r="BJ146" s="11">
        <f t="shared" si="34"/>
        <v>0</v>
      </c>
      <c r="BK146" s="11">
        <f t="shared" si="34"/>
        <v>0</v>
      </c>
      <c r="BL146" s="11">
        <f t="shared" si="34"/>
        <v>0</v>
      </c>
      <c r="BM146" s="11">
        <f t="shared" si="34"/>
        <v>0</v>
      </c>
      <c r="BN146" s="11">
        <f t="shared" si="34"/>
        <v>0</v>
      </c>
      <c r="BO146" s="11">
        <f t="shared" si="34"/>
        <v>0</v>
      </c>
      <c r="BP146" s="11">
        <f t="shared" si="34"/>
        <v>0</v>
      </c>
      <c r="BQ146" s="11">
        <f t="shared" si="34"/>
        <v>0</v>
      </c>
      <c r="BR146" s="11">
        <f t="shared" si="34"/>
        <v>0</v>
      </c>
      <c r="BS146" s="11">
        <f t="shared" si="34"/>
        <v>0</v>
      </c>
      <c r="BT146" s="11">
        <f t="shared" si="34"/>
        <v>0</v>
      </c>
      <c r="BU146" s="11">
        <f t="shared" si="34"/>
        <v>0</v>
      </c>
      <c r="BV146" s="11" t="s">
        <v>25</v>
      </c>
      <c r="BW146" s="11" t="s">
        <v>25</v>
      </c>
      <c r="BX146" s="11" t="s">
        <v>25</v>
      </c>
      <c r="BY146" s="11" t="s">
        <v>25</v>
      </c>
      <c r="BZ146" s="11" t="s">
        <v>25</v>
      </c>
      <c r="CA146" s="11" t="s">
        <v>25</v>
      </c>
      <c r="CB146" s="11" t="s">
        <v>25</v>
      </c>
      <c r="CC146" s="11" t="s">
        <v>25</v>
      </c>
    </row>
    <row r="147" ht="15" customHeight="1" outlineLevel="1" spans="2:81">
      <c r="B147" s="10">
        <v>201709</v>
      </c>
      <c r="C147" s="11">
        <f t="shared" ref="C147:AB147" si="35">IF(C16="","",C16+C108)</f>
        <v>599910.96</v>
      </c>
      <c r="D147" s="11">
        <f t="shared" si="35"/>
        <v>441599.15</v>
      </c>
      <c r="E147" s="11">
        <f t="shared" si="35"/>
        <v>357060.26</v>
      </c>
      <c r="F147" s="11">
        <f t="shared" si="35"/>
        <v>311865.06</v>
      </c>
      <c r="G147" s="11">
        <f t="shared" si="35"/>
        <v>406752.44</v>
      </c>
      <c r="H147" s="11">
        <f t="shared" si="35"/>
        <v>406752.44</v>
      </c>
      <c r="I147" s="11">
        <f t="shared" si="35"/>
        <v>406752.44</v>
      </c>
      <c r="J147" s="11">
        <f t="shared" si="35"/>
        <v>357302.98</v>
      </c>
      <c r="K147" s="11">
        <f t="shared" si="35"/>
        <v>484446.38</v>
      </c>
      <c r="L147" s="11">
        <f t="shared" si="35"/>
        <v>481382.49</v>
      </c>
      <c r="M147" s="11">
        <f t="shared" si="35"/>
        <v>481382.49</v>
      </c>
      <c r="N147" s="11">
        <f t="shared" si="35"/>
        <v>481382.49</v>
      </c>
      <c r="O147" s="11">
        <f t="shared" si="35"/>
        <v>481382.49</v>
      </c>
      <c r="P147" s="11">
        <f t="shared" si="35"/>
        <v>481382.49</v>
      </c>
      <c r="Q147" s="11">
        <f t="shared" si="35"/>
        <v>481382.49</v>
      </c>
      <c r="R147" s="11">
        <f t="shared" si="35"/>
        <v>481382.49</v>
      </c>
      <c r="S147" s="11">
        <f t="shared" si="35"/>
        <v>481382.49</v>
      </c>
      <c r="T147" s="11">
        <f t="shared" si="35"/>
        <v>481382.49</v>
      </c>
      <c r="U147" s="11">
        <f t="shared" si="35"/>
        <v>481382.49</v>
      </c>
      <c r="V147" s="11">
        <f t="shared" si="35"/>
        <v>481382.49</v>
      </c>
      <c r="W147" s="11">
        <f t="shared" si="35"/>
        <v>481382.49</v>
      </c>
      <c r="X147" s="11">
        <f t="shared" si="35"/>
        <v>481382.49</v>
      </c>
      <c r="Y147" s="11">
        <f t="shared" si="35"/>
        <v>481382.49</v>
      </c>
      <c r="Z147" s="11">
        <f t="shared" si="35"/>
        <v>481382.49</v>
      </c>
      <c r="AA147" s="11">
        <f t="shared" si="35"/>
        <v>481382.49</v>
      </c>
      <c r="AB147" s="11">
        <f t="shared" si="35"/>
        <v>481382.49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T147" s="10">
        <v>201709</v>
      </c>
      <c r="AU147" s="11" t="str">
        <f t="shared" ref="AU147:BT147" si="36">IF(AU16="","",AU16+AU108)</f>
        <v/>
      </c>
      <c r="AV147" s="11" t="str">
        <f t="shared" si="36"/>
        <v/>
      </c>
      <c r="AW147" s="11" t="str">
        <f t="shared" si="36"/>
        <v/>
      </c>
      <c r="AX147" s="11">
        <f t="shared" si="36"/>
        <v>403618</v>
      </c>
      <c r="AY147" s="11">
        <f t="shared" si="36"/>
        <v>0</v>
      </c>
      <c r="AZ147" s="11">
        <f t="shared" si="36"/>
        <v>0</v>
      </c>
      <c r="BA147" s="11">
        <f t="shared" si="36"/>
        <v>0</v>
      </c>
      <c r="BB147" s="11">
        <f t="shared" si="36"/>
        <v>0</v>
      </c>
      <c r="BC147" s="11">
        <f t="shared" si="36"/>
        <v>0</v>
      </c>
      <c r="BD147" s="11">
        <f t="shared" si="36"/>
        <v>0</v>
      </c>
      <c r="BE147" s="11">
        <f t="shared" si="36"/>
        <v>0</v>
      </c>
      <c r="BF147" s="11">
        <f t="shared" si="36"/>
        <v>0</v>
      </c>
      <c r="BG147" s="11">
        <f t="shared" si="36"/>
        <v>0</v>
      </c>
      <c r="BH147" s="11">
        <f t="shared" si="36"/>
        <v>0</v>
      </c>
      <c r="BI147" s="11">
        <f t="shared" si="36"/>
        <v>0</v>
      </c>
      <c r="BJ147" s="11">
        <f t="shared" si="36"/>
        <v>0</v>
      </c>
      <c r="BK147" s="11">
        <f t="shared" si="36"/>
        <v>0</v>
      </c>
      <c r="BL147" s="11">
        <f t="shared" si="36"/>
        <v>0</v>
      </c>
      <c r="BM147" s="11">
        <f t="shared" si="36"/>
        <v>0</v>
      </c>
      <c r="BN147" s="11">
        <f t="shared" si="36"/>
        <v>0</v>
      </c>
      <c r="BO147" s="11">
        <f t="shared" si="36"/>
        <v>0</v>
      </c>
      <c r="BP147" s="11">
        <f t="shared" si="36"/>
        <v>0</v>
      </c>
      <c r="BQ147" s="11">
        <f t="shared" si="36"/>
        <v>0</v>
      </c>
      <c r="BR147" s="11">
        <f t="shared" si="36"/>
        <v>0</v>
      </c>
      <c r="BS147" s="11">
        <f t="shared" si="36"/>
        <v>0</v>
      </c>
      <c r="BT147" s="11">
        <f t="shared" si="36"/>
        <v>0</v>
      </c>
      <c r="BU147" s="11" t="s">
        <v>25</v>
      </c>
      <c r="BV147" s="11" t="s">
        <v>25</v>
      </c>
      <c r="BW147" s="11" t="s">
        <v>25</v>
      </c>
      <c r="BX147" s="11" t="s">
        <v>25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</row>
    <row r="148" ht="15" customHeight="1" outlineLevel="1" spans="2:81">
      <c r="B148" s="10">
        <v>201712</v>
      </c>
      <c r="C148" s="11">
        <f t="shared" ref="C148:AA148" si="37">IF(C17="","",C17+C109)</f>
        <v>1185533.58</v>
      </c>
      <c r="D148" s="11">
        <f t="shared" si="37"/>
        <v>2097868.71</v>
      </c>
      <c r="E148" s="11">
        <f t="shared" si="37"/>
        <v>2566187.86</v>
      </c>
      <c r="F148" s="11">
        <f t="shared" si="37"/>
        <v>1691891.95</v>
      </c>
      <c r="G148" s="11">
        <f t="shared" si="37"/>
        <v>1685617.02</v>
      </c>
      <c r="H148" s="11">
        <f t="shared" si="37"/>
        <v>1571378.31</v>
      </c>
      <c r="I148" s="11">
        <f t="shared" si="37"/>
        <v>1533828.45</v>
      </c>
      <c r="J148" s="11">
        <f t="shared" si="37"/>
        <v>1540228.45</v>
      </c>
      <c r="K148" s="11">
        <f t="shared" si="37"/>
        <v>1542128.45</v>
      </c>
      <c r="L148" s="11">
        <f t="shared" si="37"/>
        <v>1542128.45</v>
      </c>
      <c r="M148" s="11">
        <f t="shared" si="37"/>
        <v>1542128.45</v>
      </c>
      <c r="N148" s="11">
        <f t="shared" si="37"/>
        <v>1550628.45</v>
      </c>
      <c r="O148" s="11">
        <f t="shared" si="37"/>
        <v>1550628.45</v>
      </c>
      <c r="P148" s="11">
        <f t="shared" si="37"/>
        <v>1550628.45</v>
      </c>
      <c r="Q148" s="11">
        <f t="shared" si="37"/>
        <v>1550628.45</v>
      </c>
      <c r="R148" s="11">
        <f t="shared" si="37"/>
        <v>1550628.45</v>
      </c>
      <c r="S148" s="11">
        <f t="shared" si="37"/>
        <v>1550628.45</v>
      </c>
      <c r="T148" s="11">
        <f t="shared" si="37"/>
        <v>1550628.45</v>
      </c>
      <c r="U148" s="11">
        <f t="shared" si="37"/>
        <v>1550628.45</v>
      </c>
      <c r="V148" s="11">
        <f t="shared" si="37"/>
        <v>1550628.45</v>
      </c>
      <c r="W148" s="11">
        <f t="shared" si="37"/>
        <v>1550628.45</v>
      </c>
      <c r="X148" s="11">
        <f t="shared" si="37"/>
        <v>1550628.45</v>
      </c>
      <c r="Y148" s="11">
        <f t="shared" si="37"/>
        <v>1550628.45</v>
      </c>
      <c r="Z148" s="11">
        <f t="shared" si="37"/>
        <v>1550628.45</v>
      </c>
      <c r="AA148" s="11">
        <f t="shared" si="37"/>
        <v>1550628.45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T148" s="10">
        <v>201712</v>
      </c>
      <c r="AU148" s="11" t="str">
        <f t="shared" ref="AU148:BS148" si="38">IF(AU17="","",AU17+AU109)</f>
        <v/>
      </c>
      <c r="AV148" s="11" t="str">
        <f t="shared" si="38"/>
        <v/>
      </c>
      <c r="AW148" s="11" t="str">
        <f t="shared" si="38"/>
        <v/>
      </c>
      <c r="AX148" s="11">
        <f t="shared" si="38"/>
        <v>403624</v>
      </c>
      <c r="AY148" s="11">
        <f t="shared" si="38"/>
        <v>0</v>
      </c>
      <c r="AZ148" s="11">
        <f t="shared" si="38"/>
        <v>0</v>
      </c>
      <c r="BA148" s="11">
        <f t="shared" si="38"/>
        <v>0</v>
      </c>
      <c r="BB148" s="11">
        <f t="shared" si="38"/>
        <v>0</v>
      </c>
      <c r="BC148" s="11">
        <f t="shared" si="38"/>
        <v>0</v>
      </c>
      <c r="BD148" s="11">
        <f t="shared" si="38"/>
        <v>0</v>
      </c>
      <c r="BE148" s="11">
        <f t="shared" si="38"/>
        <v>0</v>
      </c>
      <c r="BF148" s="11">
        <f t="shared" si="38"/>
        <v>0</v>
      </c>
      <c r="BG148" s="11">
        <f t="shared" si="38"/>
        <v>0</v>
      </c>
      <c r="BH148" s="11">
        <f t="shared" si="38"/>
        <v>0</v>
      </c>
      <c r="BI148" s="11">
        <f t="shared" si="38"/>
        <v>0</v>
      </c>
      <c r="BJ148" s="11">
        <f t="shared" si="38"/>
        <v>0</v>
      </c>
      <c r="BK148" s="11">
        <f t="shared" si="38"/>
        <v>0</v>
      </c>
      <c r="BL148" s="11">
        <f t="shared" si="38"/>
        <v>0</v>
      </c>
      <c r="BM148" s="11">
        <f t="shared" si="38"/>
        <v>0</v>
      </c>
      <c r="BN148" s="11">
        <f t="shared" si="38"/>
        <v>0</v>
      </c>
      <c r="BO148" s="11">
        <f t="shared" si="38"/>
        <v>0</v>
      </c>
      <c r="BP148" s="11">
        <f t="shared" si="38"/>
        <v>0</v>
      </c>
      <c r="BQ148" s="11">
        <f t="shared" si="38"/>
        <v>0</v>
      </c>
      <c r="BR148" s="11">
        <f t="shared" si="38"/>
        <v>0</v>
      </c>
      <c r="BS148" s="11">
        <f t="shared" si="38"/>
        <v>0</v>
      </c>
      <c r="BT148" s="11" t="s">
        <v>25</v>
      </c>
      <c r="BU148" s="11" t="s">
        <v>25</v>
      </c>
      <c r="BV148" s="11" t="s">
        <v>25</v>
      </c>
      <c r="BW148" s="11" t="s">
        <v>25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</row>
    <row r="149" ht="15" customHeight="1" outlineLevel="1" spans="2:81">
      <c r="B149" s="10">
        <v>201803</v>
      </c>
      <c r="C149" s="11">
        <f t="shared" ref="C149:Z149" si="39">IF(C18="","",C18+C110)</f>
        <v>285898.72</v>
      </c>
      <c r="D149" s="11">
        <f t="shared" si="39"/>
        <v>412621.97</v>
      </c>
      <c r="E149" s="11">
        <f t="shared" si="39"/>
        <v>455200.29</v>
      </c>
      <c r="F149" s="11">
        <f t="shared" si="39"/>
        <v>444390.88</v>
      </c>
      <c r="G149" s="11">
        <f t="shared" si="39"/>
        <v>483021.28</v>
      </c>
      <c r="H149" s="11">
        <f t="shared" si="39"/>
        <v>511971.27</v>
      </c>
      <c r="I149" s="11">
        <f t="shared" si="39"/>
        <v>511971.27</v>
      </c>
      <c r="J149" s="11">
        <f t="shared" si="39"/>
        <v>1448273.95</v>
      </c>
      <c r="K149" s="11">
        <f t="shared" si="39"/>
        <v>1559702.84</v>
      </c>
      <c r="L149" s="11">
        <f t="shared" si="39"/>
        <v>1559702.84</v>
      </c>
      <c r="M149" s="11">
        <f t="shared" si="39"/>
        <v>1559702.84</v>
      </c>
      <c r="N149" s="11">
        <f t="shared" si="39"/>
        <v>1559702.84</v>
      </c>
      <c r="O149" s="11">
        <f t="shared" si="39"/>
        <v>1559702.84</v>
      </c>
      <c r="P149" s="11">
        <f t="shared" si="39"/>
        <v>1559702.84</v>
      </c>
      <c r="Q149" s="11">
        <f t="shared" si="39"/>
        <v>1559702.84</v>
      </c>
      <c r="R149" s="11">
        <f t="shared" si="39"/>
        <v>1559702.84</v>
      </c>
      <c r="S149" s="11">
        <f t="shared" si="39"/>
        <v>1559702.84</v>
      </c>
      <c r="T149" s="11">
        <f t="shared" si="39"/>
        <v>1559702.84</v>
      </c>
      <c r="U149" s="11">
        <f t="shared" si="39"/>
        <v>1559702.84</v>
      </c>
      <c r="V149" s="11">
        <f t="shared" si="39"/>
        <v>1559702.84</v>
      </c>
      <c r="W149" s="11">
        <f t="shared" si="39"/>
        <v>1559702.84</v>
      </c>
      <c r="X149" s="11">
        <f t="shared" si="39"/>
        <v>1559702.84</v>
      </c>
      <c r="Y149" s="11">
        <f t="shared" si="39"/>
        <v>1559702.84</v>
      </c>
      <c r="Z149" s="11">
        <f t="shared" si="39"/>
        <v>1559702.84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T149" s="10">
        <v>201803</v>
      </c>
      <c r="AU149" s="11" t="str">
        <f t="shared" ref="AU149:BR149" si="40">IF(AU18="","",AU18+AU110)</f>
        <v/>
      </c>
      <c r="AV149" s="11" t="str">
        <f t="shared" si="40"/>
        <v/>
      </c>
      <c r="AW149" s="11" t="str">
        <f t="shared" si="40"/>
        <v/>
      </c>
      <c r="AX149" s="11">
        <f t="shared" si="40"/>
        <v>403806</v>
      </c>
      <c r="AY149" s="11">
        <f t="shared" si="40"/>
        <v>0</v>
      </c>
      <c r="AZ149" s="11">
        <f t="shared" si="40"/>
        <v>0</v>
      </c>
      <c r="BA149" s="11">
        <f t="shared" si="40"/>
        <v>0</v>
      </c>
      <c r="BB149" s="11">
        <f t="shared" si="40"/>
        <v>0</v>
      </c>
      <c r="BC149" s="11">
        <f t="shared" si="40"/>
        <v>0</v>
      </c>
      <c r="BD149" s="11">
        <f t="shared" si="40"/>
        <v>0</v>
      </c>
      <c r="BE149" s="11">
        <f t="shared" si="40"/>
        <v>0</v>
      </c>
      <c r="BF149" s="11">
        <f t="shared" si="40"/>
        <v>0</v>
      </c>
      <c r="BG149" s="11">
        <f t="shared" si="40"/>
        <v>0</v>
      </c>
      <c r="BH149" s="11">
        <f t="shared" si="40"/>
        <v>0</v>
      </c>
      <c r="BI149" s="11">
        <f t="shared" si="40"/>
        <v>0</v>
      </c>
      <c r="BJ149" s="11">
        <f t="shared" si="40"/>
        <v>0</v>
      </c>
      <c r="BK149" s="11">
        <f t="shared" si="40"/>
        <v>0</v>
      </c>
      <c r="BL149" s="11">
        <f t="shared" si="40"/>
        <v>0</v>
      </c>
      <c r="BM149" s="11">
        <f t="shared" si="40"/>
        <v>0</v>
      </c>
      <c r="BN149" s="11">
        <f t="shared" si="40"/>
        <v>0</v>
      </c>
      <c r="BO149" s="11">
        <f t="shared" si="40"/>
        <v>0</v>
      </c>
      <c r="BP149" s="11">
        <f t="shared" si="40"/>
        <v>0</v>
      </c>
      <c r="BQ149" s="11">
        <f t="shared" si="40"/>
        <v>0</v>
      </c>
      <c r="BR149" s="11">
        <f t="shared" si="40"/>
        <v>0</v>
      </c>
      <c r="BS149" s="11" t="s">
        <v>25</v>
      </c>
      <c r="BT149" s="11" t="s">
        <v>25</v>
      </c>
      <c r="BU149" s="11" t="s">
        <v>25</v>
      </c>
      <c r="BV149" s="11" t="s">
        <v>25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</row>
    <row r="150" ht="15" customHeight="1" outlineLevel="1" spans="2:81">
      <c r="B150" s="10">
        <v>201806</v>
      </c>
      <c r="C150" s="11">
        <f t="shared" ref="C150:Y150" si="41">IF(C19="","",C19+C111)</f>
        <v>1053839.39</v>
      </c>
      <c r="D150" s="11">
        <f t="shared" si="41"/>
        <v>1054163.6</v>
      </c>
      <c r="E150" s="11">
        <f t="shared" si="41"/>
        <v>1158941.17</v>
      </c>
      <c r="F150" s="11">
        <f t="shared" si="41"/>
        <v>1307380.26</v>
      </c>
      <c r="G150" s="11">
        <f t="shared" si="41"/>
        <v>1380240.88</v>
      </c>
      <c r="H150" s="11">
        <f t="shared" si="41"/>
        <v>1586857.21</v>
      </c>
      <c r="I150" s="11">
        <f t="shared" si="41"/>
        <v>1622767.7</v>
      </c>
      <c r="J150" s="11">
        <f t="shared" si="41"/>
        <v>1659237.77</v>
      </c>
      <c r="K150" s="11">
        <f t="shared" si="41"/>
        <v>1636437.77</v>
      </c>
      <c r="L150" s="11">
        <f t="shared" si="41"/>
        <v>1636437.77</v>
      </c>
      <c r="M150" s="11">
        <f t="shared" si="41"/>
        <v>1636437.77</v>
      </c>
      <c r="N150" s="11">
        <f t="shared" si="41"/>
        <v>1636437.77</v>
      </c>
      <c r="O150" s="11">
        <f t="shared" si="41"/>
        <v>1636437.77</v>
      </c>
      <c r="P150" s="11">
        <f t="shared" si="41"/>
        <v>1636437.77</v>
      </c>
      <c r="Q150" s="11">
        <f t="shared" si="41"/>
        <v>1636437.77</v>
      </c>
      <c r="R150" s="11">
        <f t="shared" si="41"/>
        <v>1636437.77</v>
      </c>
      <c r="S150" s="11">
        <f t="shared" si="41"/>
        <v>1636437.77</v>
      </c>
      <c r="T150" s="11">
        <f t="shared" si="41"/>
        <v>1636437.77</v>
      </c>
      <c r="U150" s="11">
        <f t="shared" si="41"/>
        <v>1636437.77</v>
      </c>
      <c r="V150" s="11">
        <f t="shared" si="41"/>
        <v>1636437.77</v>
      </c>
      <c r="W150" s="11">
        <f t="shared" si="41"/>
        <v>1636437.77</v>
      </c>
      <c r="X150" s="11">
        <f t="shared" si="41"/>
        <v>1636437.77</v>
      </c>
      <c r="Y150" s="11">
        <f t="shared" si="41"/>
        <v>1636437.77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T150" s="10">
        <v>201806</v>
      </c>
      <c r="AU150" s="11" t="str">
        <f t="shared" ref="AU150:BQ150" si="42">IF(AU19="","",AU19+AU111)</f>
        <v/>
      </c>
      <c r="AV150" s="11" t="str">
        <f t="shared" si="42"/>
        <v/>
      </c>
      <c r="AW150" s="11" t="str">
        <f t="shared" si="42"/>
        <v/>
      </c>
      <c r="AX150" s="11">
        <f t="shared" si="42"/>
        <v>403812</v>
      </c>
      <c r="AY150" s="11">
        <f t="shared" si="42"/>
        <v>0</v>
      </c>
      <c r="AZ150" s="11">
        <f t="shared" si="42"/>
        <v>0</v>
      </c>
      <c r="BA150" s="11">
        <f t="shared" si="42"/>
        <v>0</v>
      </c>
      <c r="BB150" s="11">
        <f t="shared" si="42"/>
        <v>0</v>
      </c>
      <c r="BC150" s="11">
        <f t="shared" si="42"/>
        <v>0</v>
      </c>
      <c r="BD150" s="11">
        <f t="shared" si="42"/>
        <v>0</v>
      </c>
      <c r="BE150" s="11">
        <f t="shared" si="42"/>
        <v>0</v>
      </c>
      <c r="BF150" s="11">
        <f t="shared" si="42"/>
        <v>0</v>
      </c>
      <c r="BG150" s="11">
        <f t="shared" si="42"/>
        <v>0</v>
      </c>
      <c r="BH150" s="11">
        <f t="shared" si="42"/>
        <v>0</v>
      </c>
      <c r="BI150" s="11">
        <f t="shared" si="42"/>
        <v>0</v>
      </c>
      <c r="BJ150" s="11">
        <f t="shared" si="42"/>
        <v>0</v>
      </c>
      <c r="BK150" s="11">
        <f t="shared" si="42"/>
        <v>0</v>
      </c>
      <c r="BL150" s="11">
        <f t="shared" si="42"/>
        <v>0</v>
      </c>
      <c r="BM150" s="11">
        <f t="shared" si="42"/>
        <v>0</v>
      </c>
      <c r="BN150" s="11">
        <f t="shared" si="42"/>
        <v>0</v>
      </c>
      <c r="BO150" s="11">
        <f t="shared" si="42"/>
        <v>0</v>
      </c>
      <c r="BP150" s="11">
        <f t="shared" si="42"/>
        <v>0</v>
      </c>
      <c r="BQ150" s="11">
        <f t="shared" si="42"/>
        <v>0</v>
      </c>
      <c r="BR150" s="11" t="s">
        <v>25</v>
      </c>
      <c r="BS150" s="11" t="s">
        <v>25</v>
      </c>
      <c r="BT150" s="11" t="s">
        <v>25</v>
      </c>
      <c r="BU150" s="11" t="s">
        <v>25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</row>
    <row r="151" ht="15" customHeight="1" outlineLevel="1" spans="2:81">
      <c r="B151" s="10">
        <v>201809</v>
      </c>
      <c r="C151" s="11">
        <f t="shared" ref="C151:X151" si="43">IF(C20="","",C20+C112)</f>
        <v>2781583.16</v>
      </c>
      <c r="D151" s="11">
        <f t="shared" si="43"/>
        <v>3179863.72</v>
      </c>
      <c r="E151" s="11">
        <f t="shared" si="43"/>
        <v>3235741.96</v>
      </c>
      <c r="F151" s="11">
        <f t="shared" si="43"/>
        <v>3746644.14</v>
      </c>
      <c r="G151" s="11">
        <f t="shared" si="43"/>
        <v>4322835.12</v>
      </c>
      <c r="H151" s="11">
        <f t="shared" si="43"/>
        <v>4396283.16</v>
      </c>
      <c r="I151" s="11">
        <f t="shared" si="43"/>
        <v>4406917.08</v>
      </c>
      <c r="J151" s="11">
        <f t="shared" si="43"/>
        <v>4457019.17</v>
      </c>
      <c r="K151" s="11">
        <f t="shared" si="43"/>
        <v>4457019.17</v>
      </c>
      <c r="L151" s="11">
        <f t="shared" si="43"/>
        <v>4473075.97</v>
      </c>
      <c r="M151" s="11">
        <f t="shared" si="43"/>
        <v>4473075.97</v>
      </c>
      <c r="N151" s="11">
        <f t="shared" si="43"/>
        <v>4736684.69</v>
      </c>
      <c r="O151" s="11">
        <f t="shared" si="43"/>
        <v>4738506.29</v>
      </c>
      <c r="P151" s="11">
        <f t="shared" si="43"/>
        <v>4738506.29</v>
      </c>
      <c r="Q151" s="11">
        <f t="shared" si="43"/>
        <v>4738506.29</v>
      </c>
      <c r="R151" s="11">
        <f t="shared" si="43"/>
        <v>4738506.29</v>
      </c>
      <c r="S151" s="11">
        <f t="shared" si="43"/>
        <v>4738506.29</v>
      </c>
      <c r="T151" s="11">
        <f t="shared" si="43"/>
        <v>4738506.29</v>
      </c>
      <c r="U151" s="11">
        <f t="shared" si="43"/>
        <v>4738506.29</v>
      </c>
      <c r="V151" s="11">
        <f t="shared" si="43"/>
        <v>4738506.29</v>
      </c>
      <c r="W151" s="11">
        <f t="shared" si="43"/>
        <v>4738506.29</v>
      </c>
      <c r="X151" s="11">
        <f t="shared" si="43"/>
        <v>4738506.29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T151" s="10">
        <v>201809</v>
      </c>
      <c r="AU151" s="11" t="str">
        <f t="shared" ref="AU151:BP151" si="44">IF(AU20="","",AU20+AU112)</f>
        <v/>
      </c>
      <c r="AV151" s="11" t="str">
        <f t="shared" si="44"/>
        <v/>
      </c>
      <c r="AW151" s="11" t="str">
        <f t="shared" si="44"/>
        <v/>
      </c>
      <c r="AX151" s="11">
        <f t="shared" si="44"/>
        <v>403818</v>
      </c>
      <c r="AY151" s="11">
        <f t="shared" si="44"/>
        <v>0</v>
      </c>
      <c r="AZ151" s="11">
        <f t="shared" si="44"/>
        <v>0</v>
      </c>
      <c r="BA151" s="11">
        <f t="shared" si="44"/>
        <v>0</v>
      </c>
      <c r="BB151" s="11">
        <f t="shared" si="44"/>
        <v>0</v>
      </c>
      <c r="BC151" s="11">
        <f t="shared" si="44"/>
        <v>0</v>
      </c>
      <c r="BD151" s="11">
        <f t="shared" si="44"/>
        <v>0</v>
      </c>
      <c r="BE151" s="11">
        <f t="shared" si="44"/>
        <v>0</v>
      </c>
      <c r="BF151" s="11">
        <f t="shared" si="44"/>
        <v>0</v>
      </c>
      <c r="BG151" s="11">
        <f t="shared" si="44"/>
        <v>0</v>
      </c>
      <c r="BH151" s="11">
        <f t="shared" si="44"/>
        <v>0</v>
      </c>
      <c r="BI151" s="11">
        <f t="shared" si="44"/>
        <v>0</v>
      </c>
      <c r="BJ151" s="11">
        <f t="shared" si="44"/>
        <v>0</v>
      </c>
      <c r="BK151" s="11">
        <f t="shared" si="44"/>
        <v>0</v>
      </c>
      <c r="BL151" s="11">
        <f t="shared" si="44"/>
        <v>0</v>
      </c>
      <c r="BM151" s="11">
        <f t="shared" si="44"/>
        <v>0</v>
      </c>
      <c r="BN151" s="11">
        <f t="shared" si="44"/>
        <v>0</v>
      </c>
      <c r="BO151" s="11">
        <f t="shared" si="44"/>
        <v>0</v>
      </c>
      <c r="BP151" s="11">
        <f t="shared" si="44"/>
        <v>0</v>
      </c>
      <c r="BQ151" s="11" t="s">
        <v>25</v>
      </c>
      <c r="BR151" s="11" t="s">
        <v>25</v>
      </c>
      <c r="BS151" s="11" t="s">
        <v>25</v>
      </c>
      <c r="BT151" s="11" t="s">
        <v>25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</row>
    <row r="152" ht="15" customHeight="1" outlineLevel="1" spans="2:81">
      <c r="B152" s="10">
        <v>201812</v>
      </c>
      <c r="C152" s="11">
        <f t="shared" ref="C152:W152" si="45">IF(C21="","",C21+C113)</f>
        <v>4683365.89</v>
      </c>
      <c r="D152" s="11">
        <f t="shared" si="45"/>
        <v>4694671.54</v>
      </c>
      <c r="E152" s="11">
        <f t="shared" si="45"/>
        <v>5118663.33</v>
      </c>
      <c r="F152" s="11">
        <f t="shared" si="45"/>
        <v>6070144.59</v>
      </c>
      <c r="G152" s="11">
        <f t="shared" si="45"/>
        <v>6350774.21</v>
      </c>
      <c r="H152" s="11">
        <f t="shared" si="45"/>
        <v>6440076.01</v>
      </c>
      <c r="I152" s="11">
        <f t="shared" si="45"/>
        <v>6463364.05</v>
      </c>
      <c r="J152" s="11">
        <f t="shared" si="45"/>
        <v>6659977.98</v>
      </c>
      <c r="K152" s="11">
        <f t="shared" si="45"/>
        <v>6877167.97</v>
      </c>
      <c r="L152" s="11">
        <f t="shared" si="45"/>
        <v>6859187.58</v>
      </c>
      <c r="M152" s="11">
        <f t="shared" si="45"/>
        <v>6859187.58</v>
      </c>
      <c r="N152" s="11">
        <f t="shared" si="45"/>
        <v>6855187.58</v>
      </c>
      <c r="O152" s="11">
        <f t="shared" si="45"/>
        <v>7313128.32</v>
      </c>
      <c r="P152" s="11">
        <f t="shared" si="45"/>
        <v>7313128.32</v>
      </c>
      <c r="Q152" s="11">
        <f t="shared" si="45"/>
        <v>7328720.32</v>
      </c>
      <c r="R152" s="11">
        <f t="shared" si="45"/>
        <v>7315284.32</v>
      </c>
      <c r="S152" s="11">
        <f t="shared" si="45"/>
        <v>7315284.32</v>
      </c>
      <c r="T152" s="11">
        <f t="shared" si="45"/>
        <v>7315167.82</v>
      </c>
      <c r="U152" s="11">
        <f t="shared" si="45"/>
        <v>7317781.82</v>
      </c>
      <c r="V152" s="11">
        <f t="shared" si="45"/>
        <v>7317781.82</v>
      </c>
      <c r="W152" s="11">
        <f t="shared" si="45"/>
        <v>7317781.82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T152" s="10">
        <v>201812</v>
      </c>
      <c r="AU152" s="11" t="str">
        <f t="shared" ref="AU152:BO152" si="46">IF(AU21="","",AU21+AU113)</f>
        <v/>
      </c>
      <c r="AV152" s="11" t="str">
        <f t="shared" si="46"/>
        <v/>
      </c>
      <c r="AW152" s="11" t="str">
        <f t="shared" si="46"/>
        <v/>
      </c>
      <c r="AX152" s="11">
        <f t="shared" si="46"/>
        <v>403824</v>
      </c>
      <c r="AY152" s="11">
        <f t="shared" si="46"/>
        <v>0</v>
      </c>
      <c r="AZ152" s="11">
        <f t="shared" si="46"/>
        <v>0</v>
      </c>
      <c r="BA152" s="11">
        <f t="shared" si="46"/>
        <v>0</v>
      </c>
      <c r="BB152" s="11">
        <f t="shared" si="46"/>
        <v>0</v>
      </c>
      <c r="BC152" s="11">
        <f t="shared" si="46"/>
        <v>0</v>
      </c>
      <c r="BD152" s="11">
        <f t="shared" si="46"/>
        <v>0</v>
      </c>
      <c r="BE152" s="11">
        <f t="shared" si="46"/>
        <v>0</v>
      </c>
      <c r="BF152" s="11">
        <f t="shared" si="46"/>
        <v>0</v>
      </c>
      <c r="BG152" s="11">
        <f t="shared" si="46"/>
        <v>0</v>
      </c>
      <c r="BH152" s="11">
        <f t="shared" si="46"/>
        <v>0</v>
      </c>
      <c r="BI152" s="11">
        <f t="shared" si="46"/>
        <v>0</v>
      </c>
      <c r="BJ152" s="11">
        <f t="shared" si="46"/>
        <v>0</v>
      </c>
      <c r="BK152" s="11">
        <f t="shared" si="46"/>
        <v>0</v>
      </c>
      <c r="BL152" s="11">
        <f t="shared" si="46"/>
        <v>0</v>
      </c>
      <c r="BM152" s="11">
        <f t="shared" si="46"/>
        <v>0</v>
      </c>
      <c r="BN152" s="11">
        <f t="shared" si="46"/>
        <v>0</v>
      </c>
      <c r="BO152" s="11">
        <f t="shared" si="46"/>
        <v>0</v>
      </c>
      <c r="BP152" s="11" t="s">
        <v>25</v>
      </c>
      <c r="BQ152" s="11" t="s">
        <v>25</v>
      </c>
      <c r="BR152" s="11" t="s">
        <v>25</v>
      </c>
      <c r="BS152" s="11" t="s">
        <v>25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</row>
    <row r="153" ht="15" customHeight="1" outlineLevel="1" spans="2:81">
      <c r="B153" s="10">
        <v>201903</v>
      </c>
      <c r="C153" s="11">
        <f t="shared" ref="C153:V153" si="47">IF(C22="","",C22+C114)</f>
        <v>5638334.99</v>
      </c>
      <c r="D153" s="11">
        <f t="shared" si="47"/>
        <v>9198259.53</v>
      </c>
      <c r="E153" s="11">
        <f t="shared" si="47"/>
        <v>8644708.01</v>
      </c>
      <c r="F153" s="11">
        <f t="shared" si="47"/>
        <v>9112383.69</v>
      </c>
      <c r="G153" s="11">
        <f t="shared" si="47"/>
        <v>9439593.86</v>
      </c>
      <c r="H153" s="11">
        <f t="shared" si="47"/>
        <v>9427860.68</v>
      </c>
      <c r="I153" s="11">
        <f t="shared" si="47"/>
        <v>9421809.35</v>
      </c>
      <c r="J153" s="11">
        <f t="shared" si="47"/>
        <v>9486192.59</v>
      </c>
      <c r="K153" s="11">
        <f t="shared" si="47"/>
        <v>9516592.59</v>
      </c>
      <c r="L153" s="11">
        <f t="shared" si="47"/>
        <v>9516592.59</v>
      </c>
      <c r="M153" s="11">
        <f t="shared" si="47"/>
        <v>9516592.59</v>
      </c>
      <c r="N153" s="11">
        <f t="shared" si="47"/>
        <v>9516592.59</v>
      </c>
      <c r="O153" s="11">
        <f t="shared" si="47"/>
        <v>9516592.59</v>
      </c>
      <c r="P153" s="11">
        <f t="shared" si="47"/>
        <v>9516592.59</v>
      </c>
      <c r="Q153" s="11">
        <f t="shared" si="47"/>
        <v>9516592.59</v>
      </c>
      <c r="R153" s="11">
        <f t="shared" si="47"/>
        <v>9516592.59</v>
      </c>
      <c r="S153" s="11">
        <f t="shared" si="47"/>
        <v>9516592.59</v>
      </c>
      <c r="T153" s="11">
        <f t="shared" si="47"/>
        <v>9516592.59</v>
      </c>
      <c r="U153" s="11">
        <f t="shared" si="47"/>
        <v>9516592.59</v>
      </c>
      <c r="V153" s="11">
        <f t="shared" si="47"/>
        <v>9516592.59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T153" s="10">
        <v>201903</v>
      </c>
      <c r="AU153" s="11" t="str">
        <f t="shared" ref="AU153:BN153" si="48">IF(AU22="","",AU22+AU114)</f>
        <v/>
      </c>
      <c r="AV153" s="11" t="str">
        <f t="shared" si="48"/>
        <v/>
      </c>
      <c r="AW153" s="11" t="str">
        <f t="shared" si="48"/>
        <v/>
      </c>
      <c r="AX153" s="11">
        <f t="shared" si="48"/>
        <v>404006</v>
      </c>
      <c r="AY153" s="11">
        <f t="shared" si="48"/>
        <v>0</v>
      </c>
      <c r="AZ153" s="11">
        <f t="shared" si="48"/>
        <v>0</v>
      </c>
      <c r="BA153" s="11">
        <f t="shared" si="48"/>
        <v>0</v>
      </c>
      <c r="BB153" s="11">
        <f t="shared" si="48"/>
        <v>0</v>
      </c>
      <c r="BC153" s="11">
        <f t="shared" si="48"/>
        <v>0</v>
      </c>
      <c r="BD153" s="11">
        <f t="shared" si="48"/>
        <v>0</v>
      </c>
      <c r="BE153" s="11">
        <f t="shared" si="48"/>
        <v>0</v>
      </c>
      <c r="BF153" s="11">
        <f t="shared" si="48"/>
        <v>0</v>
      </c>
      <c r="BG153" s="11">
        <f t="shared" si="48"/>
        <v>0</v>
      </c>
      <c r="BH153" s="11">
        <f t="shared" si="48"/>
        <v>0</v>
      </c>
      <c r="BI153" s="11">
        <f t="shared" si="48"/>
        <v>0</v>
      </c>
      <c r="BJ153" s="11">
        <f t="shared" si="48"/>
        <v>0</v>
      </c>
      <c r="BK153" s="11">
        <f t="shared" si="48"/>
        <v>0</v>
      </c>
      <c r="BL153" s="11">
        <f t="shared" si="48"/>
        <v>0</v>
      </c>
      <c r="BM153" s="11">
        <f t="shared" si="48"/>
        <v>0</v>
      </c>
      <c r="BN153" s="11">
        <f t="shared" si="48"/>
        <v>0</v>
      </c>
      <c r="BO153" s="11" t="s">
        <v>25</v>
      </c>
      <c r="BP153" s="11" t="s">
        <v>25</v>
      </c>
      <c r="BQ153" s="11" t="s">
        <v>25</v>
      </c>
      <c r="BR153" s="11" t="s">
        <v>25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</row>
    <row r="154" ht="15" customHeight="1" outlineLevel="1" spans="2:81">
      <c r="B154" s="10">
        <v>201906</v>
      </c>
      <c r="C154" s="11">
        <f t="shared" ref="C154:U154" si="49">IF(C23="","",C23+C115)</f>
        <v>8489799.34</v>
      </c>
      <c r="D154" s="11">
        <f t="shared" si="49"/>
        <v>9880495.53</v>
      </c>
      <c r="E154" s="11">
        <f t="shared" si="49"/>
        <v>10036442.03</v>
      </c>
      <c r="F154" s="11">
        <f t="shared" si="49"/>
        <v>10641164.84</v>
      </c>
      <c r="G154" s="11">
        <f t="shared" si="49"/>
        <v>11512251.27</v>
      </c>
      <c r="H154" s="11">
        <f t="shared" si="49"/>
        <v>11915133.32</v>
      </c>
      <c r="I154" s="11">
        <f t="shared" si="49"/>
        <v>12335081.27</v>
      </c>
      <c r="J154" s="11">
        <f t="shared" si="49"/>
        <v>12585721.87</v>
      </c>
      <c r="K154" s="11">
        <f t="shared" si="49"/>
        <v>12597081.87</v>
      </c>
      <c r="L154" s="11">
        <f t="shared" si="49"/>
        <v>12491630.88</v>
      </c>
      <c r="M154" s="11">
        <f t="shared" si="49"/>
        <v>12498126.01</v>
      </c>
      <c r="N154" s="11">
        <f t="shared" si="49"/>
        <v>12498126.01</v>
      </c>
      <c r="O154" s="11">
        <f t="shared" si="49"/>
        <v>12506446.01</v>
      </c>
      <c r="P154" s="11">
        <f t="shared" si="49"/>
        <v>12506446.01</v>
      </c>
      <c r="Q154" s="11">
        <f t="shared" si="49"/>
        <v>12513671.55</v>
      </c>
      <c r="R154" s="11">
        <f t="shared" si="49"/>
        <v>12507510.13</v>
      </c>
      <c r="S154" s="11">
        <f t="shared" si="49"/>
        <v>12507510.13</v>
      </c>
      <c r="T154" s="11">
        <f t="shared" si="49"/>
        <v>12507510.13</v>
      </c>
      <c r="U154" s="11">
        <f t="shared" si="49"/>
        <v>12507510.13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T154" s="10">
        <v>201906</v>
      </c>
      <c r="AU154" s="11" t="str">
        <f t="shared" ref="AU154:BM154" si="50">IF(AU23="","",AU23+AU115)</f>
        <v/>
      </c>
      <c r="AV154" s="11" t="str">
        <f t="shared" si="50"/>
        <v/>
      </c>
      <c r="AW154" s="11" t="str">
        <f t="shared" si="50"/>
        <v/>
      </c>
      <c r="AX154" s="11">
        <f t="shared" si="50"/>
        <v>404012</v>
      </c>
      <c r="AY154" s="11">
        <f t="shared" si="50"/>
        <v>0</v>
      </c>
      <c r="AZ154" s="11">
        <f t="shared" si="50"/>
        <v>0</v>
      </c>
      <c r="BA154" s="11">
        <f t="shared" si="50"/>
        <v>0</v>
      </c>
      <c r="BB154" s="11">
        <f t="shared" si="50"/>
        <v>0</v>
      </c>
      <c r="BC154" s="11">
        <f t="shared" si="50"/>
        <v>0</v>
      </c>
      <c r="BD154" s="11">
        <f t="shared" si="50"/>
        <v>0</v>
      </c>
      <c r="BE154" s="11">
        <f t="shared" si="50"/>
        <v>0</v>
      </c>
      <c r="BF154" s="11">
        <f t="shared" si="50"/>
        <v>0</v>
      </c>
      <c r="BG154" s="11">
        <f t="shared" si="50"/>
        <v>0</v>
      </c>
      <c r="BH154" s="11">
        <f t="shared" si="50"/>
        <v>0</v>
      </c>
      <c r="BI154" s="11">
        <f t="shared" si="50"/>
        <v>0</v>
      </c>
      <c r="BJ154" s="11">
        <f t="shared" si="50"/>
        <v>0</v>
      </c>
      <c r="BK154" s="11">
        <f t="shared" si="50"/>
        <v>0</v>
      </c>
      <c r="BL154" s="11">
        <f t="shared" si="50"/>
        <v>0</v>
      </c>
      <c r="BM154" s="11">
        <f t="shared" si="50"/>
        <v>0</v>
      </c>
      <c r="BN154" s="11" t="s">
        <v>25</v>
      </c>
      <c r="BO154" s="11" t="s">
        <v>25</v>
      </c>
      <c r="BP154" s="11" t="s">
        <v>25</v>
      </c>
      <c r="BQ154" s="11" t="s">
        <v>25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</row>
    <row r="155" ht="15" customHeight="1" outlineLevel="1" spans="2:81">
      <c r="B155" s="10">
        <v>201909</v>
      </c>
      <c r="C155" s="11">
        <f t="shared" ref="C155:T155" si="51">IF(C24="","",C24+C116)</f>
        <v>9309974.83</v>
      </c>
      <c r="D155" s="11">
        <f t="shared" si="51"/>
        <v>11645180.6</v>
      </c>
      <c r="E155" s="11">
        <f t="shared" si="51"/>
        <v>12556319.67</v>
      </c>
      <c r="F155" s="11">
        <f t="shared" si="51"/>
        <v>14140599.9</v>
      </c>
      <c r="G155" s="11">
        <f t="shared" si="51"/>
        <v>15444348.02</v>
      </c>
      <c r="H155" s="11">
        <f t="shared" si="51"/>
        <v>16637551.99</v>
      </c>
      <c r="I155" s="11">
        <f t="shared" si="51"/>
        <v>17697621.95</v>
      </c>
      <c r="J155" s="11">
        <f t="shared" si="51"/>
        <v>18064718.18</v>
      </c>
      <c r="K155" s="11">
        <f t="shared" si="51"/>
        <v>18241595.02</v>
      </c>
      <c r="L155" s="11">
        <f t="shared" si="51"/>
        <v>18288319.56</v>
      </c>
      <c r="M155" s="11">
        <f t="shared" si="51"/>
        <v>18243206.78</v>
      </c>
      <c r="N155" s="11">
        <f t="shared" si="51"/>
        <v>18242099.23</v>
      </c>
      <c r="O155" s="11">
        <f t="shared" si="51"/>
        <v>18245375.23</v>
      </c>
      <c r="P155" s="11">
        <f t="shared" si="51"/>
        <v>18249375.23</v>
      </c>
      <c r="Q155" s="11">
        <f t="shared" si="51"/>
        <v>18254975.23</v>
      </c>
      <c r="R155" s="11">
        <f t="shared" si="51"/>
        <v>18290428.99</v>
      </c>
      <c r="S155" s="11">
        <f t="shared" si="51"/>
        <v>18290428.99</v>
      </c>
      <c r="T155" s="11">
        <f t="shared" si="51"/>
        <v>18290428.99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T155" s="10">
        <v>201909</v>
      </c>
      <c r="AU155" s="11" t="str">
        <f t="shared" ref="AU155:BL155" si="52">IF(AU24="","",AU24+AU116)</f>
        <v/>
      </c>
      <c r="AV155" s="11" t="str">
        <f t="shared" si="52"/>
        <v/>
      </c>
      <c r="AW155" s="11" t="str">
        <f t="shared" si="52"/>
        <v/>
      </c>
      <c r="AX155" s="11">
        <f t="shared" si="52"/>
        <v>404018</v>
      </c>
      <c r="AY155" s="11">
        <f t="shared" si="52"/>
        <v>0</v>
      </c>
      <c r="AZ155" s="11">
        <f t="shared" si="52"/>
        <v>0</v>
      </c>
      <c r="BA155" s="11">
        <f t="shared" si="52"/>
        <v>0</v>
      </c>
      <c r="BB155" s="11">
        <f t="shared" si="52"/>
        <v>0</v>
      </c>
      <c r="BC155" s="11">
        <f t="shared" si="52"/>
        <v>0</v>
      </c>
      <c r="BD155" s="11">
        <f t="shared" si="52"/>
        <v>0</v>
      </c>
      <c r="BE155" s="11">
        <f t="shared" si="52"/>
        <v>0</v>
      </c>
      <c r="BF155" s="11">
        <f t="shared" si="52"/>
        <v>0</v>
      </c>
      <c r="BG155" s="11">
        <f t="shared" si="52"/>
        <v>0</v>
      </c>
      <c r="BH155" s="11">
        <f t="shared" si="52"/>
        <v>0</v>
      </c>
      <c r="BI155" s="11">
        <f t="shared" si="52"/>
        <v>0</v>
      </c>
      <c r="BJ155" s="11">
        <f t="shared" si="52"/>
        <v>0</v>
      </c>
      <c r="BK155" s="11">
        <f t="shared" si="52"/>
        <v>0</v>
      </c>
      <c r="BL155" s="11">
        <f t="shared" si="52"/>
        <v>0</v>
      </c>
      <c r="BM155" s="11" t="s">
        <v>25</v>
      </c>
      <c r="BN155" s="11" t="s">
        <v>25</v>
      </c>
      <c r="BO155" s="11" t="s">
        <v>25</v>
      </c>
      <c r="BP155" s="11" t="s">
        <v>25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</row>
    <row r="156" ht="15" customHeight="1" outlineLevel="1" spans="2:81">
      <c r="B156" s="10">
        <v>201912</v>
      </c>
      <c r="C156" s="11">
        <f t="shared" ref="C156:S156" si="53">IF(C25="","",C25+C117)</f>
        <v>12029487.05</v>
      </c>
      <c r="D156" s="11">
        <f t="shared" si="53"/>
        <v>14037143.63</v>
      </c>
      <c r="E156" s="11">
        <f t="shared" si="53"/>
        <v>14325897.91</v>
      </c>
      <c r="F156" s="11">
        <f t="shared" si="53"/>
        <v>15311404.64</v>
      </c>
      <c r="G156" s="11">
        <f t="shared" si="53"/>
        <v>17847930.65</v>
      </c>
      <c r="H156" s="11">
        <f t="shared" si="53"/>
        <v>18552113.48</v>
      </c>
      <c r="I156" s="11">
        <f t="shared" si="53"/>
        <v>18771455.72</v>
      </c>
      <c r="J156" s="11">
        <f t="shared" si="53"/>
        <v>18924266.98</v>
      </c>
      <c r="K156" s="11">
        <f t="shared" si="53"/>
        <v>18896179.31</v>
      </c>
      <c r="L156" s="11">
        <f t="shared" si="53"/>
        <v>18949487.34</v>
      </c>
      <c r="M156" s="11">
        <f t="shared" si="53"/>
        <v>18954137.94</v>
      </c>
      <c r="N156" s="11">
        <f t="shared" si="53"/>
        <v>18914575.14</v>
      </c>
      <c r="O156" s="11">
        <f t="shared" si="53"/>
        <v>18958605.14</v>
      </c>
      <c r="P156" s="11">
        <f t="shared" si="53"/>
        <v>18946081.99</v>
      </c>
      <c r="Q156" s="11">
        <f t="shared" si="53"/>
        <v>19007388.87</v>
      </c>
      <c r="R156" s="11">
        <f t="shared" si="53"/>
        <v>19007388.87</v>
      </c>
      <c r="S156" s="11">
        <f t="shared" si="53"/>
        <v>19026255.89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T156" s="10">
        <v>201912</v>
      </c>
      <c r="AU156" s="11" t="str">
        <f t="shared" ref="AU156:BK156" si="54">IF(AU25="","",AU25+AU117)</f>
        <v/>
      </c>
      <c r="AV156" s="11" t="str">
        <f t="shared" si="54"/>
        <v/>
      </c>
      <c r="AW156" s="11" t="str">
        <f t="shared" si="54"/>
        <v/>
      </c>
      <c r="AX156" s="11">
        <f t="shared" si="54"/>
        <v>404024</v>
      </c>
      <c r="AY156" s="11">
        <f t="shared" si="54"/>
        <v>0</v>
      </c>
      <c r="AZ156" s="11">
        <f t="shared" si="54"/>
        <v>0</v>
      </c>
      <c r="BA156" s="11">
        <f t="shared" si="54"/>
        <v>0</v>
      </c>
      <c r="BB156" s="11">
        <f t="shared" si="54"/>
        <v>0</v>
      </c>
      <c r="BC156" s="11">
        <f t="shared" si="54"/>
        <v>0</v>
      </c>
      <c r="BD156" s="11">
        <f t="shared" si="54"/>
        <v>0</v>
      </c>
      <c r="BE156" s="11">
        <f t="shared" si="54"/>
        <v>0</v>
      </c>
      <c r="BF156" s="11">
        <f t="shared" si="54"/>
        <v>0</v>
      </c>
      <c r="BG156" s="11">
        <f t="shared" si="54"/>
        <v>0</v>
      </c>
      <c r="BH156" s="11">
        <f t="shared" si="54"/>
        <v>0</v>
      </c>
      <c r="BI156" s="11">
        <f t="shared" si="54"/>
        <v>0</v>
      </c>
      <c r="BJ156" s="11">
        <f t="shared" si="54"/>
        <v>0</v>
      </c>
      <c r="BK156" s="11">
        <f t="shared" si="54"/>
        <v>0</v>
      </c>
      <c r="BL156" s="11" t="s">
        <v>25</v>
      </c>
      <c r="BM156" s="11" t="s">
        <v>25</v>
      </c>
      <c r="BN156" s="11" t="s">
        <v>25</v>
      </c>
      <c r="BO156" s="11" t="s">
        <v>25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</row>
    <row r="157" ht="15" customHeight="1" outlineLevel="1" spans="2:81">
      <c r="B157" s="10">
        <v>202003</v>
      </c>
      <c r="C157" s="11">
        <f t="shared" ref="C157:R157" si="55">IF(C26="","",C26+C118)</f>
        <v>16879307.04</v>
      </c>
      <c r="D157" s="11">
        <f t="shared" si="55"/>
        <v>18453438.05</v>
      </c>
      <c r="E157" s="11">
        <f t="shared" si="55"/>
        <v>19606142.48</v>
      </c>
      <c r="F157" s="11">
        <f t="shared" si="55"/>
        <v>22551022.24</v>
      </c>
      <c r="G157" s="11">
        <f t="shared" si="55"/>
        <v>23214924.15</v>
      </c>
      <c r="H157" s="11">
        <f t="shared" si="55"/>
        <v>23322001.64</v>
      </c>
      <c r="I157" s="11">
        <f t="shared" si="55"/>
        <v>24264626.4</v>
      </c>
      <c r="J157" s="11">
        <f t="shared" si="55"/>
        <v>24154322.41</v>
      </c>
      <c r="K157" s="11">
        <f t="shared" si="55"/>
        <v>23437446.02</v>
      </c>
      <c r="L157" s="11">
        <f t="shared" si="55"/>
        <v>23252717.73</v>
      </c>
      <c r="M157" s="11">
        <f t="shared" si="55"/>
        <v>23325078.92</v>
      </c>
      <c r="N157" s="11">
        <f t="shared" si="55"/>
        <v>23297641.12</v>
      </c>
      <c r="O157" s="11">
        <f t="shared" si="55"/>
        <v>23318753.92</v>
      </c>
      <c r="P157" s="11">
        <f t="shared" si="55"/>
        <v>23314285.12</v>
      </c>
      <c r="Q157" s="11">
        <f t="shared" si="55"/>
        <v>23314285.12</v>
      </c>
      <c r="R157" s="11">
        <f t="shared" si="55"/>
        <v>23314285.12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T157" s="10">
        <v>202003</v>
      </c>
      <c r="AU157" s="11" t="str">
        <f t="shared" ref="AU157:BJ157" si="56">IF(AU26="","",AU26+AU118)</f>
        <v/>
      </c>
      <c r="AV157" s="11" t="str">
        <f t="shared" si="56"/>
        <v/>
      </c>
      <c r="AW157" s="11" t="str">
        <f t="shared" si="56"/>
        <v/>
      </c>
      <c r="AX157" s="11">
        <f t="shared" si="56"/>
        <v>404206</v>
      </c>
      <c r="AY157" s="11">
        <f t="shared" si="56"/>
        <v>0</v>
      </c>
      <c r="AZ157" s="11">
        <f t="shared" si="56"/>
        <v>0</v>
      </c>
      <c r="BA157" s="11">
        <f t="shared" si="56"/>
        <v>0</v>
      </c>
      <c r="BB157" s="11">
        <f t="shared" si="56"/>
        <v>0</v>
      </c>
      <c r="BC157" s="11">
        <f t="shared" si="56"/>
        <v>0</v>
      </c>
      <c r="BD157" s="11">
        <f t="shared" si="56"/>
        <v>0</v>
      </c>
      <c r="BE157" s="11">
        <f t="shared" si="56"/>
        <v>0</v>
      </c>
      <c r="BF157" s="11">
        <f t="shared" si="56"/>
        <v>0</v>
      </c>
      <c r="BG157" s="11">
        <f t="shared" si="56"/>
        <v>0</v>
      </c>
      <c r="BH157" s="11">
        <f t="shared" si="56"/>
        <v>0</v>
      </c>
      <c r="BI157" s="11">
        <f t="shared" si="56"/>
        <v>0</v>
      </c>
      <c r="BJ157" s="11">
        <f t="shared" si="56"/>
        <v>0</v>
      </c>
      <c r="BK157" s="11" t="s">
        <v>25</v>
      </c>
      <c r="BL157" s="11" t="s">
        <v>25</v>
      </c>
      <c r="BM157" s="11" t="s">
        <v>25</v>
      </c>
      <c r="BN157" s="11" t="s">
        <v>25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</row>
    <row r="158" ht="15" customHeight="1" outlineLevel="1" spans="2:81">
      <c r="B158" s="10">
        <v>202006</v>
      </c>
      <c r="C158" s="11">
        <f t="shared" ref="C158:Q158" si="57">IF(C27="","",C27+C119)</f>
        <v>19278480.21</v>
      </c>
      <c r="D158" s="11">
        <f t="shared" si="57"/>
        <v>22671421.63</v>
      </c>
      <c r="E158" s="11">
        <f t="shared" si="57"/>
        <v>27136150.33</v>
      </c>
      <c r="F158" s="11">
        <f t="shared" si="57"/>
        <v>28113003.88</v>
      </c>
      <c r="G158" s="11">
        <f t="shared" si="57"/>
        <v>29647929.43</v>
      </c>
      <c r="H158" s="11">
        <f t="shared" si="57"/>
        <v>31007003.55</v>
      </c>
      <c r="I158" s="11">
        <f t="shared" si="57"/>
        <v>31135315.37</v>
      </c>
      <c r="J158" s="11">
        <f t="shared" si="57"/>
        <v>30995146.31</v>
      </c>
      <c r="K158" s="11">
        <f t="shared" si="57"/>
        <v>30937095.53</v>
      </c>
      <c r="L158" s="11">
        <f t="shared" si="57"/>
        <v>30977358.9</v>
      </c>
      <c r="M158" s="11">
        <f t="shared" si="57"/>
        <v>30999176.41</v>
      </c>
      <c r="N158" s="11">
        <f t="shared" si="57"/>
        <v>31012853.21</v>
      </c>
      <c r="O158" s="11">
        <f t="shared" si="57"/>
        <v>30978114.01</v>
      </c>
      <c r="P158" s="11">
        <f t="shared" si="57"/>
        <v>30977933.63</v>
      </c>
      <c r="Q158" s="11">
        <f t="shared" si="57"/>
        <v>30977933.63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T158" s="10">
        <v>202006</v>
      </c>
      <c r="AU158" s="11" t="str">
        <f t="shared" ref="AU158:BI158" si="58">IF(AU27="","",AU27+AU119)</f>
        <v/>
      </c>
      <c r="AV158" s="11" t="str">
        <f t="shared" si="58"/>
        <v/>
      </c>
      <c r="AW158" s="11" t="str">
        <f t="shared" si="58"/>
        <v/>
      </c>
      <c r="AX158" s="11">
        <f t="shared" si="58"/>
        <v>404212</v>
      </c>
      <c r="AY158" s="11">
        <f t="shared" si="58"/>
        <v>0</v>
      </c>
      <c r="AZ158" s="11">
        <f t="shared" si="58"/>
        <v>0</v>
      </c>
      <c r="BA158" s="11">
        <f t="shared" si="58"/>
        <v>0</v>
      </c>
      <c r="BB158" s="11">
        <f t="shared" si="58"/>
        <v>0</v>
      </c>
      <c r="BC158" s="11">
        <f t="shared" si="58"/>
        <v>0</v>
      </c>
      <c r="BD158" s="11">
        <f t="shared" si="58"/>
        <v>0</v>
      </c>
      <c r="BE158" s="11">
        <f t="shared" si="58"/>
        <v>0</v>
      </c>
      <c r="BF158" s="11">
        <f t="shared" si="58"/>
        <v>0</v>
      </c>
      <c r="BG158" s="11">
        <f t="shared" si="58"/>
        <v>0</v>
      </c>
      <c r="BH158" s="11">
        <f t="shared" si="58"/>
        <v>0</v>
      </c>
      <c r="BI158" s="11">
        <f t="shared" si="58"/>
        <v>0</v>
      </c>
      <c r="BJ158" s="11" t="s">
        <v>25</v>
      </c>
      <c r="BK158" s="11" t="s">
        <v>25</v>
      </c>
      <c r="BL158" s="11" t="s">
        <v>25</v>
      </c>
      <c r="BM158" s="11" t="s">
        <v>25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</row>
    <row r="159" ht="15" customHeight="1" outlineLevel="1" spans="2:81">
      <c r="B159" s="10">
        <v>202009</v>
      </c>
      <c r="C159" s="11">
        <f t="shared" ref="C159:P159" si="59">IF(C28="","",C28+C120)</f>
        <v>16448088.77</v>
      </c>
      <c r="D159" s="11">
        <f t="shared" si="59"/>
        <v>21121309.37</v>
      </c>
      <c r="E159" s="11">
        <f t="shared" si="59"/>
        <v>22115614.72</v>
      </c>
      <c r="F159" s="11">
        <f t="shared" si="59"/>
        <v>22666968.32</v>
      </c>
      <c r="G159" s="11">
        <f t="shared" si="59"/>
        <v>25327108.67</v>
      </c>
      <c r="H159" s="11">
        <f t="shared" si="59"/>
        <v>25091842.86</v>
      </c>
      <c r="I159" s="11">
        <f t="shared" si="59"/>
        <v>25713937.78</v>
      </c>
      <c r="J159" s="11">
        <f t="shared" si="59"/>
        <v>25482753.62</v>
      </c>
      <c r="K159" s="11">
        <f t="shared" si="59"/>
        <v>25712311.41</v>
      </c>
      <c r="L159" s="11">
        <f t="shared" si="59"/>
        <v>25509642.89</v>
      </c>
      <c r="M159" s="11">
        <f t="shared" si="59"/>
        <v>25539278.83</v>
      </c>
      <c r="N159" s="11">
        <f t="shared" si="59"/>
        <v>25507162.67</v>
      </c>
      <c r="O159" s="11">
        <f t="shared" si="59"/>
        <v>25573348.22</v>
      </c>
      <c r="P159" s="11">
        <f t="shared" si="59"/>
        <v>25599748.22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T159" s="10">
        <v>202009</v>
      </c>
      <c r="AU159" s="11" t="str">
        <f t="shared" ref="AU159:BH159" si="60">IF(AU28="","",AU28+AU120)</f>
        <v/>
      </c>
      <c r="AV159" s="11" t="str">
        <f t="shared" si="60"/>
        <v/>
      </c>
      <c r="AW159" s="11" t="str">
        <f t="shared" si="60"/>
        <v/>
      </c>
      <c r="AX159" s="11">
        <f t="shared" si="60"/>
        <v>404218</v>
      </c>
      <c r="AY159" s="11">
        <f t="shared" si="60"/>
        <v>0</v>
      </c>
      <c r="AZ159" s="11">
        <f t="shared" si="60"/>
        <v>0</v>
      </c>
      <c r="BA159" s="11">
        <f t="shared" si="60"/>
        <v>0</v>
      </c>
      <c r="BB159" s="11">
        <f t="shared" si="60"/>
        <v>0</v>
      </c>
      <c r="BC159" s="11">
        <f t="shared" si="60"/>
        <v>0</v>
      </c>
      <c r="BD159" s="11">
        <f t="shared" si="60"/>
        <v>0</v>
      </c>
      <c r="BE159" s="11">
        <f t="shared" si="60"/>
        <v>0</v>
      </c>
      <c r="BF159" s="11">
        <f t="shared" si="60"/>
        <v>0</v>
      </c>
      <c r="BG159" s="11">
        <f t="shared" si="60"/>
        <v>0</v>
      </c>
      <c r="BH159" s="11">
        <f t="shared" si="60"/>
        <v>0</v>
      </c>
      <c r="BI159" s="11" t="s">
        <v>25</v>
      </c>
      <c r="BJ159" s="11" t="s">
        <v>25</v>
      </c>
      <c r="BK159" s="11" t="s">
        <v>25</v>
      </c>
      <c r="BL159" s="11" t="s">
        <v>25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</row>
    <row r="160" ht="15" customHeight="1" outlineLevel="1" spans="2:81">
      <c r="B160" s="10">
        <v>202012</v>
      </c>
      <c r="C160" s="11">
        <f t="shared" ref="C160:O160" si="61">IF(C29="","",C29+C121)</f>
        <v>26765046.84</v>
      </c>
      <c r="D160" s="11">
        <f t="shared" si="61"/>
        <v>31146704.33</v>
      </c>
      <c r="E160" s="11">
        <f t="shared" si="61"/>
        <v>30318611.95</v>
      </c>
      <c r="F160" s="11">
        <f t="shared" si="61"/>
        <v>35009920.18</v>
      </c>
      <c r="G160" s="11">
        <f t="shared" si="61"/>
        <v>35524900.16</v>
      </c>
      <c r="H160" s="11">
        <f t="shared" si="61"/>
        <v>36029442.33</v>
      </c>
      <c r="I160" s="11">
        <f t="shared" si="61"/>
        <v>35909715.93</v>
      </c>
      <c r="J160" s="11">
        <f t="shared" si="61"/>
        <v>35426184.33</v>
      </c>
      <c r="K160" s="11">
        <f t="shared" si="61"/>
        <v>34774780.33</v>
      </c>
      <c r="L160" s="11">
        <f t="shared" si="61"/>
        <v>34816919.87</v>
      </c>
      <c r="M160" s="11">
        <f t="shared" si="61"/>
        <v>35117705.87</v>
      </c>
      <c r="N160" s="11">
        <f t="shared" si="61"/>
        <v>35278075.4</v>
      </c>
      <c r="O160" s="11">
        <f t="shared" si="61"/>
        <v>37714420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T160" s="10">
        <v>202012</v>
      </c>
      <c r="AU160" s="11" t="str">
        <f t="shared" ref="AU160:BG160" si="62">IF(AU29="","",AU29+AU121)</f>
        <v/>
      </c>
      <c r="AV160" s="11" t="str">
        <f t="shared" si="62"/>
        <v/>
      </c>
      <c r="AW160" s="11" t="str">
        <f t="shared" si="62"/>
        <v/>
      </c>
      <c r="AX160" s="11">
        <f t="shared" si="62"/>
        <v>404224</v>
      </c>
      <c r="AY160" s="11">
        <f t="shared" si="62"/>
        <v>0</v>
      </c>
      <c r="AZ160" s="11">
        <f t="shared" si="62"/>
        <v>0</v>
      </c>
      <c r="BA160" s="11">
        <f t="shared" si="62"/>
        <v>0</v>
      </c>
      <c r="BB160" s="11">
        <f t="shared" si="62"/>
        <v>0</v>
      </c>
      <c r="BC160" s="11">
        <f t="shared" si="62"/>
        <v>0</v>
      </c>
      <c r="BD160" s="11">
        <f t="shared" si="62"/>
        <v>0</v>
      </c>
      <c r="BE160" s="11">
        <f t="shared" si="62"/>
        <v>0</v>
      </c>
      <c r="BF160" s="11">
        <f t="shared" si="62"/>
        <v>0</v>
      </c>
      <c r="BG160" s="11">
        <f t="shared" si="62"/>
        <v>0</v>
      </c>
      <c r="BH160" s="11" t="s">
        <v>25</v>
      </c>
      <c r="BI160" s="11" t="s">
        <v>25</v>
      </c>
      <c r="BJ160" s="11" t="s">
        <v>25</v>
      </c>
      <c r="BK160" s="11" t="s">
        <v>25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</row>
    <row r="161" ht="15" customHeight="1" outlineLevel="1" spans="2:81">
      <c r="B161" s="10">
        <v>202103</v>
      </c>
      <c r="C161" s="11">
        <f t="shared" ref="C161:N161" si="63">IF(C30="","",C30+C122)</f>
        <v>18287888.79</v>
      </c>
      <c r="D161" s="11">
        <f t="shared" si="63"/>
        <v>24029033.63</v>
      </c>
      <c r="E161" s="11">
        <f t="shared" si="63"/>
        <v>27898702.89</v>
      </c>
      <c r="F161" s="11">
        <f t="shared" si="63"/>
        <v>31723372.7</v>
      </c>
      <c r="G161" s="11">
        <f t="shared" si="63"/>
        <v>28424297.59</v>
      </c>
      <c r="H161" s="11">
        <f t="shared" si="63"/>
        <v>26613132.99</v>
      </c>
      <c r="I161" s="11">
        <f t="shared" si="63"/>
        <v>25541996.55</v>
      </c>
      <c r="J161" s="11">
        <f t="shared" si="63"/>
        <v>25508516.61</v>
      </c>
      <c r="K161" s="11">
        <f t="shared" si="63"/>
        <v>25750728.69</v>
      </c>
      <c r="L161" s="11">
        <f t="shared" si="63"/>
        <v>25812629.02</v>
      </c>
      <c r="M161" s="11">
        <f t="shared" si="63"/>
        <v>25902623.62</v>
      </c>
      <c r="N161" s="11">
        <f t="shared" si="63"/>
        <v>28473688.84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T161" s="10">
        <v>202103</v>
      </c>
      <c r="AU161" s="11" t="str">
        <f t="shared" ref="AU161:BF161" si="64">IF(AU30="","",AU30+AU122)</f>
        <v/>
      </c>
      <c r="AV161" s="11" t="str">
        <f t="shared" si="64"/>
        <v/>
      </c>
      <c r="AW161" s="11" t="str">
        <f t="shared" si="64"/>
        <v/>
      </c>
      <c r="AX161" s="11">
        <f t="shared" si="64"/>
        <v>404406</v>
      </c>
      <c r="AY161" s="11">
        <f t="shared" si="64"/>
        <v>0</v>
      </c>
      <c r="AZ161" s="11">
        <f t="shared" si="64"/>
        <v>0</v>
      </c>
      <c r="BA161" s="11">
        <f t="shared" si="64"/>
        <v>0</v>
      </c>
      <c r="BB161" s="11">
        <f t="shared" si="64"/>
        <v>0</v>
      </c>
      <c r="BC161" s="11">
        <f t="shared" si="64"/>
        <v>0</v>
      </c>
      <c r="BD161" s="11">
        <f t="shared" si="64"/>
        <v>0</v>
      </c>
      <c r="BE161" s="11">
        <f t="shared" si="64"/>
        <v>0</v>
      </c>
      <c r="BF161" s="11">
        <f t="shared" si="64"/>
        <v>0</v>
      </c>
      <c r="BG161" s="11" t="s">
        <v>25</v>
      </c>
      <c r="BH161" s="11" t="s">
        <v>25</v>
      </c>
      <c r="BI161" s="11" t="s">
        <v>25</v>
      </c>
      <c r="BJ161" s="11" t="s">
        <v>25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</row>
    <row r="162" ht="15" customHeight="1" outlineLevel="1" spans="2:81">
      <c r="B162" s="10">
        <v>202106</v>
      </c>
      <c r="C162" s="11">
        <f t="shared" ref="C162:M162" si="65">IF(C31="","",C31+C123)</f>
        <v>23290190.42</v>
      </c>
      <c r="D162" s="11">
        <f t="shared" si="65"/>
        <v>29446121.32</v>
      </c>
      <c r="E162" s="11">
        <f t="shared" si="65"/>
        <v>33281090</v>
      </c>
      <c r="F162" s="11">
        <f t="shared" si="65"/>
        <v>31702415.31</v>
      </c>
      <c r="G162" s="11">
        <f t="shared" si="65"/>
        <v>29300730.72</v>
      </c>
      <c r="H162" s="11">
        <f t="shared" si="65"/>
        <v>30320663.97</v>
      </c>
      <c r="I162" s="11">
        <f t="shared" si="65"/>
        <v>29183367.58</v>
      </c>
      <c r="J162" s="11">
        <f t="shared" si="65"/>
        <v>28942674.41</v>
      </c>
      <c r="K162" s="11">
        <f t="shared" si="65"/>
        <v>29643217.68</v>
      </c>
      <c r="L162" s="11">
        <f t="shared" si="65"/>
        <v>29602566.1</v>
      </c>
      <c r="M162" s="11">
        <f t="shared" si="65"/>
        <v>31199776.1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T162" s="10">
        <v>202106</v>
      </c>
      <c r="AU162" s="11" t="str">
        <f t="shared" ref="AU162:BE162" si="66">IF(AU31="","",AU31+AU123)</f>
        <v/>
      </c>
      <c r="AV162" s="11" t="str">
        <f t="shared" si="66"/>
        <v/>
      </c>
      <c r="AW162" s="11" t="str">
        <f t="shared" si="66"/>
        <v/>
      </c>
      <c r="AX162" s="11">
        <f t="shared" si="66"/>
        <v>404412</v>
      </c>
      <c r="AY162" s="11">
        <f t="shared" si="66"/>
        <v>0</v>
      </c>
      <c r="AZ162" s="11">
        <f t="shared" si="66"/>
        <v>0</v>
      </c>
      <c r="BA162" s="11">
        <f t="shared" si="66"/>
        <v>0</v>
      </c>
      <c r="BB162" s="11">
        <f t="shared" si="66"/>
        <v>0</v>
      </c>
      <c r="BC162" s="11">
        <f t="shared" si="66"/>
        <v>0</v>
      </c>
      <c r="BD162" s="11">
        <f t="shared" si="66"/>
        <v>0</v>
      </c>
      <c r="BE162" s="11">
        <f t="shared" si="66"/>
        <v>0</v>
      </c>
      <c r="BF162" s="11" t="s">
        <v>25</v>
      </c>
      <c r="BG162" s="11" t="s">
        <v>25</v>
      </c>
      <c r="BH162" s="11" t="s">
        <v>25</v>
      </c>
      <c r="BI162" s="11" t="s">
        <v>25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</row>
    <row r="163" ht="15" customHeight="1" outlineLevel="1" spans="2:81">
      <c r="B163" s="10">
        <v>202109</v>
      </c>
      <c r="C163" s="11">
        <f t="shared" ref="C163:L163" si="67">IF(C32="","",C32+C124)</f>
        <v>29779439.45</v>
      </c>
      <c r="D163" s="11">
        <f t="shared" si="67"/>
        <v>38744974.37</v>
      </c>
      <c r="E163" s="11">
        <f t="shared" si="67"/>
        <v>37838723.69</v>
      </c>
      <c r="F163" s="11">
        <f t="shared" si="67"/>
        <v>34152102.53</v>
      </c>
      <c r="G163" s="11">
        <f t="shared" si="67"/>
        <v>34526806.44</v>
      </c>
      <c r="H163" s="11">
        <f t="shared" si="67"/>
        <v>36225524.19</v>
      </c>
      <c r="I163" s="11">
        <f t="shared" si="67"/>
        <v>36477683.43</v>
      </c>
      <c r="J163" s="11">
        <f t="shared" si="67"/>
        <v>36562043.33</v>
      </c>
      <c r="K163" s="11">
        <f t="shared" si="67"/>
        <v>36878166.86</v>
      </c>
      <c r="L163" s="11">
        <f t="shared" si="67"/>
        <v>39085183.97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T163" s="10">
        <v>202109</v>
      </c>
      <c r="AU163" s="11" t="str">
        <f t="shared" ref="AU163:BD163" si="68">IF(AU32="","",AU32+AU124)</f>
        <v/>
      </c>
      <c r="AV163" s="11" t="str">
        <f t="shared" si="68"/>
        <v/>
      </c>
      <c r="AW163" s="11" t="str">
        <f t="shared" si="68"/>
        <v/>
      </c>
      <c r="AX163" s="11">
        <f t="shared" si="68"/>
        <v>404418</v>
      </c>
      <c r="AY163" s="11">
        <f t="shared" si="68"/>
        <v>0</v>
      </c>
      <c r="AZ163" s="11">
        <f t="shared" si="68"/>
        <v>0</v>
      </c>
      <c r="BA163" s="11">
        <f t="shared" si="68"/>
        <v>0</v>
      </c>
      <c r="BB163" s="11">
        <f t="shared" si="68"/>
        <v>0</v>
      </c>
      <c r="BC163" s="11">
        <f t="shared" si="68"/>
        <v>0</v>
      </c>
      <c r="BD163" s="11">
        <f t="shared" si="68"/>
        <v>0</v>
      </c>
      <c r="BE163" s="11" t="s">
        <v>25</v>
      </c>
      <c r="BF163" s="11" t="s">
        <v>25</v>
      </c>
      <c r="BG163" s="11" t="s">
        <v>25</v>
      </c>
      <c r="BH163" s="11" t="s">
        <v>25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</row>
    <row r="164" ht="15" customHeight="1" outlineLevel="1" spans="2:81">
      <c r="B164" s="10">
        <v>202112</v>
      </c>
      <c r="C164" s="11">
        <f t="shared" ref="C164:K164" si="69">IF(C33="","",C33+C125)</f>
        <v>30492039.04</v>
      </c>
      <c r="D164" s="11">
        <f t="shared" si="69"/>
        <v>29079765.05</v>
      </c>
      <c r="E164" s="11">
        <f t="shared" si="69"/>
        <v>27064949.87</v>
      </c>
      <c r="F164" s="11">
        <f t="shared" si="69"/>
        <v>25339161.47</v>
      </c>
      <c r="G164" s="11">
        <f t="shared" si="69"/>
        <v>26083492.18</v>
      </c>
      <c r="H164" s="11">
        <f t="shared" si="69"/>
        <v>26718865.52</v>
      </c>
      <c r="I164" s="11">
        <f t="shared" si="69"/>
        <v>26852414.83</v>
      </c>
      <c r="J164" s="11">
        <f t="shared" si="69"/>
        <v>27557420.57</v>
      </c>
      <c r="K164" s="11">
        <f t="shared" si="69"/>
        <v>31647283.27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T164" s="10">
        <v>202112</v>
      </c>
      <c r="AU164" s="11" t="str">
        <f t="shared" ref="AU164:BC164" si="70">IF(AU33="","",AU33+AU125)</f>
        <v/>
      </c>
      <c r="AV164" s="11" t="str">
        <f t="shared" si="70"/>
        <v/>
      </c>
      <c r="AW164" s="11" t="str">
        <f t="shared" si="70"/>
        <v/>
      </c>
      <c r="AX164" s="11">
        <f t="shared" si="70"/>
        <v>404424</v>
      </c>
      <c r="AY164" s="11">
        <f t="shared" si="70"/>
        <v>0</v>
      </c>
      <c r="AZ164" s="11">
        <f t="shared" si="70"/>
        <v>0</v>
      </c>
      <c r="BA164" s="11">
        <f t="shared" si="70"/>
        <v>0</v>
      </c>
      <c r="BB164" s="11">
        <f t="shared" si="70"/>
        <v>0</v>
      </c>
      <c r="BC164" s="11">
        <f t="shared" si="70"/>
        <v>0</v>
      </c>
      <c r="BD164" s="11" t="s">
        <v>25</v>
      </c>
      <c r="BE164" s="11" t="s">
        <v>25</v>
      </c>
      <c r="BF164" s="11" t="s">
        <v>25</v>
      </c>
      <c r="BG164" s="11" t="s">
        <v>25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</row>
    <row r="165" ht="15" customHeight="1" outlineLevel="1" spans="2:81">
      <c r="B165" s="10">
        <v>202203</v>
      </c>
      <c r="C165" s="11">
        <f t="shared" ref="C165:J165" si="71">IF(C34="","",C34+C126)</f>
        <v>37060713.61</v>
      </c>
      <c r="D165" s="11">
        <f t="shared" si="71"/>
        <v>32888418.47</v>
      </c>
      <c r="E165" s="11">
        <f t="shared" si="71"/>
        <v>33899982.57</v>
      </c>
      <c r="F165" s="11">
        <f t="shared" si="71"/>
        <v>33717207.95</v>
      </c>
      <c r="G165" s="11">
        <f t="shared" si="71"/>
        <v>34365430.05</v>
      </c>
      <c r="H165" s="11">
        <f t="shared" si="71"/>
        <v>35135022.89</v>
      </c>
      <c r="I165" s="11">
        <f t="shared" si="71"/>
        <v>35567018.21</v>
      </c>
      <c r="J165" s="11">
        <f t="shared" si="71"/>
        <v>36178666.72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T165" s="10">
        <v>202203</v>
      </c>
      <c r="AU165" s="11" t="str">
        <f t="shared" ref="AU165:BB165" si="72">IF(AU34="","",AU34+AU126)</f>
        <v/>
      </c>
      <c r="AV165" s="11" t="str">
        <f t="shared" si="72"/>
        <v/>
      </c>
      <c r="AW165" s="11" t="str">
        <f t="shared" si="72"/>
        <v/>
      </c>
      <c r="AX165" s="11">
        <f t="shared" si="72"/>
        <v>404606</v>
      </c>
      <c r="AY165" s="11">
        <f t="shared" si="72"/>
        <v>0</v>
      </c>
      <c r="AZ165" s="11">
        <f t="shared" si="72"/>
        <v>0</v>
      </c>
      <c r="BA165" s="11">
        <f t="shared" si="72"/>
        <v>0</v>
      </c>
      <c r="BB165" s="11">
        <f t="shared" si="72"/>
        <v>0</v>
      </c>
      <c r="BC165" s="11" t="s">
        <v>25</v>
      </c>
      <c r="BD165" s="11" t="s">
        <v>25</v>
      </c>
      <c r="BE165" s="11" t="s">
        <v>25</v>
      </c>
      <c r="BF165" s="11" t="s">
        <v>25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</row>
    <row r="166" ht="15" customHeight="1" outlineLevel="1" spans="2:81">
      <c r="B166" s="10">
        <v>202206</v>
      </c>
      <c r="C166" s="11">
        <f t="shared" ref="C166:I166" si="73">IF(C35="","",C35+C127)</f>
        <v>29478792.03</v>
      </c>
      <c r="D166" s="11">
        <f t="shared" si="73"/>
        <v>29698671.49</v>
      </c>
      <c r="E166" s="11">
        <f t="shared" si="73"/>
        <v>28371778.68</v>
      </c>
      <c r="F166" s="11">
        <f t="shared" si="73"/>
        <v>30234918.95</v>
      </c>
      <c r="G166" s="11">
        <f t="shared" si="73"/>
        <v>29399765.93</v>
      </c>
      <c r="H166" s="11">
        <f t="shared" si="73"/>
        <v>30221151.83</v>
      </c>
      <c r="I166" s="11">
        <f t="shared" si="73"/>
        <v>31663164.53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T166" s="10">
        <v>202206</v>
      </c>
      <c r="AU166" s="11" t="str">
        <f t="shared" ref="AU166:BA166" si="74">IF(AU35="","",AU35+AU127)</f>
        <v/>
      </c>
      <c r="AV166" s="11" t="str">
        <f t="shared" si="74"/>
        <v/>
      </c>
      <c r="AW166" s="11" t="str">
        <f t="shared" si="74"/>
        <v/>
      </c>
      <c r="AX166" s="11">
        <f t="shared" si="74"/>
        <v>404612</v>
      </c>
      <c r="AY166" s="11">
        <f t="shared" si="74"/>
        <v>0</v>
      </c>
      <c r="AZ166" s="11">
        <f t="shared" si="74"/>
        <v>0</v>
      </c>
      <c r="BA166" s="11">
        <f t="shared" si="74"/>
        <v>0</v>
      </c>
      <c r="BB166" s="11" t="s">
        <v>25</v>
      </c>
      <c r="BC166" s="11" t="s">
        <v>25</v>
      </c>
      <c r="BD166" s="11" t="s">
        <v>25</v>
      </c>
      <c r="BE166" s="11" t="s">
        <v>25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</row>
    <row r="167" ht="15" customHeight="1" outlineLevel="1" spans="2:81">
      <c r="B167" s="10">
        <v>202209</v>
      </c>
      <c r="C167" s="11">
        <f t="shared" ref="C167:H167" si="75">IF(C36="","",C36+C128)</f>
        <v>36000464.88</v>
      </c>
      <c r="D167" s="11">
        <f t="shared" si="75"/>
        <v>31605866.1</v>
      </c>
      <c r="E167" s="11">
        <f t="shared" si="75"/>
        <v>31551017.64</v>
      </c>
      <c r="F167" s="11">
        <f t="shared" si="75"/>
        <v>31215737.35</v>
      </c>
      <c r="G167" s="11">
        <f t="shared" si="75"/>
        <v>31984561.05</v>
      </c>
      <c r="H167" s="11">
        <f t="shared" si="75"/>
        <v>33355931.21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T167" s="10">
        <v>202209</v>
      </c>
      <c r="AU167" s="11" t="str">
        <f t="shared" ref="AU167:AZ167" si="76">IF(AU36="","",AU36+AU128)</f>
        <v/>
      </c>
      <c r="AV167" s="11" t="str">
        <f t="shared" si="76"/>
        <v/>
      </c>
      <c r="AW167" s="11" t="str">
        <f t="shared" si="76"/>
        <v/>
      </c>
      <c r="AX167" s="11">
        <f t="shared" si="76"/>
        <v>404618</v>
      </c>
      <c r="AY167" s="11">
        <f t="shared" si="76"/>
        <v>0</v>
      </c>
      <c r="AZ167" s="11">
        <f t="shared" si="76"/>
        <v>0</v>
      </c>
      <c r="BA167" s="11" t="s">
        <v>25</v>
      </c>
      <c r="BB167" s="11" t="s">
        <v>25</v>
      </c>
      <c r="BC167" s="11" t="s">
        <v>25</v>
      </c>
      <c r="BD167" s="11" t="s">
        <v>25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</row>
    <row r="168" ht="15" customHeight="1" outlineLevel="1" spans="2:81">
      <c r="B168" s="10">
        <v>202212</v>
      </c>
      <c r="C168" s="11">
        <f>IF(C37="","",C37+C129)</f>
        <v>33686244.09</v>
      </c>
      <c r="D168" s="11">
        <f>IF(D37="","",D37+D129)</f>
        <v>34665413.44</v>
      </c>
      <c r="E168" s="11">
        <f>IF(E37="","",E37+E129)</f>
        <v>32329974.35</v>
      </c>
      <c r="F168" s="11">
        <f>IF(F37="","",F37+F129)</f>
        <v>33252408.83</v>
      </c>
      <c r="G168" s="11">
        <f>IF(G37="","",G37+G129)</f>
        <v>33357160.4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T168" s="10">
        <v>202212</v>
      </c>
      <c r="AU168" s="11" t="str">
        <f>IF(AU37="","",AU37+AU129)</f>
        <v/>
      </c>
      <c r="AV168" s="11" t="str">
        <f>IF(AV37="","",AV37+AV129)</f>
        <v/>
      </c>
      <c r="AW168" s="11" t="str">
        <f>IF(AW37="","",AW37+AW129)</f>
        <v/>
      </c>
      <c r="AX168" s="11">
        <f>IF(AX37="","",AX37+AX129)</f>
        <v>404624</v>
      </c>
      <c r="AY168" s="11">
        <f>IF(AY37="","",AY37+AY129)</f>
        <v>0</v>
      </c>
      <c r="AZ168" s="11" t="s">
        <v>25</v>
      </c>
      <c r="BA168" s="11" t="s">
        <v>25</v>
      </c>
      <c r="BB168" s="11" t="s">
        <v>25</v>
      </c>
      <c r="BC168" s="11" t="s">
        <v>25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</row>
    <row r="169" ht="15" customHeight="1" outlineLevel="1" spans="2:81">
      <c r="B169" s="10">
        <v>202303</v>
      </c>
      <c r="C169" s="11">
        <f>IF(C38="","",C38+C130)</f>
        <v>36097027.42</v>
      </c>
      <c r="D169" s="11">
        <f>IF(D38="","",D38+D130)</f>
        <v>36344987.62</v>
      </c>
      <c r="E169" s="11">
        <f>IF(E38="","",E38+E130)</f>
        <v>34709158.3</v>
      </c>
      <c r="F169" s="11">
        <f>IF(F38="","",F38+F130)</f>
        <v>34343667.79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T169" s="10">
        <v>202303</v>
      </c>
      <c r="AU169" s="11" t="str">
        <f>IF(AU38="","",AU38+AU130)</f>
        <v/>
      </c>
      <c r="AV169" s="11" t="str">
        <f>IF(AV38="","",AV38+AV130)</f>
        <v/>
      </c>
      <c r="AW169" s="11" t="str">
        <f>IF(AW38="","",AW38+AW130)</f>
        <v/>
      </c>
      <c r="AX169" s="11">
        <f>IF(AX38="","",AX38+AX130)</f>
        <v>404806</v>
      </c>
      <c r="AY169" s="11" t="s">
        <v>25</v>
      </c>
      <c r="AZ169" s="11" t="s">
        <v>25</v>
      </c>
      <c r="BA169" s="11" t="s">
        <v>25</v>
      </c>
      <c r="BB169" s="11" t="s">
        <v>25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</row>
    <row r="170" ht="15" customHeight="1" outlineLevel="1" spans="2:81">
      <c r="B170" s="10">
        <v>202306</v>
      </c>
      <c r="C170" s="11">
        <f>IF(C39="","",C39+C131)</f>
        <v>35034782.77</v>
      </c>
      <c r="D170" s="11">
        <f>IF(D39="","",D39+D131)</f>
        <v>30827196.66</v>
      </c>
      <c r="E170" s="11">
        <f>IF(E39="","",E39+E131)</f>
        <v>29283330.72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T170" s="10">
        <v>202306</v>
      </c>
      <c r="AU170" s="11" t="str">
        <f>IF(AU39="","",AU39+AU131)</f>
        <v/>
      </c>
      <c r="AV170" s="11" t="str">
        <f>IF(AV39="","",AV39+AV131)</f>
        <v/>
      </c>
      <c r="AW170" s="11" t="str">
        <f>IF(AW39="","",AW39+AW131)</f>
        <v/>
      </c>
      <c r="AX170" s="11" t="s">
        <v>25</v>
      </c>
      <c r="AY170" s="11" t="s">
        <v>25</v>
      </c>
      <c r="AZ170" s="11" t="s">
        <v>25</v>
      </c>
      <c r="BA170" s="11" t="s">
        <v>25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</row>
    <row r="171" ht="15" customHeight="1" outlineLevel="1" spans="2:81">
      <c r="B171" s="10">
        <v>202309</v>
      </c>
      <c r="C171" s="11">
        <f>IF(C40="","",C40+C132)</f>
        <v>35350872.24</v>
      </c>
      <c r="D171" s="11">
        <f>IF(D40="","",D40+D132)</f>
        <v>28783787.28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T171" s="10">
        <v>202309</v>
      </c>
      <c r="AU171" s="11" t="str">
        <f>IF(AU40="","",AU40+AU132)</f>
        <v/>
      </c>
      <c r="AV171" s="11" t="str">
        <f>IF(AV40="","",AV40+AV132)</f>
        <v/>
      </c>
      <c r="AW171" s="11" t="s">
        <v>25</v>
      </c>
      <c r="AX171" s="11" t="s">
        <v>25</v>
      </c>
      <c r="AY171" s="11" t="s">
        <v>25</v>
      </c>
      <c r="AZ171" s="11" t="s">
        <v>25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</row>
    <row r="172" ht="15" customHeight="1" outlineLevel="1" spans="2:81">
      <c r="B172" s="10">
        <v>202312</v>
      </c>
      <c r="C172" s="11">
        <f>IF(C41="","",C41+C133)</f>
        <v>31378701.53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T172" s="10">
        <v>202312</v>
      </c>
      <c r="AU172" s="11" t="str">
        <f>IF(AU41="","",AU41+AU133)</f>
        <v/>
      </c>
      <c r="AV172" s="11" t="s">
        <v>25</v>
      </c>
      <c r="AW172" s="11" t="s">
        <v>25</v>
      </c>
      <c r="AX172" s="11" t="s">
        <v>25</v>
      </c>
      <c r="AY172" s="11" t="s">
        <v>25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</row>
    <row r="173" ht="15" customHeight="1"/>
    <row r="174" ht="15" customHeight="1" spans="2:81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T174" s="6" t="s">
        <v>40</v>
      </c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</row>
    <row r="175" ht="15" customHeight="1" outlineLevel="1" spans="2:81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T175" s="8" t="s">
        <v>23</v>
      </c>
      <c r="AU175" s="9" t="s">
        <v>24</v>
      </c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</row>
    <row r="176" ht="15" customHeight="1" outlineLevel="1" spans="2:81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T176" s="9"/>
      <c r="AU176" s="9">
        <v>1</v>
      </c>
      <c r="AV176" s="9">
        <v>2</v>
      </c>
      <c r="AW176" s="9">
        <v>3</v>
      </c>
      <c r="AX176" s="9">
        <v>4</v>
      </c>
      <c r="AY176" s="9">
        <v>5</v>
      </c>
      <c r="AZ176" s="9">
        <v>6</v>
      </c>
      <c r="BA176" s="9">
        <v>7</v>
      </c>
      <c r="BB176" s="9">
        <v>8</v>
      </c>
      <c r="BC176" s="9">
        <v>9</v>
      </c>
      <c r="BD176" s="9">
        <v>10</v>
      </c>
      <c r="BE176" s="9">
        <v>11</v>
      </c>
      <c r="BF176" s="9">
        <v>12</v>
      </c>
      <c r="BG176" s="9">
        <v>13</v>
      </c>
      <c r="BH176" s="9">
        <v>14</v>
      </c>
      <c r="BI176" s="9">
        <v>15</v>
      </c>
      <c r="BJ176" s="9">
        <v>16</v>
      </c>
      <c r="BK176" s="9">
        <v>17</v>
      </c>
      <c r="BL176" s="9">
        <v>18</v>
      </c>
      <c r="BM176" s="9">
        <v>19</v>
      </c>
      <c r="BN176" s="9">
        <v>20</v>
      </c>
      <c r="BO176" s="9">
        <v>21</v>
      </c>
      <c r="BP176" s="9">
        <v>22</v>
      </c>
      <c r="BQ176" s="9">
        <v>23</v>
      </c>
      <c r="BR176" s="9">
        <v>24</v>
      </c>
      <c r="BS176" s="9">
        <v>25</v>
      </c>
      <c r="BT176" s="9">
        <v>26</v>
      </c>
      <c r="BU176" s="9">
        <v>27</v>
      </c>
      <c r="BV176" s="9">
        <v>28</v>
      </c>
      <c r="BW176" s="9">
        <v>29</v>
      </c>
      <c r="BX176" s="9">
        <v>30</v>
      </c>
      <c r="BY176" s="9">
        <v>31</v>
      </c>
      <c r="BZ176" s="9">
        <v>32</v>
      </c>
      <c r="CA176" s="9">
        <v>33</v>
      </c>
      <c r="CB176" s="9">
        <v>34</v>
      </c>
      <c r="CC176" s="9">
        <v>35</v>
      </c>
    </row>
    <row r="177" ht="15" customHeight="1" outlineLevel="1" spans="2:81">
      <c r="B177" s="10">
        <v>201506</v>
      </c>
      <c r="C177" s="13">
        <f t="shared" ref="C177:AJ185" si="77">IFERROR(IF(D138="","",D138/C138),0)</f>
        <v>17.1306786315199</v>
      </c>
      <c r="D177" s="13">
        <f t="shared" si="77"/>
        <v>1</v>
      </c>
      <c r="E177" s="13">
        <f t="shared" si="77"/>
        <v>1</v>
      </c>
      <c r="F177" s="13">
        <f t="shared" si="77"/>
        <v>3.02369778025144</v>
      </c>
      <c r="G177" s="13">
        <f t="shared" si="77"/>
        <v>1</v>
      </c>
      <c r="H177" s="13">
        <f t="shared" si="77"/>
        <v>1</v>
      </c>
      <c r="I177" s="13">
        <f t="shared" si="77"/>
        <v>0.330720883062871</v>
      </c>
      <c r="J177" s="13">
        <f t="shared" si="77"/>
        <v>1</v>
      </c>
      <c r="K177" s="13">
        <f t="shared" si="77"/>
        <v>1</v>
      </c>
      <c r="L177" s="13">
        <f t="shared" si="77"/>
        <v>1</v>
      </c>
      <c r="M177" s="13">
        <f t="shared" si="77"/>
        <v>1</v>
      </c>
      <c r="N177" s="13">
        <f t="shared" si="77"/>
        <v>1</v>
      </c>
      <c r="O177" s="13">
        <f t="shared" si="77"/>
        <v>1</v>
      </c>
      <c r="P177" s="13">
        <f t="shared" si="77"/>
        <v>1</v>
      </c>
      <c r="Q177" s="13">
        <f t="shared" si="77"/>
        <v>1</v>
      </c>
      <c r="R177" s="13">
        <f t="shared" si="77"/>
        <v>1</v>
      </c>
      <c r="S177" s="13">
        <f t="shared" si="77"/>
        <v>1</v>
      </c>
      <c r="T177" s="13">
        <f t="shared" si="77"/>
        <v>1</v>
      </c>
      <c r="U177" s="13">
        <f t="shared" si="77"/>
        <v>1</v>
      </c>
      <c r="V177" s="13">
        <f t="shared" si="77"/>
        <v>1</v>
      </c>
      <c r="W177" s="13">
        <f t="shared" si="77"/>
        <v>1</v>
      </c>
      <c r="X177" s="13">
        <f t="shared" si="77"/>
        <v>1</v>
      </c>
      <c r="Y177" s="13">
        <f t="shared" si="77"/>
        <v>1</v>
      </c>
      <c r="Z177" s="13">
        <f t="shared" si="77"/>
        <v>1</v>
      </c>
      <c r="AA177" s="13">
        <f t="shared" si="77"/>
        <v>1</v>
      </c>
      <c r="AB177" s="13">
        <f t="shared" si="77"/>
        <v>1</v>
      </c>
      <c r="AC177" s="13">
        <f t="shared" si="77"/>
        <v>1</v>
      </c>
      <c r="AD177" s="13">
        <f t="shared" si="77"/>
        <v>1</v>
      </c>
      <c r="AE177" s="13">
        <f t="shared" si="77"/>
        <v>1</v>
      </c>
      <c r="AF177" s="13">
        <f t="shared" si="77"/>
        <v>1</v>
      </c>
      <c r="AG177" s="13">
        <f t="shared" si="77"/>
        <v>1</v>
      </c>
      <c r="AH177" s="13">
        <f t="shared" si="77"/>
        <v>1</v>
      </c>
      <c r="AI177" s="13">
        <f t="shared" si="77"/>
        <v>1</v>
      </c>
      <c r="AJ177" s="13">
        <f t="shared" si="77"/>
        <v>1</v>
      </c>
      <c r="AK177" s="13" t="str">
        <f>IFERROR(IF(AL138="","",AL138/AK138),0)</f>
        <v/>
      </c>
      <c r="AT177" s="10">
        <v>201506</v>
      </c>
      <c r="AU177" s="13" t="str">
        <f t="shared" ref="AU177:CB185" si="78">IFERROR(IF(AV138="","",AV138/AU138),0)</f>
        <v/>
      </c>
      <c r="AV177" s="13" t="str">
        <f t="shared" si="78"/>
        <v/>
      </c>
      <c r="AW177" s="13">
        <f t="shared" si="78"/>
        <v>0</v>
      </c>
      <c r="AX177" s="13">
        <f t="shared" si="78"/>
        <v>0</v>
      </c>
      <c r="AY177" s="13">
        <f t="shared" si="78"/>
        <v>0</v>
      </c>
      <c r="AZ177" s="13">
        <f t="shared" si="78"/>
        <v>0</v>
      </c>
      <c r="BA177" s="13">
        <f t="shared" si="78"/>
        <v>0</v>
      </c>
      <c r="BB177" s="13">
        <f t="shared" si="78"/>
        <v>0</v>
      </c>
      <c r="BC177" s="13">
        <f t="shared" si="78"/>
        <v>0</v>
      </c>
      <c r="BD177" s="13">
        <f t="shared" si="78"/>
        <v>0</v>
      </c>
      <c r="BE177" s="13">
        <f t="shared" si="78"/>
        <v>0</v>
      </c>
      <c r="BF177" s="13">
        <f t="shared" si="78"/>
        <v>0</v>
      </c>
      <c r="BG177" s="13">
        <f t="shared" si="78"/>
        <v>0</v>
      </c>
      <c r="BH177" s="13">
        <f t="shared" si="78"/>
        <v>0</v>
      </c>
      <c r="BI177" s="13">
        <f t="shared" si="78"/>
        <v>0</v>
      </c>
      <c r="BJ177" s="13">
        <f t="shared" si="78"/>
        <v>0</v>
      </c>
      <c r="BK177" s="13">
        <f t="shared" si="78"/>
        <v>0</v>
      </c>
      <c r="BL177" s="13">
        <f t="shared" si="78"/>
        <v>0</v>
      </c>
      <c r="BM177" s="13">
        <f t="shared" si="78"/>
        <v>0</v>
      </c>
      <c r="BN177" s="13">
        <f t="shared" si="78"/>
        <v>0</v>
      </c>
      <c r="BO177" s="13">
        <f t="shared" si="78"/>
        <v>0</v>
      </c>
      <c r="BP177" s="13">
        <f t="shared" si="78"/>
        <v>0</v>
      </c>
      <c r="BQ177" s="13">
        <f t="shared" si="78"/>
        <v>0</v>
      </c>
      <c r="BR177" s="13">
        <f t="shared" si="78"/>
        <v>0</v>
      </c>
      <c r="BS177" s="13">
        <f t="shared" si="78"/>
        <v>0</v>
      </c>
      <c r="BT177" s="13">
        <f t="shared" si="78"/>
        <v>0</v>
      </c>
      <c r="BU177" s="13">
        <f t="shared" si="78"/>
        <v>0</v>
      </c>
      <c r="BV177" s="13">
        <f t="shared" si="78"/>
        <v>0</v>
      </c>
      <c r="BW177" s="13">
        <f t="shared" si="78"/>
        <v>0</v>
      </c>
      <c r="BX177" s="13">
        <f t="shared" si="78"/>
        <v>0</v>
      </c>
      <c r="BY177" s="13">
        <f t="shared" si="78"/>
        <v>0</v>
      </c>
      <c r="BZ177" s="13">
        <f t="shared" si="78"/>
        <v>0</v>
      </c>
      <c r="CA177" s="13">
        <f t="shared" si="78"/>
        <v>0</v>
      </c>
      <c r="CB177" s="13">
        <f t="shared" si="78"/>
        <v>0</v>
      </c>
      <c r="CC177" s="13" t="str">
        <f>IFERROR(IF(CD138="","",CD138/CC138),0)</f>
        <v/>
      </c>
    </row>
    <row r="178" ht="15" customHeight="1" outlineLevel="1" spans="2:81">
      <c r="B178" s="10">
        <v>201509</v>
      </c>
      <c r="C178" s="13">
        <f t="shared" si="77"/>
        <v>1.96583750278181</v>
      </c>
      <c r="D178" s="13">
        <f t="shared" si="77"/>
        <v>1.11318025720493</v>
      </c>
      <c r="E178" s="13">
        <f t="shared" si="77"/>
        <v>0.96106581248174</v>
      </c>
      <c r="F178" s="13">
        <f t="shared" si="77"/>
        <v>1</v>
      </c>
      <c r="G178" s="13">
        <f t="shared" si="77"/>
        <v>1</v>
      </c>
      <c r="H178" s="13">
        <f t="shared" si="77"/>
        <v>1</v>
      </c>
      <c r="I178" s="13">
        <f t="shared" si="77"/>
        <v>1</v>
      </c>
      <c r="J178" s="13">
        <f t="shared" si="77"/>
        <v>1</v>
      </c>
      <c r="K178" s="13">
        <f t="shared" si="77"/>
        <v>1</v>
      </c>
      <c r="L178" s="13">
        <f t="shared" si="77"/>
        <v>1</v>
      </c>
      <c r="M178" s="13">
        <f t="shared" si="77"/>
        <v>1</v>
      </c>
      <c r="N178" s="13">
        <f t="shared" si="77"/>
        <v>1</v>
      </c>
      <c r="O178" s="13">
        <f t="shared" si="77"/>
        <v>1</v>
      </c>
      <c r="P178" s="13">
        <f t="shared" si="77"/>
        <v>1</v>
      </c>
      <c r="Q178" s="13">
        <f t="shared" si="77"/>
        <v>1</v>
      </c>
      <c r="R178" s="13">
        <f t="shared" si="77"/>
        <v>1</v>
      </c>
      <c r="S178" s="13">
        <f t="shared" si="77"/>
        <v>1</v>
      </c>
      <c r="T178" s="13">
        <f t="shared" si="77"/>
        <v>1</v>
      </c>
      <c r="U178" s="13">
        <f t="shared" si="77"/>
        <v>1</v>
      </c>
      <c r="V178" s="13">
        <f t="shared" si="77"/>
        <v>1</v>
      </c>
      <c r="W178" s="13">
        <f t="shared" si="77"/>
        <v>1</v>
      </c>
      <c r="X178" s="13">
        <f t="shared" si="77"/>
        <v>1</v>
      </c>
      <c r="Y178" s="13">
        <f t="shared" si="77"/>
        <v>1</v>
      </c>
      <c r="Z178" s="13">
        <f t="shared" si="77"/>
        <v>1</v>
      </c>
      <c r="AA178" s="13">
        <f t="shared" si="77"/>
        <v>1</v>
      </c>
      <c r="AB178" s="13">
        <f t="shared" si="77"/>
        <v>1</v>
      </c>
      <c r="AC178" s="13">
        <f t="shared" si="77"/>
        <v>1</v>
      </c>
      <c r="AD178" s="13">
        <f t="shared" si="77"/>
        <v>1</v>
      </c>
      <c r="AE178" s="13">
        <f t="shared" si="77"/>
        <v>1</v>
      </c>
      <c r="AF178" s="13">
        <f t="shared" si="77"/>
        <v>1</v>
      </c>
      <c r="AG178" s="13">
        <f t="shared" si="77"/>
        <v>1</v>
      </c>
      <c r="AH178" s="13">
        <f t="shared" si="77"/>
        <v>1</v>
      </c>
      <c r="AI178" s="13">
        <f t="shared" si="77"/>
        <v>1</v>
      </c>
      <c r="AJ178" s="13" t="str">
        <f t="shared" si="77"/>
        <v/>
      </c>
      <c r="AK178" s="13" t="s">
        <v>25</v>
      </c>
      <c r="AT178" s="10">
        <v>201509</v>
      </c>
      <c r="AU178" s="13" t="str">
        <f t="shared" si="78"/>
        <v/>
      </c>
      <c r="AV178" s="13" t="str">
        <f t="shared" si="78"/>
        <v/>
      </c>
      <c r="AW178" s="13">
        <f t="shared" si="78"/>
        <v>0</v>
      </c>
      <c r="AX178" s="13">
        <f t="shared" si="78"/>
        <v>0</v>
      </c>
      <c r="AY178" s="13">
        <f t="shared" si="78"/>
        <v>0</v>
      </c>
      <c r="AZ178" s="13">
        <f t="shared" si="78"/>
        <v>0</v>
      </c>
      <c r="BA178" s="13">
        <f t="shared" si="78"/>
        <v>0</v>
      </c>
      <c r="BB178" s="13">
        <f t="shared" si="78"/>
        <v>0</v>
      </c>
      <c r="BC178" s="13">
        <f t="shared" si="78"/>
        <v>0</v>
      </c>
      <c r="BD178" s="13">
        <f t="shared" si="78"/>
        <v>0</v>
      </c>
      <c r="BE178" s="13">
        <f t="shared" si="78"/>
        <v>0</v>
      </c>
      <c r="BF178" s="13">
        <f t="shared" si="78"/>
        <v>0</v>
      </c>
      <c r="BG178" s="13">
        <f t="shared" si="78"/>
        <v>0</v>
      </c>
      <c r="BH178" s="13">
        <f t="shared" si="78"/>
        <v>0</v>
      </c>
      <c r="BI178" s="13">
        <f t="shared" si="78"/>
        <v>0</v>
      </c>
      <c r="BJ178" s="13">
        <f t="shared" si="78"/>
        <v>0</v>
      </c>
      <c r="BK178" s="13">
        <f t="shared" si="78"/>
        <v>0</v>
      </c>
      <c r="BL178" s="13">
        <f t="shared" si="78"/>
        <v>0</v>
      </c>
      <c r="BM178" s="13">
        <f t="shared" si="78"/>
        <v>0</v>
      </c>
      <c r="BN178" s="13">
        <f t="shared" si="78"/>
        <v>0</v>
      </c>
      <c r="BO178" s="13">
        <f t="shared" si="78"/>
        <v>0</v>
      </c>
      <c r="BP178" s="13">
        <f t="shared" si="78"/>
        <v>0</v>
      </c>
      <c r="BQ178" s="13">
        <f t="shared" si="78"/>
        <v>0</v>
      </c>
      <c r="BR178" s="13">
        <f t="shared" si="78"/>
        <v>0</v>
      </c>
      <c r="BS178" s="13">
        <f t="shared" si="78"/>
        <v>0</v>
      </c>
      <c r="BT178" s="13">
        <f t="shared" si="78"/>
        <v>0</v>
      </c>
      <c r="BU178" s="13">
        <f t="shared" si="78"/>
        <v>0</v>
      </c>
      <c r="BV178" s="13">
        <f t="shared" si="78"/>
        <v>0</v>
      </c>
      <c r="BW178" s="13">
        <f t="shared" si="78"/>
        <v>0</v>
      </c>
      <c r="BX178" s="13">
        <f t="shared" si="78"/>
        <v>0</v>
      </c>
      <c r="BY178" s="13">
        <f t="shared" si="78"/>
        <v>0</v>
      </c>
      <c r="BZ178" s="13">
        <f t="shared" si="78"/>
        <v>0</v>
      </c>
      <c r="CA178" s="13">
        <f t="shared" si="78"/>
        <v>0</v>
      </c>
      <c r="CB178" s="13" t="str">
        <f t="shared" si="78"/>
        <v/>
      </c>
      <c r="CC178" s="13" t="s">
        <v>25</v>
      </c>
    </row>
    <row r="179" ht="15" customHeight="1" outlineLevel="1" spans="2:81">
      <c r="B179" s="10">
        <v>201512</v>
      </c>
      <c r="C179" s="13">
        <f t="shared" si="77"/>
        <v>2.27977521112767</v>
      </c>
      <c r="D179" s="13">
        <f t="shared" si="77"/>
        <v>0.943096923172372</v>
      </c>
      <c r="E179" s="13">
        <f t="shared" si="77"/>
        <v>0.932878291206637</v>
      </c>
      <c r="F179" s="13">
        <f t="shared" si="77"/>
        <v>1</v>
      </c>
      <c r="G179" s="13">
        <f t="shared" si="77"/>
        <v>1</v>
      </c>
      <c r="H179" s="13">
        <f t="shared" si="77"/>
        <v>1</v>
      </c>
      <c r="I179" s="13">
        <f t="shared" si="77"/>
        <v>1</v>
      </c>
      <c r="J179" s="13">
        <f t="shared" si="77"/>
        <v>1</v>
      </c>
      <c r="K179" s="13">
        <f t="shared" si="77"/>
        <v>1</v>
      </c>
      <c r="L179" s="13">
        <f t="shared" si="77"/>
        <v>1</v>
      </c>
      <c r="M179" s="13">
        <f t="shared" si="77"/>
        <v>1</v>
      </c>
      <c r="N179" s="13">
        <f t="shared" si="77"/>
        <v>1</v>
      </c>
      <c r="O179" s="13">
        <f t="shared" si="77"/>
        <v>1</v>
      </c>
      <c r="P179" s="13">
        <f t="shared" si="77"/>
        <v>1</v>
      </c>
      <c r="Q179" s="13">
        <f t="shared" si="77"/>
        <v>1</v>
      </c>
      <c r="R179" s="13">
        <f t="shared" si="77"/>
        <v>1</v>
      </c>
      <c r="S179" s="13">
        <f t="shared" si="77"/>
        <v>1</v>
      </c>
      <c r="T179" s="13">
        <f t="shared" si="77"/>
        <v>1</v>
      </c>
      <c r="U179" s="13">
        <f t="shared" si="77"/>
        <v>1</v>
      </c>
      <c r="V179" s="13">
        <f t="shared" si="77"/>
        <v>1</v>
      </c>
      <c r="W179" s="13">
        <f t="shared" si="77"/>
        <v>1</v>
      </c>
      <c r="X179" s="13">
        <f t="shared" si="77"/>
        <v>1</v>
      </c>
      <c r="Y179" s="13">
        <f t="shared" si="77"/>
        <v>1</v>
      </c>
      <c r="Z179" s="13">
        <f t="shared" si="77"/>
        <v>1</v>
      </c>
      <c r="AA179" s="13">
        <f t="shared" si="77"/>
        <v>1</v>
      </c>
      <c r="AB179" s="13">
        <f t="shared" si="77"/>
        <v>1</v>
      </c>
      <c r="AC179" s="13">
        <f t="shared" si="77"/>
        <v>1</v>
      </c>
      <c r="AD179" s="13">
        <f t="shared" si="77"/>
        <v>1</v>
      </c>
      <c r="AE179" s="13">
        <f t="shared" si="77"/>
        <v>1</v>
      </c>
      <c r="AF179" s="13">
        <f t="shared" si="77"/>
        <v>1</v>
      </c>
      <c r="AG179" s="13">
        <f t="shared" si="77"/>
        <v>1</v>
      </c>
      <c r="AH179" s="13">
        <f t="shared" si="77"/>
        <v>1</v>
      </c>
      <c r="AI179" s="13" t="str">
        <f t="shared" si="77"/>
        <v/>
      </c>
      <c r="AJ179" s="13" t="s">
        <v>25</v>
      </c>
      <c r="AK179" s="13" t="s">
        <v>25</v>
      </c>
      <c r="AT179" s="10">
        <v>201512</v>
      </c>
      <c r="AU179" s="13" t="str">
        <f t="shared" si="78"/>
        <v/>
      </c>
      <c r="AV179" s="13" t="str">
        <f t="shared" si="78"/>
        <v/>
      </c>
      <c r="AW179" s="13">
        <f t="shared" si="78"/>
        <v>0</v>
      </c>
      <c r="AX179" s="13">
        <f t="shared" si="78"/>
        <v>0</v>
      </c>
      <c r="AY179" s="13">
        <f t="shared" si="78"/>
        <v>0</v>
      </c>
      <c r="AZ179" s="13">
        <f t="shared" si="78"/>
        <v>0</v>
      </c>
      <c r="BA179" s="13">
        <f t="shared" si="78"/>
        <v>0</v>
      </c>
      <c r="BB179" s="13">
        <f t="shared" si="78"/>
        <v>0</v>
      </c>
      <c r="BC179" s="13">
        <f t="shared" si="78"/>
        <v>0</v>
      </c>
      <c r="BD179" s="13">
        <f t="shared" si="78"/>
        <v>0</v>
      </c>
      <c r="BE179" s="13">
        <f t="shared" si="78"/>
        <v>0</v>
      </c>
      <c r="BF179" s="13">
        <f t="shared" si="78"/>
        <v>0</v>
      </c>
      <c r="BG179" s="13">
        <f t="shared" si="78"/>
        <v>0</v>
      </c>
      <c r="BH179" s="13">
        <f t="shared" si="78"/>
        <v>0</v>
      </c>
      <c r="BI179" s="13">
        <f t="shared" si="78"/>
        <v>0</v>
      </c>
      <c r="BJ179" s="13">
        <f t="shared" si="78"/>
        <v>0</v>
      </c>
      <c r="BK179" s="13">
        <f t="shared" si="78"/>
        <v>0</v>
      </c>
      <c r="BL179" s="13">
        <f t="shared" si="78"/>
        <v>0</v>
      </c>
      <c r="BM179" s="13">
        <f t="shared" si="78"/>
        <v>0</v>
      </c>
      <c r="BN179" s="13">
        <f t="shared" si="78"/>
        <v>0</v>
      </c>
      <c r="BO179" s="13">
        <f t="shared" si="78"/>
        <v>0</v>
      </c>
      <c r="BP179" s="13">
        <f t="shared" si="78"/>
        <v>0</v>
      </c>
      <c r="BQ179" s="13">
        <f t="shared" si="78"/>
        <v>0</v>
      </c>
      <c r="BR179" s="13">
        <f t="shared" si="78"/>
        <v>0</v>
      </c>
      <c r="BS179" s="13">
        <f t="shared" si="78"/>
        <v>0</v>
      </c>
      <c r="BT179" s="13">
        <f t="shared" si="78"/>
        <v>0</v>
      </c>
      <c r="BU179" s="13">
        <f t="shared" si="78"/>
        <v>0</v>
      </c>
      <c r="BV179" s="13">
        <f t="shared" si="78"/>
        <v>0</v>
      </c>
      <c r="BW179" s="13">
        <f t="shared" si="78"/>
        <v>0</v>
      </c>
      <c r="BX179" s="13">
        <f t="shared" si="78"/>
        <v>0</v>
      </c>
      <c r="BY179" s="13">
        <f t="shared" si="78"/>
        <v>0</v>
      </c>
      <c r="BZ179" s="13">
        <f t="shared" si="78"/>
        <v>0</v>
      </c>
      <c r="CA179" s="13" t="str">
        <f t="shared" si="78"/>
        <v/>
      </c>
      <c r="CB179" s="13" t="s">
        <v>25</v>
      </c>
      <c r="CC179" s="13" t="s">
        <v>25</v>
      </c>
    </row>
    <row r="180" ht="15" customHeight="1" outlineLevel="1" spans="2:81">
      <c r="B180" s="10">
        <v>201603</v>
      </c>
      <c r="C180" s="13">
        <f t="shared" si="77"/>
        <v>14.1258095952024</v>
      </c>
      <c r="D180" s="13">
        <f t="shared" si="77"/>
        <v>0.177458616427764</v>
      </c>
      <c r="E180" s="13">
        <f t="shared" si="77"/>
        <v>1</v>
      </c>
      <c r="F180" s="13">
        <f t="shared" si="77"/>
        <v>1</v>
      </c>
      <c r="G180" s="13">
        <f t="shared" si="77"/>
        <v>1</v>
      </c>
      <c r="H180" s="13">
        <f t="shared" si="77"/>
        <v>1</v>
      </c>
      <c r="I180" s="13">
        <f t="shared" si="77"/>
        <v>1</v>
      </c>
      <c r="J180" s="13">
        <f t="shared" si="77"/>
        <v>1</v>
      </c>
      <c r="K180" s="13">
        <f t="shared" si="77"/>
        <v>1</v>
      </c>
      <c r="L180" s="13">
        <f t="shared" si="77"/>
        <v>1</v>
      </c>
      <c r="M180" s="13">
        <f t="shared" si="77"/>
        <v>1</v>
      </c>
      <c r="N180" s="13">
        <f t="shared" si="77"/>
        <v>1</v>
      </c>
      <c r="O180" s="13">
        <f t="shared" si="77"/>
        <v>1</v>
      </c>
      <c r="P180" s="13">
        <f t="shared" si="77"/>
        <v>1</v>
      </c>
      <c r="Q180" s="13">
        <f t="shared" si="77"/>
        <v>1</v>
      </c>
      <c r="R180" s="13">
        <f t="shared" si="77"/>
        <v>1</v>
      </c>
      <c r="S180" s="13">
        <f t="shared" si="77"/>
        <v>1</v>
      </c>
      <c r="T180" s="13">
        <f t="shared" si="77"/>
        <v>1</v>
      </c>
      <c r="U180" s="13">
        <f t="shared" si="77"/>
        <v>1</v>
      </c>
      <c r="V180" s="13">
        <f t="shared" si="77"/>
        <v>1</v>
      </c>
      <c r="W180" s="13">
        <f t="shared" si="77"/>
        <v>1</v>
      </c>
      <c r="X180" s="13">
        <f t="shared" si="77"/>
        <v>1</v>
      </c>
      <c r="Y180" s="13">
        <f t="shared" si="77"/>
        <v>1</v>
      </c>
      <c r="Z180" s="13">
        <f t="shared" si="77"/>
        <v>1</v>
      </c>
      <c r="AA180" s="13">
        <f t="shared" si="77"/>
        <v>1</v>
      </c>
      <c r="AB180" s="13">
        <f t="shared" si="77"/>
        <v>1</v>
      </c>
      <c r="AC180" s="13">
        <f t="shared" si="77"/>
        <v>1</v>
      </c>
      <c r="AD180" s="13">
        <f t="shared" si="77"/>
        <v>1</v>
      </c>
      <c r="AE180" s="13">
        <f t="shared" si="77"/>
        <v>1</v>
      </c>
      <c r="AF180" s="13">
        <f t="shared" si="77"/>
        <v>1</v>
      </c>
      <c r="AG180" s="13">
        <f t="shared" si="77"/>
        <v>1</v>
      </c>
      <c r="AH180" s="13" t="str">
        <f t="shared" si="77"/>
        <v/>
      </c>
      <c r="AI180" s="13" t="s">
        <v>25</v>
      </c>
      <c r="AJ180" s="13" t="s">
        <v>25</v>
      </c>
      <c r="AK180" s="13" t="s">
        <v>25</v>
      </c>
      <c r="AT180" s="10">
        <v>201603</v>
      </c>
      <c r="AU180" s="13" t="str">
        <f t="shared" si="78"/>
        <v/>
      </c>
      <c r="AV180" s="13" t="str">
        <f t="shared" si="78"/>
        <v/>
      </c>
      <c r="AW180" s="13">
        <f t="shared" si="78"/>
        <v>0</v>
      </c>
      <c r="AX180" s="13">
        <f t="shared" si="78"/>
        <v>0</v>
      </c>
      <c r="AY180" s="13">
        <f t="shared" si="78"/>
        <v>0</v>
      </c>
      <c r="AZ180" s="13">
        <f t="shared" si="78"/>
        <v>0</v>
      </c>
      <c r="BA180" s="13">
        <f t="shared" si="78"/>
        <v>0</v>
      </c>
      <c r="BB180" s="13">
        <f t="shared" si="78"/>
        <v>0</v>
      </c>
      <c r="BC180" s="13">
        <f t="shared" si="78"/>
        <v>0</v>
      </c>
      <c r="BD180" s="13">
        <f t="shared" si="78"/>
        <v>0</v>
      </c>
      <c r="BE180" s="13">
        <f t="shared" si="78"/>
        <v>0</v>
      </c>
      <c r="BF180" s="13">
        <f t="shared" si="78"/>
        <v>0</v>
      </c>
      <c r="BG180" s="13">
        <f t="shared" si="78"/>
        <v>0</v>
      </c>
      <c r="BH180" s="13">
        <f t="shared" si="78"/>
        <v>0</v>
      </c>
      <c r="BI180" s="13">
        <f t="shared" si="78"/>
        <v>0</v>
      </c>
      <c r="BJ180" s="13">
        <f t="shared" si="78"/>
        <v>0</v>
      </c>
      <c r="BK180" s="13">
        <f t="shared" si="78"/>
        <v>0</v>
      </c>
      <c r="BL180" s="13">
        <f t="shared" si="78"/>
        <v>0</v>
      </c>
      <c r="BM180" s="13">
        <f t="shared" si="78"/>
        <v>0</v>
      </c>
      <c r="BN180" s="13">
        <f t="shared" si="78"/>
        <v>0</v>
      </c>
      <c r="BO180" s="13">
        <f t="shared" si="78"/>
        <v>0</v>
      </c>
      <c r="BP180" s="13">
        <f t="shared" si="78"/>
        <v>0</v>
      </c>
      <c r="BQ180" s="13">
        <f t="shared" si="78"/>
        <v>0</v>
      </c>
      <c r="BR180" s="13">
        <f t="shared" si="78"/>
        <v>0</v>
      </c>
      <c r="BS180" s="13">
        <f t="shared" si="78"/>
        <v>0</v>
      </c>
      <c r="BT180" s="13">
        <f t="shared" si="78"/>
        <v>0</v>
      </c>
      <c r="BU180" s="13">
        <f t="shared" si="78"/>
        <v>0</v>
      </c>
      <c r="BV180" s="13">
        <f t="shared" si="78"/>
        <v>0</v>
      </c>
      <c r="BW180" s="13">
        <f t="shared" si="78"/>
        <v>0</v>
      </c>
      <c r="BX180" s="13">
        <f t="shared" si="78"/>
        <v>0</v>
      </c>
      <c r="BY180" s="13">
        <f t="shared" si="78"/>
        <v>0</v>
      </c>
      <c r="BZ180" s="13" t="str">
        <f t="shared" si="78"/>
        <v/>
      </c>
      <c r="CA180" s="13" t="s">
        <v>25</v>
      </c>
      <c r="CB180" s="13" t="s">
        <v>25</v>
      </c>
      <c r="CC180" s="13" t="s">
        <v>25</v>
      </c>
    </row>
    <row r="181" ht="15" customHeight="1" outlineLevel="1" spans="2:81">
      <c r="B181" s="10">
        <v>201606</v>
      </c>
      <c r="C181" s="13">
        <f t="shared" si="77"/>
        <v>0.330396990143823</v>
      </c>
      <c r="D181" s="13">
        <f t="shared" si="77"/>
        <v>2.50479478417048</v>
      </c>
      <c r="E181" s="13">
        <f t="shared" si="77"/>
        <v>0.981151186055699</v>
      </c>
      <c r="F181" s="13">
        <f t="shared" si="77"/>
        <v>1</v>
      </c>
      <c r="G181" s="13">
        <f t="shared" si="77"/>
        <v>1</v>
      </c>
      <c r="H181" s="13">
        <f t="shared" si="77"/>
        <v>1</v>
      </c>
      <c r="I181" s="13">
        <f t="shared" si="77"/>
        <v>1</v>
      </c>
      <c r="J181" s="13">
        <f t="shared" si="77"/>
        <v>1</v>
      </c>
      <c r="K181" s="13">
        <f t="shared" si="77"/>
        <v>1</v>
      </c>
      <c r="L181" s="13">
        <f t="shared" si="77"/>
        <v>1</v>
      </c>
      <c r="M181" s="13">
        <f t="shared" si="77"/>
        <v>1</v>
      </c>
      <c r="N181" s="13">
        <f t="shared" si="77"/>
        <v>0.742879765412953</v>
      </c>
      <c r="O181" s="13">
        <f t="shared" si="77"/>
        <v>1</v>
      </c>
      <c r="P181" s="13">
        <f t="shared" si="77"/>
        <v>1</v>
      </c>
      <c r="Q181" s="13">
        <f t="shared" si="77"/>
        <v>1</v>
      </c>
      <c r="R181" s="13">
        <f t="shared" si="77"/>
        <v>1</v>
      </c>
      <c r="S181" s="13">
        <f t="shared" si="77"/>
        <v>1</v>
      </c>
      <c r="T181" s="13">
        <f t="shared" si="77"/>
        <v>1</v>
      </c>
      <c r="U181" s="13">
        <f t="shared" si="77"/>
        <v>1</v>
      </c>
      <c r="V181" s="13">
        <f t="shared" si="77"/>
        <v>1</v>
      </c>
      <c r="W181" s="13">
        <f t="shared" si="77"/>
        <v>1</v>
      </c>
      <c r="X181" s="13">
        <f t="shared" si="77"/>
        <v>1</v>
      </c>
      <c r="Y181" s="13">
        <f t="shared" si="77"/>
        <v>1</v>
      </c>
      <c r="Z181" s="13">
        <f t="shared" si="77"/>
        <v>1</v>
      </c>
      <c r="AA181" s="13">
        <f t="shared" si="77"/>
        <v>1</v>
      </c>
      <c r="AB181" s="13">
        <f t="shared" si="77"/>
        <v>1</v>
      </c>
      <c r="AC181" s="13">
        <f t="shared" si="77"/>
        <v>1</v>
      </c>
      <c r="AD181" s="13">
        <f t="shared" si="77"/>
        <v>1</v>
      </c>
      <c r="AE181" s="13">
        <f t="shared" si="77"/>
        <v>1</v>
      </c>
      <c r="AF181" s="13">
        <f t="shared" si="77"/>
        <v>1</v>
      </c>
      <c r="AG181" s="13" t="str">
        <f t="shared" si="77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T181" s="10">
        <v>201606</v>
      </c>
      <c r="AU181" s="13" t="str">
        <f t="shared" si="78"/>
        <v/>
      </c>
      <c r="AV181" s="13" t="str">
        <f t="shared" si="78"/>
        <v/>
      </c>
      <c r="AW181" s="13">
        <f t="shared" si="78"/>
        <v>0</v>
      </c>
      <c r="AX181" s="13">
        <f t="shared" si="78"/>
        <v>0</v>
      </c>
      <c r="AY181" s="13">
        <f t="shared" si="78"/>
        <v>0</v>
      </c>
      <c r="AZ181" s="13">
        <f t="shared" si="78"/>
        <v>0</v>
      </c>
      <c r="BA181" s="13">
        <f t="shared" si="78"/>
        <v>0</v>
      </c>
      <c r="BB181" s="13">
        <f t="shared" si="78"/>
        <v>0</v>
      </c>
      <c r="BC181" s="13">
        <f t="shared" si="78"/>
        <v>0</v>
      </c>
      <c r="BD181" s="13">
        <f t="shared" si="78"/>
        <v>0</v>
      </c>
      <c r="BE181" s="13">
        <f t="shared" si="78"/>
        <v>0</v>
      </c>
      <c r="BF181" s="13">
        <f t="shared" si="78"/>
        <v>0</v>
      </c>
      <c r="BG181" s="13">
        <f t="shared" si="78"/>
        <v>0</v>
      </c>
      <c r="BH181" s="13">
        <f t="shared" si="78"/>
        <v>0</v>
      </c>
      <c r="BI181" s="13">
        <f t="shared" si="78"/>
        <v>0</v>
      </c>
      <c r="BJ181" s="13">
        <f t="shared" si="78"/>
        <v>0</v>
      </c>
      <c r="BK181" s="13">
        <f t="shared" si="78"/>
        <v>0</v>
      </c>
      <c r="BL181" s="13">
        <f t="shared" si="78"/>
        <v>0</v>
      </c>
      <c r="BM181" s="13">
        <f t="shared" si="78"/>
        <v>0</v>
      </c>
      <c r="BN181" s="13">
        <f t="shared" si="78"/>
        <v>0</v>
      </c>
      <c r="BO181" s="13">
        <f t="shared" si="78"/>
        <v>0</v>
      </c>
      <c r="BP181" s="13">
        <f t="shared" si="78"/>
        <v>0</v>
      </c>
      <c r="BQ181" s="13">
        <f t="shared" si="78"/>
        <v>0</v>
      </c>
      <c r="BR181" s="13">
        <f t="shared" si="78"/>
        <v>0</v>
      </c>
      <c r="BS181" s="13">
        <f t="shared" si="78"/>
        <v>0</v>
      </c>
      <c r="BT181" s="13">
        <f t="shared" si="78"/>
        <v>0</v>
      </c>
      <c r="BU181" s="13">
        <f t="shared" si="78"/>
        <v>0</v>
      </c>
      <c r="BV181" s="13">
        <f t="shared" si="78"/>
        <v>0</v>
      </c>
      <c r="BW181" s="13">
        <f t="shared" si="78"/>
        <v>0</v>
      </c>
      <c r="BX181" s="13">
        <f t="shared" si="78"/>
        <v>0</v>
      </c>
      <c r="BY181" s="13" t="str">
        <f t="shared" si="78"/>
        <v/>
      </c>
      <c r="BZ181" s="13" t="s">
        <v>25</v>
      </c>
      <c r="CA181" s="13" t="s">
        <v>25</v>
      </c>
      <c r="CB181" s="13" t="s">
        <v>25</v>
      </c>
      <c r="CC181" s="13" t="s">
        <v>25</v>
      </c>
    </row>
    <row r="182" ht="15" customHeight="1" outlineLevel="1" spans="2:81">
      <c r="B182" s="10">
        <v>201609</v>
      </c>
      <c r="C182" s="13">
        <f t="shared" si="77"/>
        <v>1.24129261838654</v>
      </c>
      <c r="D182" s="13">
        <f t="shared" si="77"/>
        <v>0.755551500204461</v>
      </c>
      <c r="E182" s="13">
        <f t="shared" si="77"/>
        <v>1</v>
      </c>
      <c r="F182" s="13">
        <f t="shared" si="77"/>
        <v>1</v>
      </c>
      <c r="G182" s="13">
        <f t="shared" si="77"/>
        <v>0.685675064073474</v>
      </c>
      <c r="H182" s="13">
        <f t="shared" si="77"/>
        <v>2.05378494573499</v>
      </c>
      <c r="I182" s="13">
        <f t="shared" si="77"/>
        <v>0.976247003634911</v>
      </c>
      <c r="J182" s="13">
        <f t="shared" si="77"/>
        <v>1</v>
      </c>
      <c r="K182" s="13">
        <f t="shared" si="77"/>
        <v>1</v>
      </c>
      <c r="L182" s="13">
        <f t="shared" si="77"/>
        <v>1</v>
      </c>
      <c r="M182" s="13">
        <f t="shared" si="77"/>
        <v>0.975669071170874</v>
      </c>
      <c r="N182" s="13">
        <f t="shared" si="77"/>
        <v>1</v>
      </c>
      <c r="O182" s="13">
        <f t="shared" si="77"/>
        <v>1</v>
      </c>
      <c r="P182" s="13">
        <f t="shared" si="77"/>
        <v>1</v>
      </c>
      <c r="Q182" s="13">
        <f t="shared" si="77"/>
        <v>1</v>
      </c>
      <c r="R182" s="13">
        <f t="shared" si="77"/>
        <v>1</v>
      </c>
      <c r="S182" s="13">
        <f t="shared" si="77"/>
        <v>1</v>
      </c>
      <c r="T182" s="13">
        <f t="shared" si="77"/>
        <v>1</v>
      </c>
      <c r="U182" s="13">
        <f t="shared" si="77"/>
        <v>1</v>
      </c>
      <c r="V182" s="13">
        <f t="shared" si="77"/>
        <v>1</v>
      </c>
      <c r="W182" s="13">
        <f t="shared" si="77"/>
        <v>1</v>
      </c>
      <c r="X182" s="13">
        <f t="shared" si="77"/>
        <v>1</v>
      </c>
      <c r="Y182" s="13">
        <f t="shared" si="77"/>
        <v>1</v>
      </c>
      <c r="Z182" s="13">
        <f t="shared" si="77"/>
        <v>1</v>
      </c>
      <c r="AA182" s="13">
        <f t="shared" si="77"/>
        <v>1</v>
      </c>
      <c r="AB182" s="13">
        <f t="shared" si="77"/>
        <v>1</v>
      </c>
      <c r="AC182" s="13">
        <f t="shared" si="77"/>
        <v>1</v>
      </c>
      <c r="AD182" s="13">
        <f t="shared" si="77"/>
        <v>1</v>
      </c>
      <c r="AE182" s="13">
        <f t="shared" si="77"/>
        <v>1</v>
      </c>
      <c r="AF182" s="13" t="str">
        <f t="shared" si="77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T182" s="10">
        <v>201609</v>
      </c>
      <c r="AU182" s="13" t="str">
        <f t="shared" si="78"/>
        <v/>
      </c>
      <c r="AV182" s="13" t="str">
        <f t="shared" si="78"/>
        <v/>
      </c>
      <c r="AW182" s="13">
        <f t="shared" si="78"/>
        <v>0</v>
      </c>
      <c r="AX182" s="13">
        <f t="shared" si="78"/>
        <v>0</v>
      </c>
      <c r="AY182" s="13">
        <f t="shared" si="78"/>
        <v>0</v>
      </c>
      <c r="AZ182" s="13">
        <f t="shared" si="78"/>
        <v>0</v>
      </c>
      <c r="BA182" s="13">
        <f t="shared" si="78"/>
        <v>0</v>
      </c>
      <c r="BB182" s="13">
        <f t="shared" si="78"/>
        <v>0</v>
      </c>
      <c r="BC182" s="13">
        <f t="shared" si="78"/>
        <v>0</v>
      </c>
      <c r="BD182" s="13">
        <f t="shared" si="78"/>
        <v>0</v>
      </c>
      <c r="BE182" s="13">
        <f t="shared" si="78"/>
        <v>0</v>
      </c>
      <c r="BF182" s="13">
        <f t="shared" si="78"/>
        <v>0</v>
      </c>
      <c r="BG182" s="13">
        <f t="shared" si="78"/>
        <v>0</v>
      </c>
      <c r="BH182" s="13">
        <f t="shared" si="78"/>
        <v>0</v>
      </c>
      <c r="BI182" s="13">
        <f t="shared" si="78"/>
        <v>0</v>
      </c>
      <c r="BJ182" s="13">
        <f t="shared" si="78"/>
        <v>0</v>
      </c>
      <c r="BK182" s="13">
        <f t="shared" si="78"/>
        <v>0</v>
      </c>
      <c r="BL182" s="13">
        <f t="shared" si="78"/>
        <v>0</v>
      </c>
      <c r="BM182" s="13">
        <f t="shared" si="78"/>
        <v>0</v>
      </c>
      <c r="BN182" s="13">
        <f t="shared" si="78"/>
        <v>0</v>
      </c>
      <c r="BO182" s="13">
        <f t="shared" si="78"/>
        <v>0</v>
      </c>
      <c r="BP182" s="13">
        <f t="shared" si="78"/>
        <v>0</v>
      </c>
      <c r="BQ182" s="13">
        <f t="shared" si="78"/>
        <v>0</v>
      </c>
      <c r="BR182" s="13">
        <f t="shared" si="78"/>
        <v>0</v>
      </c>
      <c r="BS182" s="13">
        <f t="shared" si="78"/>
        <v>0</v>
      </c>
      <c r="BT182" s="13">
        <f t="shared" si="78"/>
        <v>0</v>
      </c>
      <c r="BU182" s="13">
        <f t="shared" si="78"/>
        <v>0</v>
      </c>
      <c r="BV182" s="13">
        <f t="shared" si="78"/>
        <v>0</v>
      </c>
      <c r="BW182" s="13">
        <f t="shared" si="78"/>
        <v>0</v>
      </c>
      <c r="BX182" s="13" t="str">
        <f t="shared" si="78"/>
        <v/>
      </c>
      <c r="BY182" s="13" t="s">
        <v>25</v>
      </c>
      <c r="BZ182" s="13" t="s">
        <v>25</v>
      </c>
      <c r="CA182" s="13" t="s">
        <v>25</v>
      </c>
      <c r="CB182" s="13" t="s">
        <v>25</v>
      </c>
      <c r="CC182" s="13" t="s">
        <v>25</v>
      </c>
    </row>
    <row r="183" ht="15" customHeight="1" outlineLevel="1" spans="2:81">
      <c r="B183" s="10">
        <v>201612</v>
      </c>
      <c r="C183" s="13">
        <f t="shared" si="77"/>
        <v>1.02847436019259</v>
      </c>
      <c r="D183" s="13">
        <f t="shared" si="77"/>
        <v>1.01655534290192</v>
      </c>
      <c r="E183" s="13">
        <f t="shared" si="77"/>
        <v>2.35747334415465</v>
      </c>
      <c r="F183" s="13">
        <f t="shared" si="77"/>
        <v>0.817115633291802</v>
      </c>
      <c r="G183" s="13">
        <f t="shared" si="77"/>
        <v>0.932911930264771</v>
      </c>
      <c r="H183" s="13">
        <f t="shared" si="77"/>
        <v>1.07191254346612</v>
      </c>
      <c r="I183" s="13">
        <f t="shared" si="77"/>
        <v>1.07956355570644</v>
      </c>
      <c r="J183" s="13">
        <f t="shared" si="77"/>
        <v>1</v>
      </c>
      <c r="K183" s="13">
        <f t="shared" si="77"/>
        <v>1.20840521975476</v>
      </c>
      <c r="L183" s="13">
        <f t="shared" si="77"/>
        <v>0.87802147663663</v>
      </c>
      <c r="M183" s="13">
        <f t="shared" si="77"/>
        <v>1</v>
      </c>
      <c r="N183" s="13">
        <f t="shared" si="77"/>
        <v>1</v>
      </c>
      <c r="O183" s="13">
        <f t="shared" si="77"/>
        <v>1</v>
      </c>
      <c r="P183" s="13">
        <f t="shared" si="77"/>
        <v>1</v>
      </c>
      <c r="Q183" s="13">
        <f t="shared" si="77"/>
        <v>1</v>
      </c>
      <c r="R183" s="13">
        <f t="shared" si="77"/>
        <v>1</v>
      </c>
      <c r="S183" s="13">
        <f t="shared" si="77"/>
        <v>1</v>
      </c>
      <c r="T183" s="13">
        <f t="shared" si="77"/>
        <v>1</v>
      </c>
      <c r="U183" s="13">
        <f t="shared" si="77"/>
        <v>1</v>
      </c>
      <c r="V183" s="13">
        <f t="shared" si="77"/>
        <v>1</v>
      </c>
      <c r="W183" s="13">
        <f t="shared" si="77"/>
        <v>1</v>
      </c>
      <c r="X183" s="13">
        <f t="shared" si="77"/>
        <v>1</v>
      </c>
      <c r="Y183" s="13">
        <f t="shared" si="77"/>
        <v>1</v>
      </c>
      <c r="Z183" s="13">
        <f t="shared" si="77"/>
        <v>1</v>
      </c>
      <c r="AA183" s="13">
        <f t="shared" si="77"/>
        <v>1</v>
      </c>
      <c r="AB183" s="13">
        <f t="shared" si="77"/>
        <v>1</v>
      </c>
      <c r="AC183" s="13">
        <f t="shared" si="77"/>
        <v>1</v>
      </c>
      <c r="AD183" s="13">
        <f t="shared" si="77"/>
        <v>1</v>
      </c>
      <c r="AE183" s="13" t="str">
        <f t="shared" si="77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T183" s="10">
        <v>201612</v>
      </c>
      <c r="AU183" s="13" t="str">
        <f t="shared" si="78"/>
        <v/>
      </c>
      <c r="AV183" s="13" t="str">
        <f t="shared" si="78"/>
        <v/>
      </c>
      <c r="AW183" s="13">
        <f t="shared" si="78"/>
        <v>0</v>
      </c>
      <c r="AX183" s="13">
        <f t="shared" si="78"/>
        <v>0</v>
      </c>
      <c r="AY183" s="13">
        <f t="shared" si="78"/>
        <v>0</v>
      </c>
      <c r="AZ183" s="13">
        <f t="shared" si="78"/>
        <v>0</v>
      </c>
      <c r="BA183" s="13">
        <f t="shared" si="78"/>
        <v>0</v>
      </c>
      <c r="BB183" s="13">
        <f t="shared" si="78"/>
        <v>0</v>
      </c>
      <c r="BC183" s="13">
        <f t="shared" si="78"/>
        <v>0</v>
      </c>
      <c r="BD183" s="13">
        <f t="shared" si="78"/>
        <v>0</v>
      </c>
      <c r="BE183" s="13">
        <f t="shared" si="78"/>
        <v>0</v>
      </c>
      <c r="BF183" s="13">
        <f t="shared" si="78"/>
        <v>0</v>
      </c>
      <c r="BG183" s="13">
        <f t="shared" si="78"/>
        <v>0</v>
      </c>
      <c r="BH183" s="13">
        <f t="shared" si="78"/>
        <v>0</v>
      </c>
      <c r="BI183" s="13">
        <f t="shared" si="78"/>
        <v>0</v>
      </c>
      <c r="BJ183" s="13">
        <f t="shared" si="78"/>
        <v>0</v>
      </c>
      <c r="BK183" s="13">
        <f t="shared" si="78"/>
        <v>0</v>
      </c>
      <c r="BL183" s="13">
        <f t="shared" si="78"/>
        <v>0</v>
      </c>
      <c r="BM183" s="13">
        <f t="shared" si="78"/>
        <v>0</v>
      </c>
      <c r="BN183" s="13">
        <f t="shared" si="78"/>
        <v>0</v>
      </c>
      <c r="BO183" s="13">
        <f t="shared" si="78"/>
        <v>0</v>
      </c>
      <c r="BP183" s="13">
        <f t="shared" si="78"/>
        <v>0</v>
      </c>
      <c r="BQ183" s="13">
        <f t="shared" si="78"/>
        <v>0</v>
      </c>
      <c r="BR183" s="13">
        <f t="shared" si="78"/>
        <v>0</v>
      </c>
      <c r="BS183" s="13">
        <f t="shared" si="78"/>
        <v>0</v>
      </c>
      <c r="BT183" s="13">
        <f t="shared" si="78"/>
        <v>0</v>
      </c>
      <c r="BU183" s="13">
        <f t="shared" si="78"/>
        <v>0</v>
      </c>
      <c r="BV183" s="13">
        <f t="shared" si="78"/>
        <v>0</v>
      </c>
      <c r="BW183" s="13" t="str">
        <f t="shared" si="78"/>
        <v/>
      </c>
      <c r="BX183" s="13" t="s">
        <v>25</v>
      </c>
      <c r="BY183" s="13" t="s">
        <v>25</v>
      </c>
      <c r="BZ183" s="13" t="s">
        <v>25</v>
      </c>
      <c r="CA183" s="13" t="s">
        <v>25</v>
      </c>
      <c r="CB183" s="13" t="s">
        <v>25</v>
      </c>
      <c r="CC183" s="13" t="s">
        <v>25</v>
      </c>
    </row>
    <row r="184" ht="15" customHeight="1" outlineLevel="1" spans="2:81">
      <c r="B184" s="10">
        <v>201703</v>
      </c>
      <c r="C184" s="13">
        <f t="shared" si="77"/>
        <v>0.99731151820062</v>
      </c>
      <c r="D184" s="13">
        <f t="shared" si="77"/>
        <v>0.830050142121161</v>
      </c>
      <c r="E184" s="13">
        <f t="shared" si="77"/>
        <v>0.85007079843506</v>
      </c>
      <c r="F184" s="13">
        <f t="shared" si="77"/>
        <v>1.95866071358862</v>
      </c>
      <c r="G184" s="13">
        <f t="shared" si="77"/>
        <v>1.01588335556901</v>
      </c>
      <c r="H184" s="13">
        <f t="shared" si="77"/>
        <v>1.17885108708784</v>
      </c>
      <c r="I184" s="13">
        <f t="shared" si="77"/>
        <v>1</v>
      </c>
      <c r="J184" s="13">
        <f t="shared" si="77"/>
        <v>1</v>
      </c>
      <c r="K184" s="13">
        <f t="shared" si="77"/>
        <v>0.988171851553946</v>
      </c>
      <c r="L184" s="13">
        <f t="shared" si="77"/>
        <v>1</v>
      </c>
      <c r="M184" s="13">
        <f t="shared" si="77"/>
        <v>1</v>
      </c>
      <c r="N184" s="13">
        <f t="shared" si="77"/>
        <v>1</v>
      </c>
      <c r="O184" s="13">
        <f t="shared" si="77"/>
        <v>1</v>
      </c>
      <c r="P184" s="13">
        <f t="shared" si="77"/>
        <v>1</v>
      </c>
      <c r="Q184" s="13">
        <f t="shared" si="77"/>
        <v>1</v>
      </c>
      <c r="R184" s="13">
        <f t="shared" si="77"/>
        <v>1</v>
      </c>
      <c r="S184" s="13">
        <f t="shared" si="77"/>
        <v>1</v>
      </c>
      <c r="T184" s="13">
        <f t="shared" si="77"/>
        <v>1</v>
      </c>
      <c r="U184" s="13">
        <f t="shared" si="77"/>
        <v>1</v>
      </c>
      <c r="V184" s="13">
        <f t="shared" si="77"/>
        <v>1</v>
      </c>
      <c r="W184" s="13">
        <f t="shared" si="77"/>
        <v>1</v>
      </c>
      <c r="X184" s="13">
        <f t="shared" si="77"/>
        <v>1</v>
      </c>
      <c r="Y184" s="13">
        <f t="shared" si="77"/>
        <v>1</v>
      </c>
      <c r="Z184" s="13">
        <f t="shared" si="77"/>
        <v>1</v>
      </c>
      <c r="AA184" s="13">
        <f t="shared" si="77"/>
        <v>1</v>
      </c>
      <c r="AB184" s="13">
        <f t="shared" si="77"/>
        <v>1</v>
      </c>
      <c r="AC184" s="13">
        <f t="shared" si="77"/>
        <v>1</v>
      </c>
      <c r="AD184" s="13" t="str">
        <f t="shared" si="77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T184" s="10">
        <v>201703</v>
      </c>
      <c r="AU184" s="13" t="str">
        <f t="shared" si="78"/>
        <v/>
      </c>
      <c r="AV184" s="13" t="str">
        <f t="shared" si="78"/>
        <v/>
      </c>
      <c r="AW184" s="13">
        <f t="shared" si="78"/>
        <v>0</v>
      </c>
      <c r="AX184" s="13">
        <f t="shared" si="78"/>
        <v>0</v>
      </c>
      <c r="AY184" s="13">
        <f t="shared" si="78"/>
        <v>0</v>
      </c>
      <c r="AZ184" s="13">
        <f t="shared" si="78"/>
        <v>0</v>
      </c>
      <c r="BA184" s="13">
        <f t="shared" si="78"/>
        <v>0</v>
      </c>
      <c r="BB184" s="13">
        <f t="shared" si="78"/>
        <v>0</v>
      </c>
      <c r="BC184" s="13">
        <f t="shared" si="78"/>
        <v>0</v>
      </c>
      <c r="BD184" s="13">
        <f t="shared" si="78"/>
        <v>0</v>
      </c>
      <c r="BE184" s="13">
        <f t="shared" si="78"/>
        <v>0</v>
      </c>
      <c r="BF184" s="13">
        <f t="shared" si="78"/>
        <v>0</v>
      </c>
      <c r="BG184" s="13">
        <f t="shared" si="78"/>
        <v>0</v>
      </c>
      <c r="BH184" s="13">
        <f t="shared" si="78"/>
        <v>0</v>
      </c>
      <c r="BI184" s="13">
        <f t="shared" si="78"/>
        <v>0</v>
      </c>
      <c r="BJ184" s="13">
        <f t="shared" si="78"/>
        <v>0</v>
      </c>
      <c r="BK184" s="13">
        <f t="shared" si="78"/>
        <v>0</v>
      </c>
      <c r="BL184" s="13">
        <f t="shared" si="78"/>
        <v>0</v>
      </c>
      <c r="BM184" s="13">
        <f t="shared" si="78"/>
        <v>0</v>
      </c>
      <c r="BN184" s="13">
        <f t="shared" si="78"/>
        <v>0</v>
      </c>
      <c r="BO184" s="13">
        <f t="shared" si="78"/>
        <v>0</v>
      </c>
      <c r="BP184" s="13">
        <f t="shared" si="78"/>
        <v>0</v>
      </c>
      <c r="BQ184" s="13">
        <f t="shared" si="78"/>
        <v>0</v>
      </c>
      <c r="BR184" s="13">
        <f t="shared" si="78"/>
        <v>0</v>
      </c>
      <c r="BS184" s="13">
        <f t="shared" si="78"/>
        <v>0</v>
      </c>
      <c r="BT184" s="13">
        <f t="shared" si="78"/>
        <v>0</v>
      </c>
      <c r="BU184" s="13">
        <f t="shared" si="78"/>
        <v>0</v>
      </c>
      <c r="BV184" s="13" t="str">
        <f t="shared" si="78"/>
        <v/>
      </c>
      <c r="BW184" s="13" t="s">
        <v>25</v>
      </c>
      <c r="BX184" s="13" t="s">
        <v>25</v>
      </c>
      <c r="BY184" s="13" t="s">
        <v>25</v>
      </c>
      <c r="BZ184" s="13" t="s">
        <v>25</v>
      </c>
      <c r="CA184" s="13" t="s">
        <v>25</v>
      </c>
      <c r="CB184" s="13" t="s">
        <v>25</v>
      </c>
      <c r="CC184" s="13" t="s">
        <v>25</v>
      </c>
    </row>
    <row r="185" ht="15" customHeight="1" outlineLevel="1" spans="2:81">
      <c r="B185" s="10">
        <v>201706</v>
      </c>
      <c r="C185" s="13">
        <f t="shared" si="77"/>
        <v>0.728721438635683</v>
      </c>
      <c r="D185" s="13">
        <f t="shared" si="77"/>
        <v>0.659155262819217</v>
      </c>
      <c r="E185" s="13">
        <f t="shared" si="77"/>
        <v>0.729055755424481</v>
      </c>
      <c r="F185" s="13">
        <f t="shared" si="77"/>
        <v>1.30552232465382</v>
      </c>
      <c r="G185" s="13">
        <f t="shared" ref="G185:AC200" si="79">IFERROR(IF(H146="","",H146/G146),0)</f>
        <v>1</v>
      </c>
      <c r="H185" s="13">
        <f t="shared" si="79"/>
        <v>1</v>
      </c>
      <c r="I185" s="13">
        <f t="shared" si="79"/>
        <v>0.968489598463621</v>
      </c>
      <c r="J185" s="13">
        <f t="shared" si="79"/>
        <v>1</v>
      </c>
      <c r="K185" s="13">
        <f t="shared" si="79"/>
        <v>1</v>
      </c>
      <c r="L185" s="13">
        <f t="shared" si="79"/>
        <v>1</v>
      </c>
      <c r="M185" s="13">
        <f t="shared" si="79"/>
        <v>1</v>
      </c>
      <c r="N185" s="13">
        <f t="shared" si="79"/>
        <v>1</v>
      </c>
      <c r="O185" s="13">
        <f t="shared" si="79"/>
        <v>1</v>
      </c>
      <c r="P185" s="13">
        <f t="shared" si="79"/>
        <v>1</v>
      </c>
      <c r="Q185" s="13">
        <f t="shared" si="79"/>
        <v>1</v>
      </c>
      <c r="R185" s="13">
        <f t="shared" si="79"/>
        <v>1</v>
      </c>
      <c r="S185" s="13">
        <f t="shared" si="79"/>
        <v>1</v>
      </c>
      <c r="T185" s="13">
        <f t="shared" si="79"/>
        <v>1</v>
      </c>
      <c r="U185" s="13">
        <f t="shared" si="79"/>
        <v>1</v>
      </c>
      <c r="V185" s="13">
        <f t="shared" si="79"/>
        <v>1</v>
      </c>
      <c r="W185" s="13">
        <f t="shared" si="79"/>
        <v>1</v>
      </c>
      <c r="X185" s="13">
        <f t="shared" si="79"/>
        <v>1</v>
      </c>
      <c r="Y185" s="13">
        <f t="shared" si="79"/>
        <v>1</v>
      </c>
      <c r="Z185" s="13">
        <f t="shared" si="79"/>
        <v>1</v>
      </c>
      <c r="AA185" s="13">
        <f t="shared" si="79"/>
        <v>1</v>
      </c>
      <c r="AB185" s="13">
        <f t="shared" si="79"/>
        <v>1</v>
      </c>
      <c r="AC185" s="13" t="str">
        <f t="shared" si="79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T185" s="10">
        <v>201706</v>
      </c>
      <c r="AU185" s="13" t="str">
        <f t="shared" si="78"/>
        <v/>
      </c>
      <c r="AV185" s="13" t="str">
        <f t="shared" si="78"/>
        <v/>
      </c>
      <c r="AW185" s="13">
        <f t="shared" si="78"/>
        <v>0</v>
      </c>
      <c r="AX185" s="13">
        <f t="shared" si="78"/>
        <v>0</v>
      </c>
      <c r="AY185" s="13">
        <f t="shared" ref="AY185:BU200" si="80">IFERROR(IF(AZ146="","",AZ146/AY146),0)</f>
        <v>0</v>
      </c>
      <c r="AZ185" s="13">
        <f t="shared" si="80"/>
        <v>0</v>
      </c>
      <c r="BA185" s="13">
        <f t="shared" si="80"/>
        <v>0</v>
      </c>
      <c r="BB185" s="13">
        <f t="shared" si="80"/>
        <v>0</v>
      </c>
      <c r="BC185" s="13">
        <f t="shared" si="80"/>
        <v>0</v>
      </c>
      <c r="BD185" s="13">
        <f t="shared" si="80"/>
        <v>0</v>
      </c>
      <c r="BE185" s="13">
        <f t="shared" si="80"/>
        <v>0</v>
      </c>
      <c r="BF185" s="13">
        <f t="shared" si="80"/>
        <v>0</v>
      </c>
      <c r="BG185" s="13">
        <f t="shared" si="80"/>
        <v>0</v>
      </c>
      <c r="BH185" s="13">
        <f t="shared" si="80"/>
        <v>0</v>
      </c>
      <c r="BI185" s="13">
        <f t="shared" si="80"/>
        <v>0</v>
      </c>
      <c r="BJ185" s="13">
        <f t="shared" si="80"/>
        <v>0</v>
      </c>
      <c r="BK185" s="13">
        <f t="shared" si="80"/>
        <v>0</v>
      </c>
      <c r="BL185" s="13">
        <f t="shared" si="80"/>
        <v>0</v>
      </c>
      <c r="BM185" s="13">
        <f t="shared" si="80"/>
        <v>0</v>
      </c>
      <c r="BN185" s="13">
        <f t="shared" si="80"/>
        <v>0</v>
      </c>
      <c r="BO185" s="13">
        <f t="shared" si="80"/>
        <v>0</v>
      </c>
      <c r="BP185" s="13">
        <f t="shared" si="80"/>
        <v>0</v>
      </c>
      <c r="BQ185" s="13">
        <f t="shared" si="80"/>
        <v>0</v>
      </c>
      <c r="BR185" s="13">
        <f t="shared" si="80"/>
        <v>0</v>
      </c>
      <c r="BS185" s="13">
        <f t="shared" si="80"/>
        <v>0</v>
      </c>
      <c r="BT185" s="13">
        <f t="shared" si="80"/>
        <v>0</v>
      </c>
      <c r="BU185" s="13" t="str">
        <f t="shared" si="80"/>
        <v/>
      </c>
      <c r="BV185" s="13" t="s">
        <v>25</v>
      </c>
      <c r="BW185" s="13" t="s">
        <v>25</v>
      </c>
      <c r="BX185" s="13" t="s">
        <v>25</v>
      </c>
      <c r="BY185" s="13" t="s">
        <v>25</v>
      </c>
      <c r="BZ185" s="13" t="s">
        <v>25</v>
      </c>
      <c r="CA185" s="13" t="s">
        <v>25</v>
      </c>
      <c r="CB185" s="13" t="s">
        <v>25</v>
      </c>
      <c r="CC185" s="13" t="s">
        <v>25</v>
      </c>
    </row>
    <row r="186" ht="15" customHeight="1" outlineLevel="1" spans="2:81">
      <c r="B186" s="10">
        <v>201709</v>
      </c>
      <c r="C186" s="13">
        <f t="shared" ref="C186:M201" si="81">IFERROR(IF(D147="","",D147/C147),0)</f>
        <v>0.736107821734079</v>
      </c>
      <c r="D186" s="13">
        <f t="shared" si="81"/>
        <v>0.808561927712044</v>
      </c>
      <c r="E186" s="13">
        <f t="shared" si="81"/>
        <v>0.873424166553847</v>
      </c>
      <c r="F186" s="13">
        <f t="shared" si="81"/>
        <v>1.30425780945131</v>
      </c>
      <c r="G186" s="13">
        <f t="shared" si="79"/>
        <v>1</v>
      </c>
      <c r="H186" s="13">
        <f t="shared" si="79"/>
        <v>1</v>
      </c>
      <c r="I186" s="13">
        <f t="shared" si="79"/>
        <v>0.878428608811787</v>
      </c>
      <c r="J186" s="13">
        <f t="shared" si="79"/>
        <v>1.35584198038315</v>
      </c>
      <c r="K186" s="13">
        <f t="shared" si="79"/>
        <v>0.99367548169108</v>
      </c>
      <c r="L186" s="13">
        <f t="shared" si="79"/>
        <v>1</v>
      </c>
      <c r="M186" s="13">
        <f t="shared" si="79"/>
        <v>1</v>
      </c>
      <c r="N186" s="13">
        <f t="shared" si="79"/>
        <v>1</v>
      </c>
      <c r="O186" s="13">
        <f t="shared" si="79"/>
        <v>1</v>
      </c>
      <c r="P186" s="13">
        <f t="shared" si="79"/>
        <v>1</v>
      </c>
      <c r="Q186" s="13">
        <f t="shared" si="79"/>
        <v>1</v>
      </c>
      <c r="R186" s="13">
        <f t="shared" si="79"/>
        <v>1</v>
      </c>
      <c r="S186" s="13">
        <f t="shared" si="79"/>
        <v>1</v>
      </c>
      <c r="T186" s="13">
        <f t="shared" si="79"/>
        <v>1</v>
      </c>
      <c r="U186" s="13">
        <f t="shared" si="79"/>
        <v>1</v>
      </c>
      <c r="V186" s="13">
        <f t="shared" si="79"/>
        <v>1</v>
      </c>
      <c r="W186" s="13">
        <f t="shared" si="79"/>
        <v>1</v>
      </c>
      <c r="X186" s="13">
        <f t="shared" si="79"/>
        <v>1</v>
      </c>
      <c r="Y186" s="13">
        <f t="shared" si="79"/>
        <v>1</v>
      </c>
      <c r="Z186" s="13">
        <f t="shared" si="79"/>
        <v>1</v>
      </c>
      <c r="AA186" s="13">
        <f t="shared" si="79"/>
        <v>1</v>
      </c>
      <c r="AB186" s="13" t="str">
        <f t="shared" si="79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T186" s="10">
        <v>201709</v>
      </c>
      <c r="AU186" s="13" t="str">
        <f t="shared" ref="AU186:BE201" si="82">IFERROR(IF(AV147="","",AV147/AU147),0)</f>
        <v/>
      </c>
      <c r="AV186" s="13" t="str">
        <f t="shared" si="82"/>
        <v/>
      </c>
      <c r="AW186" s="13">
        <f t="shared" si="82"/>
        <v>0</v>
      </c>
      <c r="AX186" s="13">
        <f t="shared" si="82"/>
        <v>0</v>
      </c>
      <c r="AY186" s="13">
        <f t="shared" si="80"/>
        <v>0</v>
      </c>
      <c r="AZ186" s="13">
        <f t="shared" si="80"/>
        <v>0</v>
      </c>
      <c r="BA186" s="13">
        <f t="shared" si="80"/>
        <v>0</v>
      </c>
      <c r="BB186" s="13">
        <f t="shared" si="80"/>
        <v>0</v>
      </c>
      <c r="BC186" s="13">
        <f t="shared" si="80"/>
        <v>0</v>
      </c>
      <c r="BD186" s="13">
        <f t="shared" si="80"/>
        <v>0</v>
      </c>
      <c r="BE186" s="13">
        <f t="shared" si="80"/>
        <v>0</v>
      </c>
      <c r="BF186" s="13">
        <f t="shared" si="80"/>
        <v>0</v>
      </c>
      <c r="BG186" s="13">
        <f t="shared" si="80"/>
        <v>0</v>
      </c>
      <c r="BH186" s="13">
        <f t="shared" si="80"/>
        <v>0</v>
      </c>
      <c r="BI186" s="13">
        <f t="shared" si="80"/>
        <v>0</v>
      </c>
      <c r="BJ186" s="13">
        <f t="shared" si="80"/>
        <v>0</v>
      </c>
      <c r="BK186" s="13">
        <f t="shared" si="80"/>
        <v>0</v>
      </c>
      <c r="BL186" s="13">
        <f t="shared" si="80"/>
        <v>0</v>
      </c>
      <c r="BM186" s="13">
        <f t="shared" si="80"/>
        <v>0</v>
      </c>
      <c r="BN186" s="13">
        <f t="shared" si="80"/>
        <v>0</v>
      </c>
      <c r="BO186" s="13">
        <f t="shared" si="80"/>
        <v>0</v>
      </c>
      <c r="BP186" s="13">
        <f t="shared" si="80"/>
        <v>0</v>
      </c>
      <c r="BQ186" s="13">
        <f t="shared" si="80"/>
        <v>0</v>
      </c>
      <c r="BR186" s="13">
        <f t="shared" si="80"/>
        <v>0</v>
      </c>
      <c r="BS186" s="13">
        <f t="shared" si="80"/>
        <v>0</v>
      </c>
      <c r="BT186" s="13" t="str">
        <f t="shared" si="80"/>
        <v/>
      </c>
      <c r="BU186" s="13" t="s">
        <v>25</v>
      </c>
      <c r="BV186" s="13" t="s">
        <v>25</v>
      </c>
      <c r="BW186" s="13" t="s">
        <v>25</v>
      </c>
      <c r="BX186" s="13" t="s">
        <v>25</v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</row>
    <row r="187" ht="15" customHeight="1" outlineLevel="1" spans="2:81">
      <c r="B187" s="10">
        <v>201712</v>
      </c>
      <c r="C187" s="13">
        <f t="shared" si="81"/>
        <v>1.76955654853741</v>
      </c>
      <c r="D187" s="13">
        <f t="shared" si="81"/>
        <v>1.22323568094021</v>
      </c>
      <c r="E187" s="13">
        <f t="shared" si="81"/>
        <v>0.659301673260975</v>
      </c>
      <c r="F187" s="13">
        <f t="shared" si="81"/>
        <v>0.996291175686485</v>
      </c>
      <c r="G187" s="13">
        <f t="shared" si="79"/>
        <v>0.932227363247673</v>
      </c>
      <c r="H187" s="13">
        <f t="shared" si="79"/>
        <v>0.976103870238606</v>
      </c>
      <c r="I187" s="13">
        <f t="shared" si="79"/>
        <v>1.00417256571294</v>
      </c>
      <c r="J187" s="13">
        <f t="shared" si="79"/>
        <v>1.0012335832389</v>
      </c>
      <c r="K187" s="13">
        <f t="shared" si="79"/>
        <v>1</v>
      </c>
      <c r="L187" s="13">
        <f t="shared" si="79"/>
        <v>1</v>
      </c>
      <c r="M187" s="13">
        <f t="shared" si="79"/>
        <v>1.00551186251703</v>
      </c>
      <c r="N187" s="13">
        <f t="shared" si="79"/>
        <v>1</v>
      </c>
      <c r="O187" s="13">
        <f t="shared" si="79"/>
        <v>1</v>
      </c>
      <c r="P187" s="13">
        <f t="shared" si="79"/>
        <v>1</v>
      </c>
      <c r="Q187" s="13">
        <f t="shared" si="79"/>
        <v>1</v>
      </c>
      <c r="R187" s="13">
        <f t="shared" si="79"/>
        <v>1</v>
      </c>
      <c r="S187" s="13">
        <f t="shared" si="79"/>
        <v>1</v>
      </c>
      <c r="T187" s="13">
        <f t="shared" si="79"/>
        <v>1</v>
      </c>
      <c r="U187" s="13">
        <f t="shared" si="79"/>
        <v>1</v>
      </c>
      <c r="V187" s="13">
        <f t="shared" si="79"/>
        <v>1</v>
      </c>
      <c r="W187" s="13">
        <f t="shared" si="79"/>
        <v>1</v>
      </c>
      <c r="X187" s="13">
        <f t="shared" si="79"/>
        <v>1</v>
      </c>
      <c r="Y187" s="13">
        <f t="shared" si="79"/>
        <v>1</v>
      </c>
      <c r="Z187" s="13">
        <f t="shared" si="79"/>
        <v>1</v>
      </c>
      <c r="AA187" s="13" t="str">
        <f t="shared" si="79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T187" s="10">
        <v>201712</v>
      </c>
      <c r="AU187" s="13" t="str">
        <f t="shared" si="82"/>
        <v/>
      </c>
      <c r="AV187" s="13" t="str">
        <f t="shared" si="82"/>
        <v/>
      </c>
      <c r="AW187" s="13">
        <f t="shared" si="82"/>
        <v>0</v>
      </c>
      <c r="AX187" s="13">
        <f t="shared" si="82"/>
        <v>0</v>
      </c>
      <c r="AY187" s="13">
        <f t="shared" si="80"/>
        <v>0</v>
      </c>
      <c r="AZ187" s="13">
        <f t="shared" si="80"/>
        <v>0</v>
      </c>
      <c r="BA187" s="13">
        <f t="shared" si="80"/>
        <v>0</v>
      </c>
      <c r="BB187" s="13">
        <f t="shared" si="80"/>
        <v>0</v>
      </c>
      <c r="BC187" s="13">
        <f t="shared" si="80"/>
        <v>0</v>
      </c>
      <c r="BD187" s="13">
        <f t="shared" si="80"/>
        <v>0</v>
      </c>
      <c r="BE187" s="13">
        <f t="shared" si="80"/>
        <v>0</v>
      </c>
      <c r="BF187" s="13">
        <f t="shared" si="80"/>
        <v>0</v>
      </c>
      <c r="BG187" s="13">
        <f t="shared" si="80"/>
        <v>0</v>
      </c>
      <c r="BH187" s="13">
        <f t="shared" si="80"/>
        <v>0</v>
      </c>
      <c r="BI187" s="13">
        <f t="shared" si="80"/>
        <v>0</v>
      </c>
      <c r="BJ187" s="13">
        <f t="shared" si="80"/>
        <v>0</v>
      </c>
      <c r="BK187" s="13">
        <f t="shared" si="80"/>
        <v>0</v>
      </c>
      <c r="BL187" s="13">
        <f t="shared" si="80"/>
        <v>0</v>
      </c>
      <c r="BM187" s="13">
        <f t="shared" si="80"/>
        <v>0</v>
      </c>
      <c r="BN187" s="13">
        <f t="shared" si="80"/>
        <v>0</v>
      </c>
      <c r="BO187" s="13">
        <f t="shared" si="80"/>
        <v>0</v>
      </c>
      <c r="BP187" s="13">
        <f t="shared" si="80"/>
        <v>0</v>
      </c>
      <c r="BQ187" s="13">
        <f t="shared" si="80"/>
        <v>0</v>
      </c>
      <c r="BR187" s="13">
        <f t="shared" si="80"/>
        <v>0</v>
      </c>
      <c r="BS187" s="13" t="str">
        <f t="shared" si="80"/>
        <v/>
      </c>
      <c r="BT187" s="13" t="s">
        <v>25</v>
      </c>
      <c r="BU187" s="13" t="s">
        <v>25</v>
      </c>
      <c r="BV187" s="13" t="s">
        <v>25</v>
      </c>
      <c r="BW187" s="13" t="s">
        <v>25</v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</row>
    <row r="188" ht="15" customHeight="1" outlineLevel="1" spans="2:81">
      <c r="B188" s="10">
        <v>201803</v>
      </c>
      <c r="C188" s="13">
        <f t="shared" si="81"/>
        <v>1.44324525132536</v>
      </c>
      <c r="D188" s="13">
        <f t="shared" si="81"/>
        <v>1.10318965807856</v>
      </c>
      <c r="E188" s="13">
        <f t="shared" si="81"/>
        <v>0.9762535080986</v>
      </c>
      <c r="F188" s="13">
        <f t="shared" si="81"/>
        <v>1.08692887666822</v>
      </c>
      <c r="G188" s="13">
        <f t="shared" si="79"/>
        <v>1.05993522687034</v>
      </c>
      <c r="H188" s="13">
        <f t="shared" si="79"/>
        <v>1</v>
      </c>
      <c r="I188" s="13">
        <f t="shared" si="79"/>
        <v>2.82881879289828</v>
      </c>
      <c r="J188" s="13">
        <f t="shared" si="79"/>
        <v>1.07693909705412</v>
      </c>
      <c r="K188" s="13">
        <f t="shared" si="79"/>
        <v>1</v>
      </c>
      <c r="L188" s="13">
        <f t="shared" si="79"/>
        <v>1</v>
      </c>
      <c r="M188" s="13">
        <f t="shared" si="79"/>
        <v>1</v>
      </c>
      <c r="N188" s="13">
        <f t="shared" si="79"/>
        <v>1</v>
      </c>
      <c r="O188" s="13">
        <f t="shared" si="79"/>
        <v>1</v>
      </c>
      <c r="P188" s="13">
        <f t="shared" si="79"/>
        <v>1</v>
      </c>
      <c r="Q188" s="13">
        <f t="shared" si="79"/>
        <v>1</v>
      </c>
      <c r="R188" s="13">
        <f t="shared" si="79"/>
        <v>1</v>
      </c>
      <c r="S188" s="13">
        <f t="shared" si="79"/>
        <v>1</v>
      </c>
      <c r="T188" s="13">
        <f t="shared" si="79"/>
        <v>1</v>
      </c>
      <c r="U188" s="13">
        <f t="shared" si="79"/>
        <v>1</v>
      </c>
      <c r="V188" s="13">
        <f t="shared" si="79"/>
        <v>1</v>
      </c>
      <c r="W188" s="13">
        <f t="shared" si="79"/>
        <v>1</v>
      </c>
      <c r="X188" s="13">
        <f t="shared" si="79"/>
        <v>1</v>
      </c>
      <c r="Y188" s="13">
        <f t="shared" si="79"/>
        <v>1</v>
      </c>
      <c r="Z188" s="13" t="str">
        <f t="shared" si="79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T188" s="10">
        <v>201803</v>
      </c>
      <c r="AU188" s="13" t="str">
        <f t="shared" si="82"/>
        <v/>
      </c>
      <c r="AV188" s="13" t="str">
        <f t="shared" si="82"/>
        <v/>
      </c>
      <c r="AW188" s="13">
        <f t="shared" si="82"/>
        <v>0</v>
      </c>
      <c r="AX188" s="13">
        <f t="shared" si="82"/>
        <v>0</v>
      </c>
      <c r="AY188" s="13">
        <f t="shared" si="80"/>
        <v>0</v>
      </c>
      <c r="AZ188" s="13">
        <f t="shared" si="80"/>
        <v>0</v>
      </c>
      <c r="BA188" s="13">
        <f t="shared" si="80"/>
        <v>0</v>
      </c>
      <c r="BB188" s="13">
        <f t="shared" si="80"/>
        <v>0</v>
      </c>
      <c r="BC188" s="13">
        <f t="shared" si="80"/>
        <v>0</v>
      </c>
      <c r="BD188" s="13">
        <f t="shared" si="80"/>
        <v>0</v>
      </c>
      <c r="BE188" s="13">
        <f t="shared" si="80"/>
        <v>0</v>
      </c>
      <c r="BF188" s="13">
        <f t="shared" si="80"/>
        <v>0</v>
      </c>
      <c r="BG188" s="13">
        <f t="shared" si="80"/>
        <v>0</v>
      </c>
      <c r="BH188" s="13">
        <f t="shared" si="80"/>
        <v>0</v>
      </c>
      <c r="BI188" s="13">
        <f t="shared" si="80"/>
        <v>0</v>
      </c>
      <c r="BJ188" s="13">
        <f t="shared" si="80"/>
        <v>0</v>
      </c>
      <c r="BK188" s="13">
        <f t="shared" si="80"/>
        <v>0</v>
      </c>
      <c r="BL188" s="13">
        <f t="shared" si="80"/>
        <v>0</v>
      </c>
      <c r="BM188" s="13">
        <f t="shared" si="80"/>
        <v>0</v>
      </c>
      <c r="BN188" s="13">
        <f t="shared" si="80"/>
        <v>0</v>
      </c>
      <c r="BO188" s="13">
        <f t="shared" si="80"/>
        <v>0</v>
      </c>
      <c r="BP188" s="13">
        <f t="shared" si="80"/>
        <v>0</v>
      </c>
      <c r="BQ188" s="13">
        <f t="shared" si="80"/>
        <v>0</v>
      </c>
      <c r="BR188" s="13" t="str">
        <f t="shared" si="80"/>
        <v/>
      </c>
      <c r="BS188" s="13" t="s">
        <v>25</v>
      </c>
      <c r="BT188" s="13" t="s">
        <v>25</v>
      </c>
      <c r="BU188" s="13" t="s">
        <v>25</v>
      </c>
      <c r="BV188" s="13" t="s">
        <v>25</v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</row>
    <row r="189" ht="15" customHeight="1" outlineLevel="1" spans="2:81">
      <c r="B189" s="10">
        <v>201806</v>
      </c>
      <c r="C189" s="13">
        <f t="shared" si="81"/>
        <v>1.0003076465001</v>
      </c>
      <c r="D189" s="13">
        <f t="shared" si="81"/>
        <v>1.09939403143876</v>
      </c>
      <c r="E189" s="13">
        <f t="shared" si="81"/>
        <v>1.12808164369551</v>
      </c>
      <c r="F189" s="13">
        <f t="shared" si="81"/>
        <v>1.0557302433188</v>
      </c>
      <c r="G189" s="13">
        <f t="shared" si="79"/>
        <v>1.149695848742</v>
      </c>
      <c r="H189" s="13">
        <f t="shared" si="79"/>
        <v>1.02262994412711</v>
      </c>
      <c r="I189" s="13">
        <f t="shared" si="79"/>
        <v>1.02247399304287</v>
      </c>
      <c r="J189" s="13">
        <f t="shared" si="79"/>
        <v>0.986258750606913</v>
      </c>
      <c r="K189" s="13">
        <f t="shared" si="79"/>
        <v>1</v>
      </c>
      <c r="L189" s="13">
        <f t="shared" si="79"/>
        <v>1</v>
      </c>
      <c r="M189" s="13">
        <f t="shared" si="79"/>
        <v>1</v>
      </c>
      <c r="N189" s="13">
        <f t="shared" si="79"/>
        <v>1</v>
      </c>
      <c r="O189" s="13">
        <f t="shared" si="79"/>
        <v>1</v>
      </c>
      <c r="P189" s="13">
        <f t="shared" si="79"/>
        <v>1</v>
      </c>
      <c r="Q189" s="13">
        <f t="shared" si="79"/>
        <v>1</v>
      </c>
      <c r="R189" s="13">
        <f t="shared" si="79"/>
        <v>1</v>
      </c>
      <c r="S189" s="13">
        <f t="shared" si="79"/>
        <v>1</v>
      </c>
      <c r="T189" s="13">
        <f t="shared" si="79"/>
        <v>1</v>
      </c>
      <c r="U189" s="13">
        <f t="shared" si="79"/>
        <v>1</v>
      </c>
      <c r="V189" s="13">
        <f t="shared" si="79"/>
        <v>1</v>
      </c>
      <c r="W189" s="13">
        <f t="shared" si="79"/>
        <v>1</v>
      </c>
      <c r="X189" s="13">
        <f t="shared" si="79"/>
        <v>1</v>
      </c>
      <c r="Y189" s="13" t="str">
        <f t="shared" si="79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T189" s="10">
        <v>201806</v>
      </c>
      <c r="AU189" s="13" t="str">
        <f t="shared" si="82"/>
        <v/>
      </c>
      <c r="AV189" s="13" t="str">
        <f t="shared" si="82"/>
        <v/>
      </c>
      <c r="AW189" s="13">
        <f t="shared" si="82"/>
        <v>0</v>
      </c>
      <c r="AX189" s="13">
        <f t="shared" si="82"/>
        <v>0</v>
      </c>
      <c r="AY189" s="13">
        <f t="shared" si="80"/>
        <v>0</v>
      </c>
      <c r="AZ189" s="13">
        <f t="shared" si="80"/>
        <v>0</v>
      </c>
      <c r="BA189" s="13">
        <f t="shared" si="80"/>
        <v>0</v>
      </c>
      <c r="BB189" s="13">
        <f t="shared" si="80"/>
        <v>0</v>
      </c>
      <c r="BC189" s="13">
        <f t="shared" si="80"/>
        <v>0</v>
      </c>
      <c r="BD189" s="13">
        <f t="shared" si="80"/>
        <v>0</v>
      </c>
      <c r="BE189" s="13">
        <f t="shared" si="80"/>
        <v>0</v>
      </c>
      <c r="BF189" s="13">
        <f t="shared" si="80"/>
        <v>0</v>
      </c>
      <c r="BG189" s="13">
        <f t="shared" si="80"/>
        <v>0</v>
      </c>
      <c r="BH189" s="13">
        <f t="shared" si="80"/>
        <v>0</v>
      </c>
      <c r="BI189" s="13">
        <f t="shared" si="80"/>
        <v>0</v>
      </c>
      <c r="BJ189" s="13">
        <f t="shared" si="80"/>
        <v>0</v>
      </c>
      <c r="BK189" s="13">
        <f t="shared" si="80"/>
        <v>0</v>
      </c>
      <c r="BL189" s="13">
        <f t="shared" si="80"/>
        <v>0</v>
      </c>
      <c r="BM189" s="13">
        <f t="shared" si="80"/>
        <v>0</v>
      </c>
      <c r="BN189" s="13">
        <f t="shared" si="80"/>
        <v>0</v>
      </c>
      <c r="BO189" s="13">
        <f t="shared" si="80"/>
        <v>0</v>
      </c>
      <c r="BP189" s="13">
        <f t="shared" si="80"/>
        <v>0</v>
      </c>
      <c r="BQ189" s="13" t="str">
        <f t="shared" si="80"/>
        <v/>
      </c>
      <c r="BR189" s="13" t="s">
        <v>25</v>
      </c>
      <c r="BS189" s="13" t="s">
        <v>25</v>
      </c>
      <c r="BT189" s="13" t="s">
        <v>25</v>
      </c>
      <c r="BU189" s="13" t="s">
        <v>25</v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</row>
    <row r="190" ht="15" customHeight="1" outlineLevel="1" spans="2:81">
      <c r="B190" s="10">
        <v>201809</v>
      </c>
      <c r="C190" s="13">
        <f t="shared" si="81"/>
        <v>1.14318484729394</v>
      </c>
      <c r="D190" s="13">
        <f t="shared" si="81"/>
        <v>1.01757252666161</v>
      </c>
      <c r="E190" s="13">
        <f t="shared" si="81"/>
        <v>1.15789336304184</v>
      </c>
      <c r="F190" s="13">
        <f t="shared" si="81"/>
        <v>1.15378855276071</v>
      </c>
      <c r="G190" s="13">
        <f t="shared" si="79"/>
        <v>1.01699071048539</v>
      </c>
      <c r="H190" s="13">
        <f t="shared" si="79"/>
        <v>1.00241884328488</v>
      </c>
      <c r="I190" s="13">
        <f t="shared" si="79"/>
        <v>1.01136896589849</v>
      </c>
      <c r="J190" s="13">
        <f t="shared" si="79"/>
        <v>1</v>
      </c>
      <c r="K190" s="13">
        <f t="shared" si="79"/>
        <v>1.00360258715244</v>
      </c>
      <c r="L190" s="13">
        <f t="shared" si="79"/>
        <v>1</v>
      </c>
      <c r="M190" s="13">
        <f t="shared" si="79"/>
        <v>1.05893231453433</v>
      </c>
      <c r="N190" s="13">
        <f t="shared" si="79"/>
        <v>1.00038457278017</v>
      </c>
      <c r="O190" s="13">
        <f t="shared" si="79"/>
        <v>1</v>
      </c>
      <c r="P190" s="13">
        <f t="shared" si="79"/>
        <v>1</v>
      </c>
      <c r="Q190" s="13">
        <f t="shared" si="79"/>
        <v>1</v>
      </c>
      <c r="R190" s="13">
        <f t="shared" si="79"/>
        <v>1</v>
      </c>
      <c r="S190" s="13">
        <f t="shared" si="79"/>
        <v>1</v>
      </c>
      <c r="T190" s="13">
        <f t="shared" si="79"/>
        <v>1</v>
      </c>
      <c r="U190" s="13">
        <f t="shared" si="79"/>
        <v>1</v>
      </c>
      <c r="V190" s="13">
        <f t="shared" si="79"/>
        <v>1</v>
      </c>
      <c r="W190" s="13">
        <f t="shared" si="79"/>
        <v>1</v>
      </c>
      <c r="X190" s="13" t="str">
        <f t="shared" si="79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T190" s="10">
        <v>201809</v>
      </c>
      <c r="AU190" s="13" t="str">
        <f t="shared" si="82"/>
        <v/>
      </c>
      <c r="AV190" s="13" t="str">
        <f t="shared" si="82"/>
        <v/>
      </c>
      <c r="AW190" s="13">
        <f t="shared" si="82"/>
        <v>0</v>
      </c>
      <c r="AX190" s="13">
        <f t="shared" si="82"/>
        <v>0</v>
      </c>
      <c r="AY190" s="13">
        <f t="shared" si="80"/>
        <v>0</v>
      </c>
      <c r="AZ190" s="13">
        <f t="shared" si="80"/>
        <v>0</v>
      </c>
      <c r="BA190" s="13">
        <f t="shared" si="80"/>
        <v>0</v>
      </c>
      <c r="BB190" s="13">
        <f t="shared" si="80"/>
        <v>0</v>
      </c>
      <c r="BC190" s="13">
        <f t="shared" si="80"/>
        <v>0</v>
      </c>
      <c r="BD190" s="13">
        <f t="shared" si="80"/>
        <v>0</v>
      </c>
      <c r="BE190" s="13">
        <f t="shared" si="80"/>
        <v>0</v>
      </c>
      <c r="BF190" s="13">
        <f t="shared" si="80"/>
        <v>0</v>
      </c>
      <c r="BG190" s="13">
        <f t="shared" si="80"/>
        <v>0</v>
      </c>
      <c r="BH190" s="13">
        <f t="shared" si="80"/>
        <v>0</v>
      </c>
      <c r="BI190" s="13">
        <f t="shared" si="80"/>
        <v>0</v>
      </c>
      <c r="BJ190" s="13">
        <f t="shared" si="80"/>
        <v>0</v>
      </c>
      <c r="BK190" s="13">
        <f t="shared" si="80"/>
        <v>0</v>
      </c>
      <c r="BL190" s="13">
        <f t="shared" si="80"/>
        <v>0</v>
      </c>
      <c r="BM190" s="13">
        <f t="shared" si="80"/>
        <v>0</v>
      </c>
      <c r="BN190" s="13">
        <f t="shared" si="80"/>
        <v>0</v>
      </c>
      <c r="BO190" s="13">
        <f t="shared" si="80"/>
        <v>0</v>
      </c>
      <c r="BP190" s="13" t="str">
        <f t="shared" si="80"/>
        <v/>
      </c>
      <c r="BQ190" s="13" t="s">
        <v>25</v>
      </c>
      <c r="BR190" s="13" t="s">
        <v>25</v>
      </c>
      <c r="BS190" s="13" t="s">
        <v>25</v>
      </c>
      <c r="BT190" s="13" t="s">
        <v>25</v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</row>
    <row r="191" ht="15" customHeight="1" outlineLevel="1" spans="2:81">
      <c r="B191" s="10">
        <v>201812</v>
      </c>
      <c r="C191" s="13">
        <f t="shared" si="81"/>
        <v>1.00241400101242</v>
      </c>
      <c r="D191" s="13">
        <f t="shared" si="81"/>
        <v>1.09031340880559</v>
      </c>
      <c r="E191" s="13">
        <f t="shared" si="81"/>
        <v>1.1858847122106</v>
      </c>
      <c r="F191" s="13">
        <f t="shared" si="81"/>
        <v>1.04623112610238</v>
      </c>
      <c r="G191" s="13">
        <f t="shared" si="79"/>
        <v>1.01406156116515</v>
      </c>
      <c r="H191" s="13">
        <f t="shared" si="79"/>
        <v>1.00361611259927</v>
      </c>
      <c r="I191" s="13">
        <f t="shared" si="79"/>
        <v>1.03041975176998</v>
      </c>
      <c r="J191" s="13">
        <f t="shared" si="79"/>
        <v>1.03261121743228</v>
      </c>
      <c r="K191" s="13">
        <f t="shared" si="79"/>
        <v>0.997385495006311</v>
      </c>
      <c r="L191" s="13">
        <f t="shared" si="79"/>
        <v>1</v>
      </c>
      <c r="M191" s="13">
        <f t="shared" si="79"/>
        <v>0.999416840558252</v>
      </c>
      <c r="N191" s="13">
        <f t="shared" si="79"/>
        <v>1.06680207283256</v>
      </c>
      <c r="O191" s="13">
        <f t="shared" si="79"/>
        <v>1</v>
      </c>
      <c r="P191" s="13">
        <f t="shared" si="79"/>
        <v>1.00213205612123</v>
      </c>
      <c r="Q191" s="13">
        <f t="shared" si="79"/>
        <v>0.998166664927391</v>
      </c>
      <c r="R191" s="13">
        <f t="shared" si="79"/>
        <v>1</v>
      </c>
      <c r="S191" s="13">
        <f t="shared" si="79"/>
        <v>0.999984074439912</v>
      </c>
      <c r="T191" s="13">
        <f t="shared" si="79"/>
        <v>1.00035733971719</v>
      </c>
      <c r="U191" s="13">
        <f t="shared" si="79"/>
        <v>1</v>
      </c>
      <c r="V191" s="13">
        <f t="shared" si="79"/>
        <v>1</v>
      </c>
      <c r="W191" s="13" t="str">
        <f t="shared" si="79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T191" s="10">
        <v>201812</v>
      </c>
      <c r="AU191" s="13" t="str">
        <f t="shared" si="82"/>
        <v/>
      </c>
      <c r="AV191" s="13" t="str">
        <f t="shared" si="82"/>
        <v/>
      </c>
      <c r="AW191" s="13">
        <f t="shared" si="82"/>
        <v>0</v>
      </c>
      <c r="AX191" s="13">
        <f t="shared" si="82"/>
        <v>0</v>
      </c>
      <c r="AY191" s="13">
        <f t="shared" si="80"/>
        <v>0</v>
      </c>
      <c r="AZ191" s="13">
        <f t="shared" si="80"/>
        <v>0</v>
      </c>
      <c r="BA191" s="13">
        <f t="shared" si="80"/>
        <v>0</v>
      </c>
      <c r="BB191" s="13">
        <f t="shared" si="80"/>
        <v>0</v>
      </c>
      <c r="BC191" s="13">
        <f t="shared" si="80"/>
        <v>0</v>
      </c>
      <c r="BD191" s="13">
        <f t="shared" si="80"/>
        <v>0</v>
      </c>
      <c r="BE191" s="13">
        <f t="shared" si="80"/>
        <v>0</v>
      </c>
      <c r="BF191" s="13">
        <f t="shared" si="80"/>
        <v>0</v>
      </c>
      <c r="BG191" s="13">
        <f t="shared" si="80"/>
        <v>0</v>
      </c>
      <c r="BH191" s="13">
        <f t="shared" si="80"/>
        <v>0</v>
      </c>
      <c r="BI191" s="13">
        <f t="shared" si="80"/>
        <v>0</v>
      </c>
      <c r="BJ191" s="13">
        <f t="shared" si="80"/>
        <v>0</v>
      </c>
      <c r="BK191" s="13">
        <f t="shared" si="80"/>
        <v>0</v>
      </c>
      <c r="BL191" s="13">
        <f t="shared" si="80"/>
        <v>0</v>
      </c>
      <c r="BM191" s="13">
        <f t="shared" si="80"/>
        <v>0</v>
      </c>
      <c r="BN191" s="13">
        <f t="shared" si="80"/>
        <v>0</v>
      </c>
      <c r="BO191" s="13" t="str">
        <f t="shared" si="80"/>
        <v/>
      </c>
      <c r="BP191" s="13" t="s">
        <v>25</v>
      </c>
      <c r="BQ191" s="13" t="s">
        <v>25</v>
      </c>
      <c r="BR191" s="13" t="s">
        <v>25</v>
      </c>
      <c r="BS191" s="13" t="s">
        <v>25</v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</row>
    <row r="192" ht="15" customHeight="1" outlineLevel="1" spans="2:81">
      <c r="B192" s="10">
        <v>201903</v>
      </c>
      <c r="C192" s="13">
        <f t="shared" si="81"/>
        <v>1.63137868649411</v>
      </c>
      <c r="D192" s="13">
        <f t="shared" si="81"/>
        <v>0.939819971572383</v>
      </c>
      <c r="E192" s="13">
        <f t="shared" si="81"/>
        <v>1.05409965026685</v>
      </c>
      <c r="F192" s="13">
        <f t="shared" si="81"/>
        <v>1.03590829591154</v>
      </c>
      <c r="G192" s="13">
        <f t="shared" si="79"/>
        <v>0.998757024912934</v>
      </c>
      <c r="H192" s="13">
        <f t="shared" si="79"/>
        <v>0.999358143888058</v>
      </c>
      <c r="I192" s="13">
        <f t="shared" si="79"/>
        <v>1.0068334263206</v>
      </c>
      <c r="J192" s="13">
        <f t="shared" si="79"/>
        <v>1.00320465768659</v>
      </c>
      <c r="K192" s="13">
        <f t="shared" si="79"/>
        <v>1</v>
      </c>
      <c r="L192" s="13">
        <f t="shared" si="79"/>
        <v>1</v>
      </c>
      <c r="M192" s="13">
        <f t="shared" si="79"/>
        <v>1</v>
      </c>
      <c r="N192" s="13">
        <f t="shared" si="79"/>
        <v>1</v>
      </c>
      <c r="O192" s="13">
        <f t="shared" si="79"/>
        <v>1</v>
      </c>
      <c r="P192" s="13">
        <f t="shared" si="79"/>
        <v>1</v>
      </c>
      <c r="Q192" s="13">
        <f t="shared" si="79"/>
        <v>1</v>
      </c>
      <c r="R192" s="13">
        <f t="shared" si="79"/>
        <v>1</v>
      </c>
      <c r="S192" s="13">
        <f t="shared" si="79"/>
        <v>1</v>
      </c>
      <c r="T192" s="13">
        <f t="shared" si="79"/>
        <v>1</v>
      </c>
      <c r="U192" s="13">
        <f t="shared" si="79"/>
        <v>1</v>
      </c>
      <c r="V192" s="13" t="str">
        <f t="shared" si="79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T192" s="10">
        <v>201903</v>
      </c>
      <c r="AU192" s="13" t="str">
        <f t="shared" si="82"/>
        <v/>
      </c>
      <c r="AV192" s="13" t="str">
        <f t="shared" si="82"/>
        <v/>
      </c>
      <c r="AW192" s="13">
        <f t="shared" si="82"/>
        <v>0</v>
      </c>
      <c r="AX192" s="13">
        <f t="shared" si="82"/>
        <v>0</v>
      </c>
      <c r="AY192" s="13">
        <f t="shared" si="80"/>
        <v>0</v>
      </c>
      <c r="AZ192" s="13">
        <f t="shared" si="80"/>
        <v>0</v>
      </c>
      <c r="BA192" s="13">
        <f t="shared" si="80"/>
        <v>0</v>
      </c>
      <c r="BB192" s="13">
        <f t="shared" si="80"/>
        <v>0</v>
      </c>
      <c r="BC192" s="13">
        <f t="shared" si="80"/>
        <v>0</v>
      </c>
      <c r="BD192" s="13">
        <f t="shared" si="80"/>
        <v>0</v>
      </c>
      <c r="BE192" s="13">
        <f t="shared" si="80"/>
        <v>0</v>
      </c>
      <c r="BF192" s="13">
        <f t="shared" si="80"/>
        <v>0</v>
      </c>
      <c r="BG192" s="13">
        <f t="shared" si="80"/>
        <v>0</v>
      </c>
      <c r="BH192" s="13">
        <f t="shared" si="80"/>
        <v>0</v>
      </c>
      <c r="BI192" s="13">
        <f t="shared" si="80"/>
        <v>0</v>
      </c>
      <c r="BJ192" s="13">
        <f t="shared" si="80"/>
        <v>0</v>
      </c>
      <c r="BK192" s="13">
        <f t="shared" si="80"/>
        <v>0</v>
      </c>
      <c r="BL192" s="13">
        <f t="shared" si="80"/>
        <v>0</v>
      </c>
      <c r="BM192" s="13">
        <f t="shared" si="80"/>
        <v>0</v>
      </c>
      <c r="BN192" s="13" t="str">
        <f t="shared" si="80"/>
        <v/>
      </c>
      <c r="BO192" s="13" t="s">
        <v>25</v>
      </c>
      <c r="BP192" s="13" t="s">
        <v>25</v>
      </c>
      <c r="BQ192" s="13" t="s">
        <v>25</v>
      </c>
      <c r="BR192" s="13" t="s">
        <v>25</v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</row>
    <row r="193" ht="15" customHeight="1" outlineLevel="1" spans="2:81">
      <c r="B193" s="10">
        <v>201906</v>
      </c>
      <c r="C193" s="13">
        <f t="shared" si="81"/>
        <v>1.16380789866819</v>
      </c>
      <c r="D193" s="13">
        <f t="shared" si="81"/>
        <v>1.01578326709693</v>
      </c>
      <c r="E193" s="13">
        <f t="shared" si="81"/>
        <v>1.06025270790111</v>
      </c>
      <c r="F193" s="13">
        <f t="shared" si="81"/>
        <v>1.08186006354545</v>
      </c>
      <c r="G193" s="13">
        <f t="shared" si="79"/>
        <v>1.03499593959088</v>
      </c>
      <c r="H193" s="13">
        <f t="shared" si="79"/>
        <v>1.03524492246302</v>
      </c>
      <c r="I193" s="13">
        <f t="shared" si="79"/>
        <v>1.02031933106185</v>
      </c>
      <c r="J193" s="13">
        <f t="shared" si="79"/>
        <v>1.00090261012577</v>
      </c>
      <c r="K193" s="13">
        <f t="shared" si="79"/>
        <v>0.991628935090822</v>
      </c>
      <c r="L193" s="13">
        <f t="shared" si="79"/>
        <v>1.00051995852762</v>
      </c>
      <c r="M193" s="13">
        <f t="shared" si="79"/>
        <v>1</v>
      </c>
      <c r="N193" s="13">
        <f t="shared" si="79"/>
        <v>1.00066569980118</v>
      </c>
      <c r="O193" s="13">
        <f t="shared" si="79"/>
        <v>1</v>
      </c>
      <c r="P193" s="13">
        <f t="shared" si="79"/>
        <v>1.00057774526786</v>
      </c>
      <c r="Q193" s="13">
        <f t="shared" si="79"/>
        <v>0.999507624922439</v>
      </c>
      <c r="R193" s="13">
        <f t="shared" si="79"/>
        <v>1</v>
      </c>
      <c r="S193" s="13">
        <f t="shared" si="79"/>
        <v>1</v>
      </c>
      <c r="T193" s="13">
        <f t="shared" si="79"/>
        <v>1</v>
      </c>
      <c r="U193" s="13" t="str">
        <f t="shared" si="79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T193" s="10">
        <v>201906</v>
      </c>
      <c r="AU193" s="13" t="str">
        <f t="shared" si="82"/>
        <v/>
      </c>
      <c r="AV193" s="13" t="str">
        <f t="shared" si="82"/>
        <v/>
      </c>
      <c r="AW193" s="13">
        <f t="shared" si="82"/>
        <v>0</v>
      </c>
      <c r="AX193" s="13">
        <f t="shared" si="82"/>
        <v>0</v>
      </c>
      <c r="AY193" s="13">
        <f t="shared" si="80"/>
        <v>0</v>
      </c>
      <c r="AZ193" s="13">
        <f t="shared" si="80"/>
        <v>0</v>
      </c>
      <c r="BA193" s="13">
        <f t="shared" si="80"/>
        <v>0</v>
      </c>
      <c r="BB193" s="13">
        <f t="shared" si="80"/>
        <v>0</v>
      </c>
      <c r="BC193" s="13">
        <f t="shared" si="80"/>
        <v>0</v>
      </c>
      <c r="BD193" s="13">
        <f t="shared" si="80"/>
        <v>0</v>
      </c>
      <c r="BE193" s="13">
        <f t="shared" si="80"/>
        <v>0</v>
      </c>
      <c r="BF193" s="13">
        <f t="shared" si="80"/>
        <v>0</v>
      </c>
      <c r="BG193" s="13">
        <f t="shared" si="80"/>
        <v>0</v>
      </c>
      <c r="BH193" s="13">
        <f t="shared" si="80"/>
        <v>0</v>
      </c>
      <c r="BI193" s="13">
        <f t="shared" si="80"/>
        <v>0</v>
      </c>
      <c r="BJ193" s="13">
        <f t="shared" si="80"/>
        <v>0</v>
      </c>
      <c r="BK193" s="13">
        <f t="shared" si="80"/>
        <v>0</v>
      </c>
      <c r="BL193" s="13">
        <f t="shared" si="80"/>
        <v>0</v>
      </c>
      <c r="BM193" s="13" t="str">
        <f t="shared" si="80"/>
        <v/>
      </c>
      <c r="BN193" s="13" t="s">
        <v>25</v>
      </c>
      <c r="BO193" s="13" t="s">
        <v>25</v>
      </c>
      <c r="BP193" s="13" t="s">
        <v>25</v>
      </c>
      <c r="BQ193" s="13" t="s">
        <v>25</v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</row>
    <row r="194" ht="15" customHeight="1" outlineLevel="1" spans="2:81">
      <c r="B194" s="10">
        <v>201909</v>
      </c>
      <c r="C194" s="13">
        <f t="shared" si="81"/>
        <v>1.25082836555854</v>
      </c>
      <c r="D194" s="13">
        <f t="shared" si="81"/>
        <v>1.07824172945845</v>
      </c>
      <c r="E194" s="13">
        <f t="shared" si="81"/>
        <v>1.1261739324609</v>
      </c>
      <c r="F194" s="13">
        <f t="shared" si="81"/>
        <v>1.09219892573299</v>
      </c>
      <c r="G194" s="13">
        <f t="shared" si="79"/>
        <v>1.07725829335462</v>
      </c>
      <c r="H194" s="13">
        <f t="shared" si="79"/>
        <v>1.06371550097257</v>
      </c>
      <c r="I194" s="13">
        <f t="shared" si="79"/>
        <v>1.02074268684443</v>
      </c>
      <c r="J194" s="13">
        <f t="shared" si="79"/>
        <v>1.0097912869848</v>
      </c>
      <c r="K194" s="13">
        <f t="shared" si="79"/>
        <v>1.00256142842491</v>
      </c>
      <c r="L194" s="13">
        <f t="shared" si="79"/>
        <v>0.997533246296796</v>
      </c>
      <c r="M194" s="13">
        <f t="shared" si="79"/>
        <v>0.999939289730509</v>
      </c>
      <c r="N194" s="13">
        <f t="shared" si="79"/>
        <v>1.00017958459488</v>
      </c>
      <c r="O194" s="13">
        <f t="shared" si="79"/>
        <v>1.00021923363864</v>
      </c>
      <c r="P194" s="13">
        <f t="shared" si="79"/>
        <v>1.0003068598201</v>
      </c>
      <c r="Q194" s="13">
        <f t="shared" si="79"/>
        <v>1.00194214232303</v>
      </c>
      <c r="R194" s="13">
        <f t="shared" si="79"/>
        <v>1</v>
      </c>
      <c r="S194" s="13">
        <f t="shared" si="79"/>
        <v>1</v>
      </c>
      <c r="T194" s="13" t="str">
        <f t="shared" si="79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T194" s="10">
        <v>201909</v>
      </c>
      <c r="AU194" s="13" t="str">
        <f t="shared" si="82"/>
        <v/>
      </c>
      <c r="AV194" s="13" t="str">
        <f t="shared" si="82"/>
        <v/>
      </c>
      <c r="AW194" s="13">
        <f t="shared" si="82"/>
        <v>0</v>
      </c>
      <c r="AX194" s="13">
        <f t="shared" si="82"/>
        <v>0</v>
      </c>
      <c r="AY194" s="13">
        <f t="shared" si="80"/>
        <v>0</v>
      </c>
      <c r="AZ194" s="13">
        <f t="shared" si="80"/>
        <v>0</v>
      </c>
      <c r="BA194" s="13">
        <f t="shared" si="80"/>
        <v>0</v>
      </c>
      <c r="BB194" s="13">
        <f t="shared" si="80"/>
        <v>0</v>
      </c>
      <c r="BC194" s="13">
        <f t="shared" si="80"/>
        <v>0</v>
      </c>
      <c r="BD194" s="13">
        <f t="shared" si="80"/>
        <v>0</v>
      </c>
      <c r="BE194" s="13">
        <f t="shared" si="80"/>
        <v>0</v>
      </c>
      <c r="BF194" s="13">
        <f t="shared" si="80"/>
        <v>0</v>
      </c>
      <c r="BG194" s="13">
        <f t="shared" si="80"/>
        <v>0</v>
      </c>
      <c r="BH194" s="13">
        <f t="shared" si="80"/>
        <v>0</v>
      </c>
      <c r="BI194" s="13">
        <f t="shared" si="80"/>
        <v>0</v>
      </c>
      <c r="BJ194" s="13">
        <f t="shared" si="80"/>
        <v>0</v>
      </c>
      <c r="BK194" s="13">
        <f t="shared" si="80"/>
        <v>0</v>
      </c>
      <c r="BL194" s="13" t="str">
        <f t="shared" si="80"/>
        <v/>
      </c>
      <c r="BM194" s="13" t="s">
        <v>25</v>
      </c>
      <c r="BN194" s="13" t="s">
        <v>25</v>
      </c>
      <c r="BO194" s="13" t="s">
        <v>25</v>
      </c>
      <c r="BP194" s="13" t="s">
        <v>25</v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</row>
    <row r="195" ht="15" customHeight="1" outlineLevel="1" spans="2:81">
      <c r="B195" s="10">
        <v>201912</v>
      </c>
      <c r="C195" s="13">
        <f t="shared" si="81"/>
        <v>1.166894612518</v>
      </c>
      <c r="D195" s="13">
        <f t="shared" si="81"/>
        <v>1.02057072917476</v>
      </c>
      <c r="E195" s="13">
        <f t="shared" si="81"/>
        <v>1.06879196935447</v>
      </c>
      <c r="F195" s="13">
        <f t="shared" si="81"/>
        <v>1.16566252866007</v>
      </c>
      <c r="G195" s="13">
        <f t="shared" si="79"/>
        <v>1.03945459245719</v>
      </c>
      <c r="H195" s="13">
        <f t="shared" si="79"/>
        <v>1.0118230324667</v>
      </c>
      <c r="I195" s="13">
        <f t="shared" si="79"/>
        <v>1.00814061851565</v>
      </c>
      <c r="J195" s="13">
        <f t="shared" si="79"/>
        <v>0.998515785576811</v>
      </c>
      <c r="K195" s="13">
        <f t="shared" si="79"/>
        <v>1.0028211009816</v>
      </c>
      <c r="L195" s="13">
        <f t="shared" si="79"/>
        <v>1.00024542088747</v>
      </c>
      <c r="M195" s="13">
        <f t="shared" si="79"/>
        <v>0.997912709080981</v>
      </c>
      <c r="N195" s="13">
        <f t="shared" si="79"/>
        <v>1.0023278344702</v>
      </c>
      <c r="O195" s="13">
        <f t="shared" si="79"/>
        <v>0.999339447712133</v>
      </c>
      <c r="P195" s="13">
        <f t="shared" si="79"/>
        <v>1.00323586058755</v>
      </c>
      <c r="Q195" s="13">
        <f t="shared" si="79"/>
        <v>1</v>
      </c>
      <c r="R195" s="13">
        <f t="shared" si="79"/>
        <v>1.00099261503666</v>
      </c>
      <c r="S195" s="13" t="str">
        <f t="shared" si="79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T195" s="10">
        <v>201912</v>
      </c>
      <c r="AU195" s="13" t="str">
        <f t="shared" si="82"/>
        <v/>
      </c>
      <c r="AV195" s="13" t="str">
        <f t="shared" si="82"/>
        <v/>
      </c>
      <c r="AW195" s="13">
        <f t="shared" si="82"/>
        <v>0</v>
      </c>
      <c r="AX195" s="13">
        <f t="shared" si="82"/>
        <v>0</v>
      </c>
      <c r="AY195" s="13">
        <f t="shared" si="80"/>
        <v>0</v>
      </c>
      <c r="AZ195" s="13">
        <f t="shared" si="80"/>
        <v>0</v>
      </c>
      <c r="BA195" s="13">
        <f t="shared" si="80"/>
        <v>0</v>
      </c>
      <c r="BB195" s="13">
        <f t="shared" si="80"/>
        <v>0</v>
      </c>
      <c r="BC195" s="13">
        <f t="shared" si="80"/>
        <v>0</v>
      </c>
      <c r="BD195" s="13">
        <f t="shared" si="80"/>
        <v>0</v>
      </c>
      <c r="BE195" s="13">
        <f t="shared" si="80"/>
        <v>0</v>
      </c>
      <c r="BF195" s="13">
        <f t="shared" si="80"/>
        <v>0</v>
      </c>
      <c r="BG195" s="13">
        <f t="shared" si="80"/>
        <v>0</v>
      </c>
      <c r="BH195" s="13">
        <f t="shared" si="80"/>
        <v>0</v>
      </c>
      <c r="BI195" s="13">
        <f t="shared" si="80"/>
        <v>0</v>
      </c>
      <c r="BJ195" s="13">
        <f t="shared" si="80"/>
        <v>0</v>
      </c>
      <c r="BK195" s="13" t="str">
        <f t="shared" si="80"/>
        <v/>
      </c>
      <c r="BL195" s="13" t="s">
        <v>25</v>
      </c>
      <c r="BM195" s="13" t="s">
        <v>25</v>
      </c>
      <c r="BN195" s="13" t="s">
        <v>25</v>
      </c>
      <c r="BO195" s="13" t="s">
        <v>25</v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</row>
    <row r="196" ht="15" customHeight="1" outlineLevel="1" spans="2:81">
      <c r="B196" s="10">
        <v>202003</v>
      </c>
      <c r="C196" s="13">
        <f t="shared" si="81"/>
        <v>1.09325803519479</v>
      </c>
      <c r="D196" s="13">
        <f t="shared" si="81"/>
        <v>1.06246556478401</v>
      </c>
      <c r="E196" s="13">
        <f t="shared" si="81"/>
        <v>1.15020189529909</v>
      </c>
      <c r="F196" s="13">
        <f t="shared" si="81"/>
        <v>1.02943999180766</v>
      </c>
      <c r="G196" s="13">
        <f t="shared" si="79"/>
        <v>1.00461244194933</v>
      </c>
      <c r="H196" s="13">
        <f t="shared" si="79"/>
        <v>1.04041783267793</v>
      </c>
      <c r="I196" s="13">
        <f t="shared" si="79"/>
        <v>0.995454123703302</v>
      </c>
      <c r="J196" s="13">
        <f t="shared" si="79"/>
        <v>0.970320989434868</v>
      </c>
      <c r="K196" s="13">
        <f t="shared" si="79"/>
        <v>0.992118241473821</v>
      </c>
      <c r="L196" s="13">
        <f t="shared" si="79"/>
        <v>1.00311194548698</v>
      </c>
      <c r="M196" s="13">
        <f t="shared" si="79"/>
        <v>0.998823678149424</v>
      </c>
      <c r="N196" s="13">
        <f t="shared" si="79"/>
        <v>1.00090622050066</v>
      </c>
      <c r="O196" s="13">
        <f t="shared" si="79"/>
        <v>0.999808360257356</v>
      </c>
      <c r="P196" s="13">
        <f t="shared" si="79"/>
        <v>1</v>
      </c>
      <c r="Q196" s="13">
        <f t="shared" si="79"/>
        <v>1</v>
      </c>
      <c r="R196" s="13" t="str">
        <f t="shared" si="79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T196" s="10">
        <v>202003</v>
      </c>
      <c r="AU196" s="13" t="str">
        <f t="shared" si="82"/>
        <v/>
      </c>
      <c r="AV196" s="13" t="str">
        <f t="shared" si="82"/>
        <v/>
      </c>
      <c r="AW196" s="13">
        <f t="shared" si="82"/>
        <v>0</v>
      </c>
      <c r="AX196" s="13">
        <f t="shared" si="82"/>
        <v>0</v>
      </c>
      <c r="AY196" s="13">
        <f t="shared" si="80"/>
        <v>0</v>
      </c>
      <c r="AZ196" s="13">
        <f t="shared" si="80"/>
        <v>0</v>
      </c>
      <c r="BA196" s="13">
        <f t="shared" si="80"/>
        <v>0</v>
      </c>
      <c r="BB196" s="13">
        <f t="shared" si="80"/>
        <v>0</v>
      </c>
      <c r="BC196" s="13">
        <f t="shared" si="80"/>
        <v>0</v>
      </c>
      <c r="BD196" s="13">
        <f t="shared" si="80"/>
        <v>0</v>
      </c>
      <c r="BE196" s="13">
        <f t="shared" si="80"/>
        <v>0</v>
      </c>
      <c r="BF196" s="13">
        <f t="shared" si="80"/>
        <v>0</v>
      </c>
      <c r="BG196" s="13">
        <f t="shared" si="80"/>
        <v>0</v>
      </c>
      <c r="BH196" s="13">
        <f t="shared" si="80"/>
        <v>0</v>
      </c>
      <c r="BI196" s="13">
        <f t="shared" si="80"/>
        <v>0</v>
      </c>
      <c r="BJ196" s="13" t="str">
        <f t="shared" si="80"/>
        <v/>
      </c>
      <c r="BK196" s="13" t="s">
        <v>25</v>
      </c>
      <c r="BL196" s="13" t="s">
        <v>25</v>
      </c>
      <c r="BM196" s="13" t="s">
        <v>25</v>
      </c>
      <c r="BN196" s="13" t="s">
        <v>25</v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</row>
    <row r="197" ht="15" customHeight="1" outlineLevel="1" spans="2:81">
      <c r="B197" s="10">
        <v>202006</v>
      </c>
      <c r="C197" s="13">
        <f t="shared" si="81"/>
        <v>1.17599631210763</v>
      </c>
      <c r="D197" s="13">
        <f t="shared" si="81"/>
        <v>1.19693201303671</v>
      </c>
      <c r="E197" s="13">
        <f t="shared" si="81"/>
        <v>1.03599823623176</v>
      </c>
      <c r="F197" s="13">
        <f t="shared" si="81"/>
        <v>1.05459841845972</v>
      </c>
      <c r="G197" s="13">
        <f t="shared" si="79"/>
        <v>1.04584043965731</v>
      </c>
      <c r="H197" s="13">
        <f t="shared" si="79"/>
        <v>1.00413815607152</v>
      </c>
      <c r="I197" s="13">
        <f t="shared" si="79"/>
        <v>0.995498068404502</v>
      </c>
      <c r="J197" s="13">
        <f t="shared" si="79"/>
        <v>0.998127100952536</v>
      </c>
      <c r="K197" s="13">
        <f t="shared" si="79"/>
        <v>1.00130145927762</v>
      </c>
      <c r="L197" s="13">
        <f t="shared" si="79"/>
        <v>1.00070430504003</v>
      </c>
      <c r="M197" s="13">
        <f t="shared" si="79"/>
        <v>1.00044119881829</v>
      </c>
      <c r="N197" s="13">
        <f t="shared" si="79"/>
        <v>0.998879845083432</v>
      </c>
      <c r="O197" s="13">
        <f t="shared" si="79"/>
        <v>0.999994177179413</v>
      </c>
      <c r="P197" s="13">
        <f t="shared" si="79"/>
        <v>1</v>
      </c>
      <c r="Q197" s="13" t="str">
        <f t="shared" si="79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T197" s="10">
        <v>202006</v>
      </c>
      <c r="AU197" s="13" t="str">
        <f t="shared" si="82"/>
        <v/>
      </c>
      <c r="AV197" s="13" t="str">
        <f t="shared" si="82"/>
        <v/>
      </c>
      <c r="AW197" s="13">
        <f t="shared" si="82"/>
        <v>0</v>
      </c>
      <c r="AX197" s="13">
        <f t="shared" si="82"/>
        <v>0</v>
      </c>
      <c r="AY197" s="13">
        <f t="shared" si="80"/>
        <v>0</v>
      </c>
      <c r="AZ197" s="13">
        <f t="shared" si="80"/>
        <v>0</v>
      </c>
      <c r="BA197" s="13">
        <f t="shared" si="80"/>
        <v>0</v>
      </c>
      <c r="BB197" s="13">
        <f t="shared" si="80"/>
        <v>0</v>
      </c>
      <c r="BC197" s="13">
        <f t="shared" si="80"/>
        <v>0</v>
      </c>
      <c r="BD197" s="13">
        <f t="shared" si="80"/>
        <v>0</v>
      </c>
      <c r="BE197" s="13">
        <f t="shared" si="80"/>
        <v>0</v>
      </c>
      <c r="BF197" s="13">
        <f t="shared" si="80"/>
        <v>0</v>
      </c>
      <c r="BG197" s="13">
        <f t="shared" si="80"/>
        <v>0</v>
      </c>
      <c r="BH197" s="13">
        <f t="shared" si="80"/>
        <v>0</v>
      </c>
      <c r="BI197" s="13" t="str">
        <f t="shared" si="80"/>
        <v/>
      </c>
      <c r="BJ197" s="13" t="s">
        <v>25</v>
      </c>
      <c r="BK197" s="13" t="s">
        <v>25</v>
      </c>
      <c r="BL197" s="13" t="s">
        <v>25</v>
      </c>
      <c r="BM197" s="13" t="s">
        <v>25</v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</row>
    <row r="198" ht="15" customHeight="1" outlineLevel="1" spans="2:81">
      <c r="B198" s="10">
        <v>202009</v>
      </c>
      <c r="C198" s="13">
        <f t="shared" si="81"/>
        <v>1.28411936884263</v>
      </c>
      <c r="D198" s="13">
        <f t="shared" si="81"/>
        <v>1.04707593324741</v>
      </c>
      <c r="E198" s="13">
        <f t="shared" si="81"/>
        <v>1.024930512083</v>
      </c>
      <c r="F198" s="13">
        <f t="shared" si="81"/>
        <v>1.11735757126606</v>
      </c>
      <c r="G198" s="13">
        <f t="shared" si="79"/>
        <v>0.99071090928438</v>
      </c>
      <c r="H198" s="13">
        <f t="shared" si="79"/>
        <v>1.02479271544426</v>
      </c>
      <c r="I198" s="13">
        <f t="shared" si="79"/>
        <v>0.991009383238851</v>
      </c>
      <c r="J198" s="13">
        <f t="shared" si="79"/>
        <v>1.00900835888551</v>
      </c>
      <c r="K198" s="13">
        <f t="shared" si="79"/>
        <v>0.99211784126412</v>
      </c>
      <c r="L198" s="13">
        <f t="shared" si="79"/>
        <v>1.0011617544051</v>
      </c>
      <c r="M198" s="13">
        <f t="shared" si="79"/>
        <v>0.998742479761712</v>
      </c>
      <c r="N198" s="13">
        <f t="shared" si="79"/>
        <v>1.00259478291868</v>
      </c>
      <c r="O198" s="13">
        <f t="shared" si="79"/>
        <v>1.00103232473796</v>
      </c>
      <c r="P198" s="13" t="str">
        <f t="shared" si="79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T198" s="10">
        <v>202009</v>
      </c>
      <c r="AU198" s="13" t="str">
        <f t="shared" si="82"/>
        <v/>
      </c>
      <c r="AV198" s="13" t="str">
        <f t="shared" si="82"/>
        <v/>
      </c>
      <c r="AW198" s="13">
        <f t="shared" si="82"/>
        <v>0</v>
      </c>
      <c r="AX198" s="13">
        <f t="shared" si="82"/>
        <v>0</v>
      </c>
      <c r="AY198" s="13">
        <f t="shared" si="80"/>
        <v>0</v>
      </c>
      <c r="AZ198" s="13">
        <f t="shared" si="80"/>
        <v>0</v>
      </c>
      <c r="BA198" s="13">
        <f t="shared" si="80"/>
        <v>0</v>
      </c>
      <c r="BB198" s="13">
        <f t="shared" si="80"/>
        <v>0</v>
      </c>
      <c r="BC198" s="13">
        <f t="shared" si="80"/>
        <v>0</v>
      </c>
      <c r="BD198" s="13">
        <f t="shared" si="80"/>
        <v>0</v>
      </c>
      <c r="BE198" s="13">
        <f t="shared" si="80"/>
        <v>0</v>
      </c>
      <c r="BF198" s="13">
        <f t="shared" si="80"/>
        <v>0</v>
      </c>
      <c r="BG198" s="13">
        <f t="shared" si="80"/>
        <v>0</v>
      </c>
      <c r="BH198" s="13" t="str">
        <f t="shared" si="80"/>
        <v/>
      </c>
      <c r="BI198" s="13" t="s">
        <v>25</v>
      </c>
      <c r="BJ198" s="13" t="s">
        <v>25</v>
      </c>
      <c r="BK198" s="13" t="s">
        <v>25</v>
      </c>
      <c r="BL198" s="13" t="s">
        <v>25</v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</row>
    <row r="199" ht="15" customHeight="1" outlineLevel="1" spans="2:81">
      <c r="B199" s="10">
        <v>202012</v>
      </c>
      <c r="C199" s="13">
        <f t="shared" si="81"/>
        <v>1.16370819435487</v>
      </c>
      <c r="D199" s="13">
        <f t="shared" si="81"/>
        <v>0.973413162072419</v>
      </c>
      <c r="E199" s="13">
        <f t="shared" si="81"/>
        <v>1.15473360844278</v>
      </c>
      <c r="F199" s="13">
        <f t="shared" si="81"/>
        <v>1.01470954453344</v>
      </c>
      <c r="G199" s="13">
        <f t="shared" si="79"/>
        <v>1.01420249367986</v>
      </c>
      <c r="H199" s="13">
        <f t="shared" si="79"/>
        <v>0.996676984370077</v>
      </c>
      <c r="I199" s="13">
        <f t="shared" si="79"/>
        <v>0.986534797408518</v>
      </c>
      <c r="J199" s="13">
        <f t="shared" si="79"/>
        <v>0.981612357855645</v>
      </c>
      <c r="K199" s="13">
        <f t="shared" si="79"/>
        <v>1.0012117845059</v>
      </c>
      <c r="L199" s="13">
        <f t="shared" si="79"/>
        <v>1.00863907551625</v>
      </c>
      <c r="M199" s="13">
        <f t="shared" si="79"/>
        <v>1.00456662888498</v>
      </c>
      <c r="N199" s="13">
        <f t="shared" si="79"/>
        <v>1.06906115405604</v>
      </c>
      <c r="O199" s="13" t="str">
        <f t="shared" si="79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T199" s="10">
        <v>202012</v>
      </c>
      <c r="AU199" s="13" t="str">
        <f t="shared" si="82"/>
        <v/>
      </c>
      <c r="AV199" s="13" t="str">
        <f t="shared" si="82"/>
        <v/>
      </c>
      <c r="AW199" s="13">
        <f t="shared" si="82"/>
        <v>0</v>
      </c>
      <c r="AX199" s="13">
        <f t="shared" si="82"/>
        <v>0</v>
      </c>
      <c r="AY199" s="13">
        <f t="shared" si="80"/>
        <v>0</v>
      </c>
      <c r="AZ199" s="13">
        <f t="shared" si="80"/>
        <v>0</v>
      </c>
      <c r="BA199" s="13">
        <f t="shared" si="80"/>
        <v>0</v>
      </c>
      <c r="BB199" s="13">
        <f t="shared" si="80"/>
        <v>0</v>
      </c>
      <c r="BC199" s="13">
        <f t="shared" si="80"/>
        <v>0</v>
      </c>
      <c r="BD199" s="13">
        <f t="shared" si="80"/>
        <v>0</v>
      </c>
      <c r="BE199" s="13">
        <f t="shared" si="80"/>
        <v>0</v>
      </c>
      <c r="BF199" s="13">
        <f t="shared" si="80"/>
        <v>0</v>
      </c>
      <c r="BG199" s="13" t="str">
        <f t="shared" si="80"/>
        <v/>
      </c>
      <c r="BH199" s="13" t="s">
        <v>25</v>
      </c>
      <c r="BI199" s="13" t="s">
        <v>25</v>
      </c>
      <c r="BJ199" s="13" t="s">
        <v>25</v>
      </c>
      <c r="BK199" s="13" t="s">
        <v>25</v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</row>
    <row r="200" ht="15" customHeight="1" outlineLevel="1" spans="2:81">
      <c r="B200" s="10">
        <v>202103</v>
      </c>
      <c r="C200" s="13">
        <f t="shared" si="81"/>
        <v>1.31393152626449</v>
      </c>
      <c r="D200" s="13">
        <f t="shared" si="81"/>
        <v>1.16104140181354</v>
      </c>
      <c r="E200" s="13">
        <f t="shared" si="81"/>
        <v>1.1370913129933</v>
      </c>
      <c r="F200" s="13">
        <f t="shared" si="81"/>
        <v>0.896004906502265</v>
      </c>
      <c r="G200" s="13">
        <f t="shared" si="79"/>
        <v>0.936281113217827</v>
      </c>
      <c r="H200" s="13">
        <f t="shared" si="79"/>
        <v>0.959751584287258</v>
      </c>
      <c r="I200" s="13">
        <f t="shared" si="79"/>
        <v>0.998689219931008</v>
      </c>
      <c r="J200" s="13">
        <f t="shared" si="79"/>
        <v>1.00949534164229</v>
      </c>
      <c r="K200" s="13">
        <f t="shared" si="79"/>
        <v>1.00240382828561</v>
      </c>
      <c r="L200" s="13">
        <f t="shared" si="79"/>
        <v>1.00348645618121</v>
      </c>
      <c r="M200" s="13">
        <f t="shared" si="79"/>
        <v>1.09925887268094</v>
      </c>
      <c r="N200" s="13" t="str">
        <f t="shared" si="79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T200" s="10">
        <v>202103</v>
      </c>
      <c r="AU200" s="13" t="str">
        <f t="shared" si="82"/>
        <v/>
      </c>
      <c r="AV200" s="13" t="str">
        <f t="shared" si="82"/>
        <v/>
      </c>
      <c r="AW200" s="13">
        <f t="shared" si="82"/>
        <v>0</v>
      </c>
      <c r="AX200" s="13">
        <f t="shared" si="82"/>
        <v>0</v>
      </c>
      <c r="AY200" s="13">
        <f t="shared" si="80"/>
        <v>0</v>
      </c>
      <c r="AZ200" s="13">
        <f t="shared" si="80"/>
        <v>0</v>
      </c>
      <c r="BA200" s="13">
        <f t="shared" si="80"/>
        <v>0</v>
      </c>
      <c r="BB200" s="13">
        <f t="shared" si="80"/>
        <v>0</v>
      </c>
      <c r="BC200" s="13">
        <f t="shared" si="80"/>
        <v>0</v>
      </c>
      <c r="BD200" s="13">
        <f t="shared" si="80"/>
        <v>0</v>
      </c>
      <c r="BE200" s="13">
        <f t="shared" si="80"/>
        <v>0</v>
      </c>
      <c r="BF200" s="13" t="str">
        <f t="shared" si="80"/>
        <v/>
      </c>
      <c r="BG200" s="13" t="s">
        <v>25</v>
      </c>
      <c r="BH200" s="13" t="s">
        <v>25</v>
      </c>
      <c r="BI200" s="13" t="s">
        <v>25</v>
      </c>
      <c r="BJ200" s="13" t="s">
        <v>25</v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</row>
    <row r="201" ht="15" customHeight="1" outlineLevel="1" spans="2:81">
      <c r="B201" s="10">
        <v>202106</v>
      </c>
      <c r="C201" s="13">
        <f t="shared" si="81"/>
        <v>1.26431432242451</v>
      </c>
      <c r="D201" s="13">
        <f t="shared" si="81"/>
        <v>1.13023680227098</v>
      </c>
      <c r="E201" s="13">
        <f t="shared" si="81"/>
        <v>0.952565415075047</v>
      </c>
      <c r="F201" s="13">
        <f t="shared" si="81"/>
        <v>0.924242851324882</v>
      </c>
      <c r="G201" s="13">
        <f t="shared" si="81"/>
        <v>1.0348091404186</v>
      </c>
      <c r="H201" s="13">
        <f t="shared" si="81"/>
        <v>0.962491046003304</v>
      </c>
      <c r="I201" s="13">
        <f t="shared" si="81"/>
        <v>0.991752385349628</v>
      </c>
      <c r="J201" s="13">
        <f t="shared" si="81"/>
        <v>1.02420451061558</v>
      </c>
      <c r="K201" s="13">
        <f t="shared" si="81"/>
        <v>0.998628638077052</v>
      </c>
      <c r="L201" s="13">
        <f t="shared" si="81"/>
        <v>1.05395511978943</v>
      </c>
      <c r="M201" s="13" t="str">
        <f t="shared" si="81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T201" s="10">
        <v>202106</v>
      </c>
      <c r="AU201" s="13" t="str">
        <f t="shared" si="82"/>
        <v/>
      </c>
      <c r="AV201" s="13" t="str">
        <f t="shared" si="82"/>
        <v/>
      </c>
      <c r="AW201" s="13">
        <f t="shared" si="82"/>
        <v>0</v>
      </c>
      <c r="AX201" s="13">
        <f t="shared" si="82"/>
        <v>0</v>
      </c>
      <c r="AY201" s="13">
        <f t="shared" si="82"/>
        <v>0</v>
      </c>
      <c r="AZ201" s="13">
        <f t="shared" si="82"/>
        <v>0</v>
      </c>
      <c r="BA201" s="13">
        <f t="shared" si="82"/>
        <v>0</v>
      </c>
      <c r="BB201" s="13">
        <f t="shared" si="82"/>
        <v>0</v>
      </c>
      <c r="BC201" s="13">
        <f t="shared" si="82"/>
        <v>0</v>
      </c>
      <c r="BD201" s="13">
        <f t="shared" si="82"/>
        <v>0</v>
      </c>
      <c r="BE201" s="13" t="str">
        <f t="shared" si="82"/>
        <v/>
      </c>
      <c r="BF201" s="13" t="s">
        <v>25</v>
      </c>
      <c r="BG201" s="13" t="s">
        <v>25</v>
      </c>
      <c r="BH201" s="13" t="s">
        <v>25</v>
      </c>
      <c r="BI201" s="13" t="s">
        <v>25</v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</row>
    <row r="202" ht="15" customHeight="1" outlineLevel="1" spans="2:81">
      <c r="B202" s="10">
        <v>202109</v>
      </c>
      <c r="C202" s="13">
        <f t="shared" ref="C202:L211" si="83">IFERROR(IF(D163="","",D163/C163),0)</f>
        <v>1.30106459643249</v>
      </c>
      <c r="D202" s="13">
        <f t="shared" si="83"/>
        <v>0.976609852123126</v>
      </c>
      <c r="E202" s="13">
        <f t="shared" si="83"/>
        <v>0.902570150351707</v>
      </c>
      <c r="F202" s="13">
        <f t="shared" si="83"/>
        <v>1.01097162055164</v>
      </c>
      <c r="G202" s="13">
        <f t="shared" si="83"/>
        <v>1.0491999673631</v>
      </c>
      <c r="H202" s="13">
        <f t="shared" si="83"/>
        <v>1.00696081687259</v>
      </c>
      <c r="I202" s="13">
        <f t="shared" si="83"/>
        <v>1.00231264411738</v>
      </c>
      <c r="J202" s="13">
        <f t="shared" si="83"/>
        <v>1.00864622163337</v>
      </c>
      <c r="K202" s="13">
        <f t="shared" si="83"/>
        <v>1.05984617181159</v>
      </c>
      <c r="L202" s="13" t="str">
        <f t="shared" si="83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T202" s="10">
        <v>202109</v>
      </c>
      <c r="AU202" s="13" t="str">
        <f t="shared" ref="AU202:BD211" si="84">IFERROR(IF(AV163="","",AV163/AU163),0)</f>
        <v/>
      </c>
      <c r="AV202" s="13" t="str">
        <f t="shared" si="84"/>
        <v/>
      </c>
      <c r="AW202" s="13">
        <f t="shared" si="84"/>
        <v>0</v>
      </c>
      <c r="AX202" s="13">
        <f t="shared" si="84"/>
        <v>0</v>
      </c>
      <c r="AY202" s="13">
        <f t="shared" si="84"/>
        <v>0</v>
      </c>
      <c r="AZ202" s="13">
        <f t="shared" si="84"/>
        <v>0</v>
      </c>
      <c r="BA202" s="13">
        <f t="shared" si="84"/>
        <v>0</v>
      </c>
      <c r="BB202" s="13">
        <f t="shared" si="84"/>
        <v>0</v>
      </c>
      <c r="BC202" s="13">
        <f t="shared" si="84"/>
        <v>0</v>
      </c>
      <c r="BD202" s="13" t="str">
        <f t="shared" si="84"/>
        <v/>
      </c>
      <c r="BE202" s="13" t="s">
        <v>25</v>
      </c>
      <c r="BF202" s="13" t="s">
        <v>25</v>
      </c>
      <c r="BG202" s="13" t="s">
        <v>25</v>
      </c>
      <c r="BH202" s="13" t="s">
        <v>25</v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</row>
    <row r="203" ht="15" customHeight="1" outlineLevel="1" spans="2:81">
      <c r="B203" s="10">
        <v>202112</v>
      </c>
      <c r="C203" s="13">
        <f t="shared" si="83"/>
        <v>0.953683845539246</v>
      </c>
      <c r="D203" s="13">
        <f t="shared" si="83"/>
        <v>0.930714186427032</v>
      </c>
      <c r="E203" s="13">
        <f t="shared" si="83"/>
        <v>0.936235300331631</v>
      </c>
      <c r="F203" s="13">
        <f t="shared" si="83"/>
        <v>1.0293747175052</v>
      </c>
      <c r="G203" s="13">
        <f t="shared" si="83"/>
        <v>1.02435921293113</v>
      </c>
      <c r="H203" s="13">
        <f t="shared" si="83"/>
        <v>1.00499831513804</v>
      </c>
      <c r="I203" s="13">
        <f t="shared" si="83"/>
        <v>1.02625483571825</v>
      </c>
      <c r="J203" s="13">
        <f t="shared" si="83"/>
        <v>1.14841239184963</v>
      </c>
      <c r="K203" s="13" t="str">
        <f t="shared" si="83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T203" s="10">
        <v>202112</v>
      </c>
      <c r="AU203" s="13" t="str">
        <f t="shared" si="84"/>
        <v/>
      </c>
      <c r="AV203" s="13" t="str">
        <f t="shared" si="84"/>
        <v/>
      </c>
      <c r="AW203" s="13">
        <f t="shared" si="84"/>
        <v>0</v>
      </c>
      <c r="AX203" s="13">
        <f t="shared" si="84"/>
        <v>0</v>
      </c>
      <c r="AY203" s="13">
        <f t="shared" si="84"/>
        <v>0</v>
      </c>
      <c r="AZ203" s="13">
        <f t="shared" si="84"/>
        <v>0</v>
      </c>
      <c r="BA203" s="13">
        <f t="shared" si="84"/>
        <v>0</v>
      </c>
      <c r="BB203" s="13">
        <f t="shared" si="84"/>
        <v>0</v>
      </c>
      <c r="BC203" s="13" t="str">
        <f t="shared" si="84"/>
        <v/>
      </c>
      <c r="BD203" s="13" t="s">
        <v>25</v>
      </c>
      <c r="BE203" s="13" t="s">
        <v>25</v>
      </c>
      <c r="BF203" s="13" t="s">
        <v>25</v>
      </c>
      <c r="BG203" s="13" t="s">
        <v>25</v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</row>
    <row r="204" ht="15" customHeight="1" outlineLevel="1" spans="2:81">
      <c r="B204" s="10">
        <v>202203</v>
      </c>
      <c r="C204" s="13">
        <f t="shared" si="83"/>
        <v>0.887419999951803</v>
      </c>
      <c r="D204" s="13">
        <f t="shared" si="83"/>
        <v>1.03075745648647</v>
      </c>
      <c r="E204" s="13">
        <f t="shared" si="83"/>
        <v>0.994608415516952</v>
      </c>
      <c r="F204" s="13">
        <f t="shared" si="83"/>
        <v>1.01922526031697</v>
      </c>
      <c r="G204" s="13">
        <f t="shared" si="83"/>
        <v>1.02239438991103</v>
      </c>
      <c r="H204" s="13">
        <f t="shared" si="83"/>
        <v>1.01229529069477</v>
      </c>
      <c r="I204" s="13">
        <f t="shared" si="83"/>
        <v>1.01719707022918</v>
      </c>
      <c r="J204" s="13" t="str">
        <f t="shared" si="83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T204" s="10">
        <v>202203</v>
      </c>
      <c r="AU204" s="13" t="str">
        <f t="shared" si="84"/>
        <v/>
      </c>
      <c r="AV204" s="13" t="str">
        <f t="shared" si="84"/>
        <v/>
      </c>
      <c r="AW204" s="13">
        <f t="shared" si="84"/>
        <v>0</v>
      </c>
      <c r="AX204" s="13">
        <f t="shared" si="84"/>
        <v>0</v>
      </c>
      <c r="AY204" s="13">
        <f t="shared" si="84"/>
        <v>0</v>
      </c>
      <c r="AZ204" s="13">
        <f t="shared" si="84"/>
        <v>0</v>
      </c>
      <c r="BA204" s="13">
        <f t="shared" si="84"/>
        <v>0</v>
      </c>
      <c r="BB204" s="13" t="str">
        <f t="shared" si="84"/>
        <v/>
      </c>
      <c r="BC204" s="13" t="s">
        <v>25</v>
      </c>
      <c r="BD204" s="13" t="s">
        <v>25</v>
      </c>
      <c r="BE204" s="13" t="s">
        <v>25</v>
      </c>
      <c r="BF204" s="13" t="s">
        <v>25</v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</row>
    <row r="205" ht="15" customHeight="1" outlineLevel="1" spans="2:81">
      <c r="B205" s="10">
        <v>202206</v>
      </c>
      <c r="C205" s="13">
        <f t="shared" si="83"/>
        <v>1.00745890332875</v>
      </c>
      <c r="D205" s="13">
        <f t="shared" si="83"/>
        <v>0.955321475896766</v>
      </c>
      <c r="E205" s="13">
        <f t="shared" si="83"/>
        <v>1.06566878626166</v>
      </c>
      <c r="F205" s="13">
        <f t="shared" si="83"/>
        <v>0.972377864766858</v>
      </c>
      <c r="G205" s="13">
        <f t="shared" si="83"/>
        <v>1.02793851835269</v>
      </c>
      <c r="H205" s="13">
        <f t="shared" si="83"/>
        <v>1.04771534546769</v>
      </c>
      <c r="I205" s="13" t="str">
        <f t="shared" si="83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T205" s="10">
        <v>202206</v>
      </c>
      <c r="AU205" s="13" t="str">
        <f t="shared" si="84"/>
        <v/>
      </c>
      <c r="AV205" s="13" t="str">
        <f t="shared" si="84"/>
        <v/>
      </c>
      <c r="AW205" s="13">
        <f t="shared" si="84"/>
        <v>0</v>
      </c>
      <c r="AX205" s="13">
        <f t="shared" si="84"/>
        <v>0</v>
      </c>
      <c r="AY205" s="13">
        <f t="shared" si="84"/>
        <v>0</v>
      </c>
      <c r="AZ205" s="13">
        <f t="shared" si="84"/>
        <v>0</v>
      </c>
      <c r="BA205" s="13" t="str">
        <f t="shared" si="84"/>
        <v/>
      </c>
      <c r="BB205" s="13" t="s">
        <v>25</v>
      </c>
      <c r="BC205" s="13" t="s">
        <v>25</v>
      </c>
      <c r="BD205" s="13" t="s">
        <v>25</v>
      </c>
      <c r="BE205" s="13" t="s">
        <v>25</v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</row>
    <row r="206" ht="15" customHeight="1" outlineLevel="1" spans="2:81">
      <c r="B206" s="10">
        <v>202209</v>
      </c>
      <c r="C206" s="13">
        <f t="shared" si="83"/>
        <v>0.87792938800517</v>
      </c>
      <c r="D206" s="13">
        <f t="shared" si="83"/>
        <v>0.998264611391238</v>
      </c>
      <c r="E206" s="13">
        <f t="shared" si="83"/>
        <v>0.989373392204791</v>
      </c>
      <c r="F206" s="13">
        <f t="shared" si="83"/>
        <v>1.02462936215088</v>
      </c>
      <c r="G206" s="13">
        <f t="shared" si="83"/>
        <v>1.04287600376495</v>
      </c>
      <c r="H206" s="13" t="str">
        <f t="shared" si="83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T206" s="10">
        <v>202209</v>
      </c>
      <c r="AU206" s="13" t="str">
        <f t="shared" si="84"/>
        <v/>
      </c>
      <c r="AV206" s="13" t="str">
        <f t="shared" si="84"/>
        <v/>
      </c>
      <c r="AW206" s="13">
        <f t="shared" si="84"/>
        <v>0</v>
      </c>
      <c r="AX206" s="13">
        <f t="shared" si="84"/>
        <v>0</v>
      </c>
      <c r="AY206" s="13">
        <f t="shared" si="84"/>
        <v>0</v>
      </c>
      <c r="AZ206" s="13" t="str">
        <f t="shared" si="84"/>
        <v/>
      </c>
      <c r="BA206" s="13" t="s">
        <v>25</v>
      </c>
      <c r="BB206" s="13" t="s">
        <v>25</v>
      </c>
      <c r="BC206" s="13" t="s">
        <v>25</v>
      </c>
      <c r="BD206" s="13" t="s">
        <v>25</v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</row>
    <row r="207" ht="15" customHeight="1" outlineLevel="1" spans="2:81">
      <c r="B207" s="10">
        <v>202212</v>
      </c>
      <c r="C207" s="13">
        <f t="shared" si="83"/>
        <v>1.02906733524177</v>
      </c>
      <c r="D207" s="13">
        <f t="shared" si="83"/>
        <v>0.932629129202735</v>
      </c>
      <c r="E207" s="13">
        <f t="shared" si="83"/>
        <v>1.02853186550703</v>
      </c>
      <c r="F207" s="13">
        <f t="shared" si="83"/>
        <v>1.00315019493882</v>
      </c>
      <c r="G207" s="13" t="str">
        <f t="shared" si="83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T207" s="10">
        <v>202212</v>
      </c>
      <c r="AU207" s="13" t="str">
        <f t="shared" si="84"/>
        <v/>
      </c>
      <c r="AV207" s="13" t="str">
        <f t="shared" si="84"/>
        <v/>
      </c>
      <c r="AW207" s="13">
        <f t="shared" si="84"/>
        <v>0</v>
      </c>
      <c r="AX207" s="13">
        <f t="shared" si="84"/>
        <v>0</v>
      </c>
      <c r="AY207" s="13" t="str">
        <f t="shared" si="84"/>
        <v/>
      </c>
      <c r="AZ207" s="13" t="s">
        <v>25</v>
      </c>
      <c r="BA207" s="13" t="s">
        <v>25</v>
      </c>
      <c r="BB207" s="13" t="s">
        <v>25</v>
      </c>
      <c r="BC207" s="13" t="s">
        <v>25</v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</row>
    <row r="208" ht="15" customHeight="1" outlineLevel="1" spans="2:81">
      <c r="B208" s="10">
        <v>202303</v>
      </c>
      <c r="C208" s="13">
        <f t="shared" si="83"/>
        <v>1.00686926923691</v>
      </c>
      <c r="D208" s="13">
        <f t="shared" si="83"/>
        <v>0.954991611577828</v>
      </c>
      <c r="E208" s="13">
        <f t="shared" si="83"/>
        <v>0.989469911461379</v>
      </c>
      <c r="F208" s="13" t="str">
        <f t="shared" si="83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T208" s="10">
        <v>202303</v>
      </c>
      <c r="AU208" s="13" t="str">
        <f t="shared" si="84"/>
        <v/>
      </c>
      <c r="AV208" s="13" t="str">
        <f t="shared" si="84"/>
        <v/>
      </c>
      <c r="AW208" s="13">
        <f t="shared" si="84"/>
        <v>0</v>
      </c>
      <c r="AX208" s="13" t="str">
        <f t="shared" si="84"/>
        <v/>
      </c>
      <c r="AY208" s="13" t="s">
        <v>25</v>
      </c>
      <c r="AZ208" s="13" t="s">
        <v>25</v>
      </c>
      <c r="BA208" s="13" t="s">
        <v>25</v>
      </c>
      <c r="BB208" s="13" t="s">
        <v>25</v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</row>
    <row r="209" ht="15" customHeight="1" outlineLevel="1" spans="2:81">
      <c r="B209" s="10">
        <v>202306</v>
      </c>
      <c r="C209" s="13">
        <f t="shared" si="83"/>
        <v>0.879902606000945</v>
      </c>
      <c r="D209" s="13">
        <f t="shared" si="83"/>
        <v>0.949918704674069</v>
      </c>
      <c r="E209" s="13" t="str">
        <f t="shared" si="83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T209" s="10">
        <v>202306</v>
      </c>
      <c r="AU209" s="13" t="str">
        <f t="shared" si="84"/>
        <v/>
      </c>
      <c r="AV209" s="13" t="str">
        <f t="shared" si="84"/>
        <v/>
      </c>
      <c r="AW209" s="13" t="str">
        <f t="shared" si="84"/>
        <v/>
      </c>
      <c r="AX209" s="13" t="s">
        <v>25</v>
      </c>
      <c r="AY209" s="13" t="s">
        <v>25</v>
      </c>
      <c r="AZ209" s="13" t="s">
        <v>25</v>
      </c>
      <c r="BA209" s="13" t="s">
        <v>25</v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</row>
    <row r="210" ht="15" customHeight="1" outlineLevel="1" spans="2:81">
      <c r="B210" s="10">
        <v>202309</v>
      </c>
      <c r="C210" s="13">
        <f t="shared" si="83"/>
        <v>0.814231317535377</v>
      </c>
      <c r="D210" s="13" t="str">
        <f t="shared" si="83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T210" s="10">
        <v>202309</v>
      </c>
      <c r="AU210" s="13" t="str">
        <f t="shared" si="84"/>
        <v/>
      </c>
      <c r="AV210" s="13" t="str">
        <f t="shared" si="84"/>
        <v/>
      </c>
      <c r="AW210" s="13" t="s">
        <v>25</v>
      </c>
      <c r="AX210" s="13" t="s">
        <v>25</v>
      </c>
      <c r="AY210" s="13" t="s">
        <v>25</v>
      </c>
      <c r="AZ210" s="13" t="s">
        <v>25</v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</row>
    <row r="211" ht="15" customHeight="1" outlineLevel="1" spans="2:81">
      <c r="B211" s="10">
        <v>202312</v>
      </c>
      <c r="C211" s="13" t="str">
        <f t="shared" si="83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T211" s="10">
        <v>202312</v>
      </c>
      <c r="AU211" s="13" t="str">
        <f t="shared" si="84"/>
        <v/>
      </c>
      <c r="AV211" s="13" t="s">
        <v>25</v>
      </c>
      <c r="AW211" s="13" t="s">
        <v>25</v>
      </c>
      <c r="AX211" s="13" t="s">
        <v>25</v>
      </c>
      <c r="AY211" s="13" t="s">
        <v>25</v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</row>
    <row r="212" ht="15" customHeight="1" outlineLevel="1" spans="2:81">
      <c r="B212" s="6" t="s">
        <v>27</v>
      </c>
      <c r="C212" s="13">
        <f>IFERROR(IF(COUNT(C177:C210)-2&lt;=0,0,(SUM(C177:C210)-MAX(C177:C210)-MIN(C177:C210))/(COUNT(C177:C210)-2)),0)</f>
        <v>1.58524696701971</v>
      </c>
      <c r="D212" s="13">
        <f>IFERROR(IF(COUNT(D177:D209)-2&lt;=0,0,(SUM(D177:D209)-MAX(D177:D209)-MIN(D177:D209))/(COUNT(D177:D209)-2)),0)</f>
        <v>1.00047239562476</v>
      </c>
      <c r="E212" s="13">
        <f>IFERROR(IF(COUNT(E177:E208)-2&lt;=0,0,(SUM(E177:E208)-MAX(E177:E208)-MIN(E177:E208))/(COUNT(E177:E208)-2)),0)</f>
        <v>1.01490187663158</v>
      </c>
      <c r="F212" s="13">
        <f>IFERROR(IF(COUNT(F177:F207)-2&lt;=0,0,(SUM(F177:F207)-MAX(F177:F207)-MIN(F177:F207))/(COUNT(F177:F207)-2)),0)</f>
        <v>1.08203872207603</v>
      </c>
      <c r="G212" s="13">
        <f>IFERROR(IF(COUNT(G177:G206)-2&lt;=0,0,(SUM(G177:G206)-MAX(G177:G206)-MIN(G177:G206))/(COUNT(G177:G206)-2)),0)</f>
        <v>1.01127502244458</v>
      </c>
      <c r="H212" s="13">
        <f>IFERROR(IF(COUNT(H177:H205)-2&lt;=0,0,(SUM(H177:H205)-MAX(H177:H205)-MIN(H177:H205))/(COUNT(H177:H205)-2)),0)</f>
        <v>1.0172652038272</v>
      </c>
      <c r="I212" s="13">
        <f>IFERROR(IF(COUNT(I177:I204)-2&lt;=0,0,(SUM(I177:I204)-MAX(I177:I204)-MIN(I177:I204))/(COUNT(I177:I204)-2)),0)</f>
        <v>1.00122702438016</v>
      </c>
      <c r="J212" s="13">
        <f>IFERROR(IF(COUNT(J177:J203)-2&lt;=0,0,(SUM(J177:J203)-MAX(J177:J203)-MIN(J177:J203))/(COUNT(J177:J203)-2)),0)</f>
        <v>1.01155853088563</v>
      </c>
      <c r="K212" s="13">
        <f>IFERROR(IF(COUNT(K177:K202)-2&lt;=0,0,(SUM(K177:K202)-MAX(K177:K202)-MIN(K177:K202))/(COUNT(K177:K202)-2)),0)</f>
        <v>1.00163762471012</v>
      </c>
      <c r="L212" s="13">
        <f>IFERROR(IF(COUNT(L177:L201)-2&lt;=0,0,(SUM(L177:L201)-MAX(L177:L201)-MIN(L177:L201))/(COUNT(L177:L201)-2)),0)</f>
        <v>1.00066965923224</v>
      </c>
      <c r="M212" s="13">
        <f>IFERROR(IF(COUNT(M177:M200)-2&lt;=0,0,(SUM(M177:M200)-MAX(M177:M200)-MIN(M177:M200))/(COUNT(M177:M200)-2)),0)</f>
        <v>1.00292213645616</v>
      </c>
      <c r="N212" s="13">
        <f>IFERROR(IF(COUNT(N177:N199)-2&lt;=0,0,(SUM(N177:N199)-MAX(N177:N199)-MIN(N177:N199))/(COUNT(N177:N199)-2)),0)</f>
        <v>1.00346383871342</v>
      </c>
      <c r="O212" s="13">
        <f>IFERROR(IF(COUNT(O177:O198)-2&lt;=0,0,(SUM(O177:O198)-MAX(O177:O198)-MIN(O177:O198))/(COUNT(O177:O198)-2)),0)</f>
        <v>1.00000108855377</v>
      </c>
      <c r="P212" s="13">
        <f>IFERROR(IF(COUNT(P177:P197)-2&lt;=0,0,(SUM(P177:P197)-MAX(P177:P197)-MIN(P177:P197))/(COUNT(P177:P197)-2)),0)</f>
        <v>1.00015877164259</v>
      </c>
      <c r="Q212" s="13">
        <f>IFERROR(IF(COUNT(Q177:Q196)-2&lt;=0,0,(SUM(Q177:Q196)-MAX(Q177:Q196)-MIN(Q177:Q196))/(COUNT(Q177:Q196)-2)),0)</f>
        <v>0.999972645829024</v>
      </c>
      <c r="R212" s="13">
        <f>IFERROR(IF(COUNT(R177:R195)-2&lt;=0,0,(SUM(R177:R195)-MAX(R177:R195)-MIN(R177:R195))/(COUNT(R177:R195)-2)),0)</f>
        <v>1</v>
      </c>
      <c r="S212" s="13">
        <f>IFERROR(IF(COUNT(S177:S194)-2&lt;=0,0,(SUM(S177:S194)-MAX(S177:S194)-MIN(S177:S194))/(COUNT(S177:S194)-2)),0)</f>
        <v>1</v>
      </c>
      <c r="T212" s="13">
        <f>IFERROR(IF(COUNT(T177:T193)-2&lt;=0,0,(SUM(T177:T193)-MAX(T177:T193)-MIN(T177:T193))/(COUNT(T177:T193)-2)),0)</f>
        <v>1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T212" s="6" t="s">
        <v>27</v>
      </c>
      <c r="AU212" s="13">
        <f>IFERROR(IF(COUNT(AU177:AU210)-2&lt;=0,0,(SUM(AU177:AU210)-MAX(AU177:AU210)-MIN(AU177:AU210))/(COUNT(AU177:AU210)-2)),0)</f>
        <v>0</v>
      </c>
      <c r="AV212" s="13">
        <f>IFERROR(IF(COUNT(AV177:AV209)-2&lt;=0,0,(SUM(AV177:AV209)-MAX(AV177:AV209)-MIN(AV177:AV209))/(COUNT(AV177:AV209)-2)),0)</f>
        <v>0</v>
      </c>
      <c r="AW212" s="13">
        <f>IFERROR(IF(COUNT(AW177:AW208)-2&lt;=0,0,(SUM(AW177:AW208)-MAX(AW177:AW208)-MIN(AW177:AW208))/(COUNT(AW177:AW208)-2)),0)</f>
        <v>0</v>
      </c>
      <c r="AX212" s="13">
        <f>IFERROR(IF(COUNT(AX177:AX207)-2&lt;=0,0,(SUM(AX177:AX207)-MAX(AX177:AX207)-MIN(AX177:AX207))/(COUNT(AX177:AX207)-2)),0)</f>
        <v>0</v>
      </c>
      <c r="AY212" s="13">
        <f>IFERROR(IF(COUNT(AY177:AY206)-2&lt;=0,0,(SUM(AY177:AY206)-MAX(AY177:AY206)-MIN(AY177:AY206))/(COUNT(AY177:AY206)-2)),0)</f>
        <v>0</v>
      </c>
      <c r="AZ212" s="13">
        <f>IFERROR(IF(COUNT(AZ177:AZ205)-2&lt;=0,0,(SUM(AZ177:AZ205)-MAX(AZ177:AZ205)-MIN(AZ177:AZ205))/(COUNT(AZ177:AZ205)-2)),0)</f>
        <v>0</v>
      </c>
      <c r="BA212" s="13">
        <f>IFERROR(IF(COUNT(BA177:BA204)-2&lt;=0,0,(SUM(BA177:BA204)-MAX(BA177:BA204)-MIN(BA177:BA204))/(COUNT(BA177:BA204)-2)),0)</f>
        <v>0</v>
      </c>
      <c r="BB212" s="13">
        <f>IFERROR(IF(COUNT(BB177:BB203)-2&lt;=0,0,(SUM(BB177:BB203)-MAX(BB177:BB203)-MIN(BB177:BB203))/(COUNT(BB177:BB203)-2)),0)</f>
        <v>0</v>
      </c>
      <c r="BC212" s="13">
        <f>IFERROR(IF(COUNT(BC177:BC202)-2&lt;=0,0,(SUM(BC177:BC202)-MAX(BC177:BC202)-MIN(BC177:BC202))/(COUNT(BC177:BC202)-2)),0)</f>
        <v>0</v>
      </c>
      <c r="BD212" s="13">
        <f>IFERROR(IF(COUNT(BD177:BD201)-2&lt;=0,0,(SUM(BD177:BD201)-MAX(BD177:BD201)-MIN(BD177:BD201))/(COUNT(BD177:BD201)-2)),0)</f>
        <v>0</v>
      </c>
      <c r="BE212" s="13">
        <f>IFERROR(IF(COUNT(BE177:BE200)-2&lt;=0,0,(SUM(BE177:BE200)-MAX(BE177:BE200)-MIN(BE177:BE200))/(COUNT(BE177:BE200)-2)),0)</f>
        <v>0</v>
      </c>
      <c r="BF212" s="13">
        <f>IFERROR(IF(COUNT(BF177:BF199)-2&lt;=0,0,(SUM(BF177:BF199)-MAX(BF177:BF199)-MIN(BF177:BF199))/(COUNT(BF177:BF199)-2)),0)</f>
        <v>0</v>
      </c>
      <c r="BG212" s="13">
        <f>IFERROR(IF(COUNT(BG177:BG198)-2&lt;=0,0,(SUM(BG177:BG198)-MAX(BG177:BG198)-MIN(BG177:BG198))/(COUNT(BG177:BG198)-2)),0)</f>
        <v>0</v>
      </c>
      <c r="BH212" s="13">
        <f>IFERROR(IF(COUNT(BH177:BH197)-2&lt;=0,0,(SUM(BH177:BH197)-MAX(BH177:BH197)-MIN(BH177:BH197))/(COUNT(BH177:BH197)-2)),0)</f>
        <v>0</v>
      </c>
      <c r="BI212" s="13">
        <f>IFERROR(IF(COUNT(BI177:BI196)-2&lt;=0,0,(SUM(BI177:BI196)-MAX(BI177:BI196)-MIN(BI177:BI196))/(COUNT(BI177:BI196)-2)),0)</f>
        <v>0</v>
      </c>
      <c r="BJ212" s="13">
        <f>IFERROR(IF(COUNT(BJ177:BJ195)-2&lt;=0,0,(SUM(BJ177:BJ195)-MAX(BJ177:BJ195)-MIN(BJ177:BJ195))/(COUNT(BJ177:BJ195)-2)),0)</f>
        <v>0</v>
      </c>
      <c r="BK212" s="13">
        <f>IFERROR(IF(COUNT(BK177:BK194)-2&lt;=0,0,(SUM(BK177:BK194)-MAX(BK177:BK194)-MIN(BK177:BK194))/(COUNT(BK177:BK194)-2)),0)</f>
        <v>0</v>
      </c>
      <c r="BL212" s="13">
        <f>IFERROR(IF(COUNT(BL177:BL193)-2&lt;=0,0,(SUM(BL177:BL193)-MAX(BL177:BL193)-MIN(BL177:BL193))/(COUNT(BL177:BL193)-2)),0)</f>
        <v>0</v>
      </c>
      <c r="BM212" s="13">
        <f>IFERROR(IF(COUNT(BM177:BM192)-2&lt;=0,0,(SUM(BM177:BM192)-MAX(BM177:BM192)-MIN(BM177:BM192))/(COUNT(BM177:BM192)-2)),0)</f>
        <v>0</v>
      </c>
      <c r="BN212" s="13">
        <f>IFERROR(IF(COUNT(BN177:BN191)-2&lt;=0,0,(SUM(BN177:BN191)-MAX(BN177:BN191)-MIN(BN177:BN191))/(COUNT(BN177:BN191)-2)),0)</f>
        <v>0</v>
      </c>
      <c r="BO212" s="13">
        <f>IFERROR(IF(COUNT(BO177:BO190)-2&lt;=0,0,(SUM(BO177:BO190)-MAX(BO177:BO190)-MIN(BO177:BO190))/(COUNT(BO177:BO190)-2)),0)</f>
        <v>0</v>
      </c>
      <c r="BP212" s="13">
        <f>IFERROR(IF(COUNT(BP177:BP189)-2&lt;=0,0,(SUM(BP177:BP189)-MAX(BP177:BP189)-MIN(BP177:BP189))/(COUNT(BP177:BP189)-2)),0)</f>
        <v>0</v>
      </c>
      <c r="BQ212" s="13">
        <f>IFERROR(IF(COUNT(BQ177:BQ188)-2&lt;=0,0,(SUM(BQ177:BQ188)-MAX(BQ177:BQ188)-MIN(BQ177:BQ188))/(COUNT(BQ177:BQ188)-2)),0)</f>
        <v>0</v>
      </c>
      <c r="BR212" s="13">
        <f>IFERROR(IF(COUNT(BR177:BR187)-2&lt;=0,0,(SUM(BR177:BR187)-MAX(BR177:BR187)-MIN(BR177:BR187))/(COUNT(BR177:BR187)-2)),0)</f>
        <v>0</v>
      </c>
      <c r="BS212" s="13">
        <f>IFERROR(IF(COUNT(BS177:BS186)-2&lt;=0,0,(SUM(BS177:BS186)-MAX(BS177:BS186)-MIN(BS177:BS186))/(COUNT(BS177:BS186)-2)),0)</f>
        <v>0</v>
      </c>
      <c r="BT212" s="13">
        <f>IFERROR(IF(COUNT(BT177:BT185)-2&lt;=0,0,(SUM(BT177:BT185)-MAX(BT177:BT185)-MIN(BT177:BT185))/(COUNT(BT177:BT185)-2)),0)</f>
        <v>0</v>
      </c>
      <c r="BU212" s="13">
        <f>IFERROR(IF(COUNT(BU177:BU184)-2&lt;=0,0,(SUM(BU177:BU184)-MAX(BU177:BU184)-MIN(BU177:BU184))/(COUNT(BU177:BU184)-2)),0)</f>
        <v>0</v>
      </c>
      <c r="BV212" s="13">
        <f>IFERROR(IF(COUNT(BV177:BV183)-2&lt;=0,0,(SUM(BV177:BV183)-MAX(BV177:BV183)-MIN(BV177:BV183))/(COUNT(BV177:BV183)-2)),0)</f>
        <v>0</v>
      </c>
      <c r="BW212" s="13">
        <f>IFERROR(IF(COUNT(BW177:BW182)-2&lt;=0,0,(SUM(BW177:BW182)-MAX(BW177:BW182)-MIN(BW177:BW182))/(COUNT(BW177:BW182)-2)),0)</f>
        <v>0</v>
      </c>
      <c r="BX212" s="13">
        <f>IFERROR(IF(COUNT(BX177:BX181)-2&lt;=0,0,(SUM(BX177:BX181)-MAX(BX177:BX181)-MIN(BX177:BX181))/(COUNT(BX177:BX181)-2)),0)</f>
        <v>0</v>
      </c>
      <c r="BY212" s="13">
        <f>IFERROR(IF(COUNT(BY177:BY180)-2&lt;=0,0,(SUM(BY177:BY180)-MAX(BY177:BY180)-MIN(BY177:BY180))/(COUNT(BY177:BY180)-2)),0)</f>
        <v>0</v>
      </c>
      <c r="BZ212" s="13">
        <f>IFERROR(IF(COUNT(BZ177:BZ179)-2&lt;=0,0,(SUM(BZ177:BZ179)-MAX(BZ177:BZ179)-MIN(BZ177:BZ179))/(COUNT(BZ177:BZ179)-2)),0)</f>
        <v>0</v>
      </c>
      <c r="CA212" s="13">
        <f>IFERROR(IF(COUNT(CA177:CA178)-2&lt;=0,0,(SUM(CA177:CA178)-MAX(CA177:CA178)-MIN(CA177:CA178))/(COUNT(CA177:CA178)-2)),0)</f>
        <v>0</v>
      </c>
      <c r="CB212" s="13">
        <f>IFERROR(IF(COUNT(CB177:CB177)-2&lt;=0,0,(SUM(CB177:CB177)-MAX(CB177:CB177)-MIN(CB177:CB177))/(COUNT(CB177:CB177)-2)),0)</f>
        <v>0</v>
      </c>
      <c r="CC212" s="13" t="s">
        <v>25</v>
      </c>
    </row>
    <row r="213" ht="15" customHeight="1" outlineLevel="1" spans="2:81">
      <c r="B213" s="6" t="s">
        <v>28</v>
      </c>
      <c r="C213" s="13">
        <f>IFERROR(SUM(D138:D171)/SUM(C138:C171),0)</f>
        <v>1.05455556467699</v>
      </c>
      <c r="D213" s="13">
        <f>IFERROR(SUM(E138:E170)/SUM(D138:D170),0)</f>
        <v>1.01405559639716</v>
      </c>
      <c r="E213" s="13">
        <f>IFERROR(SUM(F138:F169)/SUM(E138:E169),0)</f>
        <v>1.02785225052826</v>
      </c>
      <c r="F213" s="13">
        <f>IFERROR(SUM(G138:G168)/SUM(F138:F168),0)</f>
        <v>1.01855272588701</v>
      </c>
      <c r="G213" s="13">
        <f>IFERROR(SUM(H138:H167)/SUM(G138:G167),0)</f>
        <v>1.02187284733085</v>
      </c>
      <c r="H213" s="13">
        <f>IFERROR(SUM(I138:I166)/SUM(H138:H166),0)</f>
        <v>1.00971427661358</v>
      </c>
      <c r="I213" s="13">
        <f>IFERROR(SUM(J138:J165)/SUM(I138:I165),0)</f>
        <v>1.00620751975887</v>
      </c>
      <c r="J213" s="13">
        <f>IFERROR(SUM(K138:K164)/SUM(J138:J164),0)</f>
        <v>1.0152880376346</v>
      </c>
      <c r="K213" s="13">
        <f>IFERROR(SUM(L138:L163)/SUM(K138:K163),0)</f>
        <v>1.0070607495172</v>
      </c>
      <c r="L213" s="13">
        <f>IFERROR(SUM(M138:M162)/SUM(L138:L162),0)</f>
        <v>1.0080378768752</v>
      </c>
      <c r="M213" s="13">
        <f>IFERROR(SUM(N138:N161)/SUM(M138:M161),0)</f>
        <v>1.01325145803529</v>
      </c>
      <c r="N213" s="13">
        <f>IFERROR(SUM(O138:O160)/SUM(N138:N160),0)</f>
        <v>1.01463651757847</v>
      </c>
      <c r="O213" s="13">
        <f>IFERROR(SUM(P138:P159)/SUM(O138:O159),0)</f>
        <v>1.00008324212075</v>
      </c>
      <c r="P213" s="13">
        <f>IFERROR(SUM(Q138:Q158)/SUM(P138:P158),0)</f>
        <v>1.00067300322575</v>
      </c>
      <c r="Q213" s="13">
        <f>IFERROR(SUM(R138:R157)/SUM(Q138:Q157),0)</f>
        <v>1.00015479984286</v>
      </c>
      <c r="R213" s="13">
        <f>IFERROR(SUM(S138:S156)/SUM(R138:R156),0)</f>
        <v>1.00023842221055</v>
      </c>
      <c r="S213" s="13">
        <f>IFERROR(SUM(T138:T155)/SUM(S138:S155),0)</f>
        <v>0.999998062383703</v>
      </c>
      <c r="T213" s="13">
        <f>IFERROR(SUM(U138:U154)/SUM(T138:T154),0)</f>
        <v>1.00006248374892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T213" s="6" t="s">
        <v>28</v>
      </c>
      <c r="AU213" s="13">
        <f>IFERROR(SUM(AV138:AV171)/SUM(AU138:AU171),0)</f>
        <v>0</v>
      </c>
      <c r="AV213" s="13">
        <f>IFERROR(SUM(AW138:AW170)/SUM(AV138:AV170),0)</f>
        <v>0</v>
      </c>
      <c r="AW213" s="13">
        <f>IFERROR(SUM(AX138:AX169)/SUM(AW138:AW169),0)</f>
        <v>0</v>
      </c>
      <c r="AX213" s="13">
        <f>IFERROR(SUM(AY138:AY168)/SUM(AX138:AX168),0)</f>
        <v>0</v>
      </c>
      <c r="AY213" s="13">
        <f>IFERROR(SUM(AZ138:AZ167)/SUM(AY138:AY167),0)</f>
        <v>0</v>
      </c>
      <c r="AZ213" s="13">
        <f>IFERROR(SUM(BA138:BA166)/SUM(AZ138:AZ166),0)</f>
        <v>0</v>
      </c>
      <c r="BA213" s="13">
        <f>IFERROR(SUM(BB138:BB165)/SUM(BA138:BA165),0)</f>
        <v>0</v>
      </c>
      <c r="BB213" s="13">
        <f>IFERROR(SUM(BC138:BC164)/SUM(BB138:BB164),0)</f>
        <v>0</v>
      </c>
      <c r="BC213" s="13">
        <f>IFERROR(SUM(BD138:BD163)/SUM(BC138:BC163),0)</f>
        <v>0</v>
      </c>
      <c r="BD213" s="13">
        <f>IFERROR(SUM(BE138:BE162)/SUM(BD138:BD162),0)</f>
        <v>0</v>
      </c>
      <c r="BE213" s="13">
        <f>IFERROR(SUM(BF138:BF161)/SUM(BE138:BE161),0)</f>
        <v>0</v>
      </c>
      <c r="BF213" s="13">
        <f>IFERROR(SUM(BG138:BG160)/SUM(BF138:BF160),0)</f>
        <v>0</v>
      </c>
      <c r="BG213" s="13">
        <f>IFERROR(SUM(BH138:BH159)/SUM(BG138:BG159),0)</f>
        <v>0</v>
      </c>
      <c r="BH213" s="13">
        <f>IFERROR(SUM(BI138:BI158)/SUM(BH138:BH158),0)</f>
        <v>0</v>
      </c>
      <c r="BI213" s="13">
        <f>IFERROR(SUM(BJ138:BJ157)/SUM(BI138:BI157),0)</f>
        <v>0</v>
      </c>
      <c r="BJ213" s="13">
        <f>IFERROR(SUM(BK138:BK156)/SUM(BJ138:BJ156),0)</f>
        <v>0</v>
      </c>
      <c r="BK213" s="13">
        <f>IFERROR(SUM(BL138:BL155)/SUM(BK138:BK155),0)</f>
        <v>0</v>
      </c>
      <c r="BL213" s="13">
        <f>IFERROR(SUM(BM138:BM154)/SUM(BL138:BL154),0)</f>
        <v>0</v>
      </c>
      <c r="BM213" s="13">
        <f>IFERROR(SUM(BN138:BN153)/SUM(BM138:BM153),0)</f>
        <v>0</v>
      </c>
      <c r="BN213" s="13">
        <f>IFERROR(SUM(BO138:BO152)/SUM(BN138:BN152),0)</f>
        <v>0</v>
      </c>
      <c r="BO213" s="13">
        <f>IFERROR(SUM(BP138:BP151)/SUM(BO138:BO151),0)</f>
        <v>0</v>
      </c>
      <c r="BP213" s="13">
        <f>IFERROR(SUM(BQ138:BQ150)/SUM(BP138:BP150),0)</f>
        <v>0</v>
      </c>
      <c r="BQ213" s="13">
        <f>IFERROR(SUM(BR138:BR149)/SUM(BQ138:BQ149),0)</f>
        <v>0</v>
      </c>
      <c r="BR213" s="13">
        <f>IFERROR(SUM(BS138:BS148)/SUM(BR138:BR148),0)</f>
        <v>0</v>
      </c>
      <c r="BS213" s="13">
        <f>IFERROR(SUM(BT138:BT147)/SUM(BS138:BS147),0)</f>
        <v>0</v>
      </c>
      <c r="BT213" s="13">
        <f>IFERROR(SUM(BU138:BU146)/SUM(BT138:BT146),0)</f>
        <v>0</v>
      </c>
      <c r="BU213" s="13">
        <f>IFERROR(SUM(BV138:BV145)/SUM(BU138:BU145),0)</f>
        <v>0</v>
      </c>
      <c r="BV213" s="13">
        <f>IFERROR(SUM(BW138:BW144)/SUM(BV138:BV144),0)</f>
        <v>0</v>
      </c>
      <c r="BW213" s="13">
        <f>IFERROR(SUM(BX138:BX143)/SUM(BW138:BW143),0)</f>
        <v>0</v>
      </c>
      <c r="BX213" s="13">
        <f>IFERROR(SUM(BY138:BY142)/SUM(BX138:BX142),0)</f>
        <v>0</v>
      </c>
      <c r="BY213" s="13">
        <f>IFERROR(SUM(BZ138:BZ141)/SUM(BY138:BY141),0)</f>
        <v>0</v>
      </c>
      <c r="BZ213" s="13">
        <f>IFERROR(SUM(CA138:CA140)/SUM(BZ138:BZ140),0)</f>
        <v>0</v>
      </c>
      <c r="CA213" s="13">
        <f>IFERROR(SUM(CB138:CB139)/SUM(CA138:CA139),0)</f>
        <v>0</v>
      </c>
      <c r="CB213" s="13">
        <f>IFERROR(SUM(CC138:CC138)/SUM(CB138:CB138),0)</f>
        <v>0</v>
      </c>
      <c r="CC213" s="13" t="s">
        <v>25</v>
      </c>
    </row>
    <row r="214" ht="15" customHeight="1" outlineLevel="1" spans="2:81">
      <c r="B214" s="6" t="s">
        <v>29</v>
      </c>
      <c r="C214" s="13">
        <f>IFERROR(SUM(D170:D171)/SUM(C170:C171),0)</f>
        <v>0.846919502724395</v>
      </c>
      <c r="D214" s="13">
        <f>IFERROR(SUM(E169:E170)/SUM(D169:D170),0)</f>
        <v>0.952663512522597</v>
      </c>
      <c r="E214" s="13">
        <f>IFERROR(SUM(F168:F169)/SUM(E168:E169),0)</f>
        <v>1.00830774426793</v>
      </c>
      <c r="F214" s="13">
        <f>IFERROR(SUM(G167:G168)/SUM(F167:F168),0)</f>
        <v>1.01355049465143</v>
      </c>
      <c r="G214" s="13">
        <f>IFERROR(SUM(H166:H167)/SUM(G166:G167),0)</f>
        <v>1.03572175778215</v>
      </c>
      <c r="H214" s="13">
        <f>IFERROR(SUM(I165:I166)/SUM(H165:H166),0)</f>
        <v>1.02867377149946</v>
      </c>
      <c r="I214" s="13">
        <f>IFERROR(SUM(J164:J165)/SUM(I164:I165),0)</f>
        <v>1.02109365923199</v>
      </c>
      <c r="J214" s="13">
        <f>IFERROR(SUM(K163:K164)/SUM(J163:J164),0)</f>
        <v>1.06871526931154</v>
      </c>
      <c r="K214" s="13">
        <f>IFERROR(SUM(L162:L163)/SUM(K162:K163),0)</f>
        <v>1.03256645280282</v>
      </c>
      <c r="L214" s="13">
        <f>IFERROR(SUM(M161:M162)/SUM(L161:L162),0)</f>
        <v>1.03044660577927</v>
      </c>
      <c r="M214" s="13">
        <f>IFERROR(SUM(N160:N161)/SUM(M160:M161),0)</f>
        <v>1.0447627007725</v>
      </c>
      <c r="N214" s="13">
        <f>IFERROR(SUM(O159:O160)/SUM(N159:N160),0)</f>
        <v>1.04117003123551</v>
      </c>
      <c r="O214" s="13">
        <f>IFERROR(SUM(P158:P159)/SUM(O158:O159),0)</f>
        <v>1.00046364176921</v>
      </c>
      <c r="P214" s="13">
        <f>IFERROR(SUM(Q157:Q158)/SUM(P157:P158),0)</f>
        <v>1</v>
      </c>
      <c r="Q214" s="13">
        <f>IFERROR(SUM(R156:R157)/SUM(Q156:Q157),0)</f>
        <v>1</v>
      </c>
      <c r="R214" s="13">
        <f>IFERROR(SUM(S155:S156)/SUM(R155:R156),0)</f>
        <v>1.00050584782388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T214" s="6" t="s">
        <v>29</v>
      </c>
      <c r="AU214" s="13">
        <f>IFERROR(SUM(AV170:AV171)/SUM(AU170:AU171),0)</f>
        <v>0</v>
      </c>
      <c r="AV214" s="13">
        <f>IFERROR(SUM(AW169:AW170)/SUM(AV169:AV170),0)</f>
        <v>0</v>
      </c>
      <c r="AW214" s="13">
        <f>IFERROR(SUM(AX168:AX169)/SUM(AW168:AW169),0)</f>
        <v>0</v>
      </c>
      <c r="AX214" s="13">
        <f>IFERROR(SUM(AY167:AY168)/SUM(AX167:AX168),0)</f>
        <v>0</v>
      </c>
      <c r="AY214" s="13">
        <f>IFERROR(SUM(AZ166:AZ167)/SUM(AY166:AY167),0)</f>
        <v>0</v>
      </c>
      <c r="AZ214" s="13">
        <f>IFERROR(SUM(BA165:BA166)/SUM(AZ165:AZ166),0)</f>
        <v>0</v>
      </c>
      <c r="BA214" s="13">
        <f>IFERROR(SUM(BB164:BB165)/SUM(BA164:BA165),0)</f>
        <v>0</v>
      </c>
      <c r="BB214" s="13">
        <f>IFERROR(SUM(BC163:BC164)/SUM(BB163:BB164),0)</f>
        <v>0</v>
      </c>
      <c r="BC214" s="13">
        <f>IFERROR(SUM(BD162:BD163)/SUM(BC162:BC163),0)</f>
        <v>0</v>
      </c>
      <c r="BD214" s="13">
        <f>IFERROR(SUM(BE161:BE162)/SUM(BD161:BD162),0)</f>
        <v>0</v>
      </c>
      <c r="BE214" s="13">
        <f>IFERROR(SUM(BF160:BF161)/SUM(BE160:BE161),0)</f>
        <v>0</v>
      </c>
      <c r="BF214" s="13">
        <f>IFERROR(SUM(BG159:BG160)/SUM(BF159:BF160),0)</f>
        <v>0</v>
      </c>
      <c r="BG214" s="13">
        <f>IFERROR(SUM(BH158:BH159)/SUM(BG158:BG159),0)</f>
        <v>0</v>
      </c>
      <c r="BH214" s="13">
        <f>IFERROR(SUM(BI157:BI158)/SUM(BH157:BH158),0)</f>
        <v>0</v>
      </c>
      <c r="BI214" s="13">
        <f>IFERROR(SUM(BJ156:BJ157)/SUM(BI156:BI157),0)</f>
        <v>0</v>
      </c>
      <c r="BJ214" s="13">
        <f>IFERROR(SUM(BK155:BK156)/SUM(BJ155:BJ156),0)</f>
        <v>0</v>
      </c>
      <c r="BK214" s="13">
        <f>IFERROR(SUM(BL154:BL155)/SUM(BK154:BK155),0)</f>
        <v>0</v>
      </c>
      <c r="BL214" s="13">
        <f>IFERROR(SUM(BM153:BM154)/SUM(BL153:BL154),0)</f>
        <v>0</v>
      </c>
      <c r="BM214" s="13">
        <f>IFERROR(SUM(BN152:BN153)/SUM(BM152:BM153),0)</f>
        <v>0</v>
      </c>
      <c r="BN214" s="13">
        <f>IFERROR(SUM(BO151:BO152)/SUM(BN151:BN152),0)</f>
        <v>0</v>
      </c>
      <c r="BO214" s="13">
        <f>IFERROR(SUM(BP150:BP151)/SUM(BO150:BO151),0)</f>
        <v>0</v>
      </c>
      <c r="BP214" s="13">
        <f>IFERROR(SUM(BQ149:BQ150)/SUM(BP149:BP150),0)</f>
        <v>0</v>
      </c>
      <c r="BQ214" s="13">
        <f>IFERROR(SUM(BR148:BR149)/SUM(BQ148:BQ149),0)</f>
        <v>0</v>
      </c>
      <c r="BR214" s="13">
        <f>IFERROR(SUM(BS147:BS148)/SUM(BR147:BR148),0)</f>
        <v>0</v>
      </c>
      <c r="BS214" s="13">
        <f>IFERROR(SUM(BT146:BT147)/SUM(BS146:BS147),0)</f>
        <v>0</v>
      </c>
      <c r="BT214" s="13">
        <f>IFERROR(SUM(BU145:BU146)/SUM(BT145:BT146),0)</f>
        <v>0</v>
      </c>
      <c r="BU214" s="13">
        <f>IFERROR(SUM(BV144:BV145)/SUM(BU144:BU145),0)</f>
        <v>0</v>
      </c>
      <c r="BV214" s="13">
        <f>IFERROR(SUM(BW143:BW144)/SUM(BV143:BV144),0)</f>
        <v>0</v>
      </c>
      <c r="BW214" s="13">
        <f>IFERROR(SUM(BX142:BX143)/SUM(BW142:BW143),0)</f>
        <v>0</v>
      </c>
      <c r="BX214" s="13">
        <f>IFERROR(SUM(BY141:BY142)/SUM(BX141:BX142),0)</f>
        <v>0</v>
      </c>
      <c r="BY214" s="13">
        <f>IFERROR(SUM(BZ140:BZ141)/SUM(BY140:BY141),0)</f>
        <v>0</v>
      </c>
      <c r="BZ214" s="13">
        <f>IFERROR(SUM(CA139:CA140)/SUM(BZ139:BZ140),0)</f>
        <v>0</v>
      </c>
      <c r="CA214" s="13">
        <f>IFERROR(SUM(CB138:CB139)/SUM(CA138:CA139),0)</f>
        <v>0</v>
      </c>
      <c r="CB214" s="13">
        <f>IFERROR(SUM(CC138:CC138)/SUM(CB138:CB138),0)</f>
        <v>0</v>
      </c>
      <c r="CC214" s="13" t="s">
        <v>25</v>
      </c>
    </row>
    <row r="215" ht="15" customHeight="1" outlineLevel="1" spans="2:81">
      <c r="B215" s="6" t="s">
        <v>30</v>
      </c>
      <c r="C215" s="13">
        <f>IFERROR(AVERAGE(C208:C210),0)</f>
        <v>0.900334397591076</v>
      </c>
      <c r="D215" s="13">
        <f>IFERROR(AVERAGE(D207:D209),0)</f>
        <v>0.945846481818211</v>
      </c>
      <c r="E215" s="13">
        <f>IFERROR(AVERAGE(E206:E208),0)</f>
        <v>1.0024583897244</v>
      </c>
      <c r="F215" s="13">
        <f>IFERROR(AVERAGE(F205:F207),0)</f>
        <v>1.00005247395219</v>
      </c>
      <c r="G215" s="13">
        <f>IFERROR(AVERAGE(G204:G206),0)</f>
        <v>1.03106963734289</v>
      </c>
      <c r="H215" s="13">
        <f>IFERROR(AVERAGE(H203:H205),0)</f>
        <v>1.0216696504335</v>
      </c>
      <c r="I215" s="13">
        <f>IFERROR(AVERAGE(I202:I204),0)</f>
        <v>1.0152548500216</v>
      </c>
      <c r="J215" s="13">
        <f>IFERROR(AVERAGE(J201:J203),0)</f>
        <v>1.06042104136619</v>
      </c>
      <c r="K215" s="13">
        <f>IFERROR(AVERAGE(K200:K202),0)</f>
        <v>1.02029287939142</v>
      </c>
      <c r="L215" s="13">
        <f>IFERROR(AVERAGE(L199:L201),0)</f>
        <v>1.02202688382896</v>
      </c>
      <c r="M215" s="13">
        <f>IFERROR(AVERAGE(M198:M200),0)</f>
        <v>1.03418932710921</v>
      </c>
      <c r="N215" s="13">
        <f>IFERROR(AVERAGE(N197:N199),0)</f>
        <v>1.02351192735272</v>
      </c>
      <c r="O215" s="13">
        <f>IFERROR(AVERAGE(O196:O198),0)</f>
        <v>1.00027828739158</v>
      </c>
      <c r="P215" s="13">
        <f>IFERROR(AVERAGE(P195:P197),0)</f>
        <v>1.00107862019585</v>
      </c>
      <c r="Q215" s="13">
        <f>IFERROR(AVERAGE(Q194:Q196),0)</f>
        <v>1.00064738077434</v>
      </c>
      <c r="R215" s="13">
        <f>IFERROR(AVERAGE(R193:R195),0)</f>
        <v>1.00033087167889</v>
      </c>
      <c r="S215" s="13">
        <f>IFERROR(AVERAGE(S192:S194),0)</f>
        <v>1</v>
      </c>
      <c r="T215" s="13">
        <f>IFERROR(AVERAGE(T191:T193),0)</f>
        <v>1.00011911323906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T215" s="6" t="s">
        <v>30</v>
      </c>
      <c r="AU215" s="13">
        <f>IFERROR(AVERAGE(AU208:AU210),0)</f>
        <v>0</v>
      </c>
      <c r="AV215" s="13">
        <f>IFERROR(AVERAGE(AV207:AV209),0)</f>
        <v>0</v>
      </c>
      <c r="AW215" s="13">
        <f>IFERROR(AVERAGE(AW206:AW208),0)</f>
        <v>0</v>
      </c>
      <c r="AX215" s="13">
        <f>IFERROR(AVERAGE(AX205:AX207),0)</f>
        <v>0</v>
      </c>
      <c r="AY215" s="13">
        <f>IFERROR(AVERAGE(AY204:AY206),0)</f>
        <v>0</v>
      </c>
      <c r="AZ215" s="13">
        <f>IFERROR(AVERAGE(AZ203:AZ205),0)</f>
        <v>0</v>
      </c>
      <c r="BA215" s="13">
        <f>IFERROR(AVERAGE(BA202:BA204),0)</f>
        <v>0</v>
      </c>
      <c r="BB215" s="13">
        <f>IFERROR(AVERAGE(BB201:BB203),0)</f>
        <v>0</v>
      </c>
      <c r="BC215" s="13">
        <f>IFERROR(AVERAGE(BC200:BC202),0)</f>
        <v>0</v>
      </c>
      <c r="BD215" s="13">
        <f>IFERROR(AVERAGE(BD199:BD201),0)</f>
        <v>0</v>
      </c>
      <c r="BE215" s="13">
        <f>IFERROR(AVERAGE(BE198:BE200),0)</f>
        <v>0</v>
      </c>
      <c r="BF215" s="13">
        <f>IFERROR(AVERAGE(BF197:BF199),0)</f>
        <v>0</v>
      </c>
      <c r="BG215" s="13">
        <f>IFERROR(AVERAGE(BG196:BG198),0)</f>
        <v>0</v>
      </c>
      <c r="BH215" s="13">
        <f>IFERROR(AVERAGE(BH195:BH197),0)</f>
        <v>0</v>
      </c>
      <c r="BI215" s="13">
        <f>IFERROR(AVERAGE(BI194:BI196),0)</f>
        <v>0</v>
      </c>
      <c r="BJ215" s="13">
        <f>IFERROR(AVERAGE(BJ193:BJ195),0)</f>
        <v>0</v>
      </c>
      <c r="BK215" s="13">
        <f>IFERROR(AVERAGE(BK192:BK194),0)</f>
        <v>0</v>
      </c>
      <c r="BL215" s="13">
        <f>IFERROR(AVERAGE(BL191:BL193),0)</f>
        <v>0</v>
      </c>
      <c r="BM215" s="13">
        <f>IFERROR(AVERAGE(BM190:BM192),0)</f>
        <v>0</v>
      </c>
      <c r="BN215" s="13">
        <f>IFERROR(AVERAGE(BN189:BN191),0)</f>
        <v>0</v>
      </c>
      <c r="BO215" s="13">
        <f>IFERROR(AVERAGE(BO188:BO190),0)</f>
        <v>0</v>
      </c>
      <c r="BP215" s="13">
        <f>IFERROR(AVERAGE(BP187:BP189),0)</f>
        <v>0</v>
      </c>
      <c r="BQ215" s="13">
        <f>IFERROR(AVERAGE(BQ186:BQ188),0)</f>
        <v>0</v>
      </c>
      <c r="BR215" s="13">
        <f>IFERROR(AVERAGE(BR185:BR187),0)</f>
        <v>0</v>
      </c>
      <c r="BS215" s="13">
        <f>IFERROR(AVERAGE(BS184:BS186),0)</f>
        <v>0</v>
      </c>
      <c r="BT215" s="13">
        <f>IFERROR(AVERAGE(BT183:BT185),0)</f>
        <v>0</v>
      </c>
      <c r="BU215" s="13">
        <f>IFERROR(AVERAGE(BU182:BU184),0)</f>
        <v>0</v>
      </c>
      <c r="BV215" s="13">
        <f>IFERROR(AVERAGE(BV181:BV183),0)</f>
        <v>0</v>
      </c>
      <c r="BW215" s="13">
        <f>IFERROR(AVERAGE(BW180:BW182),0)</f>
        <v>0</v>
      </c>
      <c r="BX215" s="13">
        <f>IFERROR(AVERAGE(BX179:BX181),0)</f>
        <v>0</v>
      </c>
      <c r="BY215" s="13">
        <f>IFERROR(AVERAGE(BY178:BY180),0)</f>
        <v>0</v>
      </c>
      <c r="BZ215" s="13">
        <f>IFERROR(AVERAGE(BZ177:BZ179),0)</f>
        <v>0</v>
      </c>
      <c r="CA215" s="13">
        <f>IFERROR(AVERAGE(CA177:CA178),0)</f>
        <v>0</v>
      </c>
      <c r="CB215" s="13">
        <f>IFERROR(AVERAGE(CB177:CB177),0)</f>
        <v>0</v>
      </c>
      <c r="CC215" s="13" t="s">
        <v>25</v>
      </c>
    </row>
    <row r="216" ht="15" customHeight="1" outlineLevel="1" spans="2:81">
      <c r="B216" s="6" t="s">
        <v>31</v>
      </c>
      <c r="C216" s="13">
        <f>IFERROR(SUM(D169:D171)/SUM(C169:C171),0)</f>
        <v>0.901141569410405</v>
      </c>
      <c r="D216" s="13">
        <f>IFERROR(SUM(E168:E170)/SUM(D168:D170),0)</f>
        <v>0.945843829062389</v>
      </c>
      <c r="E216" s="13">
        <f>IFERROR(SUM(F167:F169)/SUM(E167:E169),0)</f>
        <v>1.00224833494368</v>
      </c>
      <c r="F216" s="13">
        <f>IFERROR(SUM(G166:G168)/SUM(F166:F168),0)</f>
        <v>1.00040571284517</v>
      </c>
      <c r="G216" s="13">
        <f>IFERROR(SUM(H165:H167)/SUM(G165:G167),0)</f>
        <v>1.03093844822052</v>
      </c>
      <c r="H216" s="13">
        <f>IFERROR(SUM(I164:I166)/SUM(H164:H166),0)</f>
        <v>1.02180349120421</v>
      </c>
      <c r="I216" s="13">
        <f>IFERROR(SUM(J163:J165)/SUM(I163:I165),0)</f>
        <v>1.01416638017373</v>
      </c>
      <c r="J216" s="13">
        <f>IFERROR(SUM(K162:K164)/SUM(J162:J164),0)</f>
        <v>1.05487225624442</v>
      </c>
      <c r="K216" s="13">
        <f>IFERROR(SUM(L161:L163)/SUM(K161:K163),0)</f>
        <v>1.02414885475144</v>
      </c>
      <c r="L216" s="13">
        <f>IFERROR(SUM(M160:M162)/SUM(L160:L162),0)</f>
        <v>1.02203196279086</v>
      </c>
      <c r="M216" s="13">
        <f>IFERROR(SUM(N159:N161)/SUM(M159:M161),0)</f>
        <v>1.03118450559551</v>
      </c>
      <c r="N216" s="13">
        <f>IFERROR(SUM(O158:O160)/SUM(N158:N160),0)</f>
        <v>1.02688281330897</v>
      </c>
      <c r="O216" s="13">
        <f>IFERROR(SUM(P157:P159)/SUM(O157:O159),0)</f>
        <v>1.00027232704566</v>
      </c>
      <c r="P216" s="13">
        <f>IFERROR(SUM(Q156:Q158)/SUM(P156:P158),0)</f>
        <v>1.00083708769019</v>
      </c>
      <c r="Q216" s="13">
        <f>IFERROR(SUM(R155:R157)/SUM(Q155:Q157),0)</f>
        <v>1.00058527106495</v>
      </c>
      <c r="R216" s="13">
        <f>IFERROR(SUM(S154:S156)/SUM(R154:R156),0)</f>
        <v>1.0003788152947</v>
      </c>
      <c r="S216" s="13">
        <f>IFERROR(SUM(T153:T155)/SUM(S153:S155),0)</f>
        <v>1</v>
      </c>
      <c r="T216" s="13">
        <f>IFERROR(SUM(U152:U154)/SUM(T152:T154),0)</f>
        <v>1.00008909560299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T216" s="6" t="s">
        <v>31</v>
      </c>
      <c r="AU216" s="13">
        <f>IFERROR(SUM(AV169:AV171)/SUM(AU169:AU171),0)</f>
        <v>0</v>
      </c>
      <c r="AV216" s="13">
        <f>IFERROR(SUM(AW168:AW170)/SUM(AV168:AV170),0)</f>
        <v>0</v>
      </c>
      <c r="AW216" s="13">
        <f>IFERROR(SUM(AX167:AX169)/SUM(AW167:AW169),0)</f>
        <v>0</v>
      </c>
      <c r="AX216" s="13">
        <f>IFERROR(SUM(AY166:AY168)/SUM(AX166:AX168),0)</f>
        <v>0</v>
      </c>
      <c r="AY216" s="13">
        <f>IFERROR(SUM(AZ165:AZ167)/SUM(AY165:AY167),0)</f>
        <v>0</v>
      </c>
      <c r="AZ216" s="13">
        <f>IFERROR(SUM(BA164:BA166)/SUM(AZ164:AZ166),0)</f>
        <v>0</v>
      </c>
      <c r="BA216" s="13">
        <f>IFERROR(SUM(BB163:BB165)/SUM(BA163:BA165),0)</f>
        <v>0</v>
      </c>
      <c r="BB216" s="13">
        <f>IFERROR(SUM(BC162:BC164)/SUM(BB162:BB164),0)</f>
        <v>0</v>
      </c>
      <c r="BC216" s="13">
        <f>IFERROR(SUM(BD161:BD163)/SUM(BC161:BC163),0)</f>
        <v>0</v>
      </c>
      <c r="BD216" s="13">
        <f>IFERROR(SUM(BE160:BE162)/SUM(BD160:BD162),0)</f>
        <v>0</v>
      </c>
      <c r="BE216" s="13">
        <f>IFERROR(SUM(BF159:BF161)/SUM(BE159:BE161),0)</f>
        <v>0</v>
      </c>
      <c r="BF216" s="13">
        <f>IFERROR(SUM(BG158:BG160)/SUM(BF158:BF160),0)</f>
        <v>0</v>
      </c>
      <c r="BG216" s="13">
        <f>IFERROR(SUM(BH157:BH159)/SUM(BG157:BG159),0)</f>
        <v>0</v>
      </c>
      <c r="BH216" s="13">
        <f>IFERROR(SUM(BI156:BI158)/SUM(BH156:BH158),0)</f>
        <v>0</v>
      </c>
      <c r="BI216" s="13">
        <f>IFERROR(SUM(BJ155:BJ157)/SUM(BI155:BI157),0)</f>
        <v>0</v>
      </c>
      <c r="BJ216" s="13">
        <f>IFERROR(SUM(BK154:BK156)/SUM(BJ154:BJ156),0)</f>
        <v>0</v>
      </c>
      <c r="BK216" s="13">
        <f>IFERROR(SUM(BL153:BL155)/SUM(BK153:BK155),0)</f>
        <v>0</v>
      </c>
      <c r="BL216" s="13">
        <f>IFERROR(SUM(BM152:BM154)/SUM(BL152:BL154),0)</f>
        <v>0</v>
      </c>
      <c r="BM216" s="13">
        <f>IFERROR(SUM(BN151:BN153)/SUM(BM151:BM153),0)</f>
        <v>0</v>
      </c>
      <c r="BN216" s="13">
        <f>IFERROR(SUM(BO150:BO152)/SUM(BN150:BN152),0)</f>
        <v>0</v>
      </c>
      <c r="BO216" s="13">
        <f>IFERROR(SUM(BP149:BP151)/SUM(BO149:BO151),0)</f>
        <v>0</v>
      </c>
      <c r="BP216" s="13">
        <f>IFERROR(SUM(BQ148:BQ150)/SUM(BP148:BP150),0)</f>
        <v>0</v>
      </c>
      <c r="BQ216" s="13">
        <f>IFERROR(SUM(BR147:BR149)/SUM(BQ147:BQ149),0)</f>
        <v>0</v>
      </c>
      <c r="BR216" s="13">
        <f>IFERROR(SUM(BS146:BS148)/SUM(BR146:BR148),0)</f>
        <v>0</v>
      </c>
      <c r="BS216" s="13">
        <f>IFERROR(SUM(BT145:BT147)/SUM(BS145:BS147),0)</f>
        <v>0</v>
      </c>
      <c r="BT216" s="13">
        <f>IFERROR(SUM(BU144:BU146)/SUM(BT144:BT146),0)</f>
        <v>0</v>
      </c>
      <c r="BU216" s="13">
        <f>IFERROR(SUM(BV143:BV145)/SUM(BU143:BU145),0)</f>
        <v>0</v>
      </c>
      <c r="BV216" s="13">
        <f>IFERROR(SUM(BW142:BW144)/SUM(BV142:BV144),0)</f>
        <v>0</v>
      </c>
      <c r="BW216" s="13">
        <f>IFERROR(SUM(BX141:BX143)/SUM(BW141:BW143),0)</f>
        <v>0</v>
      </c>
      <c r="BX216" s="13">
        <f>IFERROR(SUM(BY140:BY142)/SUM(BX140:BX142),0)</f>
        <v>0</v>
      </c>
      <c r="BY216" s="13">
        <f>IFERROR(SUM(BZ139:BZ141)/SUM(BY139:BY141),0)</f>
        <v>0</v>
      </c>
      <c r="BZ216" s="13">
        <f>IFERROR(SUM(CA138:CA140)/SUM(BZ138:BZ140),0)</f>
        <v>0</v>
      </c>
      <c r="CA216" s="13">
        <f>IFERROR(SUM(CB138:CB139)/SUM(CA138:CA139),0)</f>
        <v>0</v>
      </c>
      <c r="CB216" s="13">
        <f>IFERROR(SUM(CC138:CC138)/SUM(CB138:CB138),0)</f>
        <v>0</v>
      </c>
      <c r="CC216" s="13" t="s">
        <v>25</v>
      </c>
    </row>
    <row r="217" ht="15" customHeight="1" outlineLevel="1" spans="2:81">
      <c r="B217" s="6" t="s">
        <v>32</v>
      </c>
      <c r="C217" s="13">
        <f>IFERROR(SUM(D168:D171)/SUM(C168:C171),0)</f>
        <v>0.931885463083448</v>
      </c>
      <c r="D217" s="13">
        <f>IFERROR(SUM(E167:E170)/SUM(D167:D170),0)</f>
        <v>0.958259605599617</v>
      </c>
      <c r="E217" s="13">
        <f>IFERROR(SUM(F166:F169)/SUM(E166:E169),0)</f>
        <v>1.01642070159861</v>
      </c>
      <c r="F217" s="13">
        <f>IFERROR(SUM(G165:G168)/SUM(F165:F168),0)</f>
        <v>1.00534685321509</v>
      </c>
      <c r="G217" s="13">
        <f>IFERROR(SUM(H164:H167)/SUM(G164:G167),0)</f>
        <v>1.02952988829674</v>
      </c>
      <c r="H217" s="13">
        <f>IFERROR(SUM(I163:I166)/SUM(H163:H166),0)</f>
        <v>1.01761267832327</v>
      </c>
      <c r="I217" s="13">
        <f>IFERROR(SUM(J162:J165)/SUM(I162:I165),0)</f>
        <v>1.00905931132761</v>
      </c>
      <c r="J217" s="13">
        <f>IFERROR(SUM(K161:K164)/SUM(J161:J164),0)</f>
        <v>1.04511016308048</v>
      </c>
      <c r="K217" s="13">
        <f>IFERROR(SUM(L160:L163)/SUM(K160:K163),0)</f>
        <v>1.01787060931897</v>
      </c>
      <c r="L217" s="13">
        <f>IFERROR(SUM(M159:M162)/SUM(L159:L162),0)</f>
        <v>1.0174321401105</v>
      </c>
      <c r="M217" s="13">
        <f>IFERROR(SUM(N158:N161)/SUM(M158:M161),0)</f>
        <v>1.0230777767585</v>
      </c>
      <c r="N217" s="13">
        <f>IFERROR(SUM(O157:O160)/SUM(N157:N160),0)</f>
        <v>1.02162463975076</v>
      </c>
      <c r="O217" s="13">
        <f>IFERROR(SUM(P156:P159)/SUM(O156:O159),0)</f>
        <v>1.00009337023228</v>
      </c>
      <c r="P217" s="13">
        <f>IFERROR(SUM(Q155:Q158)/SUM(P155:P158),0)</f>
        <v>1.00073132123306</v>
      </c>
      <c r="Q217" s="13">
        <f>IFERROR(SUM(R154:R157)/SUM(Q154:Q157),0)</f>
        <v>1.00040076907163</v>
      </c>
      <c r="R217" s="13">
        <f>IFERROR(SUM(S153:S156)/SUM(R153:R156),0)</f>
        <v>1.00031804465896</v>
      </c>
      <c r="S217" s="13">
        <f>IFERROR(SUM(T152:T155)/SUM(S152:S155),0)</f>
        <v>0.999997554053118</v>
      </c>
      <c r="T217" s="13">
        <f>IFERROR(SUM(U151:U154)/SUM(T151:T154),0)</f>
        <v>1.00007670688182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T217" s="6" t="s">
        <v>32</v>
      </c>
      <c r="AU217" s="13">
        <f>IFERROR(SUM(AV168:AV171)/SUM(AU168:AU171),0)</f>
        <v>0</v>
      </c>
      <c r="AV217" s="13">
        <f>IFERROR(SUM(AW167:AW170)/SUM(AV167:AV170),0)</f>
        <v>0</v>
      </c>
      <c r="AW217" s="13">
        <f>IFERROR(SUM(AX166:AX169)/SUM(AW166:AW169),0)</f>
        <v>0</v>
      </c>
      <c r="AX217" s="13">
        <f>IFERROR(SUM(AY165:AY168)/SUM(AX165:AX168),0)</f>
        <v>0</v>
      </c>
      <c r="AY217" s="13">
        <f>IFERROR(SUM(AZ164:AZ167)/SUM(AY164:AY167),0)</f>
        <v>0</v>
      </c>
      <c r="AZ217" s="13">
        <f>IFERROR(SUM(BA163:BA166)/SUM(AZ163:AZ166),0)</f>
        <v>0</v>
      </c>
      <c r="BA217" s="13">
        <f>IFERROR(SUM(BB162:BB165)/SUM(BA162:BA165),0)</f>
        <v>0</v>
      </c>
      <c r="BB217" s="13">
        <f>IFERROR(SUM(BC161:BC164)/SUM(BB161:BB164),0)</f>
        <v>0</v>
      </c>
      <c r="BC217" s="13">
        <f>IFERROR(SUM(BD160:BD163)/SUM(BC160:BC163),0)</f>
        <v>0</v>
      </c>
      <c r="BD217" s="13">
        <f>IFERROR(SUM(BE159:BE162)/SUM(BD159:BD162),0)</f>
        <v>0</v>
      </c>
      <c r="BE217" s="13">
        <f>IFERROR(SUM(BF158:BF161)/SUM(BE158:BE161),0)</f>
        <v>0</v>
      </c>
      <c r="BF217" s="13">
        <f>IFERROR(SUM(BG157:BG160)/SUM(BF157:BF160),0)</f>
        <v>0</v>
      </c>
      <c r="BG217" s="13">
        <f>IFERROR(SUM(BH156:BH159)/SUM(BG156:BG159),0)</f>
        <v>0</v>
      </c>
      <c r="BH217" s="13">
        <f>IFERROR(SUM(BI155:BI158)/SUM(BH155:BH158),0)</f>
        <v>0</v>
      </c>
      <c r="BI217" s="13">
        <f>IFERROR(SUM(BJ154:BJ157)/SUM(BI154:BI157),0)</f>
        <v>0</v>
      </c>
      <c r="BJ217" s="13">
        <f>IFERROR(SUM(BK153:BK156)/SUM(BJ153:BJ156),0)</f>
        <v>0</v>
      </c>
      <c r="BK217" s="13">
        <f>IFERROR(SUM(BL152:BL155)/SUM(BK152:BK155),0)</f>
        <v>0</v>
      </c>
      <c r="BL217" s="13">
        <f>IFERROR(SUM(BM151:BM154)/SUM(BL151:BL154),0)</f>
        <v>0</v>
      </c>
      <c r="BM217" s="13">
        <f>IFERROR(SUM(BN150:BN153)/SUM(BM150:BM153),0)</f>
        <v>0</v>
      </c>
      <c r="BN217" s="13">
        <f>IFERROR(SUM(BO149:BO152)/SUM(BN149:BN152),0)</f>
        <v>0</v>
      </c>
      <c r="BO217" s="13">
        <f>IFERROR(SUM(BP148:BP151)/SUM(BO148:BO151),0)</f>
        <v>0</v>
      </c>
      <c r="BP217" s="13">
        <f>IFERROR(SUM(BQ147:BQ150)/SUM(BP147:BP150),0)</f>
        <v>0</v>
      </c>
      <c r="BQ217" s="13">
        <f>IFERROR(SUM(BR146:BR149)/SUM(BQ146:BQ149),0)</f>
        <v>0</v>
      </c>
      <c r="BR217" s="13">
        <f>IFERROR(SUM(BS145:BS148)/SUM(BR145:BR148),0)</f>
        <v>0</v>
      </c>
      <c r="BS217" s="13">
        <f>IFERROR(SUM(BT144:BT147)/SUM(BS144:BS147),0)</f>
        <v>0</v>
      </c>
      <c r="BT217" s="13">
        <f>IFERROR(SUM(BU143:BU146)/SUM(BT143:BT146),0)</f>
        <v>0</v>
      </c>
      <c r="BU217" s="13">
        <f>IFERROR(SUM(BV142:BV145)/SUM(BU142:BU145),0)</f>
        <v>0</v>
      </c>
      <c r="BV217" s="13">
        <f>IFERROR(SUM(BW141:BW144)/SUM(BV141:BV144),0)</f>
        <v>0</v>
      </c>
      <c r="BW217" s="13">
        <f>IFERROR(SUM(BX140:BX143)/SUM(BW140:BW143),0)</f>
        <v>0</v>
      </c>
      <c r="BX217" s="13">
        <f>IFERROR(SUM(BY139:BY142)/SUM(BX139:BX142),0)</f>
        <v>0</v>
      </c>
      <c r="BY217" s="13">
        <f>IFERROR(SUM(BZ138:BZ141)/SUM(BY138:BY141),0)</f>
        <v>0</v>
      </c>
      <c r="BZ217" s="13">
        <f>IFERROR(SUM(CA138:CA140)/SUM(BZ138:BZ140),0)</f>
        <v>0</v>
      </c>
      <c r="CA217" s="13">
        <f>IFERROR(SUM(CB138:CB139)/SUM(CA138:CA139),0)</f>
        <v>0</v>
      </c>
      <c r="CB217" s="13">
        <f>IFERROR(SUM(CC138:CC138)/SUM(CB138:CB138),0)</f>
        <v>0</v>
      </c>
      <c r="CC217" s="13" t="s">
        <v>25</v>
      </c>
    </row>
    <row r="218" ht="15" customHeight="1" outlineLevel="1" spans="2:81">
      <c r="B218" s="6" t="s">
        <v>33</v>
      </c>
      <c r="C218" s="13">
        <f>IFERROR(SUM(D167:D171)/SUM(C167:C171),0)</f>
        <v>0.920859462650105</v>
      </c>
      <c r="D218" s="13">
        <f>IFERROR(SUM(E166:E170)/SUM(D166:D170),0)</f>
        <v>0.957724743476634</v>
      </c>
      <c r="E218" s="13">
        <f>IFERROR(SUM(F165:F169)/SUM(E165:E169),0)</f>
        <v>1.01182398811372</v>
      </c>
      <c r="F218" s="13">
        <f>IFERROR(SUM(G164:G168)/SUM(F164:F168),0)</f>
        <v>1.00930658378257</v>
      </c>
      <c r="G218" s="13">
        <f>IFERROR(SUM(H163:H167)/SUM(G163:G167),0)</f>
        <v>1.03387335702832</v>
      </c>
      <c r="H218" s="13">
        <f>IFERROR(SUM(I162:I166)/SUM(H162:H166),0)</f>
        <v>1.00707610318822</v>
      </c>
      <c r="I218" s="13">
        <f>IFERROR(SUM(J161:J165)/SUM(I161:I165),0)</f>
        <v>1.00733513113184</v>
      </c>
      <c r="J218" s="13">
        <f>IFERROR(SUM(K160:K164)/SUM(J160:J164),0)</f>
        <v>1.03050281812846</v>
      </c>
      <c r="K218" s="13">
        <f>IFERROR(SUM(L159:L163)/SUM(K159:K163),0)</f>
        <v>1.01353592328794</v>
      </c>
      <c r="L218" s="13">
        <f>IFERROR(SUM(M158:M162)/SUM(L158:L162),0)</f>
        <v>1.01390032938283</v>
      </c>
      <c r="M218" s="13">
        <f>IFERROR(SUM(N157:N161)/SUM(M157:M161),0)</f>
        <v>1.0190622085484</v>
      </c>
      <c r="N218" s="13">
        <f>IFERROR(SUM(O156:O160)/SUM(N156:N160),0)</f>
        <v>1.01890103676722</v>
      </c>
      <c r="O218" s="13">
        <f>IFERROR(SUM(P155:P159)/SUM(O155:O159),0)</f>
        <v>1.00011298535795</v>
      </c>
      <c r="P218" s="13">
        <f>IFERROR(SUM(Q154:Q158)/SUM(P154:P158),0)</f>
        <v>1.00071285202075</v>
      </c>
      <c r="Q218" s="13">
        <f>IFERROR(SUM(R153:R157)/SUM(Q153:Q157),0)</f>
        <v>1.00035459913473</v>
      </c>
      <c r="R218" s="13">
        <f>IFERROR(SUM(S152:S156)/SUM(R152:R156),0)</f>
        <v>1.00028313042284</v>
      </c>
      <c r="S218" s="13">
        <f>IFERROR(SUM(T151:T155)/SUM(S151:S155),0)</f>
        <v>0.99999777537269</v>
      </c>
      <c r="T218" s="13">
        <f>IFERROR(SUM(U150:U154)/SUM(T150:T154),0)</f>
        <v>1.00007319214574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T218" s="6" t="s">
        <v>33</v>
      </c>
      <c r="AU218" s="13">
        <f>IFERROR(SUM(AV167:AV171)/SUM(AU167:AU171),0)</f>
        <v>0</v>
      </c>
      <c r="AV218" s="13">
        <f>IFERROR(SUM(AW166:AW170)/SUM(AV166:AV170),0)</f>
        <v>0</v>
      </c>
      <c r="AW218" s="13">
        <f>IFERROR(SUM(AX165:AX169)/SUM(AW165:AW169),0)</f>
        <v>0</v>
      </c>
      <c r="AX218" s="13">
        <f>IFERROR(SUM(AY164:AY168)/SUM(AX164:AX168),0)</f>
        <v>0</v>
      </c>
      <c r="AY218" s="13">
        <f>IFERROR(SUM(AZ163:AZ167)/SUM(AY163:AY167),0)</f>
        <v>0</v>
      </c>
      <c r="AZ218" s="13">
        <f>IFERROR(SUM(BA162:BA166)/SUM(AZ162:AZ166),0)</f>
        <v>0</v>
      </c>
      <c r="BA218" s="13">
        <f>IFERROR(SUM(BB161:BB165)/SUM(BA161:BA165),0)</f>
        <v>0</v>
      </c>
      <c r="BB218" s="13">
        <f>IFERROR(SUM(BC160:BC164)/SUM(BB160:BB164),0)</f>
        <v>0</v>
      </c>
      <c r="BC218" s="13">
        <f>IFERROR(SUM(BD159:BD163)/SUM(BC159:BC163),0)</f>
        <v>0</v>
      </c>
      <c r="BD218" s="13">
        <f>IFERROR(SUM(BE158:BE162)/SUM(BD158:BD162),0)</f>
        <v>0</v>
      </c>
      <c r="BE218" s="13">
        <f>IFERROR(SUM(BF157:BF161)/SUM(BE157:BE161),0)</f>
        <v>0</v>
      </c>
      <c r="BF218" s="13">
        <f>IFERROR(SUM(BG156:BG160)/SUM(BF156:BF160),0)</f>
        <v>0</v>
      </c>
      <c r="BG218" s="13">
        <f>IFERROR(SUM(BH155:BH159)/SUM(BG155:BG159),0)</f>
        <v>0</v>
      </c>
      <c r="BH218" s="13">
        <f>IFERROR(SUM(BI154:BI158)/SUM(BH154:BH158),0)</f>
        <v>0</v>
      </c>
      <c r="BI218" s="13">
        <f>IFERROR(SUM(BJ153:BJ157)/SUM(BI153:BI157),0)</f>
        <v>0</v>
      </c>
      <c r="BJ218" s="13">
        <f>IFERROR(SUM(BK152:BK156)/SUM(BJ152:BJ156),0)</f>
        <v>0</v>
      </c>
      <c r="BK218" s="13">
        <f>IFERROR(SUM(BL151:BL155)/SUM(BK151:BK155),0)</f>
        <v>0</v>
      </c>
      <c r="BL218" s="13">
        <f>IFERROR(SUM(BM150:BM154)/SUM(BL150:BL154),0)</f>
        <v>0</v>
      </c>
      <c r="BM218" s="13">
        <f>IFERROR(SUM(BN149:BN153)/SUM(BM149:BM153),0)</f>
        <v>0</v>
      </c>
      <c r="BN218" s="13">
        <f>IFERROR(SUM(BO148:BO152)/SUM(BN148:BN152),0)</f>
        <v>0</v>
      </c>
      <c r="BO218" s="13">
        <f>IFERROR(SUM(BP147:BP151)/SUM(BO147:BO151),0)</f>
        <v>0</v>
      </c>
      <c r="BP218" s="13">
        <f>IFERROR(SUM(BQ146:BQ150)/SUM(BP146:BP150),0)</f>
        <v>0</v>
      </c>
      <c r="BQ218" s="13">
        <f>IFERROR(SUM(BR145:BR149)/SUM(BQ145:BQ149),0)</f>
        <v>0</v>
      </c>
      <c r="BR218" s="13">
        <f>IFERROR(SUM(BS144:BS148)/SUM(BR144:BR148),0)</f>
        <v>0</v>
      </c>
      <c r="BS218" s="13">
        <f>IFERROR(SUM(BT143:BT147)/SUM(BS143:BS147),0)</f>
        <v>0</v>
      </c>
      <c r="BT218" s="13">
        <f>IFERROR(SUM(BU142:BU146)/SUM(BT142:BT146),0)</f>
        <v>0</v>
      </c>
      <c r="BU218" s="13">
        <f>IFERROR(SUM(BV141:BV145)/SUM(BU141:BU145),0)</f>
        <v>0</v>
      </c>
      <c r="BV218" s="13">
        <f>IFERROR(SUM(BW140:BW144)/SUM(BV140:BV144),0)</f>
        <v>0</v>
      </c>
      <c r="BW218" s="13">
        <f>IFERROR(SUM(BX139:BX143)/SUM(BW139:BW143),0)</f>
        <v>0</v>
      </c>
      <c r="BX218" s="13">
        <f>IFERROR(SUM(BY138:BY142)/SUM(BX138:BX142),0)</f>
        <v>0</v>
      </c>
      <c r="BY218" s="13">
        <f>IFERROR(SUM(BZ138:BZ141)/SUM(BY138:BY141),0)</f>
        <v>0</v>
      </c>
      <c r="BZ218" s="13">
        <f>IFERROR(SUM(CA138:CA140)/SUM(BZ138:BZ140),0)</f>
        <v>0</v>
      </c>
      <c r="CA218" s="13">
        <f>IFERROR(SUM(CB138:CB139)/SUM(CA138:CA139),0)</f>
        <v>0</v>
      </c>
      <c r="CB218" s="13">
        <f>IFERROR(SUM(CC138:CC138)/SUM(CB138:CB138),0)</f>
        <v>0</v>
      </c>
      <c r="CC218" s="13" t="s">
        <v>25</v>
      </c>
    </row>
    <row r="219" ht="15" customHeight="1" outlineLevel="1" spans="2:81">
      <c r="B219" s="6" t="s">
        <v>34</v>
      </c>
      <c r="C219" s="13">
        <f>IFERROR(SUM(D166:D171)/SUM(C166:C171),0)</f>
        <v>0.933273123977432</v>
      </c>
      <c r="D219" s="13">
        <f>IFERROR(SUM(E165:E170)/SUM(D165:D170),0)</f>
        <v>0.969977580502043</v>
      </c>
      <c r="E219" s="13">
        <f>IFERROR(SUM(F164:F169)/SUM(E164:E169),0)</f>
        <v>1.00093781659885</v>
      </c>
      <c r="F219" s="13">
        <f>IFERROR(SUM(G163:G168)/SUM(F163:F168),0)</f>
        <v>1.00960919695543</v>
      </c>
      <c r="G219" s="13">
        <f>IFERROR(SUM(H162:H167)/SUM(G162:G167),0)</f>
        <v>1.03402104107979</v>
      </c>
      <c r="H219" s="13">
        <f>IFERROR(SUM(I161:I166)/SUM(H161:H166),0)</f>
        <v>1.00027685867576</v>
      </c>
      <c r="I219" s="13">
        <f>IFERROR(SUM(J160:J165)/SUM(I160:I165),0)</f>
        <v>1.00339419608794</v>
      </c>
      <c r="J219" s="13">
        <f>IFERROR(SUM(K159:K164)/SUM(J159:J164),0)</f>
        <v>1.02745100594009</v>
      </c>
      <c r="K219" s="13">
        <f>IFERROR(SUM(L158:L163)/SUM(K158:K163),0)</f>
        <v>1.01147546381861</v>
      </c>
      <c r="L219" s="13">
        <f>IFERROR(SUM(M157:M162)/SUM(L157:L162),0)</f>
        <v>1.01242444223826</v>
      </c>
      <c r="M219" s="13">
        <f>IFERROR(SUM(N156:N161)/SUM(M156:M161),0)</f>
        <v>1.01655422842928</v>
      </c>
      <c r="N219" s="13">
        <f>IFERROR(SUM(O155:O160)/SUM(N155:N160),0)</f>
        <v>1.01665792878947</v>
      </c>
      <c r="O219" s="13">
        <f>IFERROR(SUM(P154:P159)/SUM(O154:O159),0)</f>
        <v>1.00010208060202</v>
      </c>
      <c r="P219" s="13">
        <f>IFERROR(SUM(Q153:Q158)/SUM(P153:P158),0)</f>
        <v>1.00065308742246</v>
      </c>
      <c r="Q219" s="13">
        <f>IFERROR(SUM(R152:R157)/SUM(Q152:Q157),0)</f>
        <v>1.00017630764749</v>
      </c>
      <c r="R219" s="13">
        <f>IFERROR(SUM(S151:S156)/SUM(R151:R156),0)</f>
        <v>1.00026433389854</v>
      </c>
      <c r="S219" s="13">
        <f>IFERROR(SUM(T150:T155)/SUM(S150:S155),0)</f>
        <v>0.999997842782751</v>
      </c>
      <c r="T219" s="13">
        <f>IFERROR(SUM(U149:U154)/SUM(T149:T154),0)</f>
        <v>1.00007012946799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T219" s="6" t="s">
        <v>34</v>
      </c>
      <c r="AU219" s="13">
        <f>IFERROR(SUM(AV166:AV171)/SUM(AU166:AU171),0)</f>
        <v>0</v>
      </c>
      <c r="AV219" s="13">
        <f>IFERROR(SUM(AW165:AW170)/SUM(AV165:AV170),0)</f>
        <v>0</v>
      </c>
      <c r="AW219" s="13">
        <f>IFERROR(SUM(AX164:AX169)/SUM(AW164:AW169),0)</f>
        <v>0</v>
      </c>
      <c r="AX219" s="13">
        <f>IFERROR(SUM(AY163:AY168)/SUM(AX163:AX168),0)</f>
        <v>0</v>
      </c>
      <c r="AY219" s="13">
        <f>IFERROR(SUM(AZ162:AZ167)/SUM(AY162:AY167),0)</f>
        <v>0</v>
      </c>
      <c r="AZ219" s="13">
        <f>IFERROR(SUM(BA161:BA166)/SUM(AZ161:AZ166),0)</f>
        <v>0</v>
      </c>
      <c r="BA219" s="13">
        <f>IFERROR(SUM(BB160:BB165)/SUM(BA160:BA165),0)</f>
        <v>0</v>
      </c>
      <c r="BB219" s="13">
        <f>IFERROR(SUM(BC159:BC164)/SUM(BB159:BB164),0)</f>
        <v>0</v>
      </c>
      <c r="BC219" s="13">
        <f>IFERROR(SUM(BD158:BD163)/SUM(BC158:BC163),0)</f>
        <v>0</v>
      </c>
      <c r="BD219" s="13">
        <f>IFERROR(SUM(BE157:BE162)/SUM(BD157:BD162),0)</f>
        <v>0</v>
      </c>
      <c r="BE219" s="13">
        <f>IFERROR(SUM(BF156:BF161)/SUM(BE156:BE161),0)</f>
        <v>0</v>
      </c>
      <c r="BF219" s="13">
        <f>IFERROR(SUM(BG155:BG160)/SUM(BF155:BF160),0)</f>
        <v>0</v>
      </c>
      <c r="BG219" s="13">
        <f>IFERROR(SUM(BH154:BH159)/SUM(BG154:BG159),0)</f>
        <v>0</v>
      </c>
      <c r="BH219" s="13">
        <f>IFERROR(SUM(BI153:BI158)/SUM(BH153:BH158),0)</f>
        <v>0</v>
      </c>
      <c r="BI219" s="13">
        <f>IFERROR(SUM(BJ152:BJ157)/SUM(BI152:BI157),0)</f>
        <v>0</v>
      </c>
      <c r="BJ219" s="13">
        <f>IFERROR(SUM(BK151:BK156)/SUM(BJ151:BJ156),0)</f>
        <v>0</v>
      </c>
      <c r="BK219" s="13">
        <f>IFERROR(SUM(BL150:BL155)/SUM(BK150:BK155),0)</f>
        <v>0</v>
      </c>
      <c r="BL219" s="13">
        <f>IFERROR(SUM(BM149:BM154)/SUM(BL149:BL154),0)</f>
        <v>0</v>
      </c>
      <c r="BM219" s="13">
        <f>IFERROR(SUM(BN148:BN153)/SUM(BM148:BM153),0)</f>
        <v>0</v>
      </c>
      <c r="BN219" s="13">
        <f>IFERROR(SUM(BO147:BO152)/SUM(BN147:BN152),0)</f>
        <v>0</v>
      </c>
      <c r="BO219" s="13">
        <f>IFERROR(SUM(BP146:BP151)/SUM(BO146:BO151),0)</f>
        <v>0</v>
      </c>
      <c r="BP219" s="13">
        <f>IFERROR(SUM(BQ145:BQ150)/SUM(BP145:BP150),0)</f>
        <v>0</v>
      </c>
      <c r="BQ219" s="13">
        <f>IFERROR(SUM(BR144:BR149)/SUM(BQ144:BQ149),0)</f>
        <v>0</v>
      </c>
      <c r="BR219" s="13">
        <f>IFERROR(SUM(BS143:BS148)/SUM(BR143:BR148),0)</f>
        <v>0</v>
      </c>
      <c r="BS219" s="13">
        <f>IFERROR(SUM(BT142:BT147)/SUM(BS142:BS147),0)</f>
        <v>0</v>
      </c>
      <c r="BT219" s="13">
        <f>IFERROR(SUM(BU141:BU146)/SUM(BT141:BT146),0)</f>
        <v>0</v>
      </c>
      <c r="BU219" s="13">
        <f>IFERROR(SUM(BV140:BV145)/SUM(BU140:BU145),0)</f>
        <v>0</v>
      </c>
      <c r="BV219" s="13">
        <f>IFERROR(SUM(BW139:BW144)/SUM(BV139:BV144),0)</f>
        <v>0</v>
      </c>
      <c r="BW219" s="13">
        <f>IFERROR(SUM(BX138:BX143)/SUM(BW138:BW143),0)</f>
        <v>0</v>
      </c>
      <c r="BX219" s="13">
        <f>IFERROR(SUM(BY138:BY142)/SUM(BX138:BX142),0)</f>
        <v>0</v>
      </c>
      <c r="BY219" s="13">
        <f>IFERROR(SUM(BZ138:BZ141)/SUM(BY138:BY141),0)</f>
        <v>0</v>
      </c>
      <c r="BZ219" s="13">
        <f>IFERROR(SUM(CA138:CA140)/SUM(BZ138:BZ140),0)</f>
        <v>0</v>
      </c>
      <c r="CA219" s="13">
        <f>IFERROR(SUM(CB138:CB139)/SUM(CA138:CA139),0)</f>
        <v>0</v>
      </c>
      <c r="CB219" s="13">
        <f>IFERROR(SUM(CC138:CC138)/SUM(CB138:CB138),0)</f>
        <v>0</v>
      </c>
      <c r="CC219" s="13" t="s">
        <v>25</v>
      </c>
    </row>
    <row r="220" ht="15" customHeight="1" outlineLevel="1" spans="2:81">
      <c r="B220" s="15" t="s">
        <v>35</v>
      </c>
      <c r="C220" s="16">
        <v>1.07</v>
      </c>
      <c r="D220" s="16">
        <v>1.06</v>
      </c>
      <c r="E220" s="16">
        <v>1.05</v>
      </c>
      <c r="F220" s="16">
        <v>1.03</v>
      </c>
      <c r="G220" s="16">
        <v>1.02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T220" s="15" t="s">
        <v>35</v>
      </c>
      <c r="AU220" s="16">
        <f t="shared" ref="AU220:CB220" si="85">IFERROR(AU219,0)</f>
        <v>0</v>
      </c>
      <c r="AV220" s="16">
        <f t="shared" si="85"/>
        <v>0</v>
      </c>
      <c r="AW220" s="16">
        <f t="shared" si="85"/>
        <v>0</v>
      </c>
      <c r="AX220" s="16">
        <f t="shared" si="85"/>
        <v>0</v>
      </c>
      <c r="AY220" s="16">
        <f t="shared" si="85"/>
        <v>0</v>
      </c>
      <c r="AZ220" s="16">
        <f t="shared" si="85"/>
        <v>0</v>
      </c>
      <c r="BA220" s="16">
        <f t="shared" si="85"/>
        <v>0</v>
      </c>
      <c r="BB220" s="16">
        <f t="shared" si="85"/>
        <v>0</v>
      </c>
      <c r="BC220" s="16">
        <f t="shared" si="85"/>
        <v>0</v>
      </c>
      <c r="BD220" s="16">
        <f t="shared" si="85"/>
        <v>0</v>
      </c>
      <c r="BE220" s="16">
        <f t="shared" si="85"/>
        <v>0</v>
      </c>
      <c r="BF220" s="16">
        <f t="shared" si="85"/>
        <v>0</v>
      </c>
      <c r="BG220" s="16">
        <f t="shared" si="85"/>
        <v>0</v>
      </c>
      <c r="BH220" s="16">
        <f t="shared" si="85"/>
        <v>0</v>
      </c>
      <c r="BI220" s="16">
        <f t="shared" si="85"/>
        <v>0</v>
      </c>
      <c r="BJ220" s="16">
        <f t="shared" si="85"/>
        <v>0</v>
      </c>
      <c r="BK220" s="16">
        <f t="shared" si="85"/>
        <v>0</v>
      </c>
      <c r="BL220" s="16">
        <f t="shared" si="85"/>
        <v>0</v>
      </c>
      <c r="BM220" s="16">
        <f t="shared" si="85"/>
        <v>0</v>
      </c>
      <c r="BN220" s="16">
        <f t="shared" si="85"/>
        <v>0</v>
      </c>
      <c r="BO220" s="16">
        <f t="shared" si="85"/>
        <v>0</v>
      </c>
      <c r="BP220" s="16">
        <f t="shared" si="85"/>
        <v>0</v>
      </c>
      <c r="BQ220" s="16">
        <f t="shared" si="85"/>
        <v>0</v>
      </c>
      <c r="BR220" s="16">
        <f t="shared" si="85"/>
        <v>0</v>
      </c>
      <c r="BS220" s="16">
        <f t="shared" si="85"/>
        <v>0</v>
      </c>
      <c r="BT220" s="16">
        <f t="shared" si="85"/>
        <v>0</v>
      </c>
      <c r="BU220" s="16">
        <f t="shared" si="85"/>
        <v>0</v>
      </c>
      <c r="BV220" s="16">
        <f t="shared" si="85"/>
        <v>0</v>
      </c>
      <c r="BW220" s="16">
        <f t="shared" si="85"/>
        <v>0</v>
      </c>
      <c r="BX220" s="16">
        <f t="shared" si="85"/>
        <v>0</v>
      </c>
      <c r="BY220" s="16">
        <f t="shared" si="85"/>
        <v>0</v>
      </c>
      <c r="BZ220" s="16">
        <f t="shared" si="85"/>
        <v>0</v>
      </c>
      <c r="CA220" s="16">
        <f t="shared" si="85"/>
        <v>0</v>
      </c>
      <c r="CB220" s="16">
        <f t="shared" si="85"/>
        <v>0</v>
      </c>
      <c r="CC220" s="16">
        <v>1</v>
      </c>
    </row>
    <row r="221" ht="15" customHeight="1" outlineLevel="1" spans="2:81">
      <c r="B221" s="6" t="s">
        <v>36</v>
      </c>
      <c r="C221" s="13">
        <f t="shared" ref="C221:AJ221" si="86">IFERROR(C220*D221,0)</f>
        <v>1.251170046</v>
      </c>
      <c r="D221" s="13">
        <f t="shared" si="86"/>
        <v>1.1693178</v>
      </c>
      <c r="E221" s="13">
        <f t="shared" si="86"/>
        <v>1.10313</v>
      </c>
      <c r="F221" s="13">
        <f t="shared" si="86"/>
        <v>1.0506</v>
      </c>
      <c r="G221" s="13">
        <f t="shared" si="86"/>
        <v>1.02</v>
      </c>
      <c r="H221" s="13">
        <f t="shared" si="86"/>
        <v>1</v>
      </c>
      <c r="I221" s="13">
        <f t="shared" si="86"/>
        <v>1</v>
      </c>
      <c r="J221" s="13">
        <f t="shared" si="86"/>
        <v>1</v>
      </c>
      <c r="K221" s="13">
        <f t="shared" si="86"/>
        <v>1</v>
      </c>
      <c r="L221" s="13">
        <f t="shared" si="86"/>
        <v>1</v>
      </c>
      <c r="M221" s="13">
        <f t="shared" si="86"/>
        <v>1</v>
      </c>
      <c r="N221" s="13">
        <f t="shared" si="86"/>
        <v>1</v>
      </c>
      <c r="O221" s="13">
        <f t="shared" si="86"/>
        <v>1</v>
      </c>
      <c r="P221" s="13">
        <f t="shared" si="86"/>
        <v>1</v>
      </c>
      <c r="Q221" s="13">
        <f t="shared" si="86"/>
        <v>1</v>
      </c>
      <c r="R221" s="13">
        <f t="shared" si="86"/>
        <v>1</v>
      </c>
      <c r="S221" s="13">
        <f t="shared" si="86"/>
        <v>1</v>
      </c>
      <c r="T221" s="13">
        <f t="shared" si="86"/>
        <v>1</v>
      </c>
      <c r="U221" s="13">
        <f t="shared" si="86"/>
        <v>1</v>
      </c>
      <c r="V221" s="13">
        <f t="shared" si="86"/>
        <v>1</v>
      </c>
      <c r="W221" s="13">
        <f t="shared" si="86"/>
        <v>1</v>
      </c>
      <c r="X221" s="13">
        <f t="shared" si="86"/>
        <v>1</v>
      </c>
      <c r="Y221" s="13">
        <f t="shared" si="86"/>
        <v>1</v>
      </c>
      <c r="Z221" s="13">
        <f t="shared" si="86"/>
        <v>1</v>
      </c>
      <c r="AA221" s="13">
        <f t="shared" si="86"/>
        <v>1</v>
      </c>
      <c r="AB221" s="13">
        <f t="shared" si="86"/>
        <v>1</v>
      </c>
      <c r="AC221" s="13">
        <f t="shared" si="86"/>
        <v>1</v>
      </c>
      <c r="AD221" s="13">
        <f t="shared" si="86"/>
        <v>1</v>
      </c>
      <c r="AE221" s="13">
        <f t="shared" si="86"/>
        <v>1</v>
      </c>
      <c r="AF221" s="13">
        <f t="shared" si="86"/>
        <v>1</v>
      </c>
      <c r="AG221" s="13">
        <f t="shared" si="86"/>
        <v>1</v>
      </c>
      <c r="AH221" s="13">
        <f t="shared" si="86"/>
        <v>1</v>
      </c>
      <c r="AI221" s="13">
        <f t="shared" si="86"/>
        <v>1</v>
      </c>
      <c r="AJ221" s="13">
        <f t="shared" si="86"/>
        <v>1</v>
      </c>
      <c r="AK221" s="13">
        <f>AK220</f>
        <v>1</v>
      </c>
      <c r="AT221" s="6" t="s">
        <v>36</v>
      </c>
      <c r="AU221" s="13">
        <f t="shared" ref="AU221:CB221" si="87">IFERROR(AU220*AV221,0)</f>
        <v>0</v>
      </c>
      <c r="AV221" s="13">
        <f t="shared" si="87"/>
        <v>0</v>
      </c>
      <c r="AW221" s="13">
        <f t="shared" si="87"/>
        <v>0</v>
      </c>
      <c r="AX221" s="13">
        <f t="shared" si="87"/>
        <v>0</v>
      </c>
      <c r="AY221" s="13">
        <f t="shared" si="87"/>
        <v>0</v>
      </c>
      <c r="AZ221" s="13">
        <f t="shared" si="87"/>
        <v>0</v>
      </c>
      <c r="BA221" s="13">
        <f t="shared" si="87"/>
        <v>0</v>
      </c>
      <c r="BB221" s="13">
        <f t="shared" si="87"/>
        <v>0</v>
      </c>
      <c r="BC221" s="13">
        <f t="shared" si="87"/>
        <v>0</v>
      </c>
      <c r="BD221" s="13">
        <f t="shared" si="87"/>
        <v>0</v>
      </c>
      <c r="BE221" s="13">
        <f t="shared" si="87"/>
        <v>0</v>
      </c>
      <c r="BF221" s="13">
        <f t="shared" si="87"/>
        <v>0</v>
      </c>
      <c r="BG221" s="13">
        <f t="shared" si="87"/>
        <v>0</v>
      </c>
      <c r="BH221" s="13">
        <f t="shared" si="87"/>
        <v>0</v>
      </c>
      <c r="BI221" s="13">
        <f t="shared" si="87"/>
        <v>0</v>
      </c>
      <c r="BJ221" s="13">
        <f t="shared" si="87"/>
        <v>0</v>
      </c>
      <c r="BK221" s="13">
        <f t="shared" si="87"/>
        <v>0</v>
      </c>
      <c r="BL221" s="13">
        <f t="shared" si="87"/>
        <v>0</v>
      </c>
      <c r="BM221" s="13">
        <f t="shared" si="87"/>
        <v>0</v>
      </c>
      <c r="BN221" s="13">
        <f t="shared" si="87"/>
        <v>0</v>
      </c>
      <c r="BO221" s="13">
        <f t="shared" si="87"/>
        <v>0</v>
      </c>
      <c r="BP221" s="13">
        <f t="shared" si="87"/>
        <v>0</v>
      </c>
      <c r="BQ221" s="13">
        <f t="shared" si="87"/>
        <v>0</v>
      </c>
      <c r="BR221" s="13">
        <f t="shared" si="87"/>
        <v>0</v>
      </c>
      <c r="BS221" s="13">
        <f t="shared" si="87"/>
        <v>0</v>
      </c>
      <c r="BT221" s="13">
        <f t="shared" si="87"/>
        <v>0</v>
      </c>
      <c r="BU221" s="13">
        <f t="shared" si="87"/>
        <v>0</v>
      </c>
      <c r="BV221" s="13">
        <f t="shared" si="87"/>
        <v>0</v>
      </c>
      <c r="BW221" s="13">
        <f t="shared" si="87"/>
        <v>0</v>
      </c>
      <c r="BX221" s="13">
        <f t="shared" si="87"/>
        <v>0</v>
      </c>
      <c r="BY221" s="13">
        <f t="shared" si="87"/>
        <v>0</v>
      </c>
      <c r="BZ221" s="13">
        <f t="shared" si="87"/>
        <v>0</v>
      </c>
      <c r="CA221" s="13">
        <f t="shared" si="87"/>
        <v>0</v>
      </c>
      <c r="CB221" s="13">
        <f t="shared" si="87"/>
        <v>0</v>
      </c>
      <c r="CC221" s="13">
        <f>CC220</f>
        <v>1</v>
      </c>
    </row>
    <row r="222" ht="15" customHeight="1" outlineLevel="1" spans="2:81">
      <c r="B222" s="6" t="s">
        <v>37</v>
      </c>
      <c r="C222" s="13">
        <f t="shared" ref="C222:AK222" si="88">IFERROR(ROUND(1-1/C221,4),0)</f>
        <v>0.2007</v>
      </c>
      <c r="D222" s="13">
        <f t="shared" si="88"/>
        <v>0.1448</v>
      </c>
      <c r="E222" s="13">
        <f t="shared" si="88"/>
        <v>0.0935</v>
      </c>
      <c r="F222" s="13">
        <f t="shared" si="88"/>
        <v>0.0482</v>
      </c>
      <c r="G222" s="13">
        <f t="shared" si="88"/>
        <v>0.0196</v>
      </c>
      <c r="H222" s="13">
        <f t="shared" si="88"/>
        <v>0</v>
      </c>
      <c r="I222" s="13">
        <f t="shared" si="88"/>
        <v>0</v>
      </c>
      <c r="J222" s="13">
        <f t="shared" si="88"/>
        <v>0</v>
      </c>
      <c r="K222" s="13">
        <f t="shared" si="88"/>
        <v>0</v>
      </c>
      <c r="L222" s="13">
        <f t="shared" si="88"/>
        <v>0</v>
      </c>
      <c r="M222" s="13">
        <f t="shared" si="88"/>
        <v>0</v>
      </c>
      <c r="N222" s="13">
        <f t="shared" si="88"/>
        <v>0</v>
      </c>
      <c r="O222" s="13">
        <f t="shared" si="88"/>
        <v>0</v>
      </c>
      <c r="P222" s="13">
        <f t="shared" si="88"/>
        <v>0</v>
      </c>
      <c r="Q222" s="13">
        <f t="shared" si="88"/>
        <v>0</v>
      </c>
      <c r="R222" s="13">
        <f t="shared" si="88"/>
        <v>0</v>
      </c>
      <c r="S222" s="13">
        <f t="shared" si="88"/>
        <v>0</v>
      </c>
      <c r="T222" s="13">
        <f t="shared" si="88"/>
        <v>0</v>
      </c>
      <c r="U222" s="13">
        <f t="shared" si="88"/>
        <v>0</v>
      </c>
      <c r="V222" s="13">
        <f t="shared" si="88"/>
        <v>0</v>
      </c>
      <c r="W222" s="13">
        <f t="shared" si="88"/>
        <v>0</v>
      </c>
      <c r="X222" s="13">
        <f t="shared" si="88"/>
        <v>0</v>
      </c>
      <c r="Y222" s="13">
        <f t="shared" si="88"/>
        <v>0</v>
      </c>
      <c r="Z222" s="13">
        <f t="shared" si="88"/>
        <v>0</v>
      </c>
      <c r="AA222" s="13">
        <f t="shared" si="88"/>
        <v>0</v>
      </c>
      <c r="AB222" s="13">
        <f t="shared" si="88"/>
        <v>0</v>
      </c>
      <c r="AC222" s="13">
        <f t="shared" si="88"/>
        <v>0</v>
      </c>
      <c r="AD222" s="13">
        <f t="shared" si="88"/>
        <v>0</v>
      </c>
      <c r="AE222" s="13">
        <f t="shared" si="88"/>
        <v>0</v>
      </c>
      <c r="AF222" s="13">
        <f t="shared" si="88"/>
        <v>0</v>
      </c>
      <c r="AG222" s="13">
        <f t="shared" si="88"/>
        <v>0</v>
      </c>
      <c r="AH222" s="13">
        <f t="shared" si="88"/>
        <v>0</v>
      </c>
      <c r="AI222" s="13">
        <f t="shared" si="88"/>
        <v>0</v>
      </c>
      <c r="AJ222" s="13">
        <f t="shared" si="88"/>
        <v>0</v>
      </c>
      <c r="AK222" s="13">
        <f t="shared" si="88"/>
        <v>0</v>
      </c>
      <c r="AT222" s="6" t="s">
        <v>37</v>
      </c>
      <c r="AU222" s="13">
        <f t="shared" ref="AU222:CC222" si="89">IFERROR(ROUND(1-1/AU221,4),0)</f>
        <v>0</v>
      </c>
      <c r="AV222" s="13">
        <f t="shared" si="89"/>
        <v>0</v>
      </c>
      <c r="AW222" s="13">
        <f t="shared" si="89"/>
        <v>0</v>
      </c>
      <c r="AX222" s="13">
        <f t="shared" si="89"/>
        <v>0</v>
      </c>
      <c r="AY222" s="13">
        <f t="shared" si="89"/>
        <v>0</v>
      </c>
      <c r="AZ222" s="13">
        <f t="shared" si="89"/>
        <v>0</v>
      </c>
      <c r="BA222" s="13">
        <f t="shared" si="89"/>
        <v>0</v>
      </c>
      <c r="BB222" s="13">
        <f t="shared" si="89"/>
        <v>0</v>
      </c>
      <c r="BC222" s="13">
        <f t="shared" si="89"/>
        <v>0</v>
      </c>
      <c r="BD222" s="13">
        <f t="shared" si="89"/>
        <v>0</v>
      </c>
      <c r="BE222" s="13">
        <f t="shared" si="89"/>
        <v>0</v>
      </c>
      <c r="BF222" s="13">
        <f t="shared" si="89"/>
        <v>0</v>
      </c>
      <c r="BG222" s="13">
        <f t="shared" si="89"/>
        <v>0</v>
      </c>
      <c r="BH222" s="13">
        <f t="shared" si="89"/>
        <v>0</v>
      </c>
      <c r="BI222" s="13">
        <f t="shared" si="89"/>
        <v>0</v>
      </c>
      <c r="BJ222" s="13">
        <f t="shared" si="89"/>
        <v>0</v>
      </c>
      <c r="BK222" s="13">
        <f t="shared" si="89"/>
        <v>0</v>
      </c>
      <c r="BL222" s="13">
        <f t="shared" si="89"/>
        <v>0</v>
      </c>
      <c r="BM222" s="13">
        <f t="shared" si="89"/>
        <v>0</v>
      </c>
      <c r="BN222" s="13">
        <f t="shared" si="89"/>
        <v>0</v>
      </c>
      <c r="BO222" s="13">
        <f t="shared" si="89"/>
        <v>0</v>
      </c>
      <c r="BP222" s="13">
        <f t="shared" si="89"/>
        <v>0</v>
      </c>
      <c r="BQ222" s="13">
        <f t="shared" si="89"/>
        <v>0</v>
      </c>
      <c r="BR222" s="13">
        <f t="shared" si="89"/>
        <v>0</v>
      </c>
      <c r="BS222" s="13">
        <f t="shared" si="89"/>
        <v>0</v>
      </c>
      <c r="BT222" s="13">
        <f t="shared" si="89"/>
        <v>0</v>
      </c>
      <c r="BU222" s="13">
        <f t="shared" si="89"/>
        <v>0</v>
      </c>
      <c r="BV222" s="13">
        <f t="shared" si="89"/>
        <v>0</v>
      </c>
      <c r="BW222" s="13">
        <f t="shared" si="89"/>
        <v>0</v>
      </c>
      <c r="BX222" s="13">
        <f t="shared" si="89"/>
        <v>0</v>
      </c>
      <c r="BY222" s="13">
        <f t="shared" si="89"/>
        <v>0</v>
      </c>
      <c r="BZ222" s="13">
        <f t="shared" si="89"/>
        <v>0</v>
      </c>
      <c r="CA222" s="13">
        <f t="shared" si="89"/>
        <v>0</v>
      </c>
      <c r="CB222" s="13">
        <f t="shared" si="89"/>
        <v>0</v>
      </c>
      <c r="CC222" s="13">
        <f t="shared" si="89"/>
        <v>0</v>
      </c>
    </row>
    <row r="223" ht="15" customHeight="1"/>
    <row r="224" ht="15" customHeight="1"/>
    <row r="225" ht="15" customHeight="1" spans="2:61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T225" s="5" t="s">
        <v>71</v>
      </c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</row>
    <row r="226" ht="15" customHeight="1" outlineLevel="1" spans="2:61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T226" s="24" t="s">
        <v>23</v>
      </c>
      <c r="AU226" s="25" t="s">
        <v>43</v>
      </c>
      <c r="AV226" s="26" t="s">
        <v>44</v>
      </c>
      <c r="AW226" s="26" t="s">
        <v>45</v>
      </c>
      <c r="AX226" s="26" t="s">
        <v>46</v>
      </c>
      <c r="AY226" s="26" t="s">
        <v>47</v>
      </c>
      <c r="AZ226" s="27" t="s">
        <v>48</v>
      </c>
      <c r="BA226" s="26" t="s">
        <v>25</v>
      </c>
      <c r="BB226" s="27" t="s">
        <v>49</v>
      </c>
      <c r="BC226" s="26" t="s">
        <v>50</v>
      </c>
      <c r="BD226" s="27" t="s">
        <v>51</v>
      </c>
      <c r="BE226" s="26" t="s">
        <v>52</v>
      </c>
      <c r="BF226" s="26" t="s">
        <v>53</v>
      </c>
      <c r="BG226" s="27" t="s">
        <v>54</v>
      </c>
      <c r="BH226" s="26" t="s">
        <v>55</v>
      </c>
      <c r="BI226" s="40" t="s">
        <v>56</v>
      </c>
    </row>
    <row r="227" ht="15" customHeight="1" outlineLevel="1" spans="2:61">
      <c r="B227" s="24"/>
      <c r="H227" s="27" t="s">
        <v>57</v>
      </c>
      <c r="I227" s="26" t="s">
        <v>58</v>
      </c>
      <c r="J227" s="27"/>
      <c r="L227" s="27"/>
      <c r="O227" s="27"/>
      <c r="Q227" s="41"/>
      <c r="AT227" s="24"/>
      <c r="AZ227" s="27" t="s">
        <v>57</v>
      </c>
      <c r="BA227" s="26" t="s">
        <v>58</v>
      </c>
      <c r="BB227" s="27"/>
      <c r="BD227" s="27"/>
      <c r="BG227" s="27"/>
      <c r="BI227" s="41"/>
    </row>
    <row r="228" ht="15" customHeight="1" outlineLevel="1" spans="2:61">
      <c r="B228" s="28">
        <v>201606</v>
      </c>
      <c r="C228" s="29">
        <v>215029.37</v>
      </c>
      <c r="D228" s="30">
        <v>24435.2</v>
      </c>
      <c r="E228" s="30">
        <f>IFERROR(AK99,0)</f>
        <v>0</v>
      </c>
      <c r="F228" s="30">
        <f>IFERROR([11]商业三者013大赔案!AK8,0)</f>
        <v>0</v>
      </c>
      <c r="G228" s="30">
        <f>IFERROR([11]商业三者013大赔案!AK47,0)</f>
        <v>0</v>
      </c>
      <c r="H228" s="29">
        <f>ROUND(IFERROR(AK90*D228,0),2)</f>
        <v>24435.2</v>
      </c>
      <c r="I228" s="30">
        <f>ROUND(IFERROR(AK221*(SUM(D228:E228)),0),2)</f>
        <v>24435.2</v>
      </c>
      <c r="J228" s="34">
        <f>I228</f>
        <v>24435.2</v>
      </c>
      <c r="K228" s="30">
        <f t="shared" ref="K228:K262" si="90">ROUND(IFERROR(J228-(SUM(D228:E228)),0),2)</f>
        <v>0</v>
      </c>
      <c r="L228" s="35">
        <f t="shared" ref="L228:L262" si="91">0</f>
        <v>0</v>
      </c>
      <c r="M228" s="30">
        <f t="shared" ref="M228:M262" si="92">ROUND(IFERROR(C251*L228,0),2)</f>
        <v>0</v>
      </c>
      <c r="N228" s="36">
        <f t="shared" ref="N228:N262" si="93">ROUND(IFERROR(M228-F228-G228,0),2)</f>
        <v>0</v>
      </c>
      <c r="O228" s="29">
        <f t="shared" ref="O228:P262" si="94">ROUND(IFERROR(J228+M228,0),2)</f>
        <v>24435.2</v>
      </c>
      <c r="P228" s="30">
        <f t="shared" si="94"/>
        <v>0</v>
      </c>
      <c r="Q228" s="42">
        <f t="shared" ref="Q228:Q262" si="95">IFERROR(O228/C228,0)</f>
        <v>0.113636569739287</v>
      </c>
      <c r="AT228" s="28">
        <v>201506</v>
      </c>
      <c r="AU228" s="29">
        <v>0</v>
      </c>
      <c r="AV228" s="30">
        <f>IFERROR(CC7,0)</f>
        <v>0</v>
      </c>
      <c r="AW228" s="30">
        <f>IFERROR(CC99,0)</f>
        <v>0</v>
      </c>
      <c r="AX228" s="30">
        <f>IFERROR([11]商业三者013大赔案!BY8,0)</f>
        <v>0</v>
      </c>
      <c r="AY228" s="30">
        <f>IFERROR([11]商业三者013大赔案!BY47,0)</f>
        <v>0</v>
      </c>
      <c r="AZ228" s="29">
        <f>ROUND(IFERROR(CC90*AV228,0),2)</f>
        <v>0</v>
      </c>
      <c r="BA228" s="30">
        <f>ROUND(IFERROR(CC221*(SUM(AV228:AW228)),0),2)</f>
        <v>0</v>
      </c>
      <c r="BB228" s="34">
        <f t="shared" ref="BB228:BB262" si="96">ROUND(AVERAGE(AZ228,BA228),2)</f>
        <v>0</v>
      </c>
      <c r="BC228" s="30">
        <f t="shared" ref="BC228:BC262" si="97">ROUND(IFERROR(BB228-(SUM(AV228:AW228)),0),2)</f>
        <v>0</v>
      </c>
      <c r="BD228" s="35">
        <f t="shared" ref="BD228:BD262" si="98">0</f>
        <v>0</v>
      </c>
      <c r="BE228" s="30">
        <f t="shared" ref="BE228:BE262" si="99">ROUND(IFERROR(AU251*BD228,0),2)</f>
        <v>0</v>
      </c>
      <c r="BF228" s="30">
        <f t="shared" ref="BF228:BF262" si="100">ROUND(IFERROR(BE228-AX228-AY228,0),2)</f>
        <v>0</v>
      </c>
      <c r="BG228" s="29">
        <f t="shared" ref="BG228:BH262" si="101">ROUND(IFERROR(BB228+BE228,0),2)</f>
        <v>0</v>
      </c>
      <c r="BH228" s="30">
        <f t="shared" si="101"/>
        <v>0</v>
      </c>
      <c r="BI228" s="42">
        <f t="shared" ref="BI228:BI262" si="102">IFERROR(BG228/AU228,0)</f>
        <v>0</v>
      </c>
    </row>
    <row r="229" ht="15" customHeight="1" outlineLevel="1" spans="2:61">
      <c r="B229" s="31">
        <v>201609</v>
      </c>
      <c r="C229" s="32">
        <v>259920.31</v>
      </c>
      <c r="D229" s="33">
        <v>123421.84</v>
      </c>
      <c r="E229" s="33">
        <f>IFERROR(AJ100,0)</f>
        <v>0</v>
      </c>
      <c r="F229" s="33">
        <f>IFERROR([11]商业三者013大赔案!AJ9,0)</f>
        <v>0</v>
      </c>
      <c r="G229" s="33">
        <f>IFERROR([11]商业三者013大赔案!AJ48,0)</f>
        <v>0</v>
      </c>
      <c r="H229" s="32">
        <f>ROUND(IFERROR(AJ90*D229,0),2)</f>
        <v>123421.84</v>
      </c>
      <c r="I229" s="33">
        <f>ROUND(IFERROR(AJ221*(SUM(D229:E229)),0),2)</f>
        <v>123421.84</v>
      </c>
      <c r="J229" s="34">
        <f t="shared" ref="J229:J262" si="103">I229</f>
        <v>123421.84</v>
      </c>
      <c r="K229" s="33">
        <f t="shared" si="90"/>
        <v>0</v>
      </c>
      <c r="L229" s="38">
        <f t="shared" si="91"/>
        <v>0</v>
      </c>
      <c r="M229" s="33">
        <f t="shared" si="92"/>
        <v>0</v>
      </c>
      <c r="N229" s="39">
        <f t="shared" si="93"/>
        <v>0</v>
      </c>
      <c r="O229" s="32">
        <f t="shared" si="94"/>
        <v>123421.84</v>
      </c>
      <c r="P229" s="33">
        <f t="shared" si="94"/>
        <v>0</v>
      </c>
      <c r="Q229" s="43">
        <f t="shared" si="95"/>
        <v>0.47484492458477</v>
      </c>
      <c r="AT229" s="31">
        <v>201509</v>
      </c>
      <c r="AU229" s="32">
        <v>0</v>
      </c>
      <c r="AV229" s="33">
        <f>IFERROR(CB8,0)</f>
        <v>0</v>
      </c>
      <c r="AW229" s="33">
        <f>IFERROR(CB100,0)</f>
        <v>0</v>
      </c>
      <c r="AX229" s="33">
        <f>IFERROR([11]商业三者013大赔案!BX9,0)</f>
        <v>0</v>
      </c>
      <c r="AY229" s="33">
        <f>IFERROR([11]商业三者013大赔案!BX48,0)</f>
        <v>0</v>
      </c>
      <c r="AZ229" s="32">
        <f>ROUND(IFERROR(CB90*AV229,0),2)</f>
        <v>0</v>
      </c>
      <c r="BA229" s="33">
        <f>ROUND(IFERROR(CB221*(SUM(AV229:AW229)),0),2)</f>
        <v>0</v>
      </c>
      <c r="BB229" s="37">
        <f t="shared" si="96"/>
        <v>0</v>
      </c>
      <c r="BC229" s="33">
        <f t="shared" si="97"/>
        <v>0</v>
      </c>
      <c r="BD229" s="38">
        <f t="shared" si="98"/>
        <v>0</v>
      </c>
      <c r="BE229" s="33">
        <f t="shared" si="99"/>
        <v>0</v>
      </c>
      <c r="BF229" s="33">
        <f t="shared" si="100"/>
        <v>0</v>
      </c>
      <c r="BG229" s="32">
        <f t="shared" si="101"/>
        <v>0</v>
      </c>
      <c r="BH229" s="33">
        <f t="shared" si="101"/>
        <v>0</v>
      </c>
      <c r="BI229" s="43">
        <f t="shared" si="102"/>
        <v>0</v>
      </c>
    </row>
    <row r="230" ht="15" customHeight="1" outlineLevel="1" spans="2:61">
      <c r="B230" s="31">
        <v>201612</v>
      </c>
      <c r="C230" s="32">
        <v>223089.42</v>
      </c>
      <c r="D230" s="33">
        <v>87210.92</v>
      </c>
      <c r="E230" s="33">
        <f>IFERROR(AI101,0)</f>
        <v>0</v>
      </c>
      <c r="F230" s="33">
        <f>IFERROR([11]商业三者013大赔案!AI10,0)</f>
        <v>0</v>
      </c>
      <c r="G230" s="33">
        <f>IFERROR([11]商业三者013大赔案!AI49,0)</f>
        <v>0</v>
      </c>
      <c r="H230" s="32">
        <f>ROUND(IFERROR(AI90*D230,0),2)</f>
        <v>87210.92</v>
      </c>
      <c r="I230" s="33">
        <f>ROUND(IFERROR(AI221*(SUM(D230:E230)),0),2)</f>
        <v>87210.92</v>
      </c>
      <c r="J230" s="34">
        <f t="shared" si="103"/>
        <v>87210.92</v>
      </c>
      <c r="K230" s="33">
        <f t="shared" si="90"/>
        <v>0</v>
      </c>
      <c r="L230" s="38">
        <f t="shared" si="91"/>
        <v>0</v>
      </c>
      <c r="M230" s="33">
        <f t="shared" si="92"/>
        <v>0</v>
      </c>
      <c r="N230" s="39">
        <f t="shared" si="93"/>
        <v>0</v>
      </c>
      <c r="O230" s="32">
        <f t="shared" si="94"/>
        <v>87210.92</v>
      </c>
      <c r="P230" s="33">
        <f t="shared" si="94"/>
        <v>0</v>
      </c>
      <c r="Q230" s="43">
        <f t="shared" si="95"/>
        <v>0.390923603638398</v>
      </c>
      <c r="AT230" s="31">
        <v>201512</v>
      </c>
      <c r="AU230" s="32">
        <v>0</v>
      </c>
      <c r="AV230" s="33">
        <f>IFERROR(CA9,0)</f>
        <v>0</v>
      </c>
      <c r="AW230" s="33">
        <f>IFERROR(CA101,0)</f>
        <v>0</v>
      </c>
      <c r="AX230" s="33">
        <f>IFERROR([11]商业三者013大赔案!BW10,0)</f>
        <v>0</v>
      </c>
      <c r="AY230" s="33">
        <f>IFERROR([11]商业三者013大赔案!BW49,0)</f>
        <v>0</v>
      </c>
      <c r="AZ230" s="32">
        <f>ROUND(IFERROR(CA90*AV230,0),2)</f>
        <v>0</v>
      </c>
      <c r="BA230" s="33">
        <f>ROUND(IFERROR(CA221*(SUM(AV230:AW230)),0),2)</f>
        <v>0</v>
      </c>
      <c r="BB230" s="37">
        <f t="shared" si="96"/>
        <v>0</v>
      </c>
      <c r="BC230" s="33">
        <f t="shared" si="97"/>
        <v>0</v>
      </c>
      <c r="BD230" s="38">
        <f t="shared" si="98"/>
        <v>0</v>
      </c>
      <c r="BE230" s="33">
        <f t="shared" si="99"/>
        <v>0</v>
      </c>
      <c r="BF230" s="33">
        <f t="shared" si="100"/>
        <v>0</v>
      </c>
      <c r="BG230" s="32">
        <f t="shared" si="101"/>
        <v>0</v>
      </c>
      <c r="BH230" s="33">
        <f t="shared" si="101"/>
        <v>0</v>
      </c>
      <c r="BI230" s="43">
        <f t="shared" si="102"/>
        <v>0</v>
      </c>
    </row>
    <row r="231" ht="15" customHeight="1" outlineLevel="1" spans="2:61">
      <c r="B231" s="31">
        <v>201703</v>
      </c>
      <c r="C231" s="32">
        <v>228427.87</v>
      </c>
      <c r="D231" s="33">
        <v>13376</v>
      </c>
      <c r="E231" s="33">
        <f>IFERROR(AH102,0)</f>
        <v>0</v>
      </c>
      <c r="F231" s="33">
        <f>IFERROR([11]商业三者013大赔案!AH11,0)</f>
        <v>0</v>
      </c>
      <c r="G231" s="33">
        <f>IFERROR([11]商业三者013大赔案!AH50,0)</f>
        <v>0</v>
      </c>
      <c r="H231" s="32">
        <f>ROUND(IFERROR(AH90*D231,0),2)</f>
        <v>13376</v>
      </c>
      <c r="I231" s="33">
        <f>ROUND(IFERROR(AH221*(SUM(D231:E231)),0),2)</f>
        <v>13376</v>
      </c>
      <c r="J231" s="34">
        <f t="shared" si="103"/>
        <v>13376</v>
      </c>
      <c r="K231" s="33">
        <f t="shared" si="90"/>
        <v>0</v>
      </c>
      <c r="L231" s="38">
        <f t="shared" si="91"/>
        <v>0</v>
      </c>
      <c r="M231" s="33">
        <f t="shared" si="92"/>
        <v>0</v>
      </c>
      <c r="N231" s="39">
        <f t="shared" si="93"/>
        <v>0</v>
      </c>
      <c r="O231" s="32">
        <f t="shared" si="94"/>
        <v>13376</v>
      </c>
      <c r="P231" s="33">
        <f t="shared" si="94"/>
        <v>0</v>
      </c>
      <c r="Q231" s="43">
        <f t="shared" si="95"/>
        <v>0.0585567776821629</v>
      </c>
      <c r="AT231" s="31">
        <v>201603</v>
      </c>
      <c r="AU231" s="32">
        <v>0</v>
      </c>
      <c r="AV231" s="33">
        <f>IFERROR(BZ10,0)</f>
        <v>0</v>
      </c>
      <c r="AW231" s="33">
        <f>IFERROR(BZ102,0)</f>
        <v>0</v>
      </c>
      <c r="AX231" s="33">
        <f>IFERROR([11]商业三者013大赔案!BV11,0)</f>
        <v>0</v>
      </c>
      <c r="AY231" s="33">
        <f>IFERROR([11]商业三者013大赔案!BV50,0)</f>
        <v>0</v>
      </c>
      <c r="AZ231" s="32">
        <f>ROUND(IFERROR(BZ90*AV231,0),2)</f>
        <v>0</v>
      </c>
      <c r="BA231" s="33">
        <f>ROUND(IFERROR(BZ221*(SUM(AV231:AW231)),0),2)</f>
        <v>0</v>
      </c>
      <c r="BB231" s="37">
        <f t="shared" si="96"/>
        <v>0</v>
      </c>
      <c r="BC231" s="33">
        <f t="shared" si="97"/>
        <v>0</v>
      </c>
      <c r="BD231" s="38">
        <f t="shared" si="98"/>
        <v>0</v>
      </c>
      <c r="BE231" s="33">
        <f t="shared" si="99"/>
        <v>0</v>
      </c>
      <c r="BF231" s="33">
        <f t="shared" si="100"/>
        <v>0</v>
      </c>
      <c r="BG231" s="32">
        <f t="shared" si="101"/>
        <v>0</v>
      </c>
      <c r="BH231" s="33">
        <f t="shared" si="101"/>
        <v>0</v>
      </c>
      <c r="BI231" s="43">
        <f t="shared" si="102"/>
        <v>0</v>
      </c>
    </row>
    <row r="232" ht="15" customHeight="1" outlineLevel="1" spans="2:61">
      <c r="B232" s="31">
        <v>201706</v>
      </c>
      <c r="C232" s="32">
        <v>314994.82</v>
      </c>
      <c r="D232" s="33">
        <v>485298.91</v>
      </c>
      <c r="E232" s="33">
        <f>IFERROR(AG103,0)</f>
        <v>0</v>
      </c>
      <c r="F232" s="33">
        <f>IFERROR([11]商业三者013大赔案!AG12,0)</f>
        <v>0</v>
      </c>
      <c r="G232" s="33">
        <f>IFERROR([11]商业三者013大赔案!AG51,0)</f>
        <v>0</v>
      </c>
      <c r="H232" s="32">
        <f>ROUND(IFERROR(AG90*D232,0),2)</f>
        <v>485298.91</v>
      </c>
      <c r="I232" s="33">
        <f>ROUND(IFERROR(AG221*(SUM(D232:E232)),0),2)</f>
        <v>485298.91</v>
      </c>
      <c r="J232" s="34">
        <f t="shared" si="103"/>
        <v>485298.91</v>
      </c>
      <c r="K232" s="33">
        <f t="shared" si="90"/>
        <v>0</v>
      </c>
      <c r="L232" s="38">
        <f t="shared" si="91"/>
        <v>0</v>
      </c>
      <c r="M232" s="33">
        <f t="shared" si="92"/>
        <v>0</v>
      </c>
      <c r="N232" s="39">
        <f t="shared" si="93"/>
        <v>0</v>
      </c>
      <c r="O232" s="32">
        <f t="shared" si="94"/>
        <v>485298.91</v>
      </c>
      <c r="P232" s="33">
        <f t="shared" si="94"/>
        <v>0</v>
      </c>
      <c r="Q232" s="43">
        <f t="shared" si="95"/>
        <v>1.54065679556254</v>
      </c>
      <c r="AT232" s="31">
        <v>201606</v>
      </c>
      <c r="AU232" s="32">
        <v>0</v>
      </c>
      <c r="AV232" s="33">
        <f>IFERROR(BY11,0)</f>
        <v>0</v>
      </c>
      <c r="AW232" s="33">
        <f>IFERROR(BY103,0)</f>
        <v>0</v>
      </c>
      <c r="AX232" s="33">
        <f>IFERROR([11]商业三者013大赔案!BU12,0)</f>
        <v>0</v>
      </c>
      <c r="AY232" s="33">
        <f>IFERROR([11]商业三者013大赔案!BU51,0)</f>
        <v>0</v>
      </c>
      <c r="AZ232" s="32">
        <f>ROUND(IFERROR(BY90*AV232,0),2)</f>
        <v>0</v>
      </c>
      <c r="BA232" s="33">
        <f>ROUND(IFERROR(BY221*(SUM(AV232:AW232)),0),2)</f>
        <v>0</v>
      </c>
      <c r="BB232" s="37">
        <f t="shared" si="96"/>
        <v>0</v>
      </c>
      <c r="BC232" s="33">
        <f t="shared" si="97"/>
        <v>0</v>
      </c>
      <c r="BD232" s="38">
        <f t="shared" si="98"/>
        <v>0</v>
      </c>
      <c r="BE232" s="33">
        <f t="shared" si="99"/>
        <v>0</v>
      </c>
      <c r="BF232" s="33">
        <f t="shared" si="100"/>
        <v>0</v>
      </c>
      <c r="BG232" s="32">
        <f t="shared" si="101"/>
        <v>0</v>
      </c>
      <c r="BH232" s="33">
        <f t="shared" si="101"/>
        <v>0</v>
      </c>
      <c r="BI232" s="43">
        <f t="shared" si="102"/>
        <v>0</v>
      </c>
    </row>
    <row r="233" ht="15" customHeight="1" outlineLevel="1" spans="2:61">
      <c r="B233" s="31">
        <v>201709</v>
      </c>
      <c r="C233" s="32">
        <v>460607.44</v>
      </c>
      <c r="D233" s="33">
        <v>251624.39</v>
      </c>
      <c r="E233" s="33">
        <f>IFERROR(AF104,0)</f>
        <v>0</v>
      </c>
      <c r="F233" s="33">
        <f>IFERROR([11]商业三者013大赔案!AF13,0)</f>
        <v>0</v>
      </c>
      <c r="G233" s="33">
        <f>IFERROR([11]商业三者013大赔案!AF52,0)</f>
        <v>0</v>
      </c>
      <c r="H233" s="32">
        <f>ROUND(IFERROR(AF90*D233,0),2)</f>
        <v>251624.39</v>
      </c>
      <c r="I233" s="33">
        <f>ROUND(IFERROR(AF221*(SUM(D233:E233)),0),2)</f>
        <v>251624.39</v>
      </c>
      <c r="J233" s="34">
        <f t="shared" si="103"/>
        <v>251624.39</v>
      </c>
      <c r="K233" s="33">
        <f t="shared" si="90"/>
        <v>0</v>
      </c>
      <c r="L233" s="38">
        <f t="shared" si="91"/>
        <v>0</v>
      </c>
      <c r="M233" s="33">
        <f t="shared" si="92"/>
        <v>0</v>
      </c>
      <c r="N233" s="39">
        <f t="shared" si="93"/>
        <v>0</v>
      </c>
      <c r="O233" s="32">
        <f t="shared" si="94"/>
        <v>251624.39</v>
      </c>
      <c r="P233" s="33">
        <f t="shared" si="94"/>
        <v>0</v>
      </c>
      <c r="Q233" s="43">
        <f t="shared" si="95"/>
        <v>0.546288158089674</v>
      </c>
      <c r="AT233" s="31">
        <v>201609</v>
      </c>
      <c r="AU233" s="32">
        <v>0</v>
      </c>
      <c r="AV233" s="33">
        <f>IFERROR(BX12,0)</f>
        <v>0</v>
      </c>
      <c r="AW233" s="33">
        <f>IFERROR(BX104,0)</f>
        <v>0</v>
      </c>
      <c r="AX233" s="33">
        <f>IFERROR([11]商业三者013大赔案!BT13,0)</f>
        <v>0</v>
      </c>
      <c r="AY233" s="33">
        <f>IFERROR([11]商业三者013大赔案!BT52,0)</f>
        <v>0</v>
      </c>
      <c r="AZ233" s="32">
        <f>ROUND(IFERROR(BX90*AV233,0),2)</f>
        <v>0</v>
      </c>
      <c r="BA233" s="33">
        <f>ROUND(IFERROR(BX221*(SUM(AV233:AW233)),0),2)</f>
        <v>0</v>
      </c>
      <c r="BB233" s="37">
        <f t="shared" si="96"/>
        <v>0</v>
      </c>
      <c r="BC233" s="33">
        <f t="shared" si="97"/>
        <v>0</v>
      </c>
      <c r="BD233" s="38">
        <f t="shared" si="98"/>
        <v>0</v>
      </c>
      <c r="BE233" s="33">
        <f t="shared" si="99"/>
        <v>0</v>
      </c>
      <c r="BF233" s="33">
        <f t="shared" si="100"/>
        <v>0</v>
      </c>
      <c r="BG233" s="32">
        <f t="shared" si="101"/>
        <v>0</v>
      </c>
      <c r="BH233" s="33">
        <f t="shared" si="101"/>
        <v>0</v>
      </c>
      <c r="BI233" s="43">
        <f t="shared" si="102"/>
        <v>0</v>
      </c>
    </row>
    <row r="234" ht="15" customHeight="1" outlineLevel="1" spans="2:61">
      <c r="B234" s="31">
        <v>201712</v>
      </c>
      <c r="C234" s="32">
        <v>723072.59</v>
      </c>
      <c r="D234" s="33">
        <v>575853.16</v>
      </c>
      <c r="E234" s="33">
        <f>IFERROR(AE105,0)</f>
        <v>0</v>
      </c>
      <c r="F234" s="33">
        <f>IFERROR([11]商业三者013大赔案!AE14,0)</f>
        <v>0</v>
      </c>
      <c r="G234" s="33">
        <f>IFERROR([11]商业三者013大赔案!AE53,0)</f>
        <v>0</v>
      </c>
      <c r="H234" s="32">
        <f>ROUND(IFERROR(AE90*D234,0),2)</f>
        <v>575853.16</v>
      </c>
      <c r="I234" s="33">
        <f>ROUND(IFERROR(AE221*(SUM(D234:E234)),0),2)</f>
        <v>575853.16</v>
      </c>
      <c r="J234" s="34">
        <f t="shared" si="103"/>
        <v>575853.16</v>
      </c>
      <c r="K234" s="33">
        <f t="shared" si="90"/>
        <v>0</v>
      </c>
      <c r="L234" s="38">
        <f t="shared" si="91"/>
        <v>0</v>
      </c>
      <c r="M234" s="33">
        <f t="shared" si="92"/>
        <v>0</v>
      </c>
      <c r="N234" s="39">
        <f t="shared" si="93"/>
        <v>0</v>
      </c>
      <c r="O234" s="32">
        <f t="shared" si="94"/>
        <v>575853.16</v>
      </c>
      <c r="P234" s="33">
        <f t="shared" si="94"/>
        <v>0</v>
      </c>
      <c r="Q234" s="43">
        <f t="shared" si="95"/>
        <v>0.79639744053913</v>
      </c>
      <c r="AT234" s="31">
        <v>201612</v>
      </c>
      <c r="AU234" s="32">
        <v>0</v>
      </c>
      <c r="AV234" s="33">
        <f>IFERROR(BW13,0)</f>
        <v>0</v>
      </c>
      <c r="AW234" s="33">
        <f>IFERROR(BW105,0)</f>
        <v>0</v>
      </c>
      <c r="AX234" s="33">
        <f>IFERROR([11]商业三者013大赔案!BS14,0)</f>
        <v>0</v>
      </c>
      <c r="AY234" s="33">
        <f>IFERROR([11]商业三者013大赔案!BS53,0)</f>
        <v>0</v>
      </c>
      <c r="AZ234" s="32">
        <f>ROUND(IFERROR(BW90*AV234,0),2)</f>
        <v>0</v>
      </c>
      <c r="BA234" s="33">
        <f>ROUND(IFERROR(BW221*(SUM(AV234:AW234)),0),2)</f>
        <v>0</v>
      </c>
      <c r="BB234" s="37">
        <f t="shared" si="96"/>
        <v>0</v>
      </c>
      <c r="BC234" s="33">
        <f t="shared" si="97"/>
        <v>0</v>
      </c>
      <c r="BD234" s="38">
        <f t="shared" si="98"/>
        <v>0</v>
      </c>
      <c r="BE234" s="33">
        <f t="shared" si="99"/>
        <v>0</v>
      </c>
      <c r="BF234" s="33">
        <f t="shared" si="100"/>
        <v>0</v>
      </c>
      <c r="BG234" s="32">
        <f t="shared" si="101"/>
        <v>0</v>
      </c>
      <c r="BH234" s="33">
        <f t="shared" si="101"/>
        <v>0</v>
      </c>
      <c r="BI234" s="43">
        <f t="shared" si="102"/>
        <v>0</v>
      </c>
    </row>
    <row r="235" ht="15" customHeight="1" outlineLevel="1" spans="2:61">
      <c r="B235" s="31">
        <v>201803</v>
      </c>
      <c r="C235" s="32">
        <v>1235480.99</v>
      </c>
      <c r="D235" s="33">
        <v>774865.55</v>
      </c>
      <c r="E235" s="33">
        <f>IFERROR(AD106,0)</f>
        <v>0</v>
      </c>
      <c r="F235" s="33">
        <f>IFERROR([11]商业三者013大赔案!AD15,0)</f>
        <v>0</v>
      </c>
      <c r="G235" s="33">
        <f>IFERROR([11]商业三者013大赔案!AD54,0)</f>
        <v>0</v>
      </c>
      <c r="H235" s="32">
        <f>ROUND(IFERROR(AD90*D235,0),2)</f>
        <v>774865.55</v>
      </c>
      <c r="I235" s="33">
        <f>ROUND(IFERROR(AD221*(SUM(D235:E235)),0),2)</f>
        <v>774865.55</v>
      </c>
      <c r="J235" s="34">
        <f t="shared" si="103"/>
        <v>774865.55</v>
      </c>
      <c r="K235" s="33">
        <f t="shared" si="90"/>
        <v>0</v>
      </c>
      <c r="L235" s="38">
        <f t="shared" si="91"/>
        <v>0</v>
      </c>
      <c r="M235" s="33">
        <f t="shared" si="92"/>
        <v>0</v>
      </c>
      <c r="N235" s="39">
        <f t="shared" si="93"/>
        <v>0</v>
      </c>
      <c r="O235" s="32">
        <f t="shared" si="94"/>
        <v>774865.55</v>
      </c>
      <c r="P235" s="33">
        <f t="shared" si="94"/>
        <v>0</v>
      </c>
      <c r="Q235" s="43">
        <f t="shared" si="95"/>
        <v>0.627177234026078</v>
      </c>
      <c r="AT235" s="31">
        <v>201703</v>
      </c>
      <c r="AU235" s="32">
        <v>0</v>
      </c>
      <c r="AV235" s="33">
        <f>IFERROR(BV14,0)</f>
        <v>0</v>
      </c>
      <c r="AW235" s="33">
        <f>IFERROR(BV106,0)</f>
        <v>0</v>
      </c>
      <c r="AX235" s="33">
        <f>IFERROR([11]商业三者013大赔案!BR15,0)</f>
        <v>0</v>
      </c>
      <c r="AY235" s="33">
        <f>IFERROR([11]商业三者013大赔案!BR54,0)</f>
        <v>0</v>
      </c>
      <c r="AZ235" s="32">
        <f>ROUND(IFERROR(BV90*AV235,0),2)</f>
        <v>0</v>
      </c>
      <c r="BA235" s="33">
        <f>ROUND(IFERROR(BV221*(SUM(AV235:AW235)),0),2)</f>
        <v>0</v>
      </c>
      <c r="BB235" s="37">
        <f t="shared" si="96"/>
        <v>0</v>
      </c>
      <c r="BC235" s="33">
        <f t="shared" si="97"/>
        <v>0</v>
      </c>
      <c r="BD235" s="38">
        <f t="shared" si="98"/>
        <v>0</v>
      </c>
      <c r="BE235" s="33">
        <f t="shared" si="99"/>
        <v>0</v>
      </c>
      <c r="BF235" s="33">
        <f t="shared" si="100"/>
        <v>0</v>
      </c>
      <c r="BG235" s="32">
        <f t="shared" si="101"/>
        <v>0</v>
      </c>
      <c r="BH235" s="33">
        <f t="shared" si="101"/>
        <v>0</v>
      </c>
      <c r="BI235" s="43">
        <f t="shared" si="102"/>
        <v>0</v>
      </c>
    </row>
    <row r="236" ht="15" customHeight="1" outlineLevel="1" spans="2:61">
      <c r="B236" s="31">
        <v>201806</v>
      </c>
      <c r="C236" s="32">
        <v>1475856.44</v>
      </c>
      <c r="D236" s="33">
        <v>192863.44</v>
      </c>
      <c r="E236" s="33">
        <f>IFERROR(AC107,0)</f>
        <v>0</v>
      </c>
      <c r="F236" s="33">
        <f>IFERROR([11]商业三者013大赔案!AC16,0)</f>
        <v>0</v>
      </c>
      <c r="G236" s="33">
        <f>IFERROR([11]商业三者013大赔案!AC55,0)</f>
        <v>0</v>
      </c>
      <c r="H236" s="32">
        <f>ROUND(IFERROR(AC90*D236,0),2)</f>
        <v>192863.44</v>
      </c>
      <c r="I236" s="33">
        <f>ROUND(IFERROR(AC221*(SUM(D236:E236)),0),2)</f>
        <v>192863.44</v>
      </c>
      <c r="J236" s="34">
        <f t="shared" si="103"/>
        <v>192863.44</v>
      </c>
      <c r="K236" s="33">
        <f t="shared" si="90"/>
        <v>0</v>
      </c>
      <c r="L236" s="38">
        <f t="shared" si="91"/>
        <v>0</v>
      </c>
      <c r="M236" s="33">
        <f t="shared" si="92"/>
        <v>0</v>
      </c>
      <c r="N236" s="39">
        <f t="shared" si="93"/>
        <v>0</v>
      </c>
      <c r="O236" s="32">
        <f t="shared" si="94"/>
        <v>192863.44</v>
      </c>
      <c r="P236" s="33">
        <f t="shared" si="94"/>
        <v>0</v>
      </c>
      <c r="Q236" s="43">
        <f t="shared" si="95"/>
        <v>0.13067899747756</v>
      </c>
      <c r="AT236" s="31">
        <v>201706</v>
      </c>
      <c r="AU236" s="32">
        <v>0</v>
      </c>
      <c r="AV236" s="33">
        <f>IFERROR(BU15,0)</f>
        <v>0</v>
      </c>
      <c r="AW236" s="33">
        <f>IFERROR(BU107,0)</f>
        <v>0</v>
      </c>
      <c r="AX236" s="33">
        <f>IFERROR([11]商业三者013大赔案!BQ16,0)</f>
        <v>0</v>
      </c>
      <c r="AY236" s="33">
        <f>IFERROR([11]商业三者013大赔案!BQ55,0)</f>
        <v>0</v>
      </c>
      <c r="AZ236" s="32">
        <f>ROUND(IFERROR(BU90*AV236,0),2)</f>
        <v>0</v>
      </c>
      <c r="BA236" s="33">
        <f>ROUND(IFERROR(BU221*(SUM(AV236:AW236)),0),2)</f>
        <v>0</v>
      </c>
      <c r="BB236" s="37">
        <f t="shared" si="96"/>
        <v>0</v>
      </c>
      <c r="BC236" s="33">
        <f t="shared" si="97"/>
        <v>0</v>
      </c>
      <c r="BD236" s="38">
        <f t="shared" si="98"/>
        <v>0</v>
      </c>
      <c r="BE236" s="33">
        <f t="shared" si="99"/>
        <v>0</v>
      </c>
      <c r="BF236" s="33">
        <f t="shared" si="100"/>
        <v>0</v>
      </c>
      <c r="BG236" s="32">
        <f t="shared" si="101"/>
        <v>0</v>
      </c>
      <c r="BH236" s="33">
        <f t="shared" si="101"/>
        <v>0</v>
      </c>
      <c r="BI236" s="43">
        <f t="shared" si="102"/>
        <v>0</v>
      </c>
    </row>
    <row r="237" ht="15" customHeight="1" outlineLevel="1" spans="2:61">
      <c r="B237" s="31">
        <v>201809</v>
      </c>
      <c r="C237" s="32">
        <v>1630729.03</v>
      </c>
      <c r="D237" s="33">
        <v>481382.49</v>
      </c>
      <c r="E237" s="33">
        <f>IFERROR(AB108,0)</f>
        <v>0</v>
      </c>
      <c r="F237" s="33">
        <f>IFERROR([11]商业三者013大赔案!AB17,0)</f>
        <v>0</v>
      </c>
      <c r="G237" s="33">
        <f>IFERROR([11]商业三者013大赔案!AB56,0)</f>
        <v>0</v>
      </c>
      <c r="H237" s="32">
        <f>ROUND(IFERROR(AB90*D237,0),2)</f>
        <v>481382.49</v>
      </c>
      <c r="I237" s="33">
        <f>ROUND(IFERROR(AB221*(SUM(D237:E237)),0),2)</f>
        <v>481382.49</v>
      </c>
      <c r="J237" s="34">
        <f t="shared" si="103"/>
        <v>481382.49</v>
      </c>
      <c r="K237" s="33">
        <f t="shared" si="90"/>
        <v>0</v>
      </c>
      <c r="L237" s="38">
        <f t="shared" si="91"/>
        <v>0</v>
      </c>
      <c r="M237" s="33">
        <f t="shared" si="92"/>
        <v>0</v>
      </c>
      <c r="N237" s="39">
        <f t="shared" si="93"/>
        <v>0</v>
      </c>
      <c r="O237" s="32">
        <f t="shared" si="94"/>
        <v>481382.49</v>
      </c>
      <c r="P237" s="33">
        <f t="shared" si="94"/>
        <v>0</v>
      </c>
      <c r="Q237" s="43">
        <f t="shared" si="95"/>
        <v>0.295194652909319</v>
      </c>
      <c r="AT237" s="31">
        <v>201709</v>
      </c>
      <c r="AU237" s="32">
        <v>0</v>
      </c>
      <c r="AV237" s="33">
        <f>IFERROR(BT16,0)</f>
        <v>0</v>
      </c>
      <c r="AW237" s="33">
        <f>IFERROR(BT108,0)</f>
        <v>0</v>
      </c>
      <c r="AX237" s="33">
        <f>IFERROR([11]商业三者013大赔案!BP17,0)</f>
        <v>0</v>
      </c>
      <c r="AY237" s="33">
        <f>IFERROR([11]商业三者013大赔案!BP56,0)</f>
        <v>0</v>
      </c>
      <c r="AZ237" s="32">
        <f>ROUND(IFERROR(BT90*AV237,0),2)</f>
        <v>0</v>
      </c>
      <c r="BA237" s="33">
        <f>ROUND(IFERROR(BT221*(SUM(AV237:AW237)),0),2)</f>
        <v>0</v>
      </c>
      <c r="BB237" s="37">
        <f t="shared" si="96"/>
        <v>0</v>
      </c>
      <c r="BC237" s="33">
        <f t="shared" si="97"/>
        <v>0</v>
      </c>
      <c r="BD237" s="38">
        <f t="shared" si="98"/>
        <v>0</v>
      </c>
      <c r="BE237" s="33">
        <f t="shared" si="99"/>
        <v>0</v>
      </c>
      <c r="BF237" s="33">
        <f t="shared" si="100"/>
        <v>0</v>
      </c>
      <c r="BG237" s="32">
        <f t="shared" si="101"/>
        <v>0</v>
      </c>
      <c r="BH237" s="33">
        <f t="shared" si="101"/>
        <v>0</v>
      </c>
      <c r="BI237" s="43">
        <f t="shared" si="102"/>
        <v>0</v>
      </c>
    </row>
    <row r="238" ht="15" customHeight="1" outlineLevel="1" spans="2:61">
      <c r="B238" s="31">
        <v>201812</v>
      </c>
      <c r="C238" s="32">
        <v>1881414.69</v>
      </c>
      <c r="D238" s="33">
        <v>1550628.45</v>
      </c>
      <c r="E238" s="33">
        <f>IFERROR(AA109,0)</f>
        <v>0</v>
      </c>
      <c r="F238" s="33">
        <f>IFERROR([11]商业三者013大赔案!AA18,0)</f>
        <v>0</v>
      </c>
      <c r="G238" s="33">
        <f>IFERROR([11]商业三者013大赔案!AA57,0)</f>
        <v>0</v>
      </c>
      <c r="H238" s="32">
        <f>ROUND(IFERROR(AA90*D238,0),2)</f>
        <v>1550628.45</v>
      </c>
      <c r="I238" s="33">
        <f>ROUND(IFERROR(AA221*(SUM(D238:E238)),0),2)</f>
        <v>1550628.45</v>
      </c>
      <c r="J238" s="34">
        <f t="shared" si="103"/>
        <v>1550628.45</v>
      </c>
      <c r="K238" s="33">
        <f t="shared" si="90"/>
        <v>0</v>
      </c>
      <c r="L238" s="38">
        <f t="shared" si="91"/>
        <v>0</v>
      </c>
      <c r="M238" s="33">
        <f t="shared" si="92"/>
        <v>0</v>
      </c>
      <c r="N238" s="39">
        <f t="shared" si="93"/>
        <v>0</v>
      </c>
      <c r="O238" s="32">
        <f t="shared" si="94"/>
        <v>1550628.45</v>
      </c>
      <c r="P238" s="33">
        <f t="shared" si="94"/>
        <v>0</v>
      </c>
      <c r="Q238" s="43">
        <f t="shared" si="95"/>
        <v>0.824182174319049</v>
      </c>
      <c r="AT238" s="31">
        <v>201712</v>
      </c>
      <c r="AU238" s="32">
        <v>0</v>
      </c>
      <c r="AV238" s="33">
        <f>IFERROR(BS17,0)</f>
        <v>0</v>
      </c>
      <c r="AW238" s="33">
        <f>IFERROR(BS109,0)</f>
        <v>0</v>
      </c>
      <c r="AX238" s="33">
        <f>IFERROR([11]商业三者013大赔案!BO18,0)</f>
        <v>0</v>
      </c>
      <c r="AY238" s="33">
        <f>IFERROR([11]商业三者013大赔案!BO57,0)</f>
        <v>0</v>
      </c>
      <c r="AZ238" s="32">
        <f>ROUND(IFERROR(BS90*AV238,0),2)</f>
        <v>0</v>
      </c>
      <c r="BA238" s="33">
        <f>ROUND(IFERROR(BS221*(SUM(AV238:AW238)),0),2)</f>
        <v>0</v>
      </c>
      <c r="BB238" s="37">
        <f t="shared" si="96"/>
        <v>0</v>
      </c>
      <c r="BC238" s="33">
        <f t="shared" si="97"/>
        <v>0</v>
      </c>
      <c r="BD238" s="38">
        <f t="shared" si="98"/>
        <v>0</v>
      </c>
      <c r="BE238" s="33">
        <f t="shared" si="99"/>
        <v>0</v>
      </c>
      <c r="BF238" s="33">
        <f t="shared" si="100"/>
        <v>0</v>
      </c>
      <c r="BG238" s="32">
        <f t="shared" si="101"/>
        <v>0</v>
      </c>
      <c r="BH238" s="33">
        <f t="shared" si="101"/>
        <v>0</v>
      </c>
      <c r="BI238" s="43">
        <f t="shared" si="102"/>
        <v>0</v>
      </c>
    </row>
    <row r="239" ht="15" customHeight="1" outlineLevel="1" spans="2:61">
      <c r="B239" s="31">
        <v>201903</v>
      </c>
      <c r="C239" s="32">
        <v>2058190.42</v>
      </c>
      <c r="D239" s="33">
        <v>1559702.84</v>
      </c>
      <c r="E239" s="33">
        <f>IFERROR(Z110,0)</f>
        <v>0</v>
      </c>
      <c r="F239" s="33">
        <f>IFERROR([11]商业三者013大赔案!Z19,0)</f>
        <v>0</v>
      </c>
      <c r="G239" s="33">
        <f>IFERROR([11]商业三者013大赔案!Z58,0)</f>
        <v>0</v>
      </c>
      <c r="H239" s="32">
        <f>ROUND(IFERROR(Z90*D239,0),2)</f>
        <v>1559702.84</v>
      </c>
      <c r="I239" s="33">
        <f>ROUND(IFERROR(Z221*(SUM(D239:E239)),0),2)</f>
        <v>1559702.84</v>
      </c>
      <c r="J239" s="34">
        <f t="shared" si="103"/>
        <v>1559702.84</v>
      </c>
      <c r="K239" s="33">
        <f t="shared" si="90"/>
        <v>0</v>
      </c>
      <c r="L239" s="38">
        <f t="shared" si="91"/>
        <v>0</v>
      </c>
      <c r="M239" s="33">
        <f t="shared" si="92"/>
        <v>0</v>
      </c>
      <c r="N239" s="39">
        <f t="shared" si="93"/>
        <v>0</v>
      </c>
      <c r="O239" s="32">
        <f t="shared" si="94"/>
        <v>1559702.84</v>
      </c>
      <c r="P239" s="33">
        <f t="shared" si="94"/>
        <v>0</v>
      </c>
      <c r="Q239" s="43">
        <f t="shared" si="95"/>
        <v>0.757802983068982</v>
      </c>
      <c r="AT239" s="31">
        <v>201803</v>
      </c>
      <c r="AU239" s="32">
        <v>0</v>
      </c>
      <c r="AV239" s="33">
        <f>IFERROR(BR18,0)</f>
        <v>0</v>
      </c>
      <c r="AW239" s="33">
        <f>IFERROR(BR110,0)</f>
        <v>0</v>
      </c>
      <c r="AX239" s="33">
        <f>IFERROR([11]商业三者013大赔案!BN19,0)</f>
        <v>0</v>
      </c>
      <c r="AY239" s="33">
        <f>IFERROR([11]商业三者013大赔案!BN58,0)</f>
        <v>0</v>
      </c>
      <c r="AZ239" s="32">
        <f>ROUND(IFERROR(BR90*AV239,0),2)</f>
        <v>0</v>
      </c>
      <c r="BA239" s="33">
        <f>ROUND(IFERROR(BR221*(SUM(AV239:AW239)),0),2)</f>
        <v>0</v>
      </c>
      <c r="BB239" s="37">
        <f t="shared" si="96"/>
        <v>0</v>
      </c>
      <c r="BC239" s="33">
        <f t="shared" si="97"/>
        <v>0</v>
      </c>
      <c r="BD239" s="38">
        <f t="shared" si="98"/>
        <v>0</v>
      </c>
      <c r="BE239" s="33">
        <f t="shared" si="99"/>
        <v>0</v>
      </c>
      <c r="BF239" s="33">
        <f t="shared" si="100"/>
        <v>0</v>
      </c>
      <c r="BG239" s="32">
        <f t="shared" si="101"/>
        <v>0</v>
      </c>
      <c r="BH239" s="33">
        <f t="shared" si="101"/>
        <v>0</v>
      </c>
      <c r="BI239" s="43">
        <f t="shared" si="102"/>
        <v>0</v>
      </c>
    </row>
    <row r="240" ht="15" customHeight="1" outlineLevel="1" spans="2:61">
      <c r="B240" s="31">
        <v>201906</v>
      </c>
      <c r="C240" s="32">
        <v>3333287.32</v>
      </c>
      <c r="D240" s="33">
        <v>1636437.77</v>
      </c>
      <c r="E240" s="33">
        <f>IFERROR(Y111,0)</f>
        <v>0</v>
      </c>
      <c r="F240" s="33">
        <f>IFERROR([11]商业三者013大赔案!Y20,0)</f>
        <v>0</v>
      </c>
      <c r="G240" s="33">
        <f>IFERROR([11]商业三者013大赔案!Y59,0)</f>
        <v>0</v>
      </c>
      <c r="H240" s="32">
        <f>ROUND(IFERROR(Y90*D240,0),2)</f>
        <v>1636437.77</v>
      </c>
      <c r="I240" s="33">
        <f>ROUND(IFERROR(Y221*(SUM(D240:E240)),0),2)</f>
        <v>1636437.77</v>
      </c>
      <c r="J240" s="34">
        <f t="shared" si="103"/>
        <v>1636437.77</v>
      </c>
      <c r="K240" s="33">
        <f t="shared" si="90"/>
        <v>0</v>
      </c>
      <c r="L240" s="38">
        <f t="shared" si="91"/>
        <v>0</v>
      </c>
      <c r="M240" s="33">
        <f t="shared" si="92"/>
        <v>0</v>
      </c>
      <c r="N240" s="39">
        <f t="shared" si="93"/>
        <v>0</v>
      </c>
      <c r="O240" s="32">
        <f t="shared" si="94"/>
        <v>1636437.77</v>
      </c>
      <c r="P240" s="33">
        <f t="shared" si="94"/>
        <v>0</v>
      </c>
      <c r="Q240" s="43">
        <f t="shared" si="95"/>
        <v>0.490938107909642</v>
      </c>
      <c r="AT240" s="31">
        <v>201806</v>
      </c>
      <c r="AU240" s="32">
        <v>0</v>
      </c>
      <c r="AV240" s="33">
        <f>IFERROR(BQ19,0)</f>
        <v>0</v>
      </c>
      <c r="AW240" s="33">
        <f>IFERROR(BQ111,0)</f>
        <v>0</v>
      </c>
      <c r="AX240" s="33">
        <f>IFERROR([11]商业三者013大赔案!BM20,0)</f>
        <v>0</v>
      </c>
      <c r="AY240" s="33">
        <f>IFERROR([11]商业三者013大赔案!BM59,0)</f>
        <v>0</v>
      </c>
      <c r="AZ240" s="32">
        <f>ROUND(IFERROR(BQ90*AV240,0),2)</f>
        <v>0</v>
      </c>
      <c r="BA240" s="33">
        <f>ROUND(IFERROR(BQ221*(SUM(AV240:AW240)),0),2)</f>
        <v>0</v>
      </c>
      <c r="BB240" s="37">
        <f t="shared" si="96"/>
        <v>0</v>
      </c>
      <c r="BC240" s="33">
        <f t="shared" si="97"/>
        <v>0</v>
      </c>
      <c r="BD240" s="38">
        <f t="shared" si="98"/>
        <v>0</v>
      </c>
      <c r="BE240" s="33">
        <f t="shared" si="99"/>
        <v>0</v>
      </c>
      <c r="BF240" s="33">
        <f t="shared" si="100"/>
        <v>0</v>
      </c>
      <c r="BG240" s="32">
        <f t="shared" si="101"/>
        <v>0</v>
      </c>
      <c r="BH240" s="33">
        <f t="shared" si="101"/>
        <v>0</v>
      </c>
      <c r="BI240" s="43">
        <f t="shared" si="102"/>
        <v>0</v>
      </c>
    </row>
    <row r="241" ht="15" customHeight="1" outlineLevel="1" spans="2:61">
      <c r="B241" s="31">
        <v>201909</v>
      </c>
      <c r="C241" s="32">
        <v>6052926.22</v>
      </c>
      <c r="D241" s="33">
        <v>4738506.29</v>
      </c>
      <c r="E241" s="33">
        <f>IFERROR(X112,0)</f>
        <v>0</v>
      </c>
      <c r="F241" s="33">
        <f>IFERROR([11]商业三者013大赔案!X21,0)</f>
        <v>0</v>
      </c>
      <c r="G241" s="33">
        <f>IFERROR([11]商业三者013大赔案!X60,0)</f>
        <v>0</v>
      </c>
      <c r="H241" s="32">
        <f>ROUND(IFERROR(X90*D241,0),2)</f>
        <v>4738506.29</v>
      </c>
      <c r="I241" s="33">
        <f>ROUND(IFERROR(X221*(SUM(D241:E241)),0),2)</f>
        <v>4738506.29</v>
      </c>
      <c r="J241" s="34">
        <f t="shared" si="103"/>
        <v>4738506.29</v>
      </c>
      <c r="K241" s="33">
        <f t="shared" si="90"/>
        <v>0</v>
      </c>
      <c r="L241" s="38">
        <f t="shared" si="91"/>
        <v>0</v>
      </c>
      <c r="M241" s="33">
        <f t="shared" si="92"/>
        <v>0</v>
      </c>
      <c r="N241" s="39">
        <f t="shared" si="93"/>
        <v>0</v>
      </c>
      <c r="O241" s="32">
        <f t="shared" si="94"/>
        <v>4738506.29</v>
      </c>
      <c r="P241" s="33">
        <f t="shared" si="94"/>
        <v>0</v>
      </c>
      <c r="Q241" s="43">
        <f t="shared" si="95"/>
        <v>0.782845539128346</v>
      </c>
      <c r="AT241" s="31">
        <v>201809</v>
      </c>
      <c r="AU241" s="32">
        <v>0</v>
      </c>
      <c r="AV241" s="33">
        <f>IFERROR(BP20,0)</f>
        <v>0</v>
      </c>
      <c r="AW241" s="33">
        <f>IFERROR(BP112,0)</f>
        <v>0</v>
      </c>
      <c r="AX241" s="33">
        <f>IFERROR([11]商业三者013大赔案!BL21,0)</f>
        <v>0</v>
      </c>
      <c r="AY241" s="33">
        <f>IFERROR([11]商业三者013大赔案!BL60,0)</f>
        <v>0</v>
      </c>
      <c r="AZ241" s="32">
        <f>ROUND(IFERROR(BP90*AV241,0),2)</f>
        <v>0</v>
      </c>
      <c r="BA241" s="33">
        <f>ROUND(IFERROR(BP221*(SUM(AV241:AW241)),0),2)</f>
        <v>0</v>
      </c>
      <c r="BB241" s="37">
        <f t="shared" si="96"/>
        <v>0</v>
      </c>
      <c r="BC241" s="33">
        <f t="shared" si="97"/>
        <v>0</v>
      </c>
      <c r="BD241" s="38">
        <f t="shared" si="98"/>
        <v>0</v>
      </c>
      <c r="BE241" s="33">
        <f t="shared" si="99"/>
        <v>0</v>
      </c>
      <c r="BF241" s="33">
        <f t="shared" si="100"/>
        <v>0</v>
      </c>
      <c r="BG241" s="32">
        <f t="shared" si="101"/>
        <v>0</v>
      </c>
      <c r="BH241" s="33">
        <f t="shared" si="101"/>
        <v>0</v>
      </c>
      <c r="BI241" s="43">
        <f t="shared" si="102"/>
        <v>0</v>
      </c>
    </row>
    <row r="242" ht="15" customHeight="1" outlineLevel="1" spans="2:61">
      <c r="B242" s="31">
        <v>201912</v>
      </c>
      <c r="C242" s="32">
        <v>11753796.79</v>
      </c>
      <c r="D242" s="33">
        <v>7317781.82</v>
      </c>
      <c r="E242" s="33">
        <f>IFERROR(W113,0)</f>
        <v>0</v>
      </c>
      <c r="F242" s="33">
        <f>IFERROR([11]商业三者013大赔案!W22,0)</f>
        <v>0</v>
      </c>
      <c r="G242" s="33">
        <f>IFERROR([11]商业三者013大赔案!W61,0)</f>
        <v>0</v>
      </c>
      <c r="H242" s="32">
        <f>ROUND(IFERROR(W90*D242,0),2)</f>
        <v>7317781.82</v>
      </c>
      <c r="I242" s="33">
        <f>ROUND(IFERROR(W221*(SUM(D242:E242)),0),2)</f>
        <v>7317781.82</v>
      </c>
      <c r="J242" s="34">
        <f t="shared" si="103"/>
        <v>7317781.82</v>
      </c>
      <c r="K242" s="33">
        <f t="shared" si="90"/>
        <v>0</v>
      </c>
      <c r="L242" s="38">
        <f t="shared" si="91"/>
        <v>0</v>
      </c>
      <c r="M242" s="33">
        <f t="shared" si="92"/>
        <v>0</v>
      </c>
      <c r="N242" s="39">
        <f t="shared" si="93"/>
        <v>0</v>
      </c>
      <c r="O242" s="32">
        <f t="shared" si="94"/>
        <v>7317781.82</v>
      </c>
      <c r="P242" s="33">
        <f t="shared" si="94"/>
        <v>0</v>
      </c>
      <c r="Q242" s="43">
        <f t="shared" si="95"/>
        <v>0.622588764357904</v>
      </c>
      <c r="AT242" s="31">
        <v>201812</v>
      </c>
      <c r="AU242" s="32">
        <v>0</v>
      </c>
      <c r="AV242" s="33">
        <f>IFERROR(BO21,0)</f>
        <v>0</v>
      </c>
      <c r="AW242" s="33">
        <f>IFERROR(BO113,0)</f>
        <v>0</v>
      </c>
      <c r="AX242" s="33">
        <f>IFERROR([11]商业三者013大赔案!BK22,0)</f>
        <v>0</v>
      </c>
      <c r="AY242" s="33">
        <f>IFERROR([11]商业三者013大赔案!BK61,0)</f>
        <v>0</v>
      </c>
      <c r="AZ242" s="32">
        <f>ROUND(IFERROR(BO90*AV242,0),2)</f>
        <v>0</v>
      </c>
      <c r="BA242" s="33">
        <f>ROUND(IFERROR(BO221*(SUM(AV242:AW242)),0),2)</f>
        <v>0</v>
      </c>
      <c r="BB242" s="37">
        <f t="shared" si="96"/>
        <v>0</v>
      </c>
      <c r="BC242" s="33">
        <f t="shared" si="97"/>
        <v>0</v>
      </c>
      <c r="BD242" s="38">
        <f t="shared" si="98"/>
        <v>0</v>
      </c>
      <c r="BE242" s="33">
        <f t="shared" si="99"/>
        <v>0</v>
      </c>
      <c r="BF242" s="33">
        <f t="shared" si="100"/>
        <v>0</v>
      </c>
      <c r="BG242" s="32">
        <f t="shared" si="101"/>
        <v>0</v>
      </c>
      <c r="BH242" s="33">
        <f t="shared" si="101"/>
        <v>0</v>
      </c>
      <c r="BI242" s="43">
        <f t="shared" si="102"/>
        <v>0</v>
      </c>
    </row>
    <row r="243" ht="15" customHeight="1" outlineLevel="1" spans="2:61">
      <c r="B243" s="31">
        <v>202003</v>
      </c>
      <c r="C243" s="32">
        <v>16421368.68</v>
      </c>
      <c r="D243" s="33">
        <v>9516592.59</v>
      </c>
      <c r="E243" s="33">
        <f>IFERROR(V114,0)</f>
        <v>0</v>
      </c>
      <c r="F243" s="33">
        <f>IFERROR([11]商业三者013大赔案!V23,0)</f>
        <v>0</v>
      </c>
      <c r="G243" s="33">
        <f>IFERROR([11]商业三者013大赔案!V62,0)</f>
        <v>0</v>
      </c>
      <c r="H243" s="32">
        <f>ROUND(IFERROR(V90*D243,0),2)</f>
        <v>9516592.59</v>
      </c>
      <c r="I243" s="33">
        <f>ROUND(IFERROR(V221*(SUM(D243:E243)),0),2)</f>
        <v>9516592.59</v>
      </c>
      <c r="J243" s="34">
        <f t="shared" si="103"/>
        <v>9516592.59</v>
      </c>
      <c r="K243" s="33">
        <f t="shared" si="90"/>
        <v>0</v>
      </c>
      <c r="L243" s="38">
        <f t="shared" si="91"/>
        <v>0</v>
      </c>
      <c r="M243" s="33">
        <f t="shared" si="92"/>
        <v>0</v>
      </c>
      <c r="N243" s="39">
        <f t="shared" si="93"/>
        <v>0</v>
      </c>
      <c r="O243" s="32">
        <f t="shared" si="94"/>
        <v>9516592.59</v>
      </c>
      <c r="P243" s="33">
        <f t="shared" si="94"/>
        <v>0</v>
      </c>
      <c r="Q243" s="43">
        <f t="shared" si="95"/>
        <v>0.579524933362619</v>
      </c>
      <c r="AT243" s="31">
        <v>201903</v>
      </c>
      <c r="AU243" s="32">
        <v>0</v>
      </c>
      <c r="AV243" s="33">
        <f>IFERROR(BN22,0)</f>
        <v>0</v>
      </c>
      <c r="AW243" s="33">
        <f>IFERROR(BN114,0)</f>
        <v>0</v>
      </c>
      <c r="AX243" s="33">
        <f>IFERROR([11]商业三者013大赔案!BJ23,0)</f>
        <v>0</v>
      </c>
      <c r="AY243" s="33">
        <f>IFERROR([11]商业三者013大赔案!BJ62,0)</f>
        <v>0</v>
      </c>
      <c r="AZ243" s="32">
        <f>ROUND(IFERROR(BN90*AV243,0),2)</f>
        <v>0</v>
      </c>
      <c r="BA243" s="33">
        <f>ROUND(IFERROR(BN221*(SUM(AV243:AW243)),0),2)</f>
        <v>0</v>
      </c>
      <c r="BB243" s="37">
        <f t="shared" si="96"/>
        <v>0</v>
      </c>
      <c r="BC243" s="33">
        <f t="shared" si="97"/>
        <v>0</v>
      </c>
      <c r="BD243" s="38">
        <f t="shared" si="98"/>
        <v>0</v>
      </c>
      <c r="BE243" s="33">
        <f t="shared" si="99"/>
        <v>0</v>
      </c>
      <c r="BF243" s="33">
        <f t="shared" si="100"/>
        <v>0</v>
      </c>
      <c r="BG243" s="32">
        <f t="shared" si="101"/>
        <v>0</v>
      </c>
      <c r="BH243" s="33">
        <f t="shared" si="101"/>
        <v>0</v>
      </c>
      <c r="BI243" s="43">
        <f t="shared" si="102"/>
        <v>0</v>
      </c>
    </row>
    <row r="244" ht="15" customHeight="1" outlineLevel="1" spans="2:61">
      <c r="B244" s="31">
        <v>202006</v>
      </c>
      <c r="C244" s="32">
        <v>21071803.17</v>
      </c>
      <c r="D244" s="33">
        <v>12507510.13</v>
      </c>
      <c r="E244" s="33">
        <f>IFERROR(U115,0)</f>
        <v>0</v>
      </c>
      <c r="F244" s="33">
        <f>IFERROR([11]商业三者013大赔案!U24,0)</f>
        <v>0</v>
      </c>
      <c r="G244" s="33">
        <f>IFERROR([11]商业三者013大赔案!U63,0)</f>
        <v>0</v>
      </c>
      <c r="H244" s="32">
        <f>ROUND(IFERROR(U90*D244,0),2)</f>
        <v>12507510.13</v>
      </c>
      <c r="I244" s="33">
        <f>ROUND(IFERROR(U221*(SUM(D244:E244)),0),2)</f>
        <v>12507510.13</v>
      </c>
      <c r="J244" s="34">
        <f t="shared" si="103"/>
        <v>12507510.13</v>
      </c>
      <c r="K244" s="33">
        <f t="shared" si="90"/>
        <v>0</v>
      </c>
      <c r="L244" s="38">
        <f t="shared" si="91"/>
        <v>0</v>
      </c>
      <c r="M244" s="33">
        <f t="shared" si="92"/>
        <v>0</v>
      </c>
      <c r="N244" s="39">
        <f t="shared" si="93"/>
        <v>0</v>
      </c>
      <c r="O244" s="32">
        <f t="shared" si="94"/>
        <v>12507510.13</v>
      </c>
      <c r="P244" s="33">
        <f t="shared" si="94"/>
        <v>0</v>
      </c>
      <c r="Q244" s="43">
        <f t="shared" si="95"/>
        <v>0.593566199773875</v>
      </c>
      <c r="AT244" s="31">
        <v>201906</v>
      </c>
      <c r="AU244" s="32">
        <v>0</v>
      </c>
      <c r="AV244" s="33">
        <f>IFERROR(BM23,0)</f>
        <v>0</v>
      </c>
      <c r="AW244" s="33">
        <f>IFERROR(BM115,0)</f>
        <v>0</v>
      </c>
      <c r="AX244" s="33">
        <f>IFERROR([11]商业三者013大赔案!BI24,0)</f>
        <v>0</v>
      </c>
      <c r="AY244" s="33">
        <f>IFERROR([11]商业三者013大赔案!BI63,0)</f>
        <v>0</v>
      </c>
      <c r="AZ244" s="32">
        <f>ROUND(IFERROR(BM90*AV244,0),2)</f>
        <v>0</v>
      </c>
      <c r="BA244" s="33">
        <f>ROUND(IFERROR(BM221*(SUM(AV244:AW244)),0),2)</f>
        <v>0</v>
      </c>
      <c r="BB244" s="37">
        <f t="shared" si="96"/>
        <v>0</v>
      </c>
      <c r="BC244" s="33">
        <f t="shared" si="97"/>
        <v>0</v>
      </c>
      <c r="BD244" s="38">
        <f t="shared" si="98"/>
        <v>0</v>
      </c>
      <c r="BE244" s="33">
        <f t="shared" si="99"/>
        <v>0</v>
      </c>
      <c r="BF244" s="33">
        <f t="shared" si="100"/>
        <v>0</v>
      </c>
      <c r="BG244" s="32">
        <f t="shared" si="101"/>
        <v>0</v>
      </c>
      <c r="BH244" s="33">
        <f t="shared" si="101"/>
        <v>0</v>
      </c>
      <c r="BI244" s="43">
        <f t="shared" si="102"/>
        <v>0</v>
      </c>
    </row>
    <row r="245" ht="15" customHeight="1" outlineLevel="1" spans="2:61">
      <c r="B245" s="31">
        <v>202009</v>
      </c>
      <c r="C245" s="32">
        <v>26730529.77</v>
      </c>
      <c r="D245" s="33">
        <v>18290428.99</v>
      </c>
      <c r="E245" s="33">
        <f>IFERROR(T116,0)</f>
        <v>0</v>
      </c>
      <c r="F245" s="33">
        <f>IFERROR([11]商业三者013大赔案!T25,0)</f>
        <v>0</v>
      </c>
      <c r="G245" s="33">
        <f>IFERROR([11]商业三者013大赔案!T64,0)</f>
        <v>0</v>
      </c>
      <c r="H245" s="32">
        <f>ROUND(IFERROR(T90*D245,0),2)</f>
        <v>18290428.99</v>
      </c>
      <c r="I245" s="33">
        <f>ROUND(IFERROR(T221*(SUM(D245:E245)),0),2)</f>
        <v>18290428.99</v>
      </c>
      <c r="J245" s="34">
        <f t="shared" si="103"/>
        <v>18290428.99</v>
      </c>
      <c r="K245" s="33">
        <f t="shared" si="90"/>
        <v>0</v>
      </c>
      <c r="L245" s="38">
        <f t="shared" si="91"/>
        <v>0</v>
      </c>
      <c r="M245" s="33">
        <f t="shared" si="92"/>
        <v>0</v>
      </c>
      <c r="N245" s="39">
        <f t="shared" si="93"/>
        <v>0</v>
      </c>
      <c r="O245" s="32">
        <f t="shared" si="94"/>
        <v>18290428.99</v>
      </c>
      <c r="P245" s="33">
        <f t="shared" si="94"/>
        <v>0</v>
      </c>
      <c r="Q245" s="43">
        <f t="shared" si="95"/>
        <v>0.684252394074418</v>
      </c>
      <c r="AT245" s="31">
        <v>201909</v>
      </c>
      <c r="AU245" s="32">
        <v>0</v>
      </c>
      <c r="AV245" s="33">
        <f>IFERROR(BL24,0)</f>
        <v>0</v>
      </c>
      <c r="AW245" s="33">
        <f>IFERROR(BL116,0)</f>
        <v>0</v>
      </c>
      <c r="AX245" s="33">
        <f>IFERROR([11]商业三者013大赔案!BH25,0)</f>
        <v>0</v>
      </c>
      <c r="AY245" s="33">
        <f>IFERROR([11]商业三者013大赔案!BH64,0)</f>
        <v>0</v>
      </c>
      <c r="AZ245" s="32">
        <f>ROUND(IFERROR(BL90*AV245,0),2)</f>
        <v>0</v>
      </c>
      <c r="BA245" s="33">
        <f>ROUND(IFERROR(BL221*(SUM(AV245:AW245)),0),2)</f>
        <v>0</v>
      </c>
      <c r="BB245" s="37">
        <f t="shared" si="96"/>
        <v>0</v>
      </c>
      <c r="BC245" s="33">
        <f t="shared" si="97"/>
        <v>0</v>
      </c>
      <c r="BD245" s="38">
        <f t="shared" si="98"/>
        <v>0</v>
      </c>
      <c r="BE245" s="33">
        <f t="shared" si="99"/>
        <v>0</v>
      </c>
      <c r="BF245" s="33">
        <f t="shared" si="100"/>
        <v>0</v>
      </c>
      <c r="BG245" s="32">
        <f t="shared" si="101"/>
        <v>0</v>
      </c>
      <c r="BH245" s="33">
        <f t="shared" si="101"/>
        <v>0</v>
      </c>
      <c r="BI245" s="43">
        <f t="shared" si="102"/>
        <v>0</v>
      </c>
    </row>
    <row r="246" ht="15" customHeight="1" outlineLevel="1" spans="2:61">
      <c r="B246" s="31">
        <v>202012</v>
      </c>
      <c r="C246" s="32">
        <v>29667514.56</v>
      </c>
      <c r="D246" s="33">
        <v>19026255.89</v>
      </c>
      <c r="E246" s="33">
        <f>IFERROR(S117,0)</f>
        <v>0</v>
      </c>
      <c r="F246" s="33">
        <f>IFERROR([11]商业三者013大赔案!S26,0)</f>
        <v>0</v>
      </c>
      <c r="G246" s="33">
        <f>IFERROR([11]商业三者013大赔案!S65,0)</f>
        <v>0</v>
      </c>
      <c r="H246" s="32">
        <f>ROUND(IFERROR(S90*D246,0),2)</f>
        <v>19026255.89</v>
      </c>
      <c r="I246" s="33">
        <f>ROUND(IFERROR(S221*(SUM(D246:E246)),0),2)</f>
        <v>19026255.89</v>
      </c>
      <c r="J246" s="34">
        <f t="shared" si="103"/>
        <v>19026255.89</v>
      </c>
      <c r="K246" s="33">
        <f t="shared" si="90"/>
        <v>0</v>
      </c>
      <c r="L246" s="38">
        <f t="shared" si="91"/>
        <v>0</v>
      </c>
      <c r="M246" s="33">
        <f t="shared" si="92"/>
        <v>0</v>
      </c>
      <c r="N246" s="39">
        <f t="shared" si="93"/>
        <v>0</v>
      </c>
      <c r="O246" s="32">
        <f t="shared" si="94"/>
        <v>19026255.89</v>
      </c>
      <c r="P246" s="33">
        <f t="shared" si="94"/>
        <v>0</v>
      </c>
      <c r="Q246" s="43">
        <f t="shared" si="95"/>
        <v>0.641316138954648</v>
      </c>
      <c r="AT246" s="31">
        <v>201912</v>
      </c>
      <c r="AU246" s="32">
        <v>0</v>
      </c>
      <c r="AV246" s="33">
        <f>IFERROR(BK25,0)</f>
        <v>0</v>
      </c>
      <c r="AW246" s="33">
        <f>IFERROR(BK117,0)</f>
        <v>0</v>
      </c>
      <c r="AX246" s="33">
        <f>IFERROR([11]商业三者013大赔案!BG26,0)</f>
        <v>0</v>
      </c>
      <c r="AY246" s="33">
        <f>IFERROR([11]商业三者013大赔案!BG65,0)</f>
        <v>0</v>
      </c>
      <c r="AZ246" s="32">
        <f>ROUND(IFERROR(BK90*AV246,0),2)</f>
        <v>0</v>
      </c>
      <c r="BA246" s="33">
        <f>ROUND(IFERROR(BK221*(SUM(AV246:AW246)),0),2)</f>
        <v>0</v>
      </c>
      <c r="BB246" s="37">
        <f t="shared" si="96"/>
        <v>0</v>
      </c>
      <c r="BC246" s="33">
        <f t="shared" si="97"/>
        <v>0</v>
      </c>
      <c r="BD246" s="38">
        <f t="shared" si="98"/>
        <v>0</v>
      </c>
      <c r="BE246" s="33">
        <f t="shared" si="99"/>
        <v>0</v>
      </c>
      <c r="BF246" s="33">
        <f t="shared" si="100"/>
        <v>0</v>
      </c>
      <c r="BG246" s="32">
        <f t="shared" si="101"/>
        <v>0</v>
      </c>
      <c r="BH246" s="33">
        <f t="shared" si="101"/>
        <v>0</v>
      </c>
      <c r="BI246" s="43">
        <f t="shared" si="102"/>
        <v>0</v>
      </c>
    </row>
    <row r="247" ht="15" customHeight="1" outlineLevel="1" spans="2:61">
      <c r="B247" s="31">
        <v>202103</v>
      </c>
      <c r="C247" s="32">
        <v>32213235.22</v>
      </c>
      <c r="D247" s="33">
        <v>23314285.12</v>
      </c>
      <c r="E247" s="33">
        <f>IFERROR(R118,0)</f>
        <v>0</v>
      </c>
      <c r="F247" s="33">
        <f>IFERROR([11]商业三者013大赔案!R27,0)</f>
        <v>0</v>
      </c>
      <c r="G247" s="33">
        <f>IFERROR([11]商业三者013大赔案!R66,0)</f>
        <v>0</v>
      </c>
      <c r="H247" s="32">
        <f>ROUND(IFERROR(R90*D247,0),2)</f>
        <v>23314285.12</v>
      </c>
      <c r="I247" s="33">
        <f>ROUND(IFERROR(R221*(SUM(D247:E247)),0),2)</f>
        <v>23314285.12</v>
      </c>
      <c r="J247" s="34">
        <f t="shared" si="103"/>
        <v>23314285.12</v>
      </c>
      <c r="K247" s="33">
        <f t="shared" si="90"/>
        <v>0</v>
      </c>
      <c r="L247" s="38">
        <f t="shared" si="91"/>
        <v>0</v>
      </c>
      <c r="M247" s="33">
        <f t="shared" si="92"/>
        <v>0</v>
      </c>
      <c r="N247" s="39">
        <f t="shared" si="93"/>
        <v>0</v>
      </c>
      <c r="O247" s="32">
        <f t="shared" si="94"/>
        <v>23314285.12</v>
      </c>
      <c r="P247" s="33">
        <f t="shared" si="94"/>
        <v>0</v>
      </c>
      <c r="Q247" s="43">
        <f t="shared" si="95"/>
        <v>0.723748638122663</v>
      </c>
      <c r="AT247" s="31">
        <v>202003</v>
      </c>
      <c r="AU247" s="32">
        <v>0</v>
      </c>
      <c r="AV247" s="33">
        <f>IFERROR(BJ26,0)</f>
        <v>0</v>
      </c>
      <c r="AW247" s="33">
        <f>IFERROR(BJ118,0)</f>
        <v>0</v>
      </c>
      <c r="AX247" s="33">
        <f>IFERROR([11]商业三者013大赔案!BF27,0)</f>
        <v>0</v>
      </c>
      <c r="AY247" s="33">
        <f>IFERROR([11]商业三者013大赔案!BF66,0)</f>
        <v>0</v>
      </c>
      <c r="AZ247" s="32">
        <f>ROUND(IFERROR(BJ90*AV247,0),2)</f>
        <v>0</v>
      </c>
      <c r="BA247" s="33">
        <f>ROUND(IFERROR(BJ221*(SUM(AV247:AW247)),0),2)</f>
        <v>0</v>
      </c>
      <c r="BB247" s="37">
        <f t="shared" si="96"/>
        <v>0</v>
      </c>
      <c r="BC247" s="33">
        <f t="shared" si="97"/>
        <v>0</v>
      </c>
      <c r="BD247" s="38">
        <f t="shared" si="98"/>
        <v>0</v>
      </c>
      <c r="BE247" s="33">
        <f t="shared" si="99"/>
        <v>0</v>
      </c>
      <c r="BF247" s="33">
        <f t="shared" si="100"/>
        <v>0</v>
      </c>
      <c r="BG247" s="32">
        <f t="shared" si="101"/>
        <v>0</v>
      </c>
      <c r="BH247" s="33">
        <f t="shared" si="101"/>
        <v>0</v>
      </c>
      <c r="BI247" s="43">
        <f t="shared" si="102"/>
        <v>0</v>
      </c>
    </row>
    <row r="248" ht="15" customHeight="1" outlineLevel="1" spans="2:61">
      <c r="B248" s="31">
        <v>202106</v>
      </c>
      <c r="C248" s="32">
        <v>36526872.05</v>
      </c>
      <c r="D248" s="33">
        <v>30977933.63</v>
      </c>
      <c r="E248" s="33">
        <f>IFERROR(Q119,0)</f>
        <v>0</v>
      </c>
      <c r="F248" s="33">
        <f>IFERROR([11]商业三者013大赔案!Q28,0)</f>
        <v>0</v>
      </c>
      <c r="G248" s="33">
        <f>IFERROR([11]商业三者013大赔案!Q67,0)</f>
        <v>0</v>
      </c>
      <c r="H248" s="32">
        <f>ROUND(IFERROR(Q90*D248,0),2)</f>
        <v>30977933.63</v>
      </c>
      <c r="I248" s="33">
        <f>ROUND(IFERROR(Q221*(SUM(D248:E248)),0),2)</f>
        <v>30977933.63</v>
      </c>
      <c r="J248" s="34">
        <f t="shared" si="103"/>
        <v>30977933.63</v>
      </c>
      <c r="K248" s="33">
        <f t="shared" si="90"/>
        <v>0</v>
      </c>
      <c r="L248" s="38">
        <f t="shared" si="91"/>
        <v>0</v>
      </c>
      <c r="M248" s="33">
        <f t="shared" si="92"/>
        <v>0</v>
      </c>
      <c r="N248" s="39">
        <f t="shared" si="93"/>
        <v>0</v>
      </c>
      <c r="O248" s="32">
        <f t="shared" si="94"/>
        <v>30977933.63</v>
      </c>
      <c r="P248" s="33">
        <f t="shared" si="94"/>
        <v>0</v>
      </c>
      <c r="Q248" s="43">
        <f t="shared" si="95"/>
        <v>0.848086131974172</v>
      </c>
      <c r="AT248" s="31">
        <v>202006</v>
      </c>
      <c r="AU248" s="32">
        <v>0</v>
      </c>
      <c r="AV248" s="33">
        <f>IFERROR(BI27,0)</f>
        <v>0</v>
      </c>
      <c r="AW248" s="33">
        <f>IFERROR(BI119,0)</f>
        <v>0</v>
      </c>
      <c r="AX248" s="33">
        <f>IFERROR([11]商业三者013大赔案!BE28,0)</f>
        <v>0</v>
      </c>
      <c r="AY248" s="33">
        <f>IFERROR([11]商业三者013大赔案!BE67,0)</f>
        <v>0</v>
      </c>
      <c r="AZ248" s="32">
        <f>ROUND(IFERROR(BI90*AV248,0),2)</f>
        <v>0</v>
      </c>
      <c r="BA248" s="33">
        <f>ROUND(IFERROR(BI221*(SUM(AV248:AW248)),0),2)</f>
        <v>0</v>
      </c>
      <c r="BB248" s="37">
        <f t="shared" si="96"/>
        <v>0</v>
      </c>
      <c r="BC248" s="33">
        <f t="shared" si="97"/>
        <v>0</v>
      </c>
      <c r="BD248" s="38">
        <f t="shared" si="98"/>
        <v>0</v>
      </c>
      <c r="BE248" s="33">
        <f t="shared" si="99"/>
        <v>0</v>
      </c>
      <c r="BF248" s="33">
        <f t="shared" si="100"/>
        <v>0</v>
      </c>
      <c r="BG248" s="32">
        <f t="shared" si="101"/>
        <v>0</v>
      </c>
      <c r="BH248" s="33">
        <f t="shared" si="101"/>
        <v>0</v>
      </c>
      <c r="BI248" s="43">
        <f t="shared" si="102"/>
        <v>0</v>
      </c>
    </row>
    <row r="249" ht="15" customHeight="1" outlineLevel="1" spans="2:61">
      <c r="B249" s="31">
        <v>202109</v>
      </c>
      <c r="C249" s="32">
        <v>38761205.57</v>
      </c>
      <c r="D249" s="33">
        <v>25599748.22</v>
      </c>
      <c r="E249" s="33">
        <f>IFERROR(P120,0)</f>
        <v>0</v>
      </c>
      <c r="F249" s="33">
        <f>IFERROR([11]商业三者013大赔案!P29,0)</f>
        <v>0</v>
      </c>
      <c r="G249" s="33">
        <f>IFERROR([11]商业三者013大赔案!P68,0)</f>
        <v>0</v>
      </c>
      <c r="H249" s="32">
        <f>ROUND(IFERROR(P90*D249,0),2)</f>
        <v>25599748.22</v>
      </c>
      <c r="I249" s="33">
        <f>ROUND(IFERROR(P221*(SUM(D249:E249)),0),2)</f>
        <v>25599748.22</v>
      </c>
      <c r="J249" s="34">
        <f t="shared" si="103"/>
        <v>25599748.22</v>
      </c>
      <c r="K249" s="33">
        <f t="shared" si="90"/>
        <v>0</v>
      </c>
      <c r="L249" s="38">
        <f t="shared" si="91"/>
        <v>0</v>
      </c>
      <c r="M249" s="33">
        <f t="shared" si="92"/>
        <v>0</v>
      </c>
      <c r="N249" s="39">
        <f t="shared" si="93"/>
        <v>0</v>
      </c>
      <c r="O249" s="32">
        <f t="shared" si="94"/>
        <v>25599748.22</v>
      </c>
      <c r="P249" s="33">
        <f t="shared" si="94"/>
        <v>0</v>
      </c>
      <c r="Q249" s="43">
        <f t="shared" si="95"/>
        <v>0.660447678124166</v>
      </c>
      <c r="AT249" s="31">
        <v>202009</v>
      </c>
      <c r="AU249" s="32">
        <v>0</v>
      </c>
      <c r="AV249" s="33">
        <f>IFERROR(BH28,0)</f>
        <v>0</v>
      </c>
      <c r="AW249" s="33">
        <f>IFERROR(BH120,0)</f>
        <v>0</v>
      </c>
      <c r="AX249" s="33">
        <f>IFERROR([11]商业三者013大赔案!BD29,0)</f>
        <v>0</v>
      </c>
      <c r="AY249" s="33">
        <f>IFERROR([11]商业三者013大赔案!BD68,0)</f>
        <v>0</v>
      </c>
      <c r="AZ249" s="32">
        <f>ROUND(IFERROR(BH90*AV249,0),2)</f>
        <v>0</v>
      </c>
      <c r="BA249" s="33">
        <f>ROUND(IFERROR(BH221*(SUM(AV249:AW249)),0),2)</f>
        <v>0</v>
      </c>
      <c r="BB249" s="37">
        <f t="shared" si="96"/>
        <v>0</v>
      </c>
      <c r="BC249" s="33">
        <f t="shared" si="97"/>
        <v>0</v>
      </c>
      <c r="BD249" s="38">
        <f t="shared" si="98"/>
        <v>0</v>
      </c>
      <c r="BE249" s="33">
        <f t="shared" si="99"/>
        <v>0</v>
      </c>
      <c r="BF249" s="33">
        <f t="shared" si="100"/>
        <v>0</v>
      </c>
      <c r="BG249" s="32">
        <f t="shared" si="101"/>
        <v>0</v>
      </c>
      <c r="BH249" s="33">
        <f t="shared" si="101"/>
        <v>0</v>
      </c>
      <c r="BI249" s="43">
        <f t="shared" si="102"/>
        <v>0</v>
      </c>
    </row>
    <row r="250" ht="15" customHeight="1" outlineLevel="1" spans="2:61">
      <c r="B250" s="31">
        <v>202112</v>
      </c>
      <c r="C250" s="32">
        <v>39785379.68</v>
      </c>
      <c r="D250" s="33">
        <v>35554973.81</v>
      </c>
      <c r="E250" s="33">
        <f>IFERROR(O121,0)</f>
        <v>2159446.19</v>
      </c>
      <c r="F250" s="33">
        <f>IFERROR([11]商业三者013大赔案!O30,0)</f>
        <v>0</v>
      </c>
      <c r="G250" s="33">
        <f>IFERROR([11]商业三者013大赔案!O69,0)</f>
        <v>0</v>
      </c>
      <c r="H250" s="32">
        <f>ROUND(IFERROR(O90*D250,0),2)</f>
        <v>35554973.81</v>
      </c>
      <c r="I250" s="33">
        <f>ROUND(IFERROR(O221*(SUM(D250:E250)),0),2)</f>
        <v>37714420</v>
      </c>
      <c r="J250" s="34">
        <f t="shared" si="103"/>
        <v>37714420</v>
      </c>
      <c r="K250" s="33">
        <f t="shared" si="90"/>
        <v>0</v>
      </c>
      <c r="L250" s="38">
        <f t="shared" si="91"/>
        <v>0</v>
      </c>
      <c r="M250" s="33">
        <f t="shared" si="92"/>
        <v>0</v>
      </c>
      <c r="N250" s="39">
        <f t="shared" si="93"/>
        <v>0</v>
      </c>
      <c r="O250" s="32">
        <f t="shared" si="94"/>
        <v>37714420</v>
      </c>
      <c r="P250" s="33">
        <f t="shared" si="94"/>
        <v>0</v>
      </c>
      <c r="Q250" s="43">
        <f t="shared" si="95"/>
        <v>0.94794671568659</v>
      </c>
      <c r="AT250" s="31">
        <v>202012</v>
      </c>
      <c r="AU250" s="32">
        <v>0</v>
      </c>
      <c r="AV250" s="33">
        <f>IFERROR(BG29,0)</f>
        <v>0</v>
      </c>
      <c r="AW250" s="33">
        <f>IFERROR(BG121,0)</f>
        <v>0</v>
      </c>
      <c r="AX250" s="33">
        <f>IFERROR([11]商业三者013大赔案!BC30,0)</f>
        <v>0</v>
      </c>
      <c r="AY250" s="33">
        <f>IFERROR([11]商业三者013大赔案!BC69,0)</f>
        <v>0</v>
      </c>
      <c r="AZ250" s="32">
        <f>ROUND(IFERROR(BG90*AV250,0),2)</f>
        <v>0</v>
      </c>
      <c r="BA250" s="33">
        <f>ROUND(IFERROR(BG221*(SUM(AV250:AW250)),0),2)</f>
        <v>0</v>
      </c>
      <c r="BB250" s="37">
        <f t="shared" si="96"/>
        <v>0</v>
      </c>
      <c r="BC250" s="33">
        <f t="shared" si="97"/>
        <v>0</v>
      </c>
      <c r="BD250" s="38">
        <f t="shared" si="98"/>
        <v>0</v>
      </c>
      <c r="BE250" s="33">
        <f t="shared" si="99"/>
        <v>0</v>
      </c>
      <c r="BF250" s="33">
        <f t="shared" si="100"/>
        <v>0</v>
      </c>
      <c r="BG250" s="32">
        <f t="shared" si="101"/>
        <v>0</v>
      </c>
      <c r="BH250" s="33">
        <f t="shared" si="101"/>
        <v>0</v>
      </c>
      <c r="BI250" s="43">
        <f t="shared" si="102"/>
        <v>0</v>
      </c>
    </row>
    <row r="251" ht="15" customHeight="1" outlineLevel="1" spans="2:61">
      <c r="B251" s="31">
        <v>202203</v>
      </c>
      <c r="C251" s="32">
        <v>41981692.04</v>
      </c>
      <c r="D251" s="33">
        <v>25480685.01</v>
      </c>
      <c r="E251" s="33">
        <f>IFERROR(N122,0)</f>
        <v>2993003.83</v>
      </c>
      <c r="F251" s="33">
        <f>IFERROR([11]商业三者013大赔案!N31,0)</f>
        <v>0</v>
      </c>
      <c r="G251" s="33">
        <f>IFERROR([11]商业三者013大赔案!N70,0)</f>
        <v>0</v>
      </c>
      <c r="H251" s="32">
        <f>ROUND(IFERROR(N90*D251,0),2)</f>
        <v>25480685.01</v>
      </c>
      <c r="I251" s="33">
        <f>ROUND(IFERROR(N221*(SUM(D251:E251)),0),2)</f>
        <v>28473688.84</v>
      </c>
      <c r="J251" s="34">
        <f t="shared" si="103"/>
        <v>28473688.84</v>
      </c>
      <c r="K251" s="33">
        <f t="shared" si="90"/>
        <v>0</v>
      </c>
      <c r="L251" s="38">
        <f t="shared" si="91"/>
        <v>0</v>
      </c>
      <c r="M251" s="33">
        <f t="shared" si="92"/>
        <v>0</v>
      </c>
      <c r="N251" s="39">
        <f t="shared" si="93"/>
        <v>0</v>
      </c>
      <c r="O251" s="32">
        <f t="shared" si="94"/>
        <v>28473688.84</v>
      </c>
      <c r="P251" s="33">
        <f t="shared" si="94"/>
        <v>0</v>
      </c>
      <c r="Q251" s="43">
        <f t="shared" si="95"/>
        <v>0.678240620051006</v>
      </c>
      <c r="AT251" s="31">
        <v>202103</v>
      </c>
      <c r="AU251" s="32">
        <v>0</v>
      </c>
      <c r="AV251" s="33">
        <f>IFERROR(BF30,0)</f>
        <v>0</v>
      </c>
      <c r="AW251" s="33">
        <f>IFERROR(BF122,0)</f>
        <v>0</v>
      </c>
      <c r="AX251" s="33">
        <f>IFERROR([11]商业三者013大赔案!BB31,0)</f>
        <v>0</v>
      </c>
      <c r="AY251" s="33">
        <f>IFERROR([11]商业三者013大赔案!BB70,0)</f>
        <v>0</v>
      </c>
      <c r="AZ251" s="32">
        <f>ROUND(IFERROR(BF90*AV251,0),2)</f>
        <v>0</v>
      </c>
      <c r="BA251" s="33">
        <f>ROUND(IFERROR(BF221*(SUM(AV251:AW251)),0),2)</f>
        <v>0</v>
      </c>
      <c r="BB251" s="37">
        <f t="shared" si="96"/>
        <v>0</v>
      </c>
      <c r="BC251" s="33">
        <f t="shared" si="97"/>
        <v>0</v>
      </c>
      <c r="BD251" s="38">
        <f t="shared" si="98"/>
        <v>0</v>
      </c>
      <c r="BE251" s="33">
        <f t="shared" si="99"/>
        <v>0</v>
      </c>
      <c r="BF251" s="33">
        <f t="shared" si="100"/>
        <v>0</v>
      </c>
      <c r="BG251" s="32">
        <f t="shared" si="101"/>
        <v>0</v>
      </c>
      <c r="BH251" s="33">
        <f t="shared" si="101"/>
        <v>0</v>
      </c>
      <c r="BI251" s="43">
        <f t="shared" si="102"/>
        <v>0</v>
      </c>
    </row>
    <row r="252" ht="15" customHeight="1" outlineLevel="1" spans="2:61">
      <c r="B252" s="31">
        <v>202206</v>
      </c>
      <c r="C252" s="32">
        <v>44859863.92</v>
      </c>
      <c r="D252" s="33">
        <v>29302262.03</v>
      </c>
      <c r="E252" s="33">
        <f>IFERROR(M123,0)</f>
        <v>1897514.07</v>
      </c>
      <c r="F252" s="33">
        <f>IFERROR([11]商业三者013大赔案!M32,0)</f>
        <v>0</v>
      </c>
      <c r="G252" s="33">
        <f>IFERROR([11]商业三者013大赔案!M71,0)</f>
        <v>0</v>
      </c>
      <c r="H252" s="32">
        <f>ROUND(IFERROR(M90*D252,0),2)</f>
        <v>29302262.03</v>
      </c>
      <c r="I252" s="33">
        <f>ROUND(IFERROR(M221*(SUM(D252:E252)),0),2)</f>
        <v>31199776.1</v>
      </c>
      <c r="J252" s="34">
        <f t="shared" si="103"/>
        <v>31199776.1</v>
      </c>
      <c r="K252" s="33">
        <f t="shared" si="90"/>
        <v>0</v>
      </c>
      <c r="L252" s="38">
        <f t="shared" si="91"/>
        <v>0</v>
      </c>
      <c r="M252" s="33">
        <f t="shared" si="92"/>
        <v>0</v>
      </c>
      <c r="N252" s="39">
        <f t="shared" si="93"/>
        <v>0</v>
      </c>
      <c r="O252" s="32">
        <f t="shared" si="94"/>
        <v>31199776.1</v>
      </c>
      <c r="P252" s="33">
        <f t="shared" si="94"/>
        <v>0</v>
      </c>
      <c r="Q252" s="43">
        <f t="shared" si="95"/>
        <v>0.695494220750191</v>
      </c>
      <c r="AT252" s="31">
        <v>202106</v>
      </c>
      <c r="AU252" s="32">
        <v>0</v>
      </c>
      <c r="AV252" s="33">
        <f>IFERROR(BE31,0)</f>
        <v>0</v>
      </c>
      <c r="AW252" s="33">
        <f>IFERROR(BE123,0)</f>
        <v>0</v>
      </c>
      <c r="AX252" s="33">
        <f>IFERROR([11]商业三者013大赔案!BA32,0)</f>
        <v>0</v>
      </c>
      <c r="AY252" s="33">
        <f>IFERROR([11]商业三者013大赔案!BA71,0)</f>
        <v>0</v>
      </c>
      <c r="AZ252" s="32">
        <f>ROUND(IFERROR(BE90*AV252,0),2)</f>
        <v>0</v>
      </c>
      <c r="BA252" s="33">
        <f>ROUND(IFERROR(BE221*(SUM(AV252:AW252)),0),2)</f>
        <v>0</v>
      </c>
      <c r="BB252" s="37">
        <f t="shared" si="96"/>
        <v>0</v>
      </c>
      <c r="BC252" s="33">
        <f t="shared" si="97"/>
        <v>0</v>
      </c>
      <c r="BD252" s="38">
        <f t="shared" si="98"/>
        <v>0</v>
      </c>
      <c r="BE252" s="33">
        <f t="shared" si="99"/>
        <v>0</v>
      </c>
      <c r="BF252" s="33">
        <f t="shared" si="100"/>
        <v>0</v>
      </c>
      <c r="BG252" s="32">
        <f t="shared" si="101"/>
        <v>0</v>
      </c>
      <c r="BH252" s="33">
        <f t="shared" si="101"/>
        <v>0</v>
      </c>
      <c r="BI252" s="43">
        <f t="shared" si="102"/>
        <v>0</v>
      </c>
    </row>
    <row r="253" ht="15" customHeight="1" outlineLevel="1" spans="2:61">
      <c r="B253" s="31">
        <v>202209</v>
      </c>
      <c r="C253" s="32">
        <v>46079526.48</v>
      </c>
      <c r="D253" s="33">
        <v>36558376.44</v>
      </c>
      <c r="E253" s="33">
        <f>IFERROR(L124,0)</f>
        <v>2526807.53</v>
      </c>
      <c r="F253" s="33">
        <f>IFERROR([11]商业三者013大赔案!L33,0)</f>
        <v>0</v>
      </c>
      <c r="G253" s="33">
        <f>IFERROR([11]商业三者013大赔案!L72,0)</f>
        <v>0</v>
      </c>
      <c r="H253" s="32">
        <f>ROUND(IFERROR(L90*D253,0),2)</f>
        <v>36594934.82</v>
      </c>
      <c r="I253" s="33">
        <f>ROUND(IFERROR(L221*(SUM(D253:E253)),0),2)</f>
        <v>39085183.97</v>
      </c>
      <c r="J253" s="34">
        <f t="shared" si="103"/>
        <v>39085183.97</v>
      </c>
      <c r="K253" s="33">
        <f t="shared" si="90"/>
        <v>0</v>
      </c>
      <c r="L253" s="38">
        <f t="shared" si="91"/>
        <v>0</v>
      </c>
      <c r="M253" s="33">
        <f t="shared" si="92"/>
        <v>0</v>
      </c>
      <c r="N253" s="39">
        <f t="shared" si="93"/>
        <v>0</v>
      </c>
      <c r="O253" s="32">
        <f t="shared" si="94"/>
        <v>39085183.97</v>
      </c>
      <c r="P253" s="33">
        <f t="shared" si="94"/>
        <v>0</v>
      </c>
      <c r="Q253" s="43">
        <f t="shared" si="95"/>
        <v>0.848211493383384</v>
      </c>
      <c r="AT253" s="31">
        <v>202109</v>
      </c>
      <c r="AU253" s="32">
        <v>0</v>
      </c>
      <c r="AV253" s="33">
        <f>IFERROR(BD32,0)</f>
        <v>0</v>
      </c>
      <c r="AW253" s="33">
        <f>IFERROR(BD124,0)</f>
        <v>0</v>
      </c>
      <c r="AX253" s="33">
        <f>IFERROR([11]商业三者013大赔案!AZ33,0)</f>
        <v>0</v>
      </c>
      <c r="AY253" s="33">
        <f>IFERROR([11]商业三者013大赔案!AZ72,0)</f>
        <v>0</v>
      </c>
      <c r="AZ253" s="32">
        <f>ROUND(IFERROR(BD90*AV253,0),2)</f>
        <v>0</v>
      </c>
      <c r="BA253" s="33">
        <f>ROUND(IFERROR(BD221*(SUM(AV253:AW253)),0),2)</f>
        <v>0</v>
      </c>
      <c r="BB253" s="37">
        <f t="shared" si="96"/>
        <v>0</v>
      </c>
      <c r="BC253" s="33">
        <f t="shared" si="97"/>
        <v>0</v>
      </c>
      <c r="BD253" s="38">
        <f t="shared" si="98"/>
        <v>0</v>
      </c>
      <c r="BE253" s="33">
        <f t="shared" si="99"/>
        <v>0</v>
      </c>
      <c r="BF253" s="33">
        <f t="shared" si="100"/>
        <v>0</v>
      </c>
      <c r="BG253" s="32">
        <f t="shared" si="101"/>
        <v>0</v>
      </c>
      <c r="BH253" s="33">
        <f t="shared" si="101"/>
        <v>0</v>
      </c>
      <c r="BI253" s="43">
        <f t="shared" si="102"/>
        <v>0</v>
      </c>
    </row>
    <row r="254" ht="15" customHeight="1" outlineLevel="1" spans="2:61">
      <c r="B254" s="31">
        <v>202212</v>
      </c>
      <c r="C254" s="32">
        <v>45061141.1</v>
      </c>
      <c r="D254" s="33">
        <v>27205894.92</v>
      </c>
      <c r="E254" s="33">
        <f>IFERROR(K125,0)</f>
        <v>4441388.35</v>
      </c>
      <c r="F254" s="33">
        <f>IFERROR([11]商业三者013大赔案!K34,0)</f>
        <v>0</v>
      </c>
      <c r="G254" s="33">
        <f>IFERROR([11]商业三者013大赔案!K73,0)</f>
        <v>0</v>
      </c>
      <c r="H254" s="32">
        <f>ROUND(IFERROR(K90*D254,0),2)</f>
        <v>27369266.32</v>
      </c>
      <c r="I254" s="33">
        <f>ROUND(IFERROR(K221*(SUM(D254:E254)),0),2)</f>
        <v>31647283.27</v>
      </c>
      <c r="J254" s="34">
        <f t="shared" si="103"/>
        <v>31647283.27</v>
      </c>
      <c r="K254" s="33">
        <f t="shared" si="90"/>
        <v>0</v>
      </c>
      <c r="L254" s="38">
        <f t="shared" si="91"/>
        <v>0</v>
      </c>
      <c r="M254" s="33">
        <f t="shared" si="92"/>
        <v>0</v>
      </c>
      <c r="N254" s="39">
        <f t="shared" si="93"/>
        <v>0</v>
      </c>
      <c r="O254" s="32">
        <f t="shared" si="94"/>
        <v>31647283.27</v>
      </c>
      <c r="P254" s="33">
        <f t="shared" si="94"/>
        <v>0</v>
      </c>
      <c r="Q254" s="43">
        <f t="shared" si="95"/>
        <v>0.702318727343547</v>
      </c>
      <c r="AT254" s="31">
        <v>202112</v>
      </c>
      <c r="AU254" s="32">
        <v>0</v>
      </c>
      <c r="AV254" s="33">
        <f>IFERROR(BC33,0)</f>
        <v>0</v>
      </c>
      <c r="AW254" s="33">
        <f>IFERROR(BC125,0)</f>
        <v>0</v>
      </c>
      <c r="AX254" s="33">
        <f>IFERROR([11]商业三者013大赔案!AY34,0)</f>
        <v>0</v>
      </c>
      <c r="AY254" s="33">
        <f>IFERROR([11]商业三者013大赔案!AY73,0)</f>
        <v>0</v>
      </c>
      <c r="AZ254" s="32">
        <f>ROUND(IFERROR(BC90*AV254,0),2)</f>
        <v>0</v>
      </c>
      <c r="BA254" s="33">
        <f>ROUND(IFERROR(BC221*(SUM(AV254:AW254)),0),2)</f>
        <v>0</v>
      </c>
      <c r="BB254" s="37">
        <f t="shared" si="96"/>
        <v>0</v>
      </c>
      <c r="BC254" s="33">
        <f t="shared" si="97"/>
        <v>0</v>
      </c>
      <c r="BD254" s="38">
        <f t="shared" si="98"/>
        <v>0</v>
      </c>
      <c r="BE254" s="33">
        <f t="shared" si="99"/>
        <v>0</v>
      </c>
      <c r="BF254" s="33">
        <f t="shared" si="100"/>
        <v>0</v>
      </c>
      <c r="BG254" s="32">
        <f t="shared" si="101"/>
        <v>0</v>
      </c>
      <c r="BH254" s="33">
        <f t="shared" si="101"/>
        <v>0</v>
      </c>
      <c r="BI254" s="43">
        <f t="shared" si="102"/>
        <v>0</v>
      </c>
    </row>
    <row r="255" ht="15" customHeight="1" outlineLevel="1" spans="2:61">
      <c r="B255" s="31">
        <v>202303</v>
      </c>
      <c r="C255" s="32">
        <v>46832031.33</v>
      </c>
      <c r="D255" s="33">
        <v>35803641.65</v>
      </c>
      <c r="E255" s="33">
        <f>IFERROR(J126,0)</f>
        <v>375025.07</v>
      </c>
      <c r="F255" s="33">
        <f>IFERROR([11]商业三者013大赔案!J35,0)</f>
        <v>0</v>
      </c>
      <c r="G255" s="33">
        <f>IFERROR([11]商业三者013大赔案!J74,0)</f>
        <v>0</v>
      </c>
      <c r="H255" s="32">
        <f>ROUND(IFERROR(J90*D255,0),2)</f>
        <v>36306791.66</v>
      </c>
      <c r="I255" s="33">
        <f>ROUND(IFERROR(J221*(SUM(D255:E255)),0),2)</f>
        <v>36178666.72</v>
      </c>
      <c r="J255" s="34">
        <f t="shared" si="103"/>
        <v>36178666.72</v>
      </c>
      <c r="K255" s="33">
        <f t="shared" si="90"/>
        <v>0</v>
      </c>
      <c r="L255" s="38">
        <f t="shared" si="91"/>
        <v>0</v>
      </c>
      <c r="M255" s="33">
        <f t="shared" si="92"/>
        <v>0</v>
      </c>
      <c r="N255" s="39">
        <f t="shared" si="93"/>
        <v>0</v>
      </c>
      <c r="O255" s="32">
        <f t="shared" si="94"/>
        <v>36178666.72</v>
      </c>
      <c r="P255" s="33">
        <f t="shared" si="94"/>
        <v>0</v>
      </c>
      <c r="Q255" s="43">
        <f t="shared" si="95"/>
        <v>0.772519698431796</v>
      </c>
      <c r="AT255" s="31">
        <v>202203</v>
      </c>
      <c r="AU255" s="32">
        <v>0</v>
      </c>
      <c r="AV255" s="33">
        <f>IFERROR(BB34,0)</f>
        <v>0</v>
      </c>
      <c r="AW255" s="33">
        <f>IFERROR(BB126,0)</f>
        <v>0</v>
      </c>
      <c r="AX255" s="33">
        <f>IFERROR([11]商业三者013大赔案!AX35,0)</f>
        <v>0</v>
      </c>
      <c r="AY255" s="33">
        <f>IFERROR([11]商业三者013大赔案!AX74,0)</f>
        <v>0</v>
      </c>
      <c r="AZ255" s="32">
        <f>ROUND(IFERROR(BB90*AV255,0),2)</f>
        <v>0</v>
      </c>
      <c r="BA255" s="33">
        <f>ROUND(IFERROR(BB221*(SUM(AV255:AW255)),0),2)</f>
        <v>0</v>
      </c>
      <c r="BB255" s="37">
        <f t="shared" si="96"/>
        <v>0</v>
      </c>
      <c r="BC255" s="33">
        <f t="shared" si="97"/>
        <v>0</v>
      </c>
      <c r="BD255" s="38">
        <f t="shared" si="98"/>
        <v>0</v>
      </c>
      <c r="BE255" s="33">
        <f t="shared" si="99"/>
        <v>0</v>
      </c>
      <c r="BF255" s="33">
        <f t="shared" si="100"/>
        <v>0</v>
      </c>
      <c r="BG255" s="32">
        <f t="shared" si="101"/>
        <v>0</v>
      </c>
      <c r="BH255" s="33">
        <f t="shared" si="101"/>
        <v>0</v>
      </c>
      <c r="BI255" s="43">
        <f t="shared" si="102"/>
        <v>0</v>
      </c>
    </row>
    <row r="256" ht="15" customHeight="1" outlineLevel="1" spans="2:61">
      <c r="B256" s="31">
        <v>202306</v>
      </c>
      <c r="C256" s="32">
        <v>48279321.41</v>
      </c>
      <c r="D256" s="33">
        <v>29645768.92</v>
      </c>
      <c r="E256" s="33">
        <f>IFERROR(I127,0)</f>
        <v>2017395.61</v>
      </c>
      <c r="F256" s="33">
        <f>IFERROR([11]商业三者013大赔案!I36,0)</f>
        <v>0</v>
      </c>
      <c r="G256" s="33">
        <f>IFERROR([11]商业三者013大赔案!I75,0)</f>
        <v>0</v>
      </c>
      <c r="H256" s="32">
        <f>ROUND(IFERROR(I90*D256,0),2)</f>
        <v>30363005.92</v>
      </c>
      <c r="I256" s="33">
        <f>ROUND(IFERROR(I221*(SUM(D256:E256)),0),2)</f>
        <v>31663164.53</v>
      </c>
      <c r="J256" s="34">
        <f t="shared" si="103"/>
        <v>31663164.53</v>
      </c>
      <c r="K256" s="33">
        <f t="shared" si="90"/>
        <v>0</v>
      </c>
      <c r="L256" s="38">
        <f t="shared" si="91"/>
        <v>0</v>
      </c>
      <c r="M256" s="33">
        <f t="shared" si="92"/>
        <v>0</v>
      </c>
      <c r="N256" s="39">
        <f t="shared" si="93"/>
        <v>0</v>
      </c>
      <c r="O256" s="32">
        <f t="shared" si="94"/>
        <v>31663164.53</v>
      </c>
      <c r="P256" s="33">
        <f t="shared" si="94"/>
        <v>0</v>
      </c>
      <c r="Q256" s="43">
        <f t="shared" si="95"/>
        <v>0.655832841168345</v>
      </c>
      <c r="AT256" s="31">
        <v>202206</v>
      </c>
      <c r="AU256" s="32">
        <v>0</v>
      </c>
      <c r="AV256" s="33">
        <f>IFERROR(BA35,0)</f>
        <v>0</v>
      </c>
      <c r="AW256" s="33">
        <f>IFERROR(BA127,0)</f>
        <v>0</v>
      </c>
      <c r="AX256" s="33">
        <f>IFERROR([11]商业三者013大赔案!AW36,0)</f>
        <v>0</v>
      </c>
      <c r="AY256" s="33">
        <f>IFERROR([11]商业三者013大赔案!AW75,0)</f>
        <v>0</v>
      </c>
      <c r="AZ256" s="32">
        <f>ROUND(IFERROR(BA90*AV256,0),2)</f>
        <v>0</v>
      </c>
      <c r="BA256" s="33">
        <f>ROUND(IFERROR(BA221*(SUM(AV256:AW256)),0),2)</f>
        <v>0</v>
      </c>
      <c r="BB256" s="37">
        <f t="shared" si="96"/>
        <v>0</v>
      </c>
      <c r="BC256" s="33">
        <f t="shared" si="97"/>
        <v>0</v>
      </c>
      <c r="BD256" s="38">
        <f t="shared" si="98"/>
        <v>0</v>
      </c>
      <c r="BE256" s="33">
        <f t="shared" si="99"/>
        <v>0</v>
      </c>
      <c r="BF256" s="33">
        <f t="shared" si="100"/>
        <v>0</v>
      </c>
      <c r="BG256" s="32">
        <f t="shared" si="101"/>
        <v>0</v>
      </c>
      <c r="BH256" s="33">
        <f t="shared" si="101"/>
        <v>0</v>
      </c>
      <c r="BI256" s="43">
        <f t="shared" si="102"/>
        <v>0</v>
      </c>
    </row>
    <row r="257" ht="15" customHeight="1" outlineLevel="1" spans="2:61">
      <c r="B257" s="31">
        <v>202309</v>
      </c>
      <c r="C257" s="32">
        <v>49490025.1</v>
      </c>
      <c r="D257" s="33">
        <v>32057103.11</v>
      </c>
      <c r="E257" s="33">
        <f>IFERROR(H128,0)</f>
        <v>1298828.1</v>
      </c>
      <c r="F257" s="33">
        <f>IFERROR([11]商业三者013大赔案!H37,0)</f>
        <v>0</v>
      </c>
      <c r="G257" s="33">
        <f>IFERROR([11]商业三者013大赔案!H76,0)</f>
        <v>0</v>
      </c>
      <c r="H257" s="32">
        <f>ROUND(IFERROR(H90*D257,0),2)</f>
        <v>33325169.07</v>
      </c>
      <c r="I257" s="33">
        <f>ROUND(IFERROR(H221*(SUM(D257:E257)),0),2)</f>
        <v>33355931.21</v>
      </c>
      <c r="J257" s="34">
        <f t="shared" si="103"/>
        <v>33355931.21</v>
      </c>
      <c r="K257" s="33">
        <f t="shared" si="90"/>
        <v>0</v>
      </c>
      <c r="L257" s="38">
        <f t="shared" si="91"/>
        <v>0</v>
      </c>
      <c r="M257" s="33">
        <f t="shared" si="92"/>
        <v>0</v>
      </c>
      <c r="N257" s="39">
        <f t="shared" si="93"/>
        <v>0</v>
      </c>
      <c r="O257" s="32">
        <f t="shared" si="94"/>
        <v>33355931.21</v>
      </c>
      <c r="P257" s="33">
        <f t="shared" si="94"/>
        <v>0</v>
      </c>
      <c r="Q257" s="43">
        <f t="shared" si="95"/>
        <v>0.673993014604472</v>
      </c>
      <c r="AT257" s="31">
        <v>202209</v>
      </c>
      <c r="AU257" s="32">
        <v>0</v>
      </c>
      <c r="AV257" s="33">
        <f>IFERROR(AZ36,0)</f>
        <v>0</v>
      </c>
      <c r="AW257" s="33">
        <f>IFERROR(AZ128,0)</f>
        <v>0</v>
      </c>
      <c r="AX257" s="33">
        <f>IFERROR([11]商业三者013大赔案!AV37,0)</f>
        <v>0</v>
      </c>
      <c r="AY257" s="33">
        <f>IFERROR([11]商业三者013大赔案!AV76,0)</f>
        <v>0</v>
      </c>
      <c r="AZ257" s="32">
        <f>ROUND(IFERROR(AZ90*AV257,0),2)</f>
        <v>0</v>
      </c>
      <c r="BA257" s="33">
        <f>ROUND(IFERROR(AZ221*(SUM(AV257:AW257)),0),2)</f>
        <v>0</v>
      </c>
      <c r="BB257" s="37">
        <f t="shared" si="96"/>
        <v>0</v>
      </c>
      <c r="BC257" s="33">
        <f t="shared" si="97"/>
        <v>0</v>
      </c>
      <c r="BD257" s="38">
        <f t="shared" si="98"/>
        <v>0</v>
      </c>
      <c r="BE257" s="33">
        <f t="shared" si="99"/>
        <v>0</v>
      </c>
      <c r="BF257" s="33">
        <f t="shared" si="100"/>
        <v>0</v>
      </c>
      <c r="BG257" s="32">
        <f t="shared" si="101"/>
        <v>0</v>
      </c>
      <c r="BH257" s="33">
        <f t="shared" si="101"/>
        <v>0</v>
      </c>
      <c r="BI257" s="43">
        <f t="shared" si="102"/>
        <v>0</v>
      </c>
    </row>
    <row r="258" ht="15" customHeight="1" outlineLevel="1" spans="2:61">
      <c r="B258" s="31">
        <v>202312</v>
      </c>
      <c r="C258" s="32">
        <v>50493092.49</v>
      </c>
      <c r="D258" s="33">
        <v>31513576.87</v>
      </c>
      <c r="E258" s="33">
        <f>IFERROR(G129,0)</f>
        <v>1843583.53</v>
      </c>
      <c r="F258" s="33">
        <f>IFERROR([11]商业三者013大赔案!G38,0)</f>
        <v>0</v>
      </c>
      <c r="G258" s="33">
        <f>IFERROR([11]商业三者013大赔案!G77,0)</f>
        <v>0</v>
      </c>
      <c r="H258" s="32">
        <f>ROUND(IFERROR(G90*D258,0),2)</f>
        <v>33415345.71</v>
      </c>
      <c r="I258" s="33">
        <f>ROUND(IFERROR(G221*(SUM(D258:E258)),0),2)</f>
        <v>34024303.61</v>
      </c>
      <c r="J258" s="34">
        <f t="shared" si="103"/>
        <v>34024303.61</v>
      </c>
      <c r="K258" s="33">
        <f t="shared" si="90"/>
        <v>667143.21</v>
      </c>
      <c r="L258" s="38">
        <f t="shared" si="91"/>
        <v>0</v>
      </c>
      <c r="M258" s="33">
        <f t="shared" si="92"/>
        <v>0</v>
      </c>
      <c r="N258" s="39">
        <f t="shared" si="93"/>
        <v>0</v>
      </c>
      <c r="O258" s="32">
        <f t="shared" si="94"/>
        <v>34024303.61</v>
      </c>
      <c r="P258" s="33">
        <f t="shared" si="94"/>
        <v>667143.21</v>
      </c>
      <c r="Q258" s="43">
        <f t="shared" si="95"/>
        <v>0.673840755876428</v>
      </c>
      <c r="AT258" s="31">
        <v>202212</v>
      </c>
      <c r="AU258" s="32">
        <v>0</v>
      </c>
      <c r="AV258" s="33">
        <f>IFERROR(AY37,0)</f>
        <v>0</v>
      </c>
      <c r="AW258" s="33">
        <f>IFERROR(AY129,0)</f>
        <v>0</v>
      </c>
      <c r="AX258" s="33">
        <f>IFERROR([11]商业三者013大赔案!AU38,0)</f>
        <v>0</v>
      </c>
      <c r="AY258" s="33">
        <f>IFERROR([11]商业三者013大赔案!AU77,0)</f>
        <v>0</v>
      </c>
      <c r="AZ258" s="32">
        <f>ROUND(IFERROR(AY90*AV258,0),2)</f>
        <v>0</v>
      </c>
      <c r="BA258" s="33">
        <f>ROUND(IFERROR(AY221*(SUM(AV258:AW258)),0),2)</f>
        <v>0</v>
      </c>
      <c r="BB258" s="37">
        <f t="shared" si="96"/>
        <v>0</v>
      </c>
      <c r="BC258" s="33">
        <f t="shared" si="97"/>
        <v>0</v>
      </c>
      <c r="BD258" s="38">
        <f t="shared" si="98"/>
        <v>0</v>
      </c>
      <c r="BE258" s="33">
        <f t="shared" si="99"/>
        <v>0</v>
      </c>
      <c r="BF258" s="33">
        <f t="shared" si="100"/>
        <v>0</v>
      </c>
      <c r="BG258" s="32">
        <f t="shared" si="101"/>
        <v>0</v>
      </c>
      <c r="BH258" s="33">
        <f t="shared" si="101"/>
        <v>0</v>
      </c>
      <c r="BI258" s="43">
        <f t="shared" si="102"/>
        <v>0</v>
      </c>
    </row>
    <row r="259" ht="15" customHeight="1" outlineLevel="1" spans="2:61">
      <c r="B259" s="31">
        <v>202403</v>
      </c>
      <c r="C259" s="32">
        <v>47861473.79</v>
      </c>
      <c r="D259" s="33">
        <v>29616374.04</v>
      </c>
      <c r="E259" s="33">
        <f>IFERROR(F130,0)</f>
        <v>4727293.75</v>
      </c>
      <c r="F259" s="33">
        <f>IFERROR([11]商业三者013大赔案!F39,0)</f>
        <v>0</v>
      </c>
      <c r="G259" s="33">
        <f>IFERROR([11]商业三者013大赔案!F78,0)</f>
        <v>0</v>
      </c>
      <c r="H259" s="32">
        <f>ROUND(IFERROR(F90*D259,0),2)</f>
        <v>32973833.8</v>
      </c>
      <c r="I259" s="33">
        <f>ROUND(IFERROR(F221*(SUM(D259:E259)),0),2)</f>
        <v>36081457.38</v>
      </c>
      <c r="J259" s="34">
        <f t="shared" si="103"/>
        <v>36081457.38</v>
      </c>
      <c r="K259" s="33">
        <f t="shared" si="90"/>
        <v>1737789.59</v>
      </c>
      <c r="L259" s="38">
        <f t="shared" si="91"/>
        <v>0</v>
      </c>
      <c r="M259" s="33">
        <f t="shared" si="92"/>
        <v>0</v>
      </c>
      <c r="N259" s="39">
        <f t="shared" si="93"/>
        <v>0</v>
      </c>
      <c r="O259" s="32">
        <f t="shared" si="94"/>
        <v>36081457.38</v>
      </c>
      <c r="P259" s="33">
        <f t="shared" si="94"/>
        <v>1737789.59</v>
      </c>
      <c r="Q259" s="43">
        <f t="shared" si="95"/>
        <v>0.753872677183182</v>
      </c>
      <c r="AT259" s="31">
        <v>202303</v>
      </c>
      <c r="AU259" s="32">
        <v>0</v>
      </c>
      <c r="AV259" s="33">
        <f>IFERROR(AX38,0)</f>
        <v>202403</v>
      </c>
      <c r="AW259" s="33">
        <f>IFERROR(AX130,0)</f>
        <v>202403</v>
      </c>
      <c r="AX259" s="33">
        <f>IFERROR([11]商业三者013大赔案!AT39,0)</f>
        <v>0</v>
      </c>
      <c r="AY259" s="33">
        <f>IFERROR([11]商业三者013大赔案!AT78,0)</f>
        <v>0</v>
      </c>
      <c r="AZ259" s="32">
        <f>ROUND(IFERROR(AX90*AV259,0),2)</f>
        <v>0</v>
      </c>
      <c r="BA259" s="33">
        <f>ROUND(IFERROR(AX221*(SUM(AV259:AW259)),0),2)</f>
        <v>0</v>
      </c>
      <c r="BB259" s="37">
        <f t="shared" si="96"/>
        <v>0</v>
      </c>
      <c r="BC259" s="33">
        <f t="shared" si="97"/>
        <v>-404806</v>
      </c>
      <c r="BD259" s="38">
        <f t="shared" si="98"/>
        <v>0</v>
      </c>
      <c r="BE259" s="33">
        <f t="shared" si="99"/>
        <v>0</v>
      </c>
      <c r="BF259" s="33">
        <f t="shared" si="100"/>
        <v>0</v>
      </c>
      <c r="BG259" s="32">
        <f t="shared" si="101"/>
        <v>0</v>
      </c>
      <c r="BH259" s="33">
        <f t="shared" si="101"/>
        <v>-404806</v>
      </c>
      <c r="BI259" s="43">
        <f t="shared" si="102"/>
        <v>0</v>
      </c>
    </row>
    <row r="260" ht="15" customHeight="1" outlineLevel="1" spans="2:61">
      <c r="B260" s="31">
        <v>202406</v>
      </c>
      <c r="C260" s="32">
        <v>45905580.93</v>
      </c>
      <c r="D260" s="33">
        <v>21305175.01</v>
      </c>
      <c r="E260" s="33">
        <f>IFERROR(E131,0)</f>
        <v>7978155.71</v>
      </c>
      <c r="F260" s="33">
        <f>IFERROR([11]商业三者013大赔案!E40,0)</f>
        <v>0</v>
      </c>
      <c r="G260" s="33">
        <f>IFERROR([11]商业三者013大赔案!E79,0)</f>
        <v>0</v>
      </c>
      <c r="H260" s="32">
        <f>ROUND(IFERROR(E90*D260,0),2)</f>
        <v>25025059.8</v>
      </c>
      <c r="I260" s="33">
        <f>ROUND(IFERROR(E221*(SUM(D260:E260)),0),2)</f>
        <v>32303320.62</v>
      </c>
      <c r="J260" s="34">
        <f t="shared" si="103"/>
        <v>32303320.62</v>
      </c>
      <c r="K260" s="33">
        <f t="shared" si="90"/>
        <v>3019989.9</v>
      </c>
      <c r="L260" s="38">
        <f t="shared" si="91"/>
        <v>0</v>
      </c>
      <c r="M260" s="33">
        <f t="shared" si="92"/>
        <v>0</v>
      </c>
      <c r="N260" s="39">
        <f t="shared" si="93"/>
        <v>0</v>
      </c>
      <c r="O260" s="32">
        <f t="shared" si="94"/>
        <v>32303320.62</v>
      </c>
      <c r="P260" s="33">
        <f t="shared" si="94"/>
        <v>3019989.9</v>
      </c>
      <c r="Q260" s="43">
        <f t="shared" si="95"/>
        <v>0.703690487421526</v>
      </c>
      <c r="AT260" s="31">
        <v>202306</v>
      </c>
      <c r="AU260" s="32">
        <v>0</v>
      </c>
      <c r="AV260" s="33">
        <f>IFERROR(AW39,0)</f>
        <v>0</v>
      </c>
      <c r="AW260" s="33">
        <f>IFERROR(AW131,0)</f>
        <v>0</v>
      </c>
      <c r="AX260" s="33">
        <f>IFERROR([11]商业三者013大赔案!AS40,0)</f>
        <v>0</v>
      </c>
      <c r="AY260" s="33">
        <f>IFERROR([11]商业三者013大赔案!AS79,0)</f>
        <v>0</v>
      </c>
      <c r="AZ260" s="32">
        <f>ROUND(IFERROR(AW90*AV260,0),2)</f>
        <v>0</v>
      </c>
      <c r="BA260" s="33">
        <f>ROUND(IFERROR(AW221*(SUM(AV260:AW260)),0),2)</f>
        <v>0</v>
      </c>
      <c r="BB260" s="37">
        <f t="shared" si="96"/>
        <v>0</v>
      </c>
      <c r="BC260" s="33">
        <f t="shared" si="97"/>
        <v>0</v>
      </c>
      <c r="BD260" s="38">
        <f t="shared" si="98"/>
        <v>0</v>
      </c>
      <c r="BE260" s="33">
        <f t="shared" si="99"/>
        <v>0</v>
      </c>
      <c r="BF260" s="33">
        <f t="shared" si="100"/>
        <v>0</v>
      </c>
      <c r="BG260" s="32">
        <f t="shared" si="101"/>
        <v>0</v>
      </c>
      <c r="BH260" s="33">
        <f t="shared" si="101"/>
        <v>0</v>
      </c>
      <c r="BI260" s="43">
        <f t="shared" si="102"/>
        <v>0</v>
      </c>
    </row>
    <row r="261" ht="15" customHeight="1" outlineLevel="1" spans="2:61">
      <c r="B261" s="31">
        <v>202409</v>
      </c>
      <c r="C261" s="32">
        <v>45253890.38</v>
      </c>
      <c r="D261" s="33">
        <v>15922830.13</v>
      </c>
      <c r="E261" s="33">
        <f>IFERROR(D132,0)</f>
        <v>12860957.15</v>
      </c>
      <c r="F261" s="33">
        <f>IFERROR([11]商业三者013大赔案!D41,0)</f>
        <v>0</v>
      </c>
      <c r="G261" s="33">
        <f>IFERROR([11]商业三者013大赔案!D80,0)</f>
        <v>0</v>
      </c>
      <c r="H261" s="32">
        <f>ROUND(IFERROR(D90*D261,0),2)</f>
        <v>19825134.62</v>
      </c>
      <c r="I261" s="33">
        <f>ROUND(IFERROR(D221*(SUM(D261:E261)),0),2)</f>
        <v>33657394.82</v>
      </c>
      <c r="J261" s="34">
        <f t="shared" si="103"/>
        <v>33657394.82</v>
      </c>
      <c r="K261" s="33">
        <f t="shared" si="90"/>
        <v>4873607.54</v>
      </c>
      <c r="L261" s="38">
        <f t="shared" si="91"/>
        <v>0</v>
      </c>
      <c r="M261" s="33">
        <f t="shared" si="92"/>
        <v>0</v>
      </c>
      <c r="N261" s="39">
        <f t="shared" si="93"/>
        <v>0</v>
      </c>
      <c r="O261" s="32">
        <f t="shared" si="94"/>
        <v>33657394.82</v>
      </c>
      <c r="P261" s="33">
        <f t="shared" si="94"/>
        <v>4873607.54</v>
      </c>
      <c r="Q261" s="43">
        <f t="shared" si="95"/>
        <v>0.743745886538739</v>
      </c>
      <c r="AT261" s="31">
        <v>202309</v>
      </c>
      <c r="AU261" s="32">
        <v>0</v>
      </c>
      <c r="AV261" s="33">
        <f>IFERROR(AV40,0)</f>
        <v>0</v>
      </c>
      <c r="AW261" s="33">
        <f>IFERROR(AV132,0)</f>
        <v>0</v>
      </c>
      <c r="AX261" s="33">
        <f>IFERROR([11]商业三者013大赔案!AR41,0)</f>
        <v>0</v>
      </c>
      <c r="AY261" s="33">
        <f>IFERROR([11]商业三者013大赔案!AR80,0)</f>
        <v>0</v>
      </c>
      <c r="AZ261" s="32">
        <f>ROUND(IFERROR(AV90*AV261,0),2)</f>
        <v>0</v>
      </c>
      <c r="BA261" s="33">
        <f>ROUND(IFERROR(AV221*(SUM(AV261:AW261)),0),2)</f>
        <v>0</v>
      </c>
      <c r="BB261" s="37">
        <f t="shared" si="96"/>
        <v>0</v>
      </c>
      <c r="BC261" s="33">
        <f t="shared" si="97"/>
        <v>0</v>
      </c>
      <c r="BD261" s="38">
        <f t="shared" si="98"/>
        <v>0</v>
      </c>
      <c r="BE261" s="33">
        <f t="shared" si="99"/>
        <v>0</v>
      </c>
      <c r="BF261" s="33">
        <f t="shared" si="100"/>
        <v>0</v>
      </c>
      <c r="BG261" s="32">
        <f t="shared" si="101"/>
        <v>0</v>
      </c>
      <c r="BH261" s="33">
        <f t="shared" si="101"/>
        <v>0</v>
      </c>
      <c r="BI261" s="43">
        <f t="shared" si="102"/>
        <v>0</v>
      </c>
    </row>
    <row r="262" ht="15" customHeight="1" outlineLevel="1" spans="2:61">
      <c r="B262" s="44">
        <v>202412</v>
      </c>
      <c r="C262" s="45">
        <v>44367636.45</v>
      </c>
      <c r="D262" s="46">
        <v>12752669.32</v>
      </c>
      <c r="E262" s="46">
        <f>IFERROR(C133,0)</f>
        <v>18626032.21</v>
      </c>
      <c r="F262" s="46">
        <f>IFERROR([11]商业三者013大赔案!C42,0)</f>
        <v>0</v>
      </c>
      <c r="G262" s="46">
        <f>IFERROR([11]商业三者013大赔案!C81,0)</f>
        <v>0</v>
      </c>
      <c r="H262" s="45">
        <f>ROUND(IFERROR(C90*D262,0),2)</f>
        <v>17465847.61</v>
      </c>
      <c r="I262" s="46">
        <f>ROUND(IFERROR(C221*(SUM(D262:E262)),0),2)</f>
        <v>39260091.44</v>
      </c>
      <c r="J262" s="34">
        <f t="shared" si="103"/>
        <v>39260091.44</v>
      </c>
      <c r="K262" s="46">
        <f t="shared" si="90"/>
        <v>7881389.91</v>
      </c>
      <c r="L262" s="63">
        <f t="shared" si="91"/>
        <v>0</v>
      </c>
      <c r="M262" s="46">
        <f t="shared" si="92"/>
        <v>0</v>
      </c>
      <c r="N262" s="64">
        <f t="shared" si="93"/>
        <v>0</v>
      </c>
      <c r="O262" s="45">
        <f t="shared" si="94"/>
        <v>39260091.44</v>
      </c>
      <c r="P262" s="46">
        <f t="shared" si="94"/>
        <v>7881389.91</v>
      </c>
      <c r="Q262" s="68">
        <f t="shared" si="95"/>
        <v>0.88488129143963</v>
      </c>
      <c r="AT262" s="44">
        <v>202312</v>
      </c>
      <c r="AU262" s="45">
        <v>0</v>
      </c>
      <c r="AV262" s="46">
        <f>IFERROR(AU41,0)</f>
        <v>0</v>
      </c>
      <c r="AW262" s="46">
        <f>IFERROR(AU133,0)</f>
        <v>0</v>
      </c>
      <c r="AX262" s="46">
        <f>IFERROR([11]商业三者013大赔案!AQ42,0)</f>
        <v>0</v>
      </c>
      <c r="AY262" s="46">
        <f>IFERROR([11]商业三者013大赔案!AQ81,0)</f>
        <v>0</v>
      </c>
      <c r="AZ262" s="45">
        <f>ROUND(IFERROR(AU90*AV262,0),2)</f>
        <v>0</v>
      </c>
      <c r="BA262" s="46">
        <f>ROUND(IFERROR(AU221*(SUM(AV262:AW262)),0),2)</f>
        <v>0</v>
      </c>
      <c r="BB262" s="86">
        <f t="shared" si="96"/>
        <v>0</v>
      </c>
      <c r="BC262" s="46">
        <f t="shared" si="97"/>
        <v>0</v>
      </c>
      <c r="BD262" s="63">
        <f t="shared" si="98"/>
        <v>0</v>
      </c>
      <c r="BE262" s="46">
        <f t="shared" si="99"/>
        <v>0</v>
      </c>
      <c r="BF262" s="46">
        <f t="shared" si="100"/>
        <v>0</v>
      </c>
      <c r="BG262" s="45">
        <f t="shared" si="101"/>
        <v>0</v>
      </c>
      <c r="BH262" s="46">
        <f t="shared" si="101"/>
        <v>0</v>
      </c>
      <c r="BI262" s="68">
        <f t="shared" si="102"/>
        <v>0</v>
      </c>
    </row>
    <row r="263" ht="15" customHeight="1" outlineLevel="1" spans="2:61">
      <c r="B263" s="47" t="s">
        <v>59</v>
      </c>
      <c r="C263" s="48">
        <f t="shared" ref="C263:G263" si="104">IFERROR(SUM(C228:C262),0)</f>
        <v>829490007.84</v>
      </c>
      <c r="D263" s="48">
        <f t="shared" si="104"/>
        <v>521765474.9</v>
      </c>
      <c r="E263" s="48">
        <f t="shared" si="104"/>
        <v>63745431.1</v>
      </c>
      <c r="F263" s="48">
        <f t="shared" si="104"/>
        <v>0</v>
      </c>
      <c r="G263" s="48">
        <f t="shared" si="104"/>
        <v>0</v>
      </c>
      <c r="H263" s="48">
        <f t="shared" ref="H263:K263" si="105">ROUND(IFERROR(SUM(H228:H262),0),2)</f>
        <v>542048453.82</v>
      </c>
      <c r="I263" s="48">
        <f t="shared" si="105"/>
        <v>603690826.15</v>
      </c>
      <c r="J263" s="48">
        <f t="shared" si="105"/>
        <v>603690826.15</v>
      </c>
      <c r="K263" s="48">
        <f t="shared" si="105"/>
        <v>18179920.15</v>
      </c>
      <c r="L263" s="48"/>
      <c r="M263" s="48">
        <f t="shared" ref="M263:P263" si="106">ROUND(IFERROR(SUM(M228:M262),0),2)</f>
        <v>0</v>
      </c>
      <c r="N263" s="48">
        <f t="shared" si="106"/>
        <v>0</v>
      </c>
      <c r="O263" s="48">
        <f t="shared" si="106"/>
        <v>603690826.15</v>
      </c>
      <c r="P263" s="48">
        <f t="shared" si="106"/>
        <v>18179920.15</v>
      </c>
      <c r="Q263" s="69"/>
      <c r="AT263" s="47" t="s">
        <v>59</v>
      </c>
      <c r="AU263" s="48">
        <f t="shared" ref="AU263:AY263" si="107">IFERROR(SUM(AU228:AU262),0)</f>
        <v>0</v>
      </c>
      <c r="AV263" s="48">
        <f t="shared" si="107"/>
        <v>202403</v>
      </c>
      <c r="AW263" s="48">
        <f t="shared" si="107"/>
        <v>202403</v>
      </c>
      <c r="AX263" s="48">
        <f t="shared" si="107"/>
        <v>0</v>
      </c>
      <c r="AY263" s="48">
        <f t="shared" si="107"/>
        <v>0</v>
      </c>
      <c r="AZ263" s="48">
        <f t="shared" ref="AZ263:BC263" si="108">ROUND(IFERROR(SUM(AZ228:AZ262),0),2)</f>
        <v>0</v>
      </c>
      <c r="BA263" s="48">
        <f t="shared" si="108"/>
        <v>0</v>
      </c>
      <c r="BB263" s="48">
        <f t="shared" si="108"/>
        <v>0</v>
      </c>
      <c r="BC263" s="48">
        <f t="shared" si="108"/>
        <v>-404806</v>
      </c>
      <c r="BD263" s="48"/>
      <c r="BE263" s="48">
        <f t="shared" ref="BE263:BH263" si="109">ROUND(IFERROR(SUM(BE228:BE262),0),2)</f>
        <v>0</v>
      </c>
      <c r="BF263" s="48">
        <f t="shared" si="109"/>
        <v>0</v>
      </c>
      <c r="BG263" s="48">
        <f t="shared" si="109"/>
        <v>0</v>
      </c>
      <c r="BH263" s="48">
        <f t="shared" si="109"/>
        <v>-404806</v>
      </c>
      <c r="BI263" s="69"/>
    </row>
    <row r="264" ht="15" customHeight="1"/>
    <row r="265" ht="15" customHeight="1"/>
    <row r="266" ht="15" customHeight="1" spans="2:82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T266" s="8" t="s">
        <v>23</v>
      </c>
      <c r="AU266" s="49" t="s">
        <v>24</v>
      </c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70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2"/>
    </row>
    <row r="267" ht="15" customHeight="1" spans="2:82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T267" s="50"/>
      <c r="AU267" s="9">
        <v>1</v>
      </c>
      <c r="AV267" s="9">
        <v>2</v>
      </c>
      <c r="AW267" s="9">
        <v>3</v>
      </c>
      <c r="AX267" s="9">
        <v>4</v>
      </c>
      <c r="AY267" s="9">
        <v>5</v>
      </c>
      <c r="AZ267" s="9">
        <v>6</v>
      </c>
      <c r="BA267" s="9">
        <v>7</v>
      </c>
      <c r="BB267" s="9">
        <v>8</v>
      </c>
      <c r="BC267" s="9">
        <v>9</v>
      </c>
      <c r="BD267" s="9">
        <v>10</v>
      </c>
      <c r="BE267" s="9">
        <v>11</v>
      </c>
      <c r="BF267" s="9">
        <v>12</v>
      </c>
      <c r="BG267" s="9">
        <v>13</v>
      </c>
      <c r="BH267" s="9">
        <v>14</v>
      </c>
      <c r="BI267" s="9">
        <v>15</v>
      </c>
      <c r="BJ267" s="9">
        <v>16</v>
      </c>
      <c r="BK267" s="71">
        <v>17</v>
      </c>
      <c r="BL267" s="9">
        <v>18</v>
      </c>
      <c r="BM267" s="9">
        <v>19</v>
      </c>
      <c r="BN267" s="9">
        <v>20</v>
      </c>
      <c r="BO267" s="9">
        <v>21</v>
      </c>
      <c r="BP267" s="9">
        <v>22</v>
      </c>
      <c r="BQ267" s="9">
        <v>23</v>
      </c>
      <c r="BR267" s="9">
        <v>24</v>
      </c>
      <c r="BS267" s="9">
        <v>25</v>
      </c>
      <c r="BT267" s="9">
        <v>26</v>
      </c>
      <c r="BU267" s="9">
        <v>27</v>
      </c>
      <c r="BV267" s="9">
        <v>28</v>
      </c>
      <c r="BW267" s="9">
        <v>29</v>
      </c>
      <c r="BX267" s="9">
        <v>30</v>
      </c>
      <c r="BY267" s="9">
        <v>31</v>
      </c>
      <c r="BZ267" s="9">
        <v>32</v>
      </c>
      <c r="CA267" s="9">
        <v>33</v>
      </c>
      <c r="CB267" s="9">
        <v>34</v>
      </c>
      <c r="CC267" s="9">
        <v>35</v>
      </c>
      <c r="CD267" s="2"/>
    </row>
    <row r="268" ht="15" customHeight="1" spans="2:82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T268" s="10">
        <v>201506</v>
      </c>
      <c r="AU268" s="11">
        <f>SUM(BB228,-AV228)</f>
        <v>0</v>
      </c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72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2"/>
    </row>
    <row r="269" ht="15" customHeight="1" spans="2:82">
      <c r="B269" s="10">
        <v>201509</v>
      </c>
      <c r="C269" s="11">
        <f t="shared" ref="C269:C302" si="110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T269" s="10">
        <v>201509</v>
      </c>
      <c r="AU269" s="11">
        <f t="shared" ref="AU269:AU287" si="111">SUM(BB229,-AV229)</f>
        <v>0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72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2"/>
    </row>
    <row r="270" ht="15" customHeight="1" spans="2:82">
      <c r="B270" s="10">
        <v>201512</v>
      </c>
      <c r="C270" s="11">
        <f t="shared" si="110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T270" s="10">
        <v>201512</v>
      </c>
      <c r="AU270" s="11">
        <f t="shared" si="111"/>
        <v>0</v>
      </c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72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2"/>
    </row>
    <row r="271" ht="15" customHeight="1" spans="2:82">
      <c r="B271" s="10">
        <v>201603</v>
      </c>
      <c r="C271" s="11">
        <f t="shared" si="110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T271" s="10">
        <v>201603</v>
      </c>
      <c r="AU271" s="11">
        <f t="shared" si="111"/>
        <v>0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72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>
        <f>IFERROR($AU271*BY$93/SUM($AG$93:$CC$93),0)</f>
        <v>0</v>
      </c>
      <c r="BZ271" s="11">
        <f>IFERROR($AU271*BZ$93/SUM($AG$93:$CC$93),0)</f>
        <v>0</v>
      </c>
      <c r="CA271" s="11">
        <f>IFERROR($AU271*CA$93/SUM($AG$93:$CC$93),0)</f>
        <v>0</v>
      </c>
      <c r="CB271" s="11">
        <f>IFERROR($AU271*CB$93/SUM($AG$93:$CC$93),0)</f>
        <v>0</v>
      </c>
      <c r="CC271" s="11">
        <f>IFERROR($AU271*CC$93/SUM($AG$93:$CC$93),0)</f>
        <v>0</v>
      </c>
      <c r="CD271" s="2"/>
    </row>
    <row r="272" ht="15" customHeight="1" spans="2:82">
      <c r="B272" s="10">
        <v>201606</v>
      </c>
      <c r="C272" s="11">
        <f t="shared" si="110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2">IFERROR($C272*AF$93/SUM($AF$93:$AK$93),0)</f>
        <v>0</v>
      </c>
      <c r="AG272" s="11">
        <f t="shared" si="112"/>
        <v>0</v>
      </c>
      <c r="AH272" s="11">
        <f t="shared" si="112"/>
        <v>0</v>
      </c>
      <c r="AI272" s="11">
        <f t="shared" si="112"/>
        <v>0</v>
      </c>
      <c r="AJ272" s="11">
        <f t="shared" si="112"/>
        <v>0</v>
      </c>
      <c r="AK272" s="11">
        <f t="shared" si="112"/>
        <v>0</v>
      </c>
      <c r="AT272" s="10">
        <v>201606</v>
      </c>
      <c r="AU272" s="11">
        <f t="shared" si="111"/>
        <v>0</v>
      </c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72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>
        <f t="shared" ref="BX272:CC272" si="113">IFERROR($AU272*BX$93/SUM($AF$93:$CC$93),0)</f>
        <v>0</v>
      </c>
      <c r="BY272" s="11">
        <f t="shared" si="113"/>
        <v>0</v>
      </c>
      <c r="BZ272" s="11">
        <f t="shared" si="113"/>
        <v>0</v>
      </c>
      <c r="CA272" s="11">
        <f t="shared" si="113"/>
        <v>0</v>
      </c>
      <c r="CB272" s="11">
        <f t="shared" si="113"/>
        <v>0</v>
      </c>
      <c r="CC272" s="11">
        <f t="shared" si="113"/>
        <v>0</v>
      </c>
      <c r="CD272" s="2"/>
    </row>
    <row r="273" ht="15" customHeight="1" spans="2:82">
      <c r="B273" s="10">
        <v>201609</v>
      </c>
      <c r="C273" s="11">
        <f t="shared" si="110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4">IFERROR($C273*AE$93/SUM($AE$93:$AK$93),0)</f>
        <v>0</v>
      </c>
      <c r="AF273" s="11">
        <f t="shared" si="114"/>
        <v>0</v>
      </c>
      <c r="AG273" s="11">
        <f t="shared" si="114"/>
        <v>0</v>
      </c>
      <c r="AH273" s="11">
        <f t="shared" si="114"/>
        <v>0</v>
      </c>
      <c r="AI273" s="11">
        <f t="shared" si="114"/>
        <v>0</v>
      </c>
      <c r="AJ273" s="11">
        <f t="shared" si="114"/>
        <v>0</v>
      </c>
      <c r="AK273" s="11">
        <f t="shared" si="114"/>
        <v>0</v>
      </c>
      <c r="AT273" s="10">
        <v>201609</v>
      </c>
      <c r="AU273" s="11">
        <f t="shared" si="111"/>
        <v>0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72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>
        <f t="shared" ref="BW273:CC273" si="115">IFERROR($AU273*BW$93/SUM($AE$93:$CC$93),0)</f>
        <v>0</v>
      </c>
      <c r="BX273" s="11">
        <f t="shared" si="115"/>
        <v>0</v>
      </c>
      <c r="BY273" s="11">
        <f t="shared" si="115"/>
        <v>0</v>
      </c>
      <c r="BZ273" s="11">
        <f t="shared" si="115"/>
        <v>0</v>
      </c>
      <c r="CA273" s="11">
        <f t="shared" si="115"/>
        <v>0</v>
      </c>
      <c r="CB273" s="11">
        <f t="shared" si="115"/>
        <v>0</v>
      </c>
      <c r="CC273" s="11">
        <f t="shared" si="115"/>
        <v>0</v>
      </c>
      <c r="CD273" s="2"/>
    </row>
    <row r="274" ht="15" customHeight="1" spans="2:82">
      <c r="B274" s="10">
        <v>201612</v>
      </c>
      <c r="C274" s="11">
        <f t="shared" si="110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6">IFERROR($C274*AD$93/SUM($AD$93:$AK$93),0)</f>
        <v>0</v>
      </c>
      <c r="AE274" s="11">
        <f t="shared" si="116"/>
        <v>0</v>
      </c>
      <c r="AF274" s="11">
        <f t="shared" si="116"/>
        <v>0</v>
      </c>
      <c r="AG274" s="11">
        <f t="shared" si="116"/>
        <v>0</v>
      </c>
      <c r="AH274" s="11">
        <f t="shared" si="116"/>
        <v>0</v>
      </c>
      <c r="AI274" s="11">
        <f t="shared" si="116"/>
        <v>0</v>
      </c>
      <c r="AJ274" s="11">
        <f t="shared" si="116"/>
        <v>0</v>
      </c>
      <c r="AK274" s="11">
        <f t="shared" si="116"/>
        <v>0</v>
      </c>
      <c r="AT274" s="10">
        <v>201612</v>
      </c>
      <c r="AU274" s="11">
        <f t="shared" si="111"/>
        <v>0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72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>
        <f t="shared" ref="BV274:CC274" si="117">IFERROR($AU274*BV$93/SUM($AD$93:$CC$93),0)</f>
        <v>0</v>
      </c>
      <c r="BW274" s="11">
        <f t="shared" si="117"/>
        <v>0</v>
      </c>
      <c r="BX274" s="11">
        <f t="shared" si="117"/>
        <v>0</v>
      </c>
      <c r="BY274" s="11">
        <f t="shared" si="117"/>
        <v>0</v>
      </c>
      <c r="BZ274" s="11">
        <f t="shared" si="117"/>
        <v>0</v>
      </c>
      <c r="CA274" s="11">
        <f t="shared" si="117"/>
        <v>0</v>
      </c>
      <c r="CB274" s="11">
        <f t="shared" si="117"/>
        <v>0</v>
      </c>
      <c r="CC274" s="11">
        <f t="shared" si="117"/>
        <v>0</v>
      </c>
      <c r="CD274" s="2"/>
    </row>
    <row r="275" ht="15" customHeight="1" spans="2:82">
      <c r="B275" s="10">
        <v>201703</v>
      </c>
      <c r="C275" s="11">
        <f t="shared" si="110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18">IFERROR($C275*AC$93/SUM($AC$93:$AK$93),0)</f>
        <v>0</v>
      </c>
      <c r="AD275" s="11">
        <f t="shared" si="118"/>
        <v>0</v>
      </c>
      <c r="AE275" s="11">
        <f t="shared" si="118"/>
        <v>0</v>
      </c>
      <c r="AF275" s="11">
        <f t="shared" si="118"/>
        <v>0</v>
      </c>
      <c r="AG275" s="11">
        <f t="shared" si="118"/>
        <v>0</v>
      </c>
      <c r="AH275" s="11">
        <f t="shared" si="118"/>
        <v>0</v>
      </c>
      <c r="AI275" s="11">
        <f t="shared" si="118"/>
        <v>0</v>
      </c>
      <c r="AJ275" s="11">
        <f t="shared" si="118"/>
        <v>0</v>
      </c>
      <c r="AK275" s="11">
        <f t="shared" si="118"/>
        <v>0</v>
      </c>
      <c r="AT275" s="10">
        <v>201703</v>
      </c>
      <c r="AU275" s="11">
        <f t="shared" si="111"/>
        <v>0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72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>
        <f t="shared" ref="BU275:CC275" si="119">IFERROR($AU275*BU$93/SUM($AC$93:$CC$93),0)</f>
        <v>0</v>
      </c>
      <c r="BV275" s="11">
        <f t="shared" si="119"/>
        <v>0</v>
      </c>
      <c r="BW275" s="11">
        <f t="shared" si="119"/>
        <v>0</v>
      </c>
      <c r="BX275" s="11">
        <f t="shared" si="119"/>
        <v>0</v>
      </c>
      <c r="BY275" s="11">
        <f t="shared" si="119"/>
        <v>0</v>
      </c>
      <c r="BZ275" s="11">
        <f t="shared" si="119"/>
        <v>0</v>
      </c>
      <c r="CA275" s="11">
        <f t="shared" si="119"/>
        <v>0</v>
      </c>
      <c r="CB275" s="11">
        <f t="shared" si="119"/>
        <v>0</v>
      </c>
      <c r="CC275" s="11">
        <f t="shared" si="119"/>
        <v>0</v>
      </c>
      <c r="CD275" s="2"/>
    </row>
    <row r="276" ht="15" customHeight="1" spans="2:82">
      <c r="B276" s="10">
        <v>201706</v>
      </c>
      <c r="C276" s="11">
        <f t="shared" si="110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20">IFERROR($C276*AB$93/SUM($AB$93:$AK$93),0)</f>
        <v>0</v>
      </c>
      <c r="AC276" s="11">
        <f t="shared" si="120"/>
        <v>0</v>
      </c>
      <c r="AD276" s="11">
        <f t="shared" si="120"/>
        <v>0</v>
      </c>
      <c r="AE276" s="11">
        <f t="shared" si="120"/>
        <v>0</v>
      </c>
      <c r="AF276" s="11">
        <f t="shared" si="120"/>
        <v>0</v>
      </c>
      <c r="AG276" s="11">
        <f t="shared" si="120"/>
        <v>0</v>
      </c>
      <c r="AH276" s="11">
        <f t="shared" si="120"/>
        <v>0</v>
      </c>
      <c r="AI276" s="11">
        <f t="shared" si="120"/>
        <v>0</v>
      </c>
      <c r="AJ276" s="11">
        <f t="shared" si="120"/>
        <v>0</v>
      </c>
      <c r="AK276" s="11">
        <f t="shared" si="120"/>
        <v>0</v>
      </c>
      <c r="AT276" s="10">
        <v>201706</v>
      </c>
      <c r="AU276" s="11">
        <f t="shared" si="111"/>
        <v>0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72"/>
      <c r="BL276" s="11"/>
      <c r="BM276" s="11"/>
      <c r="BN276" s="11"/>
      <c r="BO276" s="11"/>
      <c r="BP276" s="11"/>
      <c r="BQ276" s="11"/>
      <c r="BR276" s="11"/>
      <c r="BS276" s="11"/>
      <c r="BT276" s="11">
        <f t="shared" ref="BT276:CC276" si="121">IFERROR($AU276*BT$93/SUM($AB$93:$CC$93),0)</f>
        <v>0</v>
      </c>
      <c r="BU276" s="11">
        <f t="shared" si="121"/>
        <v>0</v>
      </c>
      <c r="BV276" s="11">
        <f t="shared" si="121"/>
        <v>0</v>
      </c>
      <c r="BW276" s="11">
        <f t="shared" si="121"/>
        <v>0</v>
      </c>
      <c r="BX276" s="11">
        <f t="shared" si="121"/>
        <v>0</v>
      </c>
      <c r="BY276" s="11">
        <f t="shared" si="121"/>
        <v>0</v>
      </c>
      <c r="BZ276" s="11">
        <f t="shared" si="121"/>
        <v>0</v>
      </c>
      <c r="CA276" s="11">
        <f t="shared" si="121"/>
        <v>0</v>
      </c>
      <c r="CB276" s="11">
        <f t="shared" si="121"/>
        <v>0</v>
      </c>
      <c r="CC276" s="11">
        <f t="shared" si="121"/>
        <v>0</v>
      </c>
      <c r="CD276" s="2"/>
    </row>
    <row r="277" ht="15" customHeight="1" spans="2:82">
      <c r="B277" s="10">
        <v>201709</v>
      </c>
      <c r="C277" s="11">
        <f t="shared" si="110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2">IFERROR($C277*AA$93/SUM($AA$93:$AK$93),0)</f>
        <v>0</v>
      </c>
      <c r="AB277" s="11">
        <f t="shared" si="122"/>
        <v>0</v>
      </c>
      <c r="AC277" s="11">
        <f t="shared" si="122"/>
        <v>0</v>
      </c>
      <c r="AD277" s="11">
        <f t="shared" si="122"/>
        <v>0</v>
      </c>
      <c r="AE277" s="11">
        <f t="shared" si="122"/>
        <v>0</v>
      </c>
      <c r="AF277" s="11">
        <f t="shared" si="122"/>
        <v>0</v>
      </c>
      <c r="AG277" s="11">
        <f t="shared" si="122"/>
        <v>0</v>
      </c>
      <c r="AH277" s="11">
        <f t="shared" si="122"/>
        <v>0</v>
      </c>
      <c r="AI277" s="11">
        <f t="shared" si="122"/>
        <v>0</v>
      </c>
      <c r="AJ277" s="11">
        <f t="shared" si="122"/>
        <v>0</v>
      </c>
      <c r="AK277" s="11">
        <f t="shared" si="122"/>
        <v>0</v>
      </c>
      <c r="AT277" s="10">
        <v>201709</v>
      </c>
      <c r="AU277" s="11">
        <f t="shared" si="111"/>
        <v>0</v>
      </c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72"/>
      <c r="BL277" s="11"/>
      <c r="BM277" s="11"/>
      <c r="BN277" s="11"/>
      <c r="BO277" s="11"/>
      <c r="BP277" s="11"/>
      <c r="BQ277" s="11"/>
      <c r="BR277" s="11"/>
      <c r="BS277" s="11">
        <f t="shared" ref="BS277:CC277" si="123">IFERROR($AU277*BS$93/SUM($AA$93:$CC$93),0)</f>
        <v>0</v>
      </c>
      <c r="BT277" s="11">
        <f t="shared" si="123"/>
        <v>0</v>
      </c>
      <c r="BU277" s="11">
        <f t="shared" si="123"/>
        <v>0</v>
      </c>
      <c r="BV277" s="11">
        <f t="shared" si="123"/>
        <v>0</v>
      </c>
      <c r="BW277" s="11">
        <f t="shared" si="123"/>
        <v>0</v>
      </c>
      <c r="BX277" s="11">
        <f t="shared" si="123"/>
        <v>0</v>
      </c>
      <c r="BY277" s="11">
        <f t="shared" si="123"/>
        <v>0</v>
      </c>
      <c r="BZ277" s="11">
        <f t="shared" si="123"/>
        <v>0</v>
      </c>
      <c r="CA277" s="11">
        <f t="shared" si="123"/>
        <v>0</v>
      </c>
      <c r="CB277" s="11">
        <f t="shared" si="123"/>
        <v>0</v>
      </c>
      <c r="CC277" s="11">
        <f t="shared" si="123"/>
        <v>0</v>
      </c>
      <c r="CD277" s="2"/>
    </row>
    <row r="278" ht="15" customHeight="1" spans="2:82">
      <c r="B278" s="10">
        <v>201712</v>
      </c>
      <c r="C278" s="11">
        <f t="shared" si="110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4">IFERROR($C278*Z$93/SUM($Z$93:$AK$93),0)</f>
        <v>0</v>
      </c>
      <c r="AA278" s="11">
        <f t="shared" si="124"/>
        <v>0</v>
      </c>
      <c r="AB278" s="11">
        <f t="shared" si="124"/>
        <v>0</v>
      </c>
      <c r="AC278" s="11">
        <f t="shared" si="124"/>
        <v>0</v>
      </c>
      <c r="AD278" s="11">
        <f t="shared" si="124"/>
        <v>0</v>
      </c>
      <c r="AE278" s="11">
        <f t="shared" si="124"/>
        <v>0</v>
      </c>
      <c r="AF278" s="11">
        <f t="shared" si="124"/>
        <v>0</v>
      </c>
      <c r="AG278" s="11">
        <f t="shared" si="124"/>
        <v>0</v>
      </c>
      <c r="AH278" s="11">
        <f t="shared" si="124"/>
        <v>0</v>
      </c>
      <c r="AI278" s="11">
        <f t="shared" si="124"/>
        <v>0</v>
      </c>
      <c r="AJ278" s="11">
        <f t="shared" si="124"/>
        <v>0</v>
      </c>
      <c r="AK278" s="11">
        <f t="shared" si="124"/>
        <v>0</v>
      </c>
      <c r="AT278" s="10">
        <v>201712</v>
      </c>
      <c r="AU278" s="11">
        <f t="shared" si="111"/>
        <v>0</v>
      </c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72"/>
      <c r="BL278" s="11"/>
      <c r="BM278" s="11"/>
      <c r="BN278" s="11"/>
      <c r="BO278" s="11"/>
      <c r="BP278" s="11"/>
      <c r="BQ278" s="11"/>
      <c r="BR278" s="11">
        <f t="shared" ref="BR278:CC278" si="125">IFERROR($AU278*BR$93/SUM($Z$93:$CC$93),0)</f>
        <v>0</v>
      </c>
      <c r="BS278" s="11">
        <f t="shared" si="125"/>
        <v>0</v>
      </c>
      <c r="BT278" s="11">
        <f t="shared" si="125"/>
        <v>0</v>
      </c>
      <c r="BU278" s="11">
        <f t="shared" si="125"/>
        <v>0</v>
      </c>
      <c r="BV278" s="11">
        <f t="shared" si="125"/>
        <v>0</v>
      </c>
      <c r="BW278" s="11">
        <f t="shared" si="125"/>
        <v>0</v>
      </c>
      <c r="BX278" s="11">
        <f t="shared" si="125"/>
        <v>0</v>
      </c>
      <c r="BY278" s="11">
        <f t="shared" si="125"/>
        <v>0</v>
      </c>
      <c r="BZ278" s="11">
        <f t="shared" si="125"/>
        <v>0</v>
      </c>
      <c r="CA278" s="11">
        <f t="shared" si="125"/>
        <v>0</v>
      </c>
      <c r="CB278" s="11">
        <f t="shared" si="125"/>
        <v>0</v>
      </c>
      <c r="CC278" s="11">
        <f t="shared" si="125"/>
        <v>0</v>
      </c>
      <c r="CD278" s="2"/>
    </row>
    <row r="279" ht="15" customHeight="1" spans="2:82">
      <c r="B279" s="10">
        <v>201803</v>
      </c>
      <c r="C279" s="11">
        <f t="shared" si="110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6">IFERROR($C279*Y$93/SUM($Y$93:$AK$93),0)</f>
        <v>0</v>
      </c>
      <c r="Z279" s="11">
        <f t="shared" si="126"/>
        <v>0</v>
      </c>
      <c r="AA279" s="11">
        <f t="shared" si="126"/>
        <v>0</v>
      </c>
      <c r="AB279" s="11">
        <f t="shared" si="126"/>
        <v>0</v>
      </c>
      <c r="AC279" s="11">
        <f t="shared" si="126"/>
        <v>0</v>
      </c>
      <c r="AD279" s="11">
        <f t="shared" si="126"/>
        <v>0</v>
      </c>
      <c r="AE279" s="11">
        <f t="shared" si="126"/>
        <v>0</v>
      </c>
      <c r="AF279" s="11">
        <f t="shared" si="126"/>
        <v>0</v>
      </c>
      <c r="AG279" s="11">
        <f t="shared" si="126"/>
        <v>0</v>
      </c>
      <c r="AH279" s="11">
        <f t="shared" si="126"/>
        <v>0</v>
      </c>
      <c r="AI279" s="11">
        <f t="shared" si="126"/>
        <v>0</v>
      </c>
      <c r="AJ279" s="11">
        <f t="shared" si="126"/>
        <v>0</v>
      </c>
      <c r="AK279" s="11">
        <f t="shared" si="126"/>
        <v>0</v>
      </c>
      <c r="AT279" s="10">
        <v>201803</v>
      </c>
      <c r="AU279" s="11">
        <f t="shared" si="111"/>
        <v>0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72"/>
      <c r="BL279" s="11"/>
      <c r="BM279" s="11"/>
      <c r="BN279" s="11"/>
      <c r="BO279" s="11"/>
      <c r="BP279" s="11"/>
      <c r="BQ279" s="11">
        <f t="shared" ref="BQ279:CC279" si="127">IFERROR($AU279*BQ$93/SUM($Y$93:$CC$93),0)</f>
        <v>0</v>
      </c>
      <c r="BR279" s="11">
        <f t="shared" si="127"/>
        <v>0</v>
      </c>
      <c r="BS279" s="11">
        <f t="shared" si="127"/>
        <v>0</v>
      </c>
      <c r="BT279" s="11">
        <f t="shared" si="127"/>
        <v>0</v>
      </c>
      <c r="BU279" s="11">
        <f t="shared" si="127"/>
        <v>0</v>
      </c>
      <c r="BV279" s="11">
        <f t="shared" si="127"/>
        <v>0</v>
      </c>
      <c r="BW279" s="11">
        <f t="shared" si="127"/>
        <v>0</v>
      </c>
      <c r="BX279" s="11">
        <f t="shared" si="127"/>
        <v>0</v>
      </c>
      <c r="BY279" s="11">
        <f t="shared" si="127"/>
        <v>0</v>
      </c>
      <c r="BZ279" s="11">
        <f t="shared" si="127"/>
        <v>0</v>
      </c>
      <c r="CA279" s="11">
        <f t="shared" si="127"/>
        <v>0</v>
      </c>
      <c r="CB279" s="11">
        <f t="shared" si="127"/>
        <v>0</v>
      </c>
      <c r="CC279" s="11">
        <f t="shared" si="127"/>
        <v>0</v>
      </c>
      <c r="CD279" s="2"/>
    </row>
    <row r="280" ht="15" customHeight="1" spans="2:82">
      <c r="B280" s="10">
        <v>201806</v>
      </c>
      <c r="C280" s="11">
        <f t="shared" si="110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28">IFERROR($C280*Y$93/SUM($X$93:$AK$93),0)</f>
        <v>0</v>
      </c>
      <c r="Z280" s="11">
        <f t="shared" si="128"/>
        <v>0</v>
      </c>
      <c r="AA280" s="11">
        <f t="shared" si="128"/>
        <v>0</v>
      </c>
      <c r="AB280" s="11">
        <f t="shared" si="128"/>
        <v>0</v>
      </c>
      <c r="AC280" s="11">
        <f t="shared" si="128"/>
        <v>0</v>
      </c>
      <c r="AD280" s="11">
        <f t="shared" si="128"/>
        <v>0</v>
      </c>
      <c r="AE280" s="11">
        <f t="shared" si="128"/>
        <v>0</v>
      </c>
      <c r="AF280" s="11">
        <f t="shared" si="128"/>
        <v>0</v>
      </c>
      <c r="AG280" s="11">
        <f t="shared" si="128"/>
        <v>0</v>
      </c>
      <c r="AH280" s="11">
        <f t="shared" si="128"/>
        <v>0</v>
      </c>
      <c r="AI280" s="11">
        <f t="shared" si="128"/>
        <v>0</v>
      </c>
      <c r="AJ280" s="11">
        <f t="shared" si="128"/>
        <v>0</v>
      </c>
      <c r="AK280" s="11">
        <f t="shared" si="128"/>
        <v>0</v>
      </c>
      <c r="AT280" s="10">
        <v>201806</v>
      </c>
      <c r="AU280" s="11">
        <f t="shared" si="111"/>
        <v>0</v>
      </c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72"/>
      <c r="BL280" s="11"/>
      <c r="BM280" s="11"/>
      <c r="BN280" s="11"/>
      <c r="BO280" s="11"/>
      <c r="BP280" s="11"/>
      <c r="BQ280" s="11">
        <f t="shared" ref="BQ280:CC280" si="129">IFERROR($AU280*BQ$93/SUM($X$93:$CC$93),0)</f>
        <v>0</v>
      </c>
      <c r="BR280" s="11">
        <f t="shared" si="129"/>
        <v>0</v>
      </c>
      <c r="BS280" s="11">
        <f t="shared" si="129"/>
        <v>0</v>
      </c>
      <c r="BT280" s="11">
        <f t="shared" si="129"/>
        <v>0</v>
      </c>
      <c r="BU280" s="11">
        <f t="shared" si="129"/>
        <v>0</v>
      </c>
      <c r="BV280" s="11">
        <f t="shared" si="129"/>
        <v>0</v>
      </c>
      <c r="BW280" s="11">
        <f t="shared" si="129"/>
        <v>0</v>
      </c>
      <c r="BX280" s="11">
        <f t="shared" si="129"/>
        <v>0</v>
      </c>
      <c r="BY280" s="11">
        <f t="shared" si="129"/>
        <v>0</v>
      </c>
      <c r="BZ280" s="11">
        <f t="shared" si="129"/>
        <v>0</v>
      </c>
      <c r="CA280" s="11">
        <f t="shared" si="129"/>
        <v>0</v>
      </c>
      <c r="CB280" s="11">
        <f t="shared" si="129"/>
        <v>0</v>
      </c>
      <c r="CC280" s="11">
        <f t="shared" si="129"/>
        <v>0</v>
      </c>
      <c r="CD280" s="2"/>
    </row>
    <row r="281" ht="15" customHeight="1" spans="2:82">
      <c r="B281" s="10">
        <v>201809</v>
      </c>
      <c r="C281" s="11">
        <f t="shared" si="110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30">IFERROR($C281*Z$93/SUM($W$93:$AK$93),0)</f>
        <v>0</v>
      </c>
      <c r="AA281" s="11">
        <f t="shared" si="130"/>
        <v>0</v>
      </c>
      <c r="AB281" s="11">
        <f t="shared" si="130"/>
        <v>0</v>
      </c>
      <c r="AC281" s="11">
        <f t="shared" si="130"/>
        <v>0</v>
      </c>
      <c r="AD281" s="11">
        <f t="shared" si="130"/>
        <v>0</v>
      </c>
      <c r="AE281" s="11">
        <f t="shared" si="130"/>
        <v>0</v>
      </c>
      <c r="AF281" s="11">
        <f t="shared" si="130"/>
        <v>0</v>
      </c>
      <c r="AG281" s="11">
        <f t="shared" si="130"/>
        <v>0</v>
      </c>
      <c r="AH281" s="11">
        <f t="shared" si="130"/>
        <v>0</v>
      </c>
      <c r="AI281" s="11">
        <f t="shared" si="130"/>
        <v>0</v>
      </c>
      <c r="AJ281" s="11">
        <f t="shared" si="130"/>
        <v>0</v>
      </c>
      <c r="AK281" s="11">
        <f t="shared" si="130"/>
        <v>0</v>
      </c>
      <c r="AT281" s="10">
        <v>201809</v>
      </c>
      <c r="AU281" s="11">
        <f t="shared" si="111"/>
        <v>0</v>
      </c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72"/>
      <c r="BL281" s="11"/>
      <c r="BM281" s="11"/>
      <c r="BN281" s="11"/>
      <c r="BO281" s="11"/>
      <c r="BP281" s="11"/>
      <c r="BQ281" s="73">
        <f>IFERROR($AU281*BQ$93/SUM($Y$93:$CC$93),0)</f>
        <v>0</v>
      </c>
      <c r="BR281" s="11">
        <f t="shared" ref="BR281:CC281" si="131">IFERROR($AU281*BR$93/SUM($W$93:$CC$93),0)</f>
        <v>0</v>
      </c>
      <c r="BS281" s="11">
        <f t="shared" si="131"/>
        <v>0</v>
      </c>
      <c r="BT281" s="11">
        <f t="shared" si="131"/>
        <v>0</v>
      </c>
      <c r="BU281" s="11">
        <f t="shared" si="131"/>
        <v>0</v>
      </c>
      <c r="BV281" s="11">
        <f t="shared" si="131"/>
        <v>0</v>
      </c>
      <c r="BW281" s="11">
        <f t="shared" si="131"/>
        <v>0</v>
      </c>
      <c r="BX281" s="11">
        <f t="shared" si="131"/>
        <v>0</v>
      </c>
      <c r="BY281" s="11">
        <f t="shared" si="131"/>
        <v>0</v>
      </c>
      <c r="BZ281" s="11">
        <f t="shared" si="131"/>
        <v>0</v>
      </c>
      <c r="CA281" s="11">
        <f t="shared" si="131"/>
        <v>0</v>
      </c>
      <c r="CB281" s="11">
        <f t="shared" si="131"/>
        <v>0</v>
      </c>
      <c r="CC281" s="11">
        <f t="shared" si="131"/>
        <v>0</v>
      </c>
      <c r="CD281" s="2"/>
    </row>
    <row r="282" ht="15" customHeight="1" spans="2:82">
      <c r="B282" s="10">
        <v>201812</v>
      </c>
      <c r="C282" s="11">
        <f t="shared" si="110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2">IFERROR($C282*Y$93/SUM($V$93:$AK$93),0)</f>
        <v>0</v>
      </c>
      <c r="Z282" s="73">
        <f t="shared" si="132"/>
        <v>0</v>
      </c>
      <c r="AA282" s="73">
        <f t="shared" si="132"/>
        <v>0</v>
      </c>
      <c r="AB282" s="73">
        <f t="shared" si="132"/>
        <v>0</v>
      </c>
      <c r="AC282" s="73">
        <f t="shared" si="132"/>
        <v>0</v>
      </c>
      <c r="AD282" s="73">
        <f t="shared" si="132"/>
        <v>0</v>
      </c>
      <c r="AE282" s="73">
        <f t="shared" si="132"/>
        <v>0</v>
      </c>
      <c r="AF282" s="73">
        <f t="shared" si="132"/>
        <v>0</v>
      </c>
      <c r="AG282" s="73">
        <f t="shared" si="132"/>
        <v>0</v>
      </c>
      <c r="AH282" s="73">
        <f t="shared" si="132"/>
        <v>0</v>
      </c>
      <c r="AI282" s="73">
        <f t="shared" si="132"/>
        <v>0</v>
      </c>
      <c r="AJ282" s="73">
        <f t="shared" si="132"/>
        <v>0</v>
      </c>
      <c r="AK282" s="73">
        <f t="shared" si="132"/>
        <v>0</v>
      </c>
      <c r="AT282" s="10">
        <v>201812</v>
      </c>
      <c r="AU282" s="11">
        <f t="shared" si="111"/>
        <v>0</v>
      </c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72"/>
      <c r="BL282" s="11"/>
      <c r="BM282" s="11"/>
      <c r="BN282" s="11"/>
      <c r="BO282" s="11"/>
      <c r="BP282" s="73">
        <f t="shared" ref="BP282:CC282" si="133">IFERROR($AU282*BP$93/SUM($V$93:$CC$93),0)</f>
        <v>0</v>
      </c>
      <c r="BQ282" s="73">
        <f t="shared" si="133"/>
        <v>0</v>
      </c>
      <c r="BR282" s="73">
        <f t="shared" si="133"/>
        <v>0</v>
      </c>
      <c r="BS282" s="73">
        <f t="shared" si="133"/>
        <v>0</v>
      </c>
      <c r="BT282" s="73">
        <f t="shared" si="133"/>
        <v>0</v>
      </c>
      <c r="BU282" s="73">
        <f t="shared" si="133"/>
        <v>0</v>
      </c>
      <c r="BV282" s="73">
        <f t="shared" si="133"/>
        <v>0</v>
      </c>
      <c r="BW282" s="73">
        <f t="shared" si="133"/>
        <v>0</v>
      </c>
      <c r="BX282" s="73">
        <f t="shared" si="133"/>
        <v>0</v>
      </c>
      <c r="BY282" s="73">
        <f t="shared" si="133"/>
        <v>0</v>
      </c>
      <c r="BZ282" s="73">
        <f t="shared" si="133"/>
        <v>0</v>
      </c>
      <c r="CA282" s="73">
        <f t="shared" si="133"/>
        <v>0</v>
      </c>
      <c r="CB282" s="73">
        <f t="shared" si="133"/>
        <v>0</v>
      </c>
      <c r="CC282" s="73">
        <f t="shared" si="133"/>
        <v>0</v>
      </c>
      <c r="CD282" s="2"/>
    </row>
    <row r="283" ht="15" customHeight="1" spans="2:82">
      <c r="B283" s="10">
        <v>201903</v>
      </c>
      <c r="C283" s="11">
        <f t="shared" si="110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4">IFERROR($C283*X$93/SUM($W$93:$AK$93),0)</f>
        <v>0</v>
      </c>
      <c r="Y283" s="73">
        <f t="shared" si="134"/>
        <v>0</v>
      </c>
      <c r="Z283" s="73">
        <f t="shared" si="134"/>
        <v>0</v>
      </c>
      <c r="AA283" s="73">
        <f t="shared" si="134"/>
        <v>0</v>
      </c>
      <c r="AB283" s="73">
        <f t="shared" si="134"/>
        <v>0</v>
      </c>
      <c r="AC283" s="73">
        <f t="shared" si="134"/>
        <v>0</v>
      </c>
      <c r="AD283" s="73">
        <f t="shared" si="134"/>
        <v>0</v>
      </c>
      <c r="AE283" s="73">
        <f t="shared" si="134"/>
        <v>0</v>
      </c>
      <c r="AF283" s="73">
        <f t="shared" si="134"/>
        <v>0</v>
      </c>
      <c r="AG283" s="73">
        <f t="shared" si="134"/>
        <v>0</v>
      </c>
      <c r="AH283" s="73">
        <f t="shared" si="134"/>
        <v>0</v>
      </c>
      <c r="AI283" s="73">
        <f t="shared" si="134"/>
        <v>0</v>
      </c>
      <c r="AJ283" s="73">
        <f t="shared" si="134"/>
        <v>0</v>
      </c>
      <c r="AK283" s="73">
        <f t="shared" si="134"/>
        <v>0</v>
      </c>
      <c r="AT283" s="10">
        <v>201903</v>
      </c>
      <c r="AU283" s="11">
        <f t="shared" si="111"/>
        <v>0</v>
      </c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72"/>
      <c r="BL283" s="11"/>
      <c r="BM283" s="11"/>
      <c r="BN283" s="11"/>
      <c r="BO283" s="73">
        <f t="shared" ref="BO283:CC283" si="135">IFERROR($AU283*BO$93/SUM($W$93:$CC$93),0)</f>
        <v>0</v>
      </c>
      <c r="BP283" s="73">
        <f t="shared" si="135"/>
        <v>0</v>
      </c>
      <c r="BQ283" s="73">
        <f t="shared" si="135"/>
        <v>0</v>
      </c>
      <c r="BR283" s="73">
        <f t="shared" si="135"/>
        <v>0</v>
      </c>
      <c r="BS283" s="73">
        <f t="shared" si="135"/>
        <v>0</v>
      </c>
      <c r="BT283" s="73">
        <f t="shared" si="135"/>
        <v>0</v>
      </c>
      <c r="BU283" s="73">
        <f t="shared" si="135"/>
        <v>0</v>
      </c>
      <c r="BV283" s="73">
        <f t="shared" si="135"/>
        <v>0</v>
      </c>
      <c r="BW283" s="73">
        <f t="shared" si="135"/>
        <v>0</v>
      </c>
      <c r="BX283" s="73">
        <f t="shared" si="135"/>
        <v>0</v>
      </c>
      <c r="BY283" s="73">
        <f t="shared" si="135"/>
        <v>0</v>
      </c>
      <c r="BZ283" s="73">
        <f t="shared" si="135"/>
        <v>0</v>
      </c>
      <c r="CA283" s="73">
        <f t="shared" si="135"/>
        <v>0</v>
      </c>
      <c r="CB283" s="73">
        <f t="shared" si="135"/>
        <v>0</v>
      </c>
      <c r="CC283" s="73">
        <f t="shared" si="135"/>
        <v>0</v>
      </c>
      <c r="CD283" s="2"/>
    </row>
    <row r="284" ht="15" customHeight="1" spans="2:82">
      <c r="B284" s="10">
        <v>201906</v>
      </c>
      <c r="C284" s="11">
        <f t="shared" si="110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6">IFERROR($C284*W$93/SUM($V$93:$AK$93),0)</f>
        <v>0</v>
      </c>
      <c r="X284" s="73">
        <f t="shared" si="136"/>
        <v>0</v>
      </c>
      <c r="Y284" s="73">
        <f t="shared" si="136"/>
        <v>0</v>
      </c>
      <c r="Z284" s="73">
        <f t="shared" si="136"/>
        <v>0</v>
      </c>
      <c r="AA284" s="73">
        <f t="shared" si="136"/>
        <v>0</v>
      </c>
      <c r="AB284" s="73">
        <f t="shared" si="136"/>
        <v>0</v>
      </c>
      <c r="AC284" s="73">
        <f t="shared" si="136"/>
        <v>0</v>
      </c>
      <c r="AD284" s="73">
        <f t="shared" si="136"/>
        <v>0</v>
      </c>
      <c r="AE284" s="73">
        <f t="shared" si="136"/>
        <v>0</v>
      </c>
      <c r="AF284" s="73">
        <f t="shared" si="136"/>
        <v>0</v>
      </c>
      <c r="AG284" s="73">
        <f t="shared" si="136"/>
        <v>0</v>
      </c>
      <c r="AH284" s="73">
        <f t="shared" si="136"/>
        <v>0</v>
      </c>
      <c r="AI284" s="73">
        <f t="shared" si="136"/>
        <v>0</v>
      </c>
      <c r="AJ284" s="73">
        <f t="shared" si="136"/>
        <v>0</v>
      </c>
      <c r="AK284" s="73">
        <f t="shared" si="136"/>
        <v>0</v>
      </c>
      <c r="AT284" s="10">
        <v>201906</v>
      </c>
      <c r="AU284" s="11">
        <f t="shared" si="111"/>
        <v>0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72"/>
      <c r="BL284" s="11"/>
      <c r="BM284" s="11"/>
      <c r="BN284" s="73">
        <f t="shared" ref="BN284:CC284" si="137">IFERROR($AU284*BN$93/SUM($V$93:$CC$93),0)</f>
        <v>0</v>
      </c>
      <c r="BO284" s="73">
        <f t="shared" si="137"/>
        <v>0</v>
      </c>
      <c r="BP284" s="73">
        <f t="shared" si="137"/>
        <v>0</v>
      </c>
      <c r="BQ284" s="73">
        <f t="shared" si="137"/>
        <v>0</v>
      </c>
      <c r="BR284" s="73">
        <f t="shared" si="137"/>
        <v>0</v>
      </c>
      <c r="BS284" s="73">
        <f t="shared" si="137"/>
        <v>0</v>
      </c>
      <c r="BT284" s="73">
        <f t="shared" si="137"/>
        <v>0</v>
      </c>
      <c r="BU284" s="73">
        <f t="shared" si="137"/>
        <v>0</v>
      </c>
      <c r="BV284" s="73">
        <f t="shared" si="137"/>
        <v>0</v>
      </c>
      <c r="BW284" s="73">
        <f t="shared" si="137"/>
        <v>0</v>
      </c>
      <c r="BX284" s="73">
        <f t="shared" si="137"/>
        <v>0</v>
      </c>
      <c r="BY284" s="73">
        <f t="shared" si="137"/>
        <v>0</v>
      </c>
      <c r="BZ284" s="73">
        <f t="shared" si="137"/>
        <v>0</v>
      </c>
      <c r="CA284" s="73">
        <f t="shared" si="137"/>
        <v>0</v>
      </c>
      <c r="CB284" s="73">
        <f t="shared" si="137"/>
        <v>0</v>
      </c>
      <c r="CC284" s="73">
        <f t="shared" si="137"/>
        <v>0</v>
      </c>
      <c r="CD284" s="2"/>
    </row>
    <row r="285" ht="15" customHeight="1" spans="2:82">
      <c r="B285" s="10">
        <v>201909</v>
      </c>
      <c r="C285" s="11">
        <f t="shared" si="110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38">IFERROR($C285*V$93/SUM($U$93:$AK$93),0)</f>
        <v>0</v>
      </c>
      <c r="W285" s="73">
        <f t="shared" si="138"/>
        <v>0</v>
      </c>
      <c r="X285" s="73">
        <f t="shared" si="138"/>
        <v>0</v>
      </c>
      <c r="Y285" s="73">
        <f t="shared" si="138"/>
        <v>0</v>
      </c>
      <c r="Z285" s="73">
        <f t="shared" si="138"/>
        <v>0</v>
      </c>
      <c r="AA285" s="73">
        <f t="shared" si="138"/>
        <v>0</v>
      </c>
      <c r="AB285" s="73">
        <f t="shared" si="138"/>
        <v>0</v>
      </c>
      <c r="AC285" s="73">
        <f t="shared" si="138"/>
        <v>0</v>
      </c>
      <c r="AD285" s="73">
        <f t="shared" si="138"/>
        <v>0</v>
      </c>
      <c r="AE285" s="73">
        <f t="shared" si="138"/>
        <v>0</v>
      </c>
      <c r="AF285" s="73">
        <f t="shared" si="138"/>
        <v>0</v>
      </c>
      <c r="AG285" s="73">
        <f t="shared" si="138"/>
        <v>0</v>
      </c>
      <c r="AH285" s="73">
        <f t="shared" si="138"/>
        <v>0</v>
      </c>
      <c r="AI285" s="73">
        <f t="shared" si="138"/>
        <v>0</v>
      </c>
      <c r="AJ285" s="73">
        <f t="shared" si="138"/>
        <v>0</v>
      </c>
      <c r="AK285" s="73">
        <f t="shared" si="138"/>
        <v>0</v>
      </c>
      <c r="AT285" s="10">
        <v>201909</v>
      </c>
      <c r="AU285" s="11">
        <f t="shared" si="111"/>
        <v>0</v>
      </c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72"/>
      <c r="BL285" s="11"/>
      <c r="BM285" s="73">
        <f t="shared" ref="BM285:CC285" si="139">IFERROR($AU285*BM$93/SUM($U$93:$CC$93),0)</f>
        <v>0</v>
      </c>
      <c r="BN285" s="73">
        <f t="shared" si="139"/>
        <v>0</v>
      </c>
      <c r="BO285" s="73">
        <f t="shared" si="139"/>
        <v>0</v>
      </c>
      <c r="BP285" s="73">
        <f t="shared" si="139"/>
        <v>0</v>
      </c>
      <c r="BQ285" s="73">
        <f t="shared" si="139"/>
        <v>0</v>
      </c>
      <c r="BR285" s="73">
        <f t="shared" si="139"/>
        <v>0</v>
      </c>
      <c r="BS285" s="73">
        <f t="shared" si="139"/>
        <v>0</v>
      </c>
      <c r="BT285" s="73">
        <f t="shared" si="139"/>
        <v>0</v>
      </c>
      <c r="BU285" s="73">
        <f t="shared" si="139"/>
        <v>0</v>
      </c>
      <c r="BV285" s="73">
        <f t="shared" si="139"/>
        <v>0</v>
      </c>
      <c r="BW285" s="73">
        <f t="shared" si="139"/>
        <v>0</v>
      </c>
      <c r="BX285" s="73">
        <f t="shared" si="139"/>
        <v>0</v>
      </c>
      <c r="BY285" s="73">
        <f t="shared" si="139"/>
        <v>0</v>
      </c>
      <c r="BZ285" s="73">
        <f t="shared" si="139"/>
        <v>0</v>
      </c>
      <c r="CA285" s="73">
        <f t="shared" si="139"/>
        <v>0</v>
      </c>
      <c r="CB285" s="73">
        <f t="shared" si="139"/>
        <v>0</v>
      </c>
      <c r="CC285" s="73">
        <f t="shared" si="139"/>
        <v>0</v>
      </c>
      <c r="CD285" s="2"/>
    </row>
    <row r="286" ht="15" customHeight="1" spans="2:82">
      <c r="B286" s="10">
        <v>201912</v>
      </c>
      <c r="C286" s="11">
        <f t="shared" si="110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40">IFERROR($C286*U$93/SUM($T$93:$AK$93),0)</f>
        <v>0</v>
      </c>
      <c r="V286" s="73">
        <f t="shared" si="140"/>
        <v>0</v>
      </c>
      <c r="W286" s="73">
        <f t="shared" si="140"/>
        <v>0</v>
      </c>
      <c r="X286" s="73">
        <f t="shared" si="140"/>
        <v>0</v>
      </c>
      <c r="Y286" s="73">
        <f t="shared" si="140"/>
        <v>0</v>
      </c>
      <c r="Z286" s="73">
        <f t="shared" si="140"/>
        <v>0</v>
      </c>
      <c r="AA286" s="73">
        <f t="shared" si="140"/>
        <v>0</v>
      </c>
      <c r="AB286" s="73">
        <f t="shared" si="140"/>
        <v>0</v>
      </c>
      <c r="AC286" s="73">
        <f t="shared" si="140"/>
        <v>0</v>
      </c>
      <c r="AD286" s="73">
        <f t="shared" si="140"/>
        <v>0</v>
      </c>
      <c r="AE286" s="73">
        <f t="shared" si="140"/>
        <v>0</v>
      </c>
      <c r="AF286" s="73">
        <f t="shared" si="140"/>
        <v>0</v>
      </c>
      <c r="AG286" s="73">
        <f t="shared" si="140"/>
        <v>0</v>
      </c>
      <c r="AH286" s="73">
        <f t="shared" si="140"/>
        <v>0</v>
      </c>
      <c r="AI286" s="73">
        <f t="shared" si="140"/>
        <v>0</v>
      </c>
      <c r="AJ286" s="73">
        <f t="shared" si="140"/>
        <v>0</v>
      </c>
      <c r="AK286" s="73">
        <f t="shared" si="140"/>
        <v>0</v>
      </c>
      <c r="AT286" s="10">
        <v>201912</v>
      </c>
      <c r="AU286" s="11">
        <f t="shared" si="111"/>
        <v>0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72"/>
      <c r="BL286" s="73">
        <f t="shared" ref="BL286:CC286" si="141">IFERROR($AU286*BL$93/SUM($T$93:$CC$93),0)</f>
        <v>0</v>
      </c>
      <c r="BM286" s="73">
        <f t="shared" si="141"/>
        <v>0</v>
      </c>
      <c r="BN286" s="73">
        <f t="shared" si="141"/>
        <v>0</v>
      </c>
      <c r="BO286" s="73">
        <f t="shared" si="141"/>
        <v>0</v>
      </c>
      <c r="BP286" s="73">
        <f t="shared" si="141"/>
        <v>0</v>
      </c>
      <c r="BQ286" s="73">
        <f t="shared" si="141"/>
        <v>0</v>
      </c>
      <c r="BR286" s="73">
        <f t="shared" si="141"/>
        <v>0</v>
      </c>
      <c r="BS286" s="73">
        <f t="shared" si="141"/>
        <v>0</v>
      </c>
      <c r="BT286" s="73">
        <f t="shared" si="141"/>
        <v>0</v>
      </c>
      <c r="BU286" s="73">
        <f t="shared" si="141"/>
        <v>0</v>
      </c>
      <c r="BV286" s="73">
        <f t="shared" si="141"/>
        <v>0</v>
      </c>
      <c r="BW286" s="73">
        <f t="shared" si="141"/>
        <v>0</v>
      </c>
      <c r="BX286" s="73">
        <f t="shared" si="141"/>
        <v>0</v>
      </c>
      <c r="BY286" s="73">
        <f t="shared" si="141"/>
        <v>0</v>
      </c>
      <c r="BZ286" s="73">
        <f t="shared" si="141"/>
        <v>0</v>
      </c>
      <c r="CA286" s="73">
        <f t="shared" si="141"/>
        <v>0</v>
      </c>
      <c r="CB286" s="73">
        <f t="shared" si="141"/>
        <v>0</v>
      </c>
      <c r="CC286" s="73">
        <f t="shared" si="141"/>
        <v>0</v>
      </c>
      <c r="CD286" s="2"/>
    </row>
    <row r="287" ht="15" customHeight="1" spans="2:82">
      <c r="B287" s="10">
        <v>202003</v>
      </c>
      <c r="C287" s="11">
        <f t="shared" si="110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2">IFERROR($C287*T$93/SUM($S$93:$AK$93),0)</f>
        <v>0</v>
      </c>
      <c r="U287" s="73">
        <f t="shared" si="142"/>
        <v>0</v>
      </c>
      <c r="V287" s="73">
        <f t="shared" si="142"/>
        <v>0</v>
      </c>
      <c r="W287" s="73">
        <f t="shared" si="142"/>
        <v>0</v>
      </c>
      <c r="X287" s="73">
        <f t="shared" si="142"/>
        <v>0</v>
      </c>
      <c r="Y287" s="73">
        <f t="shared" si="142"/>
        <v>0</v>
      </c>
      <c r="Z287" s="73">
        <f t="shared" si="142"/>
        <v>0</v>
      </c>
      <c r="AA287" s="73">
        <f t="shared" si="142"/>
        <v>0</v>
      </c>
      <c r="AB287" s="73">
        <f t="shared" si="142"/>
        <v>0</v>
      </c>
      <c r="AC287" s="73">
        <f t="shared" si="142"/>
        <v>0</v>
      </c>
      <c r="AD287" s="73">
        <f t="shared" si="142"/>
        <v>0</v>
      </c>
      <c r="AE287" s="73">
        <f t="shared" si="142"/>
        <v>0</v>
      </c>
      <c r="AF287" s="73">
        <f t="shared" si="142"/>
        <v>0</v>
      </c>
      <c r="AG287" s="73">
        <f t="shared" si="142"/>
        <v>0</v>
      </c>
      <c r="AH287" s="73">
        <f t="shared" si="142"/>
        <v>0</v>
      </c>
      <c r="AI287" s="73">
        <f t="shared" si="142"/>
        <v>0</v>
      </c>
      <c r="AJ287" s="73">
        <f t="shared" si="142"/>
        <v>0</v>
      </c>
      <c r="AK287" s="73">
        <f t="shared" si="142"/>
        <v>0</v>
      </c>
      <c r="AT287" s="10">
        <v>202003</v>
      </c>
      <c r="AU287" s="11">
        <f t="shared" si="111"/>
        <v>0</v>
      </c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73">
        <f t="shared" ref="BK287:CC287" si="143">IFERROR($AU287*BK$93/SUM($S$93:$CC$93),0)</f>
        <v>0</v>
      </c>
      <c r="BL287" s="73">
        <f t="shared" si="143"/>
        <v>0</v>
      </c>
      <c r="BM287" s="73">
        <f t="shared" si="143"/>
        <v>0</v>
      </c>
      <c r="BN287" s="73">
        <f t="shared" si="143"/>
        <v>0</v>
      </c>
      <c r="BO287" s="73">
        <f t="shared" si="143"/>
        <v>0</v>
      </c>
      <c r="BP287" s="73">
        <f t="shared" si="143"/>
        <v>0</v>
      </c>
      <c r="BQ287" s="73">
        <f t="shared" si="143"/>
        <v>0</v>
      </c>
      <c r="BR287" s="73">
        <f t="shared" si="143"/>
        <v>0</v>
      </c>
      <c r="BS287" s="73">
        <f t="shared" si="143"/>
        <v>0</v>
      </c>
      <c r="BT287" s="73">
        <f t="shared" si="143"/>
        <v>0</v>
      </c>
      <c r="BU287" s="73">
        <f t="shared" si="143"/>
        <v>0</v>
      </c>
      <c r="BV287" s="73">
        <f t="shared" si="143"/>
        <v>0</v>
      </c>
      <c r="BW287" s="73">
        <f t="shared" si="143"/>
        <v>0</v>
      </c>
      <c r="BX287" s="73">
        <f t="shared" si="143"/>
        <v>0</v>
      </c>
      <c r="BY287" s="73">
        <f t="shared" si="143"/>
        <v>0</v>
      </c>
      <c r="BZ287" s="73">
        <f t="shared" si="143"/>
        <v>0</v>
      </c>
      <c r="CA287" s="73">
        <f t="shared" si="143"/>
        <v>0</v>
      </c>
      <c r="CB287" s="73">
        <f t="shared" si="143"/>
        <v>0</v>
      </c>
      <c r="CC287" s="73">
        <f t="shared" si="143"/>
        <v>0</v>
      </c>
      <c r="CD287" s="2"/>
    </row>
    <row r="288" ht="15" customHeight="1" spans="2:82">
      <c r="B288" s="10">
        <v>202006</v>
      </c>
      <c r="C288" s="11">
        <f t="shared" si="110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4">IFERROR($C288*S$93/SUM($R$93:$AK$93),0)</f>
        <v>0</v>
      </c>
      <c r="T288" s="73">
        <f t="shared" si="144"/>
        <v>0</v>
      </c>
      <c r="U288" s="73">
        <f t="shared" si="144"/>
        <v>0</v>
      </c>
      <c r="V288" s="73">
        <f t="shared" si="144"/>
        <v>0</v>
      </c>
      <c r="W288" s="73">
        <f t="shared" si="144"/>
        <v>0</v>
      </c>
      <c r="X288" s="73">
        <f t="shared" si="144"/>
        <v>0</v>
      </c>
      <c r="Y288" s="73">
        <f t="shared" si="144"/>
        <v>0</v>
      </c>
      <c r="Z288" s="73">
        <f t="shared" si="144"/>
        <v>0</v>
      </c>
      <c r="AA288" s="73">
        <f t="shared" si="144"/>
        <v>0</v>
      </c>
      <c r="AB288" s="73">
        <f t="shared" si="144"/>
        <v>0</v>
      </c>
      <c r="AC288" s="73">
        <f t="shared" si="144"/>
        <v>0</v>
      </c>
      <c r="AD288" s="73">
        <f t="shared" si="144"/>
        <v>0</v>
      </c>
      <c r="AE288" s="73">
        <f t="shared" si="144"/>
        <v>0</v>
      </c>
      <c r="AF288" s="73">
        <f t="shared" si="144"/>
        <v>0</v>
      </c>
      <c r="AG288" s="73">
        <f t="shared" si="144"/>
        <v>0</v>
      </c>
      <c r="AH288" s="73">
        <f t="shared" si="144"/>
        <v>0</v>
      </c>
      <c r="AI288" s="73">
        <f t="shared" si="144"/>
        <v>0</v>
      </c>
      <c r="AJ288" s="73">
        <f t="shared" si="144"/>
        <v>0</v>
      </c>
      <c r="AK288" s="73">
        <f t="shared" si="144"/>
        <v>0</v>
      </c>
      <c r="AT288" s="10">
        <v>202006</v>
      </c>
      <c r="AU288" s="11">
        <f t="shared" ref="AU288:AU302" si="145">SUM(BB248,-AV248)</f>
        <v>0</v>
      </c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73">
        <f t="shared" ref="BJ288:CC288" si="146">IFERROR($AU288*BJ$93/SUM($BJ$93:$CC$93),0)</f>
        <v>0</v>
      </c>
      <c r="BK288" s="73">
        <f t="shared" si="146"/>
        <v>0</v>
      </c>
      <c r="BL288" s="73">
        <f t="shared" si="146"/>
        <v>0</v>
      </c>
      <c r="BM288" s="73">
        <f t="shared" si="146"/>
        <v>0</v>
      </c>
      <c r="BN288" s="73">
        <f t="shared" si="146"/>
        <v>0</v>
      </c>
      <c r="BO288" s="73">
        <f t="shared" si="146"/>
        <v>0</v>
      </c>
      <c r="BP288" s="73">
        <f t="shared" si="146"/>
        <v>0</v>
      </c>
      <c r="BQ288" s="73">
        <f t="shared" si="146"/>
        <v>0</v>
      </c>
      <c r="BR288" s="73">
        <f t="shared" si="146"/>
        <v>0</v>
      </c>
      <c r="BS288" s="73">
        <f t="shared" si="146"/>
        <v>0</v>
      </c>
      <c r="BT288" s="73">
        <f t="shared" si="146"/>
        <v>0</v>
      </c>
      <c r="BU288" s="73">
        <f t="shared" si="146"/>
        <v>0</v>
      </c>
      <c r="BV288" s="73">
        <f t="shared" si="146"/>
        <v>0</v>
      </c>
      <c r="BW288" s="73">
        <f t="shared" si="146"/>
        <v>0</v>
      </c>
      <c r="BX288" s="73">
        <f t="shared" si="146"/>
        <v>0</v>
      </c>
      <c r="BY288" s="73">
        <f t="shared" si="146"/>
        <v>0</v>
      </c>
      <c r="BZ288" s="73">
        <f t="shared" si="146"/>
        <v>0</v>
      </c>
      <c r="CA288" s="73">
        <f t="shared" si="146"/>
        <v>0</v>
      </c>
      <c r="CB288" s="73">
        <f t="shared" si="146"/>
        <v>0</v>
      </c>
      <c r="CC288" s="73">
        <f t="shared" si="146"/>
        <v>0</v>
      </c>
      <c r="CD288" s="2"/>
    </row>
    <row r="289" ht="15" customHeight="1" spans="2:82">
      <c r="B289" s="10">
        <v>202009</v>
      </c>
      <c r="C289" s="11">
        <f t="shared" si="110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7">IFERROR($C289*R$93/SUM($Q$93:$AK$93),0)</f>
        <v>0</v>
      </c>
      <c r="S289" s="66">
        <f t="shared" si="147"/>
        <v>0</v>
      </c>
      <c r="T289" s="66">
        <f t="shared" si="147"/>
        <v>0</v>
      </c>
      <c r="U289" s="66">
        <f t="shared" si="147"/>
        <v>0</v>
      </c>
      <c r="V289" s="66">
        <f t="shared" si="147"/>
        <v>0</v>
      </c>
      <c r="W289" s="66">
        <f t="shared" si="147"/>
        <v>0</v>
      </c>
      <c r="X289" s="66">
        <f t="shared" si="147"/>
        <v>0</v>
      </c>
      <c r="Y289" s="66">
        <f t="shared" si="147"/>
        <v>0</v>
      </c>
      <c r="Z289" s="66">
        <f t="shared" si="147"/>
        <v>0</v>
      </c>
      <c r="AA289" s="66">
        <f t="shared" si="147"/>
        <v>0</v>
      </c>
      <c r="AB289" s="66">
        <f t="shared" si="147"/>
        <v>0</v>
      </c>
      <c r="AC289" s="66">
        <f t="shared" si="147"/>
        <v>0</v>
      </c>
      <c r="AD289" s="66">
        <f t="shared" si="147"/>
        <v>0</v>
      </c>
      <c r="AE289" s="66">
        <f t="shared" si="147"/>
        <v>0</v>
      </c>
      <c r="AF289" s="66">
        <f t="shared" si="147"/>
        <v>0</v>
      </c>
      <c r="AG289" s="66">
        <f t="shared" si="147"/>
        <v>0</v>
      </c>
      <c r="AH289" s="66">
        <f t="shared" si="147"/>
        <v>0</v>
      </c>
      <c r="AI289" s="66">
        <f t="shared" si="147"/>
        <v>0</v>
      </c>
      <c r="AJ289" s="66">
        <f t="shared" si="147"/>
        <v>0</v>
      </c>
      <c r="AK289" s="66">
        <f t="shared" si="147"/>
        <v>0</v>
      </c>
      <c r="AT289" s="10">
        <v>202009</v>
      </c>
      <c r="AU289" s="11">
        <f t="shared" si="145"/>
        <v>0</v>
      </c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66">
        <f t="shared" ref="BI289:CC289" si="148">IFERROR($AU289*BI$93/SUM($BI$93:$CC$93),0)</f>
        <v>0</v>
      </c>
      <c r="BJ289" s="66">
        <f t="shared" si="148"/>
        <v>0</v>
      </c>
      <c r="BK289" s="66">
        <f t="shared" si="148"/>
        <v>0</v>
      </c>
      <c r="BL289" s="66">
        <f t="shared" si="148"/>
        <v>0</v>
      </c>
      <c r="BM289" s="66">
        <f t="shared" si="148"/>
        <v>0</v>
      </c>
      <c r="BN289" s="66">
        <f t="shared" si="148"/>
        <v>0</v>
      </c>
      <c r="BO289" s="66">
        <f t="shared" si="148"/>
        <v>0</v>
      </c>
      <c r="BP289" s="66">
        <f t="shared" si="148"/>
        <v>0</v>
      </c>
      <c r="BQ289" s="66">
        <f t="shared" si="148"/>
        <v>0</v>
      </c>
      <c r="BR289" s="66">
        <f t="shared" si="148"/>
        <v>0</v>
      </c>
      <c r="BS289" s="66">
        <f t="shared" si="148"/>
        <v>0</v>
      </c>
      <c r="BT289" s="66">
        <f t="shared" si="148"/>
        <v>0</v>
      </c>
      <c r="BU289" s="66">
        <f t="shared" si="148"/>
        <v>0</v>
      </c>
      <c r="BV289" s="66">
        <f t="shared" si="148"/>
        <v>0</v>
      </c>
      <c r="BW289" s="66">
        <f t="shared" si="148"/>
        <v>0</v>
      </c>
      <c r="BX289" s="66">
        <f t="shared" si="148"/>
        <v>0</v>
      </c>
      <c r="BY289" s="66">
        <f t="shared" si="148"/>
        <v>0</v>
      </c>
      <c r="BZ289" s="66">
        <f t="shared" si="148"/>
        <v>0</v>
      </c>
      <c r="CA289" s="66">
        <f t="shared" si="148"/>
        <v>0</v>
      </c>
      <c r="CB289" s="66">
        <f t="shared" si="148"/>
        <v>0</v>
      </c>
      <c r="CC289" s="66">
        <f t="shared" si="148"/>
        <v>0</v>
      </c>
      <c r="CD289" s="2"/>
    </row>
    <row r="290" ht="15" customHeight="1" spans="2:82">
      <c r="B290" s="10">
        <v>202012</v>
      </c>
      <c r="C290" s="11">
        <f t="shared" si="110"/>
        <v>2159446.19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49">IFERROR($C290*Q$93/SUM($P$93:$AK$93),0)</f>
        <v>0</v>
      </c>
      <c r="R290" s="66">
        <f t="shared" si="149"/>
        <v>0</v>
      </c>
      <c r="S290" s="66">
        <f t="shared" si="149"/>
        <v>0</v>
      </c>
      <c r="T290" s="66">
        <f t="shared" si="149"/>
        <v>0</v>
      </c>
      <c r="U290" s="66">
        <f t="shared" si="149"/>
        <v>0</v>
      </c>
      <c r="V290" s="66">
        <f t="shared" si="149"/>
        <v>0</v>
      </c>
      <c r="W290" s="66">
        <f t="shared" si="149"/>
        <v>0</v>
      </c>
      <c r="X290" s="66">
        <f t="shared" si="149"/>
        <v>0</v>
      </c>
      <c r="Y290" s="66">
        <f t="shared" si="149"/>
        <v>0</v>
      </c>
      <c r="Z290" s="66">
        <f t="shared" si="149"/>
        <v>0</v>
      </c>
      <c r="AA290" s="66">
        <f t="shared" si="149"/>
        <v>0</v>
      </c>
      <c r="AB290" s="66">
        <f t="shared" si="149"/>
        <v>0</v>
      </c>
      <c r="AC290" s="66">
        <f t="shared" si="149"/>
        <v>0</v>
      </c>
      <c r="AD290" s="66">
        <f t="shared" si="149"/>
        <v>0</v>
      </c>
      <c r="AE290" s="66">
        <f t="shared" si="149"/>
        <v>0</v>
      </c>
      <c r="AF290" s="66">
        <f t="shared" si="149"/>
        <v>0</v>
      </c>
      <c r="AG290" s="66">
        <f t="shared" si="149"/>
        <v>0</v>
      </c>
      <c r="AH290" s="66">
        <f t="shared" si="149"/>
        <v>0</v>
      </c>
      <c r="AI290" s="66">
        <f t="shared" si="149"/>
        <v>0</v>
      </c>
      <c r="AJ290" s="66">
        <f t="shared" si="149"/>
        <v>0</v>
      </c>
      <c r="AK290" s="66">
        <f t="shared" si="149"/>
        <v>0</v>
      </c>
      <c r="AT290" s="10">
        <v>202012</v>
      </c>
      <c r="AU290" s="11">
        <f t="shared" si="145"/>
        <v>0</v>
      </c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66">
        <f t="shared" ref="BH290:CC290" si="150">IFERROR($AU290*BH$93/SUM($BH$93:$CC$93),0)</f>
        <v>0</v>
      </c>
      <c r="BI290" s="66">
        <f t="shared" si="150"/>
        <v>0</v>
      </c>
      <c r="BJ290" s="66">
        <f t="shared" si="150"/>
        <v>0</v>
      </c>
      <c r="BK290" s="66">
        <f t="shared" si="150"/>
        <v>0</v>
      </c>
      <c r="BL290" s="66">
        <f t="shared" si="150"/>
        <v>0</v>
      </c>
      <c r="BM290" s="66">
        <f t="shared" si="150"/>
        <v>0</v>
      </c>
      <c r="BN290" s="66">
        <f t="shared" si="150"/>
        <v>0</v>
      </c>
      <c r="BO290" s="66">
        <f t="shared" si="150"/>
        <v>0</v>
      </c>
      <c r="BP290" s="66">
        <f t="shared" si="150"/>
        <v>0</v>
      </c>
      <c r="BQ290" s="66">
        <f t="shared" si="150"/>
        <v>0</v>
      </c>
      <c r="BR290" s="66">
        <f t="shared" si="150"/>
        <v>0</v>
      </c>
      <c r="BS290" s="66">
        <f t="shared" si="150"/>
        <v>0</v>
      </c>
      <c r="BT290" s="66">
        <f t="shared" si="150"/>
        <v>0</v>
      </c>
      <c r="BU290" s="66">
        <f t="shared" si="150"/>
        <v>0</v>
      </c>
      <c r="BV290" s="66">
        <f t="shared" si="150"/>
        <v>0</v>
      </c>
      <c r="BW290" s="66">
        <f t="shared" si="150"/>
        <v>0</v>
      </c>
      <c r="BX290" s="66">
        <f t="shared" si="150"/>
        <v>0</v>
      </c>
      <c r="BY290" s="66">
        <f t="shared" si="150"/>
        <v>0</v>
      </c>
      <c r="BZ290" s="66">
        <f t="shared" si="150"/>
        <v>0</v>
      </c>
      <c r="CA290" s="66">
        <f t="shared" si="150"/>
        <v>0</v>
      </c>
      <c r="CB290" s="66">
        <f t="shared" si="150"/>
        <v>0</v>
      </c>
      <c r="CC290" s="66">
        <f t="shared" si="150"/>
        <v>0</v>
      </c>
      <c r="CD290" s="2"/>
    </row>
    <row r="291" ht="15" customHeight="1" spans="2:82">
      <c r="B291" s="10">
        <v>202103</v>
      </c>
      <c r="C291" s="11">
        <f t="shared" si="110"/>
        <v>2993003.83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51">IFERROR($C291*P$93/SUM($O$93:$AK$93),0)</f>
        <v>0</v>
      </c>
      <c r="Q291" s="66">
        <f t="shared" si="151"/>
        <v>0</v>
      </c>
      <c r="R291" s="66">
        <f t="shared" si="151"/>
        <v>0</v>
      </c>
      <c r="S291" s="66">
        <f t="shared" si="151"/>
        <v>0</v>
      </c>
      <c r="T291" s="66">
        <f t="shared" si="151"/>
        <v>0</v>
      </c>
      <c r="U291" s="66">
        <f t="shared" si="151"/>
        <v>0</v>
      </c>
      <c r="V291" s="66">
        <f t="shared" si="151"/>
        <v>0</v>
      </c>
      <c r="W291" s="66">
        <f t="shared" si="151"/>
        <v>0</v>
      </c>
      <c r="X291" s="66">
        <f t="shared" si="151"/>
        <v>0</v>
      </c>
      <c r="Y291" s="66">
        <f t="shared" si="151"/>
        <v>0</v>
      </c>
      <c r="Z291" s="66">
        <f t="shared" si="151"/>
        <v>0</v>
      </c>
      <c r="AA291" s="66">
        <f t="shared" si="151"/>
        <v>0</v>
      </c>
      <c r="AB291" s="66">
        <f t="shared" si="151"/>
        <v>0</v>
      </c>
      <c r="AC291" s="66">
        <f t="shared" si="151"/>
        <v>0</v>
      </c>
      <c r="AD291" s="66">
        <f t="shared" si="151"/>
        <v>0</v>
      </c>
      <c r="AE291" s="66">
        <f t="shared" si="151"/>
        <v>0</v>
      </c>
      <c r="AF291" s="66">
        <f t="shared" si="151"/>
        <v>0</v>
      </c>
      <c r="AG291" s="66">
        <f t="shared" si="151"/>
        <v>0</v>
      </c>
      <c r="AH291" s="66">
        <f t="shared" si="151"/>
        <v>0</v>
      </c>
      <c r="AI291" s="66">
        <f t="shared" si="151"/>
        <v>0</v>
      </c>
      <c r="AJ291" s="66">
        <f t="shared" si="151"/>
        <v>0</v>
      </c>
      <c r="AK291" s="66">
        <f t="shared" si="151"/>
        <v>0</v>
      </c>
      <c r="AT291" s="10">
        <v>202103</v>
      </c>
      <c r="AU291" s="11">
        <f t="shared" si="145"/>
        <v>0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66">
        <f t="shared" ref="BG291:CC291" si="152">IFERROR($AU291*BG$93/SUM($BG$93:$CC$93),0)</f>
        <v>0</v>
      </c>
      <c r="BH291" s="66">
        <f t="shared" si="152"/>
        <v>0</v>
      </c>
      <c r="BI291" s="66">
        <f t="shared" si="152"/>
        <v>0</v>
      </c>
      <c r="BJ291" s="66">
        <f t="shared" si="152"/>
        <v>0</v>
      </c>
      <c r="BK291" s="66">
        <f t="shared" si="152"/>
        <v>0</v>
      </c>
      <c r="BL291" s="66">
        <f t="shared" si="152"/>
        <v>0</v>
      </c>
      <c r="BM291" s="66">
        <f t="shared" si="152"/>
        <v>0</v>
      </c>
      <c r="BN291" s="66">
        <f t="shared" si="152"/>
        <v>0</v>
      </c>
      <c r="BO291" s="66">
        <f t="shared" si="152"/>
        <v>0</v>
      </c>
      <c r="BP291" s="66">
        <f t="shared" si="152"/>
        <v>0</v>
      </c>
      <c r="BQ291" s="66">
        <f t="shared" si="152"/>
        <v>0</v>
      </c>
      <c r="BR291" s="66">
        <f t="shared" si="152"/>
        <v>0</v>
      </c>
      <c r="BS291" s="66">
        <f t="shared" si="152"/>
        <v>0</v>
      </c>
      <c r="BT291" s="66">
        <f t="shared" si="152"/>
        <v>0</v>
      </c>
      <c r="BU291" s="66">
        <f t="shared" si="152"/>
        <v>0</v>
      </c>
      <c r="BV291" s="66">
        <f t="shared" si="152"/>
        <v>0</v>
      </c>
      <c r="BW291" s="66">
        <f t="shared" si="152"/>
        <v>0</v>
      </c>
      <c r="BX291" s="66">
        <f t="shared" si="152"/>
        <v>0</v>
      </c>
      <c r="BY291" s="66">
        <f t="shared" si="152"/>
        <v>0</v>
      </c>
      <c r="BZ291" s="66">
        <f t="shared" si="152"/>
        <v>0</v>
      </c>
      <c r="CA291" s="66">
        <f t="shared" si="152"/>
        <v>0</v>
      </c>
      <c r="CB291" s="66">
        <f t="shared" si="152"/>
        <v>0</v>
      </c>
      <c r="CC291" s="66">
        <f t="shared" si="152"/>
        <v>0</v>
      </c>
      <c r="CD291" s="2"/>
    </row>
    <row r="292" ht="15" customHeight="1" spans="2:82">
      <c r="B292" s="10">
        <v>202106</v>
      </c>
      <c r="C292" s="11">
        <f t="shared" si="110"/>
        <v>1897514.07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3">IFERROR($C292*O$93/SUM($N$93:$AK$93),0)</f>
        <v>0</v>
      </c>
      <c r="P292" s="66">
        <f t="shared" si="153"/>
        <v>0</v>
      </c>
      <c r="Q292" s="66">
        <f t="shared" si="153"/>
        <v>0</v>
      </c>
      <c r="R292" s="66">
        <f t="shared" si="153"/>
        <v>0</v>
      </c>
      <c r="S292" s="66">
        <f t="shared" si="153"/>
        <v>0</v>
      </c>
      <c r="T292" s="66">
        <f t="shared" si="153"/>
        <v>0</v>
      </c>
      <c r="U292" s="66">
        <f t="shared" si="153"/>
        <v>0</v>
      </c>
      <c r="V292" s="66">
        <f t="shared" si="153"/>
        <v>0</v>
      </c>
      <c r="W292" s="66">
        <f t="shared" si="153"/>
        <v>0</v>
      </c>
      <c r="X292" s="66">
        <f t="shared" si="153"/>
        <v>0</v>
      </c>
      <c r="Y292" s="66">
        <f t="shared" si="153"/>
        <v>0</v>
      </c>
      <c r="Z292" s="66">
        <f t="shared" si="153"/>
        <v>0</v>
      </c>
      <c r="AA292" s="66">
        <f t="shared" si="153"/>
        <v>0</v>
      </c>
      <c r="AB292" s="66">
        <f t="shared" si="153"/>
        <v>0</v>
      </c>
      <c r="AC292" s="66">
        <f t="shared" si="153"/>
        <v>0</v>
      </c>
      <c r="AD292" s="66">
        <f t="shared" si="153"/>
        <v>0</v>
      </c>
      <c r="AE292" s="66">
        <f t="shared" si="153"/>
        <v>0</v>
      </c>
      <c r="AF292" s="66">
        <f t="shared" si="153"/>
        <v>0</v>
      </c>
      <c r="AG292" s="66">
        <f t="shared" si="153"/>
        <v>0</v>
      </c>
      <c r="AH292" s="66">
        <f t="shared" si="153"/>
        <v>0</v>
      </c>
      <c r="AI292" s="66">
        <f t="shared" si="153"/>
        <v>0</v>
      </c>
      <c r="AJ292" s="66">
        <f t="shared" si="153"/>
        <v>0</v>
      </c>
      <c r="AK292" s="66">
        <f t="shared" si="153"/>
        <v>0</v>
      </c>
      <c r="AT292" s="10">
        <v>202106</v>
      </c>
      <c r="AU292" s="11">
        <f t="shared" si="145"/>
        <v>0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66">
        <f t="shared" ref="BF292:CC292" si="154">IFERROR($AU292*BF$93/SUM($BF$93:$CC$93),0)</f>
        <v>0</v>
      </c>
      <c r="BG292" s="66">
        <f t="shared" si="154"/>
        <v>0</v>
      </c>
      <c r="BH292" s="66">
        <f t="shared" si="154"/>
        <v>0</v>
      </c>
      <c r="BI292" s="66">
        <f t="shared" si="154"/>
        <v>0</v>
      </c>
      <c r="BJ292" s="66">
        <f t="shared" si="154"/>
        <v>0</v>
      </c>
      <c r="BK292" s="66">
        <f t="shared" si="154"/>
        <v>0</v>
      </c>
      <c r="BL292" s="66">
        <f t="shared" si="154"/>
        <v>0</v>
      </c>
      <c r="BM292" s="66">
        <f t="shared" si="154"/>
        <v>0</v>
      </c>
      <c r="BN292" s="66">
        <f t="shared" si="154"/>
        <v>0</v>
      </c>
      <c r="BO292" s="66">
        <f t="shared" si="154"/>
        <v>0</v>
      </c>
      <c r="BP292" s="66">
        <f t="shared" si="154"/>
        <v>0</v>
      </c>
      <c r="BQ292" s="66">
        <f t="shared" si="154"/>
        <v>0</v>
      </c>
      <c r="BR292" s="66">
        <f t="shared" si="154"/>
        <v>0</v>
      </c>
      <c r="BS292" s="66">
        <f t="shared" si="154"/>
        <v>0</v>
      </c>
      <c r="BT292" s="66">
        <f t="shared" si="154"/>
        <v>0</v>
      </c>
      <c r="BU292" s="66">
        <f t="shared" si="154"/>
        <v>0</v>
      </c>
      <c r="BV292" s="66">
        <f t="shared" si="154"/>
        <v>0</v>
      </c>
      <c r="BW292" s="66">
        <f t="shared" si="154"/>
        <v>0</v>
      </c>
      <c r="BX292" s="66">
        <f t="shared" si="154"/>
        <v>0</v>
      </c>
      <c r="BY292" s="66">
        <f t="shared" si="154"/>
        <v>0</v>
      </c>
      <c r="BZ292" s="66">
        <f t="shared" si="154"/>
        <v>0</v>
      </c>
      <c r="CA292" s="66">
        <f t="shared" si="154"/>
        <v>0</v>
      </c>
      <c r="CB292" s="66">
        <f t="shared" si="154"/>
        <v>0</v>
      </c>
      <c r="CC292" s="66">
        <f t="shared" si="154"/>
        <v>0</v>
      </c>
      <c r="CD292" s="2"/>
    </row>
    <row r="293" ht="15" customHeight="1" spans="2:82">
      <c r="B293" s="10">
        <v>202109</v>
      </c>
      <c r="C293" s="11">
        <f t="shared" si="110"/>
        <v>2526807.53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2526807.53</v>
      </c>
      <c r="N293" s="66">
        <f t="shared" ref="N293:AK293" si="155">IFERROR($C293*N$93/SUM($M$93:$AK$93),0)</f>
        <v>0</v>
      </c>
      <c r="O293" s="66">
        <f t="shared" si="155"/>
        <v>0</v>
      </c>
      <c r="P293" s="66">
        <f t="shared" si="155"/>
        <v>0</v>
      </c>
      <c r="Q293" s="66">
        <f t="shared" si="155"/>
        <v>0</v>
      </c>
      <c r="R293" s="66">
        <f t="shared" si="155"/>
        <v>0</v>
      </c>
      <c r="S293" s="66">
        <f t="shared" si="155"/>
        <v>0</v>
      </c>
      <c r="T293" s="66">
        <f t="shared" si="155"/>
        <v>0</v>
      </c>
      <c r="U293" s="66">
        <f t="shared" si="155"/>
        <v>0</v>
      </c>
      <c r="V293" s="66">
        <f t="shared" si="155"/>
        <v>0</v>
      </c>
      <c r="W293" s="66">
        <f t="shared" si="155"/>
        <v>0</v>
      </c>
      <c r="X293" s="66">
        <f t="shared" si="155"/>
        <v>0</v>
      </c>
      <c r="Y293" s="66">
        <f t="shared" si="155"/>
        <v>0</v>
      </c>
      <c r="Z293" s="66">
        <f t="shared" si="155"/>
        <v>0</v>
      </c>
      <c r="AA293" s="66">
        <f t="shared" si="155"/>
        <v>0</v>
      </c>
      <c r="AB293" s="66">
        <f t="shared" si="155"/>
        <v>0</v>
      </c>
      <c r="AC293" s="66">
        <f t="shared" si="155"/>
        <v>0</v>
      </c>
      <c r="AD293" s="66">
        <f t="shared" si="155"/>
        <v>0</v>
      </c>
      <c r="AE293" s="66">
        <f t="shared" si="155"/>
        <v>0</v>
      </c>
      <c r="AF293" s="66">
        <f t="shared" si="155"/>
        <v>0</v>
      </c>
      <c r="AG293" s="66">
        <f t="shared" si="155"/>
        <v>0</v>
      </c>
      <c r="AH293" s="66">
        <f t="shared" si="155"/>
        <v>0</v>
      </c>
      <c r="AI293" s="66">
        <f t="shared" si="155"/>
        <v>0</v>
      </c>
      <c r="AJ293" s="66">
        <f t="shared" si="155"/>
        <v>0</v>
      </c>
      <c r="AK293" s="66">
        <f t="shared" si="155"/>
        <v>0</v>
      </c>
      <c r="AT293" s="10">
        <v>202109</v>
      </c>
      <c r="AU293" s="11">
        <f t="shared" si="145"/>
        <v>0</v>
      </c>
      <c r="AV293" s="11"/>
      <c r="AW293" s="11"/>
      <c r="AX293" s="11"/>
      <c r="AY293" s="11"/>
      <c r="AZ293" s="11"/>
      <c r="BA293" s="11"/>
      <c r="BB293" s="11"/>
      <c r="BC293" s="11"/>
      <c r="BD293" s="11"/>
      <c r="BE293" s="66">
        <f t="shared" ref="BE293:CC293" si="156">IFERROR($AU293*BE$93/SUM($BE$93:$CC$93),0)</f>
        <v>0</v>
      </c>
      <c r="BF293" s="66">
        <f t="shared" si="156"/>
        <v>0</v>
      </c>
      <c r="BG293" s="66">
        <f t="shared" si="156"/>
        <v>0</v>
      </c>
      <c r="BH293" s="66">
        <f t="shared" si="156"/>
        <v>0</v>
      </c>
      <c r="BI293" s="66">
        <f t="shared" si="156"/>
        <v>0</v>
      </c>
      <c r="BJ293" s="66">
        <f t="shared" si="156"/>
        <v>0</v>
      </c>
      <c r="BK293" s="66">
        <f t="shared" si="156"/>
        <v>0</v>
      </c>
      <c r="BL293" s="66">
        <f t="shared" si="156"/>
        <v>0</v>
      </c>
      <c r="BM293" s="66">
        <f t="shared" si="156"/>
        <v>0</v>
      </c>
      <c r="BN293" s="66">
        <f t="shared" si="156"/>
        <v>0</v>
      </c>
      <c r="BO293" s="66">
        <f t="shared" si="156"/>
        <v>0</v>
      </c>
      <c r="BP293" s="66">
        <f t="shared" si="156"/>
        <v>0</v>
      </c>
      <c r="BQ293" s="66">
        <f t="shared" si="156"/>
        <v>0</v>
      </c>
      <c r="BR293" s="66">
        <f t="shared" si="156"/>
        <v>0</v>
      </c>
      <c r="BS293" s="66">
        <f t="shared" si="156"/>
        <v>0</v>
      </c>
      <c r="BT293" s="66">
        <f t="shared" si="156"/>
        <v>0</v>
      </c>
      <c r="BU293" s="66">
        <f t="shared" si="156"/>
        <v>0</v>
      </c>
      <c r="BV293" s="66">
        <f t="shared" si="156"/>
        <v>0</v>
      </c>
      <c r="BW293" s="66">
        <f t="shared" si="156"/>
        <v>0</v>
      </c>
      <c r="BX293" s="66">
        <f t="shared" si="156"/>
        <v>0</v>
      </c>
      <c r="BY293" s="66">
        <f t="shared" si="156"/>
        <v>0</v>
      </c>
      <c r="BZ293" s="66">
        <f t="shared" si="156"/>
        <v>0</v>
      </c>
      <c r="CA293" s="66">
        <f t="shared" si="156"/>
        <v>0</v>
      </c>
      <c r="CB293" s="66">
        <f t="shared" si="156"/>
        <v>0</v>
      </c>
      <c r="CC293" s="66">
        <f t="shared" si="156"/>
        <v>0</v>
      </c>
      <c r="CD293" s="2"/>
    </row>
    <row r="294" ht="15" customHeight="1" spans="2:82">
      <c r="B294" s="10">
        <v>202112</v>
      </c>
      <c r="C294" s="11">
        <f t="shared" si="110"/>
        <v>4441388.35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3698075.22897594</v>
      </c>
      <c r="M294" s="66">
        <f t="shared" ref="M294:AK294" si="157">IFERROR($C294*M$93/SUM($L$93:$AK$93),0)</f>
        <v>743313.121024055</v>
      </c>
      <c r="N294" s="66">
        <f t="shared" si="157"/>
        <v>0</v>
      </c>
      <c r="O294" s="66">
        <f t="shared" si="157"/>
        <v>0</v>
      </c>
      <c r="P294" s="66">
        <f t="shared" si="157"/>
        <v>0</v>
      </c>
      <c r="Q294" s="66">
        <f t="shared" si="157"/>
        <v>0</v>
      </c>
      <c r="R294" s="66">
        <f t="shared" si="157"/>
        <v>0</v>
      </c>
      <c r="S294" s="66">
        <f t="shared" si="157"/>
        <v>0</v>
      </c>
      <c r="T294" s="66">
        <f t="shared" si="157"/>
        <v>0</v>
      </c>
      <c r="U294" s="66">
        <f t="shared" si="157"/>
        <v>0</v>
      </c>
      <c r="V294" s="66">
        <f t="shared" si="157"/>
        <v>0</v>
      </c>
      <c r="W294" s="66">
        <f t="shared" si="157"/>
        <v>0</v>
      </c>
      <c r="X294" s="66">
        <f t="shared" si="157"/>
        <v>0</v>
      </c>
      <c r="Y294" s="66">
        <f t="shared" si="157"/>
        <v>0</v>
      </c>
      <c r="Z294" s="66">
        <f t="shared" si="157"/>
        <v>0</v>
      </c>
      <c r="AA294" s="66">
        <f t="shared" si="157"/>
        <v>0</v>
      </c>
      <c r="AB294" s="66">
        <f t="shared" si="157"/>
        <v>0</v>
      </c>
      <c r="AC294" s="66">
        <f t="shared" si="157"/>
        <v>0</v>
      </c>
      <c r="AD294" s="66">
        <f t="shared" si="157"/>
        <v>0</v>
      </c>
      <c r="AE294" s="66">
        <f t="shared" si="157"/>
        <v>0</v>
      </c>
      <c r="AF294" s="66">
        <f t="shared" si="157"/>
        <v>0</v>
      </c>
      <c r="AG294" s="66">
        <f t="shared" si="157"/>
        <v>0</v>
      </c>
      <c r="AH294" s="66">
        <f t="shared" si="157"/>
        <v>0</v>
      </c>
      <c r="AI294" s="66">
        <f t="shared" si="157"/>
        <v>0</v>
      </c>
      <c r="AJ294" s="66">
        <f t="shared" si="157"/>
        <v>0</v>
      </c>
      <c r="AK294" s="66">
        <f t="shared" si="157"/>
        <v>0</v>
      </c>
      <c r="AT294" s="10">
        <v>202112</v>
      </c>
      <c r="AU294" s="11">
        <f t="shared" si="145"/>
        <v>0</v>
      </c>
      <c r="AV294" s="11"/>
      <c r="AW294" s="11"/>
      <c r="AX294" s="11"/>
      <c r="AY294" s="11"/>
      <c r="AZ294" s="11"/>
      <c r="BA294" s="11"/>
      <c r="BB294" s="11"/>
      <c r="BC294" s="11"/>
      <c r="BD294" s="66">
        <f t="shared" ref="BD294:CC294" si="158">IFERROR($AU294*BD$93/SUM($BD$93:$CC$93),0)</f>
        <v>0</v>
      </c>
      <c r="BE294" s="66">
        <f t="shared" si="158"/>
        <v>0</v>
      </c>
      <c r="BF294" s="66">
        <f t="shared" si="158"/>
        <v>0</v>
      </c>
      <c r="BG294" s="66">
        <f t="shared" si="158"/>
        <v>0</v>
      </c>
      <c r="BH294" s="66">
        <f t="shared" si="158"/>
        <v>0</v>
      </c>
      <c r="BI294" s="66">
        <f t="shared" si="158"/>
        <v>0</v>
      </c>
      <c r="BJ294" s="66">
        <f t="shared" si="158"/>
        <v>0</v>
      </c>
      <c r="BK294" s="66">
        <f t="shared" si="158"/>
        <v>0</v>
      </c>
      <c r="BL294" s="66">
        <f t="shared" si="158"/>
        <v>0</v>
      </c>
      <c r="BM294" s="66">
        <f t="shared" si="158"/>
        <v>0</v>
      </c>
      <c r="BN294" s="66">
        <f t="shared" si="158"/>
        <v>0</v>
      </c>
      <c r="BO294" s="66">
        <f t="shared" si="158"/>
        <v>0</v>
      </c>
      <c r="BP294" s="66">
        <f t="shared" si="158"/>
        <v>0</v>
      </c>
      <c r="BQ294" s="66">
        <f t="shared" si="158"/>
        <v>0</v>
      </c>
      <c r="BR294" s="66">
        <f t="shared" si="158"/>
        <v>0</v>
      </c>
      <c r="BS294" s="66">
        <f t="shared" si="158"/>
        <v>0</v>
      </c>
      <c r="BT294" s="66">
        <f t="shared" si="158"/>
        <v>0</v>
      </c>
      <c r="BU294" s="66">
        <f t="shared" si="158"/>
        <v>0</v>
      </c>
      <c r="BV294" s="66">
        <f t="shared" si="158"/>
        <v>0</v>
      </c>
      <c r="BW294" s="66">
        <f t="shared" si="158"/>
        <v>0</v>
      </c>
      <c r="BX294" s="66">
        <f t="shared" si="158"/>
        <v>0</v>
      </c>
      <c r="BY294" s="66">
        <f t="shared" si="158"/>
        <v>0</v>
      </c>
      <c r="BZ294" s="66">
        <f t="shared" si="158"/>
        <v>0</v>
      </c>
      <c r="CA294" s="66">
        <f t="shared" si="158"/>
        <v>0</v>
      </c>
      <c r="CB294" s="66">
        <f t="shared" si="158"/>
        <v>0</v>
      </c>
      <c r="CC294" s="66">
        <f t="shared" si="158"/>
        <v>0</v>
      </c>
      <c r="CD294" s="2"/>
    </row>
    <row r="295" ht="15" customHeight="1" spans="2:82">
      <c r="B295" s="10">
        <v>202203</v>
      </c>
      <c r="C295" s="11">
        <f t="shared" si="110"/>
        <v>375025.07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213491.213289084</v>
      </c>
      <c r="L295" s="66">
        <f t="shared" ref="L295:AK295" si="159">IFERROR($C295*L$93/SUM($K$93:$AK$93),0)</f>
        <v>134499.464372123</v>
      </c>
      <c r="M295" s="66">
        <f t="shared" si="159"/>
        <v>27034.3923387928</v>
      </c>
      <c r="N295" s="66">
        <f t="shared" si="159"/>
        <v>0</v>
      </c>
      <c r="O295" s="66">
        <f t="shared" si="159"/>
        <v>0</v>
      </c>
      <c r="P295" s="66">
        <f t="shared" si="159"/>
        <v>0</v>
      </c>
      <c r="Q295" s="66">
        <f t="shared" si="159"/>
        <v>0</v>
      </c>
      <c r="R295" s="66">
        <f t="shared" si="159"/>
        <v>0</v>
      </c>
      <c r="S295" s="66">
        <f t="shared" si="159"/>
        <v>0</v>
      </c>
      <c r="T295" s="66">
        <f t="shared" si="159"/>
        <v>0</v>
      </c>
      <c r="U295" s="66">
        <f t="shared" si="159"/>
        <v>0</v>
      </c>
      <c r="V295" s="66">
        <f t="shared" si="159"/>
        <v>0</v>
      </c>
      <c r="W295" s="66">
        <f t="shared" si="159"/>
        <v>0</v>
      </c>
      <c r="X295" s="66">
        <f t="shared" si="159"/>
        <v>0</v>
      </c>
      <c r="Y295" s="66">
        <f t="shared" si="159"/>
        <v>0</v>
      </c>
      <c r="Z295" s="66">
        <f t="shared" si="159"/>
        <v>0</v>
      </c>
      <c r="AA295" s="66">
        <f t="shared" si="159"/>
        <v>0</v>
      </c>
      <c r="AB295" s="66">
        <f t="shared" si="159"/>
        <v>0</v>
      </c>
      <c r="AC295" s="66">
        <f t="shared" si="159"/>
        <v>0</v>
      </c>
      <c r="AD295" s="66">
        <f t="shared" si="159"/>
        <v>0</v>
      </c>
      <c r="AE295" s="66">
        <f t="shared" si="159"/>
        <v>0</v>
      </c>
      <c r="AF295" s="66">
        <f t="shared" si="159"/>
        <v>0</v>
      </c>
      <c r="AG295" s="66">
        <f t="shared" si="159"/>
        <v>0</v>
      </c>
      <c r="AH295" s="66">
        <f t="shared" si="159"/>
        <v>0</v>
      </c>
      <c r="AI295" s="66">
        <f t="shared" si="159"/>
        <v>0</v>
      </c>
      <c r="AJ295" s="66">
        <f t="shared" si="159"/>
        <v>0</v>
      </c>
      <c r="AK295" s="66">
        <f t="shared" si="159"/>
        <v>0</v>
      </c>
      <c r="AT295" s="10">
        <v>202203</v>
      </c>
      <c r="AU295" s="11">
        <f t="shared" si="145"/>
        <v>0</v>
      </c>
      <c r="AV295" s="11"/>
      <c r="AW295" s="11"/>
      <c r="AX295" s="11"/>
      <c r="AY295" s="11"/>
      <c r="AZ295" s="11"/>
      <c r="BA295" s="11"/>
      <c r="BB295" s="11"/>
      <c r="BC295" s="66">
        <f t="shared" ref="BC295:CC295" si="160">IFERROR($AU295*BC$93/SUM($BC$93:$CC$93),0)</f>
        <v>0</v>
      </c>
      <c r="BD295" s="66">
        <f t="shared" si="160"/>
        <v>0</v>
      </c>
      <c r="BE295" s="66">
        <f t="shared" si="160"/>
        <v>0</v>
      </c>
      <c r="BF295" s="66">
        <f t="shared" si="160"/>
        <v>0</v>
      </c>
      <c r="BG295" s="66">
        <f t="shared" si="160"/>
        <v>0</v>
      </c>
      <c r="BH295" s="66">
        <f t="shared" si="160"/>
        <v>0</v>
      </c>
      <c r="BI295" s="66">
        <f t="shared" si="160"/>
        <v>0</v>
      </c>
      <c r="BJ295" s="66">
        <f t="shared" si="160"/>
        <v>0</v>
      </c>
      <c r="BK295" s="66">
        <f t="shared" si="160"/>
        <v>0</v>
      </c>
      <c r="BL295" s="66">
        <f t="shared" si="160"/>
        <v>0</v>
      </c>
      <c r="BM295" s="66">
        <f t="shared" si="160"/>
        <v>0</v>
      </c>
      <c r="BN295" s="66">
        <f t="shared" si="160"/>
        <v>0</v>
      </c>
      <c r="BO295" s="66">
        <f t="shared" si="160"/>
        <v>0</v>
      </c>
      <c r="BP295" s="66">
        <f t="shared" si="160"/>
        <v>0</v>
      </c>
      <c r="BQ295" s="66">
        <f t="shared" si="160"/>
        <v>0</v>
      </c>
      <c r="BR295" s="66">
        <f t="shared" si="160"/>
        <v>0</v>
      </c>
      <c r="BS295" s="66">
        <f t="shared" si="160"/>
        <v>0</v>
      </c>
      <c r="BT295" s="66">
        <f t="shared" si="160"/>
        <v>0</v>
      </c>
      <c r="BU295" s="66">
        <f t="shared" si="160"/>
        <v>0</v>
      </c>
      <c r="BV295" s="66">
        <f t="shared" si="160"/>
        <v>0</v>
      </c>
      <c r="BW295" s="66">
        <f t="shared" si="160"/>
        <v>0</v>
      </c>
      <c r="BX295" s="66">
        <f t="shared" si="160"/>
        <v>0</v>
      </c>
      <c r="BY295" s="66">
        <f t="shared" si="160"/>
        <v>0</v>
      </c>
      <c r="BZ295" s="66">
        <f t="shared" si="160"/>
        <v>0</v>
      </c>
      <c r="CA295" s="66">
        <f t="shared" si="160"/>
        <v>0</v>
      </c>
      <c r="CB295" s="66">
        <f t="shared" si="160"/>
        <v>0</v>
      </c>
      <c r="CC295" s="66">
        <f t="shared" si="160"/>
        <v>0</v>
      </c>
      <c r="CD295" s="2"/>
    </row>
    <row r="296" ht="15" customHeight="1" spans="2:82">
      <c r="B296" s="10">
        <v>202206</v>
      </c>
      <c r="C296" s="11">
        <f t="shared" si="110"/>
        <v>2017395.61</v>
      </c>
      <c r="D296" s="11"/>
      <c r="E296" s="11"/>
      <c r="F296" s="11"/>
      <c r="G296" s="11"/>
      <c r="H296" s="11"/>
      <c r="I296" s="11"/>
      <c r="J296" s="66">
        <f>IFERROR($C296*J$93/SUM($J$93:$AK$93),0)</f>
        <v>833856.093435468</v>
      </c>
      <c r="K296" s="66">
        <f t="shared" ref="K296:AK296" si="161">IFERROR($C296*K$93/SUM($J$93:$AK$93),0)</f>
        <v>673755.723495866</v>
      </c>
      <c r="L296" s="66">
        <f t="shared" si="161"/>
        <v>424466.105802396</v>
      </c>
      <c r="M296" s="66">
        <f t="shared" si="161"/>
        <v>85317.6872662691</v>
      </c>
      <c r="N296" s="66">
        <f t="shared" si="161"/>
        <v>0</v>
      </c>
      <c r="O296" s="66">
        <f t="shared" si="161"/>
        <v>0</v>
      </c>
      <c r="P296" s="66">
        <f t="shared" si="161"/>
        <v>0</v>
      </c>
      <c r="Q296" s="66">
        <f t="shared" si="161"/>
        <v>0</v>
      </c>
      <c r="R296" s="66">
        <f t="shared" si="161"/>
        <v>0</v>
      </c>
      <c r="S296" s="66">
        <f t="shared" si="161"/>
        <v>0</v>
      </c>
      <c r="T296" s="66">
        <f t="shared" si="161"/>
        <v>0</v>
      </c>
      <c r="U296" s="66">
        <f t="shared" si="161"/>
        <v>0</v>
      </c>
      <c r="V296" s="66">
        <f t="shared" si="161"/>
        <v>0</v>
      </c>
      <c r="W296" s="66">
        <f t="shared" si="161"/>
        <v>0</v>
      </c>
      <c r="X296" s="66">
        <f t="shared" si="161"/>
        <v>0</v>
      </c>
      <c r="Y296" s="66">
        <f t="shared" si="161"/>
        <v>0</v>
      </c>
      <c r="Z296" s="66">
        <f t="shared" si="161"/>
        <v>0</v>
      </c>
      <c r="AA296" s="66">
        <f t="shared" si="161"/>
        <v>0</v>
      </c>
      <c r="AB296" s="66">
        <f t="shared" si="161"/>
        <v>0</v>
      </c>
      <c r="AC296" s="66">
        <f t="shared" si="161"/>
        <v>0</v>
      </c>
      <c r="AD296" s="66">
        <f t="shared" si="161"/>
        <v>0</v>
      </c>
      <c r="AE296" s="66">
        <f t="shared" si="161"/>
        <v>0</v>
      </c>
      <c r="AF296" s="66">
        <f t="shared" si="161"/>
        <v>0</v>
      </c>
      <c r="AG296" s="66">
        <f t="shared" si="161"/>
        <v>0</v>
      </c>
      <c r="AH296" s="66">
        <f t="shared" si="161"/>
        <v>0</v>
      </c>
      <c r="AI296" s="66">
        <f t="shared" si="161"/>
        <v>0</v>
      </c>
      <c r="AJ296" s="66">
        <f t="shared" si="161"/>
        <v>0</v>
      </c>
      <c r="AK296" s="66">
        <f t="shared" si="161"/>
        <v>0</v>
      </c>
      <c r="AT296" s="10">
        <v>202206</v>
      </c>
      <c r="AU296" s="11">
        <f t="shared" si="145"/>
        <v>0</v>
      </c>
      <c r="AV296" s="11"/>
      <c r="AW296" s="11"/>
      <c r="AX296" s="11"/>
      <c r="AY296" s="11"/>
      <c r="AZ296" s="11"/>
      <c r="BA296" s="11"/>
      <c r="BB296" s="66">
        <f t="shared" ref="BB296:CC296" si="162">IFERROR($AU296*BB$93/SUM($BB$93:$CC$93),0)</f>
        <v>0</v>
      </c>
      <c r="BC296" s="66">
        <f t="shared" si="162"/>
        <v>0</v>
      </c>
      <c r="BD296" s="66">
        <f t="shared" si="162"/>
        <v>0</v>
      </c>
      <c r="BE296" s="66">
        <f t="shared" si="162"/>
        <v>0</v>
      </c>
      <c r="BF296" s="66">
        <f t="shared" si="162"/>
        <v>0</v>
      </c>
      <c r="BG296" s="66">
        <f t="shared" si="162"/>
        <v>0</v>
      </c>
      <c r="BH296" s="66">
        <f t="shared" si="162"/>
        <v>0</v>
      </c>
      <c r="BI296" s="66">
        <f t="shared" si="162"/>
        <v>0</v>
      </c>
      <c r="BJ296" s="66">
        <f t="shared" si="162"/>
        <v>0</v>
      </c>
      <c r="BK296" s="66">
        <f t="shared" si="162"/>
        <v>0</v>
      </c>
      <c r="BL296" s="66">
        <f t="shared" si="162"/>
        <v>0</v>
      </c>
      <c r="BM296" s="66">
        <f t="shared" si="162"/>
        <v>0</v>
      </c>
      <c r="BN296" s="66">
        <f t="shared" si="162"/>
        <v>0</v>
      </c>
      <c r="BO296" s="66">
        <f t="shared" si="162"/>
        <v>0</v>
      </c>
      <c r="BP296" s="66">
        <f t="shared" si="162"/>
        <v>0</v>
      </c>
      <c r="BQ296" s="66">
        <f t="shared" si="162"/>
        <v>0</v>
      </c>
      <c r="BR296" s="66">
        <f t="shared" si="162"/>
        <v>0</v>
      </c>
      <c r="BS296" s="66">
        <f t="shared" si="162"/>
        <v>0</v>
      </c>
      <c r="BT296" s="66">
        <f t="shared" si="162"/>
        <v>0</v>
      </c>
      <c r="BU296" s="66">
        <f t="shared" si="162"/>
        <v>0</v>
      </c>
      <c r="BV296" s="66">
        <f t="shared" si="162"/>
        <v>0</v>
      </c>
      <c r="BW296" s="66">
        <f t="shared" si="162"/>
        <v>0</v>
      </c>
      <c r="BX296" s="66">
        <f t="shared" si="162"/>
        <v>0</v>
      </c>
      <c r="BY296" s="66">
        <f t="shared" si="162"/>
        <v>0</v>
      </c>
      <c r="BZ296" s="66">
        <f t="shared" si="162"/>
        <v>0</v>
      </c>
      <c r="CA296" s="66">
        <f t="shared" si="162"/>
        <v>0</v>
      </c>
      <c r="CB296" s="66">
        <f t="shared" si="162"/>
        <v>0</v>
      </c>
      <c r="CC296" s="66">
        <f t="shared" si="162"/>
        <v>0</v>
      </c>
      <c r="CD296" s="2"/>
    </row>
    <row r="297" ht="15" customHeight="1" spans="2:82">
      <c r="B297" s="10">
        <v>202209</v>
      </c>
      <c r="C297" s="11">
        <f t="shared" si="110"/>
        <v>1298828.1</v>
      </c>
      <c r="D297" s="11"/>
      <c r="E297" s="11"/>
      <c r="F297" s="11"/>
      <c r="G297" s="11"/>
      <c r="H297" s="11"/>
      <c r="I297" s="66">
        <f>IFERROR($C297*I$93/SUM($I$93:$AK$93),0)</f>
        <v>492521.69244587</v>
      </c>
      <c r="J297" s="66">
        <f t="shared" ref="J297:AK297" si="163">IFERROR($C297*J$93/SUM($I$93:$AK$93),0)</f>
        <v>333273.01188837</v>
      </c>
      <c r="K297" s="66">
        <f t="shared" si="163"/>
        <v>269284.593605806</v>
      </c>
      <c r="L297" s="66">
        <f t="shared" si="163"/>
        <v>169649.293971658</v>
      </c>
      <c r="M297" s="66">
        <f t="shared" si="163"/>
        <v>34099.5080882982</v>
      </c>
      <c r="N297" s="66">
        <f t="shared" si="163"/>
        <v>0</v>
      </c>
      <c r="O297" s="66">
        <f t="shared" si="163"/>
        <v>0</v>
      </c>
      <c r="P297" s="66">
        <f t="shared" si="163"/>
        <v>0</v>
      </c>
      <c r="Q297" s="66">
        <f t="shared" si="163"/>
        <v>0</v>
      </c>
      <c r="R297" s="66">
        <f t="shared" si="163"/>
        <v>0</v>
      </c>
      <c r="S297" s="66">
        <f t="shared" si="163"/>
        <v>0</v>
      </c>
      <c r="T297" s="66">
        <f t="shared" si="163"/>
        <v>0</v>
      </c>
      <c r="U297" s="66">
        <f t="shared" si="163"/>
        <v>0</v>
      </c>
      <c r="V297" s="66">
        <f t="shared" si="163"/>
        <v>0</v>
      </c>
      <c r="W297" s="66">
        <f t="shared" si="163"/>
        <v>0</v>
      </c>
      <c r="X297" s="66">
        <f t="shared" si="163"/>
        <v>0</v>
      </c>
      <c r="Y297" s="66">
        <f t="shared" si="163"/>
        <v>0</v>
      </c>
      <c r="Z297" s="66">
        <f t="shared" si="163"/>
        <v>0</v>
      </c>
      <c r="AA297" s="66">
        <f t="shared" si="163"/>
        <v>0</v>
      </c>
      <c r="AB297" s="66">
        <f t="shared" si="163"/>
        <v>0</v>
      </c>
      <c r="AC297" s="66">
        <f t="shared" si="163"/>
        <v>0</v>
      </c>
      <c r="AD297" s="66">
        <f t="shared" si="163"/>
        <v>0</v>
      </c>
      <c r="AE297" s="66">
        <f t="shared" si="163"/>
        <v>0</v>
      </c>
      <c r="AF297" s="66">
        <f t="shared" si="163"/>
        <v>0</v>
      </c>
      <c r="AG297" s="66">
        <f t="shared" si="163"/>
        <v>0</v>
      </c>
      <c r="AH297" s="66">
        <f t="shared" si="163"/>
        <v>0</v>
      </c>
      <c r="AI297" s="66">
        <f t="shared" si="163"/>
        <v>0</v>
      </c>
      <c r="AJ297" s="66">
        <f t="shared" si="163"/>
        <v>0</v>
      </c>
      <c r="AK297" s="66">
        <f t="shared" si="163"/>
        <v>0</v>
      </c>
      <c r="AT297" s="10">
        <v>202209</v>
      </c>
      <c r="AU297" s="11">
        <f t="shared" si="145"/>
        <v>0</v>
      </c>
      <c r="AV297" s="11"/>
      <c r="AW297" s="11"/>
      <c r="AX297" s="11"/>
      <c r="AY297" s="11"/>
      <c r="AZ297" s="11"/>
      <c r="BA297" s="66">
        <f t="shared" ref="BA297:CC297" si="164">IFERROR($AU297*BA$93/SUM($BA$93:$CC$93),0)</f>
        <v>0</v>
      </c>
      <c r="BB297" s="66">
        <f t="shared" si="164"/>
        <v>0</v>
      </c>
      <c r="BC297" s="66">
        <f t="shared" si="164"/>
        <v>0</v>
      </c>
      <c r="BD297" s="66">
        <f t="shared" si="164"/>
        <v>0</v>
      </c>
      <c r="BE297" s="66">
        <f t="shared" si="164"/>
        <v>0</v>
      </c>
      <c r="BF297" s="66">
        <f t="shared" si="164"/>
        <v>0</v>
      </c>
      <c r="BG297" s="66">
        <f t="shared" si="164"/>
        <v>0</v>
      </c>
      <c r="BH297" s="66">
        <f t="shared" si="164"/>
        <v>0</v>
      </c>
      <c r="BI297" s="66">
        <f t="shared" si="164"/>
        <v>0</v>
      </c>
      <c r="BJ297" s="66">
        <f t="shared" si="164"/>
        <v>0</v>
      </c>
      <c r="BK297" s="66">
        <f t="shared" si="164"/>
        <v>0</v>
      </c>
      <c r="BL297" s="66">
        <f t="shared" si="164"/>
        <v>0</v>
      </c>
      <c r="BM297" s="66">
        <f t="shared" si="164"/>
        <v>0</v>
      </c>
      <c r="BN297" s="66">
        <f t="shared" si="164"/>
        <v>0</v>
      </c>
      <c r="BO297" s="66">
        <f t="shared" si="164"/>
        <v>0</v>
      </c>
      <c r="BP297" s="66">
        <f t="shared" si="164"/>
        <v>0</v>
      </c>
      <c r="BQ297" s="66">
        <f t="shared" si="164"/>
        <v>0</v>
      </c>
      <c r="BR297" s="66">
        <f t="shared" si="164"/>
        <v>0</v>
      </c>
      <c r="BS297" s="66">
        <f t="shared" si="164"/>
        <v>0</v>
      </c>
      <c r="BT297" s="66">
        <f t="shared" si="164"/>
        <v>0</v>
      </c>
      <c r="BU297" s="66">
        <f t="shared" si="164"/>
        <v>0</v>
      </c>
      <c r="BV297" s="66">
        <f t="shared" si="164"/>
        <v>0</v>
      </c>
      <c r="BW297" s="66">
        <f t="shared" si="164"/>
        <v>0</v>
      </c>
      <c r="BX297" s="66">
        <f t="shared" si="164"/>
        <v>0</v>
      </c>
      <c r="BY297" s="66">
        <f t="shared" si="164"/>
        <v>0</v>
      </c>
      <c r="BZ297" s="66">
        <f t="shared" si="164"/>
        <v>0</v>
      </c>
      <c r="CA297" s="66">
        <f t="shared" si="164"/>
        <v>0</v>
      </c>
      <c r="CB297" s="66">
        <f t="shared" si="164"/>
        <v>0</v>
      </c>
      <c r="CC297" s="66">
        <f t="shared" si="164"/>
        <v>0</v>
      </c>
      <c r="CD297" s="2"/>
    </row>
    <row r="298" ht="15" customHeight="1" spans="2:82">
      <c r="B298" s="10">
        <v>202212</v>
      </c>
      <c r="C298" s="11">
        <f t="shared" si="110"/>
        <v>2510726.74</v>
      </c>
      <c r="D298" s="11"/>
      <c r="E298" s="11"/>
      <c r="F298" s="11"/>
      <c r="G298" s="11"/>
      <c r="H298" s="11">
        <f>IFERROR($C298*H$93/SUM($H$93:$AK$93),0)</f>
        <v>832088.300805288</v>
      </c>
      <c r="I298" s="11">
        <f t="shared" ref="I298:AK298" si="165">IFERROR($C298*I$93/SUM($H$93:$AK$93),0)</f>
        <v>636547.55011604</v>
      </c>
      <c r="J298" s="11">
        <f t="shared" si="165"/>
        <v>430730.508911851</v>
      </c>
      <c r="K298" s="11">
        <f t="shared" si="165"/>
        <v>348030.251200779</v>
      </c>
      <c r="L298" s="11">
        <f t="shared" si="165"/>
        <v>219259.058256491</v>
      </c>
      <c r="M298" s="11">
        <f t="shared" si="165"/>
        <v>44071.0707095483</v>
      </c>
      <c r="N298" s="11">
        <f t="shared" si="165"/>
        <v>0</v>
      </c>
      <c r="O298" s="11">
        <f t="shared" si="165"/>
        <v>0</v>
      </c>
      <c r="P298" s="11">
        <f t="shared" si="165"/>
        <v>0</v>
      </c>
      <c r="Q298" s="11">
        <f t="shared" si="165"/>
        <v>0</v>
      </c>
      <c r="R298" s="11">
        <f t="shared" si="165"/>
        <v>0</v>
      </c>
      <c r="S298" s="11">
        <f t="shared" si="165"/>
        <v>0</v>
      </c>
      <c r="T298" s="11">
        <f t="shared" si="165"/>
        <v>0</v>
      </c>
      <c r="U298" s="11">
        <f t="shared" si="165"/>
        <v>0</v>
      </c>
      <c r="V298" s="11">
        <f t="shared" si="165"/>
        <v>0</v>
      </c>
      <c r="W298" s="11">
        <f t="shared" si="165"/>
        <v>0</v>
      </c>
      <c r="X298" s="11">
        <f t="shared" si="165"/>
        <v>0</v>
      </c>
      <c r="Y298" s="11">
        <f t="shared" si="165"/>
        <v>0</v>
      </c>
      <c r="Z298" s="11">
        <f t="shared" si="165"/>
        <v>0</v>
      </c>
      <c r="AA298" s="11">
        <f t="shared" si="165"/>
        <v>0</v>
      </c>
      <c r="AB298" s="11">
        <f t="shared" si="165"/>
        <v>0</v>
      </c>
      <c r="AC298" s="11">
        <f t="shared" si="165"/>
        <v>0</v>
      </c>
      <c r="AD298" s="11">
        <f t="shared" si="165"/>
        <v>0</v>
      </c>
      <c r="AE298" s="11">
        <f t="shared" si="165"/>
        <v>0</v>
      </c>
      <c r="AF298" s="11">
        <f t="shared" si="165"/>
        <v>0</v>
      </c>
      <c r="AG298" s="11">
        <f t="shared" si="165"/>
        <v>0</v>
      </c>
      <c r="AH298" s="11">
        <f t="shared" si="165"/>
        <v>0</v>
      </c>
      <c r="AI298" s="11">
        <f t="shared" si="165"/>
        <v>0</v>
      </c>
      <c r="AJ298" s="11">
        <f t="shared" si="165"/>
        <v>0</v>
      </c>
      <c r="AK298" s="11">
        <f t="shared" si="165"/>
        <v>0</v>
      </c>
      <c r="AT298" s="10">
        <v>202212</v>
      </c>
      <c r="AU298" s="11">
        <f t="shared" si="145"/>
        <v>0</v>
      </c>
      <c r="AV298" s="11"/>
      <c r="AW298" s="11"/>
      <c r="AX298" s="11"/>
      <c r="AY298" s="11"/>
      <c r="AZ298" s="11">
        <f t="shared" ref="AZ298:CC298" si="166">IFERROR($AU298*AZ$93/SUM($AZ$93:$CC$93),0)</f>
        <v>0</v>
      </c>
      <c r="BA298" s="11">
        <f t="shared" si="166"/>
        <v>0</v>
      </c>
      <c r="BB298" s="11">
        <f t="shared" si="166"/>
        <v>0</v>
      </c>
      <c r="BC298" s="11">
        <f t="shared" si="166"/>
        <v>0</v>
      </c>
      <c r="BD298" s="11">
        <f t="shared" si="166"/>
        <v>0</v>
      </c>
      <c r="BE298" s="11">
        <f t="shared" si="166"/>
        <v>0</v>
      </c>
      <c r="BF298" s="11">
        <f t="shared" si="166"/>
        <v>0</v>
      </c>
      <c r="BG298" s="11">
        <f t="shared" si="166"/>
        <v>0</v>
      </c>
      <c r="BH298" s="11">
        <f t="shared" si="166"/>
        <v>0</v>
      </c>
      <c r="BI298" s="11">
        <f t="shared" si="166"/>
        <v>0</v>
      </c>
      <c r="BJ298" s="11">
        <f t="shared" si="166"/>
        <v>0</v>
      </c>
      <c r="BK298" s="11">
        <f t="shared" si="166"/>
        <v>0</v>
      </c>
      <c r="BL298" s="11">
        <f t="shared" si="166"/>
        <v>0</v>
      </c>
      <c r="BM298" s="11">
        <f t="shared" si="166"/>
        <v>0</v>
      </c>
      <c r="BN298" s="11">
        <f t="shared" si="166"/>
        <v>0</v>
      </c>
      <c r="BO298" s="11">
        <f t="shared" si="166"/>
        <v>0</v>
      </c>
      <c r="BP298" s="11">
        <f t="shared" si="166"/>
        <v>0</v>
      </c>
      <c r="BQ298" s="11">
        <f t="shared" si="166"/>
        <v>0</v>
      </c>
      <c r="BR298" s="11">
        <f t="shared" si="166"/>
        <v>0</v>
      </c>
      <c r="BS298" s="11">
        <f t="shared" si="166"/>
        <v>0</v>
      </c>
      <c r="BT298" s="11">
        <f t="shared" si="166"/>
        <v>0</v>
      </c>
      <c r="BU298" s="11">
        <f t="shared" si="166"/>
        <v>0</v>
      </c>
      <c r="BV298" s="11">
        <f t="shared" si="166"/>
        <v>0</v>
      </c>
      <c r="BW298" s="11">
        <f t="shared" si="166"/>
        <v>0</v>
      </c>
      <c r="BX298" s="11">
        <f t="shared" si="166"/>
        <v>0</v>
      </c>
      <c r="BY298" s="11">
        <f t="shared" si="166"/>
        <v>0</v>
      </c>
      <c r="BZ298" s="11">
        <f t="shared" si="166"/>
        <v>0</v>
      </c>
      <c r="CA298" s="11">
        <f t="shared" si="166"/>
        <v>0</v>
      </c>
      <c r="CB298" s="11">
        <f t="shared" si="166"/>
        <v>0</v>
      </c>
      <c r="CC298" s="11">
        <f t="shared" si="166"/>
        <v>0</v>
      </c>
      <c r="CD298" s="2"/>
    </row>
    <row r="299" ht="15" customHeight="1" spans="2:82">
      <c r="B299" s="10">
        <v>202303</v>
      </c>
      <c r="C299" s="11">
        <f t="shared" si="110"/>
        <v>6465083.34</v>
      </c>
      <c r="D299" s="11"/>
      <c r="E299" s="11"/>
      <c r="F299" s="11"/>
      <c r="G299" s="11">
        <f>IFERROR($C299*G$93/SUM($G$93:$AK$93),0)</f>
        <v>2851446.3347957</v>
      </c>
      <c r="H299" s="11">
        <f t="shared" ref="H299:AK299" si="167">IFERROR($C299*H$93/SUM($G$93:$AK$93),0)</f>
        <v>1197607.4606142</v>
      </c>
      <c r="I299" s="11">
        <f t="shared" si="167"/>
        <v>916169.707369854</v>
      </c>
      <c r="J299" s="11">
        <f t="shared" si="167"/>
        <v>619941.50198693</v>
      </c>
      <c r="K299" s="11">
        <f t="shared" si="167"/>
        <v>500912.733605445</v>
      </c>
      <c r="L299" s="11">
        <f t="shared" si="167"/>
        <v>315575.022171431</v>
      </c>
      <c r="M299" s="11">
        <f t="shared" si="167"/>
        <v>63430.5794564483</v>
      </c>
      <c r="N299" s="11">
        <f t="shared" si="167"/>
        <v>0</v>
      </c>
      <c r="O299" s="11">
        <f t="shared" si="167"/>
        <v>0</v>
      </c>
      <c r="P299" s="11">
        <f t="shared" si="167"/>
        <v>0</v>
      </c>
      <c r="Q299" s="11">
        <f t="shared" si="167"/>
        <v>0</v>
      </c>
      <c r="R299" s="11">
        <f t="shared" si="167"/>
        <v>0</v>
      </c>
      <c r="S299" s="11">
        <f t="shared" si="167"/>
        <v>0</v>
      </c>
      <c r="T299" s="11">
        <f t="shared" si="167"/>
        <v>0</v>
      </c>
      <c r="U299" s="11">
        <f t="shared" si="167"/>
        <v>0</v>
      </c>
      <c r="V299" s="11">
        <f t="shared" si="167"/>
        <v>0</v>
      </c>
      <c r="W299" s="11">
        <f t="shared" si="167"/>
        <v>0</v>
      </c>
      <c r="X299" s="11">
        <f t="shared" si="167"/>
        <v>0</v>
      </c>
      <c r="Y299" s="11">
        <f t="shared" si="167"/>
        <v>0</v>
      </c>
      <c r="Z299" s="11">
        <f t="shared" si="167"/>
        <v>0</v>
      </c>
      <c r="AA299" s="11">
        <f t="shared" si="167"/>
        <v>0</v>
      </c>
      <c r="AB299" s="11">
        <f t="shared" si="167"/>
        <v>0</v>
      </c>
      <c r="AC299" s="11">
        <f t="shared" si="167"/>
        <v>0</v>
      </c>
      <c r="AD299" s="11">
        <f t="shared" si="167"/>
        <v>0</v>
      </c>
      <c r="AE299" s="11">
        <f t="shared" si="167"/>
        <v>0</v>
      </c>
      <c r="AF299" s="11">
        <f t="shared" si="167"/>
        <v>0</v>
      </c>
      <c r="AG299" s="11">
        <f t="shared" si="167"/>
        <v>0</v>
      </c>
      <c r="AH299" s="11">
        <f t="shared" si="167"/>
        <v>0</v>
      </c>
      <c r="AI299" s="11">
        <f t="shared" si="167"/>
        <v>0</v>
      </c>
      <c r="AJ299" s="11">
        <f t="shared" si="167"/>
        <v>0</v>
      </c>
      <c r="AK299" s="11">
        <f t="shared" si="167"/>
        <v>0</v>
      </c>
      <c r="AT299" s="10">
        <v>202303</v>
      </c>
      <c r="AU299" s="11">
        <f t="shared" si="145"/>
        <v>-202403</v>
      </c>
      <c r="AV299" s="11"/>
      <c r="AW299" s="11"/>
      <c r="AX299" s="11"/>
      <c r="AY299" s="11">
        <f t="shared" ref="AY299:CC299" si="168">IFERROR($AU299*AY$93/SUM($AY$93:$CC$93),0)</f>
        <v>0</v>
      </c>
      <c r="AZ299" s="11">
        <f t="shared" si="168"/>
        <v>0</v>
      </c>
      <c r="BA299" s="11">
        <f t="shared" si="168"/>
        <v>0</v>
      </c>
      <c r="BB299" s="11">
        <f t="shared" si="168"/>
        <v>0</v>
      </c>
      <c r="BC299" s="11">
        <f t="shared" si="168"/>
        <v>0</v>
      </c>
      <c r="BD299" s="11">
        <f t="shared" si="168"/>
        <v>0</v>
      </c>
      <c r="BE299" s="11">
        <f t="shared" si="168"/>
        <v>0</v>
      </c>
      <c r="BF299" s="11">
        <f t="shared" si="168"/>
        <v>0</v>
      </c>
      <c r="BG299" s="11">
        <f t="shared" si="168"/>
        <v>0</v>
      </c>
      <c r="BH299" s="11">
        <f t="shared" si="168"/>
        <v>0</v>
      </c>
      <c r="BI299" s="11">
        <f t="shared" si="168"/>
        <v>0</v>
      </c>
      <c r="BJ299" s="11">
        <f t="shared" si="168"/>
        <v>0</v>
      </c>
      <c r="BK299" s="11">
        <f t="shared" si="168"/>
        <v>0</v>
      </c>
      <c r="BL299" s="11">
        <f t="shared" si="168"/>
        <v>0</v>
      </c>
      <c r="BM299" s="11">
        <f t="shared" si="168"/>
        <v>0</v>
      </c>
      <c r="BN299" s="11">
        <f t="shared" si="168"/>
        <v>0</v>
      </c>
      <c r="BO299" s="11">
        <f t="shared" si="168"/>
        <v>0</v>
      </c>
      <c r="BP299" s="11">
        <f t="shared" si="168"/>
        <v>0</v>
      </c>
      <c r="BQ299" s="11">
        <f t="shared" si="168"/>
        <v>0</v>
      </c>
      <c r="BR299" s="11">
        <f t="shared" si="168"/>
        <v>0</v>
      </c>
      <c r="BS299" s="11">
        <f t="shared" si="168"/>
        <v>0</v>
      </c>
      <c r="BT299" s="11">
        <f t="shared" si="168"/>
        <v>0</v>
      </c>
      <c r="BU299" s="11">
        <f t="shared" si="168"/>
        <v>0</v>
      </c>
      <c r="BV299" s="11">
        <f t="shared" si="168"/>
        <v>0</v>
      </c>
      <c r="BW299" s="11">
        <f t="shared" si="168"/>
        <v>0</v>
      </c>
      <c r="BX299" s="11">
        <f t="shared" si="168"/>
        <v>0</v>
      </c>
      <c r="BY299" s="11">
        <f t="shared" si="168"/>
        <v>0</v>
      </c>
      <c r="BZ299" s="11">
        <f t="shared" si="168"/>
        <v>0</v>
      </c>
      <c r="CA299" s="11">
        <f t="shared" si="168"/>
        <v>0</v>
      </c>
      <c r="CB299" s="11">
        <f t="shared" si="168"/>
        <v>0</v>
      </c>
      <c r="CC299" s="11">
        <f t="shared" si="168"/>
        <v>-202403</v>
      </c>
      <c r="CD299" s="2"/>
    </row>
    <row r="300" ht="15" customHeight="1" spans="2:82">
      <c r="B300" s="10">
        <v>202306</v>
      </c>
      <c r="C300" s="11">
        <f t="shared" si="110"/>
        <v>10998145.61</v>
      </c>
      <c r="D300" s="11"/>
      <c r="E300" s="11"/>
      <c r="F300" s="11">
        <f>IFERROR($C300*F$93/SUM($F$93:$AK$93),0)</f>
        <v>3464477.71266571</v>
      </c>
      <c r="G300" s="11">
        <f t="shared" ref="G300:AK300" si="169">IFERROR($C300*G$93/SUM($F$93:$AK$93),0)</f>
        <v>3322749.07896576</v>
      </c>
      <c r="H300" s="11">
        <f t="shared" si="169"/>
        <v>1395554.61316562</v>
      </c>
      <c r="I300" s="11">
        <f t="shared" si="169"/>
        <v>1067599.27907169</v>
      </c>
      <c r="J300" s="11">
        <f t="shared" si="169"/>
        <v>722408.845505174</v>
      </c>
      <c r="K300" s="11">
        <f t="shared" si="169"/>
        <v>583706.347168187</v>
      </c>
      <c r="L300" s="11">
        <f t="shared" si="169"/>
        <v>367734.998715959</v>
      </c>
      <c r="M300" s="11">
        <f t="shared" si="169"/>
        <v>73914.7347418968</v>
      </c>
      <c r="N300" s="11">
        <f t="shared" si="169"/>
        <v>0</v>
      </c>
      <c r="O300" s="11">
        <f t="shared" si="169"/>
        <v>0</v>
      </c>
      <c r="P300" s="11">
        <f t="shared" si="169"/>
        <v>0</v>
      </c>
      <c r="Q300" s="11">
        <f t="shared" si="169"/>
        <v>0</v>
      </c>
      <c r="R300" s="11">
        <f t="shared" si="169"/>
        <v>0</v>
      </c>
      <c r="S300" s="11">
        <f t="shared" si="169"/>
        <v>0</v>
      </c>
      <c r="T300" s="11">
        <f t="shared" si="169"/>
        <v>0</v>
      </c>
      <c r="U300" s="11">
        <f t="shared" si="169"/>
        <v>0</v>
      </c>
      <c r="V300" s="11">
        <f t="shared" si="169"/>
        <v>0</v>
      </c>
      <c r="W300" s="11">
        <f t="shared" si="169"/>
        <v>0</v>
      </c>
      <c r="X300" s="11">
        <f t="shared" si="169"/>
        <v>0</v>
      </c>
      <c r="Y300" s="11">
        <f t="shared" si="169"/>
        <v>0</v>
      </c>
      <c r="Z300" s="11">
        <f t="shared" si="169"/>
        <v>0</v>
      </c>
      <c r="AA300" s="11">
        <f t="shared" si="169"/>
        <v>0</v>
      </c>
      <c r="AB300" s="11">
        <f t="shared" si="169"/>
        <v>0</v>
      </c>
      <c r="AC300" s="11">
        <f t="shared" si="169"/>
        <v>0</v>
      </c>
      <c r="AD300" s="11">
        <f t="shared" si="169"/>
        <v>0</v>
      </c>
      <c r="AE300" s="11">
        <f t="shared" si="169"/>
        <v>0</v>
      </c>
      <c r="AF300" s="11">
        <f t="shared" si="169"/>
        <v>0</v>
      </c>
      <c r="AG300" s="11">
        <f t="shared" si="169"/>
        <v>0</v>
      </c>
      <c r="AH300" s="11">
        <f t="shared" si="169"/>
        <v>0</v>
      </c>
      <c r="AI300" s="11">
        <f t="shared" si="169"/>
        <v>0</v>
      </c>
      <c r="AJ300" s="11">
        <f t="shared" si="169"/>
        <v>0</v>
      </c>
      <c r="AK300" s="11">
        <f t="shared" si="169"/>
        <v>0</v>
      </c>
      <c r="AT300" s="10">
        <v>202306</v>
      </c>
      <c r="AU300" s="11">
        <f t="shared" si="145"/>
        <v>0</v>
      </c>
      <c r="AV300" s="11"/>
      <c r="AW300" s="11"/>
      <c r="AX300" s="11">
        <f t="shared" ref="AX300:CC300" si="170">IFERROR($AU300*AX$93/SUM($AX$93:$CC$93),0)</f>
        <v>0</v>
      </c>
      <c r="AY300" s="11">
        <f t="shared" si="170"/>
        <v>0</v>
      </c>
      <c r="AZ300" s="11">
        <f t="shared" si="170"/>
        <v>0</v>
      </c>
      <c r="BA300" s="11">
        <f t="shared" si="170"/>
        <v>0</v>
      </c>
      <c r="BB300" s="11">
        <f t="shared" si="170"/>
        <v>0</v>
      </c>
      <c r="BC300" s="11">
        <f t="shared" si="170"/>
        <v>0</v>
      </c>
      <c r="BD300" s="11">
        <f t="shared" si="170"/>
        <v>0</v>
      </c>
      <c r="BE300" s="11">
        <f t="shared" si="170"/>
        <v>0</v>
      </c>
      <c r="BF300" s="11">
        <f t="shared" si="170"/>
        <v>0</v>
      </c>
      <c r="BG300" s="11">
        <f t="shared" si="170"/>
        <v>0</v>
      </c>
      <c r="BH300" s="11">
        <f t="shared" si="170"/>
        <v>0</v>
      </c>
      <c r="BI300" s="11">
        <f t="shared" si="170"/>
        <v>0</v>
      </c>
      <c r="BJ300" s="11">
        <f t="shared" si="170"/>
        <v>0</v>
      </c>
      <c r="BK300" s="11">
        <f t="shared" si="170"/>
        <v>0</v>
      </c>
      <c r="BL300" s="11">
        <f t="shared" si="170"/>
        <v>0</v>
      </c>
      <c r="BM300" s="11">
        <f t="shared" si="170"/>
        <v>0</v>
      </c>
      <c r="BN300" s="11">
        <f t="shared" si="170"/>
        <v>0</v>
      </c>
      <c r="BO300" s="11">
        <f t="shared" si="170"/>
        <v>0</v>
      </c>
      <c r="BP300" s="11">
        <f t="shared" si="170"/>
        <v>0</v>
      </c>
      <c r="BQ300" s="11">
        <f t="shared" si="170"/>
        <v>0</v>
      </c>
      <c r="BR300" s="11">
        <f t="shared" si="170"/>
        <v>0</v>
      </c>
      <c r="BS300" s="11">
        <f t="shared" si="170"/>
        <v>0</v>
      </c>
      <c r="BT300" s="11">
        <f t="shared" si="170"/>
        <v>0</v>
      </c>
      <c r="BU300" s="11">
        <f t="shared" si="170"/>
        <v>0</v>
      </c>
      <c r="BV300" s="11">
        <f t="shared" si="170"/>
        <v>0</v>
      </c>
      <c r="BW300" s="11">
        <f t="shared" si="170"/>
        <v>0</v>
      </c>
      <c r="BX300" s="11">
        <f t="shared" si="170"/>
        <v>0</v>
      </c>
      <c r="BY300" s="11">
        <f t="shared" si="170"/>
        <v>0</v>
      </c>
      <c r="BZ300" s="11">
        <f t="shared" si="170"/>
        <v>0</v>
      </c>
      <c r="CA300" s="11">
        <f t="shared" si="170"/>
        <v>0</v>
      </c>
      <c r="CB300" s="11">
        <f t="shared" si="170"/>
        <v>0</v>
      </c>
      <c r="CC300" s="11">
        <f t="shared" si="170"/>
        <v>0</v>
      </c>
      <c r="CD300" s="2"/>
    </row>
    <row r="301" ht="15" customHeight="1" spans="2:82">
      <c r="B301" s="10">
        <v>202309</v>
      </c>
      <c r="C301" s="11">
        <f t="shared" si="110"/>
        <v>17734564.69</v>
      </c>
      <c r="D301" s="11"/>
      <c r="E301" s="11">
        <f>IFERROR($C301*E$93/SUM($E$93:$AK$93),0)</f>
        <v>4341810.768178</v>
      </c>
      <c r="F301" s="11">
        <f t="shared" ref="F301:AK301" si="171">IFERROR($C301*F$93/SUM($E$93:$AK$93),0)</f>
        <v>4218792.79641294</v>
      </c>
      <c r="G301" s="11">
        <f t="shared" si="171"/>
        <v>4046205.81837787</v>
      </c>
      <c r="H301" s="11">
        <f t="shared" si="171"/>
        <v>1699406.44371871</v>
      </c>
      <c r="I301" s="11">
        <f t="shared" si="171"/>
        <v>1300045.92944481</v>
      </c>
      <c r="J301" s="11">
        <f t="shared" si="171"/>
        <v>879697.745590979</v>
      </c>
      <c r="K301" s="11">
        <f t="shared" si="171"/>
        <v>710795.778437519</v>
      </c>
      <c r="L301" s="11">
        <f t="shared" si="171"/>
        <v>447801.340415638</v>
      </c>
      <c r="M301" s="11">
        <f t="shared" si="171"/>
        <v>90008.06942353</v>
      </c>
      <c r="N301" s="11">
        <f t="shared" si="171"/>
        <v>0</v>
      </c>
      <c r="O301" s="11">
        <f t="shared" si="171"/>
        <v>0</v>
      </c>
      <c r="P301" s="11">
        <f t="shared" si="171"/>
        <v>0</v>
      </c>
      <c r="Q301" s="11">
        <f t="shared" si="171"/>
        <v>0</v>
      </c>
      <c r="R301" s="11">
        <f t="shared" si="171"/>
        <v>0</v>
      </c>
      <c r="S301" s="11">
        <f t="shared" si="171"/>
        <v>0</v>
      </c>
      <c r="T301" s="11">
        <f t="shared" si="171"/>
        <v>0</v>
      </c>
      <c r="U301" s="11">
        <f t="shared" si="171"/>
        <v>0</v>
      </c>
      <c r="V301" s="11">
        <f t="shared" si="171"/>
        <v>0</v>
      </c>
      <c r="W301" s="11">
        <f t="shared" si="171"/>
        <v>0</v>
      </c>
      <c r="X301" s="11">
        <f t="shared" si="171"/>
        <v>0</v>
      </c>
      <c r="Y301" s="11">
        <f t="shared" si="171"/>
        <v>0</v>
      </c>
      <c r="Z301" s="11">
        <f t="shared" si="171"/>
        <v>0</v>
      </c>
      <c r="AA301" s="11">
        <f t="shared" si="171"/>
        <v>0</v>
      </c>
      <c r="AB301" s="11">
        <f t="shared" si="171"/>
        <v>0</v>
      </c>
      <c r="AC301" s="11">
        <f t="shared" si="171"/>
        <v>0</v>
      </c>
      <c r="AD301" s="11">
        <f t="shared" si="171"/>
        <v>0</v>
      </c>
      <c r="AE301" s="11">
        <f t="shared" si="171"/>
        <v>0</v>
      </c>
      <c r="AF301" s="11">
        <f t="shared" si="171"/>
        <v>0</v>
      </c>
      <c r="AG301" s="11">
        <f t="shared" si="171"/>
        <v>0</v>
      </c>
      <c r="AH301" s="11">
        <f t="shared" si="171"/>
        <v>0</v>
      </c>
      <c r="AI301" s="11">
        <f t="shared" si="171"/>
        <v>0</v>
      </c>
      <c r="AJ301" s="11">
        <f t="shared" si="171"/>
        <v>0</v>
      </c>
      <c r="AK301" s="11">
        <f t="shared" si="171"/>
        <v>0</v>
      </c>
      <c r="AT301" s="10">
        <v>202309</v>
      </c>
      <c r="AU301" s="11">
        <f t="shared" si="145"/>
        <v>0</v>
      </c>
      <c r="AV301" s="11"/>
      <c r="AW301" s="11">
        <f t="shared" ref="AW301:CC301" si="172">IFERROR($AU301*AW$93/SUM($AW$93:$CC$93),0)</f>
        <v>0</v>
      </c>
      <c r="AX301" s="11">
        <f t="shared" si="172"/>
        <v>0</v>
      </c>
      <c r="AY301" s="11">
        <f t="shared" si="172"/>
        <v>0</v>
      </c>
      <c r="AZ301" s="11">
        <f t="shared" si="172"/>
        <v>0</v>
      </c>
      <c r="BA301" s="11">
        <f t="shared" si="172"/>
        <v>0</v>
      </c>
      <c r="BB301" s="11">
        <f t="shared" si="172"/>
        <v>0</v>
      </c>
      <c r="BC301" s="11">
        <f t="shared" si="172"/>
        <v>0</v>
      </c>
      <c r="BD301" s="11">
        <f t="shared" si="172"/>
        <v>0</v>
      </c>
      <c r="BE301" s="11">
        <f t="shared" si="172"/>
        <v>0</v>
      </c>
      <c r="BF301" s="11">
        <f t="shared" si="172"/>
        <v>0</v>
      </c>
      <c r="BG301" s="11">
        <f t="shared" si="172"/>
        <v>0</v>
      </c>
      <c r="BH301" s="11">
        <f t="shared" si="172"/>
        <v>0</v>
      </c>
      <c r="BI301" s="11">
        <f t="shared" si="172"/>
        <v>0</v>
      </c>
      <c r="BJ301" s="11">
        <f t="shared" si="172"/>
        <v>0</v>
      </c>
      <c r="BK301" s="11">
        <f t="shared" si="172"/>
        <v>0</v>
      </c>
      <c r="BL301" s="11">
        <f t="shared" si="172"/>
        <v>0</v>
      </c>
      <c r="BM301" s="11">
        <f t="shared" si="172"/>
        <v>0</v>
      </c>
      <c r="BN301" s="11">
        <f t="shared" si="172"/>
        <v>0</v>
      </c>
      <c r="BO301" s="11">
        <f t="shared" si="172"/>
        <v>0</v>
      </c>
      <c r="BP301" s="11">
        <f t="shared" si="172"/>
        <v>0</v>
      </c>
      <c r="BQ301" s="11">
        <f t="shared" si="172"/>
        <v>0</v>
      </c>
      <c r="BR301" s="11">
        <f t="shared" si="172"/>
        <v>0</v>
      </c>
      <c r="BS301" s="11">
        <f t="shared" si="172"/>
        <v>0</v>
      </c>
      <c r="BT301" s="11">
        <f t="shared" si="172"/>
        <v>0</v>
      </c>
      <c r="BU301" s="11">
        <f t="shared" si="172"/>
        <v>0</v>
      </c>
      <c r="BV301" s="11">
        <f t="shared" si="172"/>
        <v>0</v>
      </c>
      <c r="BW301" s="11">
        <f t="shared" si="172"/>
        <v>0</v>
      </c>
      <c r="BX301" s="11">
        <f t="shared" si="172"/>
        <v>0</v>
      </c>
      <c r="BY301" s="11">
        <f t="shared" si="172"/>
        <v>0</v>
      </c>
      <c r="BZ301" s="11">
        <f t="shared" si="172"/>
        <v>0</v>
      </c>
      <c r="CA301" s="11">
        <f t="shared" si="172"/>
        <v>0</v>
      </c>
      <c r="CB301" s="11">
        <f t="shared" si="172"/>
        <v>0</v>
      </c>
      <c r="CC301" s="11">
        <f t="shared" si="172"/>
        <v>0</v>
      </c>
      <c r="CD301" s="2"/>
    </row>
    <row r="302" ht="15" customHeight="1" spans="2:82">
      <c r="B302" s="10">
        <v>202312</v>
      </c>
      <c r="C302" s="11">
        <f t="shared" si="110"/>
        <v>26507422.12</v>
      </c>
      <c r="D302" s="11">
        <f t="shared" ref="D302:S302" si="173">IFERROR($C302*D$93/SUM($D$93:$AK$93),0)</f>
        <v>7172238.51226289</v>
      </c>
      <c r="E302" s="11">
        <f t="shared" si="173"/>
        <v>4733677.41809352</v>
      </c>
      <c r="F302" s="11">
        <f t="shared" si="173"/>
        <v>4599556.55791418</v>
      </c>
      <c r="G302" s="11">
        <f t="shared" si="173"/>
        <v>4411392.88054498</v>
      </c>
      <c r="H302" s="11">
        <f t="shared" si="173"/>
        <v>1852785.0098289</v>
      </c>
      <c r="I302" s="11">
        <f t="shared" si="173"/>
        <v>1417380.5325191</v>
      </c>
      <c r="J302" s="11">
        <f t="shared" si="173"/>
        <v>959094.160337915</v>
      </c>
      <c r="K302" s="11">
        <f t="shared" si="173"/>
        <v>774948.081553044</v>
      </c>
      <c r="L302" s="11">
        <f t="shared" si="173"/>
        <v>488217.291378419</v>
      </c>
      <c r="M302" s="11">
        <f t="shared" si="173"/>
        <v>98131.6755670477</v>
      </c>
      <c r="N302" s="11">
        <f t="shared" si="173"/>
        <v>0</v>
      </c>
      <c r="O302" s="11">
        <f t="shared" si="173"/>
        <v>0</v>
      </c>
      <c r="P302" s="11">
        <f t="shared" si="173"/>
        <v>0</v>
      </c>
      <c r="Q302" s="11">
        <f t="shared" si="173"/>
        <v>0</v>
      </c>
      <c r="R302" s="11">
        <f t="shared" si="173"/>
        <v>0</v>
      </c>
      <c r="S302" s="11">
        <f t="shared" si="173"/>
        <v>0</v>
      </c>
      <c r="T302" s="11">
        <f t="shared" ref="T302:AK302" si="174">IFERROR($C302*T$93/SUM($D$93:$AK$93),0)</f>
        <v>0</v>
      </c>
      <c r="U302" s="11">
        <f t="shared" si="174"/>
        <v>0</v>
      </c>
      <c r="V302" s="11">
        <f t="shared" si="174"/>
        <v>0</v>
      </c>
      <c r="W302" s="11">
        <f t="shared" si="174"/>
        <v>0</v>
      </c>
      <c r="X302" s="11">
        <f t="shared" si="174"/>
        <v>0</v>
      </c>
      <c r="Y302" s="11">
        <f t="shared" si="174"/>
        <v>0</v>
      </c>
      <c r="Z302" s="11">
        <f t="shared" si="174"/>
        <v>0</v>
      </c>
      <c r="AA302" s="11">
        <f t="shared" si="174"/>
        <v>0</v>
      </c>
      <c r="AB302" s="11">
        <f t="shared" si="174"/>
        <v>0</v>
      </c>
      <c r="AC302" s="11">
        <f t="shared" si="174"/>
        <v>0</v>
      </c>
      <c r="AD302" s="11">
        <f t="shared" si="174"/>
        <v>0</v>
      </c>
      <c r="AE302" s="11">
        <f t="shared" si="174"/>
        <v>0</v>
      </c>
      <c r="AF302" s="11">
        <f t="shared" si="174"/>
        <v>0</v>
      </c>
      <c r="AG302" s="11">
        <f t="shared" si="174"/>
        <v>0</v>
      </c>
      <c r="AH302" s="11">
        <f t="shared" si="174"/>
        <v>0</v>
      </c>
      <c r="AI302" s="11">
        <f t="shared" si="174"/>
        <v>0</v>
      </c>
      <c r="AJ302" s="11">
        <f t="shared" si="174"/>
        <v>0</v>
      </c>
      <c r="AK302" s="11">
        <f t="shared" si="174"/>
        <v>0</v>
      </c>
      <c r="AT302" s="10">
        <v>202312</v>
      </c>
      <c r="AU302" s="11">
        <f t="shared" si="145"/>
        <v>0</v>
      </c>
      <c r="AV302" s="11">
        <f t="shared" ref="AV302:CC302" si="175">IFERROR($AU302*AV$93/SUM($AV$93:$CC$93),0)</f>
        <v>0</v>
      </c>
      <c r="AW302" s="11">
        <f t="shared" si="175"/>
        <v>0</v>
      </c>
      <c r="AX302" s="11">
        <f t="shared" si="175"/>
        <v>0</v>
      </c>
      <c r="AY302" s="11">
        <f t="shared" si="175"/>
        <v>0</v>
      </c>
      <c r="AZ302" s="11">
        <f t="shared" si="175"/>
        <v>0</v>
      </c>
      <c r="BA302" s="11">
        <f t="shared" si="175"/>
        <v>0</v>
      </c>
      <c r="BB302" s="11">
        <f t="shared" si="175"/>
        <v>0</v>
      </c>
      <c r="BC302" s="11">
        <f t="shared" si="175"/>
        <v>0</v>
      </c>
      <c r="BD302" s="11">
        <f t="shared" si="175"/>
        <v>0</v>
      </c>
      <c r="BE302" s="11">
        <f t="shared" si="175"/>
        <v>0</v>
      </c>
      <c r="BF302" s="11">
        <f t="shared" si="175"/>
        <v>0</v>
      </c>
      <c r="BG302" s="11">
        <f t="shared" si="175"/>
        <v>0</v>
      </c>
      <c r="BH302" s="11">
        <f t="shared" si="175"/>
        <v>0</v>
      </c>
      <c r="BI302" s="11">
        <f t="shared" si="175"/>
        <v>0</v>
      </c>
      <c r="BJ302" s="11">
        <f t="shared" si="175"/>
        <v>0</v>
      </c>
      <c r="BK302" s="11">
        <f t="shared" si="175"/>
        <v>0</v>
      </c>
      <c r="BL302" s="11">
        <f t="shared" si="175"/>
        <v>0</v>
      </c>
      <c r="BM302" s="11">
        <f t="shared" si="175"/>
        <v>0</v>
      </c>
      <c r="BN302" s="11">
        <f t="shared" si="175"/>
        <v>0</v>
      </c>
      <c r="BO302" s="11">
        <f t="shared" si="175"/>
        <v>0</v>
      </c>
      <c r="BP302" s="11">
        <f t="shared" si="175"/>
        <v>0</v>
      </c>
      <c r="BQ302" s="11">
        <f t="shared" si="175"/>
        <v>0</v>
      </c>
      <c r="BR302" s="11">
        <f t="shared" si="175"/>
        <v>0</v>
      </c>
      <c r="BS302" s="11">
        <f t="shared" si="175"/>
        <v>0</v>
      </c>
      <c r="BT302" s="11">
        <f t="shared" si="175"/>
        <v>0</v>
      </c>
      <c r="BU302" s="11">
        <f t="shared" si="175"/>
        <v>0</v>
      </c>
      <c r="BV302" s="11">
        <f t="shared" si="175"/>
        <v>0</v>
      </c>
      <c r="BW302" s="11">
        <f t="shared" si="175"/>
        <v>0</v>
      </c>
      <c r="BX302" s="11">
        <f t="shared" si="175"/>
        <v>0</v>
      </c>
      <c r="BY302" s="11">
        <f t="shared" si="175"/>
        <v>0</v>
      </c>
      <c r="BZ302" s="11">
        <f t="shared" si="175"/>
        <v>0</v>
      </c>
      <c r="CA302" s="11">
        <f t="shared" si="175"/>
        <v>0</v>
      </c>
      <c r="CB302" s="11">
        <f t="shared" si="175"/>
        <v>0</v>
      </c>
      <c r="CC302" s="11">
        <f t="shared" si="175"/>
        <v>0</v>
      </c>
      <c r="CD302" s="2"/>
    </row>
    <row r="303" ht="15" customHeight="1" spans="19:82">
      <c r="S303" s="74"/>
      <c r="BK303" s="74"/>
      <c r="CD303" s="2"/>
    </row>
    <row r="304" ht="15" customHeight="1" spans="19:82">
      <c r="S304" s="74"/>
      <c r="BK304" s="74"/>
      <c r="CD304" s="2"/>
    </row>
    <row r="305" ht="15" customHeight="1" spans="2:82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T305" s="51">
        <v>0.5</v>
      </c>
      <c r="AU305" s="9">
        <v>1</v>
      </c>
      <c r="AV305" s="9">
        <v>2</v>
      </c>
      <c r="AW305" s="9">
        <v>3</v>
      </c>
      <c r="AX305" s="9">
        <v>4</v>
      </c>
      <c r="AY305" s="9">
        <v>5</v>
      </c>
      <c r="AZ305" s="9">
        <v>6</v>
      </c>
      <c r="BA305" s="9">
        <v>7</v>
      </c>
      <c r="BB305" s="9">
        <v>8</v>
      </c>
      <c r="BC305" s="9">
        <v>9</v>
      </c>
      <c r="BD305" s="9">
        <v>10</v>
      </c>
      <c r="BE305" s="9">
        <v>11</v>
      </c>
      <c r="BF305" s="9">
        <v>12</v>
      </c>
      <c r="BG305" s="9">
        <v>13</v>
      </c>
      <c r="BH305" s="9">
        <v>14</v>
      </c>
      <c r="BI305" s="9">
        <v>15</v>
      </c>
      <c r="BJ305" s="9">
        <v>16</v>
      </c>
      <c r="BK305" s="71">
        <v>17</v>
      </c>
      <c r="BL305" s="9">
        <v>18</v>
      </c>
      <c r="BM305" s="9">
        <v>19</v>
      </c>
      <c r="BN305" s="9">
        <v>20</v>
      </c>
      <c r="BO305" s="9">
        <v>21</v>
      </c>
      <c r="BP305" s="9">
        <v>22</v>
      </c>
      <c r="BQ305" s="9">
        <v>23</v>
      </c>
      <c r="BR305" s="9">
        <v>24</v>
      </c>
      <c r="BS305" s="9">
        <v>25</v>
      </c>
      <c r="BT305" s="9">
        <v>26</v>
      </c>
      <c r="BU305" s="9">
        <v>27</v>
      </c>
      <c r="BV305" s="9">
        <v>28</v>
      </c>
      <c r="BW305" s="9">
        <v>29</v>
      </c>
      <c r="BX305" s="9">
        <v>30</v>
      </c>
      <c r="BY305" s="9">
        <v>31</v>
      </c>
      <c r="BZ305" s="9">
        <v>32</v>
      </c>
      <c r="CA305" s="9">
        <v>33</v>
      </c>
      <c r="CB305" s="9">
        <v>34</v>
      </c>
      <c r="CC305" s="9">
        <v>35</v>
      </c>
      <c r="CD305" s="2"/>
    </row>
    <row r="306" ht="15" customHeight="1" spans="2:82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6">E305-$B$305</f>
        <v>2.5</v>
      </c>
      <c r="F306" s="9">
        <f t="shared" si="176"/>
        <v>3.5</v>
      </c>
      <c r="G306" s="9">
        <f t="shared" si="176"/>
        <v>4.5</v>
      </c>
      <c r="H306" s="9">
        <f t="shared" si="176"/>
        <v>5.5</v>
      </c>
      <c r="I306" s="9">
        <f t="shared" si="176"/>
        <v>6.5</v>
      </c>
      <c r="J306" s="9">
        <f t="shared" si="176"/>
        <v>7.5</v>
      </c>
      <c r="K306" s="9">
        <f t="shared" si="176"/>
        <v>8.5</v>
      </c>
      <c r="L306" s="9">
        <f t="shared" si="176"/>
        <v>9.5</v>
      </c>
      <c r="M306" s="9">
        <f t="shared" si="176"/>
        <v>10.5</v>
      </c>
      <c r="N306" s="9">
        <f t="shared" si="176"/>
        <v>11.5</v>
      </c>
      <c r="O306" s="9">
        <f t="shared" si="176"/>
        <v>12.5</v>
      </c>
      <c r="P306" s="9">
        <f t="shared" si="176"/>
        <v>13.5</v>
      </c>
      <c r="Q306" s="9">
        <f t="shared" si="176"/>
        <v>14.5</v>
      </c>
      <c r="R306" s="9">
        <f t="shared" si="176"/>
        <v>15.5</v>
      </c>
      <c r="S306" s="71">
        <f t="shared" si="176"/>
        <v>16.5</v>
      </c>
      <c r="T306" s="9">
        <f t="shared" si="176"/>
        <v>17.5</v>
      </c>
      <c r="U306" s="9">
        <f t="shared" si="176"/>
        <v>18.5</v>
      </c>
      <c r="V306" s="9">
        <f t="shared" si="176"/>
        <v>19.5</v>
      </c>
      <c r="W306" s="9">
        <f t="shared" si="176"/>
        <v>20.5</v>
      </c>
      <c r="X306" s="9">
        <f t="shared" si="176"/>
        <v>21.5</v>
      </c>
      <c r="Y306" s="9">
        <f t="shared" si="176"/>
        <v>22.5</v>
      </c>
      <c r="Z306" s="9">
        <f t="shared" si="176"/>
        <v>23.5</v>
      </c>
      <c r="AA306" s="9">
        <f t="shared" si="176"/>
        <v>24.5</v>
      </c>
      <c r="AB306" s="9">
        <f t="shared" si="176"/>
        <v>25.5</v>
      </c>
      <c r="AC306" s="9">
        <f t="shared" si="176"/>
        <v>26.5</v>
      </c>
      <c r="AD306" s="9">
        <f t="shared" si="176"/>
        <v>27.5</v>
      </c>
      <c r="AE306" s="9">
        <f t="shared" si="176"/>
        <v>28.5</v>
      </c>
      <c r="AF306" s="9">
        <f t="shared" si="176"/>
        <v>29.5</v>
      </c>
      <c r="AG306" s="9">
        <f t="shared" si="176"/>
        <v>30.5</v>
      </c>
      <c r="AH306" s="9">
        <f t="shared" si="176"/>
        <v>31.5</v>
      </c>
      <c r="AI306" s="9">
        <f t="shared" si="176"/>
        <v>32.5</v>
      </c>
      <c r="AJ306" s="9">
        <f t="shared" si="176"/>
        <v>33.5</v>
      </c>
      <c r="AK306" s="9">
        <f t="shared" si="176"/>
        <v>34.5</v>
      </c>
      <c r="AT306" s="52" t="s">
        <v>62</v>
      </c>
      <c r="AU306" s="53">
        <f>AU305-$B$305</f>
        <v>0.5</v>
      </c>
      <c r="AV306" s="9">
        <f>AV305-$B$305</f>
        <v>1.5</v>
      </c>
      <c r="AW306" s="9">
        <f t="shared" ref="AW306:CC306" si="177">AW305-$B$305</f>
        <v>2.5</v>
      </c>
      <c r="AX306" s="9">
        <f t="shared" si="177"/>
        <v>3.5</v>
      </c>
      <c r="AY306" s="9">
        <f t="shared" si="177"/>
        <v>4.5</v>
      </c>
      <c r="AZ306" s="9">
        <f t="shared" si="177"/>
        <v>5.5</v>
      </c>
      <c r="BA306" s="9">
        <f t="shared" si="177"/>
        <v>6.5</v>
      </c>
      <c r="BB306" s="9">
        <f t="shared" si="177"/>
        <v>7.5</v>
      </c>
      <c r="BC306" s="9">
        <f t="shared" si="177"/>
        <v>8.5</v>
      </c>
      <c r="BD306" s="9">
        <f t="shared" si="177"/>
        <v>9.5</v>
      </c>
      <c r="BE306" s="9">
        <f t="shared" si="177"/>
        <v>10.5</v>
      </c>
      <c r="BF306" s="9">
        <f t="shared" si="177"/>
        <v>11.5</v>
      </c>
      <c r="BG306" s="9">
        <f t="shared" si="177"/>
        <v>12.5</v>
      </c>
      <c r="BH306" s="9">
        <f t="shared" si="177"/>
        <v>13.5</v>
      </c>
      <c r="BI306" s="9">
        <f t="shared" si="177"/>
        <v>14.5</v>
      </c>
      <c r="BJ306" s="9">
        <f t="shared" si="177"/>
        <v>15.5</v>
      </c>
      <c r="BK306" s="71">
        <f t="shared" si="177"/>
        <v>16.5</v>
      </c>
      <c r="BL306" s="9">
        <f t="shared" si="177"/>
        <v>17.5</v>
      </c>
      <c r="BM306" s="9">
        <f t="shared" si="177"/>
        <v>18.5</v>
      </c>
      <c r="BN306" s="9">
        <f t="shared" si="177"/>
        <v>19.5</v>
      </c>
      <c r="BO306" s="9">
        <f t="shared" si="177"/>
        <v>20.5</v>
      </c>
      <c r="BP306" s="9">
        <f t="shared" si="177"/>
        <v>21.5</v>
      </c>
      <c r="BQ306" s="9">
        <f t="shared" si="177"/>
        <v>22.5</v>
      </c>
      <c r="BR306" s="9">
        <f t="shared" si="177"/>
        <v>23.5</v>
      </c>
      <c r="BS306" s="9">
        <f t="shared" si="177"/>
        <v>24.5</v>
      </c>
      <c r="BT306" s="9">
        <f t="shared" si="177"/>
        <v>25.5</v>
      </c>
      <c r="BU306" s="9">
        <f t="shared" si="177"/>
        <v>26.5</v>
      </c>
      <c r="BV306" s="9">
        <f t="shared" si="177"/>
        <v>27.5</v>
      </c>
      <c r="BW306" s="9">
        <f t="shared" si="177"/>
        <v>28.5</v>
      </c>
      <c r="BX306" s="9">
        <f t="shared" si="177"/>
        <v>29.5</v>
      </c>
      <c r="BY306" s="9">
        <f t="shared" si="177"/>
        <v>30.5</v>
      </c>
      <c r="BZ306" s="9">
        <f t="shared" si="177"/>
        <v>31.5</v>
      </c>
      <c r="CA306" s="9">
        <f t="shared" si="177"/>
        <v>32.5</v>
      </c>
      <c r="CB306" s="9">
        <f t="shared" si="177"/>
        <v>33.5</v>
      </c>
      <c r="CC306" s="9">
        <f t="shared" si="177"/>
        <v>34.5</v>
      </c>
      <c r="CD306" s="2"/>
    </row>
    <row r="307" ht="15" customHeight="1" spans="2:82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T307" s="54" t="s">
        <v>63</v>
      </c>
      <c r="AU307" s="55"/>
      <c r="AV307" s="55"/>
      <c r="AW307" s="55"/>
      <c r="AX307" s="55"/>
      <c r="AY307" s="55"/>
      <c r="AZ307" s="55"/>
      <c r="BA307" s="55"/>
      <c r="BB307" s="55"/>
      <c r="BC307" s="55"/>
      <c r="BD307" s="67"/>
      <c r="BE307" s="67"/>
      <c r="BF307" s="55"/>
      <c r="BG307" s="55"/>
      <c r="BH307" s="55"/>
      <c r="BI307" s="55"/>
      <c r="BJ307" s="55"/>
      <c r="BK307" s="75"/>
      <c r="BL307" s="55"/>
      <c r="BM307" s="55"/>
      <c r="BN307" s="55"/>
      <c r="BO307" s="55"/>
      <c r="BP307" s="55"/>
      <c r="BQ307" s="55"/>
      <c r="BR307" s="55"/>
      <c r="BS307" s="55"/>
      <c r="BT307" s="55"/>
      <c r="BU307" s="55"/>
      <c r="BV307" s="55"/>
      <c r="BW307" s="55"/>
      <c r="BX307" s="55"/>
      <c r="BY307" s="79"/>
      <c r="CD307" s="2"/>
    </row>
    <row r="308" ht="15" customHeight="1" spans="2:82">
      <c r="B308" s="56" t="s">
        <v>64</v>
      </c>
      <c r="C308" s="57">
        <f>D302+E301+F300+G299+H298+I297+J296+K295+L294+M293+N292+O291+P290+Q289+R288+S287+T286+U285+V284+W283+X282+Y281+Z280+AA279+AB278+AC277+AD276</f>
        <v>26426813.386854</v>
      </c>
      <c r="D308" s="57">
        <f t="shared" ref="D308:K308" si="178">E302+F301+G300+H299+I298+J297+K296+L295+M294+N293+O292+P291+Q290+R289+S288+T287+U286+V285+W284+X283+Y282+Z281+AA280+AB279+AC278+AD277+AE276</f>
        <v>15994215.6249829</v>
      </c>
      <c r="E308" s="57">
        <f t="shared" si="178"/>
        <v>12109002.2974864</v>
      </c>
      <c r="F308" s="57">
        <f t="shared" si="178"/>
        <v>8401337.33776102</v>
      </c>
      <c r="G308" s="57">
        <f t="shared" si="178"/>
        <v>4629511.08472911</v>
      </c>
      <c r="H308" s="57">
        <f t="shared" si="178"/>
        <v>3240430.71815924</v>
      </c>
      <c r="I308" s="57">
        <f t="shared" si="178"/>
        <v>2101055.51694784</v>
      </c>
      <c r="J308" s="57">
        <f t="shared" si="178"/>
        <v>1296664.15671058</v>
      </c>
      <c r="K308" s="57">
        <f t="shared" si="178"/>
        <v>578225.360801949</v>
      </c>
      <c r="L308" s="57">
        <f>M302+N301+O300+P299+Q298+R297+S296+T295+U294+V293+W292+X291+Y290+Z289+AA288+AB287+AC286+AD285+AE284+AF283+AG282+AH281+AI280+AJ279+AK278</f>
        <v>98131.6755670477</v>
      </c>
      <c r="M308" s="57">
        <f>N302+O301+P300+Q299+R298+S297+T296+U295+V294+W293+X292+Y291+Z290+AA289+AB288+AC287+AD286+AE285+AF284+AG283+AH282+AI281+AJ280+AK279</f>
        <v>0</v>
      </c>
      <c r="N308" s="57">
        <f t="shared" ref="N308:R308" si="179">O302+P301+Q300+R299+S298+T297+U296+V295+W294+X293+Y292+Z291+AA290+AB289+AC288+AD287+AE286+AF285+AG284+AH283+AI282+AJ281+AK280+AL279+AM278+AN277+AO276</f>
        <v>0</v>
      </c>
      <c r="O308" s="57">
        <f t="shared" si="179"/>
        <v>0</v>
      </c>
      <c r="P308" s="57">
        <f t="shared" si="179"/>
        <v>0</v>
      </c>
      <c r="Q308" s="57">
        <f t="shared" si="179"/>
        <v>0</v>
      </c>
      <c r="R308" s="57">
        <f t="shared" si="179"/>
        <v>0</v>
      </c>
      <c r="S308" s="57">
        <f>T302+U301+V300+W299+X298+Y297+Z296+AA295+AB294+AC293+AD292+AE291+AF290+AG289+AH288+AI287+AJ286+AK285</f>
        <v>0</v>
      </c>
      <c r="T308" s="57">
        <f t="shared" ref="T308:AA308" si="180">U302+V301+W300+X299+Y298+Z297+AA296+AB295+AC294+AD293+AE292+AF291+AG290+AH289+AI288+AJ287+AK286+AL285</f>
        <v>0</v>
      </c>
      <c r="U308" s="57">
        <f t="shared" si="180"/>
        <v>0</v>
      </c>
      <c r="V308" s="57">
        <f t="shared" si="180"/>
        <v>0</v>
      </c>
      <c r="W308" s="57">
        <f t="shared" si="180"/>
        <v>0</v>
      </c>
      <c r="X308" s="57">
        <f t="shared" si="180"/>
        <v>0</v>
      </c>
      <c r="Y308" s="57">
        <f t="shared" si="180"/>
        <v>0</v>
      </c>
      <c r="Z308" s="57">
        <f t="shared" si="180"/>
        <v>0</v>
      </c>
      <c r="AA308" s="57">
        <f t="shared" si="180"/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T308" s="56" t="s">
        <v>64</v>
      </c>
      <c r="AU308" s="57">
        <f>AV302+AW301+AX300+AY299+AZ298+BA297+BB296+BC295+BD294+BE293+BF292+BG291+BH290+BI289+BJ288+BK287+BL286+BM285+BN284+BO283+BP282+BQ281+BR280+BS279+BT278+BU277+BV276</f>
        <v>0</v>
      </c>
      <c r="AV308" s="57">
        <f t="shared" ref="AV308:BC308" si="181">AW302+AX301+AY300+AZ299+BA298+BB297+BC296+BD295+BE294+BF293+BG292+BH291+BI290+BJ289+BK288+BL287+BM286+BN285+BO284+BP283+BQ282+BR281+BS280+BT279+BU278+BV277+BW276</f>
        <v>0</v>
      </c>
      <c r="AW308" s="57">
        <f t="shared" si="181"/>
        <v>0</v>
      </c>
      <c r="AX308" s="57">
        <f t="shared" si="181"/>
        <v>0</v>
      </c>
      <c r="AY308" s="57">
        <f t="shared" si="181"/>
        <v>0</v>
      </c>
      <c r="AZ308" s="57">
        <f t="shared" si="181"/>
        <v>0</v>
      </c>
      <c r="BA308" s="57">
        <f t="shared" si="181"/>
        <v>0</v>
      </c>
      <c r="BB308" s="57">
        <f t="shared" si="181"/>
        <v>0</v>
      </c>
      <c r="BC308" s="57">
        <f t="shared" si="181"/>
        <v>0</v>
      </c>
      <c r="BD308" s="57">
        <f>BE302+BF301+BG300+BH299+BI298+BJ297+BK296+BL295+BM294+BN293+BO292+BP291+BQ290+BR289+BS288+BT287+BU286+BV285+BW284+BX283+BY282+BZ281+CA280+CB279+CC278</f>
        <v>0</v>
      </c>
      <c r="BE308" s="57">
        <f>BF302+BG301+BH300+BI299+BJ298+BK297+BL296+BM295+BN294+BO293+BP292+BQ291+BR290+BS289+BT288+BU287+BV286+BW285+BX284+BY283+BZ282+CA281+CB280+CC279</f>
        <v>0</v>
      </c>
      <c r="BF308" s="57">
        <f t="shared" ref="BF308:BJ308" si="182">BG302+BH301+BI300+BJ299+BK298+BL297+BM296+BN295+BO294+BP293+BQ292+BR291+BS290+BT289+BU288+BV287+BW286+BX285+BY284+BZ283+CA282+CB281+CC280+CD279+CE278+CF277+CG276</f>
        <v>0</v>
      </c>
      <c r="BG308" s="57">
        <f t="shared" si="182"/>
        <v>0</v>
      </c>
      <c r="BH308" s="57">
        <f t="shared" si="182"/>
        <v>0</v>
      </c>
      <c r="BI308" s="57">
        <f t="shared" si="182"/>
        <v>0</v>
      </c>
      <c r="BJ308" s="57">
        <f t="shared" si="182"/>
        <v>0</v>
      </c>
      <c r="BK308" s="57">
        <f>BL302+BM301+BN300+BO299+BP298+BQ297+BR296+BS295+BT294+BU293+BV292+BW291+BX290+BY289+BZ288+CA287+CB286+CC285</f>
        <v>0</v>
      </c>
      <c r="BL308" s="57">
        <f t="shared" ref="BL308:BS308" si="183">BM302+BN301+BO300+BP299+BQ298+BR297+BS296+BT295+BU294+BV293+BW292+BX291+BY290+BZ289+CA288+CB287+CC286+CD285</f>
        <v>0</v>
      </c>
      <c r="BM308" s="57">
        <f t="shared" si="183"/>
        <v>0</v>
      </c>
      <c r="BN308" s="57">
        <f t="shared" si="183"/>
        <v>0</v>
      </c>
      <c r="BO308" s="57">
        <f t="shared" si="183"/>
        <v>0</v>
      </c>
      <c r="BP308" s="57">
        <f t="shared" si="183"/>
        <v>0</v>
      </c>
      <c r="BQ308" s="57">
        <f t="shared" si="183"/>
        <v>0</v>
      </c>
      <c r="BR308" s="57">
        <f t="shared" si="183"/>
        <v>0</v>
      </c>
      <c r="BS308" s="57">
        <f t="shared" si="183"/>
        <v>0</v>
      </c>
      <c r="BT308" s="57">
        <f>BU302+BV301+BW300+BX299+BY298+BZ297+CA296+CB295+CC294</f>
        <v>0</v>
      </c>
      <c r="BU308" s="57">
        <f>BV302+BW301+BX300+BY299+BZ298+CA297+CB296+CC295</f>
        <v>0</v>
      </c>
      <c r="BV308" s="57">
        <f>BW302+BX301+BY300+BZ299+CA298+CB297+CC296</f>
        <v>0</v>
      </c>
      <c r="BW308" s="57">
        <f>BX302+BY301+BZ300+CA299+CB298+CC297</f>
        <v>0</v>
      </c>
      <c r="BX308" s="57">
        <f>BY302+BZ301+CA300+CB299+CC298</f>
        <v>0</v>
      </c>
      <c r="BY308" s="57">
        <f>BZ302+CA301+CB300+CC299</f>
        <v>-202403</v>
      </c>
      <c r="BZ308" s="57">
        <f>CA302+CB301+CC300</f>
        <v>0</v>
      </c>
      <c r="CA308" s="57">
        <f>CB302+CC301</f>
        <v>0</v>
      </c>
      <c r="CB308" s="57">
        <f>CC302</f>
        <v>0</v>
      </c>
      <c r="CC308" s="57">
        <v>0</v>
      </c>
      <c r="CD308" s="2"/>
    </row>
    <row r="309" ht="15" customHeight="1" spans="2:82">
      <c r="B309" s="56" t="s">
        <v>65</v>
      </c>
      <c r="C309" s="57">
        <f>C308*C306</f>
        <v>13213406.693427</v>
      </c>
      <c r="D309" s="58">
        <f t="shared" ref="D309:AK309" si="184">D308*D306</f>
        <v>23991323.4374743</v>
      </c>
      <c r="E309" s="58">
        <f t="shared" si="184"/>
        <v>30272505.743716</v>
      </c>
      <c r="F309" s="58">
        <f t="shared" si="184"/>
        <v>29404680.6821636</v>
      </c>
      <c r="G309" s="58">
        <f t="shared" si="184"/>
        <v>20832799.881281</v>
      </c>
      <c r="H309" s="58">
        <f t="shared" si="184"/>
        <v>17822368.9498758</v>
      </c>
      <c r="I309" s="58">
        <f t="shared" si="184"/>
        <v>13656860.860161</v>
      </c>
      <c r="J309" s="58">
        <f t="shared" si="184"/>
        <v>9724981.17532934</v>
      </c>
      <c r="K309" s="58">
        <f t="shared" si="184"/>
        <v>4914915.56681656</v>
      </c>
      <c r="L309" s="58">
        <f t="shared" si="184"/>
        <v>932250.917886953</v>
      </c>
      <c r="M309" s="58">
        <f t="shared" si="184"/>
        <v>0</v>
      </c>
      <c r="N309" s="58">
        <f t="shared" si="184"/>
        <v>0</v>
      </c>
      <c r="O309" s="58">
        <f t="shared" si="184"/>
        <v>0</v>
      </c>
      <c r="P309" s="58">
        <f t="shared" si="184"/>
        <v>0</v>
      </c>
      <c r="Q309" s="58">
        <f t="shared" si="184"/>
        <v>0</v>
      </c>
      <c r="R309" s="58">
        <f t="shared" si="184"/>
        <v>0</v>
      </c>
      <c r="S309" s="76">
        <f t="shared" si="184"/>
        <v>0</v>
      </c>
      <c r="T309" s="58">
        <f t="shared" si="184"/>
        <v>0</v>
      </c>
      <c r="U309" s="58">
        <f t="shared" si="184"/>
        <v>0</v>
      </c>
      <c r="V309" s="58">
        <f t="shared" si="184"/>
        <v>0</v>
      </c>
      <c r="W309" s="58">
        <f t="shared" si="184"/>
        <v>0</v>
      </c>
      <c r="X309" s="58">
        <f t="shared" si="184"/>
        <v>0</v>
      </c>
      <c r="Y309" s="58">
        <f t="shared" si="184"/>
        <v>0</v>
      </c>
      <c r="Z309" s="58">
        <f t="shared" si="184"/>
        <v>0</v>
      </c>
      <c r="AA309" s="58">
        <f t="shared" si="184"/>
        <v>0</v>
      </c>
      <c r="AB309" s="58">
        <f t="shared" si="184"/>
        <v>0</v>
      </c>
      <c r="AC309" s="58">
        <f t="shared" si="184"/>
        <v>0</v>
      </c>
      <c r="AD309" s="58">
        <f t="shared" si="184"/>
        <v>0</v>
      </c>
      <c r="AE309" s="58">
        <f t="shared" si="184"/>
        <v>0</v>
      </c>
      <c r="AF309" s="58">
        <f t="shared" si="184"/>
        <v>0</v>
      </c>
      <c r="AG309" s="58">
        <f t="shared" si="184"/>
        <v>0</v>
      </c>
      <c r="AH309" s="58">
        <f t="shared" si="184"/>
        <v>0</v>
      </c>
      <c r="AI309" s="58">
        <f t="shared" si="184"/>
        <v>0</v>
      </c>
      <c r="AJ309" s="58">
        <f t="shared" si="184"/>
        <v>0</v>
      </c>
      <c r="AK309" s="58">
        <f t="shared" si="184"/>
        <v>0</v>
      </c>
      <c r="AT309" s="56" t="s">
        <v>65</v>
      </c>
      <c r="AU309" s="57">
        <f>AU308*AU306</f>
        <v>0</v>
      </c>
      <c r="AV309" s="58">
        <f t="shared" ref="AV309:CC309" si="185">AV308*AV306</f>
        <v>0</v>
      </c>
      <c r="AW309" s="58">
        <f t="shared" si="185"/>
        <v>0</v>
      </c>
      <c r="AX309" s="58">
        <f t="shared" si="185"/>
        <v>0</v>
      </c>
      <c r="AY309" s="58">
        <f t="shared" si="185"/>
        <v>0</v>
      </c>
      <c r="AZ309" s="58">
        <f t="shared" si="185"/>
        <v>0</v>
      </c>
      <c r="BA309" s="58">
        <f t="shared" si="185"/>
        <v>0</v>
      </c>
      <c r="BB309" s="58">
        <f t="shared" si="185"/>
        <v>0</v>
      </c>
      <c r="BC309" s="58">
        <f t="shared" si="185"/>
        <v>0</v>
      </c>
      <c r="BD309" s="58">
        <f t="shared" si="185"/>
        <v>0</v>
      </c>
      <c r="BE309" s="58">
        <f t="shared" si="185"/>
        <v>0</v>
      </c>
      <c r="BF309" s="58">
        <f t="shared" si="185"/>
        <v>0</v>
      </c>
      <c r="BG309" s="58">
        <f t="shared" si="185"/>
        <v>0</v>
      </c>
      <c r="BH309" s="58">
        <f t="shared" si="185"/>
        <v>0</v>
      </c>
      <c r="BI309" s="58">
        <f t="shared" si="185"/>
        <v>0</v>
      </c>
      <c r="BJ309" s="58">
        <f t="shared" si="185"/>
        <v>0</v>
      </c>
      <c r="BK309" s="76">
        <f t="shared" si="185"/>
        <v>0</v>
      </c>
      <c r="BL309" s="58">
        <f t="shared" si="185"/>
        <v>0</v>
      </c>
      <c r="BM309" s="58">
        <f t="shared" si="185"/>
        <v>0</v>
      </c>
      <c r="BN309" s="58">
        <f t="shared" si="185"/>
        <v>0</v>
      </c>
      <c r="BO309" s="58">
        <f t="shared" si="185"/>
        <v>0</v>
      </c>
      <c r="BP309" s="58">
        <f t="shared" si="185"/>
        <v>0</v>
      </c>
      <c r="BQ309" s="58">
        <f t="shared" si="185"/>
        <v>0</v>
      </c>
      <c r="BR309" s="58">
        <f t="shared" si="185"/>
        <v>0</v>
      </c>
      <c r="BS309" s="58">
        <f t="shared" si="185"/>
        <v>0</v>
      </c>
      <c r="BT309" s="58">
        <f t="shared" si="185"/>
        <v>0</v>
      </c>
      <c r="BU309" s="58">
        <f t="shared" si="185"/>
        <v>0</v>
      </c>
      <c r="BV309" s="58">
        <f t="shared" si="185"/>
        <v>0</v>
      </c>
      <c r="BW309" s="58">
        <f t="shared" si="185"/>
        <v>0</v>
      </c>
      <c r="BX309" s="58">
        <f t="shared" si="185"/>
        <v>0</v>
      </c>
      <c r="BY309" s="58">
        <f t="shared" si="185"/>
        <v>-6173291.5</v>
      </c>
      <c r="BZ309" s="58">
        <f t="shared" si="185"/>
        <v>0</v>
      </c>
      <c r="CA309" s="58">
        <f t="shared" si="185"/>
        <v>0</v>
      </c>
      <c r="CB309" s="58">
        <f t="shared" si="185"/>
        <v>0</v>
      </c>
      <c r="CC309" s="58">
        <f t="shared" si="185"/>
        <v>0</v>
      </c>
      <c r="CD309" s="2"/>
    </row>
    <row r="310" ht="15" customHeight="1" spans="2:82">
      <c r="B310" s="56" t="s">
        <v>66</v>
      </c>
      <c r="C310" s="59">
        <f>SUM(C309:AG309)/SUM(C308:AG308)/4</f>
        <v>0.550134363766445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T310" s="56" t="s">
        <v>66</v>
      </c>
      <c r="AU310" s="59">
        <f>SUM(AU309:BY309)/SUM(AU308:BY308)/4</f>
        <v>7.625</v>
      </c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77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80"/>
      <c r="CD310" s="2"/>
    </row>
    <row r="311" ht="15" customHeight="1" spans="2:82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T311" s="61" t="s">
        <v>67</v>
      </c>
      <c r="AU311" s="55"/>
      <c r="AV311" s="55"/>
      <c r="AW311" s="55"/>
      <c r="AX311" s="55"/>
      <c r="AY311" s="55"/>
      <c r="AZ311" s="55"/>
      <c r="BA311" s="55"/>
      <c r="BB311" s="55"/>
      <c r="BC311" s="55"/>
      <c r="BD311" s="67"/>
      <c r="BE311" s="67"/>
      <c r="BF311" s="55"/>
      <c r="BG311" s="55"/>
      <c r="BH311" s="55"/>
      <c r="BI311" s="55"/>
      <c r="BJ311" s="55"/>
      <c r="BK311" s="7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79"/>
      <c r="CD311" s="2"/>
    </row>
    <row r="312" ht="15" customHeight="1" spans="2:82">
      <c r="B312" s="56" t="s">
        <v>64</v>
      </c>
      <c r="C312" s="57">
        <f>C302</f>
        <v>26507422.12</v>
      </c>
      <c r="D312" s="57">
        <f t="shared" ref="D312:AK312" si="186">D302</f>
        <v>7172238.51226289</v>
      </c>
      <c r="E312" s="57">
        <f t="shared" si="186"/>
        <v>4733677.41809352</v>
      </c>
      <c r="F312" s="57">
        <f t="shared" si="186"/>
        <v>4599556.55791418</v>
      </c>
      <c r="G312" s="57">
        <f t="shared" si="186"/>
        <v>4411392.88054498</v>
      </c>
      <c r="H312" s="57">
        <f t="shared" si="186"/>
        <v>1852785.0098289</v>
      </c>
      <c r="I312" s="57">
        <f t="shared" si="186"/>
        <v>1417380.5325191</v>
      </c>
      <c r="J312" s="57">
        <f t="shared" si="186"/>
        <v>959094.160337915</v>
      </c>
      <c r="K312" s="57">
        <f t="shared" si="186"/>
        <v>774948.081553044</v>
      </c>
      <c r="L312" s="57">
        <f t="shared" si="186"/>
        <v>488217.291378419</v>
      </c>
      <c r="M312" s="57">
        <f t="shared" si="186"/>
        <v>98131.6755670477</v>
      </c>
      <c r="N312" s="57">
        <f t="shared" si="186"/>
        <v>0</v>
      </c>
      <c r="O312" s="57">
        <f t="shared" si="186"/>
        <v>0</v>
      </c>
      <c r="P312" s="57">
        <f t="shared" si="186"/>
        <v>0</v>
      </c>
      <c r="Q312" s="57">
        <f t="shared" si="186"/>
        <v>0</v>
      </c>
      <c r="R312" s="57">
        <f t="shared" si="186"/>
        <v>0</v>
      </c>
      <c r="S312" s="57">
        <f t="shared" si="186"/>
        <v>0</v>
      </c>
      <c r="T312" s="57">
        <f t="shared" si="186"/>
        <v>0</v>
      </c>
      <c r="U312" s="57">
        <f t="shared" si="186"/>
        <v>0</v>
      </c>
      <c r="V312" s="57">
        <f t="shared" si="186"/>
        <v>0</v>
      </c>
      <c r="W312" s="57">
        <f t="shared" si="186"/>
        <v>0</v>
      </c>
      <c r="X312" s="57">
        <f t="shared" si="186"/>
        <v>0</v>
      </c>
      <c r="Y312" s="57">
        <f t="shared" si="186"/>
        <v>0</v>
      </c>
      <c r="Z312" s="57">
        <f t="shared" si="186"/>
        <v>0</v>
      </c>
      <c r="AA312" s="57">
        <f t="shared" si="186"/>
        <v>0</v>
      </c>
      <c r="AB312" s="57">
        <f t="shared" si="186"/>
        <v>0</v>
      </c>
      <c r="AC312" s="57">
        <f t="shared" si="186"/>
        <v>0</v>
      </c>
      <c r="AD312" s="57">
        <f t="shared" si="186"/>
        <v>0</v>
      </c>
      <c r="AE312" s="57">
        <f t="shared" si="186"/>
        <v>0</v>
      </c>
      <c r="AF312" s="57">
        <f t="shared" si="186"/>
        <v>0</v>
      </c>
      <c r="AG312" s="57">
        <f t="shared" si="186"/>
        <v>0</v>
      </c>
      <c r="AH312" s="57">
        <f t="shared" si="186"/>
        <v>0</v>
      </c>
      <c r="AI312" s="57">
        <f t="shared" si="186"/>
        <v>0</v>
      </c>
      <c r="AJ312" s="57">
        <f t="shared" si="186"/>
        <v>0</v>
      </c>
      <c r="AK312" s="57">
        <f t="shared" si="186"/>
        <v>0</v>
      </c>
      <c r="AT312" s="56" t="s">
        <v>64</v>
      </c>
      <c r="AU312" s="57">
        <f>AU302</f>
        <v>0</v>
      </c>
      <c r="AV312" s="57">
        <f t="shared" ref="AV312:CC312" si="187">AV302</f>
        <v>0</v>
      </c>
      <c r="AW312" s="57">
        <f t="shared" si="187"/>
        <v>0</v>
      </c>
      <c r="AX312" s="57">
        <f t="shared" si="187"/>
        <v>0</v>
      </c>
      <c r="AY312" s="57">
        <f t="shared" si="187"/>
        <v>0</v>
      </c>
      <c r="AZ312" s="57">
        <f t="shared" si="187"/>
        <v>0</v>
      </c>
      <c r="BA312" s="57">
        <f t="shared" si="187"/>
        <v>0</v>
      </c>
      <c r="BB312" s="57">
        <f t="shared" si="187"/>
        <v>0</v>
      </c>
      <c r="BC312" s="57">
        <f t="shared" si="187"/>
        <v>0</v>
      </c>
      <c r="BD312" s="57">
        <f t="shared" si="187"/>
        <v>0</v>
      </c>
      <c r="BE312" s="57">
        <f t="shared" si="187"/>
        <v>0</v>
      </c>
      <c r="BF312" s="57">
        <f t="shared" si="187"/>
        <v>0</v>
      </c>
      <c r="BG312" s="57">
        <f t="shared" si="187"/>
        <v>0</v>
      </c>
      <c r="BH312" s="57">
        <f t="shared" si="187"/>
        <v>0</v>
      </c>
      <c r="BI312" s="57">
        <f t="shared" si="187"/>
        <v>0</v>
      </c>
      <c r="BJ312" s="57">
        <f t="shared" si="187"/>
        <v>0</v>
      </c>
      <c r="BK312" s="57">
        <f t="shared" si="187"/>
        <v>0</v>
      </c>
      <c r="BL312" s="57">
        <f t="shared" si="187"/>
        <v>0</v>
      </c>
      <c r="BM312" s="57">
        <f t="shared" si="187"/>
        <v>0</v>
      </c>
      <c r="BN312" s="57">
        <f t="shared" si="187"/>
        <v>0</v>
      </c>
      <c r="BO312" s="57">
        <f t="shared" si="187"/>
        <v>0</v>
      </c>
      <c r="BP312" s="57">
        <f t="shared" si="187"/>
        <v>0</v>
      </c>
      <c r="BQ312" s="57">
        <f t="shared" si="187"/>
        <v>0</v>
      </c>
      <c r="BR312" s="57">
        <f t="shared" si="187"/>
        <v>0</v>
      </c>
      <c r="BS312" s="57">
        <f t="shared" si="187"/>
        <v>0</v>
      </c>
      <c r="BT312" s="57">
        <f t="shared" si="187"/>
        <v>0</v>
      </c>
      <c r="BU312" s="57">
        <f t="shared" si="187"/>
        <v>0</v>
      </c>
      <c r="BV312" s="57">
        <f t="shared" si="187"/>
        <v>0</v>
      </c>
      <c r="BW312" s="57">
        <f t="shared" si="187"/>
        <v>0</v>
      </c>
      <c r="BX312" s="57">
        <f t="shared" si="187"/>
        <v>0</v>
      </c>
      <c r="BY312" s="57">
        <f t="shared" si="187"/>
        <v>0</v>
      </c>
      <c r="BZ312" s="57">
        <f t="shared" si="187"/>
        <v>0</v>
      </c>
      <c r="CA312" s="57">
        <f t="shared" si="187"/>
        <v>0</v>
      </c>
      <c r="CB312" s="57">
        <f t="shared" si="187"/>
        <v>0</v>
      </c>
      <c r="CC312" s="57">
        <f t="shared" si="187"/>
        <v>0</v>
      </c>
      <c r="CD312" s="2"/>
    </row>
    <row r="313" ht="15" customHeight="1" spans="2:82">
      <c r="B313" s="56" t="s">
        <v>65</v>
      </c>
      <c r="C313" s="57">
        <f>C312*C306</f>
        <v>13253711.06</v>
      </c>
      <c r="D313" s="57">
        <f t="shared" ref="D313:AK313" si="188">D312*D306</f>
        <v>10758357.7683943</v>
      </c>
      <c r="E313" s="57">
        <f t="shared" si="188"/>
        <v>11834193.5452338</v>
      </c>
      <c r="F313" s="57">
        <f t="shared" si="188"/>
        <v>16098447.9526996</v>
      </c>
      <c r="G313" s="57">
        <f t="shared" si="188"/>
        <v>19851267.9624524</v>
      </c>
      <c r="H313" s="57">
        <f t="shared" si="188"/>
        <v>10190317.5540589</v>
      </c>
      <c r="I313" s="57">
        <f t="shared" si="188"/>
        <v>9212973.46137413</v>
      </c>
      <c r="J313" s="57">
        <f t="shared" si="188"/>
        <v>7193206.20253436</v>
      </c>
      <c r="K313" s="57">
        <f t="shared" si="188"/>
        <v>6587058.69320087</v>
      </c>
      <c r="L313" s="57">
        <f t="shared" si="188"/>
        <v>4638064.26809498</v>
      </c>
      <c r="M313" s="57">
        <f t="shared" si="188"/>
        <v>1030382.593454</v>
      </c>
      <c r="N313" s="57">
        <f t="shared" si="188"/>
        <v>0</v>
      </c>
      <c r="O313" s="57">
        <f t="shared" si="188"/>
        <v>0</v>
      </c>
      <c r="P313" s="57">
        <f t="shared" si="188"/>
        <v>0</v>
      </c>
      <c r="Q313" s="57">
        <f t="shared" si="188"/>
        <v>0</v>
      </c>
      <c r="R313" s="57">
        <f t="shared" si="188"/>
        <v>0</v>
      </c>
      <c r="S313" s="78">
        <f t="shared" si="188"/>
        <v>0</v>
      </c>
      <c r="T313" s="57">
        <f t="shared" si="188"/>
        <v>0</v>
      </c>
      <c r="U313" s="57">
        <f t="shared" si="188"/>
        <v>0</v>
      </c>
      <c r="V313" s="57">
        <f t="shared" si="188"/>
        <v>0</v>
      </c>
      <c r="W313" s="57">
        <f t="shared" si="188"/>
        <v>0</v>
      </c>
      <c r="X313" s="57">
        <f t="shared" si="188"/>
        <v>0</v>
      </c>
      <c r="Y313" s="57">
        <f t="shared" si="188"/>
        <v>0</v>
      </c>
      <c r="Z313" s="57">
        <f t="shared" si="188"/>
        <v>0</v>
      </c>
      <c r="AA313" s="57">
        <f t="shared" si="188"/>
        <v>0</v>
      </c>
      <c r="AB313" s="57">
        <f t="shared" si="188"/>
        <v>0</v>
      </c>
      <c r="AC313" s="57">
        <f t="shared" si="188"/>
        <v>0</v>
      </c>
      <c r="AD313" s="57">
        <f t="shared" si="188"/>
        <v>0</v>
      </c>
      <c r="AE313" s="57">
        <f t="shared" si="188"/>
        <v>0</v>
      </c>
      <c r="AF313" s="57">
        <f t="shared" si="188"/>
        <v>0</v>
      </c>
      <c r="AG313" s="81">
        <f t="shared" si="188"/>
        <v>0</v>
      </c>
      <c r="AH313" s="57">
        <f t="shared" si="188"/>
        <v>0</v>
      </c>
      <c r="AI313" s="81">
        <f t="shared" si="188"/>
        <v>0</v>
      </c>
      <c r="AJ313" s="57">
        <f t="shared" si="188"/>
        <v>0</v>
      </c>
      <c r="AK313" s="81">
        <f t="shared" si="188"/>
        <v>0</v>
      </c>
      <c r="AT313" s="56" t="s">
        <v>65</v>
      </c>
      <c r="AU313" s="57">
        <f>AU312*AU306</f>
        <v>0</v>
      </c>
      <c r="AV313" s="57">
        <f t="shared" ref="AV313:CC313" si="189">AV312*AV306</f>
        <v>0</v>
      </c>
      <c r="AW313" s="57">
        <f t="shared" si="189"/>
        <v>0</v>
      </c>
      <c r="AX313" s="57">
        <f t="shared" si="189"/>
        <v>0</v>
      </c>
      <c r="AY313" s="57">
        <f t="shared" si="189"/>
        <v>0</v>
      </c>
      <c r="AZ313" s="57">
        <f t="shared" si="189"/>
        <v>0</v>
      </c>
      <c r="BA313" s="57">
        <f t="shared" si="189"/>
        <v>0</v>
      </c>
      <c r="BB313" s="57">
        <f t="shared" si="189"/>
        <v>0</v>
      </c>
      <c r="BC313" s="57">
        <f t="shared" si="189"/>
        <v>0</v>
      </c>
      <c r="BD313" s="57">
        <f t="shared" si="189"/>
        <v>0</v>
      </c>
      <c r="BE313" s="57">
        <f t="shared" si="189"/>
        <v>0</v>
      </c>
      <c r="BF313" s="57">
        <f t="shared" si="189"/>
        <v>0</v>
      </c>
      <c r="BG313" s="57">
        <f t="shared" si="189"/>
        <v>0</v>
      </c>
      <c r="BH313" s="57">
        <f t="shared" si="189"/>
        <v>0</v>
      </c>
      <c r="BI313" s="57">
        <f t="shared" si="189"/>
        <v>0</v>
      </c>
      <c r="BJ313" s="57">
        <f t="shared" si="189"/>
        <v>0</v>
      </c>
      <c r="BK313" s="78">
        <f t="shared" si="189"/>
        <v>0</v>
      </c>
      <c r="BL313" s="57">
        <f t="shared" si="189"/>
        <v>0</v>
      </c>
      <c r="BM313" s="57">
        <f t="shared" si="189"/>
        <v>0</v>
      </c>
      <c r="BN313" s="57">
        <f t="shared" si="189"/>
        <v>0</v>
      </c>
      <c r="BO313" s="57">
        <f t="shared" si="189"/>
        <v>0</v>
      </c>
      <c r="BP313" s="57">
        <f t="shared" si="189"/>
        <v>0</v>
      </c>
      <c r="BQ313" s="57">
        <f t="shared" si="189"/>
        <v>0</v>
      </c>
      <c r="BR313" s="57">
        <f t="shared" si="189"/>
        <v>0</v>
      </c>
      <c r="BS313" s="57">
        <f t="shared" si="189"/>
        <v>0</v>
      </c>
      <c r="BT313" s="57">
        <f t="shared" si="189"/>
        <v>0</v>
      </c>
      <c r="BU313" s="57">
        <f t="shared" si="189"/>
        <v>0</v>
      </c>
      <c r="BV313" s="57">
        <f t="shared" si="189"/>
        <v>0</v>
      </c>
      <c r="BW313" s="57">
        <f t="shared" si="189"/>
        <v>0</v>
      </c>
      <c r="BX313" s="57">
        <f t="shared" si="189"/>
        <v>0</v>
      </c>
      <c r="BY313" s="81">
        <f t="shared" si="189"/>
        <v>0</v>
      </c>
      <c r="BZ313" s="57">
        <f t="shared" si="189"/>
        <v>0</v>
      </c>
      <c r="CA313" s="81">
        <f t="shared" si="189"/>
        <v>0</v>
      </c>
      <c r="CB313" s="57">
        <f t="shared" si="189"/>
        <v>0</v>
      </c>
      <c r="CC313" s="81">
        <f t="shared" si="189"/>
        <v>0</v>
      </c>
      <c r="CD313" s="2"/>
    </row>
    <row r="314" ht="15" customHeight="1" spans="2:82">
      <c r="B314" s="62" t="s">
        <v>68</v>
      </c>
      <c r="C314" s="59">
        <f>SUM(C313:AG313)/SUM(C312:AG312)/4+0.125</f>
        <v>0.646778299303259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T314" s="62" t="s">
        <v>68</v>
      </c>
      <c r="AU314" s="59" t="e">
        <f>SUM(AU313:BY313)/SUM(AU312:BY312)/4+0.125</f>
        <v>#DIV/0!</v>
      </c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77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80"/>
      <c r="CD314" s="2"/>
    </row>
    <row r="315" ht="15" customHeight="1" spans="19:82">
      <c r="S315" s="74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</row>
    <row r="316" ht="15" customHeight="1" spans="19:82">
      <c r="S316" s="74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T2:CC2"/>
    <mergeCell ref="B3:AK3"/>
    <mergeCell ref="AT3:CC3"/>
    <mergeCell ref="B4:AH4"/>
    <mergeCell ref="AJ4:AK4"/>
    <mergeCell ref="AT4:BZ4"/>
    <mergeCell ref="CB4:CC4"/>
    <mergeCell ref="C5:AK5"/>
    <mergeCell ref="AU5:CC5"/>
    <mergeCell ref="B43:AK43"/>
    <mergeCell ref="AT43:CC43"/>
    <mergeCell ref="C44:AK44"/>
    <mergeCell ref="AU44:CC44"/>
    <mergeCell ref="B96:AK96"/>
    <mergeCell ref="AT96:CC96"/>
    <mergeCell ref="C97:AK97"/>
    <mergeCell ref="AU97:CC97"/>
    <mergeCell ref="B135:AK135"/>
    <mergeCell ref="AT135:CC135"/>
    <mergeCell ref="C136:AK136"/>
    <mergeCell ref="AU136:CC136"/>
    <mergeCell ref="B174:AK174"/>
    <mergeCell ref="AT174:CC174"/>
    <mergeCell ref="C175:AK175"/>
    <mergeCell ref="AU175:CC175"/>
    <mergeCell ref="B225:Q225"/>
    <mergeCell ref="AT225:BI225"/>
    <mergeCell ref="H226:I226"/>
    <mergeCell ref="AZ226:BA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T5:AT6"/>
    <mergeCell ref="AT44:AT45"/>
    <mergeCell ref="AT97:AT98"/>
    <mergeCell ref="AT136:AT137"/>
    <mergeCell ref="AT175:AT176"/>
    <mergeCell ref="AT226:AT227"/>
    <mergeCell ref="AT266:AT267"/>
    <mergeCell ref="AU226:AU227"/>
    <mergeCell ref="AV226:AV227"/>
    <mergeCell ref="AW226:AW227"/>
    <mergeCell ref="AX226:AX227"/>
    <mergeCell ref="AY226:AY227"/>
    <mergeCell ref="BB226:BB227"/>
    <mergeCell ref="BC226:BC227"/>
    <mergeCell ref="BD226:BD227"/>
    <mergeCell ref="BE226:BE227"/>
    <mergeCell ref="BF226:BF227"/>
    <mergeCell ref="BG226:BG227"/>
    <mergeCell ref="BH226:BH227"/>
    <mergeCell ref="BI226:BI227"/>
  </mergeCells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U458"/>
  <sheetViews>
    <sheetView tabSelected="1" workbookViewId="0">
      <selection activeCell="B3" sqref="B3:AK3"/>
    </sheetView>
  </sheetViews>
  <sheetFormatPr defaultColWidth="14.3333333333333" defaultRowHeight="15.75"/>
  <cols>
    <col min="1" max="1" width="14.3333333333333" style="1"/>
    <col min="2" max="41" width="14.3333333333333" style="1" outlineLevel="1"/>
    <col min="42" max="45" width="14.3333333333333" style="1"/>
    <col min="46" max="85" width="14.3333333333333" style="1" outlineLevel="1"/>
    <col min="86" max="89" width="14.3333333333333" style="1"/>
    <col min="90" max="105" width="14.3333333333333" style="1" outlineLevel="1"/>
    <col min="106" max="129" width="14.3333333333333" style="2" outlineLevel="1"/>
    <col min="130" max="16384" width="14.3333333333333" style="2"/>
  </cols>
  <sheetData>
    <row r="1" ht="15" customHeight="1"/>
    <row r="2" ht="15" customHeight="1" spans="2:12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T2" s="3" t="s">
        <v>20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L2" s="3" t="s">
        <v>20</v>
      </c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</row>
    <row r="3" ht="15" customHeight="1" spans="2:1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T3" s="4" t="s">
        <v>70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L3" s="4" t="s">
        <v>70</v>
      </c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</row>
    <row r="4" ht="15" customHeight="1" spans="2:12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T4" s="6" t="s">
        <v>21</v>
      </c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14" t="s">
        <v>22</v>
      </c>
      <c r="CC4" s="12"/>
      <c r="CL4" s="6" t="s">
        <v>21</v>
      </c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14" t="s">
        <v>22</v>
      </c>
      <c r="DU4" s="12"/>
    </row>
    <row r="5" ht="15" customHeight="1" outlineLevel="1" spans="2:12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T5" s="8" t="s">
        <v>23</v>
      </c>
      <c r="AU5" s="9" t="s">
        <v>24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L5" s="8" t="s">
        <v>23</v>
      </c>
      <c r="CM5" s="9" t="s">
        <v>24</v>
      </c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</row>
    <row r="6" ht="15" customHeight="1" outlineLevel="1" spans="2:12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T6" s="9"/>
      <c r="AU6" s="9">
        <v>1</v>
      </c>
      <c r="AV6" s="9">
        <v>2</v>
      </c>
      <c r="AW6" s="9">
        <v>3</v>
      </c>
      <c r="AX6" s="9">
        <v>4</v>
      </c>
      <c r="AY6" s="9">
        <v>5</v>
      </c>
      <c r="AZ6" s="9">
        <v>6</v>
      </c>
      <c r="BA6" s="9">
        <v>7</v>
      </c>
      <c r="BB6" s="9">
        <v>8</v>
      </c>
      <c r="BC6" s="9">
        <v>9</v>
      </c>
      <c r="BD6" s="9">
        <v>10</v>
      </c>
      <c r="BE6" s="9">
        <v>11</v>
      </c>
      <c r="BF6" s="9">
        <v>12</v>
      </c>
      <c r="BG6" s="9">
        <v>13</v>
      </c>
      <c r="BH6" s="9">
        <v>14</v>
      </c>
      <c r="BI6" s="9">
        <v>15</v>
      </c>
      <c r="BJ6" s="9">
        <v>16</v>
      </c>
      <c r="BK6" s="9">
        <v>17</v>
      </c>
      <c r="BL6" s="9">
        <v>18</v>
      </c>
      <c r="BM6" s="9">
        <v>19</v>
      </c>
      <c r="BN6" s="9">
        <v>20</v>
      </c>
      <c r="BO6" s="9">
        <v>21</v>
      </c>
      <c r="BP6" s="9">
        <v>22</v>
      </c>
      <c r="BQ6" s="9">
        <v>23</v>
      </c>
      <c r="BR6" s="9">
        <v>24</v>
      </c>
      <c r="BS6" s="9">
        <v>25</v>
      </c>
      <c r="BT6" s="9">
        <v>26</v>
      </c>
      <c r="BU6" s="9">
        <v>27</v>
      </c>
      <c r="BV6" s="9">
        <v>28</v>
      </c>
      <c r="BW6" s="9">
        <v>29</v>
      </c>
      <c r="BX6" s="9">
        <v>30</v>
      </c>
      <c r="BY6" s="9">
        <v>31</v>
      </c>
      <c r="BZ6" s="9">
        <v>32</v>
      </c>
      <c r="CA6" s="9">
        <v>33</v>
      </c>
      <c r="CB6" s="9">
        <v>34</v>
      </c>
      <c r="CC6" s="9">
        <v>35</v>
      </c>
      <c r="CL6" s="9"/>
      <c r="CM6" s="9">
        <v>1</v>
      </c>
      <c r="CN6" s="9">
        <v>2</v>
      </c>
      <c r="CO6" s="9">
        <v>3</v>
      </c>
      <c r="CP6" s="9">
        <v>4</v>
      </c>
      <c r="CQ6" s="9">
        <v>5</v>
      </c>
      <c r="CR6" s="9">
        <v>6</v>
      </c>
      <c r="CS6" s="9">
        <v>7</v>
      </c>
      <c r="CT6" s="9">
        <v>8</v>
      </c>
      <c r="CU6" s="9">
        <v>9</v>
      </c>
      <c r="CV6" s="9">
        <v>10</v>
      </c>
      <c r="CW6" s="9">
        <v>11</v>
      </c>
      <c r="CX6" s="9">
        <v>12</v>
      </c>
      <c r="CY6" s="9">
        <v>13</v>
      </c>
      <c r="CZ6" s="9">
        <v>14</v>
      </c>
      <c r="DA6" s="9">
        <v>15</v>
      </c>
      <c r="DB6" s="9">
        <v>16</v>
      </c>
      <c r="DC6" s="9">
        <v>17</v>
      </c>
      <c r="DD6" s="9">
        <v>18</v>
      </c>
      <c r="DE6" s="9">
        <v>19</v>
      </c>
      <c r="DF6" s="9">
        <v>20</v>
      </c>
      <c r="DG6" s="9">
        <v>21</v>
      </c>
      <c r="DH6" s="9">
        <v>22</v>
      </c>
      <c r="DI6" s="9">
        <v>23</v>
      </c>
      <c r="DJ6" s="9">
        <v>24</v>
      </c>
      <c r="DK6" s="9">
        <v>25</v>
      </c>
      <c r="DL6" s="9">
        <v>26</v>
      </c>
      <c r="DM6" s="9">
        <v>27</v>
      </c>
      <c r="DN6" s="9">
        <v>28</v>
      </c>
      <c r="DO6" s="9">
        <v>29</v>
      </c>
      <c r="DP6" s="9">
        <v>30</v>
      </c>
      <c r="DQ6" s="9">
        <v>31</v>
      </c>
      <c r="DR6" s="9">
        <v>32</v>
      </c>
      <c r="DS6" s="9">
        <v>33</v>
      </c>
      <c r="DT6" s="9">
        <v>34</v>
      </c>
      <c r="DU6" s="9">
        <v>35</v>
      </c>
    </row>
    <row r="7" ht="15" customHeight="1" outlineLevel="1" spans="2:105">
      <c r="B7" s="10">
        <v>201606</v>
      </c>
      <c r="C7" s="11">
        <v>8732396.36</v>
      </c>
      <c r="D7" s="11">
        <v>97390137.33</v>
      </c>
      <c r="E7" s="11">
        <v>106789555.12</v>
      </c>
      <c r="F7" s="11">
        <v>107220247.63</v>
      </c>
      <c r="G7" s="11">
        <v>107220247.63</v>
      </c>
      <c r="H7" s="11">
        <v>107198576.53</v>
      </c>
      <c r="I7" s="11">
        <v>107198576.53</v>
      </c>
      <c r="J7" s="11">
        <v>107198576.53</v>
      </c>
      <c r="K7" s="11">
        <v>107198576.53</v>
      </c>
      <c r="L7" s="11">
        <v>107198576.53</v>
      </c>
      <c r="M7" s="11">
        <v>107198576.53</v>
      </c>
      <c r="N7" s="11">
        <v>107198576.53</v>
      </c>
      <c r="O7" s="11">
        <v>107198576.53</v>
      </c>
      <c r="P7" s="11">
        <v>107198576.53</v>
      </c>
      <c r="Q7" s="11">
        <v>107198576.53</v>
      </c>
      <c r="R7" s="11">
        <v>107198576.53</v>
      </c>
      <c r="S7" s="11">
        <v>107076302.85</v>
      </c>
      <c r="T7" s="11">
        <v>107076302.85</v>
      </c>
      <c r="U7" s="11">
        <v>107076302.85</v>
      </c>
      <c r="V7" s="11">
        <v>107076302.85</v>
      </c>
      <c r="W7" s="11">
        <v>107076302.85</v>
      </c>
      <c r="X7" s="11">
        <v>107076302.85</v>
      </c>
      <c r="Y7" s="11">
        <v>107076302.85</v>
      </c>
      <c r="Z7" s="11">
        <v>107076302.85</v>
      </c>
      <c r="AA7" s="11">
        <v>107076302.85</v>
      </c>
      <c r="AB7" s="11">
        <v>107076302.85</v>
      </c>
      <c r="AC7" s="11">
        <v>107076302.85</v>
      </c>
      <c r="AD7" s="11">
        <v>107076302.85</v>
      </c>
      <c r="AE7" s="11">
        <v>107076302.85</v>
      </c>
      <c r="AF7" s="11">
        <v>107076302.85</v>
      </c>
      <c r="AG7" s="11">
        <v>107076302.85</v>
      </c>
      <c r="AH7" s="11">
        <v>107076302.85</v>
      </c>
      <c r="AI7" s="11">
        <v>107076302.85</v>
      </c>
      <c r="AJ7" s="11">
        <v>107076302.85</v>
      </c>
      <c r="AK7" s="11">
        <v>107076302.85</v>
      </c>
      <c r="AL7" s="11" t="s">
        <v>25</v>
      </c>
      <c r="AM7" s="11" t="s">
        <v>25</v>
      </c>
      <c r="AN7" s="11" t="s">
        <v>25</v>
      </c>
      <c r="AO7" s="11" t="s">
        <v>25</v>
      </c>
      <c r="AT7" s="10">
        <v>201606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 t="s">
        <v>25</v>
      </c>
      <c r="CE7" s="11" t="s">
        <v>25</v>
      </c>
      <c r="CF7" s="11" t="s">
        <v>25</v>
      </c>
      <c r="CG7" s="11" t="s">
        <v>25</v>
      </c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</row>
    <row r="8" ht="15" customHeight="1" outlineLevel="1" spans="2:105">
      <c r="B8" s="10">
        <v>201609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T8" s="10">
        <v>201609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 t="s">
        <v>25</v>
      </c>
      <c r="CD8" s="11" t="s">
        <v>25</v>
      </c>
      <c r="CE8" s="11" t="s">
        <v>25</v>
      </c>
      <c r="CF8" s="11" t="s">
        <v>25</v>
      </c>
      <c r="CG8" s="11" t="s">
        <v>25</v>
      </c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ht="15" customHeight="1" outlineLevel="1" spans="2:105">
      <c r="B9" s="10">
        <v>201612</v>
      </c>
      <c r="C9" s="11">
        <v>0</v>
      </c>
      <c r="D9" s="11">
        <v>0</v>
      </c>
      <c r="E9" s="11">
        <v>0</v>
      </c>
      <c r="F9" s="11">
        <v>446502.09</v>
      </c>
      <c r="G9" s="11">
        <v>446502.09</v>
      </c>
      <c r="H9" s="11">
        <v>446502.09</v>
      </c>
      <c r="I9" s="11">
        <v>446502.09</v>
      </c>
      <c r="J9" s="11">
        <v>446502.09</v>
      </c>
      <c r="K9" s="11">
        <v>446502.09</v>
      </c>
      <c r="L9" s="11">
        <v>446502.09</v>
      </c>
      <c r="M9" s="11">
        <v>446502.09</v>
      </c>
      <c r="N9" s="11">
        <v>446502.09</v>
      </c>
      <c r="O9" s="11">
        <v>446502.09</v>
      </c>
      <c r="P9" s="11">
        <v>446502.09</v>
      </c>
      <c r="Q9" s="11">
        <v>446502.09</v>
      </c>
      <c r="R9" s="11">
        <v>446502.09</v>
      </c>
      <c r="S9" s="11">
        <v>446502.09</v>
      </c>
      <c r="T9" s="11">
        <v>446502.09</v>
      </c>
      <c r="U9" s="11">
        <v>446502.09</v>
      </c>
      <c r="V9" s="11">
        <v>446502.09</v>
      </c>
      <c r="W9" s="11">
        <v>446502.09</v>
      </c>
      <c r="X9" s="11">
        <v>446502.09</v>
      </c>
      <c r="Y9" s="11">
        <v>446502.09</v>
      </c>
      <c r="Z9" s="11">
        <v>446502.09</v>
      </c>
      <c r="AA9" s="11">
        <v>446502.09</v>
      </c>
      <c r="AB9" s="11">
        <v>446502.09</v>
      </c>
      <c r="AC9" s="11">
        <v>446502.09</v>
      </c>
      <c r="AD9" s="11">
        <v>446502.09</v>
      </c>
      <c r="AE9" s="11">
        <v>446502.09</v>
      </c>
      <c r="AF9" s="11">
        <v>446502.09</v>
      </c>
      <c r="AG9" s="11">
        <v>446502.09</v>
      </c>
      <c r="AH9" s="11">
        <v>446502.09</v>
      </c>
      <c r="AI9" s="11">
        <v>446502.09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T9" s="10">
        <v>201612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 t="s">
        <v>25</v>
      </c>
      <c r="CC9" s="11" t="s">
        <v>25</v>
      </c>
      <c r="CD9" s="11" t="s">
        <v>25</v>
      </c>
      <c r="CE9" s="11" t="s">
        <v>25</v>
      </c>
      <c r="CF9" s="11" t="s">
        <v>25</v>
      </c>
      <c r="CG9" s="11" t="s">
        <v>25</v>
      </c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ht="15" customHeight="1" outlineLevel="1" spans="2:105">
      <c r="B10" s="10">
        <v>201703</v>
      </c>
      <c r="C10" s="11">
        <v>0</v>
      </c>
      <c r="D10" s="11">
        <v>3200</v>
      </c>
      <c r="E10" s="11">
        <v>1704172.08</v>
      </c>
      <c r="F10" s="11">
        <v>2202808.9</v>
      </c>
      <c r="G10" s="11">
        <v>2202808.9</v>
      </c>
      <c r="H10" s="11">
        <v>2202808.9</v>
      </c>
      <c r="I10" s="11">
        <v>2342414.77</v>
      </c>
      <c r="J10" s="11">
        <v>2342414.77</v>
      </c>
      <c r="K10" s="11">
        <v>2342414.77</v>
      </c>
      <c r="L10" s="11">
        <v>2340966.49</v>
      </c>
      <c r="M10" s="11">
        <v>2340966.49</v>
      </c>
      <c r="N10" s="11">
        <v>2340966.49</v>
      </c>
      <c r="O10" s="11">
        <v>2340966.49</v>
      </c>
      <c r="P10" s="11">
        <v>2340966.49</v>
      </c>
      <c r="Q10" s="11">
        <v>2340966.49</v>
      </c>
      <c r="R10" s="11">
        <v>2340966.49</v>
      </c>
      <c r="S10" s="11">
        <v>2340966.49</v>
      </c>
      <c r="T10" s="11">
        <v>2340966.49</v>
      </c>
      <c r="U10" s="11">
        <v>2340966.49</v>
      </c>
      <c r="V10" s="11">
        <v>2340966.49</v>
      </c>
      <c r="W10" s="11">
        <v>2340966.49</v>
      </c>
      <c r="X10" s="11">
        <v>2340966.49</v>
      </c>
      <c r="Y10" s="11">
        <v>2340966.49</v>
      </c>
      <c r="Z10" s="11">
        <v>2340966.49</v>
      </c>
      <c r="AA10" s="11">
        <v>2340966.49</v>
      </c>
      <c r="AB10" s="11">
        <v>2340966.49</v>
      </c>
      <c r="AC10" s="11">
        <v>2340966.49</v>
      </c>
      <c r="AD10" s="11">
        <v>2340966.49</v>
      </c>
      <c r="AE10" s="11">
        <v>2340966.49</v>
      </c>
      <c r="AF10" s="11">
        <v>2340966.49</v>
      </c>
      <c r="AG10" s="11">
        <v>2340966.49</v>
      </c>
      <c r="AH10" s="11">
        <v>2340966.49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T10" s="10">
        <v>201703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 t="s">
        <v>25</v>
      </c>
      <c r="CB10" s="11" t="s">
        <v>25</v>
      </c>
      <c r="CC10" s="11" t="s">
        <v>25</v>
      </c>
      <c r="CD10" s="11" t="s">
        <v>25</v>
      </c>
      <c r="CE10" s="11" t="s">
        <v>25</v>
      </c>
      <c r="CF10" s="11" t="s">
        <v>25</v>
      </c>
      <c r="CG10" s="11" t="s">
        <v>25</v>
      </c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ht="15" customHeight="1" outlineLevel="1" spans="2:105">
      <c r="B11" s="10">
        <v>201706</v>
      </c>
      <c r="C11" s="11">
        <v>352156.75</v>
      </c>
      <c r="D11" s="11">
        <v>156639765.34</v>
      </c>
      <c r="E11" s="11">
        <v>173659014.87</v>
      </c>
      <c r="F11" s="11">
        <v>174011952.11</v>
      </c>
      <c r="G11" s="11">
        <v>174011952.11</v>
      </c>
      <c r="H11" s="11">
        <v>173989547.89</v>
      </c>
      <c r="I11" s="11">
        <v>173963764.96</v>
      </c>
      <c r="J11" s="11">
        <v>173963764.96</v>
      </c>
      <c r="K11" s="11">
        <v>173963764.96</v>
      </c>
      <c r="L11" s="11">
        <v>173963764.96</v>
      </c>
      <c r="M11" s="11">
        <v>173963764.96</v>
      </c>
      <c r="N11" s="11">
        <v>173963764.96</v>
      </c>
      <c r="O11" s="11">
        <v>173923571.14</v>
      </c>
      <c r="P11" s="11">
        <v>173923571.14</v>
      </c>
      <c r="Q11" s="11">
        <v>173923571.14</v>
      </c>
      <c r="R11" s="11">
        <v>173923571.14</v>
      </c>
      <c r="S11" s="11">
        <v>173923571.14</v>
      </c>
      <c r="T11" s="11">
        <v>173923571.14</v>
      </c>
      <c r="U11" s="11">
        <v>173923571.14</v>
      </c>
      <c r="V11" s="11">
        <v>173923571.14</v>
      </c>
      <c r="W11" s="11">
        <v>173923571.14</v>
      </c>
      <c r="X11" s="11">
        <v>173923571.14</v>
      </c>
      <c r="Y11" s="11">
        <v>173923571.14</v>
      </c>
      <c r="Z11" s="11">
        <v>173923571.14</v>
      </c>
      <c r="AA11" s="11">
        <v>173923571.14</v>
      </c>
      <c r="AB11" s="11">
        <v>173923571.14</v>
      </c>
      <c r="AC11" s="11">
        <v>173923571.14</v>
      </c>
      <c r="AD11" s="11">
        <v>173923571.14</v>
      </c>
      <c r="AE11" s="11">
        <v>173783547.14</v>
      </c>
      <c r="AF11" s="11">
        <v>173783547.14</v>
      </c>
      <c r="AG11" s="11">
        <v>173778384.29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T11" s="10">
        <v>201706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 t="s">
        <v>25</v>
      </c>
      <c r="CA11" s="11" t="s">
        <v>25</v>
      </c>
      <c r="CB11" s="11" t="s">
        <v>25</v>
      </c>
      <c r="CC11" s="11" t="s">
        <v>25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ht="15" customHeight="1" outlineLevel="1" spans="2:105">
      <c r="B12" s="10">
        <v>201709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T12" s="10">
        <v>201709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 t="s">
        <v>25</v>
      </c>
      <c r="BZ12" s="11" t="s">
        <v>25</v>
      </c>
      <c r="CA12" s="11" t="s">
        <v>25</v>
      </c>
      <c r="CB12" s="11" t="s">
        <v>25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ht="15" customHeight="1" outlineLevel="1" spans="2:105">
      <c r="B13" s="10">
        <v>201712</v>
      </c>
      <c r="C13" s="11">
        <v>0</v>
      </c>
      <c r="D13" s="11">
        <v>0</v>
      </c>
      <c r="E13" s="11">
        <v>0</v>
      </c>
      <c r="F13" s="11">
        <v>284022.4</v>
      </c>
      <c r="G13" s="11">
        <v>284022.4</v>
      </c>
      <c r="H13" s="11">
        <v>284022.4</v>
      </c>
      <c r="I13" s="11">
        <v>284022.4</v>
      </c>
      <c r="J13" s="11">
        <v>284022.4</v>
      </c>
      <c r="K13" s="11">
        <v>284022.4</v>
      </c>
      <c r="L13" s="11">
        <v>284022.4</v>
      </c>
      <c r="M13" s="11">
        <v>284022.4</v>
      </c>
      <c r="N13" s="11">
        <v>284022.4</v>
      </c>
      <c r="O13" s="11">
        <v>284022.4</v>
      </c>
      <c r="P13" s="11">
        <v>284022.4</v>
      </c>
      <c r="Q13" s="11">
        <v>284022.4</v>
      </c>
      <c r="R13" s="11">
        <v>284022.4</v>
      </c>
      <c r="S13" s="11">
        <v>284022.4</v>
      </c>
      <c r="T13" s="11">
        <v>284022.4</v>
      </c>
      <c r="U13" s="11">
        <v>284022.4</v>
      </c>
      <c r="V13" s="11">
        <v>284022.4</v>
      </c>
      <c r="W13" s="11">
        <v>284022.4</v>
      </c>
      <c r="X13" s="11">
        <v>284022.4</v>
      </c>
      <c r="Y13" s="11">
        <v>284022.4</v>
      </c>
      <c r="Z13" s="11">
        <v>284022.4</v>
      </c>
      <c r="AA13" s="11">
        <v>284022.4</v>
      </c>
      <c r="AB13" s="11">
        <v>284022.4</v>
      </c>
      <c r="AC13" s="11">
        <v>284022.4</v>
      </c>
      <c r="AD13" s="11">
        <v>284022.4</v>
      </c>
      <c r="AE13" s="11">
        <v>284022.4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T13" s="10">
        <v>201712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 t="s">
        <v>25</v>
      </c>
      <c r="BY13" s="11" t="s">
        <v>25</v>
      </c>
      <c r="BZ13" s="11" t="s">
        <v>25</v>
      </c>
      <c r="CA13" s="11" t="s">
        <v>25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ht="15" customHeight="1" outlineLevel="1" spans="2:105">
      <c r="B14" s="10">
        <v>201803</v>
      </c>
      <c r="C14" s="11">
        <v>0</v>
      </c>
      <c r="D14" s="11">
        <v>0</v>
      </c>
      <c r="E14" s="11">
        <v>9403566.73</v>
      </c>
      <c r="F14" s="11">
        <v>9429176.05</v>
      </c>
      <c r="G14" s="11">
        <v>9429176.05</v>
      </c>
      <c r="H14" s="11">
        <v>9429176.05</v>
      </c>
      <c r="I14" s="11">
        <v>9429176.05</v>
      </c>
      <c r="J14" s="11">
        <v>9429176.05</v>
      </c>
      <c r="K14" s="11">
        <v>9429176.05</v>
      </c>
      <c r="L14" s="11">
        <v>9429176.05</v>
      </c>
      <c r="M14" s="11">
        <v>9429176.05</v>
      </c>
      <c r="N14" s="11">
        <v>9429176.05</v>
      </c>
      <c r="O14" s="11">
        <v>9429176.05</v>
      </c>
      <c r="P14" s="11">
        <v>9429176.05</v>
      </c>
      <c r="Q14" s="11">
        <v>9429176.05</v>
      </c>
      <c r="R14" s="11">
        <v>9429176.05</v>
      </c>
      <c r="S14" s="11">
        <v>9429176.05</v>
      </c>
      <c r="T14" s="11">
        <v>9429176.05</v>
      </c>
      <c r="U14" s="11">
        <v>9429176.05</v>
      </c>
      <c r="V14" s="11">
        <v>9429176.05</v>
      </c>
      <c r="W14" s="11">
        <v>9429176.05</v>
      </c>
      <c r="X14" s="11">
        <v>9429176.05</v>
      </c>
      <c r="Y14" s="11">
        <v>9429176.05</v>
      </c>
      <c r="Z14" s="11">
        <v>9429176.05</v>
      </c>
      <c r="AA14" s="11">
        <v>9429176.05</v>
      </c>
      <c r="AB14" s="11">
        <v>9429176.05</v>
      </c>
      <c r="AC14" s="11">
        <v>9429176.05</v>
      </c>
      <c r="AD14" s="11">
        <v>9429176.05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T14" s="10">
        <v>201803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 t="s">
        <v>25</v>
      </c>
      <c r="BX14" s="11" t="s">
        <v>25</v>
      </c>
      <c r="BY14" s="11" t="s">
        <v>25</v>
      </c>
      <c r="BZ14" s="11" t="s">
        <v>25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ht="15" customHeight="1" outlineLevel="1" spans="2:105">
      <c r="B15" s="10">
        <v>201806</v>
      </c>
      <c r="C15" s="11">
        <v>1256304.27</v>
      </c>
      <c r="D15" s="11">
        <v>348230714.25</v>
      </c>
      <c r="E15" s="11">
        <v>351213132.95</v>
      </c>
      <c r="F15" s="11">
        <v>351775491.09</v>
      </c>
      <c r="G15" s="11">
        <v>351775491.09</v>
      </c>
      <c r="H15" s="11">
        <v>351731265.81</v>
      </c>
      <c r="I15" s="11">
        <v>351790557.8</v>
      </c>
      <c r="J15" s="11">
        <v>351789840.35</v>
      </c>
      <c r="K15" s="11">
        <v>351789840.35</v>
      </c>
      <c r="L15" s="11">
        <v>351789840.35</v>
      </c>
      <c r="M15" s="11">
        <v>351789840.35</v>
      </c>
      <c r="N15" s="11">
        <v>351789840.35</v>
      </c>
      <c r="O15" s="11">
        <v>351789840.35</v>
      </c>
      <c r="P15" s="11">
        <v>351789840.35</v>
      </c>
      <c r="Q15" s="11">
        <v>351789840.35</v>
      </c>
      <c r="R15" s="11">
        <v>351789840.35</v>
      </c>
      <c r="S15" s="11">
        <v>351789840.35</v>
      </c>
      <c r="T15" s="11">
        <v>351789840.35</v>
      </c>
      <c r="U15" s="11">
        <v>351789840.35</v>
      </c>
      <c r="V15" s="11">
        <v>351789840.35</v>
      </c>
      <c r="W15" s="11">
        <v>351789840.35</v>
      </c>
      <c r="X15" s="11">
        <v>351789840.35</v>
      </c>
      <c r="Y15" s="11">
        <v>351789840.35</v>
      </c>
      <c r="Z15" s="11">
        <v>351789840.35</v>
      </c>
      <c r="AA15" s="11">
        <v>351789840.35</v>
      </c>
      <c r="AB15" s="11">
        <v>351789840.35</v>
      </c>
      <c r="AC15" s="11">
        <v>351789840.35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T15" s="10">
        <v>201806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 t="s">
        <v>25</v>
      </c>
      <c r="BW15" s="11" t="s">
        <v>25</v>
      </c>
      <c r="BX15" s="11" t="s">
        <v>25</v>
      </c>
      <c r="BY15" s="11" t="s">
        <v>25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ht="15" customHeight="1" outlineLevel="1" spans="2:105">
      <c r="B16" s="10">
        <v>201809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T16" s="10">
        <v>201809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 t="s">
        <v>25</v>
      </c>
      <c r="BV16" s="11" t="s">
        <v>25</v>
      </c>
      <c r="BW16" s="11" t="s">
        <v>25</v>
      </c>
      <c r="BX16" s="11" t="s">
        <v>25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ht="15" customHeight="1" outlineLevel="1" spans="2:105">
      <c r="B17" s="10">
        <v>201812</v>
      </c>
      <c r="C17" s="11">
        <v>0</v>
      </c>
      <c r="D17" s="11">
        <v>0</v>
      </c>
      <c r="E17" s="11">
        <v>0</v>
      </c>
      <c r="F17" s="11">
        <v>66199.66</v>
      </c>
      <c r="G17" s="11">
        <v>66199.66</v>
      </c>
      <c r="H17" s="11">
        <v>66199.66</v>
      </c>
      <c r="I17" s="11">
        <v>66199.66</v>
      </c>
      <c r="J17" s="11">
        <v>66199.66</v>
      </c>
      <c r="K17" s="11">
        <v>66199.66</v>
      </c>
      <c r="L17" s="11">
        <v>66199.66</v>
      </c>
      <c r="M17" s="11">
        <v>66199.66</v>
      </c>
      <c r="N17" s="11">
        <v>66199.66</v>
      </c>
      <c r="O17" s="11">
        <v>66199.66</v>
      </c>
      <c r="P17" s="11">
        <v>66199.66</v>
      </c>
      <c r="Q17" s="11">
        <v>66199.66</v>
      </c>
      <c r="R17" s="11">
        <v>66199.66</v>
      </c>
      <c r="S17" s="11">
        <v>66199.66</v>
      </c>
      <c r="T17" s="11">
        <v>66199.66</v>
      </c>
      <c r="U17" s="11">
        <v>66199.66</v>
      </c>
      <c r="V17" s="11">
        <v>66199.66</v>
      </c>
      <c r="W17" s="11">
        <v>66199.66</v>
      </c>
      <c r="X17" s="11">
        <v>66199.66</v>
      </c>
      <c r="Y17" s="11">
        <v>66199.66</v>
      </c>
      <c r="Z17" s="11">
        <v>66199.66</v>
      </c>
      <c r="AA17" s="11">
        <v>66199.66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T17" s="10">
        <v>201812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 t="s">
        <v>25</v>
      </c>
      <c r="BU17" s="11" t="s">
        <v>25</v>
      </c>
      <c r="BV17" s="11" t="s">
        <v>25</v>
      </c>
      <c r="BW17" s="11" t="s">
        <v>25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ht="15" customHeight="1" outlineLevel="1" spans="2:105">
      <c r="B18" s="10">
        <v>201903</v>
      </c>
      <c r="C18" s="11">
        <v>0</v>
      </c>
      <c r="D18" s="11">
        <v>0</v>
      </c>
      <c r="E18" s="11">
        <v>21278198.98</v>
      </c>
      <c r="F18" s="11">
        <v>21304942.37</v>
      </c>
      <c r="G18" s="11">
        <v>21304942.37</v>
      </c>
      <c r="H18" s="11">
        <v>21304942.37</v>
      </c>
      <c r="I18" s="11">
        <v>21304942.37</v>
      </c>
      <c r="J18" s="11">
        <v>21304942.37</v>
      </c>
      <c r="K18" s="11">
        <v>21304942.37</v>
      </c>
      <c r="L18" s="11">
        <v>21304942.37</v>
      </c>
      <c r="M18" s="11">
        <v>21304942.37</v>
      </c>
      <c r="N18" s="11">
        <v>21304942.37</v>
      </c>
      <c r="O18" s="11">
        <v>21304942.37</v>
      </c>
      <c r="P18" s="11">
        <v>21304942.37</v>
      </c>
      <c r="Q18" s="11">
        <v>21304942.37</v>
      </c>
      <c r="R18" s="11">
        <v>21304942.37</v>
      </c>
      <c r="S18" s="11">
        <v>21304942.37</v>
      </c>
      <c r="T18" s="11">
        <v>21304942.37</v>
      </c>
      <c r="U18" s="11">
        <v>21304942.37</v>
      </c>
      <c r="V18" s="11">
        <v>21304942.37</v>
      </c>
      <c r="W18" s="11">
        <v>21304942.37</v>
      </c>
      <c r="X18" s="11">
        <v>21304942.37</v>
      </c>
      <c r="Y18" s="11">
        <v>21304942.37</v>
      </c>
      <c r="Z18" s="11">
        <v>21304942.37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T18" s="10">
        <v>201903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 t="s">
        <v>25</v>
      </c>
      <c r="BT18" s="11" t="s">
        <v>25</v>
      </c>
      <c r="BU18" s="11" t="s">
        <v>25</v>
      </c>
      <c r="BV18" s="11" t="s">
        <v>25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ht="15" customHeight="1" outlineLevel="1" spans="2:105">
      <c r="B19" s="10">
        <v>201906</v>
      </c>
      <c r="C19" s="11">
        <v>1129432.22</v>
      </c>
      <c r="D19" s="11">
        <v>82950714.83</v>
      </c>
      <c r="E19" s="11">
        <v>84585926.39</v>
      </c>
      <c r="F19" s="11">
        <v>85636976.39</v>
      </c>
      <c r="G19" s="11">
        <v>85636976.39</v>
      </c>
      <c r="H19" s="11">
        <v>85636976.39</v>
      </c>
      <c r="I19" s="11">
        <v>88758668.39</v>
      </c>
      <c r="J19" s="11">
        <v>88758668.39</v>
      </c>
      <c r="K19" s="11">
        <v>88758668.39</v>
      </c>
      <c r="L19" s="11">
        <v>88758668.39</v>
      </c>
      <c r="M19" s="11">
        <v>88758668.39</v>
      </c>
      <c r="N19" s="11">
        <v>88758668.39</v>
      </c>
      <c r="O19" s="11">
        <v>88758668.39</v>
      </c>
      <c r="P19" s="11">
        <v>88758553.96</v>
      </c>
      <c r="Q19" s="11">
        <v>88758553.96</v>
      </c>
      <c r="R19" s="11">
        <v>88725072.69</v>
      </c>
      <c r="S19" s="11">
        <v>88725072.69</v>
      </c>
      <c r="T19" s="11">
        <v>88725072.69</v>
      </c>
      <c r="U19" s="11">
        <v>88725072.69</v>
      </c>
      <c r="V19" s="11">
        <v>88725072.69</v>
      </c>
      <c r="W19" s="11">
        <v>88725072.69</v>
      </c>
      <c r="X19" s="11">
        <v>88725072.69</v>
      </c>
      <c r="Y19" s="11">
        <v>88725072.69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T19" s="10">
        <v>201906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 t="s">
        <v>25</v>
      </c>
      <c r="BS19" s="11" t="s">
        <v>25</v>
      </c>
      <c r="BT19" s="11" t="s">
        <v>25</v>
      </c>
      <c r="BU19" s="11" t="s">
        <v>25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ht="15" customHeight="1" outlineLevel="1" spans="2:105">
      <c r="B20" s="10">
        <v>201909</v>
      </c>
      <c r="C20" s="11">
        <v>0</v>
      </c>
      <c r="D20" s="11">
        <v>5849.18</v>
      </c>
      <c r="E20" s="11">
        <v>5849.18</v>
      </c>
      <c r="F20" s="11">
        <v>5849.18</v>
      </c>
      <c r="G20" s="11">
        <v>5849.18</v>
      </c>
      <c r="H20" s="11">
        <v>5849.18</v>
      </c>
      <c r="I20" s="11">
        <v>5849.18</v>
      </c>
      <c r="J20" s="11">
        <v>5849.18</v>
      </c>
      <c r="K20" s="11">
        <v>5849.18</v>
      </c>
      <c r="L20" s="11">
        <v>5849.18</v>
      </c>
      <c r="M20" s="11">
        <v>5849.18</v>
      </c>
      <c r="N20" s="11">
        <v>5849.18</v>
      </c>
      <c r="O20" s="11">
        <v>5849.18</v>
      </c>
      <c r="P20" s="11">
        <v>5849.18</v>
      </c>
      <c r="Q20" s="11">
        <v>5849.18</v>
      </c>
      <c r="R20" s="11">
        <v>5849.18</v>
      </c>
      <c r="S20" s="11">
        <v>5849.18</v>
      </c>
      <c r="T20" s="11">
        <v>5849.18</v>
      </c>
      <c r="U20" s="11">
        <v>5849.18</v>
      </c>
      <c r="V20" s="11">
        <v>5849.18</v>
      </c>
      <c r="W20" s="11">
        <v>5849.18</v>
      </c>
      <c r="X20" s="11">
        <v>5849.18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T20" s="10">
        <v>201909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 t="s">
        <v>25</v>
      </c>
      <c r="BR20" s="11" t="s">
        <v>25</v>
      </c>
      <c r="BS20" s="11" t="s">
        <v>25</v>
      </c>
      <c r="BT20" s="11" t="s">
        <v>25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</row>
    <row r="21" ht="15" customHeight="1" outlineLevel="1" spans="2:105">
      <c r="B21" s="10">
        <v>201912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T21" s="10">
        <v>201912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 t="s">
        <v>25</v>
      </c>
      <c r="BQ21" s="11" t="s">
        <v>25</v>
      </c>
      <c r="BR21" s="11" t="s">
        <v>25</v>
      </c>
      <c r="BS21" s="11" t="s">
        <v>25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</row>
    <row r="22" ht="15" customHeight="1" outlineLevel="1" spans="2:105">
      <c r="B22" s="10">
        <v>202003</v>
      </c>
      <c r="C22" s="11">
        <v>0</v>
      </c>
      <c r="D22" s="11">
        <v>91729.41</v>
      </c>
      <c r="E22" s="11">
        <v>11323339.52</v>
      </c>
      <c r="F22" s="11">
        <v>11343720.82</v>
      </c>
      <c r="G22" s="11">
        <v>11343720.82</v>
      </c>
      <c r="H22" s="11">
        <v>11343720.82</v>
      </c>
      <c r="I22" s="11">
        <v>11343720.82</v>
      </c>
      <c r="J22" s="11">
        <v>11343720.82</v>
      </c>
      <c r="K22" s="11">
        <v>11343720.82</v>
      </c>
      <c r="L22" s="11">
        <v>11343720.82</v>
      </c>
      <c r="M22" s="11">
        <v>11343720.82</v>
      </c>
      <c r="N22" s="11">
        <v>11343524.19</v>
      </c>
      <c r="O22" s="11">
        <v>11343524.19</v>
      </c>
      <c r="P22" s="11">
        <v>11343524.19</v>
      </c>
      <c r="Q22" s="11">
        <v>11343524.19</v>
      </c>
      <c r="R22" s="11">
        <v>11343524.19</v>
      </c>
      <c r="S22" s="11">
        <v>11343524.19</v>
      </c>
      <c r="T22" s="11">
        <v>11343524.19</v>
      </c>
      <c r="U22" s="11">
        <v>11343524.19</v>
      </c>
      <c r="V22" s="11">
        <v>11343524.19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T22" s="10">
        <v>202003</v>
      </c>
      <c r="AU22" s="11">
        <v>0</v>
      </c>
      <c r="AV22" s="11">
        <v>27518.81</v>
      </c>
      <c r="AW22" s="11">
        <v>3397002.55</v>
      </c>
      <c r="AX22" s="11">
        <v>3403116.94</v>
      </c>
      <c r="AY22" s="11">
        <v>3403116.94</v>
      </c>
      <c r="AZ22" s="11">
        <v>3403116.94</v>
      </c>
      <c r="BA22" s="11">
        <v>3403116.94</v>
      </c>
      <c r="BB22" s="11">
        <v>3403116.94</v>
      </c>
      <c r="BC22" s="11">
        <v>3403116.94</v>
      </c>
      <c r="BD22" s="11">
        <v>3403116.94</v>
      </c>
      <c r="BE22" s="11">
        <v>3403116.94</v>
      </c>
      <c r="BF22" s="11">
        <v>3403116.94</v>
      </c>
      <c r="BG22" s="11">
        <v>3403116.94</v>
      </c>
      <c r="BH22" s="11">
        <v>3403116.94</v>
      </c>
      <c r="BI22" s="11">
        <v>3403116.94</v>
      </c>
      <c r="BJ22" s="11">
        <v>3403116.94</v>
      </c>
      <c r="BK22" s="11">
        <v>3403116.94</v>
      </c>
      <c r="BL22" s="11">
        <v>3403116.94</v>
      </c>
      <c r="BM22" s="11">
        <v>3403116.94</v>
      </c>
      <c r="BN22" s="11">
        <v>3403116.94</v>
      </c>
      <c r="BO22" s="11" t="s">
        <v>25</v>
      </c>
      <c r="BP22" s="11" t="s">
        <v>25</v>
      </c>
      <c r="BQ22" s="11" t="s">
        <v>25</v>
      </c>
      <c r="BR22" s="11" t="s">
        <v>25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ht="15" customHeight="1" outlineLevel="1" spans="2:105">
      <c r="B23" s="10">
        <v>202006</v>
      </c>
      <c r="C23" s="11">
        <v>7538884.36</v>
      </c>
      <c r="D23" s="11">
        <v>127418626</v>
      </c>
      <c r="E23" s="11">
        <v>128082498.7</v>
      </c>
      <c r="F23" s="11">
        <v>128082498.7</v>
      </c>
      <c r="G23" s="11">
        <v>128082498.7</v>
      </c>
      <c r="H23" s="11">
        <v>128082498.7</v>
      </c>
      <c r="I23" s="11">
        <v>128082498.7</v>
      </c>
      <c r="J23" s="11">
        <v>128082498.7</v>
      </c>
      <c r="K23" s="11">
        <v>128082498.7</v>
      </c>
      <c r="L23" s="11">
        <v>128082498.7</v>
      </c>
      <c r="M23" s="11">
        <v>128082498.7</v>
      </c>
      <c r="N23" s="11">
        <v>128036681.25</v>
      </c>
      <c r="O23" s="11">
        <v>128036681.25</v>
      </c>
      <c r="P23" s="11">
        <v>128036681.25</v>
      </c>
      <c r="Q23" s="11">
        <v>128036681.25</v>
      </c>
      <c r="R23" s="11">
        <v>128036681.25</v>
      </c>
      <c r="S23" s="11">
        <v>128036681.25</v>
      </c>
      <c r="T23" s="11">
        <v>128036681.25</v>
      </c>
      <c r="U23" s="11">
        <v>128036681.25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T23" s="10">
        <v>202006</v>
      </c>
      <c r="AU23" s="11">
        <v>2272184.8</v>
      </c>
      <c r="AV23" s="11">
        <v>38259803.15</v>
      </c>
      <c r="AW23" s="11">
        <v>38458964.98</v>
      </c>
      <c r="AX23" s="11">
        <v>38458964.98</v>
      </c>
      <c r="AY23" s="11">
        <v>38458964.98</v>
      </c>
      <c r="AZ23" s="11">
        <v>38458964.98</v>
      </c>
      <c r="BA23" s="11">
        <v>38458964.98</v>
      </c>
      <c r="BB23" s="11">
        <v>38458964.98</v>
      </c>
      <c r="BC23" s="11">
        <v>38458964.98</v>
      </c>
      <c r="BD23" s="11">
        <v>38458964.98</v>
      </c>
      <c r="BE23" s="11">
        <v>38458964.98</v>
      </c>
      <c r="BF23" s="11">
        <v>38458964.98</v>
      </c>
      <c r="BG23" s="11">
        <v>38458964.98</v>
      </c>
      <c r="BH23" s="11">
        <v>38458964.98</v>
      </c>
      <c r="BI23" s="11">
        <v>38458964.98</v>
      </c>
      <c r="BJ23" s="11">
        <v>38458964.98</v>
      </c>
      <c r="BK23" s="11">
        <v>38458964.98</v>
      </c>
      <c r="BL23" s="11">
        <v>38458964.98</v>
      </c>
      <c r="BM23" s="11">
        <v>38458964.98</v>
      </c>
      <c r="BN23" s="11" t="s">
        <v>25</v>
      </c>
      <c r="BO23" s="11" t="s">
        <v>25</v>
      </c>
      <c r="BP23" s="11" t="s">
        <v>25</v>
      </c>
      <c r="BQ23" s="11" t="s">
        <v>25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</row>
    <row r="24" ht="15" customHeight="1" outlineLevel="1" spans="2:105">
      <c r="B24" s="10">
        <v>202009</v>
      </c>
      <c r="C24" s="11">
        <v>61434.92</v>
      </c>
      <c r="D24" s="11">
        <v>4834242.58</v>
      </c>
      <c r="E24" s="11">
        <v>5056905.8</v>
      </c>
      <c r="F24" s="11">
        <v>5056905.8</v>
      </c>
      <c r="G24" s="11">
        <v>5056905.8</v>
      </c>
      <c r="H24" s="11">
        <v>5056905.8</v>
      </c>
      <c r="I24" s="11">
        <v>5056905.8</v>
      </c>
      <c r="J24" s="11">
        <v>5056905.8</v>
      </c>
      <c r="K24" s="11">
        <v>5056905.8</v>
      </c>
      <c r="L24" s="11">
        <v>5056905.8</v>
      </c>
      <c r="M24" s="11">
        <v>5056905.8</v>
      </c>
      <c r="N24" s="11">
        <v>5056905.8</v>
      </c>
      <c r="O24" s="11">
        <v>5056905.8</v>
      </c>
      <c r="P24" s="11">
        <v>5056905.8</v>
      </c>
      <c r="Q24" s="11">
        <v>5056905.8</v>
      </c>
      <c r="R24" s="11">
        <v>5056905.8</v>
      </c>
      <c r="S24" s="11">
        <v>5056905.8</v>
      </c>
      <c r="T24" s="11">
        <v>5056905.8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T24" s="10">
        <v>202009</v>
      </c>
      <c r="AU24" s="11">
        <v>18430.46</v>
      </c>
      <c r="AV24" s="11">
        <v>1450272.68</v>
      </c>
      <c r="AW24" s="11">
        <v>1517071.65</v>
      </c>
      <c r="AX24" s="11">
        <v>1517071.65</v>
      </c>
      <c r="AY24" s="11">
        <v>1517071.65</v>
      </c>
      <c r="AZ24" s="11">
        <v>1517071.65</v>
      </c>
      <c r="BA24" s="11">
        <v>1517071.65</v>
      </c>
      <c r="BB24" s="11">
        <v>1517071.65</v>
      </c>
      <c r="BC24" s="11">
        <v>1517071.65</v>
      </c>
      <c r="BD24" s="11">
        <v>1517071.65</v>
      </c>
      <c r="BE24" s="11">
        <v>1517071.65</v>
      </c>
      <c r="BF24" s="11">
        <v>1517071.65</v>
      </c>
      <c r="BG24" s="11">
        <v>1517071.65</v>
      </c>
      <c r="BH24" s="11">
        <v>1517071.65</v>
      </c>
      <c r="BI24" s="11">
        <v>1517071.65</v>
      </c>
      <c r="BJ24" s="11">
        <v>1517071.65</v>
      </c>
      <c r="BK24" s="11">
        <v>1517071.65</v>
      </c>
      <c r="BL24" s="11">
        <v>1517071.65</v>
      </c>
      <c r="BM24" s="11" t="s">
        <v>25</v>
      </c>
      <c r="BN24" s="11" t="s">
        <v>25</v>
      </c>
      <c r="BO24" s="11" t="s">
        <v>25</v>
      </c>
      <c r="BP24" s="11" t="s">
        <v>25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</row>
    <row r="25" ht="15" customHeight="1" outlineLevel="1" spans="2:105">
      <c r="B25" s="10">
        <v>202012</v>
      </c>
      <c r="C25" s="11">
        <v>806.24</v>
      </c>
      <c r="D25" s="11">
        <v>806.24</v>
      </c>
      <c r="E25" s="11">
        <v>806.24</v>
      </c>
      <c r="F25" s="11">
        <v>806.24</v>
      </c>
      <c r="G25" s="11">
        <v>806.24</v>
      </c>
      <c r="H25" s="11">
        <v>806.24</v>
      </c>
      <c r="I25" s="11">
        <v>806.24</v>
      </c>
      <c r="J25" s="11">
        <v>806.24</v>
      </c>
      <c r="K25" s="11">
        <v>806.24</v>
      </c>
      <c r="L25" s="11">
        <v>806.24</v>
      </c>
      <c r="M25" s="11">
        <v>806.24</v>
      </c>
      <c r="N25" s="11">
        <v>806.24</v>
      </c>
      <c r="O25" s="11">
        <v>806.24</v>
      </c>
      <c r="P25" s="11">
        <v>806.24</v>
      </c>
      <c r="Q25" s="11">
        <v>806.24</v>
      </c>
      <c r="R25" s="11">
        <v>806.24</v>
      </c>
      <c r="S25" s="11">
        <v>806.24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T25" s="10">
        <v>202012</v>
      </c>
      <c r="AU25" s="11">
        <v>241.86</v>
      </c>
      <c r="AV25" s="11">
        <v>241.86</v>
      </c>
      <c r="AW25" s="11">
        <v>241.86</v>
      </c>
      <c r="AX25" s="11">
        <v>241.86</v>
      </c>
      <c r="AY25" s="11">
        <v>241.86</v>
      </c>
      <c r="AZ25" s="11">
        <v>241.86</v>
      </c>
      <c r="BA25" s="11">
        <v>241.86</v>
      </c>
      <c r="BB25" s="11">
        <v>241.86</v>
      </c>
      <c r="BC25" s="11">
        <v>241.86</v>
      </c>
      <c r="BD25" s="11">
        <v>241.86</v>
      </c>
      <c r="BE25" s="11">
        <v>241.86</v>
      </c>
      <c r="BF25" s="11">
        <v>241.86</v>
      </c>
      <c r="BG25" s="11">
        <v>241.86</v>
      </c>
      <c r="BH25" s="11">
        <v>241.86</v>
      </c>
      <c r="BI25" s="11">
        <v>241.86</v>
      </c>
      <c r="BJ25" s="11">
        <v>241.86</v>
      </c>
      <c r="BK25" s="11">
        <v>241.86</v>
      </c>
      <c r="BL25" s="11" t="s">
        <v>25</v>
      </c>
      <c r="BM25" s="11" t="s">
        <v>25</v>
      </c>
      <c r="BN25" s="11" t="s">
        <v>25</v>
      </c>
      <c r="BO25" s="11" t="s">
        <v>25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</row>
    <row r="26" ht="15" customHeight="1" outlineLevel="1" spans="2:105">
      <c r="B26" s="10">
        <v>202103</v>
      </c>
      <c r="C26" s="11">
        <v>0</v>
      </c>
      <c r="D26" s="11">
        <v>0</v>
      </c>
      <c r="E26" s="11">
        <v>5203481.38</v>
      </c>
      <c r="F26" s="11">
        <v>5203481.38</v>
      </c>
      <c r="G26" s="11">
        <v>5203481.38</v>
      </c>
      <c r="H26" s="11">
        <v>5203481.38</v>
      </c>
      <c r="I26" s="11">
        <v>5203481.38</v>
      </c>
      <c r="J26" s="11">
        <v>5203481.38</v>
      </c>
      <c r="K26" s="11">
        <v>5203481.38</v>
      </c>
      <c r="L26" s="11">
        <v>5203481.38</v>
      </c>
      <c r="M26" s="11">
        <v>5203481.38</v>
      </c>
      <c r="N26" s="11">
        <v>5203481.38</v>
      </c>
      <c r="O26" s="11">
        <v>5203481.38</v>
      </c>
      <c r="P26" s="11">
        <v>5203481.38</v>
      </c>
      <c r="Q26" s="11">
        <v>5203481.38</v>
      </c>
      <c r="R26" s="11">
        <v>5203481.38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T26" s="10">
        <v>202103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 t="s">
        <v>25</v>
      </c>
      <c r="BL26" s="11" t="s">
        <v>25</v>
      </c>
      <c r="BM26" s="11" t="s">
        <v>25</v>
      </c>
      <c r="BN26" s="11" t="s">
        <v>25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ht="15" customHeight="1" outlineLevel="1" spans="2:105">
      <c r="B27" s="10">
        <v>202106</v>
      </c>
      <c r="C27" s="11">
        <v>14867861.9</v>
      </c>
      <c r="D27" s="11">
        <v>206529905.58</v>
      </c>
      <c r="E27" s="11">
        <v>206543887.4</v>
      </c>
      <c r="F27" s="11">
        <v>206543887.4</v>
      </c>
      <c r="G27" s="11">
        <v>206543887.4</v>
      </c>
      <c r="H27" s="11">
        <v>206542476.57</v>
      </c>
      <c r="I27" s="11">
        <v>206542476.57</v>
      </c>
      <c r="J27" s="11">
        <v>206473488.74</v>
      </c>
      <c r="K27" s="11">
        <v>206473488.74</v>
      </c>
      <c r="L27" s="11">
        <v>206473488.74</v>
      </c>
      <c r="M27" s="11">
        <v>206473488.74</v>
      </c>
      <c r="N27" s="11">
        <v>206473488.74</v>
      </c>
      <c r="O27" s="11">
        <v>206473488.74</v>
      </c>
      <c r="P27" s="11">
        <v>206473488.74</v>
      </c>
      <c r="Q27" s="11">
        <v>206471136.17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T27" s="10">
        <v>202106</v>
      </c>
      <c r="AU27" s="11">
        <v>0</v>
      </c>
      <c r="AV27" s="11">
        <v>607314.35</v>
      </c>
      <c r="AW27" s="11">
        <v>607314.35</v>
      </c>
      <c r="AX27" s="11">
        <v>607314.35</v>
      </c>
      <c r="AY27" s="11">
        <v>607314.35</v>
      </c>
      <c r="AZ27" s="11">
        <v>607314.35</v>
      </c>
      <c r="BA27" s="11">
        <v>607314.35</v>
      </c>
      <c r="BB27" s="11">
        <v>607314.35</v>
      </c>
      <c r="BC27" s="11">
        <v>607314.35</v>
      </c>
      <c r="BD27" s="11">
        <v>607314.35</v>
      </c>
      <c r="BE27" s="11">
        <v>607314.35</v>
      </c>
      <c r="BF27" s="11">
        <v>607314.35</v>
      </c>
      <c r="BG27" s="11">
        <v>607314.35</v>
      </c>
      <c r="BH27" s="11">
        <v>607314.35</v>
      </c>
      <c r="BI27" s="11">
        <v>607314.35</v>
      </c>
      <c r="BJ27" s="11" t="s">
        <v>25</v>
      </c>
      <c r="BK27" s="11" t="s">
        <v>25</v>
      </c>
      <c r="BL27" s="11" t="s">
        <v>25</v>
      </c>
      <c r="BM27" s="11" t="s">
        <v>25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ht="15" customHeight="1" outlineLevel="1" spans="2:105">
      <c r="B28" s="10">
        <v>202109</v>
      </c>
      <c r="C28" s="11">
        <v>1184585.13</v>
      </c>
      <c r="D28" s="11">
        <v>5782069.49</v>
      </c>
      <c r="E28" s="11">
        <v>6050311.92</v>
      </c>
      <c r="F28" s="11">
        <v>6310103.92</v>
      </c>
      <c r="G28" s="11">
        <v>6310103.92</v>
      </c>
      <c r="H28" s="11">
        <v>6310103.92</v>
      </c>
      <c r="I28" s="11">
        <v>6310103.92</v>
      </c>
      <c r="J28" s="11">
        <v>6310103.92</v>
      </c>
      <c r="K28" s="11">
        <v>6310103.92</v>
      </c>
      <c r="L28" s="11">
        <v>6310103.92</v>
      </c>
      <c r="M28" s="11">
        <v>6310103.92</v>
      </c>
      <c r="N28" s="11">
        <v>6310103.92</v>
      </c>
      <c r="O28" s="11">
        <v>6310103.92</v>
      </c>
      <c r="P28" s="11">
        <v>6310103.92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T28" s="10">
        <v>202109</v>
      </c>
      <c r="AU28" s="11">
        <v>236917.03</v>
      </c>
      <c r="AV28" s="11">
        <v>1156413.97</v>
      </c>
      <c r="AW28" s="11">
        <v>1210062.46</v>
      </c>
      <c r="AX28" s="11">
        <v>1262020.86</v>
      </c>
      <c r="AY28" s="11">
        <v>1262020.86</v>
      </c>
      <c r="AZ28" s="11">
        <v>1262020.86</v>
      </c>
      <c r="BA28" s="11">
        <v>1262020.86</v>
      </c>
      <c r="BB28" s="11">
        <v>1262020.86</v>
      </c>
      <c r="BC28" s="11">
        <v>1262020.86</v>
      </c>
      <c r="BD28" s="11">
        <v>1262020.86</v>
      </c>
      <c r="BE28" s="11">
        <v>1262020.86</v>
      </c>
      <c r="BF28" s="11">
        <v>1262020.86</v>
      </c>
      <c r="BG28" s="11">
        <v>1262020.86</v>
      </c>
      <c r="BH28" s="11">
        <v>1262020.86</v>
      </c>
      <c r="BI28" s="11" t="s">
        <v>25</v>
      </c>
      <c r="BJ28" s="11" t="s">
        <v>25</v>
      </c>
      <c r="BK28" s="11" t="s">
        <v>25</v>
      </c>
      <c r="BL28" s="11" t="s">
        <v>25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ht="15" customHeight="1" outlineLevel="1" spans="2:105">
      <c r="B29" s="10">
        <v>202112</v>
      </c>
      <c r="C29" s="11">
        <v>4034.71</v>
      </c>
      <c r="D29" s="11">
        <v>4034.71</v>
      </c>
      <c r="E29" s="11">
        <v>4034.71</v>
      </c>
      <c r="F29" s="11">
        <v>4034.71</v>
      </c>
      <c r="G29" s="11">
        <v>4034.71</v>
      </c>
      <c r="H29" s="11">
        <v>4034.71</v>
      </c>
      <c r="I29" s="11">
        <v>4034.71</v>
      </c>
      <c r="J29" s="11">
        <v>4034.71</v>
      </c>
      <c r="K29" s="11">
        <v>4034.71</v>
      </c>
      <c r="L29" s="11">
        <v>4034.71</v>
      </c>
      <c r="M29" s="11">
        <v>4034.71</v>
      </c>
      <c r="N29" s="11">
        <v>4034.71</v>
      </c>
      <c r="O29" s="11">
        <v>4034.71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T29" s="10">
        <v>202112</v>
      </c>
      <c r="AU29" s="11">
        <v>806.95</v>
      </c>
      <c r="AV29" s="11">
        <v>806.95</v>
      </c>
      <c r="AW29" s="11">
        <v>806.95</v>
      </c>
      <c r="AX29" s="11">
        <v>806.95</v>
      </c>
      <c r="AY29" s="11">
        <v>806.95</v>
      </c>
      <c r="AZ29" s="11">
        <v>806.95</v>
      </c>
      <c r="BA29" s="11">
        <v>806.95</v>
      </c>
      <c r="BB29" s="11">
        <v>806.95</v>
      </c>
      <c r="BC29" s="11">
        <v>806.95</v>
      </c>
      <c r="BD29" s="11">
        <v>806.95</v>
      </c>
      <c r="BE29" s="11">
        <v>806.95</v>
      </c>
      <c r="BF29" s="11">
        <v>806.95</v>
      </c>
      <c r="BG29" s="11">
        <v>806.95</v>
      </c>
      <c r="BH29" s="11" t="s">
        <v>25</v>
      </c>
      <c r="BI29" s="11" t="s">
        <v>25</v>
      </c>
      <c r="BJ29" s="11" t="s">
        <v>25</v>
      </c>
      <c r="BK29" s="11" t="s">
        <v>25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ht="15" customHeight="1" outlineLevel="1" spans="2:105">
      <c r="B30" s="10">
        <v>202203</v>
      </c>
      <c r="C30" s="11">
        <v>0</v>
      </c>
      <c r="D30" s="11">
        <v>929209.31</v>
      </c>
      <c r="E30" s="11">
        <v>954810.88</v>
      </c>
      <c r="F30" s="11">
        <v>954810.88</v>
      </c>
      <c r="G30" s="11">
        <v>954810.88</v>
      </c>
      <c r="H30" s="11">
        <v>954810.88</v>
      </c>
      <c r="I30" s="11">
        <v>954810.88</v>
      </c>
      <c r="J30" s="11">
        <v>954810.88</v>
      </c>
      <c r="K30" s="11">
        <v>954810.88</v>
      </c>
      <c r="L30" s="11">
        <v>954810.88</v>
      </c>
      <c r="M30" s="11">
        <v>954810.88</v>
      </c>
      <c r="N30" s="11">
        <v>954810.88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T30" s="10">
        <v>202203</v>
      </c>
      <c r="AU30" s="11">
        <v>0</v>
      </c>
      <c r="AV30" s="11">
        <v>185841.87</v>
      </c>
      <c r="AW30" s="11">
        <v>190962.18</v>
      </c>
      <c r="AX30" s="11">
        <v>190962.18</v>
      </c>
      <c r="AY30" s="11">
        <v>190962.18</v>
      </c>
      <c r="AZ30" s="11">
        <v>190962.18</v>
      </c>
      <c r="BA30" s="11">
        <v>190962.18</v>
      </c>
      <c r="BB30" s="11">
        <v>190962.18</v>
      </c>
      <c r="BC30" s="11">
        <v>190962.18</v>
      </c>
      <c r="BD30" s="11">
        <v>190962.18</v>
      </c>
      <c r="BE30" s="11">
        <v>190962.18</v>
      </c>
      <c r="BF30" s="11">
        <v>190962.18</v>
      </c>
      <c r="BG30" s="11" t="s">
        <v>25</v>
      </c>
      <c r="BH30" s="11" t="s">
        <v>25</v>
      </c>
      <c r="BI30" s="11" t="s">
        <v>25</v>
      </c>
      <c r="BJ30" s="11" t="s">
        <v>25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ht="15" customHeight="1" outlineLevel="1" spans="2:105">
      <c r="B31" s="10">
        <v>202206</v>
      </c>
      <c r="C31" s="11">
        <v>273434926.01</v>
      </c>
      <c r="D31" s="11">
        <v>329187284.51</v>
      </c>
      <c r="E31" s="11">
        <v>329707448.19</v>
      </c>
      <c r="F31" s="11">
        <v>329707448.19</v>
      </c>
      <c r="G31" s="11">
        <v>329707448.19</v>
      </c>
      <c r="H31" s="11">
        <v>329704910.62</v>
      </c>
      <c r="I31" s="11">
        <v>329701971.13</v>
      </c>
      <c r="J31" s="11">
        <v>329701971.13</v>
      </c>
      <c r="K31" s="11">
        <v>329911783.18</v>
      </c>
      <c r="L31" s="11">
        <v>329911783.18</v>
      </c>
      <c r="M31" s="11">
        <v>329896396.58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T31" s="10">
        <v>202206</v>
      </c>
      <c r="AU31" s="11">
        <v>54725833.35</v>
      </c>
      <c r="AV31" s="11">
        <v>65936034.05</v>
      </c>
      <c r="AW31" s="11">
        <v>66040045.11</v>
      </c>
      <c r="AX31" s="11">
        <v>66040045.11</v>
      </c>
      <c r="AY31" s="11">
        <v>66040045.11</v>
      </c>
      <c r="AZ31" s="11">
        <v>66039537.6</v>
      </c>
      <c r="BA31" s="11">
        <v>66038949.7</v>
      </c>
      <c r="BB31" s="11">
        <v>66038949.7</v>
      </c>
      <c r="BC31" s="11">
        <v>66080912.11</v>
      </c>
      <c r="BD31" s="11">
        <v>66080912.11</v>
      </c>
      <c r="BE31" s="11">
        <v>66077834.79</v>
      </c>
      <c r="BF31" s="11" t="s">
        <v>25</v>
      </c>
      <c r="BG31" s="11" t="s">
        <v>25</v>
      </c>
      <c r="BH31" s="11" t="s">
        <v>25</v>
      </c>
      <c r="BI31" s="11" t="s">
        <v>25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ht="15" customHeight="1" outlineLevel="1" spans="2:105">
      <c r="B32" s="10">
        <v>202209</v>
      </c>
      <c r="C32" s="11">
        <v>7224</v>
      </c>
      <c r="D32" s="11">
        <v>362019.61</v>
      </c>
      <c r="E32" s="11">
        <v>362019.61</v>
      </c>
      <c r="F32" s="11">
        <v>362019.61</v>
      </c>
      <c r="G32" s="11">
        <v>362019.61</v>
      </c>
      <c r="H32" s="11">
        <v>362019.61</v>
      </c>
      <c r="I32" s="11">
        <v>362019.61</v>
      </c>
      <c r="J32" s="11">
        <v>362019.61</v>
      </c>
      <c r="K32" s="11">
        <v>362019.61</v>
      </c>
      <c r="L32" s="11">
        <v>362019.61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T32" s="10">
        <v>202209</v>
      </c>
      <c r="AU32" s="11">
        <v>1444.8</v>
      </c>
      <c r="AV32" s="11">
        <v>72403.95</v>
      </c>
      <c r="AW32" s="11">
        <v>72403.95</v>
      </c>
      <c r="AX32" s="11">
        <v>72403.95</v>
      </c>
      <c r="AY32" s="11">
        <v>72403.95</v>
      </c>
      <c r="AZ32" s="11">
        <v>72403.95</v>
      </c>
      <c r="BA32" s="11">
        <v>72403.95</v>
      </c>
      <c r="BB32" s="11">
        <v>72403.95</v>
      </c>
      <c r="BC32" s="11">
        <v>72403.95</v>
      </c>
      <c r="BD32" s="11">
        <v>72403.95</v>
      </c>
      <c r="BE32" s="11" t="s">
        <v>25</v>
      </c>
      <c r="BF32" s="11" t="s">
        <v>25</v>
      </c>
      <c r="BG32" s="11" t="s">
        <v>25</v>
      </c>
      <c r="BH32" s="11" t="s">
        <v>25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ht="15" customHeight="1" outlineLevel="1" spans="2:105">
      <c r="B33" s="10">
        <v>202212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T33" s="10">
        <v>202212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 t="s">
        <v>25</v>
      </c>
      <c r="BE33" s="11" t="s">
        <v>25</v>
      </c>
      <c r="BF33" s="11" t="s">
        <v>25</v>
      </c>
      <c r="BG33" s="11" t="s">
        <v>25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ht="15" customHeight="1" outlineLevel="1" spans="2:105">
      <c r="B34" s="10">
        <v>202303</v>
      </c>
      <c r="C34" s="11">
        <v>0</v>
      </c>
      <c r="D34" s="11">
        <v>5750511.32</v>
      </c>
      <c r="E34" s="11">
        <v>5750511.32</v>
      </c>
      <c r="F34" s="11">
        <v>5750511.32</v>
      </c>
      <c r="G34" s="11">
        <v>5750511.32</v>
      </c>
      <c r="H34" s="11">
        <v>5750511.32</v>
      </c>
      <c r="I34" s="11">
        <v>5750511.32</v>
      </c>
      <c r="J34" s="11">
        <v>5750511.32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T34" s="10">
        <v>202303</v>
      </c>
      <c r="AU34" s="11">
        <v>0</v>
      </c>
      <c r="AV34" s="11">
        <v>1150102.24</v>
      </c>
      <c r="AW34" s="11">
        <v>1150102.24</v>
      </c>
      <c r="AX34" s="11">
        <v>1150102.24</v>
      </c>
      <c r="AY34" s="11">
        <v>1150102.24</v>
      </c>
      <c r="AZ34" s="11">
        <v>1150102.24</v>
      </c>
      <c r="BA34" s="11">
        <v>1150102.24</v>
      </c>
      <c r="BB34" s="11">
        <v>1150102.24</v>
      </c>
      <c r="BC34" s="11" t="s">
        <v>25</v>
      </c>
      <c r="BD34" s="11" t="s">
        <v>25</v>
      </c>
      <c r="BE34" s="11" t="s">
        <v>25</v>
      </c>
      <c r="BF34" s="11" t="s">
        <v>25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ht="15" customHeight="1" outlineLevel="1" spans="2:105">
      <c r="B35" s="10">
        <v>202306</v>
      </c>
      <c r="C35" s="11">
        <v>1004808806.83</v>
      </c>
      <c r="D35" s="11">
        <v>1213710618.53</v>
      </c>
      <c r="E35" s="11">
        <v>1215916276.39</v>
      </c>
      <c r="F35" s="11">
        <v>1215913512.25</v>
      </c>
      <c r="G35" s="11">
        <v>1215828327.25</v>
      </c>
      <c r="H35" s="11">
        <v>1215814239.25</v>
      </c>
      <c r="I35" s="11">
        <v>1215473944.25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T35" s="10">
        <v>202306</v>
      </c>
      <c r="AU35" s="11">
        <v>200961760.82</v>
      </c>
      <c r="AV35" s="11">
        <v>242742122.83</v>
      </c>
      <c r="AW35" s="11">
        <v>243183254.4</v>
      </c>
      <c r="AX35" s="11">
        <v>243182701.57</v>
      </c>
      <c r="AY35" s="11">
        <v>243165664.57</v>
      </c>
      <c r="AZ35" s="11">
        <v>243162846.97</v>
      </c>
      <c r="BA35" s="11">
        <v>243094787.97</v>
      </c>
      <c r="BB35" s="11" t="s">
        <v>25</v>
      </c>
      <c r="BC35" s="11" t="s">
        <v>25</v>
      </c>
      <c r="BD35" s="11" t="s">
        <v>25</v>
      </c>
      <c r="BE35" s="11" t="s">
        <v>25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ht="15" customHeight="1" outlineLevel="1" spans="2:105">
      <c r="B36" s="10">
        <v>202309</v>
      </c>
      <c r="C36" s="11">
        <v>0</v>
      </c>
      <c r="D36" s="11">
        <v>767927.6</v>
      </c>
      <c r="E36" s="11">
        <v>772010</v>
      </c>
      <c r="F36" s="11">
        <v>772010</v>
      </c>
      <c r="G36" s="11">
        <v>772010</v>
      </c>
      <c r="H36" s="11">
        <v>772010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T36" s="10">
        <v>202309</v>
      </c>
      <c r="AU36" s="11">
        <v>0</v>
      </c>
      <c r="AV36" s="11">
        <v>153585.52</v>
      </c>
      <c r="AW36" s="11">
        <v>154402</v>
      </c>
      <c r="AX36" s="11">
        <v>154402</v>
      </c>
      <c r="AY36" s="11">
        <v>154402</v>
      </c>
      <c r="AZ36" s="11">
        <v>154402</v>
      </c>
      <c r="BA36" s="11" t="s">
        <v>25</v>
      </c>
      <c r="BB36" s="11" t="s">
        <v>25</v>
      </c>
      <c r="BC36" s="11" t="s">
        <v>25</v>
      </c>
      <c r="BD36" s="11" t="s">
        <v>25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ht="15" customHeight="1" outlineLevel="1" spans="2:105">
      <c r="B37" s="10">
        <v>202312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T37" s="10">
        <v>202312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 t="s">
        <v>25</v>
      </c>
      <c r="BA37" s="11" t="s">
        <v>25</v>
      </c>
      <c r="BB37" s="11" t="s">
        <v>25</v>
      </c>
      <c r="BC37" s="11" t="s">
        <v>25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ht="15" customHeight="1" outlineLevel="1" spans="2:105">
      <c r="B38" s="10">
        <v>202403</v>
      </c>
      <c r="C38" s="11">
        <v>0</v>
      </c>
      <c r="D38" s="11">
        <v>2130041.67</v>
      </c>
      <c r="E38" s="11">
        <v>2119529.07</v>
      </c>
      <c r="F38" s="11">
        <v>2119529.07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T38" s="10">
        <v>202403</v>
      </c>
      <c r="AU38" s="11">
        <v>0</v>
      </c>
      <c r="AV38" s="11">
        <v>319506.25</v>
      </c>
      <c r="AW38" s="11">
        <v>317929.36</v>
      </c>
      <c r="AX38" s="11">
        <v>317929.36</v>
      </c>
      <c r="AY38" s="11" t="s">
        <v>25</v>
      </c>
      <c r="AZ38" s="11" t="s">
        <v>25</v>
      </c>
      <c r="BA38" s="11" t="s">
        <v>25</v>
      </c>
      <c r="BB38" s="11" t="s">
        <v>25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ht="15" customHeight="1" outlineLevel="1" spans="2:105">
      <c r="B39" s="10">
        <v>202406</v>
      </c>
      <c r="C39" s="11">
        <v>649314882.89</v>
      </c>
      <c r="D39" s="11">
        <v>683757083.01</v>
      </c>
      <c r="E39" s="11">
        <v>685014726.48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T39" s="10">
        <v>202406</v>
      </c>
      <c r="AU39" s="11">
        <v>97665237.24</v>
      </c>
      <c r="AV39" s="11">
        <v>102940962.5</v>
      </c>
      <c r="AW39" s="11">
        <v>103129609.03</v>
      </c>
      <c r="AX39" s="11" t="s">
        <v>25</v>
      </c>
      <c r="AY39" s="11" t="s">
        <v>25</v>
      </c>
      <c r="AZ39" s="11" t="s">
        <v>25</v>
      </c>
      <c r="BA39" s="11" t="s">
        <v>25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ht="15" customHeight="1" outlineLevel="1" spans="2:105">
      <c r="B40" s="10">
        <v>202409</v>
      </c>
      <c r="C40" s="11">
        <v>0</v>
      </c>
      <c r="D40" s="11">
        <v>34477.2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T40" s="10">
        <v>202409</v>
      </c>
      <c r="AU40" s="11">
        <v>0</v>
      </c>
      <c r="AV40" s="11">
        <v>5171.58</v>
      </c>
      <c r="AW40" s="11" t="s">
        <v>25</v>
      </c>
      <c r="AX40" s="11" t="s">
        <v>25</v>
      </c>
      <c r="AY40" s="11" t="s">
        <v>25</v>
      </c>
      <c r="AZ40" s="11" t="s">
        <v>25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</row>
    <row r="41" ht="15" customHeight="1" outlineLevel="1" spans="2:105">
      <c r="B41" s="10">
        <v>202412</v>
      </c>
      <c r="C41" s="11">
        <v>0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T41" s="10">
        <v>202412</v>
      </c>
      <c r="AU41" s="11">
        <v>0</v>
      </c>
      <c r="AV41" s="11" t="s">
        <v>25</v>
      </c>
      <c r="AW41" s="11" t="s">
        <v>25</v>
      </c>
      <c r="AX41" s="11" t="s">
        <v>25</v>
      </c>
      <c r="AY41" s="11" t="s">
        <v>25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</row>
    <row r="42" ht="15" customHeight="1" spans="62:81"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ht="15" customHeight="1" spans="2:12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T43" s="6" t="s">
        <v>26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L43" s="6" t="s">
        <v>26</v>
      </c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</row>
    <row r="44" ht="15" customHeight="1" outlineLevel="1" spans="2:12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T44" s="8" t="s">
        <v>23</v>
      </c>
      <c r="AU44" s="9" t="s">
        <v>24</v>
      </c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L44" s="8" t="s">
        <v>23</v>
      </c>
      <c r="CM44" s="9" t="s">
        <v>24</v>
      </c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</row>
    <row r="45" ht="15" customHeight="1" outlineLevel="1" spans="2:12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T45" s="9"/>
      <c r="AU45" s="9">
        <v>1</v>
      </c>
      <c r="AV45" s="9">
        <v>2</v>
      </c>
      <c r="AW45" s="9">
        <v>3</v>
      </c>
      <c r="AX45" s="9">
        <v>4</v>
      </c>
      <c r="AY45" s="9">
        <v>5</v>
      </c>
      <c r="AZ45" s="9">
        <v>6</v>
      </c>
      <c r="BA45" s="9">
        <v>7</v>
      </c>
      <c r="BB45" s="9">
        <v>8</v>
      </c>
      <c r="BC45" s="9">
        <v>9</v>
      </c>
      <c r="BD45" s="9">
        <v>10</v>
      </c>
      <c r="BE45" s="9">
        <v>11</v>
      </c>
      <c r="BF45" s="9">
        <v>12</v>
      </c>
      <c r="BG45" s="9">
        <v>13</v>
      </c>
      <c r="BH45" s="9">
        <v>14</v>
      </c>
      <c r="BI45" s="9">
        <v>15</v>
      </c>
      <c r="BJ45" s="9">
        <v>16</v>
      </c>
      <c r="BK45" s="9">
        <v>17</v>
      </c>
      <c r="BL45" s="9">
        <v>18</v>
      </c>
      <c r="BM45" s="9">
        <v>19</v>
      </c>
      <c r="BN45" s="9">
        <v>20</v>
      </c>
      <c r="BO45" s="9">
        <v>21</v>
      </c>
      <c r="BP45" s="9">
        <v>22</v>
      </c>
      <c r="BQ45" s="9">
        <v>23</v>
      </c>
      <c r="BR45" s="9">
        <v>24</v>
      </c>
      <c r="BS45" s="9">
        <v>25</v>
      </c>
      <c r="BT45" s="9">
        <v>26</v>
      </c>
      <c r="BU45" s="9">
        <v>27</v>
      </c>
      <c r="BV45" s="9">
        <v>28</v>
      </c>
      <c r="BW45" s="9">
        <v>29</v>
      </c>
      <c r="BX45" s="9">
        <v>30</v>
      </c>
      <c r="BY45" s="9">
        <v>31</v>
      </c>
      <c r="BZ45" s="9">
        <v>32</v>
      </c>
      <c r="CA45" s="9">
        <v>33</v>
      </c>
      <c r="CB45" s="9">
        <v>34</v>
      </c>
      <c r="CC45" s="9">
        <v>35</v>
      </c>
      <c r="CL45" s="9"/>
      <c r="CM45" s="9">
        <v>1</v>
      </c>
      <c r="CN45" s="9">
        <v>2</v>
      </c>
      <c r="CO45" s="9">
        <v>3</v>
      </c>
      <c r="CP45" s="9">
        <v>4</v>
      </c>
      <c r="CQ45" s="9">
        <v>5</v>
      </c>
      <c r="CR45" s="9">
        <v>6</v>
      </c>
      <c r="CS45" s="9">
        <v>7</v>
      </c>
      <c r="CT45" s="9">
        <v>8</v>
      </c>
      <c r="CU45" s="9">
        <v>9</v>
      </c>
      <c r="CV45" s="9">
        <v>10</v>
      </c>
      <c r="CW45" s="9">
        <v>11</v>
      </c>
      <c r="CX45" s="9">
        <v>12</v>
      </c>
      <c r="CY45" s="9">
        <v>13</v>
      </c>
      <c r="CZ45" s="9">
        <v>14</v>
      </c>
      <c r="DA45" s="9">
        <v>15</v>
      </c>
      <c r="DB45" s="9">
        <v>16</v>
      </c>
      <c r="DC45" s="9">
        <v>17</v>
      </c>
      <c r="DD45" s="9">
        <v>18</v>
      </c>
      <c r="DE45" s="9">
        <v>19</v>
      </c>
      <c r="DF45" s="9">
        <v>20</v>
      </c>
      <c r="DG45" s="9">
        <v>21</v>
      </c>
      <c r="DH45" s="9">
        <v>22</v>
      </c>
      <c r="DI45" s="9">
        <v>23</v>
      </c>
      <c r="DJ45" s="9">
        <v>24</v>
      </c>
      <c r="DK45" s="9">
        <v>25</v>
      </c>
      <c r="DL45" s="9">
        <v>26</v>
      </c>
      <c r="DM45" s="9">
        <v>27</v>
      </c>
      <c r="DN45" s="9">
        <v>28</v>
      </c>
      <c r="DO45" s="9">
        <v>29</v>
      </c>
      <c r="DP45" s="9">
        <v>30</v>
      </c>
      <c r="DQ45" s="9">
        <v>31</v>
      </c>
      <c r="DR45" s="9">
        <v>32</v>
      </c>
      <c r="DS45" s="9">
        <v>33</v>
      </c>
      <c r="DT45" s="9">
        <v>34</v>
      </c>
      <c r="DU45" s="9">
        <v>35</v>
      </c>
    </row>
    <row r="46" ht="15" customHeight="1" outlineLevel="1" spans="2:125">
      <c r="B46" s="10">
        <v>201506</v>
      </c>
      <c r="C46" s="13">
        <f t="shared" ref="C46:AJ54" si="0">IFERROR(IF(D7="","",D7/C7),0)</f>
        <v>11.1527389865295</v>
      </c>
      <c r="D46" s="13">
        <f t="shared" si="0"/>
        <v>1.09651303558748</v>
      </c>
      <c r="E46" s="13">
        <f t="shared" si="0"/>
        <v>1.00403309583522</v>
      </c>
      <c r="F46" s="13">
        <f t="shared" si="0"/>
        <v>1</v>
      </c>
      <c r="G46" s="13">
        <f t="shared" si="0"/>
        <v>0.999797882391815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0.998859372167449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T46" s="10">
        <v>201506</v>
      </c>
      <c r="AU46" s="13">
        <f t="shared" ref="AU46:CB54" si="1">IFERROR(IF(AV7="","",AV7/AU7),0)</f>
        <v>0</v>
      </c>
      <c r="AV46" s="13">
        <f t="shared" si="1"/>
        <v>0</v>
      </c>
      <c r="AW46" s="13">
        <f t="shared" si="1"/>
        <v>0</v>
      </c>
      <c r="AX46" s="13">
        <f t="shared" si="1"/>
        <v>0</v>
      </c>
      <c r="AY46" s="13">
        <f t="shared" si="1"/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 t="str">
        <f>IFERROR(IF(CD7="","",CD7/CC7),0)</f>
        <v/>
      </c>
      <c r="CL46" s="10">
        <v>201506</v>
      </c>
      <c r="CM46" s="13" t="str">
        <f t="shared" ref="CM46:DT54" si="2">IFERROR(IF(CN7="","",CN7/CM7),0)</f>
        <v/>
      </c>
      <c r="CN46" s="13" t="str">
        <f t="shared" si="2"/>
        <v/>
      </c>
      <c r="CO46" s="13" t="str">
        <f t="shared" si="2"/>
        <v/>
      </c>
      <c r="CP46" s="13" t="str">
        <f t="shared" si="2"/>
        <v/>
      </c>
      <c r="CQ46" s="13" t="str">
        <f t="shared" si="2"/>
        <v/>
      </c>
      <c r="CR46" s="13" t="str">
        <f t="shared" si="2"/>
        <v/>
      </c>
      <c r="CS46" s="13" t="str">
        <f t="shared" si="2"/>
        <v/>
      </c>
      <c r="CT46" s="13" t="str">
        <f t="shared" si="2"/>
        <v/>
      </c>
      <c r="CU46" s="13" t="str">
        <f t="shared" si="2"/>
        <v/>
      </c>
      <c r="CV46" s="13" t="str">
        <f t="shared" si="2"/>
        <v/>
      </c>
      <c r="CW46" s="13" t="str">
        <f t="shared" si="2"/>
        <v/>
      </c>
      <c r="CX46" s="13" t="str">
        <f t="shared" si="2"/>
        <v/>
      </c>
      <c r="CY46" s="13" t="str">
        <f t="shared" si="2"/>
        <v/>
      </c>
      <c r="CZ46" s="13" t="str">
        <f t="shared" si="2"/>
        <v/>
      </c>
      <c r="DA46" s="13" t="str">
        <f t="shared" si="2"/>
        <v/>
      </c>
      <c r="DB46" s="13" t="str">
        <f t="shared" si="2"/>
        <v/>
      </c>
      <c r="DC46" s="13" t="str">
        <f t="shared" si="2"/>
        <v/>
      </c>
      <c r="DD46" s="13" t="str">
        <f t="shared" si="2"/>
        <v/>
      </c>
      <c r="DE46" s="13" t="str">
        <f t="shared" si="2"/>
        <v/>
      </c>
      <c r="DF46" s="13" t="str">
        <f t="shared" si="2"/>
        <v/>
      </c>
      <c r="DG46" s="13" t="str">
        <f t="shared" si="2"/>
        <v/>
      </c>
      <c r="DH46" s="13" t="str">
        <f t="shared" si="2"/>
        <v/>
      </c>
      <c r="DI46" s="13" t="str">
        <f t="shared" si="2"/>
        <v/>
      </c>
      <c r="DJ46" s="13" t="str">
        <f t="shared" si="2"/>
        <v/>
      </c>
      <c r="DK46" s="13" t="str">
        <f t="shared" si="2"/>
        <v/>
      </c>
      <c r="DL46" s="13" t="str">
        <f t="shared" si="2"/>
        <v/>
      </c>
      <c r="DM46" s="13" t="str">
        <f t="shared" si="2"/>
        <v/>
      </c>
      <c r="DN46" s="13" t="str">
        <f t="shared" si="2"/>
        <v/>
      </c>
      <c r="DO46" s="13" t="str">
        <f t="shared" si="2"/>
        <v/>
      </c>
      <c r="DP46" s="13" t="str">
        <f t="shared" si="2"/>
        <v/>
      </c>
      <c r="DQ46" s="13" t="str">
        <f t="shared" si="2"/>
        <v/>
      </c>
      <c r="DR46" s="13" t="str">
        <f t="shared" si="2"/>
        <v/>
      </c>
      <c r="DS46" s="13" t="str">
        <f t="shared" si="2"/>
        <v/>
      </c>
      <c r="DT46" s="13" t="str">
        <f t="shared" si="2"/>
        <v/>
      </c>
      <c r="DU46" s="13" t="str">
        <f>IFERROR(IF(DV7="","",DV7/DU7),0)</f>
        <v/>
      </c>
    </row>
    <row r="47" ht="15" customHeight="1" outlineLevel="1" spans="2:125">
      <c r="B47" s="10">
        <v>201509</v>
      </c>
      <c r="C47" s="13">
        <f t="shared" si="0"/>
        <v>0</v>
      </c>
      <c r="D47" s="13">
        <f t="shared" si="0"/>
        <v>0</v>
      </c>
      <c r="E47" s="13">
        <f t="shared" si="0"/>
        <v>0</v>
      </c>
      <c r="F47" s="13">
        <f t="shared" si="0"/>
        <v>0</v>
      </c>
      <c r="G47" s="13">
        <f t="shared" si="0"/>
        <v>0</v>
      </c>
      <c r="H47" s="13">
        <f t="shared" si="0"/>
        <v>0</v>
      </c>
      <c r="I47" s="13">
        <f t="shared" si="0"/>
        <v>0</v>
      </c>
      <c r="J47" s="13">
        <f t="shared" si="0"/>
        <v>0</v>
      </c>
      <c r="K47" s="13">
        <f t="shared" si="0"/>
        <v>0</v>
      </c>
      <c r="L47" s="13">
        <f t="shared" si="0"/>
        <v>0</v>
      </c>
      <c r="M47" s="13">
        <f t="shared" si="0"/>
        <v>0</v>
      </c>
      <c r="N47" s="13">
        <f t="shared" si="0"/>
        <v>0</v>
      </c>
      <c r="O47" s="13">
        <f t="shared" si="0"/>
        <v>0</v>
      </c>
      <c r="P47" s="13">
        <f t="shared" si="0"/>
        <v>0</v>
      </c>
      <c r="Q47" s="13">
        <f t="shared" si="0"/>
        <v>0</v>
      </c>
      <c r="R47" s="13">
        <f t="shared" si="0"/>
        <v>0</v>
      </c>
      <c r="S47" s="13">
        <f t="shared" si="0"/>
        <v>0</v>
      </c>
      <c r="T47" s="13">
        <f t="shared" si="0"/>
        <v>0</v>
      </c>
      <c r="U47" s="13">
        <f t="shared" si="0"/>
        <v>0</v>
      </c>
      <c r="V47" s="13">
        <f t="shared" si="0"/>
        <v>0</v>
      </c>
      <c r="W47" s="13">
        <f t="shared" si="0"/>
        <v>0</v>
      </c>
      <c r="X47" s="13">
        <f t="shared" si="0"/>
        <v>0</v>
      </c>
      <c r="Y47" s="13">
        <f t="shared" si="0"/>
        <v>0</v>
      </c>
      <c r="Z47" s="13">
        <f t="shared" si="0"/>
        <v>0</v>
      </c>
      <c r="AA47" s="13">
        <f t="shared" si="0"/>
        <v>0</v>
      </c>
      <c r="AB47" s="13">
        <f t="shared" si="0"/>
        <v>0</v>
      </c>
      <c r="AC47" s="13">
        <f t="shared" si="0"/>
        <v>0</v>
      </c>
      <c r="AD47" s="13">
        <f t="shared" si="0"/>
        <v>0</v>
      </c>
      <c r="AE47" s="13">
        <f t="shared" si="0"/>
        <v>0</v>
      </c>
      <c r="AF47" s="13">
        <f t="shared" si="0"/>
        <v>0</v>
      </c>
      <c r="AG47" s="13">
        <f t="shared" si="0"/>
        <v>0</v>
      </c>
      <c r="AH47" s="13">
        <f t="shared" si="0"/>
        <v>0</v>
      </c>
      <c r="AI47" s="13">
        <f t="shared" si="0"/>
        <v>0</v>
      </c>
      <c r="AJ47" s="13" t="str">
        <f t="shared" si="0"/>
        <v/>
      </c>
      <c r="AK47" s="13" t="s">
        <v>25</v>
      </c>
      <c r="AT47" s="10">
        <v>201509</v>
      </c>
      <c r="AU47" s="13">
        <f t="shared" si="1"/>
        <v>0</v>
      </c>
      <c r="AV47" s="13">
        <f t="shared" si="1"/>
        <v>0</v>
      </c>
      <c r="AW47" s="13">
        <f t="shared" si="1"/>
        <v>0</v>
      </c>
      <c r="AX47" s="13">
        <f t="shared" si="1"/>
        <v>0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0</v>
      </c>
      <c r="BF47" s="13">
        <f t="shared" si="1"/>
        <v>0</v>
      </c>
      <c r="BG47" s="13">
        <f t="shared" si="1"/>
        <v>0</v>
      </c>
      <c r="BH47" s="13">
        <f t="shared" si="1"/>
        <v>0</v>
      </c>
      <c r="BI47" s="13">
        <f t="shared" si="1"/>
        <v>0</v>
      </c>
      <c r="BJ47" s="13">
        <f t="shared" si="1"/>
        <v>0</v>
      </c>
      <c r="BK47" s="13">
        <f t="shared" si="1"/>
        <v>0</v>
      </c>
      <c r="BL47" s="13">
        <f t="shared" si="1"/>
        <v>0</v>
      </c>
      <c r="BM47" s="13">
        <f t="shared" si="1"/>
        <v>0</v>
      </c>
      <c r="BN47" s="13">
        <f t="shared" si="1"/>
        <v>0</v>
      </c>
      <c r="BO47" s="13">
        <f t="shared" si="1"/>
        <v>0</v>
      </c>
      <c r="BP47" s="13">
        <f t="shared" si="1"/>
        <v>0</v>
      </c>
      <c r="BQ47" s="13">
        <f t="shared" si="1"/>
        <v>0</v>
      </c>
      <c r="BR47" s="13">
        <f t="shared" si="1"/>
        <v>0</v>
      </c>
      <c r="BS47" s="13">
        <f t="shared" si="1"/>
        <v>0</v>
      </c>
      <c r="BT47" s="13">
        <f t="shared" si="1"/>
        <v>0</v>
      </c>
      <c r="BU47" s="13">
        <f t="shared" si="1"/>
        <v>0</v>
      </c>
      <c r="BV47" s="13">
        <f t="shared" si="1"/>
        <v>0</v>
      </c>
      <c r="BW47" s="13">
        <f t="shared" si="1"/>
        <v>0</v>
      </c>
      <c r="BX47" s="13">
        <f t="shared" si="1"/>
        <v>0</v>
      </c>
      <c r="BY47" s="13">
        <f t="shared" si="1"/>
        <v>0</v>
      </c>
      <c r="BZ47" s="13">
        <f t="shared" si="1"/>
        <v>0</v>
      </c>
      <c r="CA47" s="13">
        <f t="shared" si="1"/>
        <v>0</v>
      </c>
      <c r="CB47" s="13" t="str">
        <f t="shared" si="1"/>
        <v/>
      </c>
      <c r="CC47" s="13" t="s">
        <v>25</v>
      </c>
      <c r="CL47" s="10">
        <v>201509</v>
      </c>
      <c r="CM47" s="13" t="str">
        <f t="shared" si="2"/>
        <v/>
      </c>
      <c r="CN47" s="13" t="str">
        <f t="shared" si="2"/>
        <v/>
      </c>
      <c r="CO47" s="13" t="str">
        <f t="shared" si="2"/>
        <v/>
      </c>
      <c r="CP47" s="13" t="str">
        <f t="shared" si="2"/>
        <v/>
      </c>
      <c r="CQ47" s="13" t="str">
        <f t="shared" si="2"/>
        <v/>
      </c>
      <c r="CR47" s="13" t="str">
        <f t="shared" si="2"/>
        <v/>
      </c>
      <c r="CS47" s="13" t="str">
        <f t="shared" si="2"/>
        <v/>
      </c>
      <c r="CT47" s="13" t="str">
        <f t="shared" si="2"/>
        <v/>
      </c>
      <c r="CU47" s="13" t="str">
        <f t="shared" si="2"/>
        <v/>
      </c>
      <c r="CV47" s="13" t="str">
        <f t="shared" si="2"/>
        <v/>
      </c>
      <c r="CW47" s="13" t="str">
        <f t="shared" si="2"/>
        <v/>
      </c>
      <c r="CX47" s="13" t="str">
        <f t="shared" si="2"/>
        <v/>
      </c>
      <c r="CY47" s="13" t="str">
        <f t="shared" si="2"/>
        <v/>
      </c>
      <c r="CZ47" s="13" t="str">
        <f t="shared" si="2"/>
        <v/>
      </c>
      <c r="DA47" s="13" t="str">
        <f t="shared" si="2"/>
        <v/>
      </c>
      <c r="DB47" s="13" t="str">
        <f t="shared" si="2"/>
        <v/>
      </c>
      <c r="DC47" s="13" t="str">
        <f t="shared" si="2"/>
        <v/>
      </c>
      <c r="DD47" s="13" t="str">
        <f t="shared" si="2"/>
        <v/>
      </c>
      <c r="DE47" s="13" t="str">
        <f t="shared" si="2"/>
        <v/>
      </c>
      <c r="DF47" s="13" t="str">
        <f t="shared" si="2"/>
        <v/>
      </c>
      <c r="DG47" s="13" t="str">
        <f t="shared" si="2"/>
        <v/>
      </c>
      <c r="DH47" s="13" t="str">
        <f t="shared" si="2"/>
        <v/>
      </c>
      <c r="DI47" s="13" t="str">
        <f t="shared" si="2"/>
        <v/>
      </c>
      <c r="DJ47" s="13" t="str">
        <f t="shared" si="2"/>
        <v/>
      </c>
      <c r="DK47" s="13" t="str">
        <f t="shared" si="2"/>
        <v/>
      </c>
      <c r="DL47" s="13" t="str">
        <f t="shared" si="2"/>
        <v/>
      </c>
      <c r="DM47" s="13" t="str">
        <f t="shared" si="2"/>
        <v/>
      </c>
      <c r="DN47" s="13" t="str">
        <f t="shared" si="2"/>
        <v/>
      </c>
      <c r="DO47" s="13" t="str">
        <f t="shared" si="2"/>
        <v/>
      </c>
      <c r="DP47" s="13" t="str">
        <f t="shared" si="2"/>
        <v/>
      </c>
      <c r="DQ47" s="13" t="str">
        <f t="shared" si="2"/>
        <v/>
      </c>
      <c r="DR47" s="13" t="str">
        <f t="shared" si="2"/>
        <v/>
      </c>
      <c r="DS47" s="13" t="str">
        <f t="shared" si="2"/>
        <v/>
      </c>
      <c r="DT47" s="13" t="str">
        <f t="shared" si="2"/>
        <v/>
      </c>
      <c r="DU47" s="13" t="s">
        <v>25</v>
      </c>
    </row>
    <row r="48" ht="15" customHeight="1" outlineLevel="1" spans="2:125">
      <c r="B48" s="10">
        <v>201512</v>
      </c>
      <c r="C48" s="13">
        <f t="shared" si="0"/>
        <v>0</v>
      </c>
      <c r="D48" s="13">
        <f t="shared" si="0"/>
        <v>0</v>
      </c>
      <c r="E48" s="13">
        <f t="shared" si="0"/>
        <v>0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T48" s="10">
        <v>201512</v>
      </c>
      <c r="AU48" s="13">
        <f t="shared" si="1"/>
        <v>0</v>
      </c>
      <c r="AV48" s="13">
        <f t="shared" si="1"/>
        <v>0</v>
      </c>
      <c r="AW48" s="13">
        <f t="shared" si="1"/>
        <v>0</v>
      </c>
      <c r="AX48" s="13">
        <f t="shared" si="1"/>
        <v>0</v>
      </c>
      <c r="AY48" s="13">
        <f t="shared" si="1"/>
        <v>0</v>
      </c>
      <c r="AZ48" s="13">
        <f t="shared" si="1"/>
        <v>0</v>
      </c>
      <c r="BA48" s="13">
        <f t="shared" si="1"/>
        <v>0</v>
      </c>
      <c r="BB48" s="13">
        <f t="shared" si="1"/>
        <v>0</v>
      </c>
      <c r="BC48" s="13">
        <f t="shared" si="1"/>
        <v>0</v>
      </c>
      <c r="BD48" s="13">
        <f t="shared" si="1"/>
        <v>0</v>
      </c>
      <c r="BE48" s="13">
        <f t="shared" si="1"/>
        <v>0</v>
      </c>
      <c r="BF48" s="13">
        <f t="shared" si="1"/>
        <v>0</v>
      </c>
      <c r="BG48" s="13">
        <f t="shared" si="1"/>
        <v>0</v>
      </c>
      <c r="BH48" s="13">
        <f t="shared" si="1"/>
        <v>0</v>
      </c>
      <c r="BI48" s="13">
        <f t="shared" si="1"/>
        <v>0</v>
      </c>
      <c r="BJ48" s="13">
        <f t="shared" si="1"/>
        <v>0</v>
      </c>
      <c r="BK48" s="13">
        <f t="shared" si="1"/>
        <v>0</v>
      </c>
      <c r="BL48" s="13">
        <f t="shared" si="1"/>
        <v>0</v>
      </c>
      <c r="BM48" s="13">
        <f t="shared" si="1"/>
        <v>0</v>
      </c>
      <c r="BN48" s="13">
        <f t="shared" si="1"/>
        <v>0</v>
      </c>
      <c r="BO48" s="13">
        <f t="shared" si="1"/>
        <v>0</v>
      </c>
      <c r="BP48" s="13">
        <f t="shared" si="1"/>
        <v>0</v>
      </c>
      <c r="BQ48" s="13">
        <f t="shared" si="1"/>
        <v>0</v>
      </c>
      <c r="BR48" s="13">
        <f t="shared" si="1"/>
        <v>0</v>
      </c>
      <c r="BS48" s="13">
        <f t="shared" si="1"/>
        <v>0</v>
      </c>
      <c r="BT48" s="13">
        <f t="shared" si="1"/>
        <v>0</v>
      </c>
      <c r="BU48" s="13">
        <f t="shared" si="1"/>
        <v>0</v>
      </c>
      <c r="BV48" s="13">
        <f t="shared" si="1"/>
        <v>0</v>
      </c>
      <c r="BW48" s="13">
        <f t="shared" si="1"/>
        <v>0</v>
      </c>
      <c r="BX48" s="13">
        <f t="shared" si="1"/>
        <v>0</v>
      </c>
      <c r="BY48" s="13">
        <f t="shared" si="1"/>
        <v>0</v>
      </c>
      <c r="BZ48" s="13">
        <f t="shared" si="1"/>
        <v>0</v>
      </c>
      <c r="CA48" s="13" t="str">
        <f t="shared" si="1"/>
        <v/>
      </c>
      <c r="CB48" s="13" t="s">
        <v>25</v>
      </c>
      <c r="CC48" s="13" t="s">
        <v>25</v>
      </c>
      <c r="CL48" s="10">
        <v>201512</v>
      </c>
      <c r="CM48" s="13" t="str">
        <f t="shared" si="2"/>
        <v/>
      </c>
      <c r="CN48" s="13" t="str">
        <f t="shared" si="2"/>
        <v/>
      </c>
      <c r="CO48" s="13" t="str">
        <f t="shared" si="2"/>
        <v/>
      </c>
      <c r="CP48" s="13" t="str">
        <f t="shared" si="2"/>
        <v/>
      </c>
      <c r="CQ48" s="13" t="str">
        <f t="shared" si="2"/>
        <v/>
      </c>
      <c r="CR48" s="13" t="str">
        <f t="shared" si="2"/>
        <v/>
      </c>
      <c r="CS48" s="13" t="str">
        <f t="shared" si="2"/>
        <v/>
      </c>
      <c r="CT48" s="13" t="str">
        <f t="shared" si="2"/>
        <v/>
      </c>
      <c r="CU48" s="13" t="str">
        <f t="shared" si="2"/>
        <v/>
      </c>
      <c r="CV48" s="13" t="str">
        <f t="shared" si="2"/>
        <v/>
      </c>
      <c r="CW48" s="13" t="str">
        <f t="shared" si="2"/>
        <v/>
      </c>
      <c r="CX48" s="13" t="str">
        <f t="shared" si="2"/>
        <v/>
      </c>
      <c r="CY48" s="13" t="str">
        <f t="shared" si="2"/>
        <v/>
      </c>
      <c r="CZ48" s="13" t="str">
        <f t="shared" si="2"/>
        <v/>
      </c>
      <c r="DA48" s="13" t="str">
        <f t="shared" si="2"/>
        <v/>
      </c>
      <c r="DB48" s="13" t="str">
        <f t="shared" si="2"/>
        <v/>
      </c>
      <c r="DC48" s="13" t="str">
        <f t="shared" si="2"/>
        <v/>
      </c>
      <c r="DD48" s="13" t="str">
        <f t="shared" si="2"/>
        <v/>
      </c>
      <c r="DE48" s="13" t="str">
        <f t="shared" si="2"/>
        <v/>
      </c>
      <c r="DF48" s="13" t="str">
        <f t="shared" si="2"/>
        <v/>
      </c>
      <c r="DG48" s="13" t="str">
        <f t="shared" si="2"/>
        <v/>
      </c>
      <c r="DH48" s="13" t="str">
        <f t="shared" si="2"/>
        <v/>
      </c>
      <c r="DI48" s="13" t="str">
        <f t="shared" si="2"/>
        <v/>
      </c>
      <c r="DJ48" s="13" t="str">
        <f t="shared" si="2"/>
        <v/>
      </c>
      <c r="DK48" s="13" t="str">
        <f t="shared" si="2"/>
        <v/>
      </c>
      <c r="DL48" s="13" t="str">
        <f t="shared" si="2"/>
        <v/>
      </c>
      <c r="DM48" s="13" t="str">
        <f t="shared" si="2"/>
        <v/>
      </c>
      <c r="DN48" s="13" t="str">
        <f t="shared" si="2"/>
        <v/>
      </c>
      <c r="DO48" s="13" t="str">
        <f t="shared" si="2"/>
        <v/>
      </c>
      <c r="DP48" s="13" t="str">
        <f t="shared" si="2"/>
        <v/>
      </c>
      <c r="DQ48" s="13" t="str">
        <f t="shared" si="2"/>
        <v/>
      </c>
      <c r="DR48" s="13" t="str">
        <f t="shared" si="2"/>
        <v/>
      </c>
      <c r="DS48" s="13" t="str">
        <f t="shared" si="2"/>
        <v/>
      </c>
      <c r="DT48" s="13" t="s">
        <v>25</v>
      </c>
      <c r="DU48" s="13" t="s">
        <v>25</v>
      </c>
    </row>
    <row r="49" ht="15" customHeight="1" outlineLevel="1" spans="2:125">
      <c r="B49" s="10">
        <v>201603</v>
      </c>
      <c r="C49" s="13">
        <f t="shared" si="0"/>
        <v>0</v>
      </c>
      <c r="D49" s="13">
        <f t="shared" si="0"/>
        <v>532.553775</v>
      </c>
      <c r="E49" s="13">
        <f t="shared" si="0"/>
        <v>1.29259769353808</v>
      </c>
      <c r="F49" s="13">
        <f t="shared" si="0"/>
        <v>1</v>
      </c>
      <c r="G49" s="13">
        <f t="shared" si="0"/>
        <v>1</v>
      </c>
      <c r="H49" s="13">
        <f t="shared" si="0"/>
        <v>1.06337629650942</v>
      </c>
      <c r="I49" s="13">
        <f t="shared" si="0"/>
        <v>1</v>
      </c>
      <c r="J49" s="13">
        <f t="shared" si="0"/>
        <v>1</v>
      </c>
      <c r="K49" s="13">
        <f t="shared" si="0"/>
        <v>0.999381714964169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T49" s="10">
        <v>201603</v>
      </c>
      <c r="AU49" s="13">
        <f t="shared" si="1"/>
        <v>0</v>
      </c>
      <c r="AV49" s="13">
        <f t="shared" si="1"/>
        <v>0</v>
      </c>
      <c r="AW49" s="13">
        <f t="shared" si="1"/>
        <v>0</v>
      </c>
      <c r="AX49" s="13">
        <f t="shared" si="1"/>
        <v>0</v>
      </c>
      <c r="AY49" s="13">
        <f t="shared" si="1"/>
        <v>0</v>
      </c>
      <c r="AZ49" s="13">
        <f t="shared" si="1"/>
        <v>0</v>
      </c>
      <c r="BA49" s="13">
        <f t="shared" si="1"/>
        <v>0</v>
      </c>
      <c r="BB49" s="13">
        <f t="shared" si="1"/>
        <v>0</v>
      </c>
      <c r="BC49" s="13">
        <f t="shared" si="1"/>
        <v>0</v>
      </c>
      <c r="BD49" s="13">
        <f t="shared" si="1"/>
        <v>0</v>
      </c>
      <c r="BE49" s="13">
        <f t="shared" si="1"/>
        <v>0</v>
      </c>
      <c r="BF49" s="13">
        <f t="shared" si="1"/>
        <v>0</v>
      </c>
      <c r="BG49" s="13">
        <f t="shared" si="1"/>
        <v>0</v>
      </c>
      <c r="BH49" s="13">
        <f t="shared" si="1"/>
        <v>0</v>
      </c>
      <c r="BI49" s="13">
        <f t="shared" si="1"/>
        <v>0</v>
      </c>
      <c r="BJ49" s="13">
        <f t="shared" si="1"/>
        <v>0</v>
      </c>
      <c r="BK49" s="13">
        <f t="shared" si="1"/>
        <v>0</v>
      </c>
      <c r="BL49" s="13">
        <f t="shared" si="1"/>
        <v>0</v>
      </c>
      <c r="BM49" s="13">
        <f t="shared" si="1"/>
        <v>0</v>
      </c>
      <c r="BN49" s="13">
        <f t="shared" si="1"/>
        <v>0</v>
      </c>
      <c r="BO49" s="13">
        <f t="shared" si="1"/>
        <v>0</v>
      </c>
      <c r="BP49" s="13">
        <f t="shared" si="1"/>
        <v>0</v>
      </c>
      <c r="BQ49" s="13">
        <f t="shared" si="1"/>
        <v>0</v>
      </c>
      <c r="BR49" s="13">
        <f t="shared" si="1"/>
        <v>0</v>
      </c>
      <c r="BS49" s="13">
        <f t="shared" si="1"/>
        <v>0</v>
      </c>
      <c r="BT49" s="13">
        <f t="shared" si="1"/>
        <v>0</v>
      </c>
      <c r="BU49" s="13">
        <f t="shared" si="1"/>
        <v>0</v>
      </c>
      <c r="BV49" s="13">
        <f t="shared" si="1"/>
        <v>0</v>
      </c>
      <c r="BW49" s="13">
        <f t="shared" si="1"/>
        <v>0</v>
      </c>
      <c r="BX49" s="13">
        <f t="shared" si="1"/>
        <v>0</v>
      </c>
      <c r="BY49" s="13">
        <f t="shared" si="1"/>
        <v>0</v>
      </c>
      <c r="BZ49" s="13" t="str">
        <f t="shared" si="1"/>
        <v/>
      </c>
      <c r="CA49" s="13" t="s">
        <v>25</v>
      </c>
      <c r="CB49" s="13" t="s">
        <v>25</v>
      </c>
      <c r="CC49" s="13" t="s">
        <v>25</v>
      </c>
      <c r="CL49" s="10">
        <v>201603</v>
      </c>
      <c r="CM49" s="13" t="str">
        <f t="shared" si="2"/>
        <v/>
      </c>
      <c r="CN49" s="13" t="str">
        <f t="shared" si="2"/>
        <v/>
      </c>
      <c r="CO49" s="13" t="str">
        <f t="shared" si="2"/>
        <v/>
      </c>
      <c r="CP49" s="13" t="str">
        <f t="shared" si="2"/>
        <v/>
      </c>
      <c r="CQ49" s="13" t="str">
        <f t="shared" si="2"/>
        <v/>
      </c>
      <c r="CR49" s="13" t="str">
        <f t="shared" si="2"/>
        <v/>
      </c>
      <c r="CS49" s="13" t="str">
        <f t="shared" si="2"/>
        <v/>
      </c>
      <c r="CT49" s="13" t="str">
        <f t="shared" si="2"/>
        <v/>
      </c>
      <c r="CU49" s="13" t="str">
        <f t="shared" si="2"/>
        <v/>
      </c>
      <c r="CV49" s="13" t="str">
        <f t="shared" si="2"/>
        <v/>
      </c>
      <c r="CW49" s="13" t="str">
        <f t="shared" si="2"/>
        <v/>
      </c>
      <c r="CX49" s="13" t="str">
        <f t="shared" si="2"/>
        <v/>
      </c>
      <c r="CY49" s="13" t="str">
        <f t="shared" si="2"/>
        <v/>
      </c>
      <c r="CZ49" s="13" t="str">
        <f t="shared" si="2"/>
        <v/>
      </c>
      <c r="DA49" s="13" t="str">
        <f t="shared" si="2"/>
        <v/>
      </c>
      <c r="DB49" s="13" t="str">
        <f t="shared" si="2"/>
        <v/>
      </c>
      <c r="DC49" s="13" t="str">
        <f t="shared" si="2"/>
        <v/>
      </c>
      <c r="DD49" s="13" t="str">
        <f t="shared" si="2"/>
        <v/>
      </c>
      <c r="DE49" s="13" t="str">
        <f t="shared" si="2"/>
        <v/>
      </c>
      <c r="DF49" s="13" t="str">
        <f t="shared" si="2"/>
        <v/>
      </c>
      <c r="DG49" s="13" t="str">
        <f t="shared" si="2"/>
        <v/>
      </c>
      <c r="DH49" s="13" t="str">
        <f t="shared" si="2"/>
        <v/>
      </c>
      <c r="DI49" s="13" t="str">
        <f t="shared" si="2"/>
        <v/>
      </c>
      <c r="DJ49" s="13" t="str">
        <f t="shared" si="2"/>
        <v/>
      </c>
      <c r="DK49" s="13" t="str">
        <f t="shared" si="2"/>
        <v/>
      </c>
      <c r="DL49" s="13" t="str">
        <f t="shared" si="2"/>
        <v/>
      </c>
      <c r="DM49" s="13" t="str">
        <f t="shared" si="2"/>
        <v/>
      </c>
      <c r="DN49" s="13" t="str">
        <f t="shared" si="2"/>
        <v/>
      </c>
      <c r="DO49" s="13" t="str">
        <f t="shared" si="2"/>
        <v/>
      </c>
      <c r="DP49" s="13" t="str">
        <f t="shared" si="2"/>
        <v/>
      </c>
      <c r="DQ49" s="13" t="str">
        <f t="shared" si="2"/>
        <v/>
      </c>
      <c r="DR49" s="13" t="str">
        <f t="shared" si="2"/>
        <v/>
      </c>
      <c r="DS49" s="13" t="s">
        <v>25</v>
      </c>
      <c r="DT49" s="13" t="s">
        <v>25</v>
      </c>
      <c r="DU49" s="13" t="s">
        <v>25</v>
      </c>
    </row>
    <row r="50" ht="15" customHeight="1" outlineLevel="1" spans="2:125">
      <c r="B50" s="10">
        <v>201606</v>
      </c>
      <c r="C50" s="13">
        <f t="shared" si="0"/>
        <v>444.801257792162</v>
      </c>
      <c r="D50" s="13">
        <f t="shared" si="0"/>
        <v>1.10865216436617</v>
      </c>
      <c r="E50" s="13">
        <f t="shared" si="0"/>
        <v>1.00203235772277</v>
      </c>
      <c r="F50" s="13">
        <f t="shared" si="0"/>
        <v>1</v>
      </c>
      <c r="G50" s="13">
        <f t="shared" si="0"/>
        <v>0.999871248958888</v>
      </c>
      <c r="H50" s="13">
        <f t="shared" si="0"/>
        <v>0.999851813339866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0.999768952919539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0.999194910735318</v>
      </c>
      <c r="AE50" s="13">
        <f t="shared" si="0"/>
        <v>1</v>
      </c>
      <c r="AF50" s="13">
        <f t="shared" si="0"/>
        <v>0.999970291491427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T50" s="10">
        <v>201606</v>
      </c>
      <c r="AU50" s="13">
        <f t="shared" si="1"/>
        <v>0</v>
      </c>
      <c r="AV50" s="13">
        <f t="shared" si="1"/>
        <v>0</v>
      </c>
      <c r="AW50" s="13">
        <f t="shared" si="1"/>
        <v>0</v>
      </c>
      <c r="AX50" s="13">
        <f t="shared" si="1"/>
        <v>0</v>
      </c>
      <c r="AY50" s="13">
        <f t="shared" si="1"/>
        <v>0</v>
      </c>
      <c r="AZ50" s="13">
        <f t="shared" si="1"/>
        <v>0</v>
      </c>
      <c r="BA50" s="13">
        <f t="shared" si="1"/>
        <v>0</v>
      </c>
      <c r="BB50" s="13">
        <f t="shared" si="1"/>
        <v>0</v>
      </c>
      <c r="BC50" s="13">
        <f t="shared" si="1"/>
        <v>0</v>
      </c>
      <c r="BD50" s="13">
        <f t="shared" si="1"/>
        <v>0</v>
      </c>
      <c r="BE50" s="13">
        <f t="shared" si="1"/>
        <v>0</v>
      </c>
      <c r="BF50" s="13">
        <f t="shared" si="1"/>
        <v>0</v>
      </c>
      <c r="BG50" s="13">
        <f t="shared" si="1"/>
        <v>0</v>
      </c>
      <c r="BH50" s="13">
        <f t="shared" si="1"/>
        <v>0</v>
      </c>
      <c r="BI50" s="13">
        <f t="shared" si="1"/>
        <v>0</v>
      </c>
      <c r="BJ50" s="13">
        <f t="shared" si="1"/>
        <v>0</v>
      </c>
      <c r="BK50" s="13">
        <f t="shared" si="1"/>
        <v>0</v>
      </c>
      <c r="BL50" s="13">
        <f t="shared" si="1"/>
        <v>0</v>
      </c>
      <c r="BM50" s="13">
        <f t="shared" si="1"/>
        <v>0</v>
      </c>
      <c r="BN50" s="13">
        <f t="shared" si="1"/>
        <v>0</v>
      </c>
      <c r="BO50" s="13">
        <f t="shared" si="1"/>
        <v>0</v>
      </c>
      <c r="BP50" s="13">
        <f t="shared" si="1"/>
        <v>0</v>
      </c>
      <c r="BQ50" s="13">
        <f t="shared" si="1"/>
        <v>0</v>
      </c>
      <c r="BR50" s="13">
        <f t="shared" si="1"/>
        <v>0</v>
      </c>
      <c r="BS50" s="13">
        <f t="shared" si="1"/>
        <v>0</v>
      </c>
      <c r="BT50" s="13">
        <f t="shared" si="1"/>
        <v>0</v>
      </c>
      <c r="BU50" s="13">
        <f t="shared" si="1"/>
        <v>0</v>
      </c>
      <c r="BV50" s="13">
        <f t="shared" si="1"/>
        <v>0</v>
      </c>
      <c r="BW50" s="13">
        <f t="shared" si="1"/>
        <v>0</v>
      </c>
      <c r="BX50" s="13">
        <f t="shared" si="1"/>
        <v>0</v>
      </c>
      <c r="BY50" s="13" t="str">
        <f t="shared" si="1"/>
        <v/>
      </c>
      <c r="BZ50" s="13" t="s">
        <v>25</v>
      </c>
      <c r="CA50" s="13" t="s">
        <v>25</v>
      </c>
      <c r="CB50" s="13" t="s">
        <v>25</v>
      </c>
      <c r="CC50" s="13" t="s">
        <v>25</v>
      </c>
      <c r="CL50" s="10">
        <v>201606</v>
      </c>
      <c r="CM50" s="13" t="str">
        <f t="shared" si="2"/>
        <v/>
      </c>
      <c r="CN50" s="13" t="str">
        <f t="shared" si="2"/>
        <v/>
      </c>
      <c r="CO50" s="13" t="str">
        <f t="shared" si="2"/>
        <v/>
      </c>
      <c r="CP50" s="13" t="str">
        <f t="shared" si="2"/>
        <v/>
      </c>
      <c r="CQ50" s="13" t="str">
        <f t="shared" si="2"/>
        <v/>
      </c>
      <c r="CR50" s="13" t="str">
        <f t="shared" si="2"/>
        <v/>
      </c>
      <c r="CS50" s="13" t="str">
        <f t="shared" si="2"/>
        <v/>
      </c>
      <c r="CT50" s="13" t="str">
        <f t="shared" si="2"/>
        <v/>
      </c>
      <c r="CU50" s="13" t="str">
        <f t="shared" si="2"/>
        <v/>
      </c>
      <c r="CV50" s="13" t="str">
        <f t="shared" si="2"/>
        <v/>
      </c>
      <c r="CW50" s="13" t="str">
        <f t="shared" si="2"/>
        <v/>
      </c>
      <c r="CX50" s="13" t="str">
        <f t="shared" si="2"/>
        <v/>
      </c>
      <c r="CY50" s="13" t="str">
        <f t="shared" si="2"/>
        <v/>
      </c>
      <c r="CZ50" s="13" t="str">
        <f t="shared" si="2"/>
        <v/>
      </c>
      <c r="DA50" s="13" t="str">
        <f t="shared" si="2"/>
        <v/>
      </c>
      <c r="DB50" s="13" t="str">
        <f t="shared" si="2"/>
        <v/>
      </c>
      <c r="DC50" s="13" t="str">
        <f t="shared" si="2"/>
        <v/>
      </c>
      <c r="DD50" s="13" t="str">
        <f t="shared" si="2"/>
        <v/>
      </c>
      <c r="DE50" s="13" t="str">
        <f t="shared" si="2"/>
        <v/>
      </c>
      <c r="DF50" s="13" t="str">
        <f t="shared" si="2"/>
        <v/>
      </c>
      <c r="DG50" s="13" t="str">
        <f t="shared" si="2"/>
        <v/>
      </c>
      <c r="DH50" s="13" t="str">
        <f t="shared" si="2"/>
        <v/>
      </c>
      <c r="DI50" s="13" t="str">
        <f t="shared" si="2"/>
        <v/>
      </c>
      <c r="DJ50" s="13" t="str">
        <f t="shared" si="2"/>
        <v/>
      </c>
      <c r="DK50" s="13" t="str">
        <f t="shared" si="2"/>
        <v/>
      </c>
      <c r="DL50" s="13" t="str">
        <f t="shared" si="2"/>
        <v/>
      </c>
      <c r="DM50" s="13" t="str">
        <f t="shared" si="2"/>
        <v/>
      </c>
      <c r="DN50" s="13" t="str">
        <f t="shared" si="2"/>
        <v/>
      </c>
      <c r="DO50" s="13" t="str">
        <f t="shared" si="2"/>
        <v/>
      </c>
      <c r="DP50" s="13" t="str">
        <f t="shared" si="2"/>
        <v/>
      </c>
      <c r="DQ50" s="13" t="str">
        <f t="shared" si="2"/>
        <v/>
      </c>
      <c r="DR50" s="13" t="s">
        <v>25</v>
      </c>
      <c r="DS50" s="13" t="s">
        <v>25</v>
      </c>
      <c r="DT50" s="13" t="s">
        <v>25</v>
      </c>
      <c r="DU50" s="13" t="s">
        <v>25</v>
      </c>
    </row>
    <row r="51" ht="15" customHeight="1" outlineLevel="1" spans="2:125">
      <c r="B51" s="10">
        <v>201609</v>
      </c>
      <c r="C51" s="13">
        <f t="shared" si="0"/>
        <v>0</v>
      </c>
      <c r="D51" s="13">
        <f t="shared" si="0"/>
        <v>0</v>
      </c>
      <c r="E51" s="13">
        <f t="shared" si="0"/>
        <v>0</v>
      </c>
      <c r="F51" s="13">
        <f t="shared" si="0"/>
        <v>0</v>
      </c>
      <c r="G51" s="13">
        <f t="shared" si="0"/>
        <v>0</v>
      </c>
      <c r="H51" s="13">
        <f t="shared" si="0"/>
        <v>0</v>
      </c>
      <c r="I51" s="13">
        <f t="shared" si="0"/>
        <v>0</v>
      </c>
      <c r="J51" s="13">
        <f t="shared" si="0"/>
        <v>0</v>
      </c>
      <c r="K51" s="13">
        <f t="shared" si="0"/>
        <v>0</v>
      </c>
      <c r="L51" s="13">
        <f t="shared" si="0"/>
        <v>0</v>
      </c>
      <c r="M51" s="13">
        <f t="shared" si="0"/>
        <v>0</v>
      </c>
      <c r="N51" s="13">
        <f t="shared" si="0"/>
        <v>0</v>
      </c>
      <c r="O51" s="13">
        <f t="shared" si="0"/>
        <v>0</v>
      </c>
      <c r="P51" s="13">
        <f t="shared" si="0"/>
        <v>0</v>
      </c>
      <c r="Q51" s="13">
        <f t="shared" si="0"/>
        <v>0</v>
      </c>
      <c r="R51" s="13">
        <f t="shared" si="0"/>
        <v>0</v>
      </c>
      <c r="S51" s="13">
        <f t="shared" si="0"/>
        <v>0</v>
      </c>
      <c r="T51" s="13">
        <f t="shared" si="0"/>
        <v>0</v>
      </c>
      <c r="U51" s="13">
        <f t="shared" si="0"/>
        <v>0</v>
      </c>
      <c r="V51" s="13">
        <f t="shared" si="0"/>
        <v>0</v>
      </c>
      <c r="W51" s="13">
        <f t="shared" si="0"/>
        <v>0</v>
      </c>
      <c r="X51" s="13">
        <f t="shared" si="0"/>
        <v>0</v>
      </c>
      <c r="Y51" s="13">
        <f t="shared" si="0"/>
        <v>0</v>
      </c>
      <c r="Z51" s="13">
        <f t="shared" si="0"/>
        <v>0</v>
      </c>
      <c r="AA51" s="13">
        <f t="shared" si="0"/>
        <v>0</v>
      </c>
      <c r="AB51" s="13">
        <f t="shared" si="0"/>
        <v>0</v>
      </c>
      <c r="AC51" s="13">
        <f t="shared" si="0"/>
        <v>0</v>
      </c>
      <c r="AD51" s="13">
        <f t="shared" si="0"/>
        <v>0</v>
      </c>
      <c r="AE51" s="13">
        <f t="shared" si="0"/>
        <v>0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T51" s="10">
        <v>201609</v>
      </c>
      <c r="AU51" s="13">
        <f t="shared" si="1"/>
        <v>0</v>
      </c>
      <c r="AV51" s="13">
        <f t="shared" si="1"/>
        <v>0</v>
      </c>
      <c r="AW51" s="13">
        <f t="shared" si="1"/>
        <v>0</v>
      </c>
      <c r="AX51" s="13">
        <f t="shared" si="1"/>
        <v>0</v>
      </c>
      <c r="AY51" s="13">
        <f t="shared" si="1"/>
        <v>0</v>
      </c>
      <c r="AZ51" s="13">
        <f t="shared" si="1"/>
        <v>0</v>
      </c>
      <c r="BA51" s="13">
        <f t="shared" si="1"/>
        <v>0</v>
      </c>
      <c r="BB51" s="13">
        <f t="shared" si="1"/>
        <v>0</v>
      </c>
      <c r="BC51" s="13">
        <f t="shared" si="1"/>
        <v>0</v>
      </c>
      <c r="BD51" s="13">
        <f t="shared" si="1"/>
        <v>0</v>
      </c>
      <c r="BE51" s="13">
        <f t="shared" si="1"/>
        <v>0</v>
      </c>
      <c r="BF51" s="13">
        <f t="shared" si="1"/>
        <v>0</v>
      </c>
      <c r="BG51" s="13">
        <f t="shared" si="1"/>
        <v>0</v>
      </c>
      <c r="BH51" s="13">
        <f t="shared" si="1"/>
        <v>0</v>
      </c>
      <c r="BI51" s="13">
        <f t="shared" si="1"/>
        <v>0</v>
      </c>
      <c r="BJ51" s="13">
        <f t="shared" si="1"/>
        <v>0</v>
      </c>
      <c r="BK51" s="13">
        <f t="shared" si="1"/>
        <v>0</v>
      </c>
      <c r="BL51" s="13">
        <f t="shared" si="1"/>
        <v>0</v>
      </c>
      <c r="BM51" s="13">
        <f t="shared" si="1"/>
        <v>0</v>
      </c>
      <c r="BN51" s="13">
        <f t="shared" si="1"/>
        <v>0</v>
      </c>
      <c r="BO51" s="13">
        <f t="shared" si="1"/>
        <v>0</v>
      </c>
      <c r="BP51" s="13">
        <f t="shared" si="1"/>
        <v>0</v>
      </c>
      <c r="BQ51" s="13">
        <f t="shared" si="1"/>
        <v>0</v>
      </c>
      <c r="BR51" s="13">
        <f t="shared" si="1"/>
        <v>0</v>
      </c>
      <c r="BS51" s="13">
        <f t="shared" si="1"/>
        <v>0</v>
      </c>
      <c r="BT51" s="13">
        <f t="shared" si="1"/>
        <v>0</v>
      </c>
      <c r="BU51" s="13">
        <f t="shared" si="1"/>
        <v>0</v>
      </c>
      <c r="BV51" s="13">
        <f t="shared" si="1"/>
        <v>0</v>
      </c>
      <c r="BW51" s="13">
        <f t="shared" si="1"/>
        <v>0</v>
      </c>
      <c r="BX51" s="13" t="str">
        <f t="shared" si="1"/>
        <v/>
      </c>
      <c r="BY51" s="13" t="s">
        <v>25</v>
      </c>
      <c r="BZ51" s="13" t="s">
        <v>25</v>
      </c>
      <c r="CA51" s="13" t="s">
        <v>25</v>
      </c>
      <c r="CB51" s="13" t="s">
        <v>25</v>
      </c>
      <c r="CC51" s="13" t="s">
        <v>25</v>
      </c>
      <c r="CL51" s="10">
        <v>201609</v>
      </c>
      <c r="CM51" s="13" t="str">
        <f t="shared" si="2"/>
        <v/>
      </c>
      <c r="CN51" s="13" t="str">
        <f t="shared" si="2"/>
        <v/>
      </c>
      <c r="CO51" s="13" t="str">
        <f t="shared" si="2"/>
        <v/>
      </c>
      <c r="CP51" s="13" t="str">
        <f t="shared" si="2"/>
        <v/>
      </c>
      <c r="CQ51" s="13" t="str">
        <f t="shared" si="2"/>
        <v/>
      </c>
      <c r="CR51" s="13" t="str">
        <f t="shared" si="2"/>
        <v/>
      </c>
      <c r="CS51" s="13" t="str">
        <f t="shared" si="2"/>
        <v/>
      </c>
      <c r="CT51" s="13" t="str">
        <f t="shared" si="2"/>
        <v/>
      </c>
      <c r="CU51" s="13" t="str">
        <f t="shared" si="2"/>
        <v/>
      </c>
      <c r="CV51" s="13" t="str">
        <f t="shared" si="2"/>
        <v/>
      </c>
      <c r="CW51" s="13" t="str">
        <f t="shared" si="2"/>
        <v/>
      </c>
      <c r="CX51" s="13" t="str">
        <f t="shared" si="2"/>
        <v/>
      </c>
      <c r="CY51" s="13" t="str">
        <f t="shared" si="2"/>
        <v/>
      </c>
      <c r="CZ51" s="13" t="str">
        <f t="shared" si="2"/>
        <v/>
      </c>
      <c r="DA51" s="13" t="str">
        <f t="shared" si="2"/>
        <v/>
      </c>
      <c r="DB51" s="13" t="str">
        <f t="shared" si="2"/>
        <v/>
      </c>
      <c r="DC51" s="13" t="str">
        <f t="shared" si="2"/>
        <v/>
      </c>
      <c r="DD51" s="13" t="str">
        <f t="shared" si="2"/>
        <v/>
      </c>
      <c r="DE51" s="13" t="str">
        <f t="shared" si="2"/>
        <v/>
      </c>
      <c r="DF51" s="13" t="str">
        <f t="shared" si="2"/>
        <v/>
      </c>
      <c r="DG51" s="13" t="str">
        <f t="shared" si="2"/>
        <v/>
      </c>
      <c r="DH51" s="13" t="str">
        <f t="shared" si="2"/>
        <v/>
      </c>
      <c r="DI51" s="13" t="str">
        <f t="shared" si="2"/>
        <v/>
      </c>
      <c r="DJ51" s="13" t="str">
        <f t="shared" si="2"/>
        <v/>
      </c>
      <c r="DK51" s="13" t="str">
        <f t="shared" si="2"/>
        <v/>
      </c>
      <c r="DL51" s="13" t="str">
        <f t="shared" si="2"/>
        <v/>
      </c>
      <c r="DM51" s="13" t="str">
        <f t="shared" si="2"/>
        <v/>
      </c>
      <c r="DN51" s="13" t="str">
        <f t="shared" si="2"/>
        <v/>
      </c>
      <c r="DO51" s="13" t="str">
        <f t="shared" si="2"/>
        <v/>
      </c>
      <c r="DP51" s="13" t="str">
        <f t="shared" si="2"/>
        <v/>
      </c>
      <c r="DQ51" s="13" t="s">
        <v>25</v>
      </c>
      <c r="DR51" s="13" t="s">
        <v>25</v>
      </c>
      <c r="DS51" s="13" t="s">
        <v>25</v>
      </c>
      <c r="DT51" s="13" t="s">
        <v>25</v>
      </c>
      <c r="DU51" s="13" t="s">
        <v>25</v>
      </c>
    </row>
    <row r="52" ht="15" customHeight="1" outlineLevel="1" spans="2:125">
      <c r="B52" s="10">
        <v>201612</v>
      </c>
      <c r="C52" s="13">
        <f t="shared" si="0"/>
        <v>0</v>
      </c>
      <c r="D52" s="13">
        <f t="shared" si="0"/>
        <v>0</v>
      </c>
      <c r="E52" s="13">
        <f t="shared" si="0"/>
        <v>0</v>
      </c>
      <c r="F52" s="13">
        <f t="shared" si="0"/>
        <v>1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T52" s="10">
        <v>201612</v>
      </c>
      <c r="AU52" s="13">
        <f t="shared" si="1"/>
        <v>0</v>
      </c>
      <c r="AV52" s="13">
        <f t="shared" si="1"/>
        <v>0</v>
      </c>
      <c r="AW52" s="13">
        <f t="shared" si="1"/>
        <v>0</v>
      </c>
      <c r="AX52" s="13">
        <f t="shared" si="1"/>
        <v>0</v>
      </c>
      <c r="AY52" s="13">
        <f t="shared" si="1"/>
        <v>0</v>
      </c>
      <c r="AZ52" s="13">
        <f t="shared" si="1"/>
        <v>0</v>
      </c>
      <c r="BA52" s="13">
        <f t="shared" si="1"/>
        <v>0</v>
      </c>
      <c r="BB52" s="13">
        <f t="shared" si="1"/>
        <v>0</v>
      </c>
      <c r="BC52" s="13">
        <f t="shared" si="1"/>
        <v>0</v>
      </c>
      <c r="BD52" s="13">
        <f t="shared" si="1"/>
        <v>0</v>
      </c>
      <c r="BE52" s="13">
        <f t="shared" si="1"/>
        <v>0</v>
      </c>
      <c r="BF52" s="13">
        <f t="shared" si="1"/>
        <v>0</v>
      </c>
      <c r="BG52" s="13">
        <f t="shared" si="1"/>
        <v>0</v>
      </c>
      <c r="BH52" s="13">
        <f t="shared" si="1"/>
        <v>0</v>
      </c>
      <c r="BI52" s="13">
        <f t="shared" si="1"/>
        <v>0</v>
      </c>
      <c r="BJ52" s="13">
        <f t="shared" si="1"/>
        <v>0</v>
      </c>
      <c r="BK52" s="13">
        <f t="shared" si="1"/>
        <v>0</v>
      </c>
      <c r="BL52" s="13">
        <f t="shared" si="1"/>
        <v>0</v>
      </c>
      <c r="BM52" s="13">
        <f t="shared" si="1"/>
        <v>0</v>
      </c>
      <c r="BN52" s="13">
        <f t="shared" si="1"/>
        <v>0</v>
      </c>
      <c r="BO52" s="13">
        <f t="shared" si="1"/>
        <v>0</v>
      </c>
      <c r="BP52" s="13">
        <f t="shared" si="1"/>
        <v>0</v>
      </c>
      <c r="BQ52" s="13">
        <f t="shared" si="1"/>
        <v>0</v>
      </c>
      <c r="BR52" s="13">
        <f t="shared" si="1"/>
        <v>0</v>
      </c>
      <c r="BS52" s="13">
        <f t="shared" si="1"/>
        <v>0</v>
      </c>
      <c r="BT52" s="13">
        <f t="shared" si="1"/>
        <v>0</v>
      </c>
      <c r="BU52" s="13">
        <f t="shared" si="1"/>
        <v>0</v>
      </c>
      <c r="BV52" s="13">
        <f t="shared" si="1"/>
        <v>0</v>
      </c>
      <c r="BW52" s="13" t="str">
        <f t="shared" si="1"/>
        <v/>
      </c>
      <c r="BX52" s="13" t="s">
        <v>25</v>
      </c>
      <c r="BY52" s="13" t="s">
        <v>25</v>
      </c>
      <c r="BZ52" s="13" t="s">
        <v>25</v>
      </c>
      <c r="CA52" s="13" t="s">
        <v>25</v>
      </c>
      <c r="CB52" s="13" t="s">
        <v>25</v>
      </c>
      <c r="CC52" s="13" t="s">
        <v>25</v>
      </c>
      <c r="CL52" s="10">
        <v>201612</v>
      </c>
      <c r="CM52" s="13" t="str">
        <f t="shared" si="2"/>
        <v/>
      </c>
      <c r="CN52" s="13" t="str">
        <f t="shared" si="2"/>
        <v/>
      </c>
      <c r="CO52" s="13" t="str">
        <f t="shared" si="2"/>
        <v/>
      </c>
      <c r="CP52" s="13" t="str">
        <f t="shared" si="2"/>
        <v/>
      </c>
      <c r="CQ52" s="13" t="str">
        <f t="shared" si="2"/>
        <v/>
      </c>
      <c r="CR52" s="13" t="str">
        <f t="shared" si="2"/>
        <v/>
      </c>
      <c r="CS52" s="13" t="str">
        <f t="shared" si="2"/>
        <v/>
      </c>
      <c r="CT52" s="13" t="str">
        <f t="shared" si="2"/>
        <v/>
      </c>
      <c r="CU52" s="13" t="str">
        <f t="shared" si="2"/>
        <v/>
      </c>
      <c r="CV52" s="13" t="str">
        <f t="shared" si="2"/>
        <v/>
      </c>
      <c r="CW52" s="13" t="str">
        <f t="shared" si="2"/>
        <v/>
      </c>
      <c r="CX52" s="13" t="str">
        <f t="shared" si="2"/>
        <v/>
      </c>
      <c r="CY52" s="13" t="str">
        <f t="shared" si="2"/>
        <v/>
      </c>
      <c r="CZ52" s="13" t="str">
        <f t="shared" si="2"/>
        <v/>
      </c>
      <c r="DA52" s="13" t="str">
        <f t="shared" si="2"/>
        <v/>
      </c>
      <c r="DB52" s="13" t="str">
        <f t="shared" si="2"/>
        <v/>
      </c>
      <c r="DC52" s="13" t="str">
        <f t="shared" si="2"/>
        <v/>
      </c>
      <c r="DD52" s="13" t="str">
        <f t="shared" si="2"/>
        <v/>
      </c>
      <c r="DE52" s="13" t="str">
        <f t="shared" si="2"/>
        <v/>
      </c>
      <c r="DF52" s="13" t="str">
        <f t="shared" si="2"/>
        <v/>
      </c>
      <c r="DG52" s="13" t="str">
        <f t="shared" si="2"/>
        <v/>
      </c>
      <c r="DH52" s="13" t="str">
        <f t="shared" si="2"/>
        <v/>
      </c>
      <c r="DI52" s="13" t="str">
        <f t="shared" si="2"/>
        <v/>
      </c>
      <c r="DJ52" s="13" t="str">
        <f t="shared" si="2"/>
        <v/>
      </c>
      <c r="DK52" s="13" t="str">
        <f t="shared" si="2"/>
        <v/>
      </c>
      <c r="DL52" s="13" t="str">
        <f t="shared" si="2"/>
        <v/>
      </c>
      <c r="DM52" s="13" t="str">
        <f t="shared" si="2"/>
        <v/>
      </c>
      <c r="DN52" s="13" t="str">
        <f t="shared" si="2"/>
        <v/>
      </c>
      <c r="DO52" s="13" t="str">
        <f t="shared" si="2"/>
        <v/>
      </c>
      <c r="DP52" s="13" t="s">
        <v>25</v>
      </c>
      <c r="DQ52" s="13" t="s">
        <v>25</v>
      </c>
      <c r="DR52" s="13" t="s">
        <v>25</v>
      </c>
      <c r="DS52" s="13" t="s">
        <v>25</v>
      </c>
      <c r="DT52" s="13" t="s">
        <v>25</v>
      </c>
      <c r="DU52" s="13" t="s">
        <v>25</v>
      </c>
    </row>
    <row r="53" ht="15" customHeight="1" outlineLevel="1" spans="2:125">
      <c r="B53" s="10">
        <v>201703</v>
      </c>
      <c r="C53" s="13">
        <f t="shared" si="0"/>
        <v>0</v>
      </c>
      <c r="D53" s="13">
        <f t="shared" si="0"/>
        <v>0</v>
      </c>
      <c r="E53" s="13">
        <f t="shared" si="0"/>
        <v>1.00272336239379</v>
      </c>
      <c r="F53" s="13">
        <f t="shared" si="0"/>
        <v>1</v>
      </c>
      <c r="G53" s="13">
        <f t="shared" si="0"/>
        <v>1</v>
      </c>
      <c r="H53" s="13">
        <f t="shared" si="0"/>
        <v>1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T53" s="10">
        <v>201703</v>
      </c>
      <c r="AU53" s="13">
        <f t="shared" si="1"/>
        <v>0</v>
      </c>
      <c r="AV53" s="13">
        <f t="shared" si="1"/>
        <v>0</v>
      </c>
      <c r="AW53" s="13">
        <f t="shared" si="1"/>
        <v>0</v>
      </c>
      <c r="AX53" s="13">
        <f t="shared" si="1"/>
        <v>0</v>
      </c>
      <c r="AY53" s="13">
        <f t="shared" si="1"/>
        <v>0</v>
      </c>
      <c r="AZ53" s="13">
        <f t="shared" si="1"/>
        <v>0</v>
      </c>
      <c r="BA53" s="13">
        <f t="shared" si="1"/>
        <v>0</v>
      </c>
      <c r="BB53" s="13">
        <f t="shared" si="1"/>
        <v>0</v>
      </c>
      <c r="BC53" s="13">
        <f t="shared" si="1"/>
        <v>0</v>
      </c>
      <c r="BD53" s="13">
        <f t="shared" si="1"/>
        <v>0</v>
      </c>
      <c r="BE53" s="13">
        <f t="shared" si="1"/>
        <v>0</v>
      </c>
      <c r="BF53" s="13">
        <f t="shared" si="1"/>
        <v>0</v>
      </c>
      <c r="BG53" s="13">
        <f t="shared" si="1"/>
        <v>0</v>
      </c>
      <c r="BH53" s="13">
        <f t="shared" si="1"/>
        <v>0</v>
      </c>
      <c r="BI53" s="13">
        <f t="shared" si="1"/>
        <v>0</v>
      </c>
      <c r="BJ53" s="13">
        <f t="shared" si="1"/>
        <v>0</v>
      </c>
      <c r="BK53" s="13">
        <f t="shared" si="1"/>
        <v>0</v>
      </c>
      <c r="BL53" s="13">
        <f t="shared" si="1"/>
        <v>0</v>
      </c>
      <c r="BM53" s="13">
        <f t="shared" si="1"/>
        <v>0</v>
      </c>
      <c r="BN53" s="13">
        <f t="shared" si="1"/>
        <v>0</v>
      </c>
      <c r="BO53" s="13">
        <f t="shared" si="1"/>
        <v>0</v>
      </c>
      <c r="BP53" s="13">
        <f t="shared" si="1"/>
        <v>0</v>
      </c>
      <c r="BQ53" s="13">
        <f t="shared" si="1"/>
        <v>0</v>
      </c>
      <c r="BR53" s="13">
        <f t="shared" si="1"/>
        <v>0</v>
      </c>
      <c r="BS53" s="13">
        <f t="shared" si="1"/>
        <v>0</v>
      </c>
      <c r="BT53" s="13">
        <f t="shared" si="1"/>
        <v>0</v>
      </c>
      <c r="BU53" s="13">
        <f t="shared" si="1"/>
        <v>0</v>
      </c>
      <c r="BV53" s="13" t="str">
        <f t="shared" si="1"/>
        <v/>
      </c>
      <c r="BW53" s="13" t="s">
        <v>25</v>
      </c>
      <c r="BX53" s="13" t="s">
        <v>25</v>
      </c>
      <c r="BY53" s="13" t="s">
        <v>25</v>
      </c>
      <c r="BZ53" s="13" t="s">
        <v>25</v>
      </c>
      <c r="CA53" s="13" t="s">
        <v>25</v>
      </c>
      <c r="CB53" s="13" t="s">
        <v>25</v>
      </c>
      <c r="CC53" s="13" t="s">
        <v>25</v>
      </c>
      <c r="CL53" s="10">
        <v>201703</v>
      </c>
      <c r="CM53" s="13" t="str">
        <f t="shared" si="2"/>
        <v/>
      </c>
      <c r="CN53" s="13" t="str">
        <f t="shared" si="2"/>
        <v/>
      </c>
      <c r="CO53" s="13" t="str">
        <f t="shared" si="2"/>
        <v/>
      </c>
      <c r="CP53" s="13" t="str">
        <f t="shared" si="2"/>
        <v/>
      </c>
      <c r="CQ53" s="13" t="str">
        <f t="shared" si="2"/>
        <v/>
      </c>
      <c r="CR53" s="13" t="str">
        <f t="shared" si="2"/>
        <v/>
      </c>
      <c r="CS53" s="13" t="str">
        <f t="shared" si="2"/>
        <v/>
      </c>
      <c r="CT53" s="13" t="str">
        <f t="shared" si="2"/>
        <v/>
      </c>
      <c r="CU53" s="13" t="str">
        <f t="shared" si="2"/>
        <v/>
      </c>
      <c r="CV53" s="13" t="str">
        <f t="shared" si="2"/>
        <v/>
      </c>
      <c r="CW53" s="13" t="str">
        <f t="shared" si="2"/>
        <v/>
      </c>
      <c r="CX53" s="13" t="str">
        <f t="shared" si="2"/>
        <v/>
      </c>
      <c r="CY53" s="13" t="str">
        <f t="shared" si="2"/>
        <v/>
      </c>
      <c r="CZ53" s="13" t="str">
        <f t="shared" si="2"/>
        <v/>
      </c>
      <c r="DA53" s="13" t="str">
        <f t="shared" si="2"/>
        <v/>
      </c>
      <c r="DB53" s="13" t="str">
        <f t="shared" si="2"/>
        <v/>
      </c>
      <c r="DC53" s="13" t="str">
        <f t="shared" si="2"/>
        <v/>
      </c>
      <c r="DD53" s="13" t="str">
        <f t="shared" si="2"/>
        <v/>
      </c>
      <c r="DE53" s="13" t="str">
        <f t="shared" si="2"/>
        <v/>
      </c>
      <c r="DF53" s="13" t="str">
        <f t="shared" si="2"/>
        <v/>
      </c>
      <c r="DG53" s="13" t="str">
        <f t="shared" si="2"/>
        <v/>
      </c>
      <c r="DH53" s="13" t="str">
        <f t="shared" si="2"/>
        <v/>
      </c>
      <c r="DI53" s="13" t="str">
        <f t="shared" si="2"/>
        <v/>
      </c>
      <c r="DJ53" s="13" t="str">
        <f t="shared" si="2"/>
        <v/>
      </c>
      <c r="DK53" s="13" t="str">
        <f t="shared" si="2"/>
        <v/>
      </c>
      <c r="DL53" s="13" t="str">
        <f t="shared" si="2"/>
        <v/>
      </c>
      <c r="DM53" s="13" t="str">
        <f t="shared" si="2"/>
        <v/>
      </c>
      <c r="DN53" s="13" t="str">
        <f t="shared" si="2"/>
        <v/>
      </c>
      <c r="DO53" s="13" t="s">
        <v>25</v>
      </c>
      <c r="DP53" s="13" t="s">
        <v>25</v>
      </c>
      <c r="DQ53" s="13" t="s">
        <v>25</v>
      </c>
      <c r="DR53" s="13" t="s">
        <v>25</v>
      </c>
      <c r="DS53" s="13" t="s">
        <v>25</v>
      </c>
      <c r="DT53" s="13" t="s">
        <v>25</v>
      </c>
      <c r="DU53" s="13" t="s">
        <v>25</v>
      </c>
    </row>
    <row r="54" ht="15" customHeight="1" outlineLevel="1" spans="2:125">
      <c r="B54" s="10">
        <v>201706</v>
      </c>
      <c r="C54" s="13">
        <f t="shared" si="0"/>
        <v>277.186604046168</v>
      </c>
      <c r="D54" s="13">
        <f t="shared" si="0"/>
        <v>1.00856449066081</v>
      </c>
      <c r="E54" s="13">
        <f t="shared" si="0"/>
        <v>1.00160118767563</v>
      </c>
      <c r="F54" s="13">
        <f t="shared" si="0"/>
        <v>1</v>
      </c>
      <c r="G54" s="13">
        <f t="shared" ref="G54:AC69" si="3">IFERROR(IF(H15="","",H15/G15),0)</f>
        <v>0.999874279814484</v>
      </c>
      <c r="H54" s="13">
        <f t="shared" si="3"/>
        <v>1.00016857184949</v>
      </c>
      <c r="I54" s="13">
        <f t="shared" si="3"/>
        <v>0.999997960576303</v>
      </c>
      <c r="J54" s="13">
        <f t="shared" si="3"/>
        <v>1</v>
      </c>
      <c r="K54" s="13">
        <f t="shared" si="3"/>
        <v>1</v>
      </c>
      <c r="L54" s="13">
        <f t="shared" si="3"/>
        <v>1</v>
      </c>
      <c r="M54" s="13">
        <f t="shared" si="3"/>
        <v>1</v>
      </c>
      <c r="N54" s="13">
        <f t="shared" si="3"/>
        <v>1</v>
      </c>
      <c r="O54" s="13">
        <f t="shared" si="3"/>
        <v>1</v>
      </c>
      <c r="P54" s="13">
        <f t="shared" si="3"/>
        <v>1</v>
      </c>
      <c r="Q54" s="13">
        <f t="shared" si="3"/>
        <v>1</v>
      </c>
      <c r="R54" s="13">
        <f t="shared" si="3"/>
        <v>1</v>
      </c>
      <c r="S54" s="13">
        <f t="shared" si="3"/>
        <v>1</v>
      </c>
      <c r="T54" s="13">
        <f t="shared" si="3"/>
        <v>1</v>
      </c>
      <c r="U54" s="13">
        <f t="shared" si="3"/>
        <v>1</v>
      </c>
      <c r="V54" s="13">
        <f t="shared" si="3"/>
        <v>1</v>
      </c>
      <c r="W54" s="13">
        <f t="shared" si="3"/>
        <v>1</v>
      </c>
      <c r="X54" s="13">
        <f t="shared" si="3"/>
        <v>1</v>
      </c>
      <c r="Y54" s="13">
        <f t="shared" si="3"/>
        <v>1</v>
      </c>
      <c r="Z54" s="13">
        <f t="shared" si="3"/>
        <v>1</v>
      </c>
      <c r="AA54" s="13">
        <f t="shared" si="3"/>
        <v>1</v>
      </c>
      <c r="AB54" s="13">
        <f t="shared" si="3"/>
        <v>1</v>
      </c>
      <c r="AC54" s="13" t="str">
        <f t="shared" si="3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T54" s="10">
        <v>201706</v>
      </c>
      <c r="AU54" s="13">
        <f t="shared" si="1"/>
        <v>0</v>
      </c>
      <c r="AV54" s="13">
        <f t="shared" si="1"/>
        <v>0</v>
      </c>
      <c r="AW54" s="13">
        <f t="shared" si="1"/>
        <v>0</v>
      </c>
      <c r="AX54" s="13">
        <f t="shared" si="1"/>
        <v>0</v>
      </c>
      <c r="AY54" s="13">
        <f t="shared" ref="AY54:AY76" si="4">IFERROR(IF(AZ15="","",AZ15/AY15),0)</f>
        <v>0</v>
      </c>
      <c r="AZ54" s="13">
        <f t="shared" ref="AZ54:AZ75" si="5">IFERROR(IF(BA15="","",BA15/AZ15),0)</f>
        <v>0</v>
      </c>
      <c r="BA54" s="13">
        <f t="shared" ref="BA54:BA74" si="6">IFERROR(IF(BB15="","",BB15/BA15),0)</f>
        <v>0</v>
      </c>
      <c r="BB54" s="13">
        <f t="shared" ref="BB54:BB73" si="7">IFERROR(IF(BC15="","",BC15/BB15),0)</f>
        <v>0</v>
      </c>
      <c r="BC54" s="13">
        <f t="shared" ref="BC54:BC72" si="8">IFERROR(IF(BD15="","",BD15/BC15),0)</f>
        <v>0</v>
      </c>
      <c r="BD54" s="13">
        <f t="shared" ref="BD54:BD71" si="9">IFERROR(IF(BE15="","",BE15/BD15),0)</f>
        <v>0</v>
      </c>
      <c r="BE54" s="13">
        <f t="shared" ref="BE54:BE70" si="10">IFERROR(IF(BF15="","",BF15/BE15),0)</f>
        <v>0</v>
      </c>
      <c r="BF54" s="13">
        <f t="shared" ref="BF54:BF69" si="11">IFERROR(IF(BG15="","",BG15/BF15),0)</f>
        <v>0</v>
      </c>
      <c r="BG54" s="13">
        <f t="shared" ref="BG54:BG68" si="12">IFERROR(IF(BH15="","",BH15/BG15),0)</f>
        <v>0</v>
      </c>
      <c r="BH54" s="13">
        <f t="shared" ref="BH54:BH67" si="13">IFERROR(IF(BI15="","",BI15/BH15),0)</f>
        <v>0</v>
      </c>
      <c r="BI54" s="13">
        <f t="shared" ref="BI54:BI66" si="14">IFERROR(IF(BJ15="","",BJ15/BI15),0)</f>
        <v>0</v>
      </c>
      <c r="BJ54" s="13">
        <f t="shared" ref="BJ54:BJ65" si="15">IFERROR(IF(BK15="","",BK15/BJ15),0)</f>
        <v>0</v>
      </c>
      <c r="BK54" s="13">
        <f t="shared" ref="BK54:BK64" si="16">IFERROR(IF(BL15="","",BL15/BK15),0)</f>
        <v>0</v>
      </c>
      <c r="BL54" s="13">
        <f t="shared" ref="BL54:BL63" si="17">IFERROR(IF(BM15="","",BM15/BL15),0)</f>
        <v>0</v>
      </c>
      <c r="BM54" s="13">
        <f t="shared" ref="BM54:BM62" si="18">IFERROR(IF(BN15="","",BN15/BM15),0)</f>
        <v>0</v>
      </c>
      <c r="BN54" s="13">
        <f t="shared" ref="BN54:BN61" si="19">IFERROR(IF(BO15="","",BO15/BN15),0)</f>
        <v>0</v>
      </c>
      <c r="BO54" s="13">
        <f t="shared" ref="BO54:BO60" si="20">IFERROR(IF(BP15="","",BP15/BO15),0)</f>
        <v>0</v>
      </c>
      <c r="BP54" s="13">
        <f t="shared" ref="BP54:BP59" si="21">IFERROR(IF(BQ15="","",BQ15/BP15),0)</f>
        <v>0</v>
      </c>
      <c r="BQ54" s="13">
        <f t="shared" ref="BQ54:BQ58" si="22">IFERROR(IF(BR15="","",BR15/BQ15),0)</f>
        <v>0</v>
      </c>
      <c r="BR54" s="13">
        <f t="shared" ref="BR54:BR57" si="23">IFERROR(IF(BS15="","",BS15/BR15),0)</f>
        <v>0</v>
      </c>
      <c r="BS54" s="13">
        <f t="shared" ref="BS54:BS56" si="24">IFERROR(IF(BT15="","",BT15/BS15),0)</f>
        <v>0</v>
      </c>
      <c r="BT54" s="13">
        <f t="shared" ref="BT54:BT55" si="25">IFERROR(IF(BU15="","",BU15/BT15),0)</f>
        <v>0</v>
      </c>
      <c r="BU54" s="13" t="str">
        <f t="shared" ref="BU54" si="26">IFERROR(IF(BV15="","",BV15/BU15),0)</f>
        <v/>
      </c>
      <c r="BV54" s="13" t="s">
        <v>25</v>
      </c>
      <c r="BW54" s="13" t="s">
        <v>25</v>
      </c>
      <c r="BX54" s="13" t="s">
        <v>25</v>
      </c>
      <c r="BY54" s="13" t="s">
        <v>25</v>
      </c>
      <c r="BZ54" s="13" t="s">
        <v>25</v>
      </c>
      <c r="CA54" s="13" t="s">
        <v>25</v>
      </c>
      <c r="CB54" s="13" t="s">
        <v>25</v>
      </c>
      <c r="CC54" s="13" t="s">
        <v>25</v>
      </c>
      <c r="CL54" s="10">
        <v>201706</v>
      </c>
      <c r="CM54" s="13" t="str">
        <f t="shared" si="2"/>
        <v/>
      </c>
      <c r="CN54" s="13" t="str">
        <f t="shared" si="2"/>
        <v/>
      </c>
      <c r="CO54" s="13" t="str">
        <f t="shared" si="2"/>
        <v/>
      </c>
      <c r="CP54" s="13" t="str">
        <f t="shared" si="2"/>
        <v/>
      </c>
      <c r="CQ54" s="13" t="str">
        <f t="shared" ref="CQ54:DM69" si="27">IFERROR(IF(CR15="","",CR15/CQ15),0)</f>
        <v/>
      </c>
      <c r="CR54" s="13" t="str">
        <f t="shared" si="27"/>
        <v/>
      </c>
      <c r="CS54" s="13" t="str">
        <f t="shared" si="27"/>
        <v/>
      </c>
      <c r="CT54" s="13" t="str">
        <f t="shared" si="27"/>
        <v/>
      </c>
      <c r="CU54" s="13" t="str">
        <f t="shared" si="27"/>
        <v/>
      </c>
      <c r="CV54" s="13" t="str">
        <f t="shared" si="27"/>
        <v/>
      </c>
      <c r="CW54" s="13" t="str">
        <f t="shared" si="27"/>
        <v/>
      </c>
      <c r="CX54" s="13" t="str">
        <f t="shared" si="27"/>
        <v/>
      </c>
      <c r="CY54" s="13" t="str">
        <f t="shared" si="27"/>
        <v/>
      </c>
      <c r="CZ54" s="13" t="str">
        <f t="shared" si="27"/>
        <v/>
      </c>
      <c r="DA54" s="13" t="str">
        <f t="shared" si="27"/>
        <v/>
      </c>
      <c r="DB54" s="13" t="str">
        <f t="shared" si="27"/>
        <v/>
      </c>
      <c r="DC54" s="13" t="str">
        <f t="shared" si="27"/>
        <v/>
      </c>
      <c r="DD54" s="13" t="str">
        <f t="shared" si="27"/>
        <v/>
      </c>
      <c r="DE54" s="13" t="str">
        <f t="shared" si="27"/>
        <v/>
      </c>
      <c r="DF54" s="13" t="str">
        <f t="shared" si="27"/>
        <v/>
      </c>
      <c r="DG54" s="13" t="str">
        <f t="shared" si="27"/>
        <v/>
      </c>
      <c r="DH54" s="13" t="str">
        <f t="shared" si="27"/>
        <v/>
      </c>
      <c r="DI54" s="13" t="str">
        <f t="shared" si="27"/>
        <v/>
      </c>
      <c r="DJ54" s="13" t="str">
        <f t="shared" si="27"/>
        <v/>
      </c>
      <c r="DK54" s="13" t="str">
        <f t="shared" si="27"/>
        <v/>
      </c>
      <c r="DL54" s="13" t="str">
        <f t="shared" si="27"/>
        <v/>
      </c>
      <c r="DM54" s="13" t="str">
        <f t="shared" si="27"/>
        <v/>
      </c>
      <c r="DN54" s="13" t="s">
        <v>25</v>
      </c>
      <c r="DO54" s="13" t="s">
        <v>25</v>
      </c>
      <c r="DP54" s="13" t="s">
        <v>25</v>
      </c>
      <c r="DQ54" s="13" t="s">
        <v>25</v>
      </c>
      <c r="DR54" s="13" t="s">
        <v>25</v>
      </c>
      <c r="DS54" s="13" t="s">
        <v>25</v>
      </c>
      <c r="DT54" s="13" t="s">
        <v>25</v>
      </c>
      <c r="DU54" s="13" t="s">
        <v>25</v>
      </c>
    </row>
    <row r="55" ht="15" customHeight="1" outlineLevel="1" spans="2:125">
      <c r="B55" s="10">
        <v>201709</v>
      </c>
      <c r="C55" s="13">
        <f t="shared" ref="C55:M70" si="28">IFERROR(IF(D16="","",D16/C16),0)</f>
        <v>0</v>
      </c>
      <c r="D55" s="13">
        <f t="shared" si="28"/>
        <v>0</v>
      </c>
      <c r="E55" s="13">
        <f t="shared" si="28"/>
        <v>0</v>
      </c>
      <c r="F55" s="13">
        <f t="shared" si="28"/>
        <v>0</v>
      </c>
      <c r="G55" s="13">
        <f t="shared" si="3"/>
        <v>0</v>
      </c>
      <c r="H55" s="13">
        <f t="shared" si="3"/>
        <v>0</v>
      </c>
      <c r="I55" s="13">
        <f t="shared" si="3"/>
        <v>0</v>
      </c>
      <c r="J55" s="13">
        <f t="shared" si="3"/>
        <v>0</v>
      </c>
      <c r="K55" s="13">
        <f t="shared" si="3"/>
        <v>0</v>
      </c>
      <c r="L55" s="13">
        <f t="shared" si="3"/>
        <v>0</v>
      </c>
      <c r="M55" s="13">
        <f t="shared" si="3"/>
        <v>0</v>
      </c>
      <c r="N55" s="13">
        <f t="shared" si="3"/>
        <v>0</v>
      </c>
      <c r="O55" s="13">
        <f t="shared" si="3"/>
        <v>0</v>
      </c>
      <c r="P55" s="13">
        <f t="shared" si="3"/>
        <v>0</v>
      </c>
      <c r="Q55" s="13">
        <f t="shared" si="3"/>
        <v>0</v>
      </c>
      <c r="R55" s="13">
        <f t="shared" si="3"/>
        <v>0</v>
      </c>
      <c r="S55" s="13">
        <f t="shared" si="3"/>
        <v>0</v>
      </c>
      <c r="T55" s="13">
        <f t="shared" si="3"/>
        <v>0</v>
      </c>
      <c r="U55" s="13">
        <f t="shared" si="3"/>
        <v>0</v>
      </c>
      <c r="V55" s="13">
        <f t="shared" si="3"/>
        <v>0</v>
      </c>
      <c r="W55" s="13">
        <f t="shared" si="3"/>
        <v>0</v>
      </c>
      <c r="X55" s="13">
        <f t="shared" si="3"/>
        <v>0</v>
      </c>
      <c r="Y55" s="13">
        <f t="shared" si="3"/>
        <v>0</v>
      </c>
      <c r="Z55" s="13">
        <f t="shared" si="3"/>
        <v>0</v>
      </c>
      <c r="AA55" s="13">
        <f t="shared" si="3"/>
        <v>0</v>
      </c>
      <c r="AB55" s="13" t="str">
        <f t="shared" si="3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T55" s="10">
        <v>201709</v>
      </c>
      <c r="AU55" s="13">
        <f t="shared" ref="AU55:AU80" si="29">IFERROR(IF(AV16="","",AV16/AU16),0)</f>
        <v>0</v>
      </c>
      <c r="AV55" s="13">
        <f t="shared" ref="AV55:AV79" si="30">IFERROR(IF(AW16="","",AW16/AV16),0)</f>
        <v>0</v>
      </c>
      <c r="AW55" s="13">
        <f t="shared" ref="AW55:AW78" si="31">IFERROR(IF(AX16="","",AX16/AW16),0)</f>
        <v>0</v>
      </c>
      <c r="AX55" s="13">
        <f t="shared" ref="AX55:AX77" si="32">IFERROR(IF(AY16="","",AY16/AX16),0)</f>
        <v>0</v>
      </c>
      <c r="AY55" s="13">
        <f t="shared" si="4"/>
        <v>0</v>
      </c>
      <c r="AZ55" s="13">
        <f t="shared" si="5"/>
        <v>0</v>
      </c>
      <c r="BA55" s="13">
        <f t="shared" si="6"/>
        <v>0</v>
      </c>
      <c r="BB55" s="13">
        <f t="shared" si="7"/>
        <v>0</v>
      </c>
      <c r="BC55" s="13">
        <f t="shared" si="8"/>
        <v>0</v>
      </c>
      <c r="BD55" s="13">
        <f t="shared" si="9"/>
        <v>0</v>
      </c>
      <c r="BE55" s="13">
        <f t="shared" si="10"/>
        <v>0</v>
      </c>
      <c r="BF55" s="13">
        <f t="shared" si="11"/>
        <v>0</v>
      </c>
      <c r="BG55" s="13">
        <f t="shared" si="12"/>
        <v>0</v>
      </c>
      <c r="BH55" s="13">
        <f t="shared" si="13"/>
        <v>0</v>
      </c>
      <c r="BI55" s="13">
        <f t="shared" si="14"/>
        <v>0</v>
      </c>
      <c r="BJ55" s="13">
        <f t="shared" si="15"/>
        <v>0</v>
      </c>
      <c r="BK55" s="13">
        <f t="shared" si="16"/>
        <v>0</v>
      </c>
      <c r="BL55" s="13">
        <f t="shared" si="17"/>
        <v>0</v>
      </c>
      <c r="BM55" s="13">
        <f t="shared" si="18"/>
        <v>0</v>
      </c>
      <c r="BN55" s="13">
        <f t="shared" si="19"/>
        <v>0</v>
      </c>
      <c r="BO55" s="13">
        <f t="shared" si="20"/>
        <v>0</v>
      </c>
      <c r="BP55" s="13">
        <f t="shared" si="21"/>
        <v>0</v>
      </c>
      <c r="BQ55" s="13">
        <f t="shared" si="22"/>
        <v>0</v>
      </c>
      <c r="BR55" s="13">
        <f t="shared" si="23"/>
        <v>0</v>
      </c>
      <c r="BS55" s="13">
        <f t="shared" si="24"/>
        <v>0</v>
      </c>
      <c r="BT55" s="13" t="str">
        <f t="shared" si="25"/>
        <v/>
      </c>
      <c r="BU55" s="13" t="s">
        <v>25</v>
      </c>
      <c r="BV55" s="13" t="s">
        <v>25</v>
      </c>
      <c r="BW55" s="13" t="s">
        <v>25</v>
      </c>
      <c r="BX55" s="13" t="s">
        <v>25</v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L55" s="10">
        <v>201709</v>
      </c>
      <c r="CM55" s="13" t="str">
        <f t="shared" ref="CM55:CW70" si="33">IFERROR(IF(CN16="","",CN16/CM16),0)</f>
        <v/>
      </c>
      <c r="CN55" s="13" t="str">
        <f t="shared" si="33"/>
        <v/>
      </c>
      <c r="CO55" s="13" t="str">
        <f t="shared" si="33"/>
        <v/>
      </c>
      <c r="CP55" s="13" t="str">
        <f t="shared" si="33"/>
        <v/>
      </c>
      <c r="CQ55" s="13" t="str">
        <f t="shared" si="27"/>
        <v/>
      </c>
      <c r="CR55" s="13" t="str">
        <f t="shared" si="27"/>
        <v/>
      </c>
      <c r="CS55" s="13" t="str">
        <f t="shared" si="27"/>
        <v/>
      </c>
      <c r="CT55" s="13" t="str">
        <f t="shared" si="27"/>
        <v/>
      </c>
      <c r="CU55" s="13" t="str">
        <f t="shared" si="27"/>
        <v/>
      </c>
      <c r="CV55" s="13" t="str">
        <f t="shared" si="27"/>
        <v/>
      </c>
      <c r="CW55" s="13" t="str">
        <f t="shared" si="27"/>
        <v/>
      </c>
      <c r="CX55" s="13" t="str">
        <f t="shared" si="27"/>
        <v/>
      </c>
      <c r="CY55" s="13" t="str">
        <f t="shared" si="27"/>
        <v/>
      </c>
      <c r="CZ55" s="13" t="str">
        <f t="shared" si="27"/>
        <v/>
      </c>
      <c r="DA55" s="13" t="str">
        <f t="shared" si="27"/>
        <v/>
      </c>
      <c r="DB55" s="13" t="str">
        <f t="shared" si="27"/>
        <v/>
      </c>
      <c r="DC55" s="13" t="str">
        <f t="shared" si="27"/>
        <v/>
      </c>
      <c r="DD55" s="13" t="str">
        <f t="shared" si="27"/>
        <v/>
      </c>
      <c r="DE55" s="13" t="str">
        <f t="shared" si="27"/>
        <v/>
      </c>
      <c r="DF55" s="13" t="str">
        <f t="shared" si="27"/>
        <v/>
      </c>
      <c r="DG55" s="13" t="str">
        <f t="shared" si="27"/>
        <v/>
      </c>
      <c r="DH55" s="13" t="str">
        <f t="shared" si="27"/>
        <v/>
      </c>
      <c r="DI55" s="13" t="str">
        <f t="shared" si="27"/>
        <v/>
      </c>
      <c r="DJ55" s="13" t="str">
        <f t="shared" si="27"/>
        <v/>
      </c>
      <c r="DK55" s="13" t="str">
        <f t="shared" si="27"/>
        <v/>
      </c>
      <c r="DL55" s="13" t="str">
        <f t="shared" si="27"/>
        <v/>
      </c>
      <c r="DM55" s="13" t="s">
        <v>25</v>
      </c>
      <c r="DN55" s="13" t="s">
        <v>25</v>
      </c>
      <c r="DO55" s="13" t="s">
        <v>25</v>
      </c>
      <c r="DP55" s="13" t="s">
        <v>25</v>
      </c>
      <c r="DQ55" s="13" t="s">
        <v>25</v>
      </c>
      <c r="DR55" s="13" t="s">
        <v>25</v>
      </c>
      <c r="DS55" s="13" t="s">
        <v>25</v>
      </c>
      <c r="DT55" s="13" t="s">
        <v>25</v>
      </c>
      <c r="DU55" s="13" t="s">
        <v>25</v>
      </c>
    </row>
    <row r="56" ht="15" customHeight="1" outlineLevel="1" spans="2:125">
      <c r="B56" s="10">
        <v>201712</v>
      </c>
      <c r="C56" s="13">
        <f t="shared" si="28"/>
        <v>0</v>
      </c>
      <c r="D56" s="13">
        <f t="shared" si="28"/>
        <v>0</v>
      </c>
      <c r="E56" s="13">
        <f t="shared" si="28"/>
        <v>0</v>
      </c>
      <c r="F56" s="13">
        <f t="shared" si="28"/>
        <v>1</v>
      </c>
      <c r="G56" s="13">
        <f t="shared" si="3"/>
        <v>1</v>
      </c>
      <c r="H56" s="13">
        <f t="shared" si="3"/>
        <v>1</v>
      </c>
      <c r="I56" s="13">
        <f t="shared" si="3"/>
        <v>1</v>
      </c>
      <c r="J56" s="13">
        <f t="shared" si="3"/>
        <v>1</v>
      </c>
      <c r="K56" s="13">
        <f t="shared" si="3"/>
        <v>1</v>
      </c>
      <c r="L56" s="13">
        <f t="shared" si="3"/>
        <v>1</v>
      </c>
      <c r="M56" s="13">
        <f t="shared" si="3"/>
        <v>1</v>
      </c>
      <c r="N56" s="13">
        <f t="shared" si="3"/>
        <v>1</v>
      </c>
      <c r="O56" s="13">
        <f t="shared" si="3"/>
        <v>1</v>
      </c>
      <c r="P56" s="13">
        <f t="shared" si="3"/>
        <v>1</v>
      </c>
      <c r="Q56" s="13">
        <f t="shared" si="3"/>
        <v>1</v>
      </c>
      <c r="R56" s="13">
        <f t="shared" si="3"/>
        <v>1</v>
      </c>
      <c r="S56" s="13">
        <f t="shared" si="3"/>
        <v>1</v>
      </c>
      <c r="T56" s="13">
        <f t="shared" si="3"/>
        <v>1</v>
      </c>
      <c r="U56" s="13">
        <f t="shared" si="3"/>
        <v>1</v>
      </c>
      <c r="V56" s="13">
        <f t="shared" si="3"/>
        <v>1</v>
      </c>
      <c r="W56" s="13">
        <f t="shared" si="3"/>
        <v>1</v>
      </c>
      <c r="X56" s="13">
        <f t="shared" si="3"/>
        <v>1</v>
      </c>
      <c r="Y56" s="13">
        <f t="shared" si="3"/>
        <v>1</v>
      </c>
      <c r="Z56" s="13">
        <f t="shared" si="3"/>
        <v>1</v>
      </c>
      <c r="AA56" s="13" t="str">
        <f t="shared" si="3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T56" s="10">
        <v>201712</v>
      </c>
      <c r="AU56" s="13">
        <f t="shared" si="29"/>
        <v>0</v>
      </c>
      <c r="AV56" s="13">
        <f t="shared" si="30"/>
        <v>0</v>
      </c>
      <c r="AW56" s="13">
        <f t="shared" si="31"/>
        <v>0</v>
      </c>
      <c r="AX56" s="13">
        <f t="shared" si="32"/>
        <v>0</v>
      </c>
      <c r="AY56" s="13">
        <f t="shared" si="4"/>
        <v>0</v>
      </c>
      <c r="AZ56" s="13">
        <f t="shared" si="5"/>
        <v>0</v>
      </c>
      <c r="BA56" s="13">
        <f t="shared" si="6"/>
        <v>0</v>
      </c>
      <c r="BB56" s="13">
        <f t="shared" si="7"/>
        <v>0</v>
      </c>
      <c r="BC56" s="13">
        <f t="shared" si="8"/>
        <v>0</v>
      </c>
      <c r="BD56" s="13">
        <f t="shared" si="9"/>
        <v>0</v>
      </c>
      <c r="BE56" s="13">
        <f t="shared" si="10"/>
        <v>0</v>
      </c>
      <c r="BF56" s="13">
        <f t="shared" si="11"/>
        <v>0</v>
      </c>
      <c r="BG56" s="13">
        <f t="shared" si="12"/>
        <v>0</v>
      </c>
      <c r="BH56" s="13">
        <f t="shared" si="13"/>
        <v>0</v>
      </c>
      <c r="BI56" s="13">
        <f t="shared" si="14"/>
        <v>0</v>
      </c>
      <c r="BJ56" s="13">
        <f t="shared" si="15"/>
        <v>0</v>
      </c>
      <c r="BK56" s="13">
        <f t="shared" si="16"/>
        <v>0</v>
      </c>
      <c r="BL56" s="13">
        <f t="shared" si="17"/>
        <v>0</v>
      </c>
      <c r="BM56" s="13">
        <f t="shared" si="18"/>
        <v>0</v>
      </c>
      <c r="BN56" s="13">
        <f t="shared" si="19"/>
        <v>0</v>
      </c>
      <c r="BO56" s="13">
        <f t="shared" si="20"/>
        <v>0</v>
      </c>
      <c r="BP56" s="13">
        <f t="shared" si="21"/>
        <v>0</v>
      </c>
      <c r="BQ56" s="13">
        <f t="shared" si="22"/>
        <v>0</v>
      </c>
      <c r="BR56" s="13">
        <f t="shared" si="23"/>
        <v>0</v>
      </c>
      <c r="BS56" s="13" t="str">
        <f t="shared" si="24"/>
        <v/>
      </c>
      <c r="BT56" s="13" t="s">
        <v>25</v>
      </c>
      <c r="BU56" s="13" t="s">
        <v>25</v>
      </c>
      <c r="BV56" s="13" t="s">
        <v>25</v>
      </c>
      <c r="BW56" s="13" t="s">
        <v>25</v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L56" s="10">
        <v>201712</v>
      </c>
      <c r="CM56" s="13" t="str">
        <f t="shared" si="33"/>
        <v/>
      </c>
      <c r="CN56" s="13" t="str">
        <f t="shared" si="33"/>
        <v/>
      </c>
      <c r="CO56" s="13" t="str">
        <f t="shared" si="33"/>
        <v/>
      </c>
      <c r="CP56" s="13" t="str">
        <f t="shared" si="33"/>
        <v/>
      </c>
      <c r="CQ56" s="13" t="str">
        <f t="shared" si="27"/>
        <v/>
      </c>
      <c r="CR56" s="13" t="str">
        <f t="shared" si="27"/>
        <v/>
      </c>
      <c r="CS56" s="13" t="str">
        <f t="shared" si="27"/>
        <v/>
      </c>
      <c r="CT56" s="13" t="str">
        <f t="shared" si="27"/>
        <v/>
      </c>
      <c r="CU56" s="13" t="str">
        <f t="shared" si="27"/>
        <v/>
      </c>
      <c r="CV56" s="13" t="str">
        <f t="shared" si="27"/>
        <v/>
      </c>
      <c r="CW56" s="13" t="str">
        <f t="shared" si="27"/>
        <v/>
      </c>
      <c r="CX56" s="13" t="str">
        <f t="shared" si="27"/>
        <v/>
      </c>
      <c r="CY56" s="13" t="str">
        <f t="shared" si="27"/>
        <v/>
      </c>
      <c r="CZ56" s="13" t="str">
        <f t="shared" si="27"/>
        <v/>
      </c>
      <c r="DA56" s="13" t="str">
        <f t="shared" si="27"/>
        <v/>
      </c>
      <c r="DB56" s="13" t="str">
        <f t="shared" si="27"/>
        <v/>
      </c>
      <c r="DC56" s="13" t="str">
        <f t="shared" si="27"/>
        <v/>
      </c>
      <c r="DD56" s="13" t="str">
        <f t="shared" si="27"/>
        <v/>
      </c>
      <c r="DE56" s="13" t="str">
        <f t="shared" si="27"/>
        <v/>
      </c>
      <c r="DF56" s="13" t="str">
        <f t="shared" si="27"/>
        <v/>
      </c>
      <c r="DG56" s="13" t="str">
        <f t="shared" si="27"/>
        <v/>
      </c>
      <c r="DH56" s="13" t="str">
        <f t="shared" si="27"/>
        <v/>
      </c>
      <c r="DI56" s="13" t="str">
        <f t="shared" si="27"/>
        <v/>
      </c>
      <c r="DJ56" s="13" t="str">
        <f t="shared" si="27"/>
        <v/>
      </c>
      <c r="DK56" s="13" t="str">
        <f t="shared" si="27"/>
        <v/>
      </c>
      <c r="DL56" s="13" t="s">
        <v>25</v>
      </c>
      <c r="DM56" s="13" t="s">
        <v>25</v>
      </c>
      <c r="DN56" s="13" t="s">
        <v>25</v>
      </c>
      <c r="DO56" s="13" t="s">
        <v>25</v>
      </c>
      <c r="DP56" s="13" t="s">
        <v>25</v>
      </c>
      <c r="DQ56" s="13" t="s">
        <v>25</v>
      </c>
      <c r="DR56" s="13" t="s">
        <v>25</v>
      </c>
      <c r="DS56" s="13" t="s">
        <v>25</v>
      </c>
      <c r="DT56" s="13" t="s">
        <v>25</v>
      </c>
      <c r="DU56" s="13" t="s">
        <v>25</v>
      </c>
    </row>
    <row r="57" ht="15" customHeight="1" outlineLevel="1" spans="2:125">
      <c r="B57" s="10">
        <v>201803</v>
      </c>
      <c r="C57" s="13">
        <f t="shared" si="28"/>
        <v>0</v>
      </c>
      <c r="D57" s="13">
        <f t="shared" si="28"/>
        <v>0</v>
      </c>
      <c r="E57" s="13">
        <f t="shared" si="28"/>
        <v>1.00125684462417</v>
      </c>
      <c r="F57" s="13">
        <f t="shared" si="28"/>
        <v>1</v>
      </c>
      <c r="G57" s="13">
        <f t="shared" si="3"/>
        <v>1</v>
      </c>
      <c r="H57" s="13">
        <f t="shared" si="3"/>
        <v>1</v>
      </c>
      <c r="I57" s="13">
        <f t="shared" si="3"/>
        <v>1</v>
      </c>
      <c r="J57" s="13">
        <f t="shared" si="3"/>
        <v>1</v>
      </c>
      <c r="K57" s="13">
        <f t="shared" si="3"/>
        <v>1</v>
      </c>
      <c r="L57" s="13">
        <f t="shared" si="3"/>
        <v>1</v>
      </c>
      <c r="M57" s="13">
        <f t="shared" si="3"/>
        <v>1</v>
      </c>
      <c r="N57" s="13">
        <f t="shared" si="3"/>
        <v>1</v>
      </c>
      <c r="O57" s="13">
        <f t="shared" si="3"/>
        <v>1</v>
      </c>
      <c r="P57" s="13">
        <f t="shared" si="3"/>
        <v>1</v>
      </c>
      <c r="Q57" s="13">
        <f t="shared" si="3"/>
        <v>1</v>
      </c>
      <c r="R57" s="13">
        <f t="shared" si="3"/>
        <v>1</v>
      </c>
      <c r="S57" s="13">
        <f t="shared" si="3"/>
        <v>1</v>
      </c>
      <c r="T57" s="13">
        <f t="shared" si="3"/>
        <v>1</v>
      </c>
      <c r="U57" s="13">
        <f t="shared" si="3"/>
        <v>1</v>
      </c>
      <c r="V57" s="13">
        <f t="shared" si="3"/>
        <v>1</v>
      </c>
      <c r="W57" s="13">
        <f t="shared" si="3"/>
        <v>1</v>
      </c>
      <c r="X57" s="13">
        <f t="shared" si="3"/>
        <v>1</v>
      </c>
      <c r="Y57" s="13">
        <f t="shared" si="3"/>
        <v>1</v>
      </c>
      <c r="Z57" s="13" t="str">
        <f t="shared" si="3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T57" s="10">
        <v>201803</v>
      </c>
      <c r="AU57" s="13">
        <f t="shared" si="29"/>
        <v>0</v>
      </c>
      <c r="AV57" s="13">
        <f t="shared" si="30"/>
        <v>0</v>
      </c>
      <c r="AW57" s="13">
        <f t="shared" si="31"/>
        <v>0</v>
      </c>
      <c r="AX57" s="13">
        <f t="shared" si="32"/>
        <v>0</v>
      </c>
      <c r="AY57" s="13">
        <f t="shared" si="4"/>
        <v>0</v>
      </c>
      <c r="AZ57" s="13">
        <f t="shared" si="5"/>
        <v>0</v>
      </c>
      <c r="BA57" s="13">
        <f t="shared" si="6"/>
        <v>0</v>
      </c>
      <c r="BB57" s="13">
        <f t="shared" si="7"/>
        <v>0</v>
      </c>
      <c r="BC57" s="13">
        <f t="shared" si="8"/>
        <v>0</v>
      </c>
      <c r="BD57" s="13">
        <f t="shared" si="9"/>
        <v>0</v>
      </c>
      <c r="BE57" s="13">
        <f t="shared" si="10"/>
        <v>0</v>
      </c>
      <c r="BF57" s="13">
        <f t="shared" si="11"/>
        <v>0</v>
      </c>
      <c r="BG57" s="13">
        <f t="shared" si="12"/>
        <v>0</v>
      </c>
      <c r="BH57" s="13">
        <f t="shared" si="13"/>
        <v>0</v>
      </c>
      <c r="BI57" s="13">
        <f t="shared" si="14"/>
        <v>0</v>
      </c>
      <c r="BJ57" s="13">
        <f t="shared" si="15"/>
        <v>0</v>
      </c>
      <c r="BK57" s="13">
        <f t="shared" si="16"/>
        <v>0</v>
      </c>
      <c r="BL57" s="13">
        <f t="shared" si="17"/>
        <v>0</v>
      </c>
      <c r="BM57" s="13">
        <f t="shared" si="18"/>
        <v>0</v>
      </c>
      <c r="BN57" s="13">
        <f t="shared" si="19"/>
        <v>0</v>
      </c>
      <c r="BO57" s="13">
        <f t="shared" si="20"/>
        <v>0</v>
      </c>
      <c r="BP57" s="13">
        <f t="shared" si="21"/>
        <v>0</v>
      </c>
      <c r="BQ57" s="13">
        <f t="shared" si="22"/>
        <v>0</v>
      </c>
      <c r="BR57" s="13" t="str">
        <f t="shared" si="23"/>
        <v/>
      </c>
      <c r="BS57" s="13" t="s">
        <v>25</v>
      </c>
      <c r="BT57" s="13" t="s">
        <v>25</v>
      </c>
      <c r="BU57" s="13" t="s">
        <v>25</v>
      </c>
      <c r="BV57" s="13" t="s">
        <v>25</v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L57" s="10">
        <v>201803</v>
      </c>
      <c r="CM57" s="13" t="str">
        <f t="shared" si="33"/>
        <v/>
      </c>
      <c r="CN57" s="13" t="str">
        <f t="shared" si="33"/>
        <v/>
      </c>
      <c r="CO57" s="13" t="str">
        <f t="shared" si="33"/>
        <v/>
      </c>
      <c r="CP57" s="13" t="str">
        <f t="shared" si="33"/>
        <v/>
      </c>
      <c r="CQ57" s="13" t="str">
        <f t="shared" si="27"/>
        <v/>
      </c>
      <c r="CR57" s="13" t="str">
        <f t="shared" si="27"/>
        <v/>
      </c>
      <c r="CS57" s="13" t="str">
        <f t="shared" si="27"/>
        <v/>
      </c>
      <c r="CT57" s="13" t="str">
        <f t="shared" si="27"/>
        <v/>
      </c>
      <c r="CU57" s="13" t="str">
        <f t="shared" si="27"/>
        <v/>
      </c>
      <c r="CV57" s="13" t="str">
        <f t="shared" si="27"/>
        <v/>
      </c>
      <c r="CW57" s="13" t="str">
        <f t="shared" si="27"/>
        <v/>
      </c>
      <c r="CX57" s="13" t="str">
        <f t="shared" si="27"/>
        <v/>
      </c>
      <c r="CY57" s="13" t="str">
        <f t="shared" si="27"/>
        <v/>
      </c>
      <c r="CZ57" s="13" t="str">
        <f t="shared" si="27"/>
        <v/>
      </c>
      <c r="DA57" s="13" t="str">
        <f t="shared" si="27"/>
        <v/>
      </c>
      <c r="DB57" s="13" t="str">
        <f t="shared" si="27"/>
        <v/>
      </c>
      <c r="DC57" s="13" t="str">
        <f t="shared" si="27"/>
        <v/>
      </c>
      <c r="DD57" s="13" t="str">
        <f t="shared" si="27"/>
        <v/>
      </c>
      <c r="DE57" s="13" t="str">
        <f t="shared" si="27"/>
        <v/>
      </c>
      <c r="DF57" s="13" t="str">
        <f t="shared" si="27"/>
        <v/>
      </c>
      <c r="DG57" s="13" t="str">
        <f t="shared" si="27"/>
        <v/>
      </c>
      <c r="DH57" s="13" t="str">
        <f t="shared" si="27"/>
        <v/>
      </c>
      <c r="DI57" s="13" t="str">
        <f t="shared" si="27"/>
        <v/>
      </c>
      <c r="DJ57" s="13" t="str">
        <f t="shared" si="27"/>
        <v/>
      </c>
      <c r="DK57" s="13" t="s">
        <v>25</v>
      </c>
      <c r="DL57" s="13" t="s">
        <v>25</v>
      </c>
      <c r="DM57" s="13" t="s">
        <v>25</v>
      </c>
      <c r="DN57" s="13" t="s">
        <v>25</v>
      </c>
      <c r="DO57" s="13" t="s">
        <v>25</v>
      </c>
      <c r="DP57" s="13" t="s">
        <v>25</v>
      </c>
      <c r="DQ57" s="13" t="s">
        <v>25</v>
      </c>
      <c r="DR57" s="13" t="s">
        <v>25</v>
      </c>
      <c r="DS57" s="13" t="s">
        <v>25</v>
      </c>
      <c r="DT57" s="13" t="s">
        <v>25</v>
      </c>
      <c r="DU57" s="13" t="s">
        <v>25</v>
      </c>
    </row>
    <row r="58" ht="15" customHeight="1" outlineLevel="1" spans="2:125">
      <c r="B58" s="10">
        <v>201806</v>
      </c>
      <c r="C58" s="13">
        <f t="shared" si="28"/>
        <v>73.4446152333072</v>
      </c>
      <c r="D58" s="13">
        <f t="shared" si="28"/>
        <v>1.01971304965064</v>
      </c>
      <c r="E58" s="13">
        <f t="shared" si="28"/>
        <v>1.01242582596015</v>
      </c>
      <c r="F58" s="13">
        <f t="shared" si="28"/>
        <v>1</v>
      </c>
      <c r="G58" s="13">
        <f t="shared" si="3"/>
        <v>1</v>
      </c>
      <c r="H58" s="13">
        <f t="shared" si="3"/>
        <v>1.03645261815157</v>
      </c>
      <c r="I58" s="13">
        <f t="shared" si="3"/>
        <v>1</v>
      </c>
      <c r="J58" s="13">
        <f t="shared" si="3"/>
        <v>1</v>
      </c>
      <c r="K58" s="13">
        <f t="shared" si="3"/>
        <v>1</v>
      </c>
      <c r="L58" s="13">
        <f t="shared" si="3"/>
        <v>1</v>
      </c>
      <c r="M58" s="13">
        <f t="shared" si="3"/>
        <v>1</v>
      </c>
      <c r="N58" s="13">
        <f t="shared" si="3"/>
        <v>1</v>
      </c>
      <c r="O58" s="13">
        <f t="shared" si="3"/>
        <v>0.999998710773809</v>
      </c>
      <c r="P58" s="13">
        <f t="shared" si="3"/>
        <v>1</v>
      </c>
      <c r="Q58" s="13">
        <f t="shared" si="3"/>
        <v>0.999622782610732</v>
      </c>
      <c r="R58" s="13">
        <f t="shared" si="3"/>
        <v>1</v>
      </c>
      <c r="S58" s="13">
        <f t="shared" si="3"/>
        <v>1</v>
      </c>
      <c r="T58" s="13">
        <f t="shared" si="3"/>
        <v>1</v>
      </c>
      <c r="U58" s="13">
        <f t="shared" si="3"/>
        <v>1</v>
      </c>
      <c r="V58" s="13">
        <f t="shared" si="3"/>
        <v>1</v>
      </c>
      <c r="W58" s="13">
        <f t="shared" si="3"/>
        <v>1</v>
      </c>
      <c r="X58" s="13">
        <f t="shared" si="3"/>
        <v>1</v>
      </c>
      <c r="Y58" s="13" t="str">
        <f t="shared" si="3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T58" s="10">
        <v>201806</v>
      </c>
      <c r="AU58" s="13">
        <f t="shared" si="29"/>
        <v>0</v>
      </c>
      <c r="AV58" s="13">
        <f t="shared" si="30"/>
        <v>0</v>
      </c>
      <c r="AW58" s="13">
        <f t="shared" si="31"/>
        <v>0</v>
      </c>
      <c r="AX58" s="13">
        <f t="shared" si="32"/>
        <v>0</v>
      </c>
      <c r="AY58" s="13">
        <f t="shared" si="4"/>
        <v>0</v>
      </c>
      <c r="AZ58" s="13">
        <f t="shared" si="5"/>
        <v>0</v>
      </c>
      <c r="BA58" s="13">
        <f t="shared" si="6"/>
        <v>0</v>
      </c>
      <c r="BB58" s="13">
        <f t="shared" si="7"/>
        <v>0</v>
      </c>
      <c r="BC58" s="13">
        <f t="shared" si="8"/>
        <v>0</v>
      </c>
      <c r="BD58" s="13">
        <f t="shared" si="9"/>
        <v>0</v>
      </c>
      <c r="BE58" s="13">
        <f t="shared" si="10"/>
        <v>0</v>
      </c>
      <c r="BF58" s="13">
        <f t="shared" si="11"/>
        <v>0</v>
      </c>
      <c r="BG58" s="13">
        <f t="shared" si="12"/>
        <v>0</v>
      </c>
      <c r="BH58" s="13">
        <f t="shared" si="13"/>
        <v>0</v>
      </c>
      <c r="BI58" s="13">
        <f t="shared" si="14"/>
        <v>0</v>
      </c>
      <c r="BJ58" s="13">
        <f t="shared" si="15"/>
        <v>0</v>
      </c>
      <c r="BK58" s="13">
        <f t="shared" si="16"/>
        <v>0</v>
      </c>
      <c r="BL58" s="13">
        <f t="shared" si="17"/>
        <v>0</v>
      </c>
      <c r="BM58" s="13">
        <f t="shared" si="18"/>
        <v>0</v>
      </c>
      <c r="BN58" s="13">
        <f t="shared" si="19"/>
        <v>0</v>
      </c>
      <c r="BO58" s="13">
        <f t="shared" si="20"/>
        <v>0</v>
      </c>
      <c r="BP58" s="13">
        <f t="shared" si="21"/>
        <v>0</v>
      </c>
      <c r="BQ58" s="13" t="str">
        <f t="shared" si="22"/>
        <v/>
      </c>
      <c r="BR58" s="13" t="s">
        <v>25</v>
      </c>
      <c r="BS58" s="13" t="s">
        <v>25</v>
      </c>
      <c r="BT58" s="13" t="s">
        <v>25</v>
      </c>
      <c r="BU58" s="13" t="s">
        <v>25</v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L58" s="10">
        <v>201806</v>
      </c>
      <c r="CM58" s="13" t="str">
        <f t="shared" si="33"/>
        <v/>
      </c>
      <c r="CN58" s="13" t="str">
        <f t="shared" si="33"/>
        <v/>
      </c>
      <c r="CO58" s="13" t="str">
        <f t="shared" si="33"/>
        <v/>
      </c>
      <c r="CP58" s="13" t="str">
        <f t="shared" si="33"/>
        <v/>
      </c>
      <c r="CQ58" s="13" t="str">
        <f t="shared" si="27"/>
        <v/>
      </c>
      <c r="CR58" s="13" t="str">
        <f t="shared" si="27"/>
        <v/>
      </c>
      <c r="CS58" s="13" t="str">
        <f t="shared" si="27"/>
        <v/>
      </c>
      <c r="CT58" s="13" t="str">
        <f t="shared" si="27"/>
        <v/>
      </c>
      <c r="CU58" s="13" t="str">
        <f t="shared" si="27"/>
        <v/>
      </c>
      <c r="CV58" s="13" t="str">
        <f t="shared" si="27"/>
        <v/>
      </c>
      <c r="CW58" s="13" t="str">
        <f t="shared" si="27"/>
        <v/>
      </c>
      <c r="CX58" s="13" t="str">
        <f t="shared" si="27"/>
        <v/>
      </c>
      <c r="CY58" s="13" t="str">
        <f t="shared" si="27"/>
        <v/>
      </c>
      <c r="CZ58" s="13" t="str">
        <f t="shared" si="27"/>
        <v/>
      </c>
      <c r="DA58" s="13" t="str">
        <f t="shared" si="27"/>
        <v/>
      </c>
      <c r="DB58" s="13" t="str">
        <f t="shared" si="27"/>
        <v/>
      </c>
      <c r="DC58" s="13" t="str">
        <f t="shared" si="27"/>
        <v/>
      </c>
      <c r="DD58" s="13" t="str">
        <f t="shared" si="27"/>
        <v/>
      </c>
      <c r="DE58" s="13" t="str">
        <f t="shared" si="27"/>
        <v/>
      </c>
      <c r="DF58" s="13" t="str">
        <f t="shared" si="27"/>
        <v/>
      </c>
      <c r="DG58" s="13" t="str">
        <f t="shared" si="27"/>
        <v/>
      </c>
      <c r="DH58" s="13" t="str">
        <f t="shared" si="27"/>
        <v/>
      </c>
      <c r="DI58" s="13" t="str">
        <f t="shared" si="27"/>
        <v/>
      </c>
      <c r="DJ58" s="13" t="s">
        <v>25</v>
      </c>
      <c r="DK58" s="13" t="s">
        <v>25</v>
      </c>
      <c r="DL58" s="13" t="s">
        <v>25</v>
      </c>
      <c r="DM58" s="13" t="s">
        <v>25</v>
      </c>
      <c r="DN58" s="13" t="s">
        <v>25</v>
      </c>
      <c r="DO58" s="13" t="s">
        <v>25</v>
      </c>
      <c r="DP58" s="13" t="s">
        <v>25</v>
      </c>
      <c r="DQ58" s="13" t="s">
        <v>25</v>
      </c>
      <c r="DR58" s="13" t="s">
        <v>25</v>
      </c>
      <c r="DS58" s="13" t="s">
        <v>25</v>
      </c>
      <c r="DT58" s="13" t="s">
        <v>25</v>
      </c>
      <c r="DU58" s="13" t="s">
        <v>25</v>
      </c>
    </row>
    <row r="59" ht="15" customHeight="1" outlineLevel="1" spans="2:125">
      <c r="B59" s="10">
        <v>201809</v>
      </c>
      <c r="C59" s="13">
        <f t="shared" si="28"/>
        <v>0</v>
      </c>
      <c r="D59" s="13">
        <f t="shared" si="28"/>
        <v>1</v>
      </c>
      <c r="E59" s="13">
        <f t="shared" si="28"/>
        <v>1</v>
      </c>
      <c r="F59" s="13">
        <f t="shared" si="28"/>
        <v>1</v>
      </c>
      <c r="G59" s="13">
        <f t="shared" si="3"/>
        <v>1</v>
      </c>
      <c r="H59" s="13">
        <f t="shared" si="3"/>
        <v>1</v>
      </c>
      <c r="I59" s="13">
        <f t="shared" si="3"/>
        <v>1</v>
      </c>
      <c r="J59" s="13">
        <f t="shared" si="3"/>
        <v>1</v>
      </c>
      <c r="K59" s="13">
        <f t="shared" si="3"/>
        <v>1</v>
      </c>
      <c r="L59" s="13">
        <f t="shared" si="3"/>
        <v>1</v>
      </c>
      <c r="M59" s="13">
        <f t="shared" si="3"/>
        <v>1</v>
      </c>
      <c r="N59" s="13">
        <f t="shared" si="3"/>
        <v>1</v>
      </c>
      <c r="O59" s="13">
        <f t="shared" si="3"/>
        <v>1</v>
      </c>
      <c r="P59" s="13">
        <f t="shared" si="3"/>
        <v>1</v>
      </c>
      <c r="Q59" s="13">
        <f t="shared" si="3"/>
        <v>1</v>
      </c>
      <c r="R59" s="13">
        <f t="shared" si="3"/>
        <v>1</v>
      </c>
      <c r="S59" s="13">
        <f t="shared" si="3"/>
        <v>1</v>
      </c>
      <c r="T59" s="13">
        <f t="shared" si="3"/>
        <v>1</v>
      </c>
      <c r="U59" s="13">
        <f t="shared" si="3"/>
        <v>1</v>
      </c>
      <c r="V59" s="13">
        <f t="shared" si="3"/>
        <v>1</v>
      </c>
      <c r="W59" s="13">
        <f t="shared" si="3"/>
        <v>1</v>
      </c>
      <c r="X59" s="13" t="str">
        <f t="shared" si="3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T59" s="10">
        <v>201809</v>
      </c>
      <c r="AU59" s="13">
        <f t="shared" si="29"/>
        <v>0</v>
      </c>
      <c r="AV59" s="13">
        <f t="shared" si="30"/>
        <v>0</v>
      </c>
      <c r="AW59" s="13">
        <f t="shared" si="31"/>
        <v>0</v>
      </c>
      <c r="AX59" s="13">
        <f t="shared" si="32"/>
        <v>0</v>
      </c>
      <c r="AY59" s="13">
        <f t="shared" si="4"/>
        <v>0</v>
      </c>
      <c r="AZ59" s="13">
        <f t="shared" si="5"/>
        <v>0</v>
      </c>
      <c r="BA59" s="13">
        <f t="shared" si="6"/>
        <v>0</v>
      </c>
      <c r="BB59" s="13">
        <f t="shared" si="7"/>
        <v>0</v>
      </c>
      <c r="BC59" s="13">
        <f t="shared" si="8"/>
        <v>0</v>
      </c>
      <c r="BD59" s="13">
        <f t="shared" si="9"/>
        <v>0</v>
      </c>
      <c r="BE59" s="13">
        <f t="shared" si="10"/>
        <v>0</v>
      </c>
      <c r="BF59" s="13">
        <f t="shared" si="11"/>
        <v>0</v>
      </c>
      <c r="BG59" s="13">
        <f t="shared" si="12"/>
        <v>0</v>
      </c>
      <c r="BH59" s="13">
        <f t="shared" si="13"/>
        <v>0</v>
      </c>
      <c r="BI59" s="13">
        <f t="shared" si="14"/>
        <v>0</v>
      </c>
      <c r="BJ59" s="13">
        <f t="shared" si="15"/>
        <v>0</v>
      </c>
      <c r="BK59" s="13">
        <f t="shared" si="16"/>
        <v>0</v>
      </c>
      <c r="BL59" s="13">
        <f t="shared" si="17"/>
        <v>0</v>
      </c>
      <c r="BM59" s="13">
        <f t="shared" si="18"/>
        <v>0</v>
      </c>
      <c r="BN59" s="13">
        <f t="shared" si="19"/>
        <v>0</v>
      </c>
      <c r="BO59" s="13">
        <f t="shared" si="20"/>
        <v>0</v>
      </c>
      <c r="BP59" s="13" t="str">
        <f t="shared" si="21"/>
        <v/>
      </c>
      <c r="BQ59" s="13" t="s">
        <v>25</v>
      </c>
      <c r="BR59" s="13" t="s">
        <v>25</v>
      </c>
      <c r="BS59" s="13" t="s">
        <v>25</v>
      </c>
      <c r="BT59" s="13" t="s">
        <v>25</v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L59" s="10">
        <v>201809</v>
      </c>
      <c r="CM59" s="13" t="str">
        <f t="shared" si="33"/>
        <v/>
      </c>
      <c r="CN59" s="13" t="str">
        <f t="shared" si="33"/>
        <v/>
      </c>
      <c r="CO59" s="13" t="str">
        <f t="shared" si="33"/>
        <v/>
      </c>
      <c r="CP59" s="13" t="str">
        <f t="shared" si="33"/>
        <v/>
      </c>
      <c r="CQ59" s="13" t="str">
        <f t="shared" si="27"/>
        <v/>
      </c>
      <c r="CR59" s="13" t="str">
        <f t="shared" si="27"/>
        <v/>
      </c>
      <c r="CS59" s="13" t="str">
        <f t="shared" si="27"/>
        <v/>
      </c>
      <c r="CT59" s="13" t="str">
        <f t="shared" si="27"/>
        <v/>
      </c>
      <c r="CU59" s="13" t="str">
        <f t="shared" si="27"/>
        <v/>
      </c>
      <c r="CV59" s="13" t="str">
        <f t="shared" si="27"/>
        <v/>
      </c>
      <c r="CW59" s="13" t="str">
        <f t="shared" si="27"/>
        <v/>
      </c>
      <c r="CX59" s="13" t="str">
        <f t="shared" si="27"/>
        <v/>
      </c>
      <c r="CY59" s="13" t="str">
        <f t="shared" si="27"/>
        <v/>
      </c>
      <c r="CZ59" s="13" t="str">
        <f t="shared" si="27"/>
        <v/>
      </c>
      <c r="DA59" s="13" t="str">
        <f t="shared" si="27"/>
        <v/>
      </c>
      <c r="DB59" s="13" t="str">
        <f t="shared" si="27"/>
        <v/>
      </c>
      <c r="DC59" s="13" t="str">
        <f t="shared" si="27"/>
        <v/>
      </c>
      <c r="DD59" s="13" t="str">
        <f t="shared" si="27"/>
        <v/>
      </c>
      <c r="DE59" s="13" t="str">
        <f t="shared" si="27"/>
        <v/>
      </c>
      <c r="DF59" s="13" t="str">
        <f t="shared" si="27"/>
        <v/>
      </c>
      <c r="DG59" s="13" t="str">
        <f t="shared" si="27"/>
        <v/>
      </c>
      <c r="DH59" s="13" t="str">
        <f t="shared" si="27"/>
        <v/>
      </c>
      <c r="DI59" s="13" t="s">
        <v>25</v>
      </c>
      <c r="DJ59" s="13" t="s">
        <v>25</v>
      </c>
      <c r="DK59" s="13" t="s">
        <v>25</v>
      </c>
      <c r="DL59" s="13" t="s">
        <v>25</v>
      </c>
      <c r="DM59" s="13" t="s">
        <v>25</v>
      </c>
      <c r="DN59" s="13" t="s">
        <v>25</v>
      </c>
      <c r="DO59" s="13" t="s">
        <v>25</v>
      </c>
      <c r="DP59" s="13" t="s">
        <v>25</v>
      </c>
      <c r="DQ59" s="13" t="s">
        <v>25</v>
      </c>
      <c r="DR59" s="13" t="s">
        <v>25</v>
      </c>
      <c r="DS59" s="13" t="s">
        <v>25</v>
      </c>
      <c r="DT59" s="13" t="s">
        <v>25</v>
      </c>
      <c r="DU59" s="13" t="s">
        <v>25</v>
      </c>
    </row>
    <row r="60" ht="15" customHeight="1" outlineLevel="1" spans="2:125">
      <c r="B60" s="10">
        <v>201812</v>
      </c>
      <c r="C60" s="13">
        <f t="shared" si="28"/>
        <v>0</v>
      </c>
      <c r="D60" s="13">
        <f t="shared" si="28"/>
        <v>0</v>
      </c>
      <c r="E60" s="13">
        <f t="shared" si="28"/>
        <v>0</v>
      </c>
      <c r="F60" s="13">
        <f t="shared" si="28"/>
        <v>0</v>
      </c>
      <c r="G60" s="13">
        <f t="shared" si="3"/>
        <v>0</v>
      </c>
      <c r="H60" s="13">
        <f t="shared" si="3"/>
        <v>0</v>
      </c>
      <c r="I60" s="13">
        <f t="shared" si="3"/>
        <v>0</v>
      </c>
      <c r="J60" s="13">
        <f t="shared" si="3"/>
        <v>0</v>
      </c>
      <c r="K60" s="13">
        <f t="shared" si="3"/>
        <v>0</v>
      </c>
      <c r="L60" s="13">
        <f t="shared" si="3"/>
        <v>0</v>
      </c>
      <c r="M60" s="13">
        <f t="shared" si="3"/>
        <v>0</v>
      </c>
      <c r="N60" s="13">
        <f t="shared" si="3"/>
        <v>0</v>
      </c>
      <c r="O60" s="13">
        <f t="shared" si="3"/>
        <v>0</v>
      </c>
      <c r="P60" s="13">
        <f t="shared" si="3"/>
        <v>0</v>
      </c>
      <c r="Q60" s="13">
        <f t="shared" si="3"/>
        <v>0</v>
      </c>
      <c r="R60" s="13">
        <f t="shared" si="3"/>
        <v>0</v>
      </c>
      <c r="S60" s="13">
        <f t="shared" si="3"/>
        <v>0</v>
      </c>
      <c r="T60" s="13">
        <f t="shared" si="3"/>
        <v>0</v>
      </c>
      <c r="U60" s="13">
        <f t="shared" si="3"/>
        <v>0</v>
      </c>
      <c r="V60" s="13">
        <f t="shared" si="3"/>
        <v>0</v>
      </c>
      <c r="W60" s="13" t="str">
        <f t="shared" si="3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T60" s="10">
        <v>201812</v>
      </c>
      <c r="AU60" s="13">
        <f t="shared" si="29"/>
        <v>0</v>
      </c>
      <c r="AV60" s="13">
        <f t="shared" si="30"/>
        <v>0</v>
      </c>
      <c r="AW60" s="13">
        <f t="shared" si="31"/>
        <v>0</v>
      </c>
      <c r="AX60" s="13">
        <f t="shared" si="32"/>
        <v>0</v>
      </c>
      <c r="AY60" s="13">
        <f t="shared" si="4"/>
        <v>0</v>
      </c>
      <c r="AZ60" s="13">
        <f t="shared" si="5"/>
        <v>0</v>
      </c>
      <c r="BA60" s="13">
        <f t="shared" si="6"/>
        <v>0</v>
      </c>
      <c r="BB60" s="13">
        <f t="shared" si="7"/>
        <v>0</v>
      </c>
      <c r="BC60" s="13">
        <f t="shared" si="8"/>
        <v>0</v>
      </c>
      <c r="BD60" s="13">
        <f t="shared" si="9"/>
        <v>0</v>
      </c>
      <c r="BE60" s="13">
        <f t="shared" si="10"/>
        <v>0</v>
      </c>
      <c r="BF60" s="13">
        <f t="shared" si="11"/>
        <v>0</v>
      </c>
      <c r="BG60" s="13">
        <f t="shared" si="12"/>
        <v>0</v>
      </c>
      <c r="BH60" s="13">
        <f t="shared" si="13"/>
        <v>0</v>
      </c>
      <c r="BI60" s="13">
        <f t="shared" si="14"/>
        <v>0</v>
      </c>
      <c r="BJ60" s="13">
        <f t="shared" si="15"/>
        <v>0</v>
      </c>
      <c r="BK60" s="13">
        <f t="shared" si="16"/>
        <v>0</v>
      </c>
      <c r="BL60" s="13">
        <f t="shared" si="17"/>
        <v>0</v>
      </c>
      <c r="BM60" s="13">
        <f t="shared" si="18"/>
        <v>0</v>
      </c>
      <c r="BN60" s="13">
        <f t="shared" si="19"/>
        <v>0</v>
      </c>
      <c r="BO60" s="13" t="str">
        <f t="shared" si="20"/>
        <v/>
      </c>
      <c r="BP60" s="13" t="s">
        <v>25</v>
      </c>
      <c r="BQ60" s="13" t="s">
        <v>25</v>
      </c>
      <c r="BR60" s="13" t="s">
        <v>25</v>
      </c>
      <c r="BS60" s="13" t="s">
        <v>25</v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L60" s="10">
        <v>201812</v>
      </c>
      <c r="CM60" s="13" t="str">
        <f t="shared" si="33"/>
        <v/>
      </c>
      <c r="CN60" s="13" t="str">
        <f t="shared" si="33"/>
        <v/>
      </c>
      <c r="CO60" s="13" t="str">
        <f t="shared" si="33"/>
        <v/>
      </c>
      <c r="CP60" s="13" t="str">
        <f t="shared" si="33"/>
        <v/>
      </c>
      <c r="CQ60" s="13" t="str">
        <f t="shared" si="27"/>
        <v/>
      </c>
      <c r="CR60" s="13" t="str">
        <f t="shared" si="27"/>
        <v/>
      </c>
      <c r="CS60" s="13" t="str">
        <f t="shared" si="27"/>
        <v/>
      </c>
      <c r="CT60" s="13" t="str">
        <f t="shared" si="27"/>
        <v/>
      </c>
      <c r="CU60" s="13" t="str">
        <f t="shared" si="27"/>
        <v/>
      </c>
      <c r="CV60" s="13" t="str">
        <f t="shared" si="27"/>
        <v/>
      </c>
      <c r="CW60" s="13" t="str">
        <f t="shared" si="27"/>
        <v/>
      </c>
      <c r="CX60" s="13" t="str">
        <f t="shared" si="27"/>
        <v/>
      </c>
      <c r="CY60" s="13" t="str">
        <f t="shared" si="27"/>
        <v/>
      </c>
      <c r="CZ60" s="13" t="str">
        <f t="shared" si="27"/>
        <v/>
      </c>
      <c r="DA60" s="13" t="str">
        <f t="shared" si="27"/>
        <v/>
      </c>
      <c r="DB60" s="13" t="str">
        <f t="shared" si="27"/>
        <v/>
      </c>
      <c r="DC60" s="13" t="str">
        <f t="shared" si="27"/>
        <v/>
      </c>
      <c r="DD60" s="13" t="str">
        <f t="shared" si="27"/>
        <v/>
      </c>
      <c r="DE60" s="13" t="str">
        <f t="shared" si="27"/>
        <v/>
      </c>
      <c r="DF60" s="13" t="str">
        <f t="shared" si="27"/>
        <v/>
      </c>
      <c r="DG60" s="13" t="str">
        <f t="shared" si="27"/>
        <v/>
      </c>
      <c r="DH60" s="13" t="s">
        <v>25</v>
      </c>
      <c r="DI60" s="13" t="s">
        <v>25</v>
      </c>
      <c r="DJ60" s="13" t="s">
        <v>25</v>
      </c>
      <c r="DK60" s="13" t="s">
        <v>25</v>
      </c>
      <c r="DL60" s="13" t="s">
        <v>25</v>
      </c>
      <c r="DM60" s="13" t="s">
        <v>25</v>
      </c>
      <c r="DN60" s="13" t="s">
        <v>25</v>
      </c>
      <c r="DO60" s="13" t="s">
        <v>25</v>
      </c>
      <c r="DP60" s="13" t="s">
        <v>25</v>
      </c>
      <c r="DQ60" s="13" t="s">
        <v>25</v>
      </c>
      <c r="DR60" s="13" t="s">
        <v>25</v>
      </c>
      <c r="DS60" s="13" t="s">
        <v>25</v>
      </c>
      <c r="DT60" s="13" t="s">
        <v>25</v>
      </c>
      <c r="DU60" s="13" t="s">
        <v>25</v>
      </c>
    </row>
    <row r="61" ht="15" customHeight="1" outlineLevel="1" spans="2:125">
      <c r="B61" s="10">
        <v>201903</v>
      </c>
      <c r="C61" s="13">
        <f t="shared" si="28"/>
        <v>0</v>
      </c>
      <c r="D61" s="13">
        <f t="shared" si="28"/>
        <v>123.442846956063</v>
      </c>
      <c r="E61" s="13">
        <f t="shared" si="28"/>
        <v>1.00179993719733</v>
      </c>
      <c r="F61" s="13">
        <f t="shared" si="28"/>
        <v>1</v>
      </c>
      <c r="G61" s="13">
        <f t="shared" si="3"/>
        <v>1</v>
      </c>
      <c r="H61" s="13">
        <f t="shared" si="3"/>
        <v>1</v>
      </c>
      <c r="I61" s="13">
        <f t="shared" si="3"/>
        <v>1</v>
      </c>
      <c r="J61" s="13">
        <f t="shared" si="3"/>
        <v>1</v>
      </c>
      <c r="K61" s="13">
        <f t="shared" si="3"/>
        <v>1</v>
      </c>
      <c r="L61" s="13">
        <f t="shared" si="3"/>
        <v>1</v>
      </c>
      <c r="M61" s="13">
        <f t="shared" si="3"/>
        <v>0.999982666181307</v>
      </c>
      <c r="N61" s="13">
        <f t="shared" si="3"/>
        <v>1</v>
      </c>
      <c r="O61" s="13">
        <f t="shared" si="3"/>
        <v>1</v>
      </c>
      <c r="P61" s="13">
        <f t="shared" si="3"/>
        <v>1</v>
      </c>
      <c r="Q61" s="13">
        <f t="shared" si="3"/>
        <v>1</v>
      </c>
      <c r="R61" s="13">
        <f t="shared" si="3"/>
        <v>1</v>
      </c>
      <c r="S61" s="13">
        <f t="shared" si="3"/>
        <v>1</v>
      </c>
      <c r="T61" s="13">
        <f t="shared" si="3"/>
        <v>1</v>
      </c>
      <c r="U61" s="13">
        <f t="shared" si="3"/>
        <v>1</v>
      </c>
      <c r="V61" s="13" t="str">
        <f t="shared" si="3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T61" s="10">
        <v>201903</v>
      </c>
      <c r="AU61" s="13">
        <f t="shared" si="29"/>
        <v>0</v>
      </c>
      <c r="AV61" s="13">
        <f t="shared" si="30"/>
        <v>123.44293049009</v>
      </c>
      <c r="AW61" s="13">
        <f t="shared" si="31"/>
        <v>1.0017999368296</v>
      </c>
      <c r="AX61" s="13">
        <f t="shared" si="32"/>
        <v>1</v>
      </c>
      <c r="AY61" s="13">
        <f t="shared" si="4"/>
        <v>1</v>
      </c>
      <c r="AZ61" s="13">
        <f t="shared" si="5"/>
        <v>1</v>
      </c>
      <c r="BA61" s="13">
        <f t="shared" si="6"/>
        <v>1</v>
      </c>
      <c r="BB61" s="13">
        <f t="shared" si="7"/>
        <v>1</v>
      </c>
      <c r="BC61" s="13">
        <f t="shared" si="8"/>
        <v>1</v>
      </c>
      <c r="BD61" s="13">
        <f t="shared" si="9"/>
        <v>1</v>
      </c>
      <c r="BE61" s="13">
        <f t="shared" si="10"/>
        <v>1</v>
      </c>
      <c r="BF61" s="13">
        <f t="shared" si="11"/>
        <v>1</v>
      </c>
      <c r="BG61" s="13">
        <f t="shared" si="12"/>
        <v>1</v>
      </c>
      <c r="BH61" s="13">
        <f t="shared" si="13"/>
        <v>1</v>
      </c>
      <c r="BI61" s="13">
        <f t="shared" si="14"/>
        <v>1</v>
      </c>
      <c r="BJ61" s="13">
        <f t="shared" si="15"/>
        <v>1</v>
      </c>
      <c r="BK61" s="13">
        <f t="shared" si="16"/>
        <v>1</v>
      </c>
      <c r="BL61" s="13">
        <f t="shared" si="17"/>
        <v>1</v>
      </c>
      <c r="BM61" s="13">
        <f t="shared" si="18"/>
        <v>1</v>
      </c>
      <c r="BN61" s="13" t="str">
        <f t="shared" si="19"/>
        <v/>
      </c>
      <c r="BO61" s="13" t="s">
        <v>25</v>
      </c>
      <c r="BP61" s="13" t="s">
        <v>25</v>
      </c>
      <c r="BQ61" s="13" t="s">
        <v>25</v>
      </c>
      <c r="BR61" s="13" t="s">
        <v>25</v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L61" s="10">
        <v>201903</v>
      </c>
      <c r="CM61" s="13" t="str">
        <f t="shared" si="33"/>
        <v/>
      </c>
      <c r="CN61" s="13" t="str">
        <f t="shared" si="33"/>
        <v/>
      </c>
      <c r="CO61" s="13" t="str">
        <f t="shared" si="33"/>
        <v/>
      </c>
      <c r="CP61" s="13" t="str">
        <f t="shared" si="33"/>
        <v/>
      </c>
      <c r="CQ61" s="13" t="str">
        <f t="shared" si="27"/>
        <v/>
      </c>
      <c r="CR61" s="13" t="str">
        <f t="shared" si="27"/>
        <v/>
      </c>
      <c r="CS61" s="13" t="str">
        <f t="shared" si="27"/>
        <v/>
      </c>
      <c r="CT61" s="13" t="str">
        <f t="shared" si="27"/>
        <v/>
      </c>
      <c r="CU61" s="13" t="str">
        <f t="shared" si="27"/>
        <v/>
      </c>
      <c r="CV61" s="13" t="str">
        <f t="shared" si="27"/>
        <v/>
      </c>
      <c r="CW61" s="13" t="str">
        <f t="shared" si="27"/>
        <v/>
      </c>
      <c r="CX61" s="13" t="str">
        <f t="shared" si="27"/>
        <v/>
      </c>
      <c r="CY61" s="13" t="str">
        <f t="shared" si="27"/>
        <v/>
      </c>
      <c r="CZ61" s="13" t="str">
        <f t="shared" si="27"/>
        <v/>
      </c>
      <c r="DA61" s="13" t="str">
        <f t="shared" si="27"/>
        <v/>
      </c>
      <c r="DB61" s="13" t="str">
        <f t="shared" si="27"/>
        <v/>
      </c>
      <c r="DC61" s="13" t="str">
        <f t="shared" si="27"/>
        <v/>
      </c>
      <c r="DD61" s="13" t="str">
        <f t="shared" si="27"/>
        <v/>
      </c>
      <c r="DE61" s="13" t="str">
        <f t="shared" si="27"/>
        <v/>
      </c>
      <c r="DF61" s="13" t="str">
        <f t="shared" si="27"/>
        <v/>
      </c>
      <c r="DG61" s="13" t="s">
        <v>25</v>
      </c>
      <c r="DH61" s="13" t="s">
        <v>25</v>
      </c>
      <c r="DI61" s="13" t="s">
        <v>25</v>
      </c>
      <c r="DJ61" s="13" t="s">
        <v>25</v>
      </c>
      <c r="DK61" s="13" t="s">
        <v>25</v>
      </c>
      <c r="DL61" s="13" t="s">
        <v>25</v>
      </c>
      <c r="DM61" s="13" t="s">
        <v>25</v>
      </c>
      <c r="DN61" s="13" t="s">
        <v>25</v>
      </c>
      <c r="DO61" s="13" t="s">
        <v>25</v>
      </c>
      <c r="DP61" s="13" t="s">
        <v>25</v>
      </c>
      <c r="DQ61" s="13" t="s">
        <v>25</v>
      </c>
      <c r="DR61" s="13" t="s">
        <v>25</v>
      </c>
      <c r="DS61" s="13" t="s">
        <v>25</v>
      </c>
      <c r="DT61" s="13" t="s">
        <v>25</v>
      </c>
      <c r="DU61" s="13" t="s">
        <v>25</v>
      </c>
    </row>
    <row r="62" ht="15" customHeight="1" outlineLevel="1" spans="2:125">
      <c r="B62" s="10">
        <v>201906</v>
      </c>
      <c r="C62" s="13">
        <f t="shared" si="28"/>
        <v>16.9015228136488</v>
      </c>
      <c r="D62" s="13">
        <f t="shared" si="28"/>
        <v>1.00521016997939</v>
      </c>
      <c r="E62" s="13">
        <f t="shared" si="28"/>
        <v>1</v>
      </c>
      <c r="F62" s="13">
        <f t="shared" si="28"/>
        <v>1</v>
      </c>
      <c r="G62" s="13">
        <f t="shared" si="3"/>
        <v>1</v>
      </c>
      <c r="H62" s="13">
        <f t="shared" si="3"/>
        <v>1</v>
      </c>
      <c r="I62" s="13">
        <f t="shared" si="3"/>
        <v>1</v>
      </c>
      <c r="J62" s="13">
        <f t="shared" si="3"/>
        <v>1</v>
      </c>
      <c r="K62" s="13">
        <f t="shared" si="3"/>
        <v>1</v>
      </c>
      <c r="L62" s="13">
        <f t="shared" si="3"/>
        <v>1</v>
      </c>
      <c r="M62" s="13">
        <f t="shared" si="3"/>
        <v>0.999642281728846</v>
      </c>
      <c r="N62" s="13">
        <f t="shared" si="3"/>
        <v>1</v>
      </c>
      <c r="O62" s="13">
        <f t="shared" si="3"/>
        <v>1</v>
      </c>
      <c r="P62" s="13">
        <f t="shared" si="3"/>
        <v>1</v>
      </c>
      <c r="Q62" s="13">
        <f t="shared" si="3"/>
        <v>1</v>
      </c>
      <c r="R62" s="13">
        <f t="shared" si="3"/>
        <v>1</v>
      </c>
      <c r="S62" s="13">
        <f t="shared" si="3"/>
        <v>1</v>
      </c>
      <c r="T62" s="13">
        <f t="shared" si="3"/>
        <v>1</v>
      </c>
      <c r="U62" s="13" t="str">
        <f t="shared" si="3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T62" s="10">
        <v>201906</v>
      </c>
      <c r="AU62" s="13">
        <f t="shared" si="29"/>
        <v>16.8383324939063</v>
      </c>
      <c r="AV62" s="13">
        <f t="shared" si="30"/>
        <v>1.00520551110049</v>
      </c>
      <c r="AW62" s="13">
        <f t="shared" si="31"/>
        <v>1</v>
      </c>
      <c r="AX62" s="13">
        <f t="shared" si="32"/>
        <v>1</v>
      </c>
      <c r="AY62" s="13">
        <f t="shared" si="4"/>
        <v>1</v>
      </c>
      <c r="AZ62" s="13">
        <f t="shared" si="5"/>
        <v>1</v>
      </c>
      <c r="BA62" s="13">
        <f t="shared" si="6"/>
        <v>1</v>
      </c>
      <c r="BB62" s="13">
        <f t="shared" si="7"/>
        <v>1</v>
      </c>
      <c r="BC62" s="13">
        <f t="shared" si="8"/>
        <v>1</v>
      </c>
      <c r="BD62" s="13">
        <f t="shared" si="9"/>
        <v>1</v>
      </c>
      <c r="BE62" s="13">
        <f t="shared" si="10"/>
        <v>1</v>
      </c>
      <c r="BF62" s="13">
        <f t="shared" si="11"/>
        <v>1</v>
      </c>
      <c r="BG62" s="13">
        <f t="shared" si="12"/>
        <v>1</v>
      </c>
      <c r="BH62" s="13">
        <f t="shared" si="13"/>
        <v>1</v>
      </c>
      <c r="BI62" s="13">
        <f t="shared" si="14"/>
        <v>1</v>
      </c>
      <c r="BJ62" s="13">
        <f t="shared" si="15"/>
        <v>1</v>
      </c>
      <c r="BK62" s="13">
        <f t="shared" si="16"/>
        <v>1</v>
      </c>
      <c r="BL62" s="13">
        <f t="shared" si="17"/>
        <v>1</v>
      </c>
      <c r="BM62" s="13" t="str">
        <f t="shared" si="18"/>
        <v/>
      </c>
      <c r="BN62" s="13" t="s">
        <v>25</v>
      </c>
      <c r="BO62" s="13" t="s">
        <v>25</v>
      </c>
      <c r="BP62" s="13" t="s">
        <v>25</v>
      </c>
      <c r="BQ62" s="13" t="s">
        <v>25</v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L62" s="10">
        <v>201906</v>
      </c>
      <c r="CM62" s="13" t="str">
        <f t="shared" si="33"/>
        <v/>
      </c>
      <c r="CN62" s="13" t="str">
        <f t="shared" si="33"/>
        <v/>
      </c>
      <c r="CO62" s="13" t="str">
        <f t="shared" si="33"/>
        <v/>
      </c>
      <c r="CP62" s="13" t="str">
        <f t="shared" si="33"/>
        <v/>
      </c>
      <c r="CQ62" s="13" t="str">
        <f t="shared" si="27"/>
        <v/>
      </c>
      <c r="CR62" s="13" t="str">
        <f t="shared" si="27"/>
        <v/>
      </c>
      <c r="CS62" s="13" t="str">
        <f t="shared" si="27"/>
        <v/>
      </c>
      <c r="CT62" s="13" t="str">
        <f t="shared" si="27"/>
        <v/>
      </c>
      <c r="CU62" s="13" t="str">
        <f t="shared" si="27"/>
        <v/>
      </c>
      <c r="CV62" s="13" t="str">
        <f t="shared" si="27"/>
        <v/>
      </c>
      <c r="CW62" s="13" t="str">
        <f t="shared" si="27"/>
        <v/>
      </c>
      <c r="CX62" s="13" t="str">
        <f t="shared" si="27"/>
        <v/>
      </c>
      <c r="CY62" s="13" t="str">
        <f t="shared" si="27"/>
        <v/>
      </c>
      <c r="CZ62" s="13" t="str">
        <f t="shared" si="27"/>
        <v/>
      </c>
      <c r="DA62" s="13" t="str">
        <f t="shared" si="27"/>
        <v/>
      </c>
      <c r="DB62" s="13" t="str">
        <f t="shared" si="27"/>
        <v/>
      </c>
      <c r="DC62" s="13" t="str">
        <f t="shared" si="27"/>
        <v/>
      </c>
      <c r="DD62" s="13" t="str">
        <f t="shared" si="27"/>
        <v/>
      </c>
      <c r="DE62" s="13" t="str">
        <f t="shared" si="27"/>
        <v/>
      </c>
      <c r="DF62" s="13" t="s">
        <v>25</v>
      </c>
      <c r="DG62" s="13" t="s">
        <v>25</v>
      </c>
      <c r="DH62" s="13" t="s">
        <v>25</v>
      </c>
      <c r="DI62" s="13" t="s">
        <v>25</v>
      </c>
      <c r="DJ62" s="13" t="s">
        <v>25</v>
      </c>
      <c r="DK62" s="13" t="s">
        <v>25</v>
      </c>
      <c r="DL62" s="13" t="s">
        <v>25</v>
      </c>
      <c r="DM62" s="13" t="s">
        <v>25</v>
      </c>
      <c r="DN62" s="13" t="s">
        <v>25</v>
      </c>
      <c r="DO62" s="13" t="s">
        <v>25</v>
      </c>
      <c r="DP62" s="13" t="s">
        <v>25</v>
      </c>
      <c r="DQ62" s="13" t="s">
        <v>25</v>
      </c>
      <c r="DR62" s="13" t="s">
        <v>25</v>
      </c>
      <c r="DS62" s="13" t="s">
        <v>25</v>
      </c>
      <c r="DT62" s="13" t="s">
        <v>25</v>
      </c>
      <c r="DU62" s="13" t="s">
        <v>25</v>
      </c>
    </row>
    <row r="63" ht="15" customHeight="1" outlineLevel="1" spans="2:125">
      <c r="B63" s="10">
        <v>201909</v>
      </c>
      <c r="C63" s="13">
        <f t="shared" si="28"/>
        <v>78.6888398324601</v>
      </c>
      <c r="D63" s="13">
        <f t="shared" si="28"/>
        <v>1.04605958768416</v>
      </c>
      <c r="E63" s="13">
        <f t="shared" si="28"/>
        <v>1</v>
      </c>
      <c r="F63" s="13">
        <f t="shared" si="28"/>
        <v>1</v>
      </c>
      <c r="G63" s="13">
        <f t="shared" si="3"/>
        <v>1</v>
      </c>
      <c r="H63" s="13">
        <f t="shared" si="3"/>
        <v>1</v>
      </c>
      <c r="I63" s="13">
        <f t="shared" si="3"/>
        <v>1</v>
      </c>
      <c r="J63" s="13">
        <f t="shared" si="3"/>
        <v>1</v>
      </c>
      <c r="K63" s="13">
        <f t="shared" si="3"/>
        <v>1</v>
      </c>
      <c r="L63" s="13">
        <f t="shared" si="3"/>
        <v>1</v>
      </c>
      <c r="M63" s="13">
        <f t="shared" si="3"/>
        <v>1</v>
      </c>
      <c r="N63" s="13">
        <f t="shared" si="3"/>
        <v>1</v>
      </c>
      <c r="O63" s="13">
        <f t="shared" si="3"/>
        <v>1</v>
      </c>
      <c r="P63" s="13">
        <f t="shared" si="3"/>
        <v>1</v>
      </c>
      <c r="Q63" s="13">
        <f t="shared" si="3"/>
        <v>1</v>
      </c>
      <c r="R63" s="13">
        <f t="shared" si="3"/>
        <v>1</v>
      </c>
      <c r="S63" s="13">
        <f t="shared" si="3"/>
        <v>1</v>
      </c>
      <c r="T63" s="13" t="str">
        <f t="shared" si="3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T63" s="10">
        <v>201909</v>
      </c>
      <c r="AU63" s="13">
        <f t="shared" si="29"/>
        <v>78.6889030441997</v>
      </c>
      <c r="AV63" s="13">
        <f t="shared" si="30"/>
        <v>1.04605959342763</v>
      </c>
      <c r="AW63" s="13">
        <f t="shared" si="31"/>
        <v>1</v>
      </c>
      <c r="AX63" s="13">
        <f t="shared" si="32"/>
        <v>1</v>
      </c>
      <c r="AY63" s="13">
        <f t="shared" si="4"/>
        <v>1</v>
      </c>
      <c r="AZ63" s="13">
        <f t="shared" si="5"/>
        <v>1</v>
      </c>
      <c r="BA63" s="13">
        <f t="shared" si="6"/>
        <v>1</v>
      </c>
      <c r="BB63" s="13">
        <f t="shared" si="7"/>
        <v>1</v>
      </c>
      <c r="BC63" s="13">
        <f t="shared" si="8"/>
        <v>1</v>
      </c>
      <c r="BD63" s="13">
        <f t="shared" si="9"/>
        <v>1</v>
      </c>
      <c r="BE63" s="13">
        <f t="shared" si="10"/>
        <v>1</v>
      </c>
      <c r="BF63" s="13">
        <f t="shared" si="11"/>
        <v>1</v>
      </c>
      <c r="BG63" s="13">
        <f t="shared" si="12"/>
        <v>1</v>
      </c>
      <c r="BH63" s="13">
        <f t="shared" si="13"/>
        <v>1</v>
      </c>
      <c r="BI63" s="13">
        <f t="shared" si="14"/>
        <v>1</v>
      </c>
      <c r="BJ63" s="13">
        <f t="shared" si="15"/>
        <v>1</v>
      </c>
      <c r="BK63" s="13">
        <f t="shared" si="16"/>
        <v>1</v>
      </c>
      <c r="BL63" s="13" t="str">
        <f t="shared" si="17"/>
        <v/>
      </c>
      <c r="BM63" s="13" t="s">
        <v>25</v>
      </c>
      <c r="BN63" s="13" t="s">
        <v>25</v>
      </c>
      <c r="BO63" s="13" t="s">
        <v>25</v>
      </c>
      <c r="BP63" s="13" t="s">
        <v>25</v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L63" s="10">
        <v>201909</v>
      </c>
      <c r="CM63" s="13" t="str">
        <f t="shared" si="33"/>
        <v/>
      </c>
      <c r="CN63" s="13" t="str">
        <f t="shared" si="33"/>
        <v/>
      </c>
      <c r="CO63" s="13" t="str">
        <f t="shared" si="33"/>
        <v/>
      </c>
      <c r="CP63" s="13" t="str">
        <f t="shared" si="33"/>
        <v/>
      </c>
      <c r="CQ63" s="13" t="str">
        <f t="shared" si="27"/>
        <v/>
      </c>
      <c r="CR63" s="13" t="str">
        <f t="shared" si="27"/>
        <v/>
      </c>
      <c r="CS63" s="13" t="str">
        <f t="shared" si="27"/>
        <v/>
      </c>
      <c r="CT63" s="13" t="str">
        <f t="shared" si="27"/>
        <v/>
      </c>
      <c r="CU63" s="13" t="str">
        <f t="shared" si="27"/>
        <v/>
      </c>
      <c r="CV63" s="13" t="str">
        <f t="shared" si="27"/>
        <v/>
      </c>
      <c r="CW63" s="13" t="str">
        <f t="shared" si="27"/>
        <v/>
      </c>
      <c r="CX63" s="13" t="str">
        <f t="shared" si="27"/>
        <v/>
      </c>
      <c r="CY63" s="13" t="str">
        <f t="shared" si="27"/>
        <v/>
      </c>
      <c r="CZ63" s="13" t="str">
        <f t="shared" si="27"/>
        <v/>
      </c>
      <c r="DA63" s="13" t="str">
        <f t="shared" si="27"/>
        <v/>
      </c>
      <c r="DB63" s="13" t="str">
        <f t="shared" si="27"/>
        <v/>
      </c>
      <c r="DC63" s="13" t="str">
        <f t="shared" si="27"/>
        <v/>
      </c>
      <c r="DD63" s="13" t="str">
        <f t="shared" si="27"/>
        <v/>
      </c>
      <c r="DE63" s="13" t="s">
        <v>25</v>
      </c>
      <c r="DF63" s="13" t="s">
        <v>25</v>
      </c>
      <c r="DG63" s="13" t="s">
        <v>25</v>
      </c>
      <c r="DH63" s="13" t="s">
        <v>25</v>
      </c>
      <c r="DI63" s="13" t="s">
        <v>25</v>
      </c>
      <c r="DJ63" s="13" t="s">
        <v>25</v>
      </c>
      <c r="DK63" s="13" t="s">
        <v>25</v>
      </c>
      <c r="DL63" s="13" t="s">
        <v>25</v>
      </c>
      <c r="DM63" s="13" t="s">
        <v>25</v>
      </c>
      <c r="DN63" s="13" t="s">
        <v>25</v>
      </c>
      <c r="DO63" s="13" t="s">
        <v>25</v>
      </c>
      <c r="DP63" s="13" t="s">
        <v>25</v>
      </c>
      <c r="DQ63" s="13" t="s">
        <v>25</v>
      </c>
      <c r="DR63" s="13" t="s">
        <v>25</v>
      </c>
      <c r="DS63" s="13" t="s">
        <v>25</v>
      </c>
      <c r="DT63" s="13" t="s">
        <v>25</v>
      </c>
      <c r="DU63" s="13" t="s">
        <v>25</v>
      </c>
    </row>
    <row r="64" ht="15" customHeight="1" outlineLevel="1" spans="2:125">
      <c r="B64" s="10">
        <v>201912</v>
      </c>
      <c r="C64" s="13">
        <f t="shared" si="28"/>
        <v>1</v>
      </c>
      <c r="D64" s="13">
        <f t="shared" si="28"/>
        <v>1</v>
      </c>
      <c r="E64" s="13">
        <f t="shared" si="28"/>
        <v>1</v>
      </c>
      <c r="F64" s="13">
        <f t="shared" si="28"/>
        <v>1</v>
      </c>
      <c r="G64" s="13">
        <f t="shared" si="3"/>
        <v>1</v>
      </c>
      <c r="H64" s="13">
        <f t="shared" si="3"/>
        <v>1</v>
      </c>
      <c r="I64" s="13">
        <f t="shared" si="3"/>
        <v>1</v>
      </c>
      <c r="J64" s="13">
        <f t="shared" si="3"/>
        <v>1</v>
      </c>
      <c r="K64" s="13">
        <f t="shared" si="3"/>
        <v>1</v>
      </c>
      <c r="L64" s="13">
        <f t="shared" si="3"/>
        <v>1</v>
      </c>
      <c r="M64" s="13">
        <f t="shared" si="3"/>
        <v>1</v>
      </c>
      <c r="N64" s="13">
        <f t="shared" si="3"/>
        <v>1</v>
      </c>
      <c r="O64" s="13">
        <f t="shared" si="3"/>
        <v>1</v>
      </c>
      <c r="P64" s="13">
        <f t="shared" si="3"/>
        <v>1</v>
      </c>
      <c r="Q64" s="13">
        <f t="shared" si="3"/>
        <v>1</v>
      </c>
      <c r="R64" s="13">
        <f t="shared" si="3"/>
        <v>1</v>
      </c>
      <c r="S64" s="13" t="str">
        <f t="shared" si="3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T64" s="10">
        <v>201912</v>
      </c>
      <c r="AU64" s="13">
        <f t="shared" si="29"/>
        <v>1</v>
      </c>
      <c r="AV64" s="13">
        <f t="shared" si="30"/>
        <v>1</v>
      </c>
      <c r="AW64" s="13">
        <f t="shared" si="31"/>
        <v>1</v>
      </c>
      <c r="AX64" s="13">
        <f t="shared" si="32"/>
        <v>1</v>
      </c>
      <c r="AY64" s="13">
        <f t="shared" si="4"/>
        <v>1</v>
      </c>
      <c r="AZ64" s="13">
        <f t="shared" si="5"/>
        <v>1</v>
      </c>
      <c r="BA64" s="13">
        <f t="shared" si="6"/>
        <v>1</v>
      </c>
      <c r="BB64" s="13">
        <f t="shared" si="7"/>
        <v>1</v>
      </c>
      <c r="BC64" s="13">
        <f t="shared" si="8"/>
        <v>1</v>
      </c>
      <c r="BD64" s="13">
        <f t="shared" si="9"/>
        <v>1</v>
      </c>
      <c r="BE64" s="13">
        <f t="shared" si="10"/>
        <v>1</v>
      </c>
      <c r="BF64" s="13">
        <f t="shared" si="11"/>
        <v>1</v>
      </c>
      <c r="BG64" s="13">
        <f t="shared" si="12"/>
        <v>1</v>
      </c>
      <c r="BH64" s="13">
        <f t="shared" si="13"/>
        <v>1</v>
      </c>
      <c r="BI64" s="13">
        <f t="shared" si="14"/>
        <v>1</v>
      </c>
      <c r="BJ64" s="13">
        <f t="shared" si="15"/>
        <v>1</v>
      </c>
      <c r="BK64" s="13" t="str">
        <f t="shared" si="16"/>
        <v/>
      </c>
      <c r="BL64" s="13" t="s">
        <v>25</v>
      </c>
      <c r="BM64" s="13" t="s">
        <v>25</v>
      </c>
      <c r="BN64" s="13" t="s">
        <v>25</v>
      </c>
      <c r="BO64" s="13" t="s">
        <v>25</v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L64" s="10">
        <v>201912</v>
      </c>
      <c r="CM64" s="13" t="str">
        <f t="shared" si="33"/>
        <v/>
      </c>
      <c r="CN64" s="13" t="str">
        <f t="shared" si="33"/>
        <v/>
      </c>
      <c r="CO64" s="13" t="str">
        <f t="shared" si="33"/>
        <v/>
      </c>
      <c r="CP64" s="13" t="str">
        <f t="shared" si="33"/>
        <v/>
      </c>
      <c r="CQ64" s="13" t="str">
        <f t="shared" si="27"/>
        <v/>
      </c>
      <c r="CR64" s="13" t="str">
        <f t="shared" si="27"/>
        <v/>
      </c>
      <c r="CS64" s="13" t="str">
        <f t="shared" si="27"/>
        <v/>
      </c>
      <c r="CT64" s="13" t="str">
        <f t="shared" si="27"/>
        <v/>
      </c>
      <c r="CU64" s="13" t="str">
        <f t="shared" si="27"/>
        <v/>
      </c>
      <c r="CV64" s="13" t="str">
        <f t="shared" si="27"/>
        <v/>
      </c>
      <c r="CW64" s="13" t="str">
        <f t="shared" si="27"/>
        <v/>
      </c>
      <c r="CX64" s="13" t="str">
        <f t="shared" si="27"/>
        <v/>
      </c>
      <c r="CY64" s="13" t="str">
        <f t="shared" si="27"/>
        <v/>
      </c>
      <c r="CZ64" s="13" t="str">
        <f t="shared" si="27"/>
        <v/>
      </c>
      <c r="DA64" s="13" t="str">
        <f t="shared" si="27"/>
        <v/>
      </c>
      <c r="DB64" s="13" t="str">
        <f t="shared" si="27"/>
        <v/>
      </c>
      <c r="DC64" s="13" t="str">
        <f t="shared" si="27"/>
        <v/>
      </c>
      <c r="DD64" s="13" t="s">
        <v>25</v>
      </c>
      <c r="DE64" s="13" t="s">
        <v>25</v>
      </c>
      <c r="DF64" s="13" t="s">
        <v>25</v>
      </c>
      <c r="DG64" s="13" t="s">
        <v>25</v>
      </c>
      <c r="DH64" s="13" t="s">
        <v>25</v>
      </c>
      <c r="DI64" s="13" t="s">
        <v>25</v>
      </c>
      <c r="DJ64" s="13" t="s">
        <v>25</v>
      </c>
      <c r="DK64" s="13" t="s">
        <v>25</v>
      </c>
      <c r="DL64" s="13" t="s">
        <v>25</v>
      </c>
      <c r="DM64" s="13" t="s">
        <v>25</v>
      </c>
      <c r="DN64" s="13" t="s">
        <v>25</v>
      </c>
      <c r="DO64" s="13" t="s">
        <v>25</v>
      </c>
      <c r="DP64" s="13" t="s">
        <v>25</v>
      </c>
      <c r="DQ64" s="13" t="s">
        <v>25</v>
      </c>
      <c r="DR64" s="13" t="s">
        <v>25</v>
      </c>
      <c r="DS64" s="13" t="s">
        <v>25</v>
      </c>
      <c r="DT64" s="13" t="s">
        <v>25</v>
      </c>
      <c r="DU64" s="13" t="s">
        <v>25</v>
      </c>
    </row>
    <row r="65" ht="15" customHeight="1" outlineLevel="1" spans="2:125">
      <c r="B65" s="10">
        <v>202003</v>
      </c>
      <c r="C65" s="13">
        <f t="shared" si="28"/>
        <v>0</v>
      </c>
      <c r="D65" s="13">
        <f t="shared" si="28"/>
        <v>0</v>
      </c>
      <c r="E65" s="13">
        <f t="shared" si="28"/>
        <v>1</v>
      </c>
      <c r="F65" s="13">
        <f t="shared" si="28"/>
        <v>1</v>
      </c>
      <c r="G65" s="13">
        <f t="shared" si="3"/>
        <v>1</v>
      </c>
      <c r="H65" s="13">
        <f t="shared" si="3"/>
        <v>1</v>
      </c>
      <c r="I65" s="13">
        <f t="shared" si="3"/>
        <v>1</v>
      </c>
      <c r="J65" s="13">
        <f t="shared" si="3"/>
        <v>1</v>
      </c>
      <c r="K65" s="13">
        <f t="shared" si="3"/>
        <v>1</v>
      </c>
      <c r="L65" s="13">
        <f t="shared" si="3"/>
        <v>1</v>
      </c>
      <c r="M65" s="13">
        <f t="shared" si="3"/>
        <v>1</v>
      </c>
      <c r="N65" s="13">
        <f t="shared" si="3"/>
        <v>1</v>
      </c>
      <c r="O65" s="13">
        <f t="shared" si="3"/>
        <v>1</v>
      </c>
      <c r="P65" s="13">
        <f t="shared" si="3"/>
        <v>1</v>
      </c>
      <c r="Q65" s="13">
        <f t="shared" si="3"/>
        <v>1</v>
      </c>
      <c r="R65" s="13" t="str">
        <f t="shared" si="3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T65" s="10">
        <v>202003</v>
      </c>
      <c r="AU65" s="13">
        <f t="shared" si="29"/>
        <v>0</v>
      </c>
      <c r="AV65" s="13">
        <f t="shared" si="30"/>
        <v>0</v>
      </c>
      <c r="AW65" s="13">
        <f t="shared" si="31"/>
        <v>0</v>
      </c>
      <c r="AX65" s="13">
        <f t="shared" si="32"/>
        <v>0</v>
      </c>
      <c r="AY65" s="13">
        <f t="shared" si="4"/>
        <v>0</v>
      </c>
      <c r="AZ65" s="13">
        <f t="shared" si="5"/>
        <v>0</v>
      </c>
      <c r="BA65" s="13">
        <f t="shared" si="6"/>
        <v>0</v>
      </c>
      <c r="BB65" s="13">
        <f t="shared" si="7"/>
        <v>0</v>
      </c>
      <c r="BC65" s="13">
        <f t="shared" si="8"/>
        <v>0</v>
      </c>
      <c r="BD65" s="13">
        <f t="shared" si="9"/>
        <v>0</v>
      </c>
      <c r="BE65" s="13">
        <f t="shared" si="10"/>
        <v>0</v>
      </c>
      <c r="BF65" s="13">
        <f t="shared" si="11"/>
        <v>0</v>
      </c>
      <c r="BG65" s="13">
        <f t="shared" si="12"/>
        <v>0</v>
      </c>
      <c r="BH65" s="13">
        <f t="shared" si="13"/>
        <v>0</v>
      </c>
      <c r="BI65" s="13">
        <f t="shared" si="14"/>
        <v>0</v>
      </c>
      <c r="BJ65" s="13" t="str">
        <f t="shared" si="15"/>
        <v/>
      </c>
      <c r="BK65" s="13" t="s">
        <v>25</v>
      </c>
      <c r="BL65" s="13" t="s">
        <v>25</v>
      </c>
      <c r="BM65" s="13" t="s">
        <v>25</v>
      </c>
      <c r="BN65" s="13" t="s">
        <v>25</v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L65" s="10">
        <v>202003</v>
      </c>
      <c r="CM65" s="13" t="str">
        <f t="shared" si="33"/>
        <v/>
      </c>
      <c r="CN65" s="13" t="str">
        <f t="shared" si="33"/>
        <v/>
      </c>
      <c r="CO65" s="13" t="str">
        <f t="shared" si="33"/>
        <v/>
      </c>
      <c r="CP65" s="13" t="str">
        <f t="shared" si="33"/>
        <v/>
      </c>
      <c r="CQ65" s="13" t="str">
        <f t="shared" si="27"/>
        <v/>
      </c>
      <c r="CR65" s="13" t="str">
        <f t="shared" si="27"/>
        <v/>
      </c>
      <c r="CS65" s="13" t="str">
        <f t="shared" si="27"/>
        <v/>
      </c>
      <c r="CT65" s="13" t="str">
        <f t="shared" si="27"/>
        <v/>
      </c>
      <c r="CU65" s="13" t="str">
        <f t="shared" si="27"/>
        <v/>
      </c>
      <c r="CV65" s="13" t="str">
        <f t="shared" si="27"/>
        <v/>
      </c>
      <c r="CW65" s="13" t="str">
        <f t="shared" si="27"/>
        <v/>
      </c>
      <c r="CX65" s="13" t="str">
        <f t="shared" si="27"/>
        <v/>
      </c>
      <c r="CY65" s="13" t="str">
        <f t="shared" si="27"/>
        <v/>
      </c>
      <c r="CZ65" s="13" t="str">
        <f t="shared" si="27"/>
        <v/>
      </c>
      <c r="DA65" s="13" t="str">
        <f t="shared" si="27"/>
        <v/>
      </c>
      <c r="DB65" s="13" t="str">
        <f t="shared" si="27"/>
        <v/>
      </c>
      <c r="DC65" s="13" t="s">
        <v>25</v>
      </c>
      <c r="DD65" s="13" t="s">
        <v>25</v>
      </c>
      <c r="DE65" s="13" t="s">
        <v>25</v>
      </c>
      <c r="DF65" s="13" t="s">
        <v>25</v>
      </c>
      <c r="DG65" s="13" t="s">
        <v>25</v>
      </c>
      <c r="DH65" s="13" t="s">
        <v>25</v>
      </c>
      <c r="DI65" s="13" t="s">
        <v>25</v>
      </c>
      <c r="DJ65" s="13" t="s">
        <v>25</v>
      </c>
      <c r="DK65" s="13" t="s">
        <v>25</v>
      </c>
      <c r="DL65" s="13" t="s">
        <v>25</v>
      </c>
      <c r="DM65" s="13" t="s">
        <v>25</v>
      </c>
      <c r="DN65" s="13" t="s">
        <v>25</v>
      </c>
      <c r="DO65" s="13" t="s">
        <v>25</v>
      </c>
      <c r="DP65" s="13" t="s">
        <v>25</v>
      </c>
      <c r="DQ65" s="13" t="s">
        <v>25</v>
      </c>
      <c r="DR65" s="13" t="s">
        <v>25</v>
      </c>
      <c r="DS65" s="13" t="s">
        <v>25</v>
      </c>
      <c r="DT65" s="13" t="s">
        <v>25</v>
      </c>
      <c r="DU65" s="13" t="s">
        <v>25</v>
      </c>
    </row>
    <row r="66" ht="15" customHeight="1" outlineLevel="1" spans="2:125">
      <c r="B66" s="10">
        <v>202006</v>
      </c>
      <c r="C66" s="13">
        <f t="shared" si="28"/>
        <v>13.8910293200934</v>
      </c>
      <c r="D66" s="13">
        <f t="shared" si="28"/>
        <v>1.00006769876721</v>
      </c>
      <c r="E66" s="13">
        <f t="shared" si="28"/>
        <v>1</v>
      </c>
      <c r="F66" s="13">
        <f t="shared" si="28"/>
        <v>1</v>
      </c>
      <c r="G66" s="13">
        <f t="shared" si="3"/>
        <v>0.99999316934518</v>
      </c>
      <c r="H66" s="13">
        <f t="shared" si="3"/>
        <v>1</v>
      </c>
      <c r="I66" s="13">
        <f t="shared" si="3"/>
        <v>0.999665987204445</v>
      </c>
      <c r="J66" s="13">
        <f t="shared" si="3"/>
        <v>1</v>
      </c>
      <c r="K66" s="13">
        <f t="shared" si="3"/>
        <v>1</v>
      </c>
      <c r="L66" s="13">
        <f t="shared" si="3"/>
        <v>1</v>
      </c>
      <c r="M66" s="13">
        <f t="shared" si="3"/>
        <v>1</v>
      </c>
      <c r="N66" s="13">
        <f t="shared" si="3"/>
        <v>1</v>
      </c>
      <c r="O66" s="13">
        <f t="shared" si="3"/>
        <v>1</v>
      </c>
      <c r="P66" s="13">
        <f t="shared" si="3"/>
        <v>0.999988605946389</v>
      </c>
      <c r="Q66" s="13" t="str">
        <f t="shared" si="3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T66" s="10">
        <v>202006</v>
      </c>
      <c r="AU66" s="13">
        <f t="shared" si="29"/>
        <v>0</v>
      </c>
      <c r="AV66" s="13">
        <f t="shared" si="30"/>
        <v>1</v>
      </c>
      <c r="AW66" s="13">
        <f t="shared" si="31"/>
        <v>1</v>
      </c>
      <c r="AX66" s="13">
        <f t="shared" si="32"/>
        <v>1</v>
      </c>
      <c r="AY66" s="13">
        <f t="shared" si="4"/>
        <v>1</v>
      </c>
      <c r="AZ66" s="13">
        <f t="shared" si="5"/>
        <v>1</v>
      </c>
      <c r="BA66" s="13">
        <f t="shared" si="6"/>
        <v>1</v>
      </c>
      <c r="BB66" s="13">
        <f t="shared" si="7"/>
        <v>1</v>
      </c>
      <c r="BC66" s="13">
        <f t="shared" si="8"/>
        <v>1</v>
      </c>
      <c r="BD66" s="13">
        <f t="shared" si="9"/>
        <v>1</v>
      </c>
      <c r="BE66" s="13">
        <f t="shared" si="10"/>
        <v>1</v>
      </c>
      <c r="BF66" s="13">
        <f t="shared" si="11"/>
        <v>1</v>
      </c>
      <c r="BG66" s="13">
        <f t="shared" si="12"/>
        <v>1</v>
      </c>
      <c r="BH66" s="13">
        <f t="shared" si="13"/>
        <v>1</v>
      </c>
      <c r="BI66" s="13" t="str">
        <f t="shared" si="14"/>
        <v/>
      </c>
      <c r="BJ66" s="13" t="s">
        <v>25</v>
      </c>
      <c r="BK66" s="13" t="s">
        <v>25</v>
      </c>
      <c r="BL66" s="13" t="s">
        <v>25</v>
      </c>
      <c r="BM66" s="13" t="s">
        <v>25</v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L66" s="10">
        <v>202006</v>
      </c>
      <c r="CM66" s="13" t="str">
        <f t="shared" si="33"/>
        <v/>
      </c>
      <c r="CN66" s="13" t="str">
        <f t="shared" si="33"/>
        <v/>
      </c>
      <c r="CO66" s="13" t="str">
        <f t="shared" si="33"/>
        <v/>
      </c>
      <c r="CP66" s="13" t="str">
        <f t="shared" si="33"/>
        <v/>
      </c>
      <c r="CQ66" s="13" t="str">
        <f t="shared" si="27"/>
        <v/>
      </c>
      <c r="CR66" s="13" t="str">
        <f t="shared" si="27"/>
        <v/>
      </c>
      <c r="CS66" s="13" t="str">
        <f t="shared" si="27"/>
        <v/>
      </c>
      <c r="CT66" s="13" t="str">
        <f t="shared" si="27"/>
        <v/>
      </c>
      <c r="CU66" s="13" t="str">
        <f t="shared" si="27"/>
        <v/>
      </c>
      <c r="CV66" s="13" t="str">
        <f t="shared" si="27"/>
        <v/>
      </c>
      <c r="CW66" s="13" t="str">
        <f t="shared" si="27"/>
        <v/>
      </c>
      <c r="CX66" s="13" t="str">
        <f t="shared" si="27"/>
        <v/>
      </c>
      <c r="CY66" s="13" t="str">
        <f t="shared" si="27"/>
        <v/>
      </c>
      <c r="CZ66" s="13" t="str">
        <f t="shared" si="27"/>
        <v/>
      </c>
      <c r="DA66" s="13" t="str">
        <f t="shared" si="27"/>
        <v/>
      </c>
      <c r="DB66" s="13" t="s">
        <v>25</v>
      </c>
      <c r="DC66" s="13" t="s">
        <v>25</v>
      </c>
      <c r="DD66" s="13" t="s">
        <v>25</v>
      </c>
      <c r="DE66" s="13" t="s">
        <v>25</v>
      </c>
      <c r="DF66" s="13" t="s">
        <v>25</v>
      </c>
      <c r="DG66" s="13" t="s">
        <v>25</v>
      </c>
      <c r="DH66" s="13" t="s">
        <v>25</v>
      </c>
      <c r="DI66" s="13" t="s">
        <v>25</v>
      </c>
      <c r="DJ66" s="13" t="s">
        <v>25</v>
      </c>
      <c r="DK66" s="13" t="s">
        <v>25</v>
      </c>
      <c r="DL66" s="13" t="s">
        <v>25</v>
      </c>
      <c r="DM66" s="13" t="s">
        <v>25</v>
      </c>
      <c r="DN66" s="13" t="s">
        <v>25</v>
      </c>
      <c r="DO66" s="13" t="s">
        <v>25</v>
      </c>
      <c r="DP66" s="13" t="s">
        <v>25</v>
      </c>
      <c r="DQ66" s="13" t="s">
        <v>25</v>
      </c>
      <c r="DR66" s="13" t="s">
        <v>25</v>
      </c>
      <c r="DS66" s="13" t="s">
        <v>25</v>
      </c>
      <c r="DT66" s="13" t="s">
        <v>25</v>
      </c>
      <c r="DU66" s="13" t="s">
        <v>25</v>
      </c>
    </row>
    <row r="67" ht="15" customHeight="1" outlineLevel="1" spans="2:125">
      <c r="B67" s="10">
        <v>202009</v>
      </c>
      <c r="C67" s="13">
        <f t="shared" si="28"/>
        <v>4.88109241249719</v>
      </c>
      <c r="D67" s="13">
        <f t="shared" si="28"/>
        <v>1.04639211452991</v>
      </c>
      <c r="E67" s="13">
        <f t="shared" si="28"/>
        <v>1.04293861265916</v>
      </c>
      <c r="F67" s="13">
        <f t="shared" si="28"/>
        <v>1</v>
      </c>
      <c r="G67" s="13">
        <f t="shared" si="3"/>
        <v>1</v>
      </c>
      <c r="H67" s="13">
        <f t="shared" si="3"/>
        <v>1</v>
      </c>
      <c r="I67" s="13">
        <f t="shared" si="3"/>
        <v>1</v>
      </c>
      <c r="J67" s="13">
        <f t="shared" si="3"/>
        <v>1</v>
      </c>
      <c r="K67" s="13">
        <f t="shared" si="3"/>
        <v>1</v>
      </c>
      <c r="L67" s="13">
        <f t="shared" si="3"/>
        <v>1</v>
      </c>
      <c r="M67" s="13">
        <f t="shared" si="3"/>
        <v>1</v>
      </c>
      <c r="N67" s="13">
        <f t="shared" si="3"/>
        <v>1</v>
      </c>
      <c r="O67" s="13">
        <f t="shared" si="3"/>
        <v>1</v>
      </c>
      <c r="P67" s="13" t="str">
        <f t="shared" si="3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T67" s="10">
        <v>202009</v>
      </c>
      <c r="AU67" s="13">
        <f t="shared" si="29"/>
        <v>4.8810926339909</v>
      </c>
      <c r="AV67" s="13">
        <f t="shared" si="30"/>
        <v>1.04639211510044</v>
      </c>
      <c r="AW67" s="13">
        <f t="shared" si="31"/>
        <v>1.04293860996233</v>
      </c>
      <c r="AX67" s="13">
        <f t="shared" si="32"/>
        <v>1</v>
      </c>
      <c r="AY67" s="13">
        <f t="shared" si="4"/>
        <v>1</v>
      </c>
      <c r="AZ67" s="13">
        <f t="shared" si="5"/>
        <v>1</v>
      </c>
      <c r="BA67" s="13">
        <f t="shared" si="6"/>
        <v>1</v>
      </c>
      <c r="BB67" s="13">
        <f t="shared" si="7"/>
        <v>1</v>
      </c>
      <c r="BC67" s="13">
        <f t="shared" si="8"/>
        <v>1</v>
      </c>
      <c r="BD67" s="13">
        <f t="shared" si="9"/>
        <v>1</v>
      </c>
      <c r="BE67" s="13">
        <f t="shared" si="10"/>
        <v>1</v>
      </c>
      <c r="BF67" s="13">
        <f t="shared" si="11"/>
        <v>1</v>
      </c>
      <c r="BG67" s="13">
        <f t="shared" si="12"/>
        <v>1</v>
      </c>
      <c r="BH67" s="13" t="str">
        <f t="shared" si="13"/>
        <v/>
      </c>
      <c r="BI67" s="13" t="s">
        <v>25</v>
      </c>
      <c r="BJ67" s="13" t="s">
        <v>25</v>
      </c>
      <c r="BK67" s="13" t="s">
        <v>25</v>
      </c>
      <c r="BL67" s="13" t="s">
        <v>25</v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L67" s="10">
        <v>202009</v>
      </c>
      <c r="CM67" s="13" t="str">
        <f t="shared" si="33"/>
        <v/>
      </c>
      <c r="CN67" s="13" t="str">
        <f t="shared" si="33"/>
        <v/>
      </c>
      <c r="CO67" s="13" t="str">
        <f t="shared" si="33"/>
        <v/>
      </c>
      <c r="CP67" s="13" t="str">
        <f t="shared" si="33"/>
        <v/>
      </c>
      <c r="CQ67" s="13" t="str">
        <f t="shared" si="27"/>
        <v/>
      </c>
      <c r="CR67" s="13" t="str">
        <f t="shared" si="27"/>
        <v/>
      </c>
      <c r="CS67" s="13" t="str">
        <f t="shared" si="27"/>
        <v/>
      </c>
      <c r="CT67" s="13" t="str">
        <f t="shared" si="27"/>
        <v/>
      </c>
      <c r="CU67" s="13" t="str">
        <f t="shared" si="27"/>
        <v/>
      </c>
      <c r="CV67" s="13" t="str">
        <f t="shared" si="27"/>
        <v/>
      </c>
      <c r="CW67" s="13" t="str">
        <f t="shared" si="27"/>
        <v/>
      </c>
      <c r="CX67" s="13" t="str">
        <f t="shared" si="27"/>
        <v/>
      </c>
      <c r="CY67" s="13" t="str">
        <f t="shared" si="27"/>
        <v/>
      </c>
      <c r="CZ67" s="13" t="str">
        <f t="shared" si="27"/>
        <v/>
      </c>
      <c r="DA67" s="13" t="s">
        <v>25</v>
      </c>
      <c r="DB67" s="13" t="s">
        <v>25</v>
      </c>
      <c r="DC67" s="13" t="s">
        <v>25</v>
      </c>
      <c r="DD67" s="13" t="s">
        <v>25</v>
      </c>
      <c r="DE67" s="13" t="s">
        <v>25</v>
      </c>
      <c r="DF67" s="13" t="s">
        <v>25</v>
      </c>
      <c r="DG67" s="13" t="s">
        <v>25</v>
      </c>
      <c r="DH67" s="13" t="s">
        <v>25</v>
      </c>
      <c r="DI67" s="13" t="s">
        <v>25</v>
      </c>
      <c r="DJ67" s="13" t="s">
        <v>25</v>
      </c>
      <c r="DK67" s="13" t="s">
        <v>25</v>
      </c>
      <c r="DL67" s="13" t="s">
        <v>25</v>
      </c>
      <c r="DM67" s="13" t="s">
        <v>25</v>
      </c>
      <c r="DN67" s="13" t="s">
        <v>25</v>
      </c>
      <c r="DO67" s="13" t="s">
        <v>25</v>
      </c>
      <c r="DP67" s="13" t="s">
        <v>25</v>
      </c>
      <c r="DQ67" s="13" t="s">
        <v>25</v>
      </c>
      <c r="DR67" s="13" t="s">
        <v>25</v>
      </c>
      <c r="DS67" s="13" t="s">
        <v>25</v>
      </c>
      <c r="DT67" s="13" t="s">
        <v>25</v>
      </c>
      <c r="DU67" s="13" t="s">
        <v>25</v>
      </c>
    </row>
    <row r="68" ht="15" customHeight="1" outlineLevel="1" spans="2:125">
      <c r="B68" s="10">
        <v>202012</v>
      </c>
      <c r="C68" s="13">
        <f t="shared" si="28"/>
        <v>1</v>
      </c>
      <c r="D68" s="13">
        <f t="shared" si="28"/>
        <v>1</v>
      </c>
      <c r="E68" s="13">
        <f t="shared" si="28"/>
        <v>1</v>
      </c>
      <c r="F68" s="13">
        <f t="shared" si="28"/>
        <v>1</v>
      </c>
      <c r="G68" s="13">
        <f t="shared" si="3"/>
        <v>1</v>
      </c>
      <c r="H68" s="13">
        <f t="shared" si="3"/>
        <v>1</v>
      </c>
      <c r="I68" s="13">
        <f t="shared" si="3"/>
        <v>1</v>
      </c>
      <c r="J68" s="13">
        <f t="shared" si="3"/>
        <v>1</v>
      </c>
      <c r="K68" s="13">
        <f t="shared" si="3"/>
        <v>1</v>
      </c>
      <c r="L68" s="13">
        <f t="shared" si="3"/>
        <v>1</v>
      </c>
      <c r="M68" s="13">
        <f t="shared" si="3"/>
        <v>1</v>
      </c>
      <c r="N68" s="13">
        <f t="shared" si="3"/>
        <v>1</v>
      </c>
      <c r="O68" s="13" t="str">
        <f t="shared" si="3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T68" s="10">
        <v>202012</v>
      </c>
      <c r="AU68" s="13">
        <f t="shared" si="29"/>
        <v>1</v>
      </c>
      <c r="AV68" s="13">
        <f t="shared" si="30"/>
        <v>1</v>
      </c>
      <c r="AW68" s="13">
        <f t="shared" si="31"/>
        <v>1</v>
      </c>
      <c r="AX68" s="13">
        <f t="shared" si="32"/>
        <v>1</v>
      </c>
      <c r="AY68" s="13">
        <f t="shared" si="4"/>
        <v>1</v>
      </c>
      <c r="AZ68" s="13">
        <f t="shared" si="5"/>
        <v>1</v>
      </c>
      <c r="BA68" s="13">
        <f t="shared" si="6"/>
        <v>1</v>
      </c>
      <c r="BB68" s="13">
        <f t="shared" si="7"/>
        <v>1</v>
      </c>
      <c r="BC68" s="13">
        <f t="shared" si="8"/>
        <v>1</v>
      </c>
      <c r="BD68" s="13">
        <f t="shared" si="9"/>
        <v>1</v>
      </c>
      <c r="BE68" s="13">
        <f t="shared" si="10"/>
        <v>1</v>
      </c>
      <c r="BF68" s="13">
        <f t="shared" si="11"/>
        <v>1</v>
      </c>
      <c r="BG68" s="13" t="str">
        <f t="shared" si="12"/>
        <v/>
      </c>
      <c r="BH68" s="13" t="s">
        <v>25</v>
      </c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L68" s="10">
        <v>202012</v>
      </c>
      <c r="CM68" s="13" t="str">
        <f t="shared" si="33"/>
        <v/>
      </c>
      <c r="CN68" s="13" t="str">
        <f t="shared" si="33"/>
        <v/>
      </c>
      <c r="CO68" s="13" t="str">
        <f t="shared" si="33"/>
        <v/>
      </c>
      <c r="CP68" s="13" t="str">
        <f t="shared" si="33"/>
        <v/>
      </c>
      <c r="CQ68" s="13" t="str">
        <f t="shared" si="27"/>
        <v/>
      </c>
      <c r="CR68" s="13" t="str">
        <f t="shared" si="27"/>
        <v/>
      </c>
      <c r="CS68" s="13" t="str">
        <f t="shared" si="27"/>
        <v/>
      </c>
      <c r="CT68" s="13" t="str">
        <f t="shared" si="27"/>
        <v/>
      </c>
      <c r="CU68" s="13" t="str">
        <f t="shared" si="27"/>
        <v/>
      </c>
      <c r="CV68" s="13" t="str">
        <f t="shared" si="27"/>
        <v/>
      </c>
      <c r="CW68" s="13" t="str">
        <f t="shared" si="27"/>
        <v/>
      </c>
      <c r="CX68" s="13" t="str">
        <f t="shared" si="27"/>
        <v/>
      </c>
      <c r="CY68" s="13" t="str">
        <f t="shared" si="27"/>
        <v/>
      </c>
      <c r="CZ68" s="13" t="s">
        <v>25</v>
      </c>
      <c r="DA68" s="13" t="s">
        <v>25</v>
      </c>
      <c r="DB68" s="13" t="s">
        <v>25</v>
      </c>
      <c r="DC68" s="13" t="s">
        <v>25</v>
      </c>
      <c r="DD68" s="13" t="s">
        <v>25</v>
      </c>
      <c r="DE68" s="13" t="s">
        <v>25</v>
      </c>
      <c r="DF68" s="13" t="s">
        <v>25</v>
      </c>
      <c r="DG68" s="13" t="s">
        <v>25</v>
      </c>
      <c r="DH68" s="13" t="s">
        <v>25</v>
      </c>
      <c r="DI68" s="13" t="s">
        <v>25</v>
      </c>
      <c r="DJ68" s="13" t="s">
        <v>25</v>
      </c>
      <c r="DK68" s="13" t="s">
        <v>25</v>
      </c>
      <c r="DL68" s="13" t="s">
        <v>25</v>
      </c>
      <c r="DM68" s="13" t="s">
        <v>25</v>
      </c>
      <c r="DN68" s="13" t="s">
        <v>25</v>
      </c>
      <c r="DO68" s="13" t="s">
        <v>25</v>
      </c>
      <c r="DP68" s="13" t="s">
        <v>25</v>
      </c>
      <c r="DQ68" s="13" t="s">
        <v>25</v>
      </c>
      <c r="DR68" s="13" t="s">
        <v>25</v>
      </c>
      <c r="DS68" s="13" t="s">
        <v>25</v>
      </c>
      <c r="DT68" s="13" t="s">
        <v>25</v>
      </c>
      <c r="DU68" s="13" t="s">
        <v>25</v>
      </c>
    </row>
    <row r="69" ht="15" customHeight="1" outlineLevel="1" spans="2:125">
      <c r="B69" s="10">
        <v>202103</v>
      </c>
      <c r="C69" s="13">
        <f t="shared" si="28"/>
        <v>0</v>
      </c>
      <c r="D69" s="13">
        <f t="shared" si="28"/>
        <v>1.02755199471688</v>
      </c>
      <c r="E69" s="13">
        <f t="shared" si="28"/>
        <v>1</v>
      </c>
      <c r="F69" s="13">
        <f t="shared" si="28"/>
        <v>1</v>
      </c>
      <c r="G69" s="13">
        <f t="shared" si="3"/>
        <v>1</v>
      </c>
      <c r="H69" s="13">
        <f t="shared" si="3"/>
        <v>1</v>
      </c>
      <c r="I69" s="13">
        <f t="shared" si="3"/>
        <v>1</v>
      </c>
      <c r="J69" s="13">
        <f t="shared" si="3"/>
        <v>1</v>
      </c>
      <c r="K69" s="13">
        <f t="shared" si="3"/>
        <v>1</v>
      </c>
      <c r="L69" s="13">
        <f t="shared" si="3"/>
        <v>1</v>
      </c>
      <c r="M69" s="13">
        <f t="shared" si="3"/>
        <v>1</v>
      </c>
      <c r="N69" s="13" t="str">
        <f t="shared" si="3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T69" s="10">
        <v>202103</v>
      </c>
      <c r="AU69" s="13">
        <f t="shared" si="29"/>
        <v>0</v>
      </c>
      <c r="AV69" s="13">
        <f t="shared" si="30"/>
        <v>1.02755197200717</v>
      </c>
      <c r="AW69" s="13">
        <f t="shared" si="31"/>
        <v>1</v>
      </c>
      <c r="AX69" s="13">
        <f t="shared" si="32"/>
        <v>1</v>
      </c>
      <c r="AY69" s="13">
        <f t="shared" si="4"/>
        <v>1</v>
      </c>
      <c r="AZ69" s="13">
        <f t="shared" si="5"/>
        <v>1</v>
      </c>
      <c r="BA69" s="13">
        <f t="shared" si="6"/>
        <v>1</v>
      </c>
      <c r="BB69" s="13">
        <f t="shared" si="7"/>
        <v>1</v>
      </c>
      <c r="BC69" s="13">
        <f t="shared" si="8"/>
        <v>1</v>
      </c>
      <c r="BD69" s="13">
        <f t="shared" si="9"/>
        <v>1</v>
      </c>
      <c r="BE69" s="13">
        <f t="shared" si="10"/>
        <v>1</v>
      </c>
      <c r="BF69" s="13" t="str">
        <f t="shared" si="11"/>
        <v/>
      </c>
      <c r="BG69" s="13" t="s">
        <v>25</v>
      </c>
      <c r="BH69" s="13" t="s">
        <v>25</v>
      </c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L69" s="10">
        <v>202103</v>
      </c>
      <c r="CM69" s="13" t="str">
        <f t="shared" si="33"/>
        <v/>
      </c>
      <c r="CN69" s="13" t="str">
        <f t="shared" si="33"/>
        <v/>
      </c>
      <c r="CO69" s="13" t="str">
        <f t="shared" si="33"/>
        <v/>
      </c>
      <c r="CP69" s="13" t="str">
        <f t="shared" si="33"/>
        <v/>
      </c>
      <c r="CQ69" s="13" t="str">
        <f t="shared" si="27"/>
        <v/>
      </c>
      <c r="CR69" s="13" t="str">
        <f t="shared" si="27"/>
        <v/>
      </c>
      <c r="CS69" s="13" t="str">
        <f t="shared" si="27"/>
        <v/>
      </c>
      <c r="CT69" s="13" t="str">
        <f t="shared" si="27"/>
        <v/>
      </c>
      <c r="CU69" s="13" t="str">
        <f t="shared" si="27"/>
        <v/>
      </c>
      <c r="CV69" s="13" t="str">
        <f t="shared" si="27"/>
        <v/>
      </c>
      <c r="CW69" s="13" t="str">
        <f t="shared" si="27"/>
        <v/>
      </c>
      <c r="CX69" s="13" t="str">
        <f t="shared" si="27"/>
        <v/>
      </c>
      <c r="CY69" s="13" t="s">
        <v>25</v>
      </c>
      <c r="CZ69" s="13" t="s">
        <v>25</v>
      </c>
      <c r="DA69" s="13" t="s">
        <v>25</v>
      </c>
      <c r="DB69" s="13" t="s">
        <v>25</v>
      </c>
      <c r="DC69" s="13" t="s">
        <v>25</v>
      </c>
      <c r="DD69" s="13" t="s">
        <v>25</v>
      </c>
      <c r="DE69" s="13" t="s">
        <v>25</v>
      </c>
      <c r="DF69" s="13" t="s">
        <v>25</v>
      </c>
      <c r="DG69" s="13" t="s">
        <v>25</v>
      </c>
      <c r="DH69" s="13" t="s">
        <v>25</v>
      </c>
      <c r="DI69" s="13" t="s">
        <v>25</v>
      </c>
      <c r="DJ69" s="13" t="s">
        <v>25</v>
      </c>
      <c r="DK69" s="13" t="s">
        <v>25</v>
      </c>
      <c r="DL69" s="13" t="s">
        <v>25</v>
      </c>
      <c r="DM69" s="13" t="s">
        <v>25</v>
      </c>
      <c r="DN69" s="13" t="s">
        <v>25</v>
      </c>
      <c r="DO69" s="13" t="s">
        <v>25</v>
      </c>
      <c r="DP69" s="13" t="s">
        <v>25</v>
      </c>
      <c r="DQ69" s="13" t="s">
        <v>25</v>
      </c>
      <c r="DR69" s="13" t="s">
        <v>25</v>
      </c>
      <c r="DS69" s="13" t="s">
        <v>25</v>
      </c>
      <c r="DT69" s="13" t="s">
        <v>25</v>
      </c>
      <c r="DU69" s="13" t="s">
        <v>25</v>
      </c>
    </row>
    <row r="70" ht="15" customHeight="1" outlineLevel="1" spans="2:125">
      <c r="B70" s="10">
        <v>202106</v>
      </c>
      <c r="C70" s="13">
        <f t="shared" si="28"/>
        <v>1.20389625902421</v>
      </c>
      <c r="D70" s="13">
        <f t="shared" si="28"/>
        <v>1.0015801451164</v>
      </c>
      <c r="E70" s="13">
        <f t="shared" si="28"/>
        <v>1</v>
      </c>
      <c r="F70" s="13">
        <f t="shared" si="28"/>
        <v>1</v>
      </c>
      <c r="G70" s="13">
        <f t="shared" si="28"/>
        <v>0.999992303570896</v>
      </c>
      <c r="H70" s="13">
        <f t="shared" si="28"/>
        <v>0.999991084482198</v>
      </c>
      <c r="I70" s="13">
        <f t="shared" si="28"/>
        <v>1</v>
      </c>
      <c r="J70" s="13">
        <f t="shared" si="28"/>
        <v>1.0006363688069</v>
      </c>
      <c r="K70" s="13">
        <f t="shared" si="28"/>
        <v>1</v>
      </c>
      <c r="L70" s="13">
        <f t="shared" si="28"/>
        <v>0.99995336147181</v>
      </c>
      <c r="M70" s="13" t="str">
        <f t="shared" si="28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T70" s="10">
        <v>202106</v>
      </c>
      <c r="AU70" s="13">
        <f t="shared" si="29"/>
        <v>1.20484294187546</v>
      </c>
      <c r="AV70" s="13">
        <f t="shared" si="30"/>
        <v>1.00157745399005</v>
      </c>
      <c r="AW70" s="13">
        <f t="shared" si="31"/>
        <v>1</v>
      </c>
      <c r="AX70" s="13">
        <f t="shared" si="32"/>
        <v>1</v>
      </c>
      <c r="AY70" s="13">
        <f t="shared" si="4"/>
        <v>0.999992315117303</v>
      </c>
      <c r="AZ70" s="13">
        <f t="shared" si="5"/>
        <v>0.999991097757171</v>
      </c>
      <c r="BA70" s="13">
        <f t="shared" si="6"/>
        <v>1</v>
      </c>
      <c r="BB70" s="13">
        <f t="shared" si="7"/>
        <v>1.00063541910025</v>
      </c>
      <c r="BC70" s="13">
        <f t="shared" si="8"/>
        <v>1</v>
      </c>
      <c r="BD70" s="13">
        <f t="shared" si="9"/>
        <v>0.999953431030206</v>
      </c>
      <c r="BE70" s="13" t="str">
        <f t="shared" si="10"/>
        <v/>
      </c>
      <c r="BF70" s="13" t="s">
        <v>25</v>
      </c>
      <c r="BG70" s="13" t="s">
        <v>25</v>
      </c>
      <c r="BH70" s="13" t="s">
        <v>25</v>
      </c>
      <c r="BI70" s="13" t="s">
        <v>25</v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L70" s="10">
        <v>202106</v>
      </c>
      <c r="CM70" s="13" t="str">
        <f t="shared" si="33"/>
        <v/>
      </c>
      <c r="CN70" s="13" t="str">
        <f t="shared" si="33"/>
        <v/>
      </c>
      <c r="CO70" s="13" t="str">
        <f t="shared" si="33"/>
        <v/>
      </c>
      <c r="CP70" s="13" t="str">
        <f t="shared" si="33"/>
        <v/>
      </c>
      <c r="CQ70" s="13" t="str">
        <f t="shared" si="33"/>
        <v/>
      </c>
      <c r="CR70" s="13" t="str">
        <f t="shared" si="33"/>
        <v/>
      </c>
      <c r="CS70" s="13" t="str">
        <f t="shared" si="33"/>
        <v/>
      </c>
      <c r="CT70" s="13" t="str">
        <f t="shared" si="33"/>
        <v/>
      </c>
      <c r="CU70" s="13" t="str">
        <f t="shared" si="33"/>
        <v/>
      </c>
      <c r="CV70" s="13" t="str">
        <f t="shared" si="33"/>
        <v/>
      </c>
      <c r="CW70" s="13" t="str">
        <f t="shared" si="33"/>
        <v/>
      </c>
      <c r="CX70" s="13" t="s">
        <v>25</v>
      </c>
      <c r="CY70" s="13" t="s">
        <v>25</v>
      </c>
      <c r="CZ70" s="13" t="s">
        <v>25</v>
      </c>
      <c r="DA70" s="13" t="s">
        <v>25</v>
      </c>
      <c r="DB70" s="13" t="s">
        <v>25</v>
      </c>
      <c r="DC70" s="13" t="s">
        <v>25</v>
      </c>
      <c r="DD70" s="13" t="s">
        <v>25</v>
      </c>
      <c r="DE70" s="13" t="s">
        <v>25</v>
      </c>
      <c r="DF70" s="13" t="s">
        <v>25</v>
      </c>
      <c r="DG70" s="13" t="s">
        <v>25</v>
      </c>
      <c r="DH70" s="13" t="s">
        <v>25</v>
      </c>
      <c r="DI70" s="13" t="s">
        <v>25</v>
      </c>
      <c r="DJ70" s="13" t="s">
        <v>25</v>
      </c>
      <c r="DK70" s="13" t="s">
        <v>25</v>
      </c>
      <c r="DL70" s="13" t="s">
        <v>25</v>
      </c>
      <c r="DM70" s="13" t="s">
        <v>25</v>
      </c>
      <c r="DN70" s="13" t="s">
        <v>25</v>
      </c>
      <c r="DO70" s="13" t="s">
        <v>25</v>
      </c>
      <c r="DP70" s="13" t="s">
        <v>25</v>
      </c>
      <c r="DQ70" s="13" t="s">
        <v>25</v>
      </c>
      <c r="DR70" s="13" t="s">
        <v>25</v>
      </c>
      <c r="DS70" s="13" t="s">
        <v>25</v>
      </c>
      <c r="DT70" s="13" t="s">
        <v>25</v>
      </c>
      <c r="DU70" s="13" t="s">
        <v>25</v>
      </c>
    </row>
    <row r="71" ht="15" customHeight="1" outlineLevel="1" spans="2:125">
      <c r="B71" s="10">
        <v>202109</v>
      </c>
      <c r="C71" s="13">
        <f t="shared" ref="C71:L80" si="34">IFERROR(IF(D32="","",D32/C32),0)</f>
        <v>50.1134565337763</v>
      </c>
      <c r="D71" s="13">
        <f t="shared" si="34"/>
        <v>1</v>
      </c>
      <c r="E71" s="13">
        <f t="shared" si="34"/>
        <v>1</v>
      </c>
      <c r="F71" s="13">
        <f t="shared" si="34"/>
        <v>1</v>
      </c>
      <c r="G71" s="13">
        <f t="shared" si="34"/>
        <v>1</v>
      </c>
      <c r="H71" s="13">
        <f t="shared" si="34"/>
        <v>1</v>
      </c>
      <c r="I71" s="13">
        <f t="shared" si="34"/>
        <v>1</v>
      </c>
      <c r="J71" s="13">
        <f t="shared" si="34"/>
        <v>1</v>
      </c>
      <c r="K71" s="13">
        <f t="shared" si="34"/>
        <v>1</v>
      </c>
      <c r="L71" s="13" t="str">
        <f t="shared" si="34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T71" s="10">
        <v>202109</v>
      </c>
      <c r="AU71" s="13">
        <f t="shared" si="29"/>
        <v>50.1134759136213</v>
      </c>
      <c r="AV71" s="13">
        <f t="shared" si="30"/>
        <v>1</v>
      </c>
      <c r="AW71" s="13">
        <f t="shared" si="31"/>
        <v>1</v>
      </c>
      <c r="AX71" s="13">
        <f t="shared" si="32"/>
        <v>1</v>
      </c>
      <c r="AY71" s="13">
        <f t="shared" si="4"/>
        <v>1</v>
      </c>
      <c r="AZ71" s="13">
        <f t="shared" si="5"/>
        <v>1</v>
      </c>
      <c r="BA71" s="13">
        <f t="shared" si="6"/>
        <v>1</v>
      </c>
      <c r="BB71" s="13">
        <f t="shared" si="7"/>
        <v>1</v>
      </c>
      <c r="BC71" s="13">
        <f t="shared" si="8"/>
        <v>1</v>
      </c>
      <c r="BD71" s="13" t="str">
        <f t="shared" si="9"/>
        <v/>
      </c>
      <c r="BE71" s="13" t="s">
        <v>25</v>
      </c>
      <c r="BF71" s="13" t="s">
        <v>25</v>
      </c>
      <c r="BG71" s="13" t="s">
        <v>25</v>
      </c>
      <c r="BH71" s="13" t="s">
        <v>25</v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L71" s="10">
        <v>202109</v>
      </c>
      <c r="CM71" s="13" t="str">
        <f t="shared" ref="CM71:CV80" si="35">IFERROR(IF(CN32="","",CN32/CM32),0)</f>
        <v/>
      </c>
      <c r="CN71" s="13" t="str">
        <f t="shared" si="35"/>
        <v/>
      </c>
      <c r="CO71" s="13" t="str">
        <f t="shared" si="35"/>
        <v/>
      </c>
      <c r="CP71" s="13" t="str">
        <f t="shared" si="35"/>
        <v/>
      </c>
      <c r="CQ71" s="13" t="str">
        <f t="shared" si="35"/>
        <v/>
      </c>
      <c r="CR71" s="13" t="str">
        <f t="shared" si="35"/>
        <v/>
      </c>
      <c r="CS71" s="13" t="str">
        <f t="shared" si="35"/>
        <v/>
      </c>
      <c r="CT71" s="13" t="str">
        <f t="shared" si="35"/>
        <v/>
      </c>
      <c r="CU71" s="13" t="str">
        <f t="shared" si="35"/>
        <v/>
      </c>
      <c r="CV71" s="13" t="str">
        <f t="shared" si="35"/>
        <v/>
      </c>
      <c r="CW71" s="13" t="s">
        <v>25</v>
      </c>
      <c r="CX71" s="13" t="s">
        <v>25</v>
      </c>
      <c r="CY71" s="13" t="s">
        <v>25</v>
      </c>
      <c r="CZ71" s="13" t="s">
        <v>25</v>
      </c>
      <c r="DA71" s="13" t="s">
        <v>25</v>
      </c>
      <c r="DB71" s="13" t="s">
        <v>25</v>
      </c>
      <c r="DC71" s="13" t="s">
        <v>25</v>
      </c>
      <c r="DD71" s="13" t="s">
        <v>25</v>
      </c>
      <c r="DE71" s="13" t="s">
        <v>25</v>
      </c>
      <c r="DF71" s="13" t="s">
        <v>25</v>
      </c>
      <c r="DG71" s="13" t="s">
        <v>25</v>
      </c>
      <c r="DH71" s="13" t="s">
        <v>25</v>
      </c>
      <c r="DI71" s="13" t="s">
        <v>25</v>
      </c>
      <c r="DJ71" s="13" t="s">
        <v>25</v>
      </c>
      <c r="DK71" s="13" t="s">
        <v>25</v>
      </c>
      <c r="DL71" s="13" t="s">
        <v>25</v>
      </c>
      <c r="DM71" s="13" t="s">
        <v>25</v>
      </c>
      <c r="DN71" s="13" t="s">
        <v>25</v>
      </c>
      <c r="DO71" s="13" t="s">
        <v>25</v>
      </c>
      <c r="DP71" s="13" t="s">
        <v>25</v>
      </c>
      <c r="DQ71" s="13" t="s">
        <v>25</v>
      </c>
      <c r="DR71" s="13" t="s">
        <v>25</v>
      </c>
      <c r="DS71" s="13" t="s">
        <v>25</v>
      </c>
      <c r="DT71" s="13" t="s">
        <v>25</v>
      </c>
      <c r="DU71" s="13" t="s">
        <v>25</v>
      </c>
    </row>
    <row r="72" ht="15" customHeight="1" outlineLevel="1" spans="2:125">
      <c r="B72" s="10">
        <v>202112</v>
      </c>
      <c r="C72" s="13">
        <f t="shared" si="34"/>
        <v>0</v>
      </c>
      <c r="D72" s="13">
        <f t="shared" si="34"/>
        <v>0</v>
      </c>
      <c r="E72" s="13">
        <f t="shared" si="34"/>
        <v>0</v>
      </c>
      <c r="F72" s="13">
        <f t="shared" si="34"/>
        <v>0</v>
      </c>
      <c r="G72" s="13">
        <f t="shared" si="34"/>
        <v>0</v>
      </c>
      <c r="H72" s="13">
        <f t="shared" si="34"/>
        <v>0</v>
      </c>
      <c r="I72" s="13">
        <f t="shared" si="34"/>
        <v>0</v>
      </c>
      <c r="J72" s="13">
        <f t="shared" si="34"/>
        <v>0</v>
      </c>
      <c r="K72" s="13" t="str">
        <f t="shared" si="34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T72" s="10">
        <v>202112</v>
      </c>
      <c r="AU72" s="13">
        <f t="shared" si="29"/>
        <v>0</v>
      </c>
      <c r="AV72" s="13">
        <f t="shared" si="30"/>
        <v>0</v>
      </c>
      <c r="AW72" s="13">
        <f t="shared" si="31"/>
        <v>0</v>
      </c>
      <c r="AX72" s="13">
        <f t="shared" si="32"/>
        <v>0</v>
      </c>
      <c r="AY72" s="13">
        <f t="shared" si="4"/>
        <v>0</v>
      </c>
      <c r="AZ72" s="13">
        <f t="shared" si="5"/>
        <v>0</v>
      </c>
      <c r="BA72" s="13">
        <f t="shared" si="6"/>
        <v>0</v>
      </c>
      <c r="BB72" s="13">
        <f t="shared" si="7"/>
        <v>0</v>
      </c>
      <c r="BC72" s="13" t="str">
        <f t="shared" si="8"/>
        <v/>
      </c>
      <c r="BD72" s="13" t="s">
        <v>25</v>
      </c>
      <c r="BE72" s="13" t="s">
        <v>25</v>
      </c>
      <c r="BF72" s="13" t="s">
        <v>25</v>
      </c>
      <c r="BG72" s="13" t="s">
        <v>25</v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L72" s="10">
        <v>202112</v>
      </c>
      <c r="CM72" s="13" t="str">
        <f t="shared" si="35"/>
        <v/>
      </c>
      <c r="CN72" s="13" t="str">
        <f t="shared" si="35"/>
        <v/>
      </c>
      <c r="CO72" s="13" t="str">
        <f t="shared" si="35"/>
        <v/>
      </c>
      <c r="CP72" s="13" t="str">
        <f t="shared" si="35"/>
        <v/>
      </c>
      <c r="CQ72" s="13" t="str">
        <f t="shared" si="35"/>
        <v/>
      </c>
      <c r="CR72" s="13" t="str">
        <f t="shared" si="35"/>
        <v/>
      </c>
      <c r="CS72" s="13" t="str">
        <f t="shared" si="35"/>
        <v/>
      </c>
      <c r="CT72" s="13" t="str">
        <f t="shared" si="35"/>
        <v/>
      </c>
      <c r="CU72" s="13" t="str">
        <f t="shared" si="35"/>
        <v/>
      </c>
      <c r="CV72" s="13" t="s">
        <v>25</v>
      </c>
      <c r="CW72" s="13" t="s">
        <v>25</v>
      </c>
      <c r="CX72" s="13" t="s">
        <v>25</v>
      </c>
      <c r="CY72" s="13" t="s">
        <v>25</v>
      </c>
      <c r="CZ72" s="13" t="s">
        <v>25</v>
      </c>
      <c r="DA72" s="13" t="s">
        <v>25</v>
      </c>
      <c r="DB72" s="13" t="s">
        <v>25</v>
      </c>
      <c r="DC72" s="13" t="s">
        <v>25</v>
      </c>
      <c r="DD72" s="13" t="s">
        <v>25</v>
      </c>
      <c r="DE72" s="13" t="s">
        <v>25</v>
      </c>
      <c r="DF72" s="13" t="s">
        <v>25</v>
      </c>
      <c r="DG72" s="13" t="s">
        <v>25</v>
      </c>
      <c r="DH72" s="13" t="s">
        <v>25</v>
      </c>
      <c r="DI72" s="13" t="s">
        <v>25</v>
      </c>
      <c r="DJ72" s="13" t="s">
        <v>25</v>
      </c>
      <c r="DK72" s="13" t="s">
        <v>25</v>
      </c>
      <c r="DL72" s="13" t="s">
        <v>25</v>
      </c>
      <c r="DM72" s="13" t="s">
        <v>25</v>
      </c>
      <c r="DN72" s="13" t="s">
        <v>25</v>
      </c>
      <c r="DO72" s="13" t="s">
        <v>25</v>
      </c>
      <c r="DP72" s="13" t="s">
        <v>25</v>
      </c>
      <c r="DQ72" s="13" t="s">
        <v>25</v>
      </c>
      <c r="DR72" s="13" t="s">
        <v>25</v>
      </c>
      <c r="DS72" s="13" t="s">
        <v>25</v>
      </c>
      <c r="DT72" s="13" t="s">
        <v>25</v>
      </c>
      <c r="DU72" s="13" t="s">
        <v>25</v>
      </c>
    </row>
    <row r="73" ht="15" customHeight="1" outlineLevel="1" spans="2:125">
      <c r="B73" s="10">
        <v>202203</v>
      </c>
      <c r="C73" s="13">
        <f t="shared" si="34"/>
        <v>0</v>
      </c>
      <c r="D73" s="13">
        <f t="shared" si="34"/>
        <v>1</v>
      </c>
      <c r="E73" s="13">
        <f t="shared" si="34"/>
        <v>1</v>
      </c>
      <c r="F73" s="13">
        <f t="shared" si="34"/>
        <v>1</v>
      </c>
      <c r="G73" s="13">
        <f t="shared" si="34"/>
        <v>1</v>
      </c>
      <c r="H73" s="13">
        <f t="shared" si="34"/>
        <v>1</v>
      </c>
      <c r="I73" s="13">
        <f t="shared" si="34"/>
        <v>1</v>
      </c>
      <c r="J73" s="13" t="str">
        <f t="shared" si="34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T73" s="10">
        <v>202203</v>
      </c>
      <c r="AU73" s="13">
        <f t="shared" si="29"/>
        <v>0</v>
      </c>
      <c r="AV73" s="13">
        <f t="shared" si="30"/>
        <v>1</v>
      </c>
      <c r="AW73" s="13">
        <f t="shared" si="31"/>
        <v>1</v>
      </c>
      <c r="AX73" s="13">
        <f t="shared" si="32"/>
        <v>1</v>
      </c>
      <c r="AY73" s="13">
        <f t="shared" si="4"/>
        <v>1</v>
      </c>
      <c r="AZ73" s="13">
        <f t="shared" si="5"/>
        <v>1</v>
      </c>
      <c r="BA73" s="13">
        <f t="shared" si="6"/>
        <v>1</v>
      </c>
      <c r="BB73" s="13" t="str">
        <f t="shared" si="7"/>
        <v/>
      </c>
      <c r="BC73" s="13" t="s">
        <v>25</v>
      </c>
      <c r="BD73" s="13" t="s">
        <v>25</v>
      </c>
      <c r="BE73" s="13" t="s">
        <v>25</v>
      </c>
      <c r="BF73" s="13" t="s">
        <v>25</v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L73" s="10">
        <v>202203</v>
      </c>
      <c r="CM73" s="13" t="str">
        <f t="shared" si="35"/>
        <v/>
      </c>
      <c r="CN73" s="13" t="str">
        <f t="shared" si="35"/>
        <v/>
      </c>
      <c r="CO73" s="13" t="str">
        <f t="shared" si="35"/>
        <v/>
      </c>
      <c r="CP73" s="13" t="str">
        <f t="shared" si="35"/>
        <v/>
      </c>
      <c r="CQ73" s="13" t="str">
        <f t="shared" si="35"/>
        <v/>
      </c>
      <c r="CR73" s="13" t="str">
        <f t="shared" si="35"/>
        <v/>
      </c>
      <c r="CS73" s="13" t="str">
        <f t="shared" si="35"/>
        <v/>
      </c>
      <c r="CT73" s="13" t="str">
        <f t="shared" si="35"/>
        <v/>
      </c>
      <c r="CU73" s="13" t="s">
        <v>25</v>
      </c>
      <c r="CV73" s="13" t="s">
        <v>25</v>
      </c>
      <c r="CW73" s="13" t="s">
        <v>25</v>
      </c>
      <c r="CX73" s="13" t="s">
        <v>25</v>
      </c>
      <c r="CY73" s="13" t="s">
        <v>25</v>
      </c>
      <c r="CZ73" s="13" t="s">
        <v>25</v>
      </c>
      <c r="DA73" s="13" t="s">
        <v>25</v>
      </c>
      <c r="DB73" s="13" t="s">
        <v>25</v>
      </c>
      <c r="DC73" s="13" t="s">
        <v>25</v>
      </c>
      <c r="DD73" s="13" t="s">
        <v>25</v>
      </c>
      <c r="DE73" s="13" t="s">
        <v>25</v>
      </c>
      <c r="DF73" s="13" t="s">
        <v>25</v>
      </c>
      <c r="DG73" s="13" t="s">
        <v>25</v>
      </c>
      <c r="DH73" s="13" t="s">
        <v>25</v>
      </c>
      <c r="DI73" s="13" t="s">
        <v>25</v>
      </c>
      <c r="DJ73" s="13" t="s">
        <v>25</v>
      </c>
      <c r="DK73" s="13" t="s">
        <v>25</v>
      </c>
      <c r="DL73" s="13" t="s">
        <v>25</v>
      </c>
      <c r="DM73" s="13" t="s">
        <v>25</v>
      </c>
      <c r="DN73" s="13" t="s">
        <v>25</v>
      </c>
      <c r="DO73" s="13" t="s">
        <v>25</v>
      </c>
      <c r="DP73" s="13" t="s">
        <v>25</v>
      </c>
      <c r="DQ73" s="13" t="s">
        <v>25</v>
      </c>
      <c r="DR73" s="13" t="s">
        <v>25</v>
      </c>
      <c r="DS73" s="13" t="s">
        <v>25</v>
      </c>
      <c r="DT73" s="13" t="s">
        <v>25</v>
      </c>
      <c r="DU73" s="13" t="s">
        <v>25</v>
      </c>
    </row>
    <row r="74" ht="15" customHeight="1" outlineLevel="1" spans="2:125">
      <c r="B74" s="10">
        <v>202206</v>
      </c>
      <c r="C74" s="13">
        <f t="shared" si="34"/>
        <v>1.20790205089767</v>
      </c>
      <c r="D74" s="13">
        <f t="shared" si="34"/>
        <v>1.00181728480111</v>
      </c>
      <c r="E74" s="13">
        <f t="shared" si="34"/>
        <v>0.999997726702032</v>
      </c>
      <c r="F74" s="13">
        <f t="shared" si="34"/>
        <v>0.999929941563161</v>
      </c>
      <c r="G74" s="13">
        <f t="shared" si="34"/>
        <v>0.999988412837829</v>
      </c>
      <c r="H74" s="13">
        <f t="shared" si="34"/>
        <v>0.99972010938101</v>
      </c>
      <c r="I74" s="13" t="str">
        <f t="shared" si="34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T74" s="10">
        <v>202206</v>
      </c>
      <c r="AU74" s="13">
        <f t="shared" si="29"/>
        <v>1.20790204982043</v>
      </c>
      <c r="AV74" s="13">
        <f t="shared" si="30"/>
        <v>1.00181728479943</v>
      </c>
      <c r="AW74" s="13">
        <f t="shared" si="31"/>
        <v>0.9999977266938</v>
      </c>
      <c r="AX74" s="13">
        <f t="shared" si="32"/>
        <v>0.999929941562907</v>
      </c>
      <c r="AY74" s="13">
        <f t="shared" si="4"/>
        <v>0.999988412837787</v>
      </c>
      <c r="AZ74" s="13">
        <f t="shared" si="5"/>
        <v>0.999720109379998</v>
      </c>
      <c r="BA74" s="13" t="str">
        <f t="shared" si="6"/>
        <v/>
      </c>
      <c r="BB74" s="13" t="s">
        <v>25</v>
      </c>
      <c r="BC74" s="13" t="s">
        <v>25</v>
      </c>
      <c r="BD74" s="13" t="s">
        <v>25</v>
      </c>
      <c r="BE74" s="13" t="s">
        <v>25</v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L74" s="10">
        <v>202206</v>
      </c>
      <c r="CM74" s="13" t="str">
        <f t="shared" si="35"/>
        <v/>
      </c>
      <c r="CN74" s="13" t="str">
        <f t="shared" si="35"/>
        <v/>
      </c>
      <c r="CO74" s="13" t="str">
        <f t="shared" si="35"/>
        <v/>
      </c>
      <c r="CP74" s="13" t="str">
        <f t="shared" si="35"/>
        <v/>
      </c>
      <c r="CQ74" s="13" t="str">
        <f t="shared" si="35"/>
        <v/>
      </c>
      <c r="CR74" s="13" t="str">
        <f t="shared" si="35"/>
        <v/>
      </c>
      <c r="CS74" s="13" t="str">
        <f t="shared" si="35"/>
        <v/>
      </c>
      <c r="CT74" s="13" t="s">
        <v>25</v>
      </c>
      <c r="CU74" s="13" t="s">
        <v>25</v>
      </c>
      <c r="CV74" s="13" t="s">
        <v>25</v>
      </c>
      <c r="CW74" s="13" t="s">
        <v>25</v>
      </c>
      <c r="CX74" s="13" t="s">
        <v>25</v>
      </c>
      <c r="CY74" s="13" t="s">
        <v>25</v>
      </c>
      <c r="CZ74" s="13" t="s">
        <v>25</v>
      </c>
      <c r="DA74" s="13" t="s">
        <v>25</v>
      </c>
      <c r="DB74" s="13" t="s">
        <v>25</v>
      </c>
      <c r="DC74" s="13" t="s">
        <v>25</v>
      </c>
      <c r="DD74" s="13" t="s">
        <v>25</v>
      </c>
      <c r="DE74" s="13" t="s">
        <v>25</v>
      </c>
      <c r="DF74" s="13" t="s">
        <v>25</v>
      </c>
      <c r="DG74" s="13" t="s">
        <v>25</v>
      </c>
      <c r="DH74" s="13" t="s">
        <v>25</v>
      </c>
      <c r="DI74" s="13" t="s">
        <v>25</v>
      </c>
      <c r="DJ74" s="13" t="s">
        <v>25</v>
      </c>
      <c r="DK74" s="13" t="s">
        <v>25</v>
      </c>
      <c r="DL74" s="13" t="s">
        <v>25</v>
      </c>
      <c r="DM74" s="13" t="s">
        <v>25</v>
      </c>
      <c r="DN74" s="13" t="s">
        <v>25</v>
      </c>
      <c r="DO74" s="13" t="s">
        <v>25</v>
      </c>
      <c r="DP74" s="13" t="s">
        <v>25</v>
      </c>
      <c r="DQ74" s="13" t="s">
        <v>25</v>
      </c>
      <c r="DR74" s="13" t="s">
        <v>25</v>
      </c>
      <c r="DS74" s="13" t="s">
        <v>25</v>
      </c>
      <c r="DT74" s="13" t="s">
        <v>25</v>
      </c>
      <c r="DU74" s="13" t="s">
        <v>25</v>
      </c>
    </row>
    <row r="75" ht="15" customHeight="1" outlineLevel="1" spans="2:125">
      <c r="B75" s="10">
        <v>202209</v>
      </c>
      <c r="C75" s="13">
        <f t="shared" si="34"/>
        <v>0</v>
      </c>
      <c r="D75" s="13">
        <f t="shared" si="34"/>
        <v>1.00531612615564</v>
      </c>
      <c r="E75" s="13">
        <f t="shared" si="34"/>
        <v>1</v>
      </c>
      <c r="F75" s="13">
        <f t="shared" si="34"/>
        <v>1</v>
      </c>
      <c r="G75" s="13">
        <f t="shared" si="34"/>
        <v>1</v>
      </c>
      <c r="H75" s="13" t="str">
        <f t="shared" si="34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T75" s="10">
        <v>202209</v>
      </c>
      <c r="AU75" s="13">
        <f t="shared" si="29"/>
        <v>0</v>
      </c>
      <c r="AV75" s="13">
        <f t="shared" si="30"/>
        <v>1.00531612615564</v>
      </c>
      <c r="AW75" s="13">
        <f t="shared" si="31"/>
        <v>1</v>
      </c>
      <c r="AX75" s="13">
        <f t="shared" si="32"/>
        <v>1</v>
      </c>
      <c r="AY75" s="13">
        <f t="shared" si="4"/>
        <v>1</v>
      </c>
      <c r="AZ75" s="13" t="str">
        <f t="shared" si="5"/>
        <v/>
      </c>
      <c r="BA75" s="13" t="s">
        <v>25</v>
      </c>
      <c r="BB75" s="13" t="s">
        <v>25</v>
      </c>
      <c r="BC75" s="13" t="s">
        <v>25</v>
      </c>
      <c r="BD75" s="13" t="s">
        <v>25</v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L75" s="10">
        <v>202209</v>
      </c>
      <c r="CM75" s="13" t="str">
        <f t="shared" si="35"/>
        <v/>
      </c>
      <c r="CN75" s="13" t="str">
        <f t="shared" si="35"/>
        <v/>
      </c>
      <c r="CO75" s="13" t="str">
        <f t="shared" si="35"/>
        <v/>
      </c>
      <c r="CP75" s="13" t="str">
        <f t="shared" si="35"/>
        <v/>
      </c>
      <c r="CQ75" s="13" t="str">
        <f t="shared" si="35"/>
        <v/>
      </c>
      <c r="CR75" s="13" t="str">
        <f t="shared" si="35"/>
        <v/>
      </c>
      <c r="CS75" s="13" t="s">
        <v>25</v>
      </c>
      <c r="CT75" s="13" t="s">
        <v>25</v>
      </c>
      <c r="CU75" s="13" t="s">
        <v>25</v>
      </c>
      <c r="CV75" s="13" t="s">
        <v>25</v>
      </c>
      <c r="CW75" s="13" t="s">
        <v>25</v>
      </c>
      <c r="CX75" s="13" t="s">
        <v>25</v>
      </c>
      <c r="CY75" s="13" t="s">
        <v>25</v>
      </c>
      <c r="CZ75" s="13" t="s">
        <v>25</v>
      </c>
      <c r="DA75" s="13" t="s">
        <v>25</v>
      </c>
      <c r="DB75" s="13" t="s">
        <v>25</v>
      </c>
      <c r="DC75" s="13" t="s">
        <v>25</v>
      </c>
      <c r="DD75" s="13" t="s">
        <v>25</v>
      </c>
      <c r="DE75" s="13" t="s">
        <v>25</v>
      </c>
      <c r="DF75" s="13" t="s">
        <v>25</v>
      </c>
      <c r="DG75" s="13" t="s">
        <v>25</v>
      </c>
      <c r="DH75" s="13" t="s">
        <v>25</v>
      </c>
      <c r="DI75" s="13" t="s">
        <v>25</v>
      </c>
      <c r="DJ75" s="13" t="s">
        <v>25</v>
      </c>
      <c r="DK75" s="13" t="s">
        <v>25</v>
      </c>
      <c r="DL75" s="13" t="s">
        <v>25</v>
      </c>
      <c r="DM75" s="13" t="s">
        <v>25</v>
      </c>
      <c r="DN75" s="13" t="s">
        <v>25</v>
      </c>
      <c r="DO75" s="13" t="s">
        <v>25</v>
      </c>
      <c r="DP75" s="13" t="s">
        <v>25</v>
      </c>
      <c r="DQ75" s="13" t="s">
        <v>25</v>
      </c>
      <c r="DR75" s="13" t="s">
        <v>25</v>
      </c>
      <c r="DS75" s="13" t="s">
        <v>25</v>
      </c>
      <c r="DT75" s="13" t="s">
        <v>25</v>
      </c>
      <c r="DU75" s="13" t="s">
        <v>25</v>
      </c>
    </row>
    <row r="76" ht="15" customHeight="1" outlineLevel="1" spans="2:125">
      <c r="B76" s="10">
        <v>202212</v>
      </c>
      <c r="C76" s="13">
        <f t="shared" si="34"/>
        <v>0</v>
      </c>
      <c r="D76" s="13">
        <f t="shared" si="34"/>
        <v>0</v>
      </c>
      <c r="E76" s="13">
        <f t="shared" si="34"/>
        <v>0</v>
      </c>
      <c r="F76" s="13">
        <f t="shared" si="34"/>
        <v>0</v>
      </c>
      <c r="G76" s="13" t="str">
        <f t="shared" si="34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T76" s="10">
        <v>202212</v>
      </c>
      <c r="AU76" s="13">
        <f t="shared" si="29"/>
        <v>0</v>
      </c>
      <c r="AV76" s="13">
        <f t="shared" si="30"/>
        <v>0</v>
      </c>
      <c r="AW76" s="13">
        <f t="shared" si="31"/>
        <v>0</v>
      </c>
      <c r="AX76" s="13">
        <f t="shared" si="32"/>
        <v>0</v>
      </c>
      <c r="AY76" s="13" t="str">
        <f t="shared" si="4"/>
        <v/>
      </c>
      <c r="AZ76" s="13" t="s">
        <v>25</v>
      </c>
      <c r="BA76" s="13" t="s">
        <v>25</v>
      </c>
      <c r="BB76" s="13" t="s">
        <v>25</v>
      </c>
      <c r="BC76" s="13" t="s">
        <v>25</v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L76" s="10">
        <v>202212</v>
      </c>
      <c r="CM76" s="13" t="str">
        <f t="shared" si="35"/>
        <v/>
      </c>
      <c r="CN76" s="13" t="str">
        <f t="shared" si="35"/>
        <v/>
      </c>
      <c r="CO76" s="13" t="str">
        <f t="shared" si="35"/>
        <v/>
      </c>
      <c r="CP76" s="13" t="str">
        <f t="shared" si="35"/>
        <v/>
      </c>
      <c r="CQ76" s="13" t="str">
        <f t="shared" si="35"/>
        <v/>
      </c>
      <c r="CR76" s="13" t="s">
        <v>25</v>
      </c>
      <c r="CS76" s="13" t="s">
        <v>25</v>
      </c>
      <c r="CT76" s="13" t="s">
        <v>25</v>
      </c>
      <c r="CU76" s="13" t="s">
        <v>25</v>
      </c>
      <c r="CV76" s="13" t="s">
        <v>25</v>
      </c>
      <c r="CW76" s="13" t="s">
        <v>25</v>
      </c>
      <c r="CX76" s="13" t="s">
        <v>25</v>
      </c>
      <c r="CY76" s="13" t="s">
        <v>25</v>
      </c>
      <c r="CZ76" s="13" t="s">
        <v>25</v>
      </c>
      <c r="DA76" s="13" t="s">
        <v>25</v>
      </c>
      <c r="DB76" s="13" t="s">
        <v>25</v>
      </c>
      <c r="DC76" s="13" t="s">
        <v>25</v>
      </c>
      <c r="DD76" s="13" t="s">
        <v>25</v>
      </c>
      <c r="DE76" s="13" t="s">
        <v>25</v>
      </c>
      <c r="DF76" s="13" t="s">
        <v>25</v>
      </c>
      <c r="DG76" s="13" t="s">
        <v>25</v>
      </c>
      <c r="DH76" s="13" t="s">
        <v>25</v>
      </c>
      <c r="DI76" s="13" t="s">
        <v>25</v>
      </c>
      <c r="DJ76" s="13" t="s">
        <v>25</v>
      </c>
      <c r="DK76" s="13" t="s">
        <v>25</v>
      </c>
      <c r="DL76" s="13" t="s">
        <v>25</v>
      </c>
      <c r="DM76" s="13" t="s">
        <v>25</v>
      </c>
      <c r="DN76" s="13" t="s">
        <v>25</v>
      </c>
      <c r="DO76" s="13" t="s">
        <v>25</v>
      </c>
      <c r="DP76" s="13" t="s">
        <v>25</v>
      </c>
      <c r="DQ76" s="13" t="s">
        <v>25</v>
      </c>
      <c r="DR76" s="13" t="s">
        <v>25</v>
      </c>
      <c r="DS76" s="13" t="s">
        <v>25</v>
      </c>
      <c r="DT76" s="13" t="s">
        <v>25</v>
      </c>
      <c r="DU76" s="13" t="s">
        <v>25</v>
      </c>
    </row>
    <row r="77" ht="15" customHeight="1" outlineLevel="1" spans="2:125">
      <c r="B77" s="10">
        <v>202303</v>
      </c>
      <c r="C77" s="13">
        <f t="shared" si="34"/>
        <v>0</v>
      </c>
      <c r="D77" s="13">
        <f t="shared" si="34"/>
        <v>0.99506460359529</v>
      </c>
      <c r="E77" s="13">
        <f t="shared" si="34"/>
        <v>1</v>
      </c>
      <c r="F77" s="13" t="str">
        <f t="shared" si="34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T77" s="10">
        <v>202303</v>
      </c>
      <c r="AU77" s="13">
        <f t="shared" si="29"/>
        <v>0</v>
      </c>
      <c r="AV77" s="13">
        <f t="shared" si="30"/>
        <v>0.995064603587567</v>
      </c>
      <c r="AW77" s="13">
        <f t="shared" si="31"/>
        <v>1</v>
      </c>
      <c r="AX77" s="13" t="str">
        <f t="shared" si="32"/>
        <v/>
      </c>
      <c r="AY77" s="13" t="s">
        <v>25</v>
      </c>
      <c r="AZ77" s="13" t="s">
        <v>25</v>
      </c>
      <c r="BA77" s="13" t="s">
        <v>25</v>
      </c>
      <c r="BB77" s="13" t="s">
        <v>25</v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L77" s="10">
        <v>202303</v>
      </c>
      <c r="CM77" s="13" t="str">
        <f t="shared" si="35"/>
        <v/>
      </c>
      <c r="CN77" s="13" t="str">
        <f t="shared" si="35"/>
        <v/>
      </c>
      <c r="CO77" s="13" t="str">
        <f t="shared" si="35"/>
        <v/>
      </c>
      <c r="CP77" s="13" t="str">
        <f t="shared" si="35"/>
        <v/>
      </c>
      <c r="CQ77" s="13" t="s">
        <v>25</v>
      </c>
      <c r="CR77" s="13" t="s">
        <v>25</v>
      </c>
      <c r="CS77" s="13" t="s">
        <v>25</v>
      </c>
      <c r="CT77" s="13" t="s">
        <v>25</v>
      </c>
      <c r="CU77" s="13" t="s">
        <v>25</v>
      </c>
      <c r="CV77" s="13" t="s">
        <v>25</v>
      </c>
      <c r="CW77" s="13" t="s">
        <v>25</v>
      </c>
      <c r="CX77" s="13" t="s">
        <v>25</v>
      </c>
      <c r="CY77" s="13" t="s">
        <v>25</v>
      </c>
      <c r="CZ77" s="13" t="s">
        <v>25</v>
      </c>
      <c r="DA77" s="13" t="s">
        <v>25</v>
      </c>
      <c r="DB77" s="13" t="s">
        <v>25</v>
      </c>
      <c r="DC77" s="13" t="s">
        <v>25</v>
      </c>
      <c r="DD77" s="13" t="s">
        <v>25</v>
      </c>
      <c r="DE77" s="13" t="s">
        <v>25</v>
      </c>
      <c r="DF77" s="13" t="s">
        <v>25</v>
      </c>
      <c r="DG77" s="13" t="s">
        <v>25</v>
      </c>
      <c r="DH77" s="13" t="s">
        <v>25</v>
      </c>
      <c r="DI77" s="13" t="s">
        <v>25</v>
      </c>
      <c r="DJ77" s="13" t="s">
        <v>25</v>
      </c>
      <c r="DK77" s="13" t="s">
        <v>25</v>
      </c>
      <c r="DL77" s="13" t="s">
        <v>25</v>
      </c>
      <c r="DM77" s="13" t="s">
        <v>25</v>
      </c>
      <c r="DN77" s="13" t="s">
        <v>25</v>
      </c>
      <c r="DO77" s="13" t="s">
        <v>25</v>
      </c>
      <c r="DP77" s="13" t="s">
        <v>25</v>
      </c>
      <c r="DQ77" s="13" t="s">
        <v>25</v>
      </c>
      <c r="DR77" s="13" t="s">
        <v>25</v>
      </c>
      <c r="DS77" s="13" t="s">
        <v>25</v>
      </c>
      <c r="DT77" s="13" t="s">
        <v>25</v>
      </c>
      <c r="DU77" s="13" t="s">
        <v>25</v>
      </c>
    </row>
    <row r="78" ht="15" customHeight="1" outlineLevel="1" spans="2:125">
      <c r="B78" s="10">
        <v>202306</v>
      </c>
      <c r="C78" s="13">
        <f t="shared" si="34"/>
        <v>1.05304390986189</v>
      </c>
      <c r="D78" s="13">
        <f t="shared" si="34"/>
        <v>1.00183931326088</v>
      </c>
      <c r="E78" s="13" t="str">
        <f t="shared" si="34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T78" s="10">
        <v>202306</v>
      </c>
      <c r="AU78" s="13">
        <f t="shared" si="29"/>
        <v>1.05401845537973</v>
      </c>
      <c r="AV78" s="13">
        <f t="shared" si="30"/>
        <v>1.00183257010056</v>
      </c>
      <c r="AW78" s="13" t="str">
        <f t="shared" si="31"/>
        <v/>
      </c>
      <c r="AX78" s="13" t="s">
        <v>25</v>
      </c>
      <c r="AY78" s="13" t="s">
        <v>25</v>
      </c>
      <c r="AZ78" s="13" t="s">
        <v>25</v>
      </c>
      <c r="BA78" s="13" t="s">
        <v>25</v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L78" s="10">
        <v>202306</v>
      </c>
      <c r="CM78" s="13" t="str">
        <f t="shared" si="35"/>
        <v/>
      </c>
      <c r="CN78" s="13" t="str">
        <f t="shared" si="35"/>
        <v/>
      </c>
      <c r="CO78" s="13" t="str">
        <f t="shared" si="35"/>
        <v/>
      </c>
      <c r="CP78" s="13" t="s">
        <v>25</v>
      </c>
      <c r="CQ78" s="13" t="s">
        <v>25</v>
      </c>
      <c r="CR78" s="13" t="s">
        <v>25</v>
      </c>
      <c r="CS78" s="13" t="s">
        <v>25</v>
      </c>
      <c r="CT78" s="13" t="s">
        <v>25</v>
      </c>
      <c r="CU78" s="13" t="s">
        <v>25</v>
      </c>
      <c r="CV78" s="13" t="s">
        <v>25</v>
      </c>
      <c r="CW78" s="13" t="s">
        <v>25</v>
      </c>
      <c r="CX78" s="13" t="s">
        <v>25</v>
      </c>
      <c r="CY78" s="13" t="s">
        <v>25</v>
      </c>
      <c r="CZ78" s="13" t="s">
        <v>25</v>
      </c>
      <c r="DA78" s="13" t="s">
        <v>25</v>
      </c>
      <c r="DB78" s="13" t="s">
        <v>25</v>
      </c>
      <c r="DC78" s="13" t="s">
        <v>25</v>
      </c>
      <c r="DD78" s="13" t="s">
        <v>25</v>
      </c>
      <c r="DE78" s="13" t="s">
        <v>25</v>
      </c>
      <c r="DF78" s="13" t="s">
        <v>25</v>
      </c>
      <c r="DG78" s="13" t="s">
        <v>25</v>
      </c>
      <c r="DH78" s="13" t="s">
        <v>25</v>
      </c>
      <c r="DI78" s="13" t="s">
        <v>25</v>
      </c>
      <c r="DJ78" s="13" t="s">
        <v>25</v>
      </c>
      <c r="DK78" s="13" t="s">
        <v>25</v>
      </c>
      <c r="DL78" s="13" t="s">
        <v>25</v>
      </c>
      <c r="DM78" s="13" t="s">
        <v>25</v>
      </c>
      <c r="DN78" s="13" t="s">
        <v>25</v>
      </c>
      <c r="DO78" s="13" t="s">
        <v>25</v>
      </c>
      <c r="DP78" s="13" t="s">
        <v>25</v>
      </c>
      <c r="DQ78" s="13" t="s">
        <v>25</v>
      </c>
      <c r="DR78" s="13" t="s">
        <v>25</v>
      </c>
      <c r="DS78" s="13" t="s">
        <v>25</v>
      </c>
      <c r="DT78" s="13" t="s">
        <v>25</v>
      </c>
      <c r="DU78" s="13" t="s">
        <v>25</v>
      </c>
    </row>
    <row r="79" ht="15" customHeight="1" outlineLevel="1" spans="2:125">
      <c r="B79" s="10">
        <v>202309</v>
      </c>
      <c r="C79" s="13">
        <f t="shared" si="34"/>
        <v>0</v>
      </c>
      <c r="D79" s="13" t="str">
        <f t="shared" si="34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T79" s="10">
        <v>202309</v>
      </c>
      <c r="AU79" s="13">
        <f t="shared" si="29"/>
        <v>0</v>
      </c>
      <c r="AV79" s="13" t="str">
        <f t="shared" si="30"/>
        <v/>
      </c>
      <c r="AW79" s="13" t="s">
        <v>25</v>
      </c>
      <c r="AX79" s="13" t="s">
        <v>25</v>
      </c>
      <c r="AY79" s="13" t="s">
        <v>25</v>
      </c>
      <c r="AZ79" s="13" t="s">
        <v>25</v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L79" s="10">
        <v>202309</v>
      </c>
      <c r="CM79" s="13" t="str">
        <f t="shared" si="35"/>
        <v/>
      </c>
      <c r="CN79" s="13" t="str">
        <f t="shared" si="35"/>
        <v/>
      </c>
      <c r="CO79" s="13" t="s">
        <v>25</v>
      </c>
      <c r="CP79" s="13" t="s">
        <v>25</v>
      </c>
      <c r="CQ79" s="13" t="s">
        <v>25</v>
      </c>
      <c r="CR79" s="13" t="s">
        <v>25</v>
      </c>
      <c r="CS79" s="13" t="s">
        <v>25</v>
      </c>
      <c r="CT79" s="13" t="s">
        <v>25</v>
      </c>
      <c r="CU79" s="13" t="s">
        <v>25</v>
      </c>
      <c r="CV79" s="13" t="s">
        <v>25</v>
      </c>
      <c r="CW79" s="13" t="s">
        <v>25</v>
      </c>
      <c r="CX79" s="13" t="s">
        <v>25</v>
      </c>
      <c r="CY79" s="13" t="s">
        <v>25</v>
      </c>
      <c r="CZ79" s="13" t="s">
        <v>25</v>
      </c>
      <c r="DA79" s="13" t="s">
        <v>25</v>
      </c>
      <c r="DB79" s="13" t="s">
        <v>25</v>
      </c>
      <c r="DC79" s="13" t="s">
        <v>25</v>
      </c>
      <c r="DD79" s="13" t="s">
        <v>25</v>
      </c>
      <c r="DE79" s="13" t="s">
        <v>25</v>
      </c>
      <c r="DF79" s="13" t="s">
        <v>25</v>
      </c>
      <c r="DG79" s="13" t="s">
        <v>25</v>
      </c>
      <c r="DH79" s="13" t="s">
        <v>25</v>
      </c>
      <c r="DI79" s="13" t="s">
        <v>25</v>
      </c>
      <c r="DJ79" s="13" t="s">
        <v>25</v>
      </c>
      <c r="DK79" s="13" t="s">
        <v>25</v>
      </c>
      <c r="DL79" s="13" t="s">
        <v>25</v>
      </c>
      <c r="DM79" s="13" t="s">
        <v>25</v>
      </c>
      <c r="DN79" s="13" t="s">
        <v>25</v>
      </c>
      <c r="DO79" s="13" t="s">
        <v>25</v>
      </c>
      <c r="DP79" s="13" t="s">
        <v>25</v>
      </c>
      <c r="DQ79" s="13" t="s">
        <v>25</v>
      </c>
      <c r="DR79" s="13" t="s">
        <v>25</v>
      </c>
      <c r="DS79" s="13" t="s">
        <v>25</v>
      </c>
      <c r="DT79" s="13" t="s">
        <v>25</v>
      </c>
      <c r="DU79" s="13" t="s">
        <v>25</v>
      </c>
    </row>
    <row r="80" ht="15" customHeight="1" outlineLevel="1" spans="2:125">
      <c r="B80" s="10">
        <v>202312</v>
      </c>
      <c r="C80" s="13" t="str">
        <f t="shared" si="34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T80" s="10">
        <v>202312</v>
      </c>
      <c r="AU80" s="13" t="str">
        <f t="shared" si="29"/>
        <v/>
      </c>
      <c r="AV80" s="13" t="s">
        <v>25</v>
      </c>
      <c r="AW80" s="13" t="s">
        <v>25</v>
      </c>
      <c r="AX80" s="13" t="s">
        <v>25</v>
      </c>
      <c r="AY80" s="13" t="s">
        <v>25</v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L80" s="10">
        <v>202312</v>
      </c>
      <c r="CM80" s="13" t="str">
        <f t="shared" si="35"/>
        <v/>
      </c>
      <c r="CN80" s="13" t="s">
        <v>25</v>
      </c>
      <c r="CO80" s="13" t="s">
        <v>25</v>
      </c>
      <c r="CP80" s="13" t="s">
        <v>25</v>
      </c>
      <c r="CQ80" s="13" t="s">
        <v>25</v>
      </c>
      <c r="CR80" s="13" t="s">
        <v>25</v>
      </c>
      <c r="CS80" s="13" t="s">
        <v>25</v>
      </c>
      <c r="CT80" s="13" t="s">
        <v>25</v>
      </c>
      <c r="CU80" s="13" t="s">
        <v>25</v>
      </c>
      <c r="CV80" s="13" t="s">
        <v>25</v>
      </c>
      <c r="CW80" s="13" t="s">
        <v>25</v>
      </c>
      <c r="CX80" s="13" t="s">
        <v>25</v>
      </c>
      <c r="CY80" s="13" t="s">
        <v>25</v>
      </c>
      <c r="CZ80" s="13" t="s">
        <v>25</v>
      </c>
      <c r="DA80" s="13" t="s">
        <v>25</v>
      </c>
      <c r="DB80" s="13" t="s">
        <v>25</v>
      </c>
      <c r="DC80" s="13" t="s">
        <v>25</v>
      </c>
      <c r="DD80" s="13" t="s">
        <v>25</v>
      </c>
      <c r="DE80" s="13" t="s">
        <v>25</v>
      </c>
      <c r="DF80" s="13" t="s">
        <v>25</v>
      </c>
      <c r="DG80" s="13" t="s">
        <v>25</v>
      </c>
      <c r="DH80" s="13" t="s">
        <v>25</v>
      </c>
      <c r="DI80" s="13" t="s">
        <v>25</v>
      </c>
      <c r="DJ80" s="13" t="s">
        <v>25</v>
      </c>
      <c r="DK80" s="13" t="s">
        <v>25</v>
      </c>
      <c r="DL80" s="13" t="s">
        <v>25</v>
      </c>
      <c r="DM80" s="13" t="s">
        <v>25</v>
      </c>
      <c r="DN80" s="13" t="s">
        <v>25</v>
      </c>
      <c r="DO80" s="13" t="s">
        <v>25</v>
      </c>
      <c r="DP80" s="13" t="s">
        <v>25</v>
      </c>
      <c r="DQ80" s="13" t="s">
        <v>25</v>
      </c>
      <c r="DR80" s="13" t="s">
        <v>25</v>
      </c>
      <c r="DS80" s="13" t="s">
        <v>25</v>
      </c>
      <c r="DT80" s="13" t="s">
        <v>25</v>
      </c>
      <c r="DU80" s="13" t="s">
        <v>25</v>
      </c>
    </row>
    <row r="81" ht="15" customHeight="1" outlineLevel="1" spans="2:125">
      <c r="B81" s="6" t="s">
        <v>27</v>
      </c>
      <c r="C81" s="13">
        <f>IFERROR(IF(COUNT(C46:C79)-2&lt;=0,0,(SUM(C46:C79)-MAX(C46:C79)-MIN(C46:C79))/(COUNT(C46:C79)-2)),0)</f>
        <v>16.6163981686958</v>
      </c>
      <c r="D81" s="13">
        <f>IFERROR(IF(COUNT(D46:D78)-2&lt;=0,0,(SUM(D46:D78)-MAX(D46:D78)-MIN(D46:D78))/(COUNT(D46:D78)-2)),0)</f>
        <v>4.60668350757856</v>
      </c>
      <c r="E81" s="13">
        <f>IFERROR(IF(COUNT(E46:E77)-2&lt;=0,0,(SUM(E46:E77)-MAX(E46:E77)-MIN(E46:E77))/(COUNT(E46:E77)-2)),0)</f>
        <v>0.735626965025675</v>
      </c>
      <c r="F81" s="13">
        <f>IFERROR(IF(COUNT(F46:F76)-2&lt;=0,0,(SUM(F46:F76)-MAX(F46:F76)-MIN(F46:F76))/(COUNT(F46:F76)-2)),0)</f>
        <v>0.827583791088385</v>
      </c>
      <c r="G81" s="13">
        <f>IFERROR(IF(COUNT(G46:G75)-2&lt;=0,0,(SUM(G46:G75)-MAX(G46:G75)-MIN(G46:G75))/(COUNT(G46:G75)-2)),0)</f>
        <v>0.85712561774711</v>
      </c>
      <c r="H81" s="13">
        <f>IFERROR(IF(COUNT(H46:H74)-2&lt;=0,0,(SUM(H46:H74)-MAX(H46:H74)-MIN(H46:H74))/(COUNT(H46:H74)-2)),0)</f>
        <v>0.853192007303857</v>
      </c>
      <c r="I81" s="13">
        <f>IFERROR(IF(COUNT(I46:I73)-2&lt;=0,0,(SUM(I46:I73)-MAX(I46:I73)-MIN(I46:I73))/(COUNT(I46:I73)-2)),0)</f>
        <v>0.84614092106849</v>
      </c>
      <c r="J81" s="13">
        <f>IFERROR(IF(COUNT(J46:J72)-2&lt;=0,0,(SUM(J46:J72)-MAX(J46:J72)-MIN(J46:J72))/(COUNT(J46:J72)-2)),0)</f>
        <v>0.84</v>
      </c>
      <c r="K81" s="13">
        <f>IFERROR(IF(COUNT(K46:K71)-2&lt;=0,0,(SUM(K46:K71)-MAX(K46:K71)-MIN(K46:K71))/(COUNT(K46:K71)-2)),0)</f>
        <v>0.874974238123507</v>
      </c>
      <c r="L81" s="13">
        <f>IFERROR(IF(COUNT(L46:L70)-2&lt;=0,0,(SUM(L46:L70)-MAX(L46:L70)-MIN(L46:L70))/(COUNT(L46:L70)-2)),0)</f>
        <v>0.869563189629209</v>
      </c>
      <c r="M81" s="13">
        <f>IFERROR(IF(COUNT(M46:M69)-2&lt;=0,0,(SUM(M46:M69)-MAX(M46:M69)-MIN(M46:M69))/(COUNT(M46:M69)-2)),0)</f>
        <v>0.863619315814098</v>
      </c>
      <c r="N81" s="13">
        <f>IFERROR(IF(COUNT(N46:N68)-2&lt;=0,0,(SUM(N46:N68)-MAX(N46:N68)-MIN(N46:N68))/(COUNT(N46:N68)-2)),0)</f>
        <v>0.85713185490093</v>
      </c>
      <c r="O81" s="13">
        <f>IFERROR(IF(COUNT(O46:O67)-2&lt;=0,0,(SUM(O46:O67)-MAX(O46:O67)-MIN(O46:O67))/(COUNT(O46:O67)-2)),0)</f>
        <v>0.84999993553869</v>
      </c>
      <c r="P81" s="13">
        <f>IFERROR(IF(COUNT(P46:P66)-2&lt;=0,0,(SUM(P46:P66)-MAX(P46:P66)-MIN(P46:P66))/(COUNT(P46:P66)-2)),0)</f>
        <v>0.842104663470863</v>
      </c>
      <c r="Q81" s="13">
        <f>IFERROR(IF(COUNT(Q46:Q65)-2&lt;=0,0,(SUM(Q46:Q65)-MAX(Q46:Q65)-MIN(Q46:Q65))/(COUNT(Q46:Q65)-2)),0)</f>
        <v>0.833312376811707</v>
      </c>
      <c r="R81" s="13">
        <f>IFERROR(IF(COUNT(R46:R64)-2&lt;=0,0,(SUM(R46:R64)-MAX(R46:R64)-MIN(R46:R64))/(COUNT(R46:R64)-2)),0)</f>
        <v>0.82346231600985</v>
      </c>
      <c r="S81" s="13">
        <f>IFERROR(IF(COUNT(S46:S63)-2&lt;=0,0,(SUM(S46:S63)-MAX(S46:S63)-MIN(S46:S63))/(COUNT(S46:S63)-2)),0)</f>
        <v>0.8125</v>
      </c>
      <c r="T81" s="13">
        <f>IFERROR(IF(COUNT(T46:T62)-2&lt;=0,0,(SUM(T46:T62)-MAX(T46:T62)-MIN(T46:T62))/(COUNT(T46:T62)-2)),0)</f>
        <v>0.8</v>
      </c>
      <c r="U81" s="13">
        <f>IFERROR(IF(COUNT(U46:U61)-2&lt;=0,0,(SUM(U46:U61)-MAX(U46:U61)-MIN(U46:U61))/(COUNT(U46:U61)-2)),0)</f>
        <v>0.785714285714286</v>
      </c>
      <c r="V81" s="13">
        <f>IFERROR(IF(COUNT(V46:V60)-2&lt;=0,0,(SUM(V46:V60)-MAX(V46:V60)-MIN(V46:V60))/(COUNT(V46:V60)-2)),0)</f>
        <v>0.769230769230769</v>
      </c>
      <c r="W81" s="13">
        <f>IFERROR(IF(COUNT(W46:W59)-2&lt;=0,0,(SUM(W46:W59)-MAX(W46:W59)-MIN(W46:W59))/(COUNT(W46:W59)-2)),0)</f>
        <v>0.833333333333333</v>
      </c>
      <c r="X81" s="13">
        <f>IFERROR(IF(COUNT(X46:X58)-2&lt;=0,0,(SUM(X46:X58)-MAX(X46:X58)-MIN(X46:X58))/(COUNT(X46:X58)-2)),0)</f>
        <v>0.818181818181818</v>
      </c>
      <c r="Y81" s="13">
        <f>IFERROR(IF(COUNT(Y46:Y57)-2&lt;=0,0,(SUM(Y46:Y57)-MAX(Y46:Y57)-MIN(Y46:Y57))/(COUNT(Y46:Y57)-2)),0)</f>
        <v>0.8</v>
      </c>
      <c r="Z81" s="13">
        <f>IFERROR(IF(COUNT(Z46:Z56)-2&lt;=0,0,(SUM(Z46:Z56)-MAX(Z46:Z56)-MIN(Z46:Z56))/(COUNT(Z46:Z56)-2)),0)</f>
        <v>0.777777777777778</v>
      </c>
      <c r="AA81" s="13">
        <f>IFERROR(IF(COUNT(AA46:AA55)-2&lt;=0,0,(SUM(AA46:AA55)-MAX(AA46:AA55)-MIN(AA46:AA55))/(COUNT(AA46:AA55)-2)),0)</f>
        <v>0.75</v>
      </c>
      <c r="AB81" s="13">
        <f>IFERROR(IF(COUNT(AB46:AB54)-2&lt;=0,0,(SUM(AB46:AB54)-MAX(AB46:AB54)-MIN(AB46:AB54))/(COUNT(AB46:AB54)-2)),0)</f>
        <v>0.857142857142857</v>
      </c>
      <c r="AC81" s="13">
        <f>IFERROR(IF(COUNT(AC46:AC53)-2&lt;=0,0,(SUM(AC46:AC53)-MAX(AC46:AC53)-MIN(AC46:AC53))/(COUNT(AC46:AC53)-2)),0)</f>
        <v>0.833333333333333</v>
      </c>
      <c r="AD81" s="13">
        <f>IFERROR(IF(COUNT(AD46:AD52)-2&lt;=0,0,(SUM(AD46:AD52)-MAX(AD46:AD52)-MIN(AD46:AD52))/(COUNT(AD46:AD52)-2)),0)</f>
        <v>0.799838982147064</v>
      </c>
      <c r="AE81" s="13">
        <f>IFERROR(IF(COUNT(AE46:AE51)-2&lt;=0,0,(SUM(AE46:AE51)-MAX(AE46:AE51)-MIN(AE46:AE51))/(COUNT(AE46:AE51)-2)),0)</f>
        <v>0.75</v>
      </c>
      <c r="AF81" s="13">
        <f>IFERROR(IF(COUNT(AF46:AF50)-2&lt;=0,0,(SUM(AF46:AF50)-MAX(AF46:AF50)-MIN(AF46:AF50))/(COUNT(AF46:AF50)-2)),0)</f>
        <v>0.999990097163809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T81" s="6" t="s">
        <v>27</v>
      </c>
      <c r="AU81" s="13">
        <f>IFERROR(IF(COUNT(AU46:AU79)-2&lt;=0,0,(SUM(AU46:AU79)-MAX(AU46:AU79)-MIN(AU46:AU79))/(COUNT(AU46:AU79)-2)),0)</f>
        <v>2.41561451526857</v>
      </c>
      <c r="AV81" s="13">
        <f>IFERROR(IF(COUNT(AV46:AV78)-2&lt;=0,0,(SUM(AV46:AV78)-MAX(AV46:AV78)-MIN(AV46:AV78))/(COUNT(AV46:AV78)-2)),0)</f>
        <v>0.455832813879643</v>
      </c>
      <c r="AW81" s="13">
        <f>IFERROR(IF(COUNT(AW46:AW77)-2&lt;=0,0,(SUM(AW46:AW77)-MAX(AW46:AW77)-MIN(AW46:AW77))/(COUNT(AW46:AW77)-2)),0)</f>
        <v>0.43339325545078</v>
      </c>
      <c r="AX81" s="13">
        <f>IFERROR(IF(COUNT(AX46:AX76)-2&lt;=0,0,(SUM(AX46:AX76)-MAX(AX46:AX76)-MIN(AX46:AX76))/(COUNT(AX46:AX76)-2)),0)</f>
        <v>0.4137906876401</v>
      </c>
      <c r="AY81" s="13">
        <f>IFERROR(IF(COUNT(AY46:AY75)-2&lt;=0,0,(SUM(AY46:AY75)-MAX(AY46:AY75)-MIN(AY46:AY75))/(COUNT(AY46:AY75)-2)),0)</f>
        <v>0.42857074028411</v>
      </c>
      <c r="AZ81" s="13">
        <f>IFERROR(IF(COUNT(AZ46:AZ74)-2&lt;=0,0,(SUM(AZ46:AZ74)-MAX(AZ46:AZ74)-MIN(AZ46:AZ74))/(COUNT(AZ46:AZ74)-2)),0)</f>
        <v>0.407396711375451</v>
      </c>
      <c r="BA81" s="13">
        <f>IFERROR(IF(COUNT(BA46:BA73)-2&lt;=0,0,(SUM(BA46:BA73)-MAX(BA46:BA73)-MIN(BA46:BA73))/(COUNT(BA46:BA73)-2)),0)</f>
        <v>0.384615384615385</v>
      </c>
      <c r="BB81" s="13">
        <f>IFERROR(IF(COUNT(BB46:BB72)-2&lt;=0,0,(SUM(BB46:BB72)-MAX(BB46:BB72)-MIN(BB46:BB72))/(COUNT(BB46:BB72)-2)),0)</f>
        <v>0.36</v>
      </c>
      <c r="BC81" s="13">
        <f>IFERROR(IF(COUNT(BC46:BC71)-2&lt;=0,0,(SUM(BC46:BC71)-MAX(BC46:BC71)-MIN(BC46:BC71))/(COUNT(BC46:BC71)-2)),0)</f>
        <v>0.375</v>
      </c>
      <c r="BD81" s="13">
        <f>IFERROR(IF(COUNT(BD46:BD70)-2&lt;=0,0,(SUM(BD46:BD70)-MAX(BD46:BD70)-MIN(BD46:BD70))/(COUNT(BD46:BD70)-2)),0)</f>
        <v>0.347824062218705</v>
      </c>
      <c r="BE81" s="13">
        <f>IFERROR(IF(COUNT(BE46:BE69)-2&lt;=0,0,(SUM(BE46:BE69)-MAX(BE46:BE69)-MIN(BE46:BE69))/(COUNT(BE46:BE69)-2)),0)</f>
        <v>0.318181818181818</v>
      </c>
      <c r="BF81" s="13">
        <f>IFERROR(IF(COUNT(BF46:BF68)-2&lt;=0,0,(SUM(BF46:BF68)-MAX(BF46:BF68)-MIN(BF46:BF68))/(COUNT(BF46:BF68)-2)),0)</f>
        <v>0.285714285714286</v>
      </c>
      <c r="BG81" s="13">
        <f>IFERROR(IF(COUNT(BG46:BG67)-2&lt;=0,0,(SUM(BG46:BG67)-MAX(BG46:BG67)-MIN(BG46:BG67))/(COUNT(BG46:BG67)-2)),0)</f>
        <v>0.25</v>
      </c>
      <c r="BH81" s="13">
        <f>IFERROR(IF(COUNT(BH46:BH66)-2&lt;=0,0,(SUM(BH46:BH66)-MAX(BH46:BH66)-MIN(BH46:BH66))/(COUNT(BH46:BH66)-2)),0)</f>
        <v>0.210526315789474</v>
      </c>
      <c r="BI81" s="13">
        <f>IFERROR(IF(COUNT(BI46:BI65)-2&lt;=0,0,(SUM(BI46:BI65)-MAX(BI46:BI65)-MIN(BI46:BI65))/(COUNT(BI46:BI65)-2)),0)</f>
        <v>0.166666666666667</v>
      </c>
      <c r="BJ81" s="13">
        <f>IFERROR(IF(COUNT(BJ46:BJ64)-2&lt;=0,0,(SUM(BJ46:BJ64)-MAX(BJ46:BJ64)-MIN(BJ46:BJ64))/(COUNT(BJ46:BJ64)-2)),0)</f>
        <v>0.176470588235294</v>
      </c>
      <c r="BK81" s="13">
        <f>IFERROR(IF(COUNT(BK46:BK63)-2&lt;=0,0,(SUM(BK46:BK63)-MAX(BK46:BK63)-MIN(BK46:BK63))/(COUNT(BK46:BK63)-2)),0)</f>
        <v>0.125</v>
      </c>
      <c r="BL81" s="13">
        <f>IFERROR(IF(COUNT(BL46:BL62)-2&lt;=0,0,(SUM(BL46:BL62)-MAX(BL46:BL62)-MIN(BL46:BL62))/(COUNT(BL46:BL62)-2)),0)</f>
        <v>0.0666666666666667</v>
      </c>
      <c r="BM81" s="13">
        <f>IFERROR(IF(COUNT(BM46:BM61)-2&lt;=0,0,(SUM(BM46:BM61)-MAX(BM46:BM61)-MIN(BM46:BM61))/(COUNT(BM46:BM61)-2)),0)</f>
        <v>0</v>
      </c>
      <c r="BN81" s="13">
        <f>IFERROR(IF(COUNT(BN46:BN60)-2&lt;=0,0,(SUM(BN46:BN60)-MAX(BN46:BN60)-MIN(BN46:BN60))/(COUNT(BN46:BN60)-2)),0)</f>
        <v>0</v>
      </c>
      <c r="BO81" s="13">
        <f>IFERROR(IF(COUNT(BO46:BO59)-2&lt;=0,0,(SUM(BO46:BO59)-MAX(BO46:BO59)-MIN(BO46:BO59))/(COUNT(BO46:BO59)-2)),0)</f>
        <v>0</v>
      </c>
      <c r="BP81" s="13">
        <f>IFERROR(IF(COUNT(BP46:BP58)-2&lt;=0,0,(SUM(BP46:BP58)-MAX(BP46:BP58)-MIN(BP46:BP58))/(COUNT(BP46:BP58)-2)),0)</f>
        <v>0</v>
      </c>
      <c r="BQ81" s="13">
        <f>IFERROR(IF(COUNT(BQ46:BQ57)-2&lt;=0,0,(SUM(BQ46:BQ57)-MAX(BQ46:BQ57)-MIN(BQ46:BQ57))/(COUNT(BQ46:BQ57)-2)),0)</f>
        <v>0</v>
      </c>
      <c r="BR81" s="13">
        <f>IFERROR(IF(COUNT(BR46:BR56)-2&lt;=0,0,(SUM(BR46:BR56)-MAX(BR46:BR56)-MIN(BR46:BR56))/(COUNT(BR46:BR56)-2)),0)</f>
        <v>0</v>
      </c>
      <c r="BS81" s="13">
        <f>IFERROR(IF(COUNT(BS46:BS55)-2&lt;=0,0,(SUM(BS46:BS55)-MAX(BS46:BS55)-MIN(BS46:BS55))/(COUNT(BS46:BS55)-2)),0)</f>
        <v>0</v>
      </c>
      <c r="BT81" s="13">
        <f>IFERROR(IF(COUNT(BT46:BT54)-2&lt;=0,0,(SUM(BT46:BT54)-MAX(BT46:BT54)-MIN(BT46:BT54))/(COUNT(BT46:BT54)-2)),0)</f>
        <v>0</v>
      </c>
      <c r="BU81" s="13">
        <f>IFERROR(IF(COUNT(BU46:BU53)-2&lt;=0,0,(SUM(BU46:BU53)-MAX(BU46:BU53)-MIN(BU46:BU53))/(COUNT(BU46:BU53)-2)),0)</f>
        <v>0</v>
      </c>
      <c r="BV81" s="13">
        <f>IFERROR(IF(COUNT(BV46:BV52)-2&lt;=0,0,(SUM(BV46:BV52)-MAX(BV46:BV52)-MIN(BV46:BV52))/(COUNT(BV46:BV52)-2)),0)</f>
        <v>0</v>
      </c>
      <c r="BW81" s="13">
        <f>IFERROR(IF(COUNT(BW46:BW51)-2&lt;=0,0,(SUM(BW46:BW51)-MAX(BW46:BW51)-MIN(BW46:BW51))/(COUNT(BW46:BW51)-2)),0)</f>
        <v>0</v>
      </c>
      <c r="BX81" s="13">
        <f>IFERROR(IF(COUNT(BX46:BX50)-2&lt;=0,0,(SUM(BX46:BX50)-MAX(BX46:BX50)-MIN(BX46:BX50))/(COUNT(BX46:BX50)-2)),0)</f>
        <v>0</v>
      </c>
      <c r="BY81" s="13">
        <f>IFERROR(IF(COUNT(BY46:BY49)-2&lt;=0,0,(SUM(BY46:BY49)-MAX(BY46:BY49)-MIN(BY46:BY49))/(COUNT(BY46:BY49)-2)),0)</f>
        <v>0</v>
      </c>
      <c r="BZ81" s="13">
        <f>IFERROR(IF(COUNT(BZ46:BZ48)-2&lt;=0,0,(SUM(BZ46:BZ48)-MAX(BZ46:BZ48)-MIN(BZ46:BZ48))/(COUNT(BZ46:BZ48)-2)),0)</f>
        <v>0</v>
      </c>
      <c r="CA81" s="13">
        <f>IFERROR(IF(COUNT(CA46:CA47)-2&lt;=0,0,(SUM(CA46:CA47)-MAX(CA46:CA47)-MIN(CA46:CA47))/(COUNT(CA46:CA47)-2)),0)</f>
        <v>0</v>
      </c>
      <c r="CB81" s="13">
        <f>IFERROR(IF(COUNT(CB46:CB46)-2&lt;=0,0,(SUM(CB46:CB46)-MAX(CB46:CB46)-MIN(CB46:CB46))/(COUNT(CB46:CB46)-2)),0)</f>
        <v>0</v>
      </c>
      <c r="CC81" s="13" t="s">
        <v>25</v>
      </c>
      <c r="CL81" s="6" t="s">
        <v>27</v>
      </c>
      <c r="CM81" s="13">
        <f>IFERROR(IF(COUNT(CM46:CM79)-2&lt;=0,0,(SUM(CM46:CM79)-MAX(CM46:CM79)-MIN(CM46:CM79))/(COUNT(CM46:CM79)-2)),0)</f>
        <v>0</v>
      </c>
      <c r="CN81" s="13">
        <f>IFERROR(IF(COUNT(CN46:CN78)-2&lt;=0,0,(SUM(CN46:CN78)-MAX(CN46:CN78)-MIN(CN46:CN78))/(COUNT(CN46:CN78)-2)),0)</f>
        <v>0</v>
      </c>
      <c r="CO81" s="13">
        <f>IFERROR(IF(COUNT(CO46:CO77)-2&lt;=0,0,(SUM(CO46:CO77)-MAX(CO46:CO77)-MIN(CO46:CO77))/(COUNT(CO46:CO77)-2)),0)</f>
        <v>0</v>
      </c>
      <c r="CP81" s="13">
        <f>IFERROR(IF(COUNT(CP46:CP76)-2&lt;=0,0,(SUM(CP46:CP76)-MAX(CP46:CP76)-MIN(CP46:CP76))/(COUNT(CP46:CP76)-2)),0)</f>
        <v>0</v>
      </c>
      <c r="CQ81" s="13">
        <f>IFERROR(IF(COUNT(CQ46:CQ75)-2&lt;=0,0,(SUM(CQ46:CQ75)-MAX(CQ46:CQ75)-MIN(CQ46:CQ75))/(COUNT(CQ46:CQ75)-2)),0)</f>
        <v>0</v>
      </c>
      <c r="CR81" s="13">
        <f>IFERROR(IF(COUNT(CR46:CR74)-2&lt;=0,0,(SUM(CR46:CR74)-MAX(CR46:CR74)-MIN(CR46:CR74))/(COUNT(CR46:CR74)-2)),0)</f>
        <v>0</v>
      </c>
      <c r="CS81" s="13">
        <f>IFERROR(IF(COUNT(CS46:CS73)-2&lt;=0,0,(SUM(CS46:CS73)-MAX(CS46:CS73)-MIN(CS46:CS73))/(COUNT(CS46:CS73)-2)),0)</f>
        <v>0</v>
      </c>
      <c r="CT81" s="13">
        <f>IFERROR(IF(COUNT(CT46:CT72)-2&lt;=0,0,(SUM(CT46:CT72)-MAX(CT46:CT72)-MIN(CT46:CT72))/(COUNT(CT46:CT72)-2)),0)</f>
        <v>0</v>
      </c>
      <c r="CU81" s="13">
        <f>IFERROR(IF(COUNT(CU46:CU71)-2&lt;=0,0,(SUM(CU46:CU71)-MAX(CU46:CU71)-MIN(CU46:CU71))/(COUNT(CU46:CU71)-2)),0)</f>
        <v>0</v>
      </c>
      <c r="CV81" s="13">
        <f>IFERROR(IF(COUNT(CV46:CV70)-2&lt;=0,0,(SUM(CV46:CV70)-MAX(CV46:CV70)-MIN(CV46:CV70))/(COUNT(CV46:CV70)-2)),0)</f>
        <v>0</v>
      </c>
      <c r="CW81" s="13">
        <f>IFERROR(IF(COUNT(CW46:CW69)-2&lt;=0,0,(SUM(CW46:CW69)-MAX(CW46:CW69)-MIN(CW46:CW69))/(COUNT(CW46:CW69)-2)),0)</f>
        <v>0</v>
      </c>
      <c r="CX81" s="13">
        <f>IFERROR(IF(COUNT(CX46:CX68)-2&lt;=0,0,(SUM(CX46:CX68)-MAX(CX46:CX68)-MIN(CX46:CX68))/(COUNT(CX46:CX68)-2)),0)</f>
        <v>0</v>
      </c>
      <c r="CY81" s="13">
        <f>IFERROR(IF(COUNT(CY46:CY67)-2&lt;=0,0,(SUM(CY46:CY67)-MAX(CY46:CY67)-MIN(CY46:CY67))/(COUNT(CY46:CY67)-2)),0)</f>
        <v>0</v>
      </c>
      <c r="CZ81" s="13">
        <f>IFERROR(IF(COUNT(CZ46:CZ66)-2&lt;=0,0,(SUM(CZ46:CZ66)-MAX(CZ46:CZ66)-MIN(CZ46:CZ66))/(COUNT(CZ46:CZ66)-2)),0)</f>
        <v>0</v>
      </c>
      <c r="DA81" s="13">
        <f>IFERROR(IF(COUNT(DA46:DA65)-2&lt;=0,0,(SUM(DA46:DA65)-MAX(DA46:DA65)-MIN(DA46:DA65))/(COUNT(DA46:DA65)-2)),0)</f>
        <v>0</v>
      </c>
      <c r="DB81" s="13">
        <f>IFERROR(IF(COUNT(DB46:DB64)-2&lt;=0,0,(SUM(DB46:DB64)-MAX(DB46:DB64)-MIN(DB46:DB64))/(COUNT(DB46:DB64)-2)),0)</f>
        <v>0</v>
      </c>
      <c r="DC81" s="13">
        <f>IFERROR(IF(COUNT(DC46:DC63)-2&lt;=0,0,(SUM(DC46:DC63)-MAX(DC46:DC63)-MIN(DC46:DC63))/(COUNT(DC46:DC63)-2)),0)</f>
        <v>0</v>
      </c>
      <c r="DD81" s="13">
        <f>IFERROR(IF(COUNT(DD46:DD62)-2&lt;=0,0,(SUM(DD46:DD62)-MAX(DD46:DD62)-MIN(DD46:DD62))/(COUNT(DD46:DD62)-2)),0)</f>
        <v>0</v>
      </c>
      <c r="DE81" s="13">
        <f>IFERROR(IF(COUNT(DE46:DE61)-2&lt;=0,0,(SUM(DE46:DE61)-MAX(DE46:DE61)-MIN(DE46:DE61))/(COUNT(DE46:DE61)-2)),0)</f>
        <v>0</v>
      </c>
      <c r="DF81" s="13">
        <f>IFERROR(IF(COUNT(DF46:DF60)-2&lt;=0,0,(SUM(DF46:DF60)-MAX(DF46:DF60)-MIN(DF46:DF60))/(COUNT(DF46:DF60)-2)),0)</f>
        <v>0</v>
      </c>
      <c r="DG81" s="13">
        <f>IFERROR(IF(COUNT(DG46:DG59)-2&lt;=0,0,(SUM(DG46:DG59)-MAX(DG46:DG59)-MIN(DG46:DG59))/(COUNT(DG46:DG59)-2)),0)</f>
        <v>0</v>
      </c>
      <c r="DH81" s="13">
        <f>IFERROR(IF(COUNT(DH46:DH58)-2&lt;=0,0,(SUM(DH46:DH58)-MAX(DH46:DH58)-MIN(DH46:DH58))/(COUNT(DH46:DH58)-2)),0)</f>
        <v>0</v>
      </c>
      <c r="DI81" s="13">
        <f>IFERROR(IF(COUNT(DI46:DI57)-2&lt;=0,0,(SUM(DI46:DI57)-MAX(DI46:DI57)-MIN(DI46:DI57))/(COUNT(DI46:DI57)-2)),0)</f>
        <v>0</v>
      </c>
      <c r="DJ81" s="13">
        <f>IFERROR(IF(COUNT(DJ46:DJ56)-2&lt;=0,0,(SUM(DJ46:DJ56)-MAX(DJ46:DJ56)-MIN(DJ46:DJ56))/(COUNT(DJ46:DJ56)-2)),0)</f>
        <v>0</v>
      </c>
      <c r="DK81" s="13">
        <f>IFERROR(IF(COUNT(DK46:DK55)-2&lt;=0,0,(SUM(DK46:DK55)-MAX(DK46:DK55)-MIN(DK46:DK55))/(COUNT(DK46:DK55)-2)),0)</f>
        <v>0</v>
      </c>
      <c r="DL81" s="13">
        <f>IFERROR(IF(COUNT(DL46:DL54)-2&lt;=0,0,(SUM(DL46:DL54)-MAX(DL46:DL54)-MIN(DL46:DL54))/(COUNT(DL46:DL54)-2)),0)</f>
        <v>0</v>
      </c>
      <c r="DM81" s="13">
        <f>IFERROR(IF(COUNT(DM46:DM53)-2&lt;=0,0,(SUM(DM46:DM53)-MAX(DM46:DM53)-MIN(DM46:DM53))/(COUNT(DM46:DM53)-2)),0)</f>
        <v>0</v>
      </c>
      <c r="DN81" s="13">
        <f>IFERROR(IF(COUNT(DN46:DN52)-2&lt;=0,0,(SUM(DN46:DN52)-MAX(DN46:DN52)-MIN(DN46:DN52))/(COUNT(DN46:DN52)-2)),0)</f>
        <v>0</v>
      </c>
      <c r="DO81" s="13">
        <f>IFERROR(IF(COUNT(DO46:DO51)-2&lt;=0,0,(SUM(DO46:DO51)-MAX(DO46:DO51)-MIN(DO46:DO51))/(COUNT(DO46:DO51)-2)),0)</f>
        <v>0</v>
      </c>
      <c r="DP81" s="13">
        <f>IFERROR(IF(COUNT(DP46:DP50)-2&lt;=0,0,(SUM(DP46:DP50)-MAX(DP46:DP50)-MIN(DP46:DP50))/(COUNT(DP46:DP50)-2)),0)</f>
        <v>0</v>
      </c>
      <c r="DQ81" s="13">
        <f>IFERROR(IF(COUNT(DQ46:DQ49)-2&lt;=0,0,(SUM(DQ46:DQ49)-MAX(DQ46:DQ49)-MIN(DQ46:DQ49))/(COUNT(DQ46:DQ49)-2)),0)</f>
        <v>0</v>
      </c>
      <c r="DR81" s="13">
        <f>IFERROR(IF(COUNT(DR46:DR48)-2&lt;=0,0,(SUM(DR46:DR48)-MAX(DR46:DR48)-MIN(DR46:DR48))/(COUNT(DR46:DR48)-2)),0)</f>
        <v>0</v>
      </c>
      <c r="DS81" s="13">
        <f>IFERROR(IF(COUNT(DS46:DS47)-2&lt;=0,0,(SUM(DS46:DS47)-MAX(DS46:DS47)-MIN(DS46:DS47))/(COUNT(DS46:DS47)-2)),0)</f>
        <v>0</v>
      </c>
      <c r="DT81" s="13">
        <f>IFERROR(IF(COUNT(DT46:DT46)-2&lt;=0,0,(SUM(DT46:DT46)-MAX(DT46:DT46)-MIN(DT46:DT46))/(COUNT(DT46:DT46)-2)),0)</f>
        <v>0</v>
      </c>
      <c r="DU81" s="13" t="s">
        <v>25</v>
      </c>
    </row>
    <row r="82" ht="15" customHeight="1" outlineLevel="1" spans="2:125">
      <c r="B82" s="6" t="s">
        <v>28</v>
      </c>
      <c r="C82" s="13">
        <f>IFERROR(SUM(D7:D40)/SUM(C7:C40),0)</f>
        <v>1.66429988887378</v>
      </c>
      <c r="D82" s="13">
        <f>IFERROR(SUM(E7:E39)/SUM(D7:D39),0)</f>
        <v>1.02602973683028</v>
      </c>
      <c r="E82" s="13">
        <f>IFERROR(SUM(F7:F38)/SUM(E7:E38),0)</f>
        <v>1.0015084117404</v>
      </c>
      <c r="F82" s="13">
        <f>IFERROR(SUM(G7:G37)/SUM(F7:F37),0)</f>
        <v>0.999968076254752</v>
      </c>
      <c r="G82" s="13">
        <f>IFERROR(SUM(H7:H36)/SUM(G7:G36),0)</f>
        <v>0.999960148105034</v>
      </c>
      <c r="H82" s="13">
        <f>IFERROR(SUM(I7:I35)/SUM(H7:H35),0)</f>
        <v>1.00110652442155</v>
      </c>
      <c r="I82" s="13">
        <f>IFERROR(SUM(J7:J34)/SUM(I7:I34),0)</f>
        <v>0.999952089430459</v>
      </c>
      <c r="J82" s="13">
        <f>IFERROR(SUM(K7:K33)/SUM(J7:J33),0)</f>
        <v>1.00014478945261</v>
      </c>
      <c r="K82" s="13">
        <f>IFERROR(SUM(L7:L32)/SUM(K7:K32),0)</f>
        <v>0.999999000699383</v>
      </c>
      <c r="L82" s="13">
        <f>IFERROR(SUM(M7:M31)/SUM(L7:L31),0)</f>
        <v>0.999989380716471</v>
      </c>
      <c r="M82" s="13">
        <f>IFERROR(SUM(N7:N30)/SUM(M7:M30),0)</f>
        <v>0.999958879959741</v>
      </c>
      <c r="N82" s="13">
        <f>IFERROR(SUM(O7:O29)/SUM(N7:N29),0)</f>
        <v>0.999964049025393</v>
      </c>
      <c r="O82" s="13">
        <f>IFERROR(SUM(P7:P28)/SUM(O7:O28),0)</f>
        <v>0.999999897645141</v>
      </c>
      <c r="P82" s="13">
        <f>IFERROR(SUM(Q7:Q27)/SUM(P7:P27),0)</f>
        <v>0.999997883738315</v>
      </c>
      <c r="Q82" s="13">
        <f>IFERROR(SUM(R7:R26)/SUM(Q7:Q26),0)</f>
        <v>0.999963011870625</v>
      </c>
      <c r="R82" s="13">
        <f>IFERROR(SUM(S7:S25)/SUM(R7:R25),0)</f>
        <v>0.999864133205404</v>
      </c>
      <c r="S82" s="13">
        <f>IFERROR(SUM(T7:T24)/SUM(S7:S24),0)</f>
        <v>1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0.999507081609529</v>
      </c>
      <c r="AE82" s="13">
        <f>IFERROR(SUM(AF7:AF12)/SUM(AE7:AE12),0)</f>
        <v>1</v>
      </c>
      <c r="AF82" s="13">
        <f>IFERROR(SUM(AG7:AG11)/SUM(AF7:AF11),0)</f>
        <v>0.999981798347236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T82" s="6" t="s">
        <v>28</v>
      </c>
      <c r="AU82" s="13">
        <f>IFERROR(SUM(AV7:AV40)/SUM(AU7:AU40),0)</f>
        <v>1.27853335223634</v>
      </c>
      <c r="AV82" s="13">
        <f>IFERROR(SUM(AW7:AW39)/SUM(AV7:AV39),0)</f>
        <v>1.00973013971682</v>
      </c>
      <c r="AW82" s="13">
        <f>IFERROR(SUM(AX7:AX38)/SUM(AW7:AW38),0)</f>
        <v>1.00016143662347</v>
      </c>
      <c r="AX82" s="13">
        <f>IFERROR(SUM(AY7:AY37)/SUM(AX7:AX37),0)</f>
        <v>0.999952148655768</v>
      </c>
      <c r="AY82" s="13">
        <f>IFERROR(SUM(AZ7:AZ36)/SUM(AY7:AY36),0)</f>
        <v>0.999990660409858</v>
      </c>
      <c r="AZ82" s="13">
        <f>IFERROR(SUM(BA7:BA35)/SUM(AZ7:AZ35),0)</f>
        <v>0.999807098690048</v>
      </c>
      <c r="BA82" s="13">
        <f>IFERROR(SUM(BB7:BB34)/SUM(BA7:BA34),0)</f>
        <v>1</v>
      </c>
      <c r="BB82" s="13">
        <f>IFERROR(SUM(BC7:BC33)/SUM(BB7:BB33),0)</f>
        <v>1.00037616954549</v>
      </c>
      <c r="BC82" s="13">
        <f>IFERROR(SUM(BD7:BD32)/SUM(BC7:BC32),0)</f>
        <v>1</v>
      </c>
      <c r="BD82" s="13">
        <f>IFERROR(SUM(BE7:BE31)/SUM(BD7:BD31),0)</f>
        <v>0.999972406016494</v>
      </c>
      <c r="BE82" s="13">
        <f>IFERROR(SUM(BF7:BF30)/SUM(BE7:BE30),0)</f>
        <v>1</v>
      </c>
      <c r="BF82" s="13">
        <f>IFERROR(SUM(BG7:BG29)/SUM(BF7:BF29),0)</f>
        <v>1</v>
      </c>
      <c r="BG82" s="13">
        <f>IFERROR(SUM(BH7:BH28)/SUM(BG7:BG28),0)</f>
        <v>1</v>
      </c>
      <c r="BH82" s="13">
        <f>IFERROR(SUM(BI7:BI27)/SUM(BH7:BH27),0)</f>
        <v>1</v>
      </c>
      <c r="BI82" s="13">
        <f>IFERROR(SUM(BJ7:BJ26)/SUM(BI7:BI26),0)</f>
        <v>1</v>
      </c>
      <c r="BJ82" s="13">
        <f>IFERROR(SUM(BK7:BK25)/SUM(BJ7:BJ25),0)</f>
        <v>1</v>
      </c>
      <c r="BK82" s="13">
        <f>IFERROR(SUM(BL7:BL24)/SUM(BK7:BK24),0)</f>
        <v>1</v>
      </c>
      <c r="BL82" s="13">
        <f>IFERROR(SUM(BM7:BM23)/SUM(BL7:BL23),0)</f>
        <v>1</v>
      </c>
      <c r="BM82" s="13">
        <f>IFERROR(SUM(BN7:BN22)/SUM(BM7:BM22),0)</f>
        <v>1</v>
      </c>
      <c r="BN82" s="13">
        <f>IFERROR(SUM(BO7:BO21)/SUM(BN7:BN21),0)</f>
        <v>0</v>
      </c>
      <c r="BO82" s="13">
        <f>IFERROR(SUM(BP7:BP20)/SUM(BO7:BO20),0)</f>
        <v>0</v>
      </c>
      <c r="BP82" s="13">
        <f>IFERROR(SUM(BQ7:BQ19)/SUM(BP7:BP19),0)</f>
        <v>0</v>
      </c>
      <c r="BQ82" s="13">
        <f>IFERROR(SUM(BR7:BR18)/SUM(BQ7:BQ18),0)</f>
        <v>0</v>
      </c>
      <c r="BR82" s="13">
        <f>IFERROR(SUM(BS7:BS17)/SUM(BR7:BR17),0)</f>
        <v>0</v>
      </c>
      <c r="BS82" s="13">
        <f>IFERROR(SUM(BT7:BT16)/SUM(BS7:BS16),0)</f>
        <v>0</v>
      </c>
      <c r="BT82" s="13">
        <f>IFERROR(SUM(BU7:BU15)/SUM(BT7:BT15),0)</f>
        <v>0</v>
      </c>
      <c r="BU82" s="13">
        <f>IFERROR(SUM(BV7:BV14)/SUM(BU7:BU14),0)</f>
        <v>0</v>
      </c>
      <c r="BV82" s="13">
        <f>IFERROR(SUM(BW7:BW13)/SUM(BV7:BV13),0)</f>
        <v>0</v>
      </c>
      <c r="BW82" s="13">
        <f>IFERROR(SUM(BX7:BX12)/SUM(BW7:BW12),0)</f>
        <v>0</v>
      </c>
      <c r="BX82" s="13">
        <f>IFERROR(SUM(BY7:BY11)/SUM(BX7:BX11),0)</f>
        <v>0</v>
      </c>
      <c r="BY82" s="13">
        <f>IFERROR(SUM(BZ7:BZ10)/SUM(BY7:BY10),0)</f>
        <v>0</v>
      </c>
      <c r="BZ82" s="13">
        <f>IFERROR(SUM(CA7:CA9)/SUM(BZ7:BZ9),0)</f>
        <v>0</v>
      </c>
      <c r="CA82" s="13">
        <f>IFERROR(SUM(CB7:CB8)/SUM(CA7:CA8),0)</f>
        <v>0</v>
      </c>
      <c r="CB82" s="13">
        <f>IFERROR(SUM(CC7:CC7)/SUM(CB7:CB7),0)</f>
        <v>0</v>
      </c>
      <c r="CC82" s="13" t="s">
        <v>25</v>
      </c>
      <c r="CL82" s="6" t="s">
        <v>28</v>
      </c>
      <c r="CM82" s="13">
        <f>IFERROR(SUM(CN7:CN40)/SUM(CM7:CM40),0)</f>
        <v>0</v>
      </c>
      <c r="CN82" s="13">
        <f>IFERROR(SUM(CO7:CO39)/SUM(CN7:CN39),0)</f>
        <v>0</v>
      </c>
      <c r="CO82" s="13">
        <f>IFERROR(SUM(CP7:CP38)/SUM(CO7:CO38),0)</f>
        <v>0</v>
      </c>
      <c r="CP82" s="13">
        <f>IFERROR(SUM(CQ7:CQ37)/SUM(CP7:CP37),0)</f>
        <v>0</v>
      </c>
      <c r="CQ82" s="13">
        <f>IFERROR(SUM(CR7:CR36)/SUM(CQ7:CQ36),0)</f>
        <v>0</v>
      </c>
      <c r="CR82" s="13">
        <f>IFERROR(SUM(CS7:CS35)/SUM(CR7:CR35),0)</f>
        <v>0</v>
      </c>
      <c r="CS82" s="13">
        <f>IFERROR(SUM(CT7:CT34)/SUM(CS7:CS34),0)</f>
        <v>0</v>
      </c>
      <c r="CT82" s="13">
        <f>IFERROR(SUM(CU7:CU33)/SUM(CT7:CT33),0)</f>
        <v>0</v>
      </c>
      <c r="CU82" s="13">
        <f>IFERROR(SUM(CV7:CV32)/SUM(CU7:CU32),0)</f>
        <v>0</v>
      </c>
      <c r="CV82" s="13">
        <f>IFERROR(SUM(CW7:CW31)/SUM(CV7:CV31),0)</f>
        <v>0</v>
      </c>
      <c r="CW82" s="13">
        <f>IFERROR(SUM(CX7:CX30)/SUM(CW7:CW30),0)</f>
        <v>0</v>
      </c>
      <c r="CX82" s="13">
        <f>IFERROR(SUM(CY7:CY29)/SUM(CX7:CX29),0)</f>
        <v>0</v>
      </c>
      <c r="CY82" s="13">
        <f>IFERROR(SUM(CZ7:CZ28)/SUM(CY7:CY28),0)</f>
        <v>0</v>
      </c>
      <c r="CZ82" s="13">
        <f>IFERROR(SUM(DA7:DA27)/SUM(CZ7:CZ27),0)</f>
        <v>0</v>
      </c>
      <c r="DA82" s="13">
        <f>IFERROR(SUM(DB7:DB26)/SUM(DA7:DA26),0)</f>
        <v>0</v>
      </c>
      <c r="DB82" s="13">
        <f>IFERROR(SUM(DC7:DC25)/SUM(DB7:DB25),0)</f>
        <v>0</v>
      </c>
      <c r="DC82" s="13">
        <f>IFERROR(SUM(DD7:DD24)/SUM(DC7:DC24),0)</f>
        <v>0</v>
      </c>
      <c r="DD82" s="13">
        <f>IFERROR(SUM(DE7:DE23)/SUM(DD7:DD23),0)</f>
        <v>0</v>
      </c>
      <c r="DE82" s="13">
        <f>IFERROR(SUM(DF7:DF22)/SUM(DE7:DE22),0)</f>
        <v>0</v>
      </c>
      <c r="DF82" s="13">
        <f>IFERROR(SUM(DG7:DG21)/SUM(DF7:DF21),0)</f>
        <v>0</v>
      </c>
      <c r="DG82" s="13">
        <f>IFERROR(SUM(DH7:DH20)/SUM(DG7:DG20),0)</f>
        <v>0</v>
      </c>
      <c r="DH82" s="13">
        <f>IFERROR(SUM(DI7:DI19)/SUM(DH7:DH19),0)</f>
        <v>0</v>
      </c>
      <c r="DI82" s="13">
        <f>IFERROR(SUM(DJ7:DJ18)/SUM(DI7:DI18),0)</f>
        <v>0</v>
      </c>
      <c r="DJ82" s="13">
        <f>IFERROR(SUM(DK7:DK17)/SUM(DJ7:DJ17),0)</f>
        <v>0</v>
      </c>
      <c r="DK82" s="13">
        <f>IFERROR(SUM(DL7:DL16)/SUM(DK7:DK16),0)</f>
        <v>0</v>
      </c>
      <c r="DL82" s="13">
        <f>IFERROR(SUM(DM7:DM15)/SUM(DL7:DL15),0)</f>
        <v>0</v>
      </c>
      <c r="DM82" s="13">
        <f>IFERROR(SUM(DN7:DN14)/SUM(DM7:DM14),0)</f>
        <v>0</v>
      </c>
      <c r="DN82" s="13">
        <f>IFERROR(SUM(DO7:DO13)/SUM(DN7:DN13),0)</f>
        <v>0</v>
      </c>
      <c r="DO82" s="13">
        <f>IFERROR(SUM(DP7:DP12)/SUM(DO7:DO12),0)</f>
        <v>0</v>
      </c>
      <c r="DP82" s="13">
        <f>IFERROR(SUM(DQ7:DQ11)/SUM(DP7:DP11),0)</f>
        <v>0</v>
      </c>
      <c r="DQ82" s="13">
        <f>IFERROR(SUM(DR7:DR10)/SUM(DQ7:DQ10),0)</f>
        <v>0</v>
      </c>
      <c r="DR82" s="13">
        <f>IFERROR(SUM(DS7:DS9)/SUM(DR7:DR9),0)</f>
        <v>0</v>
      </c>
      <c r="DS82" s="13">
        <f>IFERROR(SUM(DT7:DT8)/SUM(DS7:DS8),0)</f>
        <v>0</v>
      </c>
      <c r="DT82" s="13">
        <f>IFERROR(SUM(DU7:DU7)/SUM(DT7:DT7),0)</f>
        <v>0</v>
      </c>
      <c r="DU82" s="13" t="s">
        <v>25</v>
      </c>
    </row>
    <row r="83" ht="15" customHeight="1" outlineLevel="1" spans="2:125">
      <c r="B83" s="6" t="s">
        <v>29</v>
      </c>
      <c r="C83" s="13">
        <f>IFERROR(SUM(D39:D40)/SUM(C39:C40),0)</f>
        <v>1.05309700767453</v>
      </c>
      <c r="D83" s="13">
        <f>IFERROR(SUM(E38:E39)/SUM(D38:D39),0)</f>
        <v>1.00181827421033</v>
      </c>
      <c r="E83" s="13">
        <f>IFERROR(SUM(F37:F38)/SUM(E37:E38),0)</f>
        <v>1</v>
      </c>
      <c r="F83" s="13">
        <f>IFERROR(SUM(G36:G37)/SUM(F36:F37),0)</f>
        <v>1</v>
      </c>
      <c r="G83" s="13">
        <f>IFERROR(SUM(H35:H36)/SUM(G35:G36),0)</f>
        <v>0.999988420190618</v>
      </c>
      <c r="H83" s="13">
        <f>IFERROR(SUM(I34:I35)/SUM(H34:H35),0)</f>
        <v>0.999721426965013</v>
      </c>
      <c r="I83" s="13">
        <f>IFERROR(SUM(J33:J34)/SUM(I33:I34),0)</f>
        <v>1</v>
      </c>
      <c r="J83" s="13">
        <f>IFERROR(SUM(K32:K33)/SUM(J32:J33),0)</f>
        <v>1</v>
      </c>
      <c r="K83" s="13">
        <f>IFERROR(SUM(L31:L32)/SUM(K31:K32),0)</f>
        <v>1</v>
      </c>
      <c r="L83" s="13">
        <f>IFERROR(SUM(M30:M31)/SUM(L30:L31),0)</f>
        <v>0.99995349606072</v>
      </c>
      <c r="M83" s="13">
        <f>IFERROR(SUM(N29:N30)/SUM(M29:M30),0)</f>
        <v>1</v>
      </c>
      <c r="N83" s="13">
        <f>IFERROR(SUM(O28:O29)/SUM(N28:N29),0)</f>
        <v>1</v>
      </c>
      <c r="O83" s="13">
        <f>IFERROR(SUM(P27:P28)/SUM(O27:O28),0)</f>
        <v>1</v>
      </c>
      <c r="P83" s="13">
        <f>IFERROR(SUM(Q26:Q27)/SUM(P26:P27),0)</f>
        <v>0.999988886037065</v>
      </c>
      <c r="Q83" s="13">
        <f>IFERROR(SUM(R25:R26)/SUM(Q25:Q26),0)</f>
        <v>1</v>
      </c>
      <c r="R83" s="13">
        <f>IFERROR(SUM(S24:S25)/SUM(R24:R25),0)</f>
        <v>1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0.999970686363337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T83" s="6" t="s">
        <v>29</v>
      </c>
      <c r="AU83" s="13">
        <f>IFERROR(SUM(AV39:AV40)/SUM(AU39:AU40),0)</f>
        <v>1.05407140748579</v>
      </c>
      <c r="AV83" s="13">
        <f>IFERROR(SUM(AW38:AW39)/SUM(AV38:AV39),0)</f>
        <v>1.00181162880882</v>
      </c>
      <c r="AW83" s="13">
        <f>IFERROR(SUM(AX37:AX38)/SUM(AW37:AW38),0)</f>
        <v>1</v>
      </c>
      <c r="AX83" s="13">
        <f>IFERROR(SUM(AY36:AY37)/SUM(AX36:AX37),0)</f>
        <v>1</v>
      </c>
      <c r="AY83" s="13">
        <f>IFERROR(SUM(AZ35:AZ36)/SUM(AY35:AY36),0)</f>
        <v>0.999988420190576</v>
      </c>
      <c r="AZ83" s="13">
        <f>IFERROR(SUM(BA34:BA35)/SUM(AZ34:AZ35),0)</f>
        <v>0.999721426963982</v>
      </c>
      <c r="BA83" s="13">
        <f>IFERROR(SUM(BB33:BB34)/SUM(BA33:BA34),0)</f>
        <v>1</v>
      </c>
      <c r="BB83" s="13">
        <f>IFERROR(SUM(BC32:BC33)/SUM(BB32:BB33),0)</f>
        <v>1</v>
      </c>
      <c r="BC83" s="13">
        <f>IFERROR(SUM(BD31:BD32)/SUM(BC31:BC32),0)</f>
        <v>1</v>
      </c>
      <c r="BD83" s="13">
        <f>IFERROR(SUM(BE30:BE31)/SUM(BD30:BD31),0)</f>
        <v>0.999953565218534</v>
      </c>
      <c r="BE83" s="13">
        <f>IFERROR(SUM(BF29:BF30)/SUM(BE29:BE30),0)</f>
        <v>1</v>
      </c>
      <c r="BF83" s="13">
        <f>IFERROR(SUM(BG28:BG29)/SUM(BF28:BF29),0)</f>
        <v>1</v>
      </c>
      <c r="BG83" s="13">
        <f>IFERROR(SUM(BH27:BH28)/SUM(BG27:BG28),0)</f>
        <v>1</v>
      </c>
      <c r="BH83" s="13">
        <f>IFERROR(SUM(BI26:BI27)/SUM(BH26:BH27),0)</f>
        <v>1</v>
      </c>
      <c r="BI83" s="13">
        <f>IFERROR(SUM(BJ25:BJ26)/SUM(BI25:BI26),0)</f>
        <v>1</v>
      </c>
      <c r="BJ83" s="13">
        <f>IFERROR(SUM(BK24:BK25)/SUM(BJ24:BJ25),0)</f>
        <v>1</v>
      </c>
      <c r="BK83" s="13">
        <f>IFERROR(SUM(BL23:BL24)/SUM(BK23:BK24),0)</f>
        <v>1</v>
      </c>
      <c r="BL83" s="13">
        <f>IFERROR(SUM(BM22:BM23)/SUM(BL22:BL23),0)</f>
        <v>1</v>
      </c>
      <c r="BM83" s="13">
        <f>IFERROR(SUM(BN21:BN22)/SUM(BM21:BM22),0)</f>
        <v>1</v>
      </c>
      <c r="BN83" s="13">
        <f>IFERROR(SUM(BO20:BO21)/SUM(BN20:BN21),0)</f>
        <v>0</v>
      </c>
      <c r="BO83" s="13">
        <f>IFERROR(SUM(BP19:BP20)/SUM(BO19:BO20),0)</f>
        <v>0</v>
      </c>
      <c r="BP83" s="13">
        <f>IFERROR(SUM(BQ18:BQ19)/SUM(BP18:BP19),0)</f>
        <v>0</v>
      </c>
      <c r="BQ83" s="13">
        <f>IFERROR(SUM(BR17:BR18)/SUM(BQ17:BQ18),0)</f>
        <v>0</v>
      </c>
      <c r="BR83" s="13">
        <f>IFERROR(SUM(BS16:BS17)/SUM(BR16:BR17),0)</f>
        <v>0</v>
      </c>
      <c r="BS83" s="13">
        <f>IFERROR(SUM(BT15:BT16)/SUM(BS15:BS16),0)</f>
        <v>0</v>
      </c>
      <c r="BT83" s="13">
        <f>IFERROR(SUM(BU14:BU15)/SUM(BT14:BT15),0)</f>
        <v>0</v>
      </c>
      <c r="BU83" s="13">
        <f>IFERROR(SUM(BV13:BV14)/SUM(BU13:BU14),0)</f>
        <v>0</v>
      </c>
      <c r="BV83" s="13">
        <f>IFERROR(SUM(BW12:BW13)/SUM(BV12:BV13),0)</f>
        <v>0</v>
      </c>
      <c r="BW83" s="13">
        <f>IFERROR(SUM(BX11:BX12)/SUM(BW11:BW12),0)</f>
        <v>0</v>
      </c>
      <c r="BX83" s="13">
        <f>IFERROR(SUM(BY10:BY11)/SUM(BX10:BX11),0)</f>
        <v>0</v>
      </c>
      <c r="BY83" s="13">
        <f>IFERROR(SUM(BZ9:BZ10)/SUM(BY9:BY10),0)</f>
        <v>0</v>
      </c>
      <c r="BZ83" s="13">
        <f>IFERROR(SUM(CA8:CA9)/SUM(BZ8:BZ9),0)</f>
        <v>0</v>
      </c>
      <c r="CA83" s="13">
        <f>IFERROR(SUM(CB7:CB8)/SUM(CA7:CA8),0)</f>
        <v>0</v>
      </c>
      <c r="CB83" s="13">
        <f>IFERROR(SUM(CC7:CC7)/SUM(CB7:CB7),0)</f>
        <v>0</v>
      </c>
      <c r="CC83" s="13" t="s">
        <v>25</v>
      </c>
      <c r="CL83" s="6" t="s">
        <v>29</v>
      </c>
      <c r="CM83" s="13">
        <f>IFERROR(SUM(CN39:CN40)/SUM(CM39:CM40),0)</f>
        <v>0</v>
      </c>
      <c r="CN83" s="13">
        <f>IFERROR(SUM(CO38:CO39)/SUM(CN38:CN39),0)</f>
        <v>0</v>
      </c>
      <c r="CO83" s="13">
        <f>IFERROR(SUM(CP37:CP38)/SUM(CO37:CO38),0)</f>
        <v>0</v>
      </c>
      <c r="CP83" s="13">
        <f>IFERROR(SUM(CQ36:CQ37)/SUM(CP36:CP37),0)</f>
        <v>0</v>
      </c>
      <c r="CQ83" s="13">
        <f>IFERROR(SUM(CR35:CR36)/SUM(CQ35:CQ36),0)</f>
        <v>0</v>
      </c>
      <c r="CR83" s="13">
        <f>IFERROR(SUM(CS34:CS35)/SUM(CR34:CR35),0)</f>
        <v>0</v>
      </c>
      <c r="CS83" s="13">
        <f>IFERROR(SUM(CT33:CT34)/SUM(CS33:CS34),0)</f>
        <v>0</v>
      </c>
      <c r="CT83" s="13">
        <f>IFERROR(SUM(CU32:CU33)/SUM(CT32:CT33),0)</f>
        <v>0</v>
      </c>
      <c r="CU83" s="13">
        <f>IFERROR(SUM(CV31:CV32)/SUM(CU31:CU32),0)</f>
        <v>0</v>
      </c>
      <c r="CV83" s="13">
        <f>IFERROR(SUM(CW30:CW31)/SUM(CV30:CV31),0)</f>
        <v>0</v>
      </c>
      <c r="CW83" s="13">
        <f>IFERROR(SUM(CX29:CX30)/SUM(CW29:CW30),0)</f>
        <v>0</v>
      </c>
      <c r="CX83" s="13">
        <f>IFERROR(SUM(CY28:CY29)/SUM(CX28:CX29),0)</f>
        <v>0</v>
      </c>
      <c r="CY83" s="13">
        <f>IFERROR(SUM(CZ27:CZ28)/SUM(CY27:CY28),0)</f>
        <v>0</v>
      </c>
      <c r="CZ83" s="13">
        <f>IFERROR(SUM(DA26:DA27)/SUM(CZ26:CZ27),0)</f>
        <v>0</v>
      </c>
      <c r="DA83" s="13">
        <f>IFERROR(SUM(DB25:DB26)/SUM(DA25:DA26),0)</f>
        <v>0</v>
      </c>
      <c r="DB83" s="13">
        <f>IFERROR(SUM(DC24:DC25)/SUM(DB24:DB25),0)</f>
        <v>0</v>
      </c>
      <c r="DC83" s="13">
        <f>IFERROR(SUM(DD23:DD24)/SUM(DC23:DC24),0)</f>
        <v>0</v>
      </c>
      <c r="DD83" s="13">
        <f>IFERROR(SUM(DE22:DE23)/SUM(DD22:DD23),0)</f>
        <v>0</v>
      </c>
      <c r="DE83" s="13">
        <f>IFERROR(SUM(DF21:DF22)/SUM(DE21:DE22),0)</f>
        <v>0</v>
      </c>
      <c r="DF83" s="13">
        <f>IFERROR(SUM(DG20:DG21)/SUM(DF20:DF21),0)</f>
        <v>0</v>
      </c>
      <c r="DG83" s="13">
        <f>IFERROR(SUM(DH19:DH20)/SUM(DG19:DG20),0)</f>
        <v>0</v>
      </c>
      <c r="DH83" s="13">
        <f>IFERROR(SUM(DI18:DI19)/SUM(DH18:DH19),0)</f>
        <v>0</v>
      </c>
      <c r="DI83" s="13">
        <f>IFERROR(SUM(DJ17:DJ18)/SUM(DI17:DI18),0)</f>
        <v>0</v>
      </c>
      <c r="DJ83" s="13">
        <f>IFERROR(SUM(DK16:DK17)/SUM(DJ16:DJ17),0)</f>
        <v>0</v>
      </c>
      <c r="DK83" s="13">
        <f>IFERROR(SUM(DL15:DL16)/SUM(DK15:DK16),0)</f>
        <v>0</v>
      </c>
      <c r="DL83" s="13">
        <f>IFERROR(SUM(DM14:DM15)/SUM(DL14:DL15),0)</f>
        <v>0</v>
      </c>
      <c r="DM83" s="13">
        <f>IFERROR(SUM(DN13:DN14)/SUM(DM13:DM14),0)</f>
        <v>0</v>
      </c>
      <c r="DN83" s="13">
        <f>IFERROR(SUM(DO12:DO13)/SUM(DN12:DN13),0)</f>
        <v>0</v>
      </c>
      <c r="DO83" s="13">
        <f>IFERROR(SUM(DP11:DP12)/SUM(DO11:DO12),0)</f>
        <v>0</v>
      </c>
      <c r="DP83" s="13">
        <f>IFERROR(SUM(DQ10:DQ11)/SUM(DP10:DP11),0)</f>
        <v>0</v>
      </c>
      <c r="DQ83" s="13">
        <f>IFERROR(SUM(DR9:DR10)/SUM(DQ9:DQ10),0)</f>
        <v>0</v>
      </c>
      <c r="DR83" s="13">
        <f>IFERROR(SUM(DS8:DS9)/SUM(DR8:DR9),0)</f>
        <v>0</v>
      </c>
      <c r="DS83" s="13">
        <f>IFERROR(SUM(DT7:DT8)/SUM(DS7:DS8),0)</f>
        <v>0</v>
      </c>
      <c r="DT83" s="13">
        <f>IFERROR(SUM(DU7:DU7)/SUM(DT7:DT7),0)</f>
        <v>0</v>
      </c>
      <c r="DU83" s="13" t="s">
        <v>25</v>
      </c>
    </row>
    <row r="84" ht="15" customHeight="1" outlineLevel="1" spans="2:125">
      <c r="B84" s="6" t="s">
        <v>30</v>
      </c>
      <c r="C84" s="13">
        <f>IFERROR(AVERAGE(C77:C79),0)</f>
        <v>0.35101463662063</v>
      </c>
      <c r="D84" s="13">
        <f>IFERROR(AVERAGE(D76:D78),0)</f>
        <v>0.665634638952056</v>
      </c>
      <c r="E84" s="13">
        <f>IFERROR(AVERAGE(E75:E77),0)</f>
        <v>0.666666666666667</v>
      </c>
      <c r="F84" s="13">
        <f>IFERROR(AVERAGE(F74:F76),0)</f>
        <v>0.666643313854387</v>
      </c>
      <c r="G84" s="13">
        <f>IFERROR(AVERAGE(G73:G75),0)</f>
        <v>0.99999613761261</v>
      </c>
      <c r="H84" s="13">
        <f>IFERROR(AVERAGE(H72:H74),0)</f>
        <v>0.66657336979367</v>
      </c>
      <c r="I84" s="13">
        <f>IFERROR(AVERAGE(I71:I73),0)</f>
        <v>0.666666666666667</v>
      </c>
      <c r="J84" s="13">
        <f>IFERROR(AVERAGE(J70:J72),0)</f>
        <v>0.666878789602299</v>
      </c>
      <c r="K84" s="13">
        <f>IFERROR(AVERAGE(K69:K71),0)</f>
        <v>1</v>
      </c>
      <c r="L84" s="13">
        <f>IFERROR(AVERAGE(L68:L70),0)</f>
        <v>0.999984453823937</v>
      </c>
      <c r="M84" s="13">
        <f>IFERROR(AVERAGE(M67:M69),0)</f>
        <v>1</v>
      </c>
      <c r="N84" s="13">
        <f>IFERROR(AVERAGE(N66:N68),0)</f>
        <v>1</v>
      </c>
      <c r="O84" s="13">
        <f>IFERROR(AVERAGE(O65:O67),0)</f>
        <v>1</v>
      </c>
      <c r="P84" s="13">
        <f>IFERROR(AVERAGE(P64:P66),0)</f>
        <v>0.99999620198213</v>
      </c>
      <c r="Q84" s="13">
        <f>IFERROR(AVERAGE(Q63:Q65),0)</f>
        <v>1</v>
      </c>
      <c r="R84" s="13">
        <f>IFERROR(AVERAGE(R62:R64),0)</f>
        <v>1</v>
      </c>
      <c r="S84" s="13">
        <f>IFERROR(AVERAGE(S61:S63),0)</f>
        <v>1</v>
      </c>
      <c r="T84" s="13">
        <f>IFERROR(AVERAGE(T60:T62),0)</f>
        <v>0.666666666666667</v>
      </c>
      <c r="U84" s="13">
        <f>IFERROR(AVERAGE(U59:U61),0)</f>
        <v>0.666666666666667</v>
      </c>
      <c r="V84" s="13">
        <f>IFERROR(AVERAGE(V58:V60),0)</f>
        <v>0.666666666666667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0.666666666666667</v>
      </c>
      <c r="Z84" s="13">
        <f>IFERROR(AVERAGE(Z54:Z56),0)</f>
        <v>0.666666666666667</v>
      </c>
      <c r="AA84" s="13">
        <f>IFERROR(AVERAGE(AA53:AA55),0)</f>
        <v>0.666666666666667</v>
      </c>
      <c r="AB84" s="13">
        <f>IFERROR(AVERAGE(AB52:AB54),0)</f>
        <v>1</v>
      </c>
      <c r="AC84" s="13">
        <f>IFERROR(AVERAGE(AC51:AC53),0)</f>
        <v>0.666666666666667</v>
      </c>
      <c r="AD84" s="13">
        <f>IFERROR(AVERAGE(AD50:AD52),0)</f>
        <v>0.666398303578439</v>
      </c>
      <c r="AE84" s="13">
        <f>IFERROR(AVERAGE(AE49:AE51),0)</f>
        <v>0.666666666666667</v>
      </c>
      <c r="AF84" s="13">
        <f>IFERROR(AVERAGE(AF48:AF50),0)</f>
        <v>0.999990097163809</v>
      </c>
      <c r="AG84" s="13">
        <f>IFERROR(AVERAGE(AG47:AG49),0)</f>
        <v>0.666666666666667</v>
      </c>
      <c r="AH84" s="13">
        <f>IFERROR(AVERAGE(AH46:AH48),0)</f>
        <v>0.666666666666667</v>
      </c>
      <c r="AI84" s="13">
        <f>IFERROR(AVERAGE(AI46:AI47),0)</f>
        <v>0.5</v>
      </c>
      <c r="AJ84" s="13">
        <f>IFERROR(AVERAGE(AJ46:AJ46),0)</f>
        <v>1</v>
      </c>
      <c r="AK84" s="13" t="s">
        <v>25</v>
      </c>
      <c r="AT84" s="6" t="s">
        <v>30</v>
      </c>
      <c r="AU84" s="13">
        <f>IFERROR(AVERAGE(AU77:AU79),0)</f>
        <v>0.351339485126578</v>
      </c>
      <c r="AV84" s="13">
        <f>IFERROR(AVERAGE(AV76:AV78),0)</f>
        <v>0.665632391229374</v>
      </c>
      <c r="AW84" s="13">
        <f>IFERROR(AVERAGE(AW75:AW77),0)</f>
        <v>0.666666666666667</v>
      </c>
      <c r="AX84" s="13">
        <f>IFERROR(AVERAGE(AX74:AX76),0)</f>
        <v>0.666643313854302</v>
      </c>
      <c r="AY84" s="13">
        <f>IFERROR(AVERAGE(AY73:AY75),0)</f>
        <v>0.999996137612596</v>
      </c>
      <c r="AZ84" s="13">
        <f>IFERROR(AVERAGE(AZ72:AZ74),0)</f>
        <v>0.666573369793332</v>
      </c>
      <c r="BA84" s="13">
        <f>IFERROR(AVERAGE(BA71:BA73),0)</f>
        <v>0.666666666666667</v>
      </c>
      <c r="BB84" s="13">
        <f>IFERROR(AVERAGE(BB70:BB72),0)</f>
        <v>0.666878473033417</v>
      </c>
      <c r="BC84" s="13">
        <f>IFERROR(AVERAGE(BC69:BC71),0)</f>
        <v>1</v>
      </c>
      <c r="BD84" s="13">
        <f>IFERROR(AVERAGE(BD68:BD70),0)</f>
        <v>0.999984477010069</v>
      </c>
      <c r="BE84" s="13">
        <f>IFERROR(AVERAGE(BE67:BE69),0)</f>
        <v>1</v>
      </c>
      <c r="BF84" s="13">
        <f>IFERROR(AVERAGE(BF66:BF68),0)</f>
        <v>1</v>
      </c>
      <c r="BG84" s="13">
        <f>IFERROR(AVERAGE(BG65:BG67),0)</f>
        <v>0.666666666666667</v>
      </c>
      <c r="BH84" s="13">
        <f>IFERROR(AVERAGE(BH64:BH66),0)</f>
        <v>0.666666666666667</v>
      </c>
      <c r="BI84" s="13">
        <f>IFERROR(AVERAGE(BI63:BI65),0)</f>
        <v>0.666666666666667</v>
      </c>
      <c r="BJ84" s="13">
        <f>IFERROR(AVERAGE(BJ62:BJ64),0)</f>
        <v>1</v>
      </c>
      <c r="BK84" s="13">
        <f>IFERROR(AVERAGE(BK61:BK63),0)</f>
        <v>1</v>
      </c>
      <c r="BL84" s="13">
        <f>IFERROR(AVERAGE(BL60:BL62),0)</f>
        <v>0.666666666666667</v>
      </c>
      <c r="BM84" s="13">
        <f>IFERROR(AVERAGE(BM59:BM61),0)</f>
        <v>0.333333333333333</v>
      </c>
      <c r="BN84" s="13">
        <f>IFERROR(AVERAGE(BN58:BN60),0)</f>
        <v>0</v>
      </c>
      <c r="BO84" s="13">
        <f>IFERROR(AVERAGE(BO57:BO59),0)</f>
        <v>0</v>
      </c>
      <c r="BP84" s="13">
        <f>IFERROR(AVERAGE(BP56:BP58),0)</f>
        <v>0</v>
      </c>
      <c r="BQ84" s="13">
        <f>IFERROR(AVERAGE(BQ55:BQ57),0)</f>
        <v>0</v>
      </c>
      <c r="BR84" s="13">
        <f>IFERROR(AVERAGE(BR54:BR56),0)</f>
        <v>0</v>
      </c>
      <c r="BS84" s="13">
        <f>IFERROR(AVERAGE(BS53:BS55),0)</f>
        <v>0</v>
      </c>
      <c r="BT84" s="13">
        <f>IFERROR(AVERAGE(BT52:BT54),0)</f>
        <v>0</v>
      </c>
      <c r="BU84" s="13">
        <f>IFERROR(AVERAGE(BU51:BU53),0)</f>
        <v>0</v>
      </c>
      <c r="BV84" s="13">
        <f>IFERROR(AVERAGE(BV50:BV52),0)</f>
        <v>0</v>
      </c>
      <c r="BW84" s="13">
        <f>IFERROR(AVERAGE(BW49:BW51),0)</f>
        <v>0</v>
      </c>
      <c r="BX84" s="13">
        <f>IFERROR(AVERAGE(BX48:BX50),0)</f>
        <v>0</v>
      </c>
      <c r="BY84" s="13">
        <f>IFERROR(AVERAGE(BY47:BY49),0)</f>
        <v>0</v>
      </c>
      <c r="BZ84" s="13">
        <f>IFERROR(AVERAGE(BZ46:BZ48),0)</f>
        <v>0</v>
      </c>
      <c r="CA84" s="13">
        <f>IFERROR(AVERAGE(CA46:CA47),0)</f>
        <v>0</v>
      </c>
      <c r="CB84" s="13">
        <f>IFERROR(AVERAGE(CB46:CB46),0)</f>
        <v>0</v>
      </c>
      <c r="CC84" s="13" t="s">
        <v>25</v>
      </c>
      <c r="CL84" s="6" t="s">
        <v>30</v>
      </c>
      <c r="CM84" s="13">
        <f>IFERROR(AVERAGE(CM77:CM79),0)</f>
        <v>0</v>
      </c>
      <c r="CN84" s="13">
        <f>IFERROR(AVERAGE(CN76:CN78),0)</f>
        <v>0</v>
      </c>
      <c r="CO84" s="13">
        <f>IFERROR(AVERAGE(CO75:CO77),0)</f>
        <v>0</v>
      </c>
      <c r="CP84" s="13">
        <f>IFERROR(AVERAGE(CP74:CP76),0)</f>
        <v>0</v>
      </c>
      <c r="CQ84" s="13">
        <f>IFERROR(AVERAGE(CQ73:CQ75),0)</f>
        <v>0</v>
      </c>
      <c r="CR84" s="13">
        <f>IFERROR(AVERAGE(CR72:CR74),0)</f>
        <v>0</v>
      </c>
      <c r="CS84" s="13">
        <f>IFERROR(AVERAGE(CS71:CS73),0)</f>
        <v>0</v>
      </c>
      <c r="CT84" s="13">
        <f>IFERROR(AVERAGE(CT70:CT72),0)</f>
        <v>0</v>
      </c>
      <c r="CU84" s="13">
        <f>IFERROR(AVERAGE(CU69:CU71),0)</f>
        <v>0</v>
      </c>
      <c r="CV84" s="13">
        <f>IFERROR(AVERAGE(CV68:CV70),0)</f>
        <v>0</v>
      </c>
      <c r="CW84" s="13">
        <f>IFERROR(AVERAGE(CW67:CW69),0)</f>
        <v>0</v>
      </c>
      <c r="CX84" s="13">
        <f>IFERROR(AVERAGE(CX66:CX68),0)</f>
        <v>0</v>
      </c>
      <c r="CY84" s="13">
        <f>IFERROR(AVERAGE(CY65:CY67),0)</f>
        <v>0</v>
      </c>
      <c r="CZ84" s="13">
        <f>IFERROR(AVERAGE(CZ64:CZ66),0)</f>
        <v>0</v>
      </c>
      <c r="DA84" s="13">
        <f>IFERROR(AVERAGE(DA63:DA65),0)</f>
        <v>0</v>
      </c>
      <c r="DB84" s="13">
        <f>IFERROR(AVERAGE(DB62:DB64),0)</f>
        <v>0</v>
      </c>
      <c r="DC84" s="13">
        <f>IFERROR(AVERAGE(DC61:DC63),0)</f>
        <v>0</v>
      </c>
      <c r="DD84" s="13">
        <f>IFERROR(AVERAGE(DD60:DD62),0)</f>
        <v>0</v>
      </c>
      <c r="DE84" s="13">
        <f>IFERROR(AVERAGE(DE59:DE61),0)</f>
        <v>0</v>
      </c>
      <c r="DF84" s="13">
        <f>IFERROR(AVERAGE(DF58:DF60),0)</f>
        <v>0</v>
      </c>
      <c r="DG84" s="13">
        <f>IFERROR(AVERAGE(DG57:DG59),0)</f>
        <v>0</v>
      </c>
      <c r="DH84" s="13">
        <f>IFERROR(AVERAGE(DH56:DH58),0)</f>
        <v>0</v>
      </c>
      <c r="DI84" s="13">
        <f>IFERROR(AVERAGE(DI55:DI57),0)</f>
        <v>0</v>
      </c>
      <c r="DJ84" s="13">
        <f>IFERROR(AVERAGE(DJ54:DJ56),0)</f>
        <v>0</v>
      </c>
      <c r="DK84" s="13">
        <f>IFERROR(AVERAGE(DK53:DK55),0)</f>
        <v>0</v>
      </c>
      <c r="DL84" s="13">
        <f>IFERROR(AVERAGE(DL52:DL54),0)</f>
        <v>0</v>
      </c>
      <c r="DM84" s="13">
        <f>IFERROR(AVERAGE(DM51:DM53),0)</f>
        <v>0</v>
      </c>
      <c r="DN84" s="13">
        <f>IFERROR(AVERAGE(DN50:DN52),0)</f>
        <v>0</v>
      </c>
      <c r="DO84" s="13">
        <f>IFERROR(AVERAGE(DO49:DO51),0)</f>
        <v>0</v>
      </c>
      <c r="DP84" s="13">
        <f>IFERROR(AVERAGE(DP48:DP50),0)</f>
        <v>0</v>
      </c>
      <c r="DQ84" s="13">
        <f>IFERROR(AVERAGE(DQ47:DQ49),0)</f>
        <v>0</v>
      </c>
      <c r="DR84" s="13">
        <f>IFERROR(AVERAGE(DR46:DR48),0)</f>
        <v>0</v>
      </c>
      <c r="DS84" s="13">
        <f>IFERROR(AVERAGE(DS46:DS47),0)</f>
        <v>0</v>
      </c>
      <c r="DT84" s="13">
        <f>IFERROR(AVERAGE(DT46:DT46),0)</f>
        <v>0</v>
      </c>
      <c r="DU84" s="13" t="s">
        <v>25</v>
      </c>
    </row>
    <row r="85" ht="15" customHeight="1" outlineLevel="1" spans="2:125">
      <c r="B85" s="6" t="s">
        <v>31</v>
      </c>
      <c r="C85" s="13">
        <f>IFERROR(SUM(D38:D40)/SUM(C38:C40),0)</f>
        <v>1.05637745253438</v>
      </c>
      <c r="D85" s="13">
        <f>IFERROR(SUM(E37:E39)/SUM(D37:D39),0)</f>
        <v>1.00181827421033</v>
      </c>
      <c r="E85" s="13">
        <f>IFERROR(SUM(F36:F38)/SUM(E36:E38),0)</f>
        <v>1</v>
      </c>
      <c r="F85" s="13">
        <f>IFERROR(SUM(G35:G37)/SUM(F35:F37),0)</f>
        <v>0.999929986016565</v>
      </c>
      <c r="G85" s="13">
        <f>IFERROR(SUM(H34:H36)/SUM(G34:G36),0)</f>
        <v>0.999988474667468</v>
      </c>
      <c r="H85" s="13">
        <f>IFERROR(SUM(I33:I35)/SUM(H33:H35),0)</f>
        <v>0.999721426965013</v>
      </c>
      <c r="I85" s="13">
        <f>IFERROR(SUM(J32:J34)/SUM(I32:I34),0)</f>
        <v>1</v>
      </c>
      <c r="J85" s="13">
        <f>IFERROR(SUM(K31:K33)/SUM(J31:J33),0)</f>
        <v>1.00063567082713</v>
      </c>
      <c r="K85" s="13">
        <f>IFERROR(SUM(L30:L32)/SUM(K30:K32),0)</f>
        <v>1</v>
      </c>
      <c r="L85" s="13">
        <f>IFERROR(SUM(M29:M31)/SUM(L29:L31),0)</f>
        <v>0.999953496627799</v>
      </c>
      <c r="M85" s="13">
        <f>IFERROR(SUM(N28:N30)/SUM(M28:M30),0)</f>
        <v>1</v>
      </c>
      <c r="N85" s="13">
        <f>IFERROR(SUM(O27:O29)/SUM(N27:N29),0)</f>
        <v>1</v>
      </c>
      <c r="O85" s="13">
        <f>IFERROR(SUM(P26:P28)/SUM(O26:O28),0)</f>
        <v>1</v>
      </c>
      <c r="P85" s="13">
        <f>IFERROR(SUM(Q25:Q27)/SUM(P25:P27),0)</f>
        <v>0.999988886079396</v>
      </c>
      <c r="Q85" s="13">
        <f>IFERROR(SUM(R24:R26)/SUM(Q24:Q26),0)</f>
        <v>1</v>
      </c>
      <c r="R85" s="13">
        <f>IFERROR(SUM(S23:S25)/SUM(R23:R25),0)</f>
        <v>1</v>
      </c>
      <c r="S85" s="13">
        <f>IFERROR(SUM(T22:T24)/SUM(S22:S24),0)</f>
        <v>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0.999196223326695</v>
      </c>
      <c r="AE85" s="13">
        <f>IFERROR(SUM(AF10:AF12)/SUM(AE10:AE12),0)</f>
        <v>1</v>
      </c>
      <c r="AF85" s="13">
        <f>IFERROR(SUM(AG9:AG11)/SUM(AF9:AF11),0)</f>
        <v>0.999970760489886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T85" s="6" t="s">
        <v>31</v>
      </c>
      <c r="AU85" s="13">
        <f>IFERROR(SUM(AV38:AV40)/SUM(AU38:AU40),0)</f>
        <v>1.05734285041706</v>
      </c>
      <c r="AV85" s="13">
        <f>IFERROR(SUM(AW37:AW39)/SUM(AV37:AV39),0)</f>
        <v>1.00181162880882</v>
      </c>
      <c r="AW85" s="13">
        <f>IFERROR(SUM(AX36:AX38)/SUM(AW36:AW38),0)</f>
        <v>1</v>
      </c>
      <c r="AX85" s="13">
        <f>IFERROR(SUM(AY35:AY37)/SUM(AX35:AX37),0)</f>
        <v>0.999929986016312</v>
      </c>
      <c r="AY85" s="13">
        <f>IFERROR(SUM(AZ34:AZ36)/SUM(AY34:AY36),0)</f>
        <v>0.999988474667426</v>
      </c>
      <c r="AZ85" s="13">
        <f>IFERROR(SUM(BA33:BA35)/SUM(AZ33:AZ35),0)</f>
        <v>0.999721426963982</v>
      </c>
      <c r="BA85" s="13">
        <f>IFERROR(SUM(BB32:BB34)/SUM(BA32:BA34),0)</f>
        <v>1</v>
      </c>
      <c r="BB85" s="13">
        <f>IFERROR(SUM(BC31:BC33)/SUM(BB31:BB33),0)</f>
        <v>1.00063472320083</v>
      </c>
      <c r="BC85" s="13">
        <f>IFERROR(SUM(BD30:BD32)/SUM(BC30:BC32),0)</f>
        <v>1</v>
      </c>
      <c r="BD85" s="13">
        <f>IFERROR(SUM(BE29:BE31)/SUM(BD29:BD31),0)</f>
        <v>0.999953565783934</v>
      </c>
      <c r="BE85" s="13">
        <f>IFERROR(SUM(BF28:BF30)/SUM(BE28:BE30),0)</f>
        <v>1</v>
      </c>
      <c r="BF85" s="13">
        <f>IFERROR(SUM(BG27:BG29)/SUM(BF27:BF29),0)</f>
        <v>1</v>
      </c>
      <c r="BG85" s="13">
        <f>IFERROR(SUM(BH26:BH28)/SUM(BG26:BG28),0)</f>
        <v>1</v>
      </c>
      <c r="BH85" s="13">
        <f>IFERROR(SUM(BI25:BI27)/SUM(BH25:BH27),0)</f>
        <v>1</v>
      </c>
      <c r="BI85" s="13">
        <f>IFERROR(SUM(BJ24:BJ26)/SUM(BI24:BI26),0)</f>
        <v>1</v>
      </c>
      <c r="BJ85" s="13">
        <f>IFERROR(SUM(BK23:BK25)/SUM(BJ23:BJ25),0)</f>
        <v>1</v>
      </c>
      <c r="BK85" s="13">
        <f>IFERROR(SUM(BL22:BL24)/SUM(BK22:BK24),0)</f>
        <v>1</v>
      </c>
      <c r="BL85" s="13">
        <f>IFERROR(SUM(BM21:BM23)/SUM(BL21:BL23),0)</f>
        <v>1</v>
      </c>
      <c r="BM85" s="13">
        <f>IFERROR(SUM(BN20:BN22)/SUM(BM20:BM22),0)</f>
        <v>1</v>
      </c>
      <c r="BN85" s="13">
        <f>IFERROR(SUM(BO19:BO21)/SUM(BN19:BN21),0)</f>
        <v>0</v>
      </c>
      <c r="BO85" s="13">
        <f>IFERROR(SUM(BP18:BP20)/SUM(BO18:BO20),0)</f>
        <v>0</v>
      </c>
      <c r="BP85" s="13">
        <f>IFERROR(SUM(BQ17:BQ19)/SUM(BP17:BP19),0)</f>
        <v>0</v>
      </c>
      <c r="BQ85" s="13">
        <f>IFERROR(SUM(BR16:BR18)/SUM(BQ16:BQ18),0)</f>
        <v>0</v>
      </c>
      <c r="BR85" s="13">
        <f>IFERROR(SUM(BS15:BS17)/SUM(BR15:BR17),0)</f>
        <v>0</v>
      </c>
      <c r="BS85" s="13">
        <f>IFERROR(SUM(BT14:BT16)/SUM(BS14:BS16),0)</f>
        <v>0</v>
      </c>
      <c r="BT85" s="13">
        <f>IFERROR(SUM(BU13:BU15)/SUM(BT13:BT15),0)</f>
        <v>0</v>
      </c>
      <c r="BU85" s="13">
        <f>IFERROR(SUM(BV12:BV14)/SUM(BU12:BU14),0)</f>
        <v>0</v>
      </c>
      <c r="BV85" s="13">
        <f>IFERROR(SUM(BW11:BW13)/SUM(BV11:BV13),0)</f>
        <v>0</v>
      </c>
      <c r="BW85" s="13">
        <f>IFERROR(SUM(BX10:BX12)/SUM(BW10:BW12),0)</f>
        <v>0</v>
      </c>
      <c r="BX85" s="13">
        <f>IFERROR(SUM(BY9:BY11)/SUM(BX9:BX11),0)</f>
        <v>0</v>
      </c>
      <c r="BY85" s="13">
        <f>IFERROR(SUM(BZ8:BZ10)/SUM(BY8:BY10),0)</f>
        <v>0</v>
      </c>
      <c r="BZ85" s="13">
        <f>IFERROR(SUM(CA7:CA9)/SUM(BZ7:BZ9),0)</f>
        <v>0</v>
      </c>
      <c r="CA85" s="13">
        <f>IFERROR(SUM(CB7:CB8)/SUM(CA7:CA8),0)</f>
        <v>0</v>
      </c>
      <c r="CB85" s="13">
        <f>IFERROR(SUM(CC7:CC7)/SUM(CB7:CB7),0)</f>
        <v>0</v>
      </c>
      <c r="CC85" s="13" t="s">
        <v>25</v>
      </c>
      <c r="CL85" s="6" t="s">
        <v>31</v>
      </c>
      <c r="CM85" s="13">
        <f>IFERROR(SUM(CN38:CN40)/SUM(CM38:CM40),0)</f>
        <v>0</v>
      </c>
      <c r="CN85" s="13">
        <f>IFERROR(SUM(CO37:CO39)/SUM(CN37:CN39),0)</f>
        <v>0</v>
      </c>
      <c r="CO85" s="13">
        <f>IFERROR(SUM(CP36:CP38)/SUM(CO36:CO38),0)</f>
        <v>0</v>
      </c>
      <c r="CP85" s="13">
        <f>IFERROR(SUM(CQ35:CQ37)/SUM(CP35:CP37),0)</f>
        <v>0</v>
      </c>
      <c r="CQ85" s="13">
        <f>IFERROR(SUM(CR34:CR36)/SUM(CQ34:CQ36),0)</f>
        <v>0</v>
      </c>
      <c r="CR85" s="13">
        <f>IFERROR(SUM(CS33:CS35)/SUM(CR33:CR35),0)</f>
        <v>0</v>
      </c>
      <c r="CS85" s="13">
        <f>IFERROR(SUM(CT32:CT34)/SUM(CS32:CS34),0)</f>
        <v>0</v>
      </c>
      <c r="CT85" s="13">
        <f>IFERROR(SUM(CU31:CU33)/SUM(CT31:CT33),0)</f>
        <v>0</v>
      </c>
      <c r="CU85" s="13">
        <f>IFERROR(SUM(CV30:CV32)/SUM(CU30:CU32),0)</f>
        <v>0</v>
      </c>
      <c r="CV85" s="13">
        <f>IFERROR(SUM(CW29:CW31)/SUM(CV29:CV31),0)</f>
        <v>0</v>
      </c>
      <c r="CW85" s="13">
        <f>IFERROR(SUM(CX28:CX30)/SUM(CW28:CW30),0)</f>
        <v>0</v>
      </c>
      <c r="CX85" s="13">
        <f>IFERROR(SUM(CY27:CY29)/SUM(CX27:CX29),0)</f>
        <v>0</v>
      </c>
      <c r="CY85" s="13">
        <f>IFERROR(SUM(CZ26:CZ28)/SUM(CY26:CY28),0)</f>
        <v>0</v>
      </c>
      <c r="CZ85" s="13">
        <f>IFERROR(SUM(DA25:DA27)/SUM(CZ25:CZ27),0)</f>
        <v>0</v>
      </c>
      <c r="DA85" s="13">
        <f>IFERROR(SUM(DB24:DB26)/SUM(DA24:DA26),0)</f>
        <v>0</v>
      </c>
      <c r="DB85" s="13">
        <f>IFERROR(SUM(DC23:DC25)/SUM(DB23:DB25),0)</f>
        <v>0</v>
      </c>
      <c r="DC85" s="13">
        <f>IFERROR(SUM(DD22:DD24)/SUM(DC22:DC24),0)</f>
        <v>0</v>
      </c>
      <c r="DD85" s="13">
        <f>IFERROR(SUM(DE21:DE23)/SUM(DD21:DD23),0)</f>
        <v>0</v>
      </c>
      <c r="DE85" s="13">
        <f>IFERROR(SUM(DF20:DF22)/SUM(DE20:DE22),0)</f>
        <v>0</v>
      </c>
      <c r="DF85" s="13">
        <f>IFERROR(SUM(DG19:DG21)/SUM(DF19:DF21),0)</f>
        <v>0</v>
      </c>
      <c r="DG85" s="13">
        <f>IFERROR(SUM(DH18:DH20)/SUM(DG18:DG20),0)</f>
        <v>0</v>
      </c>
      <c r="DH85" s="13">
        <f>IFERROR(SUM(DI17:DI19)/SUM(DH17:DH19),0)</f>
        <v>0</v>
      </c>
      <c r="DI85" s="13">
        <f>IFERROR(SUM(DJ16:DJ18)/SUM(DI16:DI18),0)</f>
        <v>0</v>
      </c>
      <c r="DJ85" s="13">
        <f>IFERROR(SUM(DK15:DK17)/SUM(DJ15:DJ17),0)</f>
        <v>0</v>
      </c>
      <c r="DK85" s="13">
        <f>IFERROR(SUM(DL14:DL16)/SUM(DK14:DK16),0)</f>
        <v>0</v>
      </c>
      <c r="DL85" s="13">
        <f>IFERROR(SUM(DM13:DM15)/SUM(DL13:DL15),0)</f>
        <v>0</v>
      </c>
      <c r="DM85" s="13">
        <f>IFERROR(SUM(DN12:DN14)/SUM(DM12:DM14),0)</f>
        <v>0</v>
      </c>
      <c r="DN85" s="13">
        <f>IFERROR(SUM(DO11:DO13)/SUM(DN11:DN13),0)</f>
        <v>0</v>
      </c>
      <c r="DO85" s="13">
        <f>IFERROR(SUM(DP10:DP12)/SUM(DO10:DO12),0)</f>
        <v>0</v>
      </c>
      <c r="DP85" s="13">
        <f>IFERROR(SUM(DQ9:DQ11)/SUM(DP9:DP11),0)</f>
        <v>0</v>
      </c>
      <c r="DQ85" s="13">
        <f>IFERROR(SUM(DR8:DR10)/SUM(DQ8:DQ10),0)</f>
        <v>0</v>
      </c>
      <c r="DR85" s="13">
        <f>IFERROR(SUM(DS7:DS9)/SUM(DR7:DR9),0)</f>
        <v>0</v>
      </c>
      <c r="DS85" s="13">
        <f>IFERROR(SUM(DT7:DT8)/SUM(DS7:DS8),0)</f>
        <v>0</v>
      </c>
      <c r="DT85" s="13">
        <f>IFERROR(SUM(DU7:DU7)/SUM(DT7:DT7),0)</f>
        <v>0</v>
      </c>
      <c r="DU85" s="13" t="s">
        <v>25</v>
      </c>
    </row>
    <row r="86" ht="15" customHeight="1" outlineLevel="1" spans="2:125">
      <c r="B86" s="6" t="s">
        <v>32</v>
      </c>
      <c r="C86" s="13">
        <f>IFERROR(SUM(D37:D40)/SUM(C37:C40),0)</f>
        <v>1.05637745253438</v>
      </c>
      <c r="D86" s="13">
        <f>IFERROR(SUM(E36:E39)/SUM(D36:D39),0)</f>
        <v>1.00182218606831</v>
      </c>
      <c r="E86" s="13">
        <f>IFERROR(SUM(F35:F38)/SUM(E35:E38),0)</f>
        <v>0.999997732095278</v>
      </c>
      <c r="F86" s="13">
        <f>IFERROR(SUM(G34:G37)/SUM(F34:F37),0)</f>
        <v>0.999930315372207</v>
      </c>
      <c r="G86" s="13">
        <f>IFERROR(SUM(H33:H36)/SUM(G33:G36),0)</f>
        <v>0.999988474667468</v>
      </c>
      <c r="H86" s="13">
        <f>IFERROR(SUM(I32:I35)/SUM(H32:H35),0)</f>
        <v>0.999721509497701</v>
      </c>
      <c r="I86" s="13">
        <f>IFERROR(SUM(J31:J34)/SUM(I31:I34),0)</f>
        <v>1</v>
      </c>
      <c r="J86" s="13">
        <f>IFERROR(SUM(K30:K33)/SUM(J30:J33),0)</f>
        <v>1.00063383725931</v>
      </c>
      <c r="K86" s="13">
        <f>IFERROR(SUM(L29:L32)/SUM(K29:K32),0)</f>
        <v>1</v>
      </c>
      <c r="L86" s="13">
        <f>IFERROR(SUM(M28:M31)/SUM(L28:L31),0)</f>
        <v>0.999954366906207</v>
      </c>
      <c r="M86" s="13">
        <f>IFERROR(SUM(N27:N30)/SUM(M27:M30),0)</f>
        <v>1</v>
      </c>
      <c r="N86" s="13">
        <f>IFERROR(SUM(O26:O29)/SUM(N26:N29),0)</f>
        <v>1</v>
      </c>
      <c r="O86" s="13">
        <f>IFERROR(SUM(P25:P28)/SUM(O25:O28),0)</f>
        <v>1</v>
      </c>
      <c r="P86" s="13">
        <f>IFERROR(SUM(Q24:Q27)/SUM(P24:P27),0)</f>
        <v>0.999989145392068</v>
      </c>
      <c r="Q86" s="13">
        <f>IFERROR(SUM(R23:R26)/SUM(Q23:Q26),0)</f>
        <v>1</v>
      </c>
      <c r="R86" s="13">
        <f>IFERROR(SUM(S22:S25)/SUM(R22:R25),0)</f>
        <v>1</v>
      </c>
      <c r="S86" s="13">
        <f>IFERROR(SUM(T21:T24)/SUM(S21:S24),0)</f>
        <v>1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0.999206881098457</v>
      </c>
      <c r="AE86" s="13">
        <f>IFERROR(SUM(AF9:AF12)/SUM(AE9:AE12),0)</f>
        <v>1</v>
      </c>
      <c r="AF86" s="13">
        <f>IFERROR(SUM(AG8:AG11)/SUM(AF8:AF11),0)</f>
        <v>0.999970760489886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T86" s="6" t="s">
        <v>32</v>
      </c>
      <c r="AU86" s="13">
        <f>IFERROR(SUM(AV37:AV40)/SUM(AU37:AU40),0)</f>
        <v>1.05734285041706</v>
      </c>
      <c r="AV86" s="13">
        <f>IFERROR(SUM(AW36:AW39)/SUM(AV36:AV39),0)</f>
        <v>1.00181683351771</v>
      </c>
      <c r="AW86" s="13">
        <f>IFERROR(SUM(AX35:AX38)/SUM(AW35:AW38),0)</f>
        <v>0.999997731100651</v>
      </c>
      <c r="AX86" s="13">
        <f>IFERROR(SUM(AY34:AY37)/SUM(AX34:AX37),0)</f>
        <v>0.999930315371949</v>
      </c>
      <c r="AY86" s="13">
        <f>IFERROR(SUM(AZ33:AZ36)/SUM(AY33:AY36),0)</f>
        <v>0.999988474667426</v>
      </c>
      <c r="AZ86" s="13">
        <f>IFERROR(SUM(BA32:BA35)/SUM(AZ32:AZ35),0)</f>
        <v>0.999721509496703</v>
      </c>
      <c r="BA86" s="13">
        <f>IFERROR(SUM(BB31:BB34)/SUM(BA31:BA34),0)</f>
        <v>1</v>
      </c>
      <c r="BB86" s="13">
        <f>IFERROR(SUM(BC30:BC33)/SUM(BB30:BB33),0)</f>
        <v>1.00063289508782</v>
      </c>
      <c r="BC86" s="13">
        <f>IFERROR(SUM(BD29:BD32)/SUM(BC29:BC32),0)</f>
        <v>1</v>
      </c>
      <c r="BD86" s="13">
        <f>IFERROR(SUM(BE28:BE31)/SUM(BD28:BD31),0)</f>
        <v>0.999954433500048</v>
      </c>
      <c r="BE86" s="13">
        <f>IFERROR(SUM(BF27:BF30)/SUM(BE27:BE30),0)</f>
        <v>1</v>
      </c>
      <c r="BF86" s="13">
        <f>IFERROR(SUM(BG26:BG29)/SUM(BF26:BF29),0)</f>
        <v>1</v>
      </c>
      <c r="BG86" s="13">
        <f>IFERROR(SUM(BH25:BH28)/SUM(BG25:BG28),0)</f>
        <v>1</v>
      </c>
      <c r="BH86" s="13">
        <f>IFERROR(SUM(BI24:BI27)/SUM(BH24:BH27),0)</f>
        <v>1</v>
      </c>
      <c r="BI86" s="13">
        <f>IFERROR(SUM(BJ23:BJ26)/SUM(BI23:BI26),0)</f>
        <v>1</v>
      </c>
      <c r="BJ86" s="13">
        <f>IFERROR(SUM(BK22:BK25)/SUM(BJ22:BJ25),0)</f>
        <v>1</v>
      </c>
      <c r="BK86" s="13">
        <f>IFERROR(SUM(BL21:BL24)/SUM(BK21:BK24),0)</f>
        <v>1</v>
      </c>
      <c r="BL86" s="13">
        <f>IFERROR(SUM(BM20:BM23)/SUM(BL20:BL23),0)</f>
        <v>1</v>
      </c>
      <c r="BM86" s="13">
        <f>IFERROR(SUM(BN19:BN22)/SUM(BM19:BM22),0)</f>
        <v>1</v>
      </c>
      <c r="BN86" s="13">
        <f>IFERROR(SUM(BO18:BO21)/SUM(BN18:BN21),0)</f>
        <v>0</v>
      </c>
      <c r="BO86" s="13">
        <f>IFERROR(SUM(BP17:BP20)/SUM(BO17:BO20),0)</f>
        <v>0</v>
      </c>
      <c r="BP86" s="13">
        <f>IFERROR(SUM(BQ16:BQ19)/SUM(BP16:BP19),0)</f>
        <v>0</v>
      </c>
      <c r="BQ86" s="13">
        <f>IFERROR(SUM(BR15:BR18)/SUM(BQ15:BQ18),0)</f>
        <v>0</v>
      </c>
      <c r="BR86" s="13">
        <f>IFERROR(SUM(BS14:BS17)/SUM(BR14:BR17),0)</f>
        <v>0</v>
      </c>
      <c r="BS86" s="13">
        <f>IFERROR(SUM(BT13:BT16)/SUM(BS13:BS16),0)</f>
        <v>0</v>
      </c>
      <c r="BT86" s="13">
        <f>IFERROR(SUM(BU12:BU15)/SUM(BT12:BT15),0)</f>
        <v>0</v>
      </c>
      <c r="BU86" s="13">
        <f>IFERROR(SUM(BV11:BV14)/SUM(BU11:BU14),0)</f>
        <v>0</v>
      </c>
      <c r="BV86" s="13">
        <f>IFERROR(SUM(BW10:BW13)/SUM(BV10:BV13),0)</f>
        <v>0</v>
      </c>
      <c r="BW86" s="13">
        <f>IFERROR(SUM(BX9:BX12)/SUM(BW9:BW12),0)</f>
        <v>0</v>
      </c>
      <c r="BX86" s="13">
        <f>IFERROR(SUM(BY8:BY11)/SUM(BX8:BX11),0)</f>
        <v>0</v>
      </c>
      <c r="BY86" s="13">
        <f>IFERROR(SUM(BZ7:BZ10)/SUM(BY7:BY10),0)</f>
        <v>0</v>
      </c>
      <c r="BZ86" s="13">
        <f>IFERROR(SUM(CA7:CA9)/SUM(BZ7:BZ9),0)</f>
        <v>0</v>
      </c>
      <c r="CA86" s="13">
        <f>IFERROR(SUM(CB7:CB8)/SUM(CA7:CA8),0)</f>
        <v>0</v>
      </c>
      <c r="CB86" s="13">
        <f>IFERROR(SUM(CC7:CC7)/SUM(CB7:CB7),0)</f>
        <v>0</v>
      </c>
      <c r="CC86" s="13" t="s">
        <v>25</v>
      </c>
      <c r="CL86" s="6" t="s">
        <v>32</v>
      </c>
      <c r="CM86" s="13">
        <f>IFERROR(SUM(CN37:CN40)/SUM(CM37:CM40),0)</f>
        <v>0</v>
      </c>
      <c r="CN86" s="13">
        <f>IFERROR(SUM(CO36:CO39)/SUM(CN36:CN39),0)</f>
        <v>0</v>
      </c>
      <c r="CO86" s="13">
        <f>IFERROR(SUM(CP35:CP38)/SUM(CO35:CO38),0)</f>
        <v>0</v>
      </c>
      <c r="CP86" s="13">
        <f>IFERROR(SUM(CQ34:CQ37)/SUM(CP34:CP37),0)</f>
        <v>0</v>
      </c>
      <c r="CQ86" s="13">
        <f>IFERROR(SUM(CR33:CR36)/SUM(CQ33:CQ36),0)</f>
        <v>0</v>
      </c>
      <c r="CR86" s="13">
        <f>IFERROR(SUM(CS32:CS35)/SUM(CR32:CR35),0)</f>
        <v>0</v>
      </c>
      <c r="CS86" s="13">
        <f>IFERROR(SUM(CT31:CT34)/SUM(CS31:CS34),0)</f>
        <v>0</v>
      </c>
      <c r="CT86" s="13">
        <f>IFERROR(SUM(CU30:CU33)/SUM(CT30:CT33),0)</f>
        <v>0</v>
      </c>
      <c r="CU86" s="13">
        <f>IFERROR(SUM(CV29:CV32)/SUM(CU29:CU32),0)</f>
        <v>0</v>
      </c>
      <c r="CV86" s="13">
        <f>IFERROR(SUM(CW28:CW31)/SUM(CV28:CV31),0)</f>
        <v>0</v>
      </c>
      <c r="CW86" s="13">
        <f>IFERROR(SUM(CX27:CX30)/SUM(CW27:CW30),0)</f>
        <v>0</v>
      </c>
      <c r="CX86" s="13">
        <f>IFERROR(SUM(CY26:CY29)/SUM(CX26:CX29),0)</f>
        <v>0</v>
      </c>
      <c r="CY86" s="13">
        <f>IFERROR(SUM(CZ25:CZ28)/SUM(CY25:CY28),0)</f>
        <v>0</v>
      </c>
      <c r="CZ86" s="13">
        <f>IFERROR(SUM(DA24:DA27)/SUM(CZ24:CZ27),0)</f>
        <v>0</v>
      </c>
      <c r="DA86" s="13">
        <f>IFERROR(SUM(DB23:DB26)/SUM(DA23:DA26),0)</f>
        <v>0</v>
      </c>
      <c r="DB86" s="13">
        <f>IFERROR(SUM(DC22:DC25)/SUM(DB22:DB25),0)</f>
        <v>0</v>
      </c>
      <c r="DC86" s="13">
        <f>IFERROR(SUM(DD21:DD24)/SUM(DC21:DC24),0)</f>
        <v>0</v>
      </c>
      <c r="DD86" s="13">
        <f>IFERROR(SUM(DE20:DE23)/SUM(DD20:DD23),0)</f>
        <v>0</v>
      </c>
      <c r="DE86" s="13">
        <f>IFERROR(SUM(DF19:DF22)/SUM(DE19:DE22),0)</f>
        <v>0</v>
      </c>
      <c r="DF86" s="13">
        <f>IFERROR(SUM(DG18:DG21)/SUM(DF18:DF21),0)</f>
        <v>0</v>
      </c>
      <c r="DG86" s="13">
        <f>IFERROR(SUM(DH17:DH20)/SUM(DG17:DG20),0)</f>
        <v>0</v>
      </c>
      <c r="DH86" s="13">
        <f>IFERROR(SUM(DI16:DI19)/SUM(DH16:DH19),0)</f>
        <v>0</v>
      </c>
      <c r="DI86" s="13">
        <f>IFERROR(SUM(DJ15:DJ18)/SUM(DI15:DI18),0)</f>
        <v>0</v>
      </c>
      <c r="DJ86" s="13">
        <f>IFERROR(SUM(DK14:DK17)/SUM(DJ14:DJ17),0)</f>
        <v>0</v>
      </c>
      <c r="DK86" s="13">
        <f>IFERROR(SUM(DL13:DL16)/SUM(DK13:DK16),0)</f>
        <v>0</v>
      </c>
      <c r="DL86" s="13">
        <f>IFERROR(SUM(DM12:DM15)/SUM(DL12:DL15),0)</f>
        <v>0</v>
      </c>
      <c r="DM86" s="13">
        <f>IFERROR(SUM(DN11:DN14)/SUM(DM11:DM14),0)</f>
        <v>0</v>
      </c>
      <c r="DN86" s="13">
        <f>IFERROR(SUM(DO10:DO13)/SUM(DN10:DN13),0)</f>
        <v>0</v>
      </c>
      <c r="DO86" s="13">
        <f>IFERROR(SUM(DP9:DP12)/SUM(DO9:DO12),0)</f>
        <v>0</v>
      </c>
      <c r="DP86" s="13">
        <f>IFERROR(SUM(DQ8:DQ11)/SUM(DP8:DP11),0)</f>
        <v>0</v>
      </c>
      <c r="DQ86" s="13">
        <f>IFERROR(SUM(DR7:DR10)/SUM(DQ7:DQ10),0)</f>
        <v>0</v>
      </c>
      <c r="DR86" s="13">
        <f>IFERROR(SUM(DS7:DS9)/SUM(DR7:DR9),0)</f>
        <v>0</v>
      </c>
      <c r="DS86" s="13">
        <f>IFERROR(SUM(DT7:DT8)/SUM(DS7:DS8),0)</f>
        <v>0</v>
      </c>
      <c r="DT86" s="13">
        <f>IFERROR(SUM(DU7:DU7)/SUM(DT7:DT7),0)</f>
        <v>0</v>
      </c>
      <c r="DU86" s="13" t="s">
        <v>25</v>
      </c>
    </row>
    <row r="87" ht="15" customHeight="1" outlineLevel="1" spans="2:125">
      <c r="B87" s="6" t="s">
        <v>33</v>
      </c>
      <c r="C87" s="13">
        <f>IFERROR(SUM(D36:D40)/SUM(C36:C40),0)</f>
        <v>1.05756012618046</v>
      </c>
      <c r="D87" s="13">
        <f>IFERROR(SUM(E35:E39)/SUM(D35:D39),0)</f>
        <v>1.00181905576548</v>
      </c>
      <c r="E87" s="13">
        <f>IFERROR(SUM(F34:F38)/SUM(E34:E38),0)</f>
        <v>0.999997742745331</v>
      </c>
      <c r="F87" s="13">
        <f>IFERROR(SUM(G33:G37)/SUM(F33:F37),0)</f>
        <v>0.999930315372207</v>
      </c>
      <c r="G87" s="13">
        <f>IFERROR(SUM(H32:H36)/SUM(G32:G36),0)</f>
        <v>0.999988478079877</v>
      </c>
      <c r="H87" s="13">
        <f>IFERROR(SUM(I31:I35)/SUM(H31:H35),0)</f>
        <v>0.99977879125939</v>
      </c>
      <c r="I87" s="13">
        <f>IFERROR(SUM(J30:J34)/SUM(I30:I34),0)</f>
        <v>1</v>
      </c>
      <c r="J87" s="13">
        <f>IFERROR(SUM(K29:K33)/SUM(J29:J33),0)</f>
        <v>1.00063382953371</v>
      </c>
      <c r="K87" s="13">
        <f>IFERROR(SUM(L28:L32)/SUM(K28:K32),0)</f>
        <v>1</v>
      </c>
      <c r="L87" s="13">
        <f>IFERROR(SUM(M27:M31)/SUM(L27:L31),0)</f>
        <v>0.999971697819324</v>
      </c>
      <c r="M87" s="13">
        <f>IFERROR(SUM(N26:N30)/SUM(M26:M30),0)</f>
        <v>1</v>
      </c>
      <c r="N87" s="13">
        <f>IFERROR(SUM(O25:O29)/SUM(N25:N29),0)</f>
        <v>1</v>
      </c>
      <c r="O87" s="13">
        <f>IFERROR(SUM(P24:P28)/SUM(O24:O28),0)</f>
        <v>1</v>
      </c>
      <c r="P87" s="13">
        <f>IFERROR(SUM(Q23:Q27)/SUM(P23:P27),0)</f>
        <v>0.999993176434444</v>
      </c>
      <c r="Q87" s="13">
        <f>IFERROR(SUM(R22:R26)/SUM(Q22:Q26),0)</f>
        <v>1</v>
      </c>
      <c r="R87" s="13">
        <f>IFERROR(SUM(S21:S25)/SUM(R21:R25),0)</f>
        <v>1</v>
      </c>
      <c r="S87" s="13">
        <f>IFERROR(SUM(T20:T24)/SUM(S20:S24),0)</f>
        <v>1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0.999208881884484</v>
      </c>
      <c r="AE87" s="13">
        <f>IFERROR(SUM(AF8:AF12)/SUM(AE8:AE12),0)</f>
        <v>1</v>
      </c>
      <c r="AF87" s="13">
        <f>IFERROR(SUM(AG7:AG11)/SUM(AF7:AF11),0)</f>
        <v>0.999981798347236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T87" s="6" t="s">
        <v>33</v>
      </c>
      <c r="AU87" s="13">
        <f>IFERROR(SUM(AV36:AV40)/SUM(AU36:AU40),0)</f>
        <v>1.05891542141919</v>
      </c>
      <c r="AV87" s="13">
        <f>IFERROR(SUM(AW35:AW39)/SUM(AV35:AV39),0)</f>
        <v>1.00181714997915</v>
      </c>
      <c r="AW87" s="13">
        <f>IFERROR(SUM(AX34:AX38)/SUM(AW34:AW38),0)</f>
        <v>0.999997741759987</v>
      </c>
      <c r="AX87" s="13">
        <f>IFERROR(SUM(AY33:AY37)/SUM(AX33:AX37),0)</f>
        <v>0.999930315371949</v>
      </c>
      <c r="AY87" s="13">
        <f>IFERROR(SUM(AZ32:AZ36)/SUM(AY32:AY36),0)</f>
        <v>0.999988478079836</v>
      </c>
      <c r="AZ87" s="13">
        <f>IFERROR(SUM(BA31:BA35)/SUM(AZ31:AZ35),0)</f>
        <v>0.999778861482944</v>
      </c>
      <c r="BA87" s="13">
        <f>IFERROR(SUM(BB30:BB34)/SUM(BA30:BA34),0)</f>
        <v>1</v>
      </c>
      <c r="BB87" s="13">
        <f>IFERROR(SUM(BC29:BC33)/SUM(BB29:BB33),0)</f>
        <v>1.0006328873851</v>
      </c>
      <c r="BC87" s="13">
        <f>IFERROR(SUM(BD28:BD32)/SUM(BC28:BC32),0)</f>
        <v>1</v>
      </c>
      <c r="BD87" s="13">
        <f>IFERROR(SUM(BE27:BE31)/SUM(BD27:BD31),0)</f>
        <v>0.999954839610562</v>
      </c>
      <c r="BE87" s="13">
        <f>IFERROR(SUM(BF26:BF30)/SUM(BE26:BE30),0)</f>
        <v>1</v>
      </c>
      <c r="BF87" s="13">
        <f>IFERROR(SUM(BG25:BG29)/SUM(BF25:BF29),0)</f>
        <v>1</v>
      </c>
      <c r="BG87" s="13">
        <f>IFERROR(SUM(BH24:BH28)/SUM(BG24:BG28),0)</f>
        <v>1</v>
      </c>
      <c r="BH87" s="13">
        <f>IFERROR(SUM(BI23:BI27)/SUM(BH23:BH27),0)</f>
        <v>1</v>
      </c>
      <c r="BI87" s="13">
        <f>IFERROR(SUM(BJ22:BJ26)/SUM(BI22:BI26),0)</f>
        <v>1</v>
      </c>
      <c r="BJ87" s="13">
        <f>IFERROR(SUM(BK21:BK25)/SUM(BJ21:BJ25),0)</f>
        <v>1</v>
      </c>
      <c r="BK87" s="13">
        <f>IFERROR(SUM(BL20:BL24)/SUM(BK20:BK24),0)</f>
        <v>1</v>
      </c>
      <c r="BL87" s="13">
        <f>IFERROR(SUM(BM19:BM23)/SUM(BL19:BL23),0)</f>
        <v>1</v>
      </c>
      <c r="BM87" s="13">
        <f>IFERROR(SUM(BN18:BN22)/SUM(BM18:BM22),0)</f>
        <v>1</v>
      </c>
      <c r="BN87" s="13">
        <f>IFERROR(SUM(BO17:BO21)/SUM(BN17:BN21),0)</f>
        <v>0</v>
      </c>
      <c r="BO87" s="13">
        <f>IFERROR(SUM(BP16:BP20)/SUM(BO16:BO20),0)</f>
        <v>0</v>
      </c>
      <c r="BP87" s="13">
        <f>IFERROR(SUM(BQ15:BQ19)/SUM(BP15:BP19),0)</f>
        <v>0</v>
      </c>
      <c r="BQ87" s="13">
        <f>IFERROR(SUM(BR14:BR18)/SUM(BQ14:BQ18),0)</f>
        <v>0</v>
      </c>
      <c r="BR87" s="13">
        <f>IFERROR(SUM(BS13:BS17)/SUM(BR13:BR17),0)</f>
        <v>0</v>
      </c>
      <c r="BS87" s="13">
        <f>IFERROR(SUM(BT12:BT16)/SUM(BS12:BS16),0)</f>
        <v>0</v>
      </c>
      <c r="BT87" s="13">
        <f>IFERROR(SUM(BU11:BU15)/SUM(BT11:BT15),0)</f>
        <v>0</v>
      </c>
      <c r="BU87" s="13">
        <f>IFERROR(SUM(BV10:BV14)/SUM(BU10:BU14),0)</f>
        <v>0</v>
      </c>
      <c r="BV87" s="13">
        <f>IFERROR(SUM(BW9:BW13)/SUM(BV9:BV13),0)</f>
        <v>0</v>
      </c>
      <c r="BW87" s="13">
        <f>IFERROR(SUM(BX8:BX12)/SUM(BW8:BW12),0)</f>
        <v>0</v>
      </c>
      <c r="BX87" s="13">
        <f>IFERROR(SUM(BY7:BY11)/SUM(BX7:BX11),0)</f>
        <v>0</v>
      </c>
      <c r="BY87" s="13">
        <f>IFERROR(SUM(BZ7:BZ10)/SUM(BY7:BY10),0)</f>
        <v>0</v>
      </c>
      <c r="BZ87" s="13">
        <f>IFERROR(SUM(CA7:CA9)/SUM(BZ7:BZ9),0)</f>
        <v>0</v>
      </c>
      <c r="CA87" s="13">
        <f>IFERROR(SUM(CB7:CB8)/SUM(CA7:CA8),0)</f>
        <v>0</v>
      </c>
      <c r="CB87" s="13">
        <f>IFERROR(SUM(CC7:CC7)/SUM(CB7:CB7),0)</f>
        <v>0</v>
      </c>
      <c r="CC87" s="13" t="s">
        <v>25</v>
      </c>
      <c r="CL87" s="6" t="s">
        <v>33</v>
      </c>
      <c r="CM87" s="13">
        <f>IFERROR(SUM(CN36:CN40)/SUM(CM36:CM40),0)</f>
        <v>0</v>
      </c>
      <c r="CN87" s="13">
        <f>IFERROR(SUM(CO35:CO39)/SUM(CN35:CN39),0)</f>
        <v>0</v>
      </c>
      <c r="CO87" s="13">
        <f>IFERROR(SUM(CP34:CP38)/SUM(CO34:CO38),0)</f>
        <v>0</v>
      </c>
      <c r="CP87" s="13">
        <f>IFERROR(SUM(CQ33:CQ37)/SUM(CP33:CP37),0)</f>
        <v>0</v>
      </c>
      <c r="CQ87" s="13">
        <f>IFERROR(SUM(CR32:CR36)/SUM(CQ32:CQ36),0)</f>
        <v>0</v>
      </c>
      <c r="CR87" s="13">
        <f>IFERROR(SUM(CS31:CS35)/SUM(CR31:CR35),0)</f>
        <v>0</v>
      </c>
      <c r="CS87" s="13">
        <f>IFERROR(SUM(CT30:CT34)/SUM(CS30:CS34),0)</f>
        <v>0</v>
      </c>
      <c r="CT87" s="13">
        <f>IFERROR(SUM(CU29:CU33)/SUM(CT29:CT33),0)</f>
        <v>0</v>
      </c>
      <c r="CU87" s="13">
        <f>IFERROR(SUM(CV28:CV32)/SUM(CU28:CU32),0)</f>
        <v>0</v>
      </c>
      <c r="CV87" s="13">
        <f>IFERROR(SUM(CW27:CW31)/SUM(CV27:CV31),0)</f>
        <v>0</v>
      </c>
      <c r="CW87" s="13">
        <f>IFERROR(SUM(CX26:CX30)/SUM(CW26:CW30),0)</f>
        <v>0</v>
      </c>
      <c r="CX87" s="13">
        <f>IFERROR(SUM(CY25:CY29)/SUM(CX25:CX29),0)</f>
        <v>0</v>
      </c>
      <c r="CY87" s="13">
        <f>IFERROR(SUM(CZ24:CZ28)/SUM(CY24:CY28),0)</f>
        <v>0</v>
      </c>
      <c r="CZ87" s="13">
        <f>IFERROR(SUM(DA23:DA27)/SUM(CZ23:CZ27),0)</f>
        <v>0</v>
      </c>
      <c r="DA87" s="13">
        <f>IFERROR(SUM(DB22:DB26)/SUM(DA22:DA26),0)</f>
        <v>0</v>
      </c>
      <c r="DB87" s="13">
        <f>IFERROR(SUM(DC21:DC25)/SUM(DB21:DB25),0)</f>
        <v>0</v>
      </c>
      <c r="DC87" s="13">
        <f>IFERROR(SUM(DD20:DD24)/SUM(DC20:DC24),0)</f>
        <v>0</v>
      </c>
      <c r="DD87" s="13">
        <f>IFERROR(SUM(DE19:DE23)/SUM(DD19:DD23),0)</f>
        <v>0</v>
      </c>
      <c r="DE87" s="13">
        <f>IFERROR(SUM(DF18:DF22)/SUM(DE18:DE22),0)</f>
        <v>0</v>
      </c>
      <c r="DF87" s="13">
        <f>IFERROR(SUM(DG17:DG21)/SUM(DF17:DF21),0)</f>
        <v>0</v>
      </c>
      <c r="DG87" s="13">
        <f>IFERROR(SUM(DH16:DH20)/SUM(DG16:DG20),0)</f>
        <v>0</v>
      </c>
      <c r="DH87" s="13">
        <f>IFERROR(SUM(DI15:DI19)/SUM(DH15:DH19),0)</f>
        <v>0</v>
      </c>
      <c r="DI87" s="13">
        <f>IFERROR(SUM(DJ14:DJ18)/SUM(DI14:DI18),0)</f>
        <v>0</v>
      </c>
      <c r="DJ87" s="13">
        <f>IFERROR(SUM(DK13:DK17)/SUM(DJ13:DJ17),0)</f>
        <v>0</v>
      </c>
      <c r="DK87" s="13">
        <f>IFERROR(SUM(DL12:DL16)/SUM(DK12:DK16),0)</f>
        <v>0</v>
      </c>
      <c r="DL87" s="13">
        <f>IFERROR(SUM(DM11:DM15)/SUM(DL11:DL15),0)</f>
        <v>0</v>
      </c>
      <c r="DM87" s="13">
        <f>IFERROR(SUM(DN10:DN14)/SUM(DM10:DM14),0)</f>
        <v>0</v>
      </c>
      <c r="DN87" s="13">
        <f>IFERROR(SUM(DO9:DO13)/SUM(DN9:DN13),0)</f>
        <v>0</v>
      </c>
      <c r="DO87" s="13">
        <f>IFERROR(SUM(DP8:DP12)/SUM(DO8:DO12),0)</f>
        <v>0</v>
      </c>
      <c r="DP87" s="13">
        <f>IFERROR(SUM(DQ7:DQ11)/SUM(DP7:DP11),0)</f>
        <v>0</v>
      </c>
      <c r="DQ87" s="13">
        <f>IFERROR(SUM(DR7:DR10)/SUM(DQ7:DQ10),0)</f>
        <v>0</v>
      </c>
      <c r="DR87" s="13">
        <f>IFERROR(SUM(DS7:DS9)/SUM(DR7:DR9),0)</f>
        <v>0</v>
      </c>
      <c r="DS87" s="13">
        <f>IFERROR(SUM(DT7:DT8)/SUM(DS7:DS8),0)</f>
        <v>0</v>
      </c>
      <c r="DT87" s="13">
        <f>IFERROR(SUM(DU7:DU7)/SUM(DT7:DT7),0)</f>
        <v>0</v>
      </c>
      <c r="DU87" s="13" t="s">
        <v>25</v>
      </c>
    </row>
    <row r="88" ht="15" customHeight="1" outlineLevel="1" spans="2:125">
      <c r="B88" s="6" t="s">
        <v>34</v>
      </c>
      <c r="C88" s="13">
        <f>IFERROR(SUM(D35:D40)/SUM(C35:C40),0)</f>
        <v>1.14888636189697</v>
      </c>
      <c r="D88" s="13">
        <f>IFERROR(SUM(E34:E39)/SUM(D34:D39),0)</f>
        <v>1.00181356790442</v>
      </c>
      <c r="E88" s="13">
        <f>IFERROR(SUM(F33:F38)/SUM(E33:E38),0)</f>
        <v>0.999997742745331</v>
      </c>
      <c r="F88" s="13">
        <f>IFERROR(SUM(G32:G37)/SUM(F32:F37),0)</f>
        <v>0.999930336002925</v>
      </c>
      <c r="G88" s="13">
        <f>IFERROR(SUM(H31:H36)/SUM(G31:G36),0)</f>
        <v>0.999989290548555</v>
      </c>
      <c r="H88" s="13">
        <f>IFERROR(SUM(I30:I35)/SUM(H30:H35),0)</f>
        <v>0.999778927298518</v>
      </c>
      <c r="I88" s="13">
        <f>IFERROR(SUM(J29:J34)/SUM(I29:I34),0)</f>
        <v>1</v>
      </c>
      <c r="J88" s="13">
        <f>IFERROR(SUM(K28:K33)/SUM(J28:J33),0)</f>
        <v>1.000621973205</v>
      </c>
      <c r="K88" s="13">
        <f>IFERROR(SUM(L27:L32)/SUM(K27:K32),0)</f>
        <v>1</v>
      </c>
      <c r="L88" s="13">
        <f>IFERROR(SUM(M26:M31)/SUM(L26:L31),0)</f>
        <v>0.999971966140001</v>
      </c>
      <c r="M88" s="13">
        <f>IFERROR(SUM(N25:N30)/SUM(M25:M30),0)</f>
        <v>1</v>
      </c>
      <c r="N88" s="13">
        <f>IFERROR(SUM(O24:O29)/SUM(N24:N29),0)</f>
        <v>1</v>
      </c>
      <c r="O88" s="13">
        <f>IFERROR(SUM(P23:P28)/SUM(O23:O28),0)</f>
        <v>1</v>
      </c>
      <c r="P88" s="13">
        <f>IFERROR(SUM(Q22:Q27)/SUM(P22:P27),0)</f>
        <v>0.999993393789246</v>
      </c>
      <c r="Q88" s="13">
        <f>IFERROR(SUM(R21:R26)/SUM(Q21:Q26),0)</f>
        <v>1</v>
      </c>
      <c r="R88" s="13">
        <f>IFERROR(SUM(S20:S25)/SUM(R20:R25),0)</f>
        <v>1</v>
      </c>
      <c r="S88" s="13">
        <f>IFERROR(SUM(T19:T24)/SUM(S19:S24),0)</f>
        <v>1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0.999208881884484</v>
      </c>
      <c r="AE88" s="13">
        <f>IFERROR(SUM(AF7:AF12)/SUM(AE7:AE12),0)</f>
        <v>1</v>
      </c>
      <c r="AF88" s="13">
        <f>IFERROR(SUM(AG7:AG11)/SUM(AF7:AF11),0)</f>
        <v>0.999981798347236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T88" s="6" t="s">
        <v>34</v>
      </c>
      <c r="AU88" s="13">
        <f>IFERROR(SUM(AV35:AV40)/SUM(AU35:AU40),0)</f>
        <v>1.15917633344876</v>
      </c>
      <c r="AV88" s="13">
        <f>IFERROR(SUM(AW34:AW39)/SUM(AV34:AV39),0)</f>
        <v>1.0018111325001</v>
      </c>
      <c r="AW88" s="13">
        <f>IFERROR(SUM(AX33:AX38)/SUM(AW33:AW38),0)</f>
        <v>0.999997741759987</v>
      </c>
      <c r="AX88" s="13">
        <f>IFERROR(SUM(AY32:AY37)/SUM(AX32:AX37),0)</f>
        <v>0.999930336002676</v>
      </c>
      <c r="AY88" s="13">
        <f>IFERROR(SUM(AZ31:AZ36)/SUM(AY31:AY36),0)</f>
        <v>0.999989293959775</v>
      </c>
      <c r="AZ88" s="13">
        <f>IFERROR(SUM(BA30:BA35)/SUM(AZ30:AZ35),0)</f>
        <v>0.999778997435739</v>
      </c>
      <c r="BA88" s="13">
        <f>IFERROR(SUM(BB29:BB34)/SUM(BA29:BA34),0)</f>
        <v>1</v>
      </c>
      <c r="BB88" s="13">
        <f>IFERROR(SUM(BC28:BC33)/SUM(BB28:BB33),0)</f>
        <v>1.0006210659482</v>
      </c>
      <c r="BC88" s="13">
        <f>IFERROR(SUM(BD27:BD32)/SUM(BC27:BC32),0)</f>
        <v>1</v>
      </c>
      <c r="BD88" s="13">
        <f>IFERROR(SUM(BE26:BE31)/SUM(BD26:BD31),0)</f>
        <v>0.999954839610562</v>
      </c>
      <c r="BE88" s="13">
        <f>IFERROR(SUM(BF25:BF30)/SUM(BE25:BE30),0)</f>
        <v>1</v>
      </c>
      <c r="BF88" s="13">
        <f>IFERROR(SUM(BG24:BG29)/SUM(BF24:BF29),0)</f>
        <v>1</v>
      </c>
      <c r="BG88" s="13">
        <f>IFERROR(SUM(BH23:BH28)/SUM(BG23:BG28),0)</f>
        <v>1</v>
      </c>
      <c r="BH88" s="13">
        <f>IFERROR(SUM(BI22:BI27)/SUM(BH22:BH27),0)</f>
        <v>1</v>
      </c>
      <c r="BI88" s="13">
        <f>IFERROR(SUM(BJ21:BJ26)/SUM(BI21:BI26),0)</f>
        <v>1</v>
      </c>
      <c r="BJ88" s="13">
        <f>IFERROR(SUM(BK20:BK25)/SUM(BJ20:BJ25),0)</f>
        <v>1</v>
      </c>
      <c r="BK88" s="13">
        <f>IFERROR(SUM(BL19:BL24)/SUM(BK19:BK24),0)</f>
        <v>1</v>
      </c>
      <c r="BL88" s="13">
        <f>IFERROR(SUM(BM18:BM23)/SUM(BL18:BL23),0)</f>
        <v>1</v>
      </c>
      <c r="BM88" s="13">
        <f>IFERROR(SUM(BN17:BN22)/SUM(BM17:BM22),0)</f>
        <v>1</v>
      </c>
      <c r="BN88" s="13">
        <f>IFERROR(SUM(BO16:BO21)/SUM(BN16:BN21),0)</f>
        <v>0</v>
      </c>
      <c r="BO88" s="13">
        <f>IFERROR(SUM(BP15:BP20)/SUM(BO15:BO20),0)</f>
        <v>0</v>
      </c>
      <c r="BP88" s="13">
        <f>IFERROR(SUM(BQ14:BQ19)/SUM(BP14:BP19),0)</f>
        <v>0</v>
      </c>
      <c r="BQ88" s="13">
        <f>IFERROR(SUM(BR13:BR18)/SUM(BQ13:BQ18),0)</f>
        <v>0</v>
      </c>
      <c r="BR88" s="13">
        <f>IFERROR(SUM(BS12:BS17)/SUM(BR12:BR17),0)</f>
        <v>0</v>
      </c>
      <c r="BS88" s="13">
        <f>IFERROR(SUM(BT11:BT16)/SUM(BS11:BS16),0)</f>
        <v>0</v>
      </c>
      <c r="BT88" s="13">
        <f>IFERROR(SUM(BU10:BU15)/SUM(BT10:BT15),0)</f>
        <v>0</v>
      </c>
      <c r="BU88" s="13">
        <f>IFERROR(SUM(BV9:BV14)/SUM(BU9:BU14),0)</f>
        <v>0</v>
      </c>
      <c r="BV88" s="13">
        <f>IFERROR(SUM(BW8:BW13)/SUM(BV8:BV13),0)</f>
        <v>0</v>
      </c>
      <c r="BW88" s="13">
        <f>IFERROR(SUM(BX7:BX12)/SUM(BW7:BW12),0)</f>
        <v>0</v>
      </c>
      <c r="BX88" s="13">
        <f>IFERROR(SUM(BY7:BY11)/SUM(BX7:BX11),0)</f>
        <v>0</v>
      </c>
      <c r="BY88" s="13">
        <f>IFERROR(SUM(BZ7:BZ10)/SUM(BY7:BY10),0)</f>
        <v>0</v>
      </c>
      <c r="BZ88" s="13">
        <f>IFERROR(SUM(CA7:CA9)/SUM(BZ7:BZ9),0)</f>
        <v>0</v>
      </c>
      <c r="CA88" s="13">
        <f>IFERROR(SUM(CB7:CB8)/SUM(CA7:CA8),0)</f>
        <v>0</v>
      </c>
      <c r="CB88" s="13">
        <f>IFERROR(SUM(CC7:CC7)/SUM(CB7:CB7),0)</f>
        <v>0</v>
      </c>
      <c r="CC88" s="13" t="s">
        <v>25</v>
      </c>
      <c r="CL88" s="6" t="s">
        <v>34</v>
      </c>
      <c r="CM88" s="13">
        <f>IFERROR(SUM(CN35:CN40)/SUM(CM35:CM40),0)</f>
        <v>0</v>
      </c>
      <c r="CN88" s="13">
        <f>IFERROR(SUM(CO34:CO39)/SUM(CN34:CN39),0)</f>
        <v>0</v>
      </c>
      <c r="CO88" s="13">
        <f>IFERROR(SUM(CP33:CP38)/SUM(CO33:CO38),0)</f>
        <v>0</v>
      </c>
      <c r="CP88" s="13">
        <f>IFERROR(SUM(CQ32:CQ37)/SUM(CP32:CP37),0)</f>
        <v>0</v>
      </c>
      <c r="CQ88" s="13">
        <f>IFERROR(SUM(CR31:CR36)/SUM(CQ31:CQ36),0)</f>
        <v>0</v>
      </c>
      <c r="CR88" s="13">
        <f>IFERROR(SUM(CS30:CS35)/SUM(CR30:CR35),0)</f>
        <v>0</v>
      </c>
      <c r="CS88" s="13">
        <f>IFERROR(SUM(CT29:CT34)/SUM(CS29:CS34),0)</f>
        <v>0</v>
      </c>
      <c r="CT88" s="13">
        <f>IFERROR(SUM(CU28:CU33)/SUM(CT28:CT33),0)</f>
        <v>0</v>
      </c>
      <c r="CU88" s="13">
        <f>IFERROR(SUM(CV27:CV32)/SUM(CU27:CU32),0)</f>
        <v>0</v>
      </c>
      <c r="CV88" s="13">
        <f>IFERROR(SUM(CW26:CW31)/SUM(CV26:CV31),0)</f>
        <v>0</v>
      </c>
      <c r="CW88" s="13">
        <f>IFERROR(SUM(CX25:CX30)/SUM(CW25:CW30),0)</f>
        <v>0</v>
      </c>
      <c r="CX88" s="13">
        <f>IFERROR(SUM(CY24:CY29)/SUM(CX24:CX29),0)</f>
        <v>0</v>
      </c>
      <c r="CY88" s="13">
        <f>IFERROR(SUM(CZ23:CZ28)/SUM(CY23:CY28),0)</f>
        <v>0</v>
      </c>
      <c r="CZ88" s="13">
        <f>IFERROR(SUM(DA22:DA27)/SUM(CZ22:CZ27),0)</f>
        <v>0</v>
      </c>
      <c r="DA88" s="13">
        <f>IFERROR(SUM(DB21:DB26)/SUM(DA21:DA26),0)</f>
        <v>0</v>
      </c>
      <c r="DB88" s="13">
        <f>IFERROR(SUM(DC20:DC25)/SUM(DB20:DB25),0)</f>
        <v>0</v>
      </c>
      <c r="DC88" s="13">
        <f>IFERROR(SUM(DD19:DD24)/SUM(DC19:DC24),0)</f>
        <v>0</v>
      </c>
      <c r="DD88" s="13">
        <f>IFERROR(SUM(DE18:DE23)/SUM(DD18:DD23),0)</f>
        <v>0</v>
      </c>
      <c r="DE88" s="13">
        <f>IFERROR(SUM(DF17:DF22)/SUM(DE17:DE22),0)</f>
        <v>0</v>
      </c>
      <c r="DF88" s="13">
        <f>IFERROR(SUM(DG16:DG21)/SUM(DF16:DF21),0)</f>
        <v>0</v>
      </c>
      <c r="DG88" s="13">
        <f>IFERROR(SUM(DH15:DH20)/SUM(DG15:DG20),0)</f>
        <v>0</v>
      </c>
      <c r="DH88" s="13">
        <f>IFERROR(SUM(DI14:DI19)/SUM(DH14:DH19),0)</f>
        <v>0</v>
      </c>
      <c r="DI88" s="13">
        <f>IFERROR(SUM(DJ13:DJ18)/SUM(DI13:DI18),0)</f>
        <v>0</v>
      </c>
      <c r="DJ88" s="13">
        <f>IFERROR(SUM(DK12:DK17)/SUM(DJ12:DJ17),0)</f>
        <v>0</v>
      </c>
      <c r="DK88" s="13">
        <f>IFERROR(SUM(DL11:DL16)/SUM(DK11:DK16),0)</f>
        <v>0</v>
      </c>
      <c r="DL88" s="13">
        <f>IFERROR(SUM(DM10:DM15)/SUM(DL10:DL15),0)</f>
        <v>0</v>
      </c>
      <c r="DM88" s="13">
        <f>IFERROR(SUM(DN9:DN14)/SUM(DM9:DM14),0)</f>
        <v>0</v>
      </c>
      <c r="DN88" s="13">
        <f>IFERROR(SUM(DO8:DO13)/SUM(DN8:DN13),0)</f>
        <v>0</v>
      </c>
      <c r="DO88" s="13">
        <f>IFERROR(SUM(DP7:DP12)/SUM(DO7:DO12),0)</f>
        <v>0</v>
      </c>
      <c r="DP88" s="13">
        <f>IFERROR(SUM(DQ7:DQ11)/SUM(DP7:DP11),0)</f>
        <v>0</v>
      </c>
      <c r="DQ88" s="13">
        <f>IFERROR(SUM(DR7:DR10)/SUM(DQ7:DQ10),0)</f>
        <v>0</v>
      </c>
      <c r="DR88" s="13">
        <f>IFERROR(SUM(DS7:DS9)/SUM(DR7:DR9),0)</f>
        <v>0</v>
      </c>
      <c r="DS88" s="13">
        <f>IFERROR(SUM(DT7:DT8)/SUM(DS7:DS8),0)</f>
        <v>0</v>
      </c>
      <c r="DT88" s="13">
        <f>IFERROR(SUM(DU7:DU7)/SUM(DT7:DT7),0)</f>
        <v>0</v>
      </c>
      <c r="DU88" s="13" t="s">
        <v>25</v>
      </c>
    </row>
    <row r="89" ht="15" customHeight="1" outlineLevel="1" spans="2:125">
      <c r="B89" s="15" t="s">
        <v>35</v>
      </c>
      <c r="C89" s="16">
        <v>1.03</v>
      </c>
      <c r="D89" s="16">
        <v>1.05</v>
      </c>
      <c r="E89" s="16">
        <v>1.028</v>
      </c>
      <c r="F89" s="16">
        <v>1.01</v>
      </c>
      <c r="G89" s="16">
        <v>1.005</v>
      </c>
      <c r="H89" s="16">
        <v>1.005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T89" s="15" t="s">
        <v>35</v>
      </c>
      <c r="AU89" s="16">
        <v>1.0373260044229</v>
      </c>
      <c r="AV89" s="16">
        <v>1.09</v>
      </c>
      <c r="AW89" s="16">
        <v>1.03</v>
      </c>
      <c r="AX89" s="16">
        <v>1.005</v>
      </c>
      <c r="AY89" s="16">
        <v>1.005</v>
      </c>
      <c r="AZ89" s="16">
        <v>1</v>
      </c>
      <c r="BA89" s="16">
        <v>1</v>
      </c>
      <c r="BB89" s="16">
        <v>1</v>
      </c>
      <c r="BC89" s="16">
        <v>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L89" s="15" t="s">
        <v>35</v>
      </c>
      <c r="CM89" s="16">
        <v>1.0373260044229</v>
      </c>
      <c r="CN89" s="16">
        <v>1.09</v>
      </c>
      <c r="CO89" s="16">
        <v>1.03</v>
      </c>
      <c r="CP89" s="16">
        <v>1.005</v>
      </c>
      <c r="CQ89" s="16">
        <v>1.005</v>
      </c>
      <c r="CR89" s="16">
        <v>1</v>
      </c>
      <c r="CS89" s="16">
        <v>1</v>
      </c>
      <c r="CT89" s="16">
        <v>1</v>
      </c>
      <c r="CU89" s="16">
        <v>1</v>
      </c>
      <c r="CV89" s="16">
        <v>1</v>
      </c>
      <c r="CW89" s="16">
        <v>1</v>
      </c>
      <c r="CX89" s="16">
        <v>1</v>
      </c>
      <c r="CY89" s="16">
        <v>1</v>
      </c>
      <c r="CZ89" s="16">
        <v>1</v>
      </c>
      <c r="DA89" s="16">
        <v>1</v>
      </c>
      <c r="DB89" s="16">
        <v>1</v>
      </c>
      <c r="DC89" s="16">
        <v>1</v>
      </c>
      <c r="DD89" s="16">
        <v>1</v>
      </c>
      <c r="DE89" s="16">
        <v>1</v>
      </c>
      <c r="DF89" s="16">
        <v>1</v>
      </c>
      <c r="DG89" s="16">
        <v>1</v>
      </c>
      <c r="DH89" s="16">
        <v>1</v>
      </c>
      <c r="DI89" s="16">
        <v>1</v>
      </c>
      <c r="DJ89" s="16">
        <v>1</v>
      </c>
      <c r="DK89" s="16">
        <v>1</v>
      </c>
      <c r="DL89" s="16">
        <v>1</v>
      </c>
      <c r="DM89" s="16">
        <v>1</v>
      </c>
      <c r="DN89" s="16">
        <v>1</v>
      </c>
      <c r="DO89" s="16">
        <v>1</v>
      </c>
      <c r="DP89" s="16">
        <v>1</v>
      </c>
      <c r="DQ89" s="16">
        <v>1</v>
      </c>
      <c r="DR89" s="16">
        <v>1</v>
      </c>
      <c r="DS89" s="16">
        <v>1</v>
      </c>
      <c r="DT89" s="16">
        <v>1</v>
      </c>
      <c r="DU89" s="16">
        <v>1</v>
      </c>
    </row>
    <row r="90" ht="15" customHeight="1" outlineLevel="1" spans="2:125">
      <c r="B90" s="6" t="s">
        <v>36</v>
      </c>
      <c r="C90" s="13">
        <f t="shared" ref="C90:AJ90" si="36">IFERROR(C89*D90,0)</f>
        <v>1.1341568906955</v>
      </c>
      <c r="D90" s="13">
        <f t="shared" si="36"/>
        <v>1.10112319485</v>
      </c>
      <c r="E90" s="13">
        <f t="shared" si="36"/>
        <v>1.048688757</v>
      </c>
      <c r="F90" s="13">
        <f t="shared" si="36"/>
        <v>1.02012525</v>
      </c>
      <c r="G90" s="13">
        <f t="shared" si="36"/>
        <v>1.010025</v>
      </c>
      <c r="H90" s="13">
        <f t="shared" si="36"/>
        <v>1.005</v>
      </c>
      <c r="I90" s="13">
        <f t="shared" si="36"/>
        <v>1</v>
      </c>
      <c r="J90" s="13">
        <f t="shared" si="36"/>
        <v>1</v>
      </c>
      <c r="K90" s="13">
        <f t="shared" si="36"/>
        <v>1</v>
      </c>
      <c r="L90" s="13">
        <f t="shared" si="36"/>
        <v>1</v>
      </c>
      <c r="M90" s="13">
        <f t="shared" si="36"/>
        <v>1</v>
      </c>
      <c r="N90" s="13">
        <f t="shared" si="36"/>
        <v>1</v>
      </c>
      <c r="O90" s="13">
        <f t="shared" si="36"/>
        <v>1</v>
      </c>
      <c r="P90" s="13">
        <f t="shared" si="36"/>
        <v>1</v>
      </c>
      <c r="Q90" s="13">
        <f t="shared" si="36"/>
        <v>1</v>
      </c>
      <c r="R90" s="13">
        <f t="shared" si="36"/>
        <v>1</v>
      </c>
      <c r="S90" s="13">
        <f t="shared" si="36"/>
        <v>1</v>
      </c>
      <c r="T90" s="13">
        <f t="shared" si="36"/>
        <v>1</v>
      </c>
      <c r="U90" s="13">
        <f t="shared" si="36"/>
        <v>1</v>
      </c>
      <c r="V90" s="13">
        <f t="shared" si="36"/>
        <v>1</v>
      </c>
      <c r="W90" s="13">
        <f t="shared" si="36"/>
        <v>1</v>
      </c>
      <c r="X90" s="13">
        <f t="shared" si="36"/>
        <v>1</v>
      </c>
      <c r="Y90" s="13">
        <f t="shared" si="36"/>
        <v>1</v>
      </c>
      <c r="Z90" s="13">
        <f t="shared" si="36"/>
        <v>1</v>
      </c>
      <c r="AA90" s="13">
        <f t="shared" si="36"/>
        <v>1</v>
      </c>
      <c r="AB90" s="13">
        <f t="shared" si="36"/>
        <v>1</v>
      </c>
      <c r="AC90" s="13">
        <f t="shared" si="36"/>
        <v>1</v>
      </c>
      <c r="AD90" s="13">
        <f t="shared" si="36"/>
        <v>1</v>
      </c>
      <c r="AE90" s="13">
        <f t="shared" si="36"/>
        <v>1</v>
      </c>
      <c r="AF90" s="13">
        <f t="shared" si="36"/>
        <v>1</v>
      </c>
      <c r="AG90" s="13">
        <f t="shared" si="36"/>
        <v>1</v>
      </c>
      <c r="AH90" s="13">
        <f t="shared" si="36"/>
        <v>1</v>
      </c>
      <c r="AI90" s="13">
        <f t="shared" si="36"/>
        <v>1</v>
      </c>
      <c r="AJ90" s="13">
        <f t="shared" si="36"/>
        <v>1</v>
      </c>
      <c r="AK90" s="13">
        <f>AK89</f>
        <v>1</v>
      </c>
      <c r="AT90" s="6" t="s">
        <v>36</v>
      </c>
      <c r="AU90" s="13">
        <f t="shared" ref="AU90" si="37">IFERROR(AU89*AV90,0)</f>
        <v>1.17628107936487</v>
      </c>
      <c r="AV90" s="13">
        <f t="shared" ref="AV90" si="38">IFERROR(AV89*AW90,0)</f>
        <v>1.1339550675</v>
      </c>
      <c r="AW90" s="13">
        <f t="shared" ref="AW90" si="39">IFERROR(AW89*AX90,0)</f>
        <v>1.04032575</v>
      </c>
      <c r="AX90" s="13">
        <f t="shared" ref="AX90" si="40">IFERROR(AX89*AY90,0)</f>
        <v>1.010025</v>
      </c>
      <c r="AY90" s="13">
        <f t="shared" ref="AY90" si="41">IFERROR(AY89*AZ90,0)</f>
        <v>1.005</v>
      </c>
      <c r="AZ90" s="13">
        <f t="shared" ref="AZ90" si="42">IFERROR(AZ89*BA90,0)</f>
        <v>1</v>
      </c>
      <c r="BA90" s="13">
        <f t="shared" ref="BA90" si="43">IFERROR(BA89*BB90,0)</f>
        <v>1</v>
      </c>
      <c r="BB90" s="13">
        <f t="shared" ref="BB90" si="44">IFERROR(BB89*BC90,0)</f>
        <v>1</v>
      </c>
      <c r="BC90" s="13">
        <f t="shared" ref="BC90" si="45">IFERROR(BC89*BD90,0)</f>
        <v>1</v>
      </c>
      <c r="BD90" s="13">
        <f t="shared" ref="BD90" si="46">IFERROR(BD89*BE90,0)</f>
        <v>1</v>
      </c>
      <c r="BE90" s="13">
        <f t="shared" ref="BE90" si="47">IFERROR(BE89*BF90,0)</f>
        <v>1</v>
      </c>
      <c r="BF90" s="13">
        <f t="shared" ref="BF90" si="48">IFERROR(BF89*BG90,0)</f>
        <v>1</v>
      </c>
      <c r="BG90" s="13">
        <f t="shared" ref="BG90" si="49">IFERROR(BG89*BH90,0)</f>
        <v>1</v>
      </c>
      <c r="BH90" s="13">
        <f t="shared" ref="BH90" si="50">IFERROR(BH89*BI90,0)</f>
        <v>1</v>
      </c>
      <c r="BI90" s="13">
        <f t="shared" ref="BI90" si="51">IFERROR(BI89*BJ90,0)</f>
        <v>1</v>
      </c>
      <c r="BJ90" s="13">
        <f t="shared" ref="BJ90" si="52">IFERROR(BJ89*BK90,0)</f>
        <v>1</v>
      </c>
      <c r="BK90" s="13">
        <f t="shared" ref="BK90" si="53">IFERROR(BK89*BL90,0)</f>
        <v>1</v>
      </c>
      <c r="BL90" s="13">
        <f t="shared" ref="BL90" si="54">IFERROR(BL89*BM90,0)</f>
        <v>1</v>
      </c>
      <c r="BM90" s="13">
        <f t="shared" ref="BM90" si="55">IFERROR(BM89*BN90,0)</f>
        <v>1</v>
      </c>
      <c r="BN90" s="13">
        <f t="shared" ref="BN90" si="56">IFERROR(BN89*BO90,0)</f>
        <v>1</v>
      </c>
      <c r="BO90" s="13">
        <f t="shared" ref="BO90" si="57">IFERROR(BO89*BP90,0)</f>
        <v>1</v>
      </c>
      <c r="BP90" s="13">
        <f t="shared" ref="BP90" si="58">IFERROR(BP89*BQ90,0)</f>
        <v>1</v>
      </c>
      <c r="BQ90" s="13">
        <f t="shared" ref="BQ90" si="59">IFERROR(BQ89*BR90,0)</f>
        <v>1</v>
      </c>
      <c r="BR90" s="13">
        <f t="shared" ref="BR90" si="60">IFERROR(BR89*BS90,0)</f>
        <v>1</v>
      </c>
      <c r="BS90" s="13">
        <f t="shared" ref="BS90" si="61">IFERROR(BS89*BT90,0)</f>
        <v>1</v>
      </c>
      <c r="BT90" s="13">
        <f t="shared" ref="BT90" si="62">IFERROR(BT89*BU90,0)</f>
        <v>1</v>
      </c>
      <c r="BU90" s="13">
        <f t="shared" ref="BU90" si="63">IFERROR(BU89*BV90,0)</f>
        <v>1</v>
      </c>
      <c r="BV90" s="13">
        <f t="shared" ref="BV90" si="64">IFERROR(BV89*BW90,0)</f>
        <v>1</v>
      </c>
      <c r="BW90" s="13">
        <f t="shared" ref="BW90" si="65">IFERROR(BW89*BX90,0)</f>
        <v>1</v>
      </c>
      <c r="BX90" s="13">
        <f t="shared" ref="BX90" si="66">IFERROR(BX89*BY90,0)</f>
        <v>1</v>
      </c>
      <c r="BY90" s="13">
        <f t="shared" ref="BY90" si="67">IFERROR(BY89*BZ90,0)</f>
        <v>1</v>
      </c>
      <c r="BZ90" s="13">
        <f t="shared" ref="BZ90" si="68">IFERROR(BZ89*CA90,0)</f>
        <v>1</v>
      </c>
      <c r="CA90" s="13">
        <f t="shared" ref="CA90" si="69">IFERROR(CA89*CB90,0)</f>
        <v>1</v>
      </c>
      <c r="CB90" s="13">
        <f t="shared" ref="CB90" si="70">IFERROR(CB89*CC90,0)</f>
        <v>1</v>
      </c>
      <c r="CC90" s="13">
        <f>CC89</f>
        <v>1</v>
      </c>
      <c r="CL90" s="6" t="s">
        <v>36</v>
      </c>
      <c r="CM90" s="13">
        <f t="shared" ref="CM90:DT90" si="71">IFERROR(CM89*CN90,0)</f>
        <v>1.17628107936487</v>
      </c>
      <c r="CN90" s="13">
        <f t="shared" si="71"/>
        <v>1.1339550675</v>
      </c>
      <c r="CO90" s="13">
        <f t="shared" si="71"/>
        <v>1.04032575</v>
      </c>
      <c r="CP90" s="13">
        <f t="shared" si="71"/>
        <v>1.010025</v>
      </c>
      <c r="CQ90" s="13">
        <f t="shared" si="71"/>
        <v>1.005</v>
      </c>
      <c r="CR90" s="13">
        <f t="shared" si="71"/>
        <v>1</v>
      </c>
      <c r="CS90" s="13">
        <f t="shared" si="71"/>
        <v>1</v>
      </c>
      <c r="CT90" s="13">
        <f t="shared" si="71"/>
        <v>1</v>
      </c>
      <c r="CU90" s="13">
        <f t="shared" si="71"/>
        <v>1</v>
      </c>
      <c r="CV90" s="13">
        <f t="shared" si="71"/>
        <v>1</v>
      </c>
      <c r="CW90" s="13">
        <f t="shared" si="71"/>
        <v>1</v>
      </c>
      <c r="CX90" s="13">
        <f t="shared" si="71"/>
        <v>1</v>
      </c>
      <c r="CY90" s="13">
        <f t="shared" si="71"/>
        <v>1</v>
      </c>
      <c r="CZ90" s="13">
        <f t="shared" si="71"/>
        <v>1</v>
      </c>
      <c r="DA90" s="13">
        <f t="shared" si="71"/>
        <v>1</v>
      </c>
      <c r="DB90" s="13">
        <f t="shared" si="71"/>
        <v>1</v>
      </c>
      <c r="DC90" s="13">
        <f t="shared" si="71"/>
        <v>1</v>
      </c>
      <c r="DD90" s="13">
        <f t="shared" si="71"/>
        <v>1</v>
      </c>
      <c r="DE90" s="13">
        <f t="shared" si="71"/>
        <v>1</v>
      </c>
      <c r="DF90" s="13">
        <f t="shared" si="71"/>
        <v>1</v>
      </c>
      <c r="DG90" s="13">
        <f t="shared" si="71"/>
        <v>1</v>
      </c>
      <c r="DH90" s="13">
        <f t="shared" si="71"/>
        <v>1</v>
      </c>
      <c r="DI90" s="13">
        <f t="shared" si="71"/>
        <v>1</v>
      </c>
      <c r="DJ90" s="13">
        <f t="shared" si="71"/>
        <v>1</v>
      </c>
      <c r="DK90" s="13">
        <f t="shared" si="71"/>
        <v>1</v>
      </c>
      <c r="DL90" s="13">
        <f t="shared" si="71"/>
        <v>1</v>
      </c>
      <c r="DM90" s="13">
        <f t="shared" si="71"/>
        <v>1</v>
      </c>
      <c r="DN90" s="13">
        <f t="shared" si="71"/>
        <v>1</v>
      </c>
      <c r="DO90" s="13">
        <f t="shared" si="71"/>
        <v>1</v>
      </c>
      <c r="DP90" s="13">
        <f t="shared" si="71"/>
        <v>1</v>
      </c>
      <c r="DQ90" s="13">
        <f t="shared" si="71"/>
        <v>1</v>
      </c>
      <c r="DR90" s="13">
        <f t="shared" si="71"/>
        <v>1</v>
      </c>
      <c r="DS90" s="13">
        <f t="shared" si="71"/>
        <v>1</v>
      </c>
      <c r="DT90" s="13">
        <f t="shared" si="71"/>
        <v>1</v>
      </c>
      <c r="DU90" s="13">
        <f>DU89</f>
        <v>1</v>
      </c>
    </row>
    <row r="91" ht="15" customHeight="1" outlineLevel="1" spans="2:125">
      <c r="B91" s="6" t="s">
        <v>37</v>
      </c>
      <c r="C91" s="13">
        <f t="shared" ref="C91:AK91" si="72">IFERROR(ROUND(1-1/C90,4),0)</f>
        <v>0.1183</v>
      </c>
      <c r="D91" s="13">
        <f t="shared" si="72"/>
        <v>0.0918</v>
      </c>
      <c r="E91" s="13">
        <f t="shared" si="72"/>
        <v>0.0464</v>
      </c>
      <c r="F91" s="13">
        <f t="shared" si="72"/>
        <v>0.0197</v>
      </c>
      <c r="G91" s="13">
        <f t="shared" si="72"/>
        <v>0.0099</v>
      </c>
      <c r="H91" s="13">
        <f t="shared" si="72"/>
        <v>0.005</v>
      </c>
      <c r="I91" s="13">
        <f t="shared" si="72"/>
        <v>0</v>
      </c>
      <c r="J91" s="13">
        <f t="shared" si="72"/>
        <v>0</v>
      </c>
      <c r="K91" s="13">
        <f t="shared" si="72"/>
        <v>0</v>
      </c>
      <c r="L91" s="13">
        <f t="shared" si="72"/>
        <v>0</v>
      </c>
      <c r="M91" s="13">
        <f t="shared" si="72"/>
        <v>0</v>
      </c>
      <c r="N91" s="13">
        <f t="shared" si="72"/>
        <v>0</v>
      </c>
      <c r="O91" s="13">
        <f t="shared" si="72"/>
        <v>0</v>
      </c>
      <c r="P91" s="13">
        <f t="shared" si="72"/>
        <v>0</v>
      </c>
      <c r="Q91" s="13">
        <f t="shared" si="72"/>
        <v>0</v>
      </c>
      <c r="R91" s="13">
        <f t="shared" si="72"/>
        <v>0</v>
      </c>
      <c r="S91" s="13">
        <f t="shared" si="72"/>
        <v>0</v>
      </c>
      <c r="T91" s="13">
        <f t="shared" si="72"/>
        <v>0</v>
      </c>
      <c r="U91" s="13">
        <f t="shared" si="72"/>
        <v>0</v>
      </c>
      <c r="V91" s="13">
        <f t="shared" si="72"/>
        <v>0</v>
      </c>
      <c r="W91" s="13">
        <f t="shared" si="72"/>
        <v>0</v>
      </c>
      <c r="X91" s="13">
        <f t="shared" si="72"/>
        <v>0</v>
      </c>
      <c r="Y91" s="13">
        <f t="shared" si="72"/>
        <v>0</v>
      </c>
      <c r="Z91" s="13">
        <f t="shared" si="72"/>
        <v>0</v>
      </c>
      <c r="AA91" s="13">
        <f t="shared" si="72"/>
        <v>0</v>
      </c>
      <c r="AB91" s="13">
        <f t="shared" si="72"/>
        <v>0</v>
      </c>
      <c r="AC91" s="13">
        <f t="shared" si="72"/>
        <v>0</v>
      </c>
      <c r="AD91" s="13">
        <f t="shared" si="72"/>
        <v>0</v>
      </c>
      <c r="AE91" s="13">
        <f t="shared" si="72"/>
        <v>0</v>
      </c>
      <c r="AF91" s="13">
        <f t="shared" si="72"/>
        <v>0</v>
      </c>
      <c r="AG91" s="13">
        <f t="shared" si="72"/>
        <v>0</v>
      </c>
      <c r="AH91" s="13">
        <f t="shared" si="72"/>
        <v>0</v>
      </c>
      <c r="AI91" s="13">
        <f t="shared" si="72"/>
        <v>0</v>
      </c>
      <c r="AJ91" s="13">
        <f t="shared" si="72"/>
        <v>0</v>
      </c>
      <c r="AK91" s="13">
        <f t="shared" si="72"/>
        <v>0</v>
      </c>
      <c r="AT91" s="6" t="s">
        <v>37</v>
      </c>
      <c r="AU91" s="13">
        <f t="shared" ref="AU91:CC91" si="73">IFERROR(ROUND(1-1/AU90,4),0)</f>
        <v>0.1499</v>
      </c>
      <c r="AV91" s="13">
        <f t="shared" si="73"/>
        <v>0.1181</v>
      </c>
      <c r="AW91" s="13">
        <f t="shared" si="73"/>
        <v>0.0388</v>
      </c>
      <c r="AX91" s="13">
        <f t="shared" si="73"/>
        <v>0.0099</v>
      </c>
      <c r="AY91" s="13">
        <f t="shared" si="73"/>
        <v>0.005</v>
      </c>
      <c r="AZ91" s="13">
        <f t="shared" si="73"/>
        <v>0</v>
      </c>
      <c r="BA91" s="13">
        <f t="shared" si="73"/>
        <v>0</v>
      </c>
      <c r="BB91" s="13">
        <f t="shared" si="73"/>
        <v>0</v>
      </c>
      <c r="BC91" s="13">
        <f t="shared" si="73"/>
        <v>0</v>
      </c>
      <c r="BD91" s="13">
        <f t="shared" si="73"/>
        <v>0</v>
      </c>
      <c r="BE91" s="13">
        <f t="shared" si="73"/>
        <v>0</v>
      </c>
      <c r="BF91" s="13">
        <f t="shared" si="73"/>
        <v>0</v>
      </c>
      <c r="BG91" s="13">
        <f t="shared" si="73"/>
        <v>0</v>
      </c>
      <c r="BH91" s="13">
        <f t="shared" si="73"/>
        <v>0</v>
      </c>
      <c r="BI91" s="13">
        <f t="shared" si="73"/>
        <v>0</v>
      </c>
      <c r="BJ91" s="13">
        <f t="shared" si="73"/>
        <v>0</v>
      </c>
      <c r="BK91" s="13">
        <f t="shared" si="73"/>
        <v>0</v>
      </c>
      <c r="BL91" s="13">
        <f t="shared" si="73"/>
        <v>0</v>
      </c>
      <c r="BM91" s="13">
        <f t="shared" si="73"/>
        <v>0</v>
      </c>
      <c r="BN91" s="13">
        <f t="shared" si="73"/>
        <v>0</v>
      </c>
      <c r="BO91" s="13">
        <f t="shared" si="73"/>
        <v>0</v>
      </c>
      <c r="BP91" s="13">
        <f t="shared" si="73"/>
        <v>0</v>
      </c>
      <c r="BQ91" s="13">
        <f t="shared" si="73"/>
        <v>0</v>
      </c>
      <c r="BR91" s="13">
        <f t="shared" si="73"/>
        <v>0</v>
      </c>
      <c r="BS91" s="13">
        <f t="shared" si="73"/>
        <v>0</v>
      </c>
      <c r="BT91" s="13">
        <f t="shared" si="73"/>
        <v>0</v>
      </c>
      <c r="BU91" s="13">
        <f t="shared" si="73"/>
        <v>0</v>
      </c>
      <c r="BV91" s="13">
        <f t="shared" si="73"/>
        <v>0</v>
      </c>
      <c r="BW91" s="13">
        <f t="shared" si="73"/>
        <v>0</v>
      </c>
      <c r="BX91" s="13">
        <f t="shared" si="73"/>
        <v>0</v>
      </c>
      <c r="BY91" s="13">
        <f t="shared" si="73"/>
        <v>0</v>
      </c>
      <c r="BZ91" s="13">
        <f t="shared" si="73"/>
        <v>0</v>
      </c>
      <c r="CA91" s="13">
        <f t="shared" si="73"/>
        <v>0</v>
      </c>
      <c r="CB91" s="13">
        <f t="shared" si="73"/>
        <v>0</v>
      </c>
      <c r="CC91" s="13">
        <f t="shared" si="73"/>
        <v>0</v>
      </c>
      <c r="CL91" s="6" t="s">
        <v>37</v>
      </c>
      <c r="CM91" s="13">
        <f t="shared" ref="CM91:DU91" si="74">IFERROR(ROUND(1-1/CM90,4),0)</f>
        <v>0.1499</v>
      </c>
      <c r="CN91" s="13">
        <f t="shared" si="74"/>
        <v>0.1181</v>
      </c>
      <c r="CO91" s="13">
        <f t="shared" si="74"/>
        <v>0.0388</v>
      </c>
      <c r="CP91" s="13">
        <f t="shared" si="74"/>
        <v>0.0099</v>
      </c>
      <c r="CQ91" s="13">
        <f t="shared" si="74"/>
        <v>0.005</v>
      </c>
      <c r="CR91" s="13">
        <f t="shared" si="74"/>
        <v>0</v>
      </c>
      <c r="CS91" s="13">
        <f t="shared" si="74"/>
        <v>0</v>
      </c>
      <c r="CT91" s="13">
        <f t="shared" si="74"/>
        <v>0</v>
      </c>
      <c r="CU91" s="13">
        <f t="shared" si="74"/>
        <v>0</v>
      </c>
      <c r="CV91" s="13">
        <f t="shared" si="74"/>
        <v>0</v>
      </c>
      <c r="CW91" s="13">
        <f t="shared" si="74"/>
        <v>0</v>
      </c>
      <c r="CX91" s="13">
        <f t="shared" si="74"/>
        <v>0</v>
      </c>
      <c r="CY91" s="13">
        <f t="shared" si="74"/>
        <v>0</v>
      </c>
      <c r="CZ91" s="13">
        <f t="shared" si="74"/>
        <v>0</v>
      </c>
      <c r="DA91" s="13">
        <f t="shared" si="74"/>
        <v>0</v>
      </c>
      <c r="DB91" s="13">
        <f t="shared" si="74"/>
        <v>0</v>
      </c>
      <c r="DC91" s="13">
        <f t="shared" si="74"/>
        <v>0</v>
      </c>
      <c r="DD91" s="13">
        <f t="shared" si="74"/>
        <v>0</v>
      </c>
      <c r="DE91" s="13">
        <f t="shared" si="74"/>
        <v>0</v>
      </c>
      <c r="DF91" s="13">
        <f t="shared" si="74"/>
        <v>0</v>
      </c>
      <c r="DG91" s="13">
        <f t="shared" si="74"/>
        <v>0</v>
      </c>
      <c r="DH91" s="13">
        <f t="shared" si="74"/>
        <v>0</v>
      </c>
      <c r="DI91" s="13">
        <f t="shared" si="74"/>
        <v>0</v>
      </c>
      <c r="DJ91" s="13">
        <f t="shared" si="74"/>
        <v>0</v>
      </c>
      <c r="DK91" s="13">
        <f t="shared" si="74"/>
        <v>0</v>
      </c>
      <c r="DL91" s="13">
        <f t="shared" si="74"/>
        <v>0</v>
      </c>
      <c r="DM91" s="13">
        <f t="shared" si="74"/>
        <v>0</v>
      </c>
      <c r="DN91" s="13">
        <f t="shared" si="74"/>
        <v>0</v>
      </c>
      <c r="DO91" s="13">
        <f t="shared" si="74"/>
        <v>0</v>
      </c>
      <c r="DP91" s="13">
        <f t="shared" si="74"/>
        <v>0</v>
      </c>
      <c r="DQ91" s="13">
        <f t="shared" si="74"/>
        <v>0</v>
      </c>
      <c r="DR91" s="13">
        <f t="shared" si="74"/>
        <v>0</v>
      </c>
      <c r="DS91" s="13">
        <f t="shared" si="74"/>
        <v>0</v>
      </c>
      <c r="DT91" s="13">
        <f t="shared" si="74"/>
        <v>0</v>
      </c>
      <c r="DU91" s="13">
        <f t="shared" si="74"/>
        <v>0</v>
      </c>
    </row>
    <row r="92" ht="15" customHeight="1" outlineLevel="1" spans="2:105">
      <c r="B92" s="17" t="s">
        <v>60</v>
      </c>
      <c r="C92" s="13">
        <f>IFERROR(1/C90,0)</f>
        <v>0.881712228884638</v>
      </c>
      <c r="D92" s="13">
        <f t="shared" ref="D92:AK92" si="75">IFERROR(1/D90,0)</f>
        <v>0.908163595751177</v>
      </c>
      <c r="E92" s="13">
        <f t="shared" si="75"/>
        <v>0.953571775538736</v>
      </c>
      <c r="F92" s="13">
        <f t="shared" si="75"/>
        <v>0.980271785253821</v>
      </c>
      <c r="G92" s="13">
        <f t="shared" si="75"/>
        <v>0.990074503106359</v>
      </c>
      <c r="H92" s="13">
        <f t="shared" si="75"/>
        <v>0.995024875621891</v>
      </c>
      <c r="I92" s="13">
        <f t="shared" si="75"/>
        <v>1</v>
      </c>
      <c r="J92" s="13">
        <f t="shared" si="75"/>
        <v>1</v>
      </c>
      <c r="K92" s="13">
        <f t="shared" si="75"/>
        <v>1</v>
      </c>
      <c r="L92" s="13">
        <f t="shared" si="75"/>
        <v>1</v>
      </c>
      <c r="M92" s="13">
        <f t="shared" si="75"/>
        <v>1</v>
      </c>
      <c r="N92" s="13">
        <f t="shared" si="75"/>
        <v>1</v>
      </c>
      <c r="O92" s="13">
        <f t="shared" si="75"/>
        <v>1</v>
      </c>
      <c r="P92" s="13">
        <f t="shared" si="75"/>
        <v>1</v>
      </c>
      <c r="Q92" s="13">
        <f t="shared" si="75"/>
        <v>1</v>
      </c>
      <c r="R92" s="13">
        <f t="shared" si="75"/>
        <v>1</v>
      </c>
      <c r="S92" s="22">
        <f t="shared" si="75"/>
        <v>1</v>
      </c>
      <c r="T92" s="13">
        <f t="shared" si="75"/>
        <v>1</v>
      </c>
      <c r="U92" s="13">
        <f t="shared" si="75"/>
        <v>1</v>
      </c>
      <c r="V92" s="13">
        <f t="shared" si="75"/>
        <v>1</v>
      </c>
      <c r="W92" s="13">
        <f t="shared" si="75"/>
        <v>1</v>
      </c>
      <c r="X92" s="13">
        <f t="shared" si="75"/>
        <v>1</v>
      </c>
      <c r="Y92" s="13">
        <f t="shared" si="75"/>
        <v>1</v>
      </c>
      <c r="Z92" s="13">
        <f t="shared" si="75"/>
        <v>1</v>
      </c>
      <c r="AA92" s="13">
        <f t="shared" si="75"/>
        <v>1</v>
      </c>
      <c r="AB92" s="13">
        <f t="shared" si="75"/>
        <v>1</v>
      </c>
      <c r="AC92" s="13">
        <f t="shared" si="75"/>
        <v>1</v>
      </c>
      <c r="AD92" s="13">
        <f t="shared" si="75"/>
        <v>1</v>
      </c>
      <c r="AE92" s="13">
        <f t="shared" si="75"/>
        <v>1</v>
      </c>
      <c r="AF92" s="13">
        <f t="shared" si="75"/>
        <v>1</v>
      </c>
      <c r="AG92" s="13">
        <f t="shared" si="75"/>
        <v>1</v>
      </c>
      <c r="AH92" s="13">
        <f t="shared" si="75"/>
        <v>1</v>
      </c>
      <c r="AI92" s="13">
        <f t="shared" si="75"/>
        <v>1</v>
      </c>
      <c r="AJ92" s="13">
        <f t="shared" si="75"/>
        <v>1</v>
      </c>
      <c r="AK92" s="13">
        <f t="shared" si="75"/>
        <v>1</v>
      </c>
      <c r="AT92" s="17" t="s">
        <v>60</v>
      </c>
      <c r="AU92" s="13">
        <f>IFERROR(1/AU90,0)</f>
        <v>0.850136942217879</v>
      </c>
      <c r="AV92" s="13">
        <f t="shared" ref="AV92:CC92" si="76">IFERROR(1/AV90,0)</f>
        <v>0.881869157483174</v>
      </c>
      <c r="AW92" s="13">
        <f t="shared" si="76"/>
        <v>0.961237381656659</v>
      </c>
      <c r="AX92" s="13">
        <f t="shared" si="76"/>
        <v>0.990074503106359</v>
      </c>
      <c r="AY92" s="13">
        <f t="shared" si="76"/>
        <v>0.995024875621891</v>
      </c>
      <c r="AZ92" s="13">
        <f t="shared" si="76"/>
        <v>1</v>
      </c>
      <c r="BA92" s="13">
        <f t="shared" si="76"/>
        <v>1</v>
      </c>
      <c r="BB92" s="13">
        <f t="shared" si="76"/>
        <v>1</v>
      </c>
      <c r="BC92" s="13">
        <f t="shared" si="76"/>
        <v>1</v>
      </c>
      <c r="BD92" s="13">
        <f t="shared" si="76"/>
        <v>1</v>
      </c>
      <c r="BE92" s="13">
        <f t="shared" si="76"/>
        <v>1</v>
      </c>
      <c r="BF92" s="13">
        <f t="shared" si="76"/>
        <v>1</v>
      </c>
      <c r="BG92" s="13">
        <f t="shared" si="76"/>
        <v>1</v>
      </c>
      <c r="BH92" s="13">
        <f t="shared" si="76"/>
        <v>1</v>
      </c>
      <c r="BI92" s="13">
        <f t="shared" si="76"/>
        <v>1</v>
      </c>
      <c r="BJ92" s="13">
        <f t="shared" si="76"/>
        <v>1</v>
      </c>
      <c r="BK92" s="22">
        <f t="shared" si="76"/>
        <v>1</v>
      </c>
      <c r="BL92" s="13">
        <f t="shared" si="76"/>
        <v>1</v>
      </c>
      <c r="BM92" s="13">
        <f t="shared" si="76"/>
        <v>1</v>
      </c>
      <c r="BN92" s="13">
        <f t="shared" si="76"/>
        <v>1</v>
      </c>
      <c r="BO92" s="13">
        <f t="shared" si="76"/>
        <v>1</v>
      </c>
      <c r="BP92" s="13">
        <f t="shared" si="76"/>
        <v>1</v>
      </c>
      <c r="BQ92" s="13">
        <f t="shared" si="76"/>
        <v>1</v>
      </c>
      <c r="BR92" s="13">
        <f t="shared" si="76"/>
        <v>1</v>
      </c>
      <c r="BS92" s="13">
        <f t="shared" si="76"/>
        <v>1</v>
      </c>
      <c r="BT92" s="13">
        <f t="shared" si="76"/>
        <v>1</v>
      </c>
      <c r="BU92" s="13">
        <f t="shared" si="76"/>
        <v>1</v>
      </c>
      <c r="BV92" s="13">
        <f t="shared" si="76"/>
        <v>1</v>
      </c>
      <c r="BW92" s="13">
        <f t="shared" si="76"/>
        <v>1</v>
      </c>
      <c r="BX92" s="13">
        <f t="shared" si="76"/>
        <v>1</v>
      </c>
      <c r="BY92" s="13">
        <f t="shared" si="76"/>
        <v>1</v>
      </c>
      <c r="BZ92" s="13">
        <f t="shared" si="76"/>
        <v>1</v>
      </c>
      <c r="CA92" s="13">
        <f t="shared" si="76"/>
        <v>1</v>
      </c>
      <c r="CB92" s="13">
        <f t="shared" si="76"/>
        <v>1</v>
      </c>
      <c r="CC92" s="13">
        <f t="shared" si="76"/>
        <v>1</v>
      </c>
      <c r="CD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ht="15" customHeight="1" outlineLevel="1" spans="2:105">
      <c r="B93" s="18" t="s">
        <v>61</v>
      </c>
      <c r="C93" s="19">
        <f>C92</f>
        <v>0.881712228884638</v>
      </c>
      <c r="D93" s="13">
        <f>D92-C92</f>
        <v>0.0264513668665391</v>
      </c>
      <c r="E93" s="13">
        <f t="shared" ref="E93:AK93" si="77">E92-D92</f>
        <v>0.045408179787559</v>
      </c>
      <c r="F93" s="13">
        <f t="shared" si="77"/>
        <v>0.0267000097150847</v>
      </c>
      <c r="G93" s="13">
        <f t="shared" si="77"/>
        <v>0.00980271785253828</v>
      </c>
      <c r="H93" s="13">
        <f t="shared" si="77"/>
        <v>0.00495037251553165</v>
      </c>
      <c r="I93" s="13">
        <f t="shared" si="77"/>
        <v>0.00497512437810932</v>
      </c>
      <c r="J93" s="13">
        <f t="shared" si="77"/>
        <v>0</v>
      </c>
      <c r="K93" s="13">
        <f t="shared" si="77"/>
        <v>0</v>
      </c>
      <c r="L93" s="13">
        <f t="shared" si="77"/>
        <v>0</v>
      </c>
      <c r="M93" s="13">
        <f t="shared" si="77"/>
        <v>0</v>
      </c>
      <c r="N93" s="13">
        <f t="shared" si="77"/>
        <v>0</v>
      </c>
      <c r="O93" s="13">
        <f t="shared" si="77"/>
        <v>0</v>
      </c>
      <c r="P93" s="13">
        <f t="shared" si="77"/>
        <v>0</v>
      </c>
      <c r="Q93" s="13">
        <f t="shared" si="77"/>
        <v>0</v>
      </c>
      <c r="R93" s="13">
        <f t="shared" si="77"/>
        <v>0</v>
      </c>
      <c r="S93" s="22">
        <f t="shared" si="77"/>
        <v>0</v>
      </c>
      <c r="T93" s="13">
        <f t="shared" si="77"/>
        <v>0</v>
      </c>
      <c r="U93" s="13">
        <f t="shared" si="77"/>
        <v>0</v>
      </c>
      <c r="V93" s="13">
        <f t="shared" si="77"/>
        <v>0</v>
      </c>
      <c r="W93" s="13">
        <f t="shared" si="77"/>
        <v>0</v>
      </c>
      <c r="X93" s="13">
        <f t="shared" si="77"/>
        <v>0</v>
      </c>
      <c r="Y93" s="13">
        <f t="shared" si="77"/>
        <v>0</v>
      </c>
      <c r="Z93" s="13">
        <f t="shared" si="77"/>
        <v>0</v>
      </c>
      <c r="AA93" s="13">
        <f t="shared" si="77"/>
        <v>0</v>
      </c>
      <c r="AB93" s="13">
        <f t="shared" si="77"/>
        <v>0</v>
      </c>
      <c r="AC93" s="13">
        <f t="shared" si="77"/>
        <v>0</v>
      </c>
      <c r="AD93" s="13">
        <f t="shared" si="77"/>
        <v>0</v>
      </c>
      <c r="AE93" s="13">
        <f t="shared" si="77"/>
        <v>0</v>
      </c>
      <c r="AF93" s="13">
        <f t="shared" si="77"/>
        <v>0</v>
      </c>
      <c r="AG93" s="13">
        <f t="shared" si="77"/>
        <v>0</v>
      </c>
      <c r="AH93" s="13">
        <f t="shared" si="77"/>
        <v>0</v>
      </c>
      <c r="AI93" s="13">
        <f t="shared" si="77"/>
        <v>0</v>
      </c>
      <c r="AJ93" s="13">
        <f t="shared" si="77"/>
        <v>0</v>
      </c>
      <c r="AK93" s="13">
        <f t="shared" si="77"/>
        <v>0</v>
      </c>
      <c r="AT93" s="18" t="s">
        <v>61</v>
      </c>
      <c r="AU93" s="19">
        <f>AU92</f>
        <v>0.850136942217879</v>
      </c>
      <c r="AV93" s="13">
        <f>AV92-AU92</f>
        <v>0.0317322152652947</v>
      </c>
      <c r="AW93" s="13">
        <f t="shared" ref="AW93:CC93" si="78">AW92-AV92</f>
        <v>0.0793682241734857</v>
      </c>
      <c r="AX93" s="13">
        <f t="shared" si="78"/>
        <v>0.0288371214496999</v>
      </c>
      <c r="AY93" s="13">
        <f t="shared" si="78"/>
        <v>0.00495037251553165</v>
      </c>
      <c r="AZ93" s="13">
        <f t="shared" si="78"/>
        <v>0.00497512437810932</v>
      </c>
      <c r="BA93" s="13">
        <f t="shared" si="78"/>
        <v>0</v>
      </c>
      <c r="BB93" s="13">
        <f t="shared" si="78"/>
        <v>0</v>
      </c>
      <c r="BC93" s="13">
        <f t="shared" si="78"/>
        <v>0</v>
      </c>
      <c r="BD93" s="13">
        <f t="shared" si="78"/>
        <v>0</v>
      </c>
      <c r="BE93" s="13">
        <f t="shared" si="78"/>
        <v>0</v>
      </c>
      <c r="BF93" s="13">
        <f t="shared" si="78"/>
        <v>0</v>
      </c>
      <c r="BG93" s="13">
        <f t="shared" si="78"/>
        <v>0</v>
      </c>
      <c r="BH93" s="13">
        <f t="shared" si="78"/>
        <v>0</v>
      </c>
      <c r="BI93" s="13">
        <f t="shared" si="78"/>
        <v>0</v>
      </c>
      <c r="BJ93" s="13">
        <f t="shared" si="78"/>
        <v>0</v>
      </c>
      <c r="BK93" s="22">
        <f t="shared" si="78"/>
        <v>0</v>
      </c>
      <c r="BL93" s="13">
        <f t="shared" si="78"/>
        <v>0</v>
      </c>
      <c r="BM93" s="13">
        <f t="shared" si="78"/>
        <v>0</v>
      </c>
      <c r="BN93" s="13">
        <f t="shared" si="78"/>
        <v>0</v>
      </c>
      <c r="BO93" s="13">
        <f t="shared" si="78"/>
        <v>0</v>
      </c>
      <c r="BP93" s="13">
        <f t="shared" si="78"/>
        <v>0</v>
      </c>
      <c r="BQ93" s="13">
        <f t="shared" si="78"/>
        <v>0</v>
      </c>
      <c r="BR93" s="13">
        <f t="shared" si="78"/>
        <v>0</v>
      </c>
      <c r="BS93" s="13">
        <f t="shared" si="78"/>
        <v>0</v>
      </c>
      <c r="BT93" s="13">
        <f t="shared" si="78"/>
        <v>0</v>
      </c>
      <c r="BU93" s="13">
        <f t="shared" si="78"/>
        <v>0</v>
      </c>
      <c r="BV93" s="13">
        <f t="shared" si="78"/>
        <v>0</v>
      </c>
      <c r="BW93" s="13">
        <f t="shared" si="78"/>
        <v>0</v>
      </c>
      <c r="BX93" s="13">
        <f t="shared" si="78"/>
        <v>0</v>
      </c>
      <c r="BY93" s="13">
        <f t="shared" si="78"/>
        <v>0</v>
      </c>
      <c r="BZ93" s="13">
        <f t="shared" si="78"/>
        <v>0</v>
      </c>
      <c r="CA93" s="13">
        <f t="shared" si="78"/>
        <v>0</v>
      </c>
      <c r="CB93" s="13">
        <f t="shared" si="78"/>
        <v>0</v>
      </c>
      <c r="CC93" s="13">
        <f t="shared" si="78"/>
        <v>0</v>
      </c>
      <c r="CD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ht="15" customHeight="1" outlineLevel="1" spans="2:125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T94" s="20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"/>
      <c r="CL94" s="20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</row>
    <row r="95" ht="15" customHeight="1" spans="62:81"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 ht="15" customHeight="1" spans="2:12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T96" s="6" t="s">
        <v>38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14" t="s">
        <v>22</v>
      </c>
      <c r="CC96" s="12"/>
      <c r="CL96" s="6" t="s">
        <v>38</v>
      </c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14" t="s">
        <v>22</v>
      </c>
      <c r="DU96" s="12"/>
    </row>
    <row r="97" ht="15" customHeight="1" outlineLevel="1" spans="2:12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T97" s="8" t="s">
        <v>23</v>
      </c>
      <c r="AU97" s="9" t="s">
        <v>24</v>
      </c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L97" s="8" t="s">
        <v>23</v>
      </c>
      <c r="CM97" s="9" t="s">
        <v>24</v>
      </c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</row>
    <row r="98" ht="15" customHeight="1" outlineLevel="1" spans="2:12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T98" s="9"/>
      <c r="AU98" s="9">
        <v>1</v>
      </c>
      <c r="AV98" s="9">
        <v>2</v>
      </c>
      <c r="AW98" s="9">
        <v>3</v>
      </c>
      <c r="AX98" s="9">
        <v>4</v>
      </c>
      <c r="AY98" s="9">
        <v>5</v>
      </c>
      <c r="AZ98" s="9">
        <v>6</v>
      </c>
      <c r="BA98" s="9">
        <v>7</v>
      </c>
      <c r="BB98" s="9">
        <v>8</v>
      </c>
      <c r="BC98" s="9">
        <v>9</v>
      </c>
      <c r="BD98" s="9">
        <v>10</v>
      </c>
      <c r="BE98" s="9">
        <v>11</v>
      </c>
      <c r="BF98" s="9">
        <v>12</v>
      </c>
      <c r="BG98" s="9">
        <v>13</v>
      </c>
      <c r="BH98" s="9">
        <v>14</v>
      </c>
      <c r="BI98" s="9">
        <v>15</v>
      </c>
      <c r="BJ98" s="9">
        <v>16</v>
      </c>
      <c r="BK98" s="9">
        <v>17</v>
      </c>
      <c r="BL98" s="9">
        <v>18</v>
      </c>
      <c r="BM98" s="9">
        <v>19</v>
      </c>
      <c r="BN98" s="9">
        <v>20</v>
      </c>
      <c r="BO98" s="9">
        <v>21</v>
      </c>
      <c r="BP98" s="9">
        <v>22</v>
      </c>
      <c r="BQ98" s="9">
        <v>23</v>
      </c>
      <c r="BR98" s="9">
        <v>24</v>
      </c>
      <c r="BS98" s="9">
        <v>25</v>
      </c>
      <c r="BT98" s="9">
        <v>26</v>
      </c>
      <c r="BU98" s="9">
        <v>27</v>
      </c>
      <c r="BV98" s="9">
        <v>28</v>
      </c>
      <c r="BW98" s="9">
        <v>29</v>
      </c>
      <c r="BX98" s="9">
        <v>30</v>
      </c>
      <c r="BY98" s="9">
        <v>31</v>
      </c>
      <c r="BZ98" s="9">
        <v>32</v>
      </c>
      <c r="CA98" s="9">
        <v>33</v>
      </c>
      <c r="CB98" s="9">
        <v>34</v>
      </c>
      <c r="CC98" s="9">
        <v>35</v>
      </c>
      <c r="CL98" s="9"/>
      <c r="CM98" s="9">
        <v>1</v>
      </c>
      <c r="CN98" s="9">
        <v>2</v>
      </c>
      <c r="CO98" s="9">
        <v>3</v>
      </c>
      <c r="CP98" s="9">
        <v>4</v>
      </c>
      <c r="CQ98" s="9">
        <v>5</v>
      </c>
      <c r="CR98" s="9">
        <v>6</v>
      </c>
      <c r="CS98" s="9">
        <v>7</v>
      </c>
      <c r="CT98" s="9">
        <v>8</v>
      </c>
      <c r="CU98" s="9">
        <v>9</v>
      </c>
      <c r="CV98" s="9">
        <v>10</v>
      </c>
      <c r="CW98" s="9">
        <v>11</v>
      </c>
      <c r="CX98" s="9">
        <v>12</v>
      </c>
      <c r="CY98" s="9">
        <v>13</v>
      </c>
      <c r="CZ98" s="9">
        <v>14</v>
      </c>
      <c r="DA98" s="9">
        <v>15</v>
      </c>
      <c r="DB98" s="9">
        <v>16</v>
      </c>
      <c r="DC98" s="9">
        <v>17</v>
      </c>
      <c r="DD98" s="9">
        <v>18</v>
      </c>
      <c r="DE98" s="9">
        <v>19</v>
      </c>
      <c r="DF98" s="9">
        <v>20</v>
      </c>
      <c r="DG98" s="9">
        <v>21</v>
      </c>
      <c r="DH98" s="9">
        <v>22</v>
      </c>
      <c r="DI98" s="9">
        <v>23</v>
      </c>
      <c r="DJ98" s="9">
        <v>24</v>
      </c>
      <c r="DK98" s="9">
        <v>25</v>
      </c>
      <c r="DL98" s="9">
        <v>26</v>
      </c>
      <c r="DM98" s="9">
        <v>27</v>
      </c>
      <c r="DN98" s="9">
        <v>28</v>
      </c>
      <c r="DO98" s="9">
        <v>29</v>
      </c>
      <c r="DP98" s="9">
        <v>30</v>
      </c>
      <c r="DQ98" s="9">
        <v>31</v>
      </c>
      <c r="DR98" s="9">
        <v>32</v>
      </c>
      <c r="DS98" s="9">
        <v>33</v>
      </c>
      <c r="DT98" s="9">
        <v>34</v>
      </c>
      <c r="DU98" s="9">
        <v>35</v>
      </c>
    </row>
    <row r="99" ht="15" customHeight="1" outlineLevel="1" spans="2:105">
      <c r="B99" s="10">
        <v>201606</v>
      </c>
      <c r="C99" s="11">
        <v>130018973.73</v>
      </c>
      <c r="D99" s="11">
        <v>16547071.28</v>
      </c>
      <c r="E99" s="11">
        <v>434795.94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T99" s="10">
        <v>201606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 t="s">
        <v>25</v>
      </c>
      <c r="CE99" s="11" t="s">
        <v>25</v>
      </c>
      <c r="CF99" s="11" t="s">
        <v>25</v>
      </c>
      <c r="CG99" s="11" t="s">
        <v>25</v>
      </c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ht="15" customHeight="1" outlineLevel="1" spans="2:105">
      <c r="B100" s="10">
        <v>201609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T100" s="10">
        <v>201609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 t="s">
        <v>25</v>
      </c>
      <c r="CD100" s="11" t="s">
        <v>25</v>
      </c>
      <c r="CE100" s="11" t="s">
        <v>25</v>
      </c>
      <c r="CF100" s="11" t="s">
        <v>25</v>
      </c>
      <c r="CG100" s="11" t="s">
        <v>25</v>
      </c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ht="15" customHeight="1" outlineLevel="1" spans="2:105">
      <c r="B101" s="10">
        <v>201612</v>
      </c>
      <c r="C101" s="11">
        <v>0</v>
      </c>
      <c r="D101" s="11">
        <v>447912.54</v>
      </c>
      <c r="E101" s="11">
        <v>890158.3</v>
      </c>
      <c r="F101" s="11">
        <v>135500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T101" s="10">
        <v>201612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 t="s">
        <v>25</v>
      </c>
      <c r="CC101" s="11" t="s">
        <v>25</v>
      </c>
      <c r="CD101" s="11" t="s">
        <v>25</v>
      </c>
      <c r="CE101" s="11" t="s">
        <v>25</v>
      </c>
      <c r="CF101" s="11" t="s">
        <v>25</v>
      </c>
      <c r="CG101" s="11" t="s">
        <v>25</v>
      </c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ht="15" customHeight="1" outlineLevel="1" spans="2:105">
      <c r="B102" s="10">
        <v>201703</v>
      </c>
      <c r="C102" s="11">
        <v>433447.31</v>
      </c>
      <c r="D102" s="11">
        <v>3158491.17</v>
      </c>
      <c r="E102" s="11">
        <v>829033.24</v>
      </c>
      <c r="F102" s="11">
        <v>22000</v>
      </c>
      <c r="G102" s="11">
        <v>22000</v>
      </c>
      <c r="H102" s="11">
        <v>22000</v>
      </c>
      <c r="I102" s="11">
        <v>22000</v>
      </c>
      <c r="J102" s="11">
        <v>22000</v>
      </c>
      <c r="K102" s="11">
        <v>22000</v>
      </c>
      <c r="L102" s="11">
        <v>9287.32</v>
      </c>
      <c r="M102" s="11">
        <v>9287.32</v>
      </c>
      <c r="N102" s="11">
        <v>9287.32</v>
      </c>
      <c r="O102" s="11">
        <v>9287.32</v>
      </c>
      <c r="P102" s="11">
        <v>9287.32</v>
      </c>
      <c r="Q102" s="11">
        <v>9287.32</v>
      </c>
      <c r="R102" s="11">
        <v>9287.32</v>
      </c>
      <c r="S102" s="11">
        <v>9287.32</v>
      </c>
      <c r="T102" s="11">
        <v>9287.32</v>
      </c>
      <c r="U102" s="11">
        <v>9287.32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T102" s="10">
        <v>201703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 t="s">
        <v>25</v>
      </c>
      <c r="CB102" s="11" t="s">
        <v>25</v>
      </c>
      <c r="CC102" s="11" t="s">
        <v>25</v>
      </c>
      <c r="CD102" s="11" t="s">
        <v>25</v>
      </c>
      <c r="CE102" s="11" t="s">
        <v>25</v>
      </c>
      <c r="CF102" s="11" t="s">
        <v>25</v>
      </c>
      <c r="CG102" s="11" t="s">
        <v>25</v>
      </c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ht="15" customHeight="1" outlineLevel="1" spans="2:105">
      <c r="B103" s="10">
        <v>201706</v>
      </c>
      <c r="C103" s="11">
        <v>204226933.39</v>
      </c>
      <c r="D103" s="11">
        <v>24095379.39</v>
      </c>
      <c r="E103" s="11">
        <v>678867.59</v>
      </c>
      <c r="F103" s="11">
        <v>678867.59</v>
      </c>
      <c r="G103" s="11">
        <v>678867.59</v>
      </c>
      <c r="H103" s="11">
        <v>697153.87</v>
      </c>
      <c r="I103" s="11">
        <v>697153.87</v>
      </c>
      <c r="J103" s="11">
        <v>697153.87</v>
      </c>
      <c r="K103" s="11">
        <v>620748.58</v>
      </c>
      <c r="L103" s="11">
        <v>620748.58</v>
      </c>
      <c r="M103" s="11">
        <v>620748.58</v>
      </c>
      <c r="N103" s="11">
        <v>620748.58</v>
      </c>
      <c r="O103" s="11">
        <v>620748.58</v>
      </c>
      <c r="P103" s="11">
        <v>620748.58</v>
      </c>
      <c r="Q103" s="11">
        <v>620748.58</v>
      </c>
      <c r="R103" s="11">
        <v>620748.58</v>
      </c>
      <c r="S103" s="11">
        <v>620748.58</v>
      </c>
      <c r="T103" s="11">
        <v>613959.39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T103" s="10">
        <v>201706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 t="s">
        <v>25</v>
      </c>
      <c r="CA103" s="11" t="s">
        <v>25</v>
      </c>
      <c r="CB103" s="11" t="s">
        <v>25</v>
      </c>
      <c r="CC103" s="11" t="s">
        <v>25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ht="15" customHeight="1" outlineLevel="1" spans="2:105">
      <c r="B104" s="10">
        <v>201709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T104" s="10">
        <v>201709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 t="s">
        <v>25</v>
      </c>
      <c r="BZ104" s="11" t="s">
        <v>25</v>
      </c>
      <c r="CA104" s="11" t="s">
        <v>25</v>
      </c>
      <c r="CB104" s="11" t="s">
        <v>25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ht="15" customHeight="1" outlineLevel="1" spans="2:105">
      <c r="B105" s="10">
        <v>201712</v>
      </c>
      <c r="C105" s="11">
        <v>0</v>
      </c>
      <c r="D105" s="11">
        <v>8810.35</v>
      </c>
      <c r="E105" s="11">
        <v>184438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T105" s="10">
        <v>201712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 t="s">
        <v>25</v>
      </c>
      <c r="BY105" s="11" t="s">
        <v>25</v>
      </c>
      <c r="BZ105" s="11" t="s">
        <v>25</v>
      </c>
      <c r="CA105" s="11" t="s">
        <v>25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ht="15" customHeight="1" outlineLevel="1" spans="2:105">
      <c r="B106" s="10">
        <v>201803</v>
      </c>
      <c r="C106" s="11">
        <v>146273.97</v>
      </c>
      <c r="D106" s="11">
        <v>8427644.34</v>
      </c>
      <c r="E106" s="11">
        <v>28000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T106" s="10">
        <v>201803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 t="s">
        <v>25</v>
      </c>
      <c r="BX106" s="11" t="s">
        <v>25</v>
      </c>
      <c r="BY106" s="11" t="s">
        <v>25</v>
      </c>
      <c r="BZ106" s="11" t="s">
        <v>25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ht="15" customHeight="1" outlineLevel="1" spans="2:105">
      <c r="B107" s="10">
        <v>201806</v>
      </c>
      <c r="C107" s="11">
        <v>320976608.34</v>
      </c>
      <c r="D107" s="11">
        <v>1968775.56</v>
      </c>
      <c r="E107" s="11">
        <v>261130.5</v>
      </c>
      <c r="F107" s="11">
        <v>100730.5</v>
      </c>
      <c r="G107" s="11">
        <v>-45530.5</v>
      </c>
      <c r="H107" s="11">
        <v>-45530.5</v>
      </c>
      <c r="I107" s="11">
        <v>-45530.5</v>
      </c>
      <c r="J107" s="11">
        <v>-45530.5</v>
      </c>
      <c r="K107" s="11">
        <v>-45530.5</v>
      </c>
      <c r="L107" s="11">
        <v>-45530.5</v>
      </c>
      <c r="M107" s="11">
        <v>-45530.5</v>
      </c>
      <c r="N107" s="11">
        <v>-45530.5</v>
      </c>
      <c r="O107" s="11">
        <v>-45530.5</v>
      </c>
      <c r="P107" s="11">
        <v>-45530.5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T107" s="10">
        <v>201806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 t="s">
        <v>25</v>
      </c>
      <c r="BW107" s="11" t="s">
        <v>25</v>
      </c>
      <c r="BX107" s="11" t="s">
        <v>25</v>
      </c>
      <c r="BY107" s="11" t="s">
        <v>25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ht="15" customHeight="1" outlineLevel="1" spans="2:105">
      <c r="B108" s="10">
        <v>201809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T108" s="10">
        <v>201809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 t="s">
        <v>25</v>
      </c>
      <c r="BV108" s="11" t="s">
        <v>25</v>
      </c>
      <c r="BW108" s="11" t="s">
        <v>25</v>
      </c>
      <c r="BX108" s="11" t="s">
        <v>25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ht="15" customHeight="1" outlineLevel="1" spans="2:105">
      <c r="B109" s="10">
        <v>201812</v>
      </c>
      <c r="C109" s="11">
        <v>0</v>
      </c>
      <c r="D109" s="11">
        <v>43320.8</v>
      </c>
      <c r="E109" s="11">
        <v>71750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T109" s="10">
        <v>201812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 t="s">
        <v>25</v>
      </c>
      <c r="BU109" s="11" t="s">
        <v>25</v>
      </c>
      <c r="BV109" s="11" t="s">
        <v>25</v>
      </c>
      <c r="BW109" s="11" t="s">
        <v>25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ht="15" customHeight="1" outlineLevel="1" spans="2:105">
      <c r="B110" s="10">
        <v>201903</v>
      </c>
      <c r="C110" s="11">
        <v>607355.34</v>
      </c>
      <c r="D110" s="11">
        <v>29978495.67</v>
      </c>
      <c r="E110" s="11">
        <v>5004</v>
      </c>
      <c r="F110" s="11">
        <v>320</v>
      </c>
      <c r="G110" s="11">
        <v>320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T110" s="10">
        <v>201903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 t="s">
        <v>25</v>
      </c>
      <c r="BT110" s="11" t="s">
        <v>25</v>
      </c>
      <c r="BU110" s="11" t="s">
        <v>25</v>
      </c>
      <c r="BV110" s="11" t="s">
        <v>25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ht="15" customHeight="1" outlineLevel="1" spans="2:105">
      <c r="B111" s="10">
        <v>201906</v>
      </c>
      <c r="C111" s="11">
        <v>102256764.27</v>
      </c>
      <c r="D111" s="11">
        <v>961217.71</v>
      </c>
      <c r="E111" s="11">
        <v>3205217.71</v>
      </c>
      <c r="F111" s="11">
        <v>1705217.71</v>
      </c>
      <c r="G111" s="11">
        <v>1650504.91</v>
      </c>
      <c r="H111" s="11">
        <v>1650504.91</v>
      </c>
      <c r="I111" s="11">
        <v>504.91</v>
      </c>
      <c r="J111" s="11">
        <v>504.91</v>
      </c>
      <c r="K111" s="11">
        <v>504.91</v>
      </c>
      <c r="L111" s="11">
        <v>504.91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T111" s="10">
        <v>201906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 t="s">
        <v>25</v>
      </c>
      <c r="BS111" s="11" t="s">
        <v>25</v>
      </c>
      <c r="BT111" s="11" t="s">
        <v>25</v>
      </c>
      <c r="BU111" s="11" t="s">
        <v>25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ht="15" customHeight="1" outlineLevel="1" spans="2:105">
      <c r="B112" s="10">
        <v>201909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T112" s="10">
        <v>201909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 t="s">
        <v>25</v>
      </c>
      <c r="BR112" s="11" t="s">
        <v>25</v>
      </c>
      <c r="BS112" s="11" t="s">
        <v>25</v>
      </c>
      <c r="BT112" s="11" t="s">
        <v>25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ht="15" customHeight="1" outlineLevel="1" spans="2:105">
      <c r="B113" s="10">
        <v>201912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T113" s="10">
        <v>201912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 t="s">
        <v>25</v>
      </c>
      <c r="BQ113" s="11" t="s">
        <v>25</v>
      </c>
      <c r="BR113" s="11" t="s">
        <v>25</v>
      </c>
      <c r="BS113" s="11" t="s">
        <v>25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ht="15" customHeight="1" outlineLevel="1" spans="2:105">
      <c r="B114" s="10">
        <v>202003</v>
      </c>
      <c r="C114" s="11">
        <v>154096.55</v>
      </c>
      <c r="D114" s="11">
        <v>13631612.32</v>
      </c>
      <c r="E114" s="11">
        <v>9200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T114" s="10">
        <v>202003</v>
      </c>
      <c r="AU114" s="11">
        <v>46228.95</v>
      </c>
      <c r="AV114" s="11">
        <v>4089483.83</v>
      </c>
      <c r="AW114" s="11">
        <v>2760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 t="s">
        <v>25</v>
      </c>
      <c r="BP114" s="11" t="s">
        <v>25</v>
      </c>
      <c r="BQ114" s="11" t="s">
        <v>25</v>
      </c>
      <c r="BR114" s="11" t="s">
        <v>25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ht="15" customHeight="1" outlineLevel="1" spans="2:105">
      <c r="B115" s="10">
        <v>202006</v>
      </c>
      <c r="C115" s="11">
        <v>129909321.49</v>
      </c>
      <c r="D115" s="11">
        <v>914097</v>
      </c>
      <c r="E115" s="11">
        <v>18100</v>
      </c>
      <c r="F115" s="11">
        <v>18100</v>
      </c>
      <c r="G115" s="11">
        <v>18100</v>
      </c>
      <c r="H115" s="11">
        <v>18100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T115" s="10">
        <v>202006</v>
      </c>
      <c r="AU115" s="11">
        <v>38994116.03</v>
      </c>
      <c r="AV115" s="11">
        <v>274229.21</v>
      </c>
      <c r="AW115" s="11">
        <v>5430</v>
      </c>
      <c r="AX115" s="11">
        <v>5430</v>
      </c>
      <c r="AY115" s="11">
        <v>5430</v>
      </c>
      <c r="AZ115" s="11">
        <v>5430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 t="s">
        <v>25</v>
      </c>
      <c r="BO115" s="11" t="s">
        <v>25</v>
      </c>
      <c r="BP115" s="11" t="s">
        <v>25</v>
      </c>
      <c r="BQ115" s="11" t="s">
        <v>25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ht="15" customHeight="1" outlineLevel="1" spans="2:105">
      <c r="B116" s="10">
        <v>202009</v>
      </c>
      <c r="C116" s="11">
        <v>7806133.22</v>
      </c>
      <c r="D116" s="11">
        <v>64600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T116" s="10">
        <v>202009</v>
      </c>
      <c r="AU116" s="11">
        <v>2341840.15</v>
      </c>
      <c r="AV116" s="11">
        <v>19380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 t="s">
        <v>25</v>
      </c>
      <c r="BN116" s="11" t="s">
        <v>25</v>
      </c>
      <c r="BO116" s="11" t="s">
        <v>25</v>
      </c>
      <c r="BP116" s="11" t="s">
        <v>25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ht="15" customHeight="1" outlineLevel="1" spans="2:105">
      <c r="B117" s="10">
        <v>202012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T117" s="10">
        <v>202012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 t="s">
        <v>25</v>
      </c>
      <c r="BM117" s="11" t="s">
        <v>25</v>
      </c>
      <c r="BN117" s="11" t="s">
        <v>25</v>
      </c>
      <c r="BO117" s="11" t="s">
        <v>25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ht="15" customHeight="1" outlineLevel="1" spans="2:105">
      <c r="B118" s="10">
        <v>202103</v>
      </c>
      <c r="C118" s="11">
        <v>124445.43</v>
      </c>
      <c r="D118" s="11">
        <v>6194218.3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T118" s="10">
        <v>202103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 t="s">
        <v>25</v>
      </c>
      <c r="BL118" s="11" t="s">
        <v>25</v>
      </c>
      <c r="BM118" s="11" t="s">
        <v>25</v>
      </c>
      <c r="BN118" s="11" t="s">
        <v>25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ht="15" customHeight="1" outlineLevel="1" spans="2:105">
      <c r="B119" s="10">
        <v>202106</v>
      </c>
      <c r="C119" s="11">
        <v>215999433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T119" s="10">
        <v>202106</v>
      </c>
      <c r="AU119" s="11">
        <v>452654.94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 t="s">
        <v>25</v>
      </c>
      <c r="BK119" s="11" t="s">
        <v>25</v>
      </c>
      <c r="BL119" s="11" t="s">
        <v>25</v>
      </c>
      <c r="BM119" s="11" t="s">
        <v>25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ht="15" customHeight="1" outlineLevel="1" spans="2:105">
      <c r="B120" s="10">
        <v>202109</v>
      </c>
      <c r="C120" s="11">
        <v>6544700.2</v>
      </c>
      <c r="D120" s="11">
        <v>225339</v>
      </c>
      <c r="E120" s="11">
        <v>360000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T120" s="10">
        <v>202109</v>
      </c>
      <c r="AU120" s="11">
        <v>1308939.91</v>
      </c>
      <c r="AV120" s="11">
        <v>45067.8</v>
      </c>
      <c r="AW120" s="11">
        <v>72000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 t="s">
        <v>25</v>
      </c>
      <c r="BJ120" s="11" t="s">
        <v>25</v>
      </c>
      <c r="BK120" s="11" t="s">
        <v>25</v>
      </c>
      <c r="BL120" s="11" t="s">
        <v>25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ht="15" customHeight="1" outlineLevel="1" spans="2:105">
      <c r="B121" s="10">
        <v>202112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T121" s="10">
        <v>202112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 t="s">
        <v>25</v>
      </c>
      <c r="BI121" s="11" t="s">
        <v>25</v>
      </c>
      <c r="BJ121" s="11" t="s">
        <v>25</v>
      </c>
      <c r="BK121" s="11" t="s">
        <v>25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ht="15" customHeight="1" outlineLevel="1" spans="2:105">
      <c r="B122" s="10">
        <v>202203</v>
      </c>
      <c r="C122" s="11">
        <v>1910000</v>
      </c>
      <c r="D122" s="11">
        <v>23400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T122" s="10">
        <v>202203</v>
      </c>
      <c r="AU122" s="11">
        <v>381999.98</v>
      </c>
      <c r="AV122" s="11">
        <v>4680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 t="s">
        <v>25</v>
      </c>
      <c r="BH122" s="11" t="s">
        <v>25</v>
      </c>
      <c r="BI122" s="11" t="s">
        <v>25</v>
      </c>
      <c r="BJ122" s="11" t="s">
        <v>25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ht="15" customHeight="1" outlineLevel="1" spans="2:105">
      <c r="B123" s="10">
        <v>202206</v>
      </c>
      <c r="C123" s="11">
        <v>51604879.5</v>
      </c>
      <c r="D123" s="11">
        <v>145614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T123" s="10">
        <v>202206</v>
      </c>
      <c r="AU123" s="11">
        <v>10375830.92</v>
      </c>
      <c r="AV123" s="11">
        <v>29122.8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 t="s">
        <v>25</v>
      </c>
      <c r="BG123" s="11" t="s">
        <v>25</v>
      </c>
      <c r="BH123" s="11" t="s">
        <v>25</v>
      </c>
      <c r="BI123" s="11" t="s">
        <v>25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ht="15" customHeight="1" outlineLevel="1" spans="2:105">
      <c r="B124" s="10">
        <v>202209</v>
      </c>
      <c r="C124" s="11">
        <v>501626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T124" s="10">
        <v>202209</v>
      </c>
      <c r="AU124" s="11">
        <v>100325.2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 t="s">
        <v>25</v>
      </c>
      <c r="BF124" s="11" t="s">
        <v>25</v>
      </c>
      <c r="BG124" s="11" t="s">
        <v>25</v>
      </c>
      <c r="BH124" s="11" t="s">
        <v>25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ht="15" customHeight="1" outlineLevel="1" spans="2:105">
      <c r="B125" s="10">
        <v>202212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T125" s="10">
        <v>202212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 t="s">
        <v>25</v>
      </c>
      <c r="BE125" s="11" t="s">
        <v>25</v>
      </c>
      <c r="BF125" s="11" t="s">
        <v>25</v>
      </c>
      <c r="BG125" s="11" t="s">
        <v>25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ht="15" customHeight="1" outlineLevel="1" spans="2:105">
      <c r="B126" s="10">
        <v>202303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T126" s="10">
        <v>202303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 t="s">
        <v>25</v>
      </c>
      <c r="BD126" s="11" t="s">
        <v>25</v>
      </c>
      <c r="BE126" s="11" t="s">
        <v>25</v>
      </c>
      <c r="BF126" s="11" t="s">
        <v>25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ht="15" customHeight="1" outlineLevel="1" spans="2:105">
      <c r="B127" s="10">
        <v>202306</v>
      </c>
      <c r="C127" s="11">
        <v>154257498.15</v>
      </c>
      <c r="D127" s="11">
        <v>483571.68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T127" s="10">
        <v>202306</v>
      </c>
      <c r="AU127" s="11">
        <v>30851499.51</v>
      </c>
      <c r="AV127" s="11">
        <v>96714.33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 t="s">
        <v>25</v>
      </c>
      <c r="BC127" s="11" t="s">
        <v>25</v>
      </c>
      <c r="BD127" s="11" t="s">
        <v>25</v>
      </c>
      <c r="BE127" s="11" t="s">
        <v>25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ht="15" customHeight="1" outlineLevel="1" spans="2:105">
      <c r="B128" s="10">
        <v>202309</v>
      </c>
      <c r="C128" s="11">
        <v>1409849</v>
      </c>
      <c r="D128" s="11">
        <v>4082.4</v>
      </c>
      <c r="E128" s="11">
        <v>0</v>
      </c>
      <c r="F128" s="11">
        <v>0</v>
      </c>
      <c r="G128" s="11">
        <v>0</v>
      </c>
      <c r="H128" s="11">
        <v>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T128" s="10">
        <v>202309</v>
      </c>
      <c r="AU128" s="11">
        <v>281969.8</v>
      </c>
      <c r="AV128" s="11">
        <v>816.48</v>
      </c>
      <c r="AW128" s="11">
        <v>0</v>
      </c>
      <c r="AX128" s="11">
        <v>0</v>
      </c>
      <c r="AY128" s="11">
        <v>0</v>
      </c>
      <c r="AZ128" s="11">
        <v>0</v>
      </c>
      <c r="BA128" s="11" t="s">
        <v>25</v>
      </c>
      <c r="BB128" s="11" t="s">
        <v>25</v>
      </c>
      <c r="BC128" s="11" t="s">
        <v>25</v>
      </c>
      <c r="BD128" s="11" t="s">
        <v>25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ht="15" customHeight="1" outlineLevel="1" spans="2:105">
      <c r="B129" s="10">
        <v>202312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T129" s="10">
        <v>202312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 t="s">
        <v>25</v>
      </c>
      <c r="BA129" s="11" t="s">
        <v>25</v>
      </c>
      <c r="BB129" s="11" t="s">
        <v>25</v>
      </c>
      <c r="BC129" s="11" t="s">
        <v>25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ht="15" customHeight="1" outlineLevel="1" spans="2:105">
      <c r="B130" s="10">
        <v>202403</v>
      </c>
      <c r="C130" s="11">
        <v>0</v>
      </c>
      <c r="D130" s="11">
        <v>0</v>
      </c>
      <c r="E130" s="11">
        <v>0</v>
      </c>
      <c r="F130" s="11">
        <v>0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T130" s="10">
        <v>202403</v>
      </c>
      <c r="AU130" s="11">
        <v>0</v>
      </c>
      <c r="AV130" s="11">
        <v>0</v>
      </c>
      <c r="AW130" s="11">
        <v>0</v>
      </c>
      <c r="AX130" s="11">
        <v>0</v>
      </c>
      <c r="AY130" s="11" t="s">
        <v>25</v>
      </c>
      <c r="AZ130" s="11" t="s">
        <v>25</v>
      </c>
      <c r="BA130" s="11" t="s">
        <v>25</v>
      </c>
      <c r="BB130" s="11" t="s">
        <v>25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ht="15" customHeight="1" outlineLevel="1" spans="2:105">
      <c r="B131" s="10">
        <v>202406</v>
      </c>
      <c r="C131" s="11">
        <v>33128269</v>
      </c>
      <c r="D131" s="11">
        <v>1069623.89</v>
      </c>
      <c r="E131" s="11">
        <v>5523.6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T131" s="10">
        <v>202406</v>
      </c>
      <c r="AU131" s="11">
        <v>4999900.35</v>
      </c>
      <c r="AV131" s="11">
        <v>160443.59</v>
      </c>
      <c r="AW131" s="11">
        <v>828.54</v>
      </c>
      <c r="AX131" s="11" t="s">
        <v>25</v>
      </c>
      <c r="AY131" s="11" t="s">
        <v>25</v>
      </c>
      <c r="AZ131" s="11" t="s">
        <v>25</v>
      </c>
      <c r="BA131" s="11" t="s">
        <v>25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ht="15" customHeight="1" outlineLevel="1" spans="2:105">
      <c r="B132" s="10">
        <v>202409</v>
      </c>
      <c r="C132" s="11">
        <v>33577.2</v>
      </c>
      <c r="D132" s="11">
        <v>0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T132" s="10">
        <v>202409</v>
      </c>
      <c r="AU132" s="11">
        <v>5036.58</v>
      </c>
      <c r="AV132" s="11">
        <v>0</v>
      </c>
      <c r="AW132" s="11" t="s">
        <v>25</v>
      </c>
      <c r="AX132" s="11" t="s">
        <v>25</v>
      </c>
      <c r="AY132" s="11" t="s">
        <v>25</v>
      </c>
      <c r="AZ132" s="11" t="s">
        <v>25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ht="15" customHeight="1" outlineLevel="1" spans="2:105">
      <c r="B133" s="10">
        <v>202412</v>
      </c>
      <c r="C133" s="11">
        <v>0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T133" s="10">
        <v>202412</v>
      </c>
      <c r="AU133" s="11">
        <v>0</v>
      </c>
      <c r="AV133" s="11" t="s">
        <v>25</v>
      </c>
      <c r="AW133" s="11" t="s">
        <v>25</v>
      </c>
      <c r="AX133" s="11" t="s">
        <v>25</v>
      </c>
      <c r="AY133" s="11" t="s">
        <v>25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ht="15" customHeight="1" spans="62:81"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</row>
    <row r="135" ht="15" customHeight="1" spans="2:12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T135" s="6" t="s">
        <v>39</v>
      </c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14" t="s">
        <v>22</v>
      </c>
      <c r="CC135" s="12"/>
      <c r="CL135" s="6" t="s">
        <v>39</v>
      </c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14" t="s">
        <v>22</v>
      </c>
      <c r="DU135" s="12"/>
    </row>
    <row r="136" ht="15" customHeight="1" outlineLevel="1" spans="2:12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T136" s="8" t="s">
        <v>23</v>
      </c>
      <c r="AU136" s="9" t="s">
        <v>24</v>
      </c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L136" s="8" t="s">
        <v>23</v>
      </c>
      <c r="CM136" s="9" t="s">
        <v>24</v>
      </c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</row>
    <row r="137" ht="15" customHeight="1" outlineLevel="1" spans="2:12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T137" s="9"/>
      <c r="AU137" s="9">
        <v>1</v>
      </c>
      <c r="AV137" s="9">
        <v>2</v>
      </c>
      <c r="AW137" s="9">
        <v>3</v>
      </c>
      <c r="AX137" s="9">
        <v>4</v>
      </c>
      <c r="AY137" s="9">
        <v>5</v>
      </c>
      <c r="AZ137" s="9">
        <v>6</v>
      </c>
      <c r="BA137" s="9">
        <v>7</v>
      </c>
      <c r="BB137" s="9">
        <v>8</v>
      </c>
      <c r="BC137" s="9">
        <v>9</v>
      </c>
      <c r="BD137" s="9">
        <v>10</v>
      </c>
      <c r="BE137" s="9">
        <v>11</v>
      </c>
      <c r="BF137" s="9">
        <v>12</v>
      </c>
      <c r="BG137" s="9">
        <v>13</v>
      </c>
      <c r="BH137" s="9">
        <v>14</v>
      </c>
      <c r="BI137" s="9">
        <v>15</v>
      </c>
      <c r="BJ137" s="9">
        <v>16</v>
      </c>
      <c r="BK137" s="9">
        <v>17</v>
      </c>
      <c r="BL137" s="9">
        <v>18</v>
      </c>
      <c r="BM137" s="9">
        <v>19</v>
      </c>
      <c r="BN137" s="9">
        <v>20</v>
      </c>
      <c r="BO137" s="9">
        <v>21</v>
      </c>
      <c r="BP137" s="9">
        <v>22</v>
      </c>
      <c r="BQ137" s="9">
        <v>23</v>
      </c>
      <c r="BR137" s="9">
        <v>24</v>
      </c>
      <c r="BS137" s="9">
        <v>25</v>
      </c>
      <c r="BT137" s="9">
        <v>26</v>
      </c>
      <c r="BU137" s="9">
        <v>27</v>
      </c>
      <c r="BV137" s="9">
        <v>28</v>
      </c>
      <c r="BW137" s="9">
        <v>29</v>
      </c>
      <c r="BX137" s="9">
        <v>30</v>
      </c>
      <c r="BY137" s="9">
        <v>31</v>
      </c>
      <c r="BZ137" s="9">
        <v>32</v>
      </c>
      <c r="CA137" s="9">
        <v>33</v>
      </c>
      <c r="CB137" s="9">
        <v>34</v>
      </c>
      <c r="CC137" s="9">
        <v>35</v>
      </c>
      <c r="CL137" s="9"/>
      <c r="CM137" s="9">
        <v>1</v>
      </c>
      <c r="CN137" s="9">
        <v>2</v>
      </c>
      <c r="CO137" s="9">
        <v>3</v>
      </c>
      <c r="CP137" s="9">
        <v>4</v>
      </c>
      <c r="CQ137" s="9">
        <v>5</v>
      </c>
      <c r="CR137" s="9">
        <v>6</v>
      </c>
      <c r="CS137" s="9">
        <v>7</v>
      </c>
      <c r="CT137" s="9">
        <v>8</v>
      </c>
      <c r="CU137" s="9">
        <v>9</v>
      </c>
      <c r="CV137" s="9">
        <v>10</v>
      </c>
      <c r="CW137" s="9">
        <v>11</v>
      </c>
      <c r="CX137" s="9">
        <v>12</v>
      </c>
      <c r="CY137" s="9">
        <v>13</v>
      </c>
      <c r="CZ137" s="9">
        <v>14</v>
      </c>
      <c r="DA137" s="9">
        <v>15</v>
      </c>
      <c r="DB137" s="9">
        <v>16</v>
      </c>
      <c r="DC137" s="9">
        <v>17</v>
      </c>
      <c r="DD137" s="9">
        <v>18</v>
      </c>
      <c r="DE137" s="9">
        <v>19</v>
      </c>
      <c r="DF137" s="9">
        <v>20</v>
      </c>
      <c r="DG137" s="9">
        <v>21</v>
      </c>
      <c r="DH137" s="9">
        <v>22</v>
      </c>
      <c r="DI137" s="9">
        <v>23</v>
      </c>
      <c r="DJ137" s="9">
        <v>24</v>
      </c>
      <c r="DK137" s="9">
        <v>25</v>
      </c>
      <c r="DL137" s="9">
        <v>26</v>
      </c>
      <c r="DM137" s="9">
        <v>27</v>
      </c>
      <c r="DN137" s="9">
        <v>28</v>
      </c>
      <c r="DO137" s="9">
        <v>29</v>
      </c>
      <c r="DP137" s="9">
        <v>30</v>
      </c>
      <c r="DQ137" s="9">
        <v>31</v>
      </c>
      <c r="DR137" s="9">
        <v>32</v>
      </c>
      <c r="DS137" s="9">
        <v>33</v>
      </c>
      <c r="DT137" s="9">
        <v>34</v>
      </c>
      <c r="DU137" s="9">
        <v>35</v>
      </c>
    </row>
    <row r="138" ht="15" customHeight="1" outlineLevel="1" spans="2:125">
      <c r="B138" s="10">
        <v>201506</v>
      </c>
      <c r="C138" s="11">
        <f t="shared" ref="C138:AK138" si="79">IF(C7="","",C7+C99)</f>
        <v>138751370.09</v>
      </c>
      <c r="D138" s="11">
        <f t="shared" si="79"/>
        <v>113937208.61</v>
      </c>
      <c r="E138" s="11">
        <f t="shared" si="79"/>
        <v>107224351.06</v>
      </c>
      <c r="F138" s="11">
        <f t="shared" si="79"/>
        <v>107220247.63</v>
      </c>
      <c r="G138" s="11">
        <f t="shared" si="79"/>
        <v>107220247.63</v>
      </c>
      <c r="H138" s="11">
        <f t="shared" si="79"/>
        <v>107198576.53</v>
      </c>
      <c r="I138" s="11">
        <f t="shared" si="79"/>
        <v>107198576.53</v>
      </c>
      <c r="J138" s="11">
        <f t="shared" si="79"/>
        <v>107198576.53</v>
      </c>
      <c r="K138" s="11">
        <f t="shared" si="79"/>
        <v>107198576.53</v>
      </c>
      <c r="L138" s="11">
        <f t="shared" si="79"/>
        <v>107198576.53</v>
      </c>
      <c r="M138" s="11">
        <f t="shared" si="79"/>
        <v>107198576.53</v>
      </c>
      <c r="N138" s="11">
        <f t="shared" si="79"/>
        <v>107198576.53</v>
      </c>
      <c r="O138" s="11">
        <f t="shared" si="79"/>
        <v>107198576.53</v>
      </c>
      <c r="P138" s="11">
        <f t="shared" si="79"/>
        <v>107198576.53</v>
      </c>
      <c r="Q138" s="11">
        <f t="shared" si="79"/>
        <v>107198576.53</v>
      </c>
      <c r="R138" s="11">
        <f t="shared" si="79"/>
        <v>107198576.53</v>
      </c>
      <c r="S138" s="11">
        <f t="shared" si="79"/>
        <v>107076302.85</v>
      </c>
      <c r="T138" s="11">
        <f t="shared" si="79"/>
        <v>107076302.85</v>
      </c>
      <c r="U138" s="11">
        <f t="shared" si="79"/>
        <v>107076302.85</v>
      </c>
      <c r="V138" s="11">
        <f t="shared" si="79"/>
        <v>107076302.85</v>
      </c>
      <c r="W138" s="11">
        <f t="shared" si="79"/>
        <v>107076302.85</v>
      </c>
      <c r="X138" s="11">
        <f t="shared" si="79"/>
        <v>107076302.85</v>
      </c>
      <c r="Y138" s="11">
        <f t="shared" si="79"/>
        <v>107076302.85</v>
      </c>
      <c r="Z138" s="11">
        <f t="shared" si="79"/>
        <v>107076302.85</v>
      </c>
      <c r="AA138" s="11">
        <f t="shared" si="79"/>
        <v>107076302.85</v>
      </c>
      <c r="AB138" s="11">
        <f t="shared" si="79"/>
        <v>107076302.85</v>
      </c>
      <c r="AC138" s="11">
        <f t="shared" si="79"/>
        <v>107076302.85</v>
      </c>
      <c r="AD138" s="11">
        <f t="shared" si="79"/>
        <v>107076302.85</v>
      </c>
      <c r="AE138" s="11">
        <f t="shared" si="79"/>
        <v>107076302.85</v>
      </c>
      <c r="AF138" s="11">
        <f t="shared" si="79"/>
        <v>107076302.85</v>
      </c>
      <c r="AG138" s="11">
        <f t="shared" si="79"/>
        <v>107076302.85</v>
      </c>
      <c r="AH138" s="11">
        <f t="shared" si="79"/>
        <v>107076302.85</v>
      </c>
      <c r="AI138" s="11">
        <f t="shared" si="79"/>
        <v>107076302.85</v>
      </c>
      <c r="AJ138" s="11">
        <f t="shared" si="79"/>
        <v>107076302.85</v>
      </c>
      <c r="AK138" s="11">
        <f t="shared" si="79"/>
        <v>107076302.85</v>
      </c>
      <c r="AT138" s="10">
        <v>201506</v>
      </c>
      <c r="AU138" s="11">
        <f t="shared" ref="AU138:CC138" si="80">IF(AU7="","",AU7+AU99)</f>
        <v>0</v>
      </c>
      <c r="AV138" s="11">
        <f t="shared" si="80"/>
        <v>0</v>
      </c>
      <c r="AW138" s="11">
        <f t="shared" si="80"/>
        <v>0</v>
      </c>
      <c r="AX138" s="11">
        <f t="shared" si="80"/>
        <v>0</v>
      </c>
      <c r="AY138" s="11">
        <f t="shared" si="80"/>
        <v>0</v>
      </c>
      <c r="AZ138" s="11">
        <f t="shared" si="80"/>
        <v>0</v>
      </c>
      <c r="BA138" s="11">
        <f t="shared" si="80"/>
        <v>0</v>
      </c>
      <c r="BB138" s="11">
        <f t="shared" si="80"/>
        <v>0</v>
      </c>
      <c r="BC138" s="11">
        <f t="shared" si="80"/>
        <v>0</v>
      </c>
      <c r="BD138" s="11">
        <f t="shared" si="80"/>
        <v>0</v>
      </c>
      <c r="BE138" s="11">
        <f t="shared" si="80"/>
        <v>0</v>
      </c>
      <c r="BF138" s="11">
        <f t="shared" si="80"/>
        <v>0</v>
      </c>
      <c r="BG138" s="11">
        <f t="shared" si="80"/>
        <v>0</v>
      </c>
      <c r="BH138" s="11">
        <f t="shared" si="80"/>
        <v>0</v>
      </c>
      <c r="BI138" s="11">
        <f t="shared" si="80"/>
        <v>0</v>
      </c>
      <c r="BJ138" s="11">
        <f t="shared" si="80"/>
        <v>0</v>
      </c>
      <c r="BK138" s="11">
        <f t="shared" si="80"/>
        <v>0</v>
      </c>
      <c r="BL138" s="11">
        <f t="shared" si="80"/>
        <v>0</v>
      </c>
      <c r="BM138" s="11">
        <f t="shared" si="80"/>
        <v>0</v>
      </c>
      <c r="BN138" s="11">
        <f t="shared" si="80"/>
        <v>0</v>
      </c>
      <c r="BO138" s="11">
        <f t="shared" si="80"/>
        <v>0</v>
      </c>
      <c r="BP138" s="11">
        <f t="shared" si="80"/>
        <v>0</v>
      </c>
      <c r="BQ138" s="11">
        <f t="shared" si="80"/>
        <v>0</v>
      </c>
      <c r="BR138" s="11">
        <f t="shared" si="80"/>
        <v>0</v>
      </c>
      <c r="BS138" s="11">
        <f t="shared" si="80"/>
        <v>0</v>
      </c>
      <c r="BT138" s="11">
        <f t="shared" si="80"/>
        <v>0</v>
      </c>
      <c r="BU138" s="11">
        <f t="shared" si="80"/>
        <v>0</v>
      </c>
      <c r="BV138" s="11">
        <f t="shared" si="80"/>
        <v>0</v>
      </c>
      <c r="BW138" s="11">
        <f t="shared" si="80"/>
        <v>0</v>
      </c>
      <c r="BX138" s="11">
        <f t="shared" si="80"/>
        <v>0</v>
      </c>
      <c r="BY138" s="11">
        <f t="shared" si="80"/>
        <v>0</v>
      </c>
      <c r="BZ138" s="11">
        <f t="shared" si="80"/>
        <v>0</v>
      </c>
      <c r="CA138" s="11">
        <f t="shared" si="80"/>
        <v>0</v>
      </c>
      <c r="CB138" s="11">
        <f t="shared" si="80"/>
        <v>0</v>
      </c>
      <c r="CC138" s="11">
        <f t="shared" si="80"/>
        <v>0</v>
      </c>
      <c r="CL138" s="10">
        <v>201506</v>
      </c>
      <c r="CM138" s="11" t="str">
        <f t="shared" ref="CM138:DU138" si="81">IF(CM7="","",CM7+CM99)</f>
        <v/>
      </c>
      <c r="CN138" s="11" t="str">
        <f t="shared" si="81"/>
        <v/>
      </c>
      <c r="CO138" s="11" t="str">
        <f t="shared" si="81"/>
        <v/>
      </c>
      <c r="CP138" s="11" t="str">
        <f t="shared" si="81"/>
        <v/>
      </c>
      <c r="CQ138" s="11" t="str">
        <f t="shared" si="81"/>
        <v/>
      </c>
      <c r="CR138" s="11" t="str">
        <f t="shared" si="81"/>
        <v/>
      </c>
      <c r="CS138" s="11" t="str">
        <f t="shared" si="81"/>
        <v/>
      </c>
      <c r="CT138" s="11" t="str">
        <f t="shared" si="81"/>
        <v/>
      </c>
      <c r="CU138" s="11" t="str">
        <f t="shared" si="81"/>
        <v/>
      </c>
      <c r="CV138" s="11" t="str">
        <f t="shared" si="81"/>
        <v/>
      </c>
      <c r="CW138" s="11" t="str">
        <f t="shared" si="81"/>
        <v/>
      </c>
      <c r="CX138" s="11" t="str">
        <f t="shared" si="81"/>
        <v/>
      </c>
      <c r="CY138" s="11" t="str">
        <f t="shared" si="81"/>
        <v/>
      </c>
      <c r="CZ138" s="11" t="str">
        <f t="shared" si="81"/>
        <v/>
      </c>
      <c r="DA138" s="11" t="str">
        <f t="shared" si="81"/>
        <v/>
      </c>
      <c r="DB138" s="11" t="str">
        <f t="shared" si="81"/>
        <v/>
      </c>
      <c r="DC138" s="11" t="str">
        <f t="shared" si="81"/>
        <v/>
      </c>
      <c r="DD138" s="11" t="str">
        <f t="shared" si="81"/>
        <v/>
      </c>
      <c r="DE138" s="11" t="str">
        <f t="shared" si="81"/>
        <v/>
      </c>
      <c r="DF138" s="11" t="str">
        <f t="shared" si="81"/>
        <v/>
      </c>
      <c r="DG138" s="11" t="str">
        <f t="shared" si="81"/>
        <v/>
      </c>
      <c r="DH138" s="11" t="str">
        <f t="shared" si="81"/>
        <v/>
      </c>
      <c r="DI138" s="11" t="str">
        <f t="shared" si="81"/>
        <v/>
      </c>
      <c r="DJ138" s="11" t="str">
        <f t="shared" si="81"/>
        <v/>
      </c>
      <c r="DK138" s="11" t="str">
        <f t="shared" si="81"/>
        <v/>
      </c>
      <c r="DL138" s="11" t="str">
        <f t="shared" si="81"/>
        <v/>
      </c>
      <c r="DM138" s="11" t="str">
        <f t="shared" si="81"/>
        <v/>
      </c>
      <c r="DN138" s="11" t="str">
        <f t="shared" si="81"/>
        <v/>
      </c>
      <c r="DO138" s="11" t="str">
        <f t="shared" si="81"/>
        <v/>
      </c>
      <c r="DP138" s="11" t="str">
        <f t="shared" si="81"/>
        <v/>
      </c>
      <c r="DQ138" s="11" t="str">
        <f t="shared" si="81"/>
        <v/>
      </c>
      <c r="DR138" s="11" t="str">
        <f t="shared" si="81"/>
        <v/>
      </c>
      <c r="DS138" s="11" t="str">
        <f t="shared" si="81"/>
        <v/>
      </c>
      <c r="DT138" s="11" t="str">
        <f t="shared" si="81"/>
        <v/>
      </c>
      <c r="DU138" s="11" t="str">
        <f t="shared" si="81"/>
        <v/>
      </c>
    </row>
    <row r="139" ht="15" customHeight="1" outlineLevel="1" spans="2:125">
      <c r="B139" s="10">
        <v>201509</v>
      </c>
      <c r="C139" s="11">
        <f t="shared" ref="C139:AJ139" si="82">IF(C8="","",C8+C100)</f>
        <v>0</v>
      </c>
      <c r="D139" s="11">
        <f t="shared" si="82"/>
        <v>0</v>
      </c>
      <c r="E139" s="11">
        <f t="shared" si="82"/>
        <v>0</v>
      </c>
      <c r="F139" s="11">
        <f t="shared" si="82"/>
        <v>0</v>
      </c>
      <c r="G139" s="11">
        <f t="shared" si="82"/>
        <v>0</v>
      </c>
      <c r="H139" s="11">
        <f t="shared" si="82"/>
        <v>0</v>
      </c>
      <c r="I139" s="11">
        <f t="shared" si="82"/>
        <v>0</v>
      </c>
      <c r="J139" s="11">
        <f t="shared" si="82"/>
        <v>0</v>
      </c>
      <c r="K139" s="11">
        <f t="shared" si="82"/>
        <v>0</v>
      </c>
      <c r="L139" s="11">
        <f t="shared" si="82"/>
        <v>0</v>
      </c>
      <c r="M139" s="11">
        <f t="shared" si="82"/>
        <v>0</v>
      </c>
      <c r="N139" s="11">
        <f t="shared" si="82"/>
        <v>0</v>
      </c>
      <c r="O139" s="11">
        <f t="shared" si="82"/>
        <v>0</v>
      </c>
      <c r="P139" s="11">
        <f t="shared" si="82"/>
        <v>0</v>
      </c>
      <c r="Q139" s="11">
        <f t="shared" si="82"/>
        <v>0</v>
      </c>
      <c r="R139" s="11">
        <f t="shared" si="82"/>
        <v>0</v>
      </c>
      <c r="S139" s="11">
        <f t="shared" si="82"/>
        <v>0</v>
      </c>
      <c r="T139" s="11">
        <f t="shared" si="82"/>
        <v>0</v>
      </c>
      <c r="U139" s="11">
        <f t="shared" si="82"/>
        <v>0</v>
      </c>
      <c r="V139" s="11">
        <f t="shared" si="82"/>
        <v>0</v>
      </c>
      <c r="W139" s="11">
        <f t="shared" si="82"/>
        <v>0</v>
      </c>
      <c r="X139" s="11">
        <f t="shared" si="82"/>
        <v>0</v>
      </c>
      <c r="Y139" s="11">
        <f t="shared" si="82"/>
        <v>0</v>
      </c>
      <c r="Z139" s="11">
        <f t="shared" si="82"/>
        <v>0</v>
      </c>
      <c r="AA139" s="11">
        <f t="shared" si="82"/>
        <v>0</v>
      </c>
      <c r="AB139" s="11">
        <f t="shared" si="82"/>
        <v>0</v>
      </c>
      <c r="AC139" s="11">
        <f t="shared" si="82"/>
        <v>0</v>
      </c>
      <c r="AD139" s="11">
        <f t="shared" si="82"/>
        <v>0</v>
      </c>
      <c r="AE139" s="11">
        <f t="shared" si="82"/>
        <v>0</v>
      </c>
      <c r="AF139" s="11">
        <f t="shared" si="82"/>
        <v>0</v>
      </c>
      <c r="AG139" s="11">
        <f t="shared" si="82"/>
        <v>0</v>
      </c>
      <c r="AH139" s="11">
        <f t="shared" si="82"/>
        <v>0</v>
      </c>
      <c r="AI139" s="11">
        <f t="shared" si="82"/>
        <v>0</v>
      </c>
      <c r="AJ139" s="11">
        <f t="shared" si="82"/>
        <v>0</v>
      </c>
      <c r="AK139" s="11" t="s">
        <v>25</v>
      </c>
      <c r="AT139" s="10">
        <v>201509</v>
      </c>
      <c r="AU139" s="11">
        <f t="shared" ref="AU139:CB139" si="83">IF(AU8="","",AU8+AU100)</f>
        <v>0</v>
      </c>
      <c r="AV139" s="11">
        <f t="shared" si="83"/>
        <v>0</v>
      </c>
      <c r="AW139" s="11">
        <f t="shared" si="83"/>
        <v>0</v>
      </c>
      <c r="AX139" s="11">
        <f t="shared" si="83"/>
        <v>0</v>
      </c>
      <c r="AY139" s="11">
        <f t="shared" si="83"/>
        <v>0</v>
      </c>
      <c r="AZ139" s="11">
        <f t="shared" si="83"/>
        <v>0</v>
      </c>
      <c r="BA139" s="11">
        <f t="shared" si="83"/>
        <v>0</v>
      </c>
      <c r="BB139" s="11">
        <f t="shared" si="83"/>
        <v>0</v>
      </c>
      <c r="BC139" s="11">
        <f t="shared" si="83"/>
        <v>0</v>
      </c>
      <c r="BD139" s="11">
        <f t="shared" si="83"/>
        <v>0</v>
      </c>
      <c r="BE139" s="11">
        <f t="shared" si="83"/>
        <v>0</v>
      </c>
      <c r="BF139" s="11">
        <f t="shared" si="83"/>
        <v>0</v>
      </c>
      <c r="BG139" s="11">
        <f t="shared" si="83"/>
        <v>0</v>
      </c>
      <c r="BH139" s="11">
        <f t="shared" si="83"/>
        <v>0</v>
      </c>
      <c r="BI139" s="11">
        <f t="shared" si="83"/>
        <v>0</v>
      </c>
      <c r="BJ139" s="11">
        <f t="shared" si="83"/>
        <v>0</v>
      </c>
      <c r="BK139" s="11">
        <f t="shared" si="83"/>
        <v>0</v>
      </c>
      <c r="BL139" s="11">
        <f t="shared" si="83"/>
        <v>0</v>
      </c>
      <c r="BM139" s="11">
        <f t="shared" si="83"/>
        <v>0</v>
      </c>
      <c r="BN139" s="11">
        <f t="shared" si="83"/>
        <v>0</v>
      </c>
      <c r="BO139" s="11">
        <f t="shared" si="83"/>
        <v>0</v>
      </c>
      <c r="BP139" s="11">
        <f t="shared" si="83"/>
        <v>0</v>
      </c>
      <c r="BQ139" s="11">
        <f t="shared" si="83"/>
        <v>0</v>
      </c>
      <c r="BR139" s="11">
        <f t="shared" si="83"/>
        <v>0</v>
      </c>
      <c r="BS139" s="11">
        <f t="shared" si="83"/>
        <v>0</v>
      </c>
      <c r="BT139" s="11">
        <f t="shared" si="83"/>
        <v>0</v>
      </c>
      <c r="BU139" s="11">
        <f t="shared" si="83"/>
        <v>0</v>
      </c>
      <c r="BV139" s="11">
        <f t="shared" si="83"/>
        <v>0</v>
      </c>
      <c r="BW139" s="11">
        <f t="shared" si="83"/>
        <v>0</v>
      </c>
      <c r="BX139" s="11">
        <f t="shared" si="83"/>
        <v>0</v>
      </c>
      <c r="BY139" s="11">
        <f t="shared" si="83"/>
        <v>0</v>
      </c>
      <c r="BZ139" s="11">
        <f t="shared" si="83"/>
        <v>0</v>
      </c>
      <c r="CA139" s="11">
        <f t="shared" si="83"/>
        <v>0</v>
      </c>
      <c r="CB139" s="11">
        <f t="shared" si="83"/>
        <v>0</v>
      </c>
      <c r="CC139" s="11" t="s">
        <v>25</v>
      </c>
      <c r="CL139" s="10">
        <v>201509</v>
      </c>
      <c r="CM139" s="11" t="str">
        <f t="shared" ref="CM139:DT139" si="84">IF(CM8="","",CM8+CM100)</f>
        <v/>
      </c>
      <c r="CN139" s="11" t="str">
        <f t="shared" si="84"/>
        <v/>
      </c>
      <c r="CO139" s="11" t="str">
        <f t="shared" si="84"/>
        <v/>
      </c>
      <c r="CP139" s="11" t="str">
        <f t="shared" si="84"/>
        <v/>
      </c>
      <c r="CQ139" s="11" t="str">
        <f t="shared" si="84"/>
        <v/>
      </c>
      <c r="CR139" s="11" t="str">
        <f t="shared" si="84"/>
        <v/>
      </c>
      <c r="CS139" s="11" t="str">
        <f t="shared" si="84"/>
        <v/>
      </c>
      <c r="CT139" s="11" t="str">
        <f t="shared" si="84"/>
        <v/>
      </c>
      <c r="CU139" s="11" t="str">
        <f t="shared" si="84"/>
        <v/>
      </c>
      <c r="CV139" s="11" t="str">
        <f t="shared" si="84"/>
        <v/>
      </c>
      <c r="CW139" s="11" t="str">
        <f t="shared" si="84"/>
        <v/>
      </c>
      <c r="CX139" s="11" t="str">
        <f t="shared" si="84"/>
        <v/>
      </c>
      <c r="CY139" s="11" t="str">
        <f t="shared" si="84"/>
        <v/>
      </c>
      <c r="CZ139" s="11" t="str">
        <f t="shared" si="84"/>
        <v/>
      </c>
      <c r="DA139" s="11" t="str">
        <f t="shared" si="84"/>
        <v/>
      </c>
      <c r="DB139" s="11" t="str">
        <f t="shared" si="84"/>
        <v/>
      </c>
      <c r="DC139" s="11" t="str">
        <f t="shared" si="84"/>
        <v/>
      </c>
      <c r="DD139" s="11" t="str">
        <f t="shared" si="84"/>
        <v/>
      </c>
      <c r="DE139" s="11" t="str">
        <f t="shared" si="84"/>
        <v/>
      </c>
      <c r="DF139" s="11" t="str">
        <f t="shared" si="84"/>
        <v/>
      </c>
      <c r="DG139" s="11" t="str">
        <f t="shared" si="84"/>
        <v/>
      </c>
      <c r="DH139" s="11" t="str">
        <f t="shared" si="84"/>
        <v/>
      </c>
      <c r="DI139" s="11" t="str">
        <f t="shared" si="84"/>
        <v/>
      </c>
      <c r="DJ139" s="11" t="str">
        <f t="shared" si="84"/>
        <v/>
      </c>
      <c r="DK139" s="11" t="str">
        <f t="shared" si="84"/>
        <v/>
      </c>
      <c r="DL139" s="11" t="str">
        <f t="shared" si="84"/>
        <v/>
      </c>
      <c r="DM139" s="11" t="str">
        <f t="shared" si="84"/>
        <v/>
      </c>
      <c r="DN139" s="11" t="str">
        <f t="shared" si="84"/>
        <v/>
      </c>
      <c r="DO139" s="11" t="str">
        <f t="shared" si="84"/>
        <v/>
      </c>
      <c r="DP139" s="11" t="str">
        <f t="shared" si="84"/>
        <v/>
      </c>
      <c r="DQ139" s="11" t="str">
        <f t="shared" si="84"/>
        <v/>
      </c>
      <c r="DR139" s="11" t="str">
        <f t="shared" si="84"/>
        <v/>
      </c>
      <c r="DS139" s="11" t="str">
        <f t="shared" si="84"/>
        <v/>
      </c>
      <c r="DT139" s="11" t="str">
        <f t="shared" si="84"/>
        <v/>
      </c>
      <c r="DU139" s="11" t="s">
        <v>25</v>
      </c>
    </row>
    <row r="140" ht="15" customHeight="1" outlineLevel="1" spans="2:125">
      <c r="B140" s="10">
        <v>201512</v>
      </c>
      <c r="C140" s="11">
        <f t="shared" ref="C140:AI140" si="85">IF(C9="","",C9+C101)</f>
        <v>0</v>
      </c>
      <c r="D140" s="11">
        <f t="shared" si="85"/>
        <v>447912.54</v>
      </c>
      <c r="E140" s="11">
        <f t="shared" si="85"/>
        <v>890158.3</v>
      </c>
      <c r="F140" s="11">
        <f t="shared" si="85"/>
        <v>582002.09</v>
      </c>
      <c r="G140" s="11">
        <f t="shared" si="85"/>
        <v>446502.09</v>
      </c>
      <c r="H140" s="11">
        <f t="shared" si="85"/>
        <v>446502.09</v>
      </c>
      <c r="I140" s="11">
        <f t="shared" si="85"/>
        <v>446502.09</v>
      </c>
      <c r="J140" s="11">
        <f t="shared" si="85"/>
        <v>446502.09</v>
      </c>
      <c r="K140" s="11">
        <f t="shared" si="85"/>
        <v>446502.09</v>
      </c>
      <c r="L140" s="11">
        <f t="shared" si="85"/>
        <v>446502.09</v>
      </c>
      <c r="M140" s="11">
        <f t="shared" si="85"/>
        <v>446502.09</v>
      </c>
      <c r="N140" s="11">
        <f t="shared" si="85"/>
        <v>446502.09</v>
      </c>
      <c r="O140" s="11">
        <f t="shared" si="85"/>
        <v>446502.09</v>
      </c>
      <c r="P140" s="11">
        <f t="shared" si="85"/>
        <v>446502.09</v>
      </c>
      <c r="Q140" s="11">
        <f t="shared" si="85"/>
        <v>446502.09</v>
      </c>
      <c r="R140" s="11">
        <f t="shared" si="85"/>
        <v>446502.09</v>
      </c>
      <c r="S140" s="11">
        <f t="shared" si="85"/>
        <v>446502.09</v>
      </c>
      <c r="T140" s="11">
        <f t="shared" si="85"/>
        <v>446502.09</v>
      </c>
      <c r="U140" s="11">
        <f t="shared" si="85"/>
        <v>446502.09</v>
      </c>
      <c r="V140" s="11">
        <f t="shared" si="85"/>
        <v>446502.09</v>
      </c>
      <c r="W140" s="11">
        <f t="shared" si="85"/>
        <v>446502.09</v>
      </c>
      <c r="X140" s="11">
        <f t="shared" si="85"/>
        <v>446502.09</v>
      </c>
      <c r="Y140" s="11">
        <f t="shared" si="85"/>
        <v>446502.09</v>
      </c>
      <c r="Z140" s="11">
        <f t="shared" si="85"/>
        <v>446502.09</v>
      </c>
      <c r="AA140" s="11">
        <f t="shared" si="85"/>
        <v>446502.09</v>
      </c>
      <c r="AB140" s="11">
        <f t="shared" si="85"/>
        <v>446502.09</v>
      </c>
      <c r="AC140" s="11">
        <f t="shared" si="85"/>
        <v>446502.09</v>
      </c>
      <c r="AD140" s="11">
        <f t="shared" si="85"/>
        <v>446502.09</v>
      </c>
      <c r="AE140" s="11">
        <f t="shared" si="85"/>
        <v>446502.09</v>
      </c>
      <c r="AF140" s="11">
        <f t="shared" si="85"/>
        <v>446502.09</v>
      </c>
      <c r="AG140" s="11">
        <f t="shared" si="85"/>
        <v>446502.09</v>
      </c>
      <c r="AH140" s="11">
        <f t="shared" si="85"/>
        <v>446502.09</v>
      </c>
      <c r="AI140" s="11">
        <f t="shared" si="85"/>
        <v>446502.09</v>
      </c>
      <c r="AJ140" s="11" t="s">
        <v>25</v>
      </c>
      <c r="AK140" s="11" t="s">
        <v>25</v>
      </c>
      <c r="AT140" s="10">
        <v>201512</v>
      </c>
      <c r="AU140" s="11">
        <f t="shared" ref="AU140:CA140" si="86">IF(AU9="","",AU9+AU101)</f>
        <v>0</v>
      </c>
      <c r="AV140" s="11">
        <f t="shared" si="86"/>
        <v>0</v>
      </c>
      <c r="AW140" s="11">
        <f t="shared" si="86"/>
        <v>0</v>
      </c>
      <c r="AX140" s="11">
        <f t="shared" si="86"/>
        <v>0</v>
      </c>
      <c r="AY140" s="11">
        <f t="shared" si="86"/>
        <v>0</v>
      </c>
      <c r="AZ140" s="11">
        <f t="shared" si="86"/>
        <v>0</v>
      </c>
      <c r="BA140" s="11">
        <f t="shared" si="86"/>
        <v>0</v>
      </c>
      <c r="BB140" s="11">
        <f t="shared" si="86"/>
        <v>0</v>
      </c>
      <c r="BC140" s="11">
        <f t="shared" si="86"/>
        <v>0</v>
      </c>
      <c r="BD140" s="11">
        <f t="shared" si="86"/>
        <v>0</v>
      </c>
      <c r="BE140" s="11">
        <f t="shared" si="86"/>
        <v>0</v>
      </c>
      <c r="BF140" s="11">
        <f t="shared" si="86"/>
        <v>0</v>
      </c>
      <c r="BG140" s="11">
        <f t="shared" si="86"/>
        <v>0</v>
      </c>
      <c r="BH140" s="11">
        <f t="shared" si="86"/>
        <v>0</v>
      </c>
      <c r="BI140" s="11">
        <f t="shared" si="86"/>
        <v>0</v>
      </c>
      <c r="BJ140" s="11">
        <f t="shared" si="86"/>
        <v>0</v>
      </c>
      <c r="BK140" s="11">
        <f t="shared" si="86"/>
        <v>0</v>
      </c>
      <c r="BL140" s="11">
        <f t="shared" si="86"/>
        <v>0</v>
      </c>
      <c r="BM140" s="11">
        <f t="shared" si="86"/>
        <v>0</v>
      </c>
      <c r="BN140" s="11">
        <f t="shared" si="86"/>
        <v>0</v>
      </c>
      <c r="BO140" s="11">
        <f t="shared" si="86"/>
        <v>0</v>
      </c>
      <c r="BP140" s="11">
        <f t="shared" si="86"/>
        <v>0</v>
      </c>
      <c r="BQ140" s="11">
        <f t="shared" si="86"/>
        <v>0</v>
      </c>
      <c r="BR140" s="11">
        <f t="shared" si="86"/>
        <v>0</v>
      </c>
      <c r="BS140" s="11">
        <f t="shared" si="86"/>
        <v>0</v>
      </c>
      <c r="BT140" s="11">
        <f t="shared" si="86"/>
        <v>0</v>
      </c>
      <c r="BU140" s="11">
        <f t="shared" si="86"/>
        <v>0</v>
      </c>
      <c r="BV140" s="11">
        <f t="shared" si="86"/>
        <v>0</v>
      </c>
      <c r="BW140" s="11">
        <f t="shared" si="86"/>
        <v>0</v>
      </c>
      <c r="BX140" s="11">
        <f t="shared" si="86"/>
        <v>0</v>
      </c>
      <c r="BY140" s="11">
        <f t="shared" si="86"/>
        <v>0</v>
      </c>
      <c r="BZ140" s="11">
        <f t="shared" si="86"/>
        <v>0</v>
      </c>
      <c r="CA140" s="11">
        <f t="shared" si="86"/>
        <v>0</v>
      </c>
      <c r="CB140" s="11" t="s">
        <v>25</v>
      </c>
      <c r="CC140" s="11" t="s">
        <v>25</v>
      </c>
      <c r="CL140" s="10">
        <v>201512</v>
      </c>
      <c r="CM140" s="11" t="str">
        <f t="shared" ref="CM140:DS140" si="87">IF(CM9="","",CM9+CM101)</f>
        <v/>
      </c>
      <c r="CN140" s="11" t="str">
        <f t="shared" si="87"/>
        <v/>
      </c>
      <c r="CO140" s="11" t="str">
        <f t="shared" si="87"/>
        <v/>
      </c>
      <c r="CP140" s="11" t="str">
        <f t="shared" si="87"/>
        <v/>
      </c>
      <c r="CQ140" s="11" t="str">
        <f t="shared" si="87"/>
        <v/>
      </c>
      <c r="CR140" s="11" t="str">
        <f t="shared" si="87"/>
        <v/>
      </c>
      <c r="CS140" s="11" t="str">
        <f t="shared" si="87"/>
        <v/>
      </c>
      <c r="CT140" s="11" t="str">
        <f t="shared" si="87"/>
        <v/>
      </c>
      <c r="CU140" s="11" t="str">
        <f t="shared" si="87"/>
        <v/>
      </c>
      <c r="CV140" s="11" t="str">
        <f t="shared" si="87"/>
        <v/>
      </c>
      <c r="CW140" s="11" t="str">
        <f t="shared" si="87"/>
        <v/>
      </c>
      <c r="CX140" s="11" t="str">
        <f t="shared" si="87"/>
        <v/>
      </c>
      <c r="CY140" s="11" t="str">
        <f t="shared" si="87"/>
        <v/>
      </c>
      <c r="CZ140" s="11" t="str">
        <f t="shared" si="87"/>
        <v/>
      </c>
      <c r="DA140" s="11" t="str">
        <f t="shared" si="87"/>
        <v/>
      </c>
      <c r="DB140" s="11" t="str">
        <f t="shared" si="87"/>
        <v/>
      </c>
      <c r="DC140" s="11" t="str">
        <f t="shared" si="87"/>
        <v/>
      </c>
      <c r="DD140" s="11" t="str">
        <f t="shared" si="87"/>
        <v/>
      </c>
      <c r="DE140" s="11" t="str">
        <f t="shared" si="87"/>
        <v/>
      </c>
      <c r="DF140" s="11" t="str">
        <f t="shared" si="87"/>
        <v/>
      </c>
      <c r="DG140" s="11" t="str">
        <f t="shared" si="87"/>
        <v/>
      </c>
      <c r="DH140" s="11" t="str">
        <f t="shared" si="87"/>
        <v/>
      </c>
      <c r="DI140" s="11" t="str">
        <f t="shared" si="87"/>
        <v/>
      </c>
      <c r="DJ140" s="11" t="str">
        <f t="shared" si="87"/>
        <v/>
      </c>
      <c r="DK140" s="11" t="str">
        <f t="shared" si="87"/>
        <v/>
      </c>
      <c r="DL140" s="11" t="str">
        <f t="shared" si="87"/>
        <v/>
      </c>
      <c r="DM140" s="11" t="str">
        <f t="shared" si="87"/>
        <v/>
      </c>
      <c r="DN140" s="11" t="str">
        <f t="shared" si="87"/>
        <v/>
      </c>
      <c r="DO140" s="11" t="str">
        <f t="shared" si="87"/>
        <v/>
      </c>
      <c r="DP140" s="11" t="str">
        <f t="shared" si="87"/>
        <v/>
      </c>
      <c r="DQ140" s="11" t="str">
        <f t="shared" si="87"/>
        <v/>
      </c>
      <c r="DR140" s="11" t="str">
        <f t="shared" si="87"/>
        <v/>
      </c>
      <c r="DS140" s="11" t="str">
        <f t="shared" si="87"/>
        <v/>
      </c>
      <c r="DT140" s="11" t="s">
        <v>25</v>
      </c>
      <c r="DU140" s="11" t="s">
        <v>25</v>
      </c>
    </row>
    <row r="141" ht="15" customHeight="1" outlineLevel="1" spans="2:125">
      <c r="B141" s="10">
        <v>201603</v>
      </c>
      <c r="C141" s="11">
        <f t="shared" ref="C141:AH141" si="88">IF(C10="","",C10+C102)</f>
        <v>433447.31</v>
      </c>
      <c r="D141" s="11">
        <f t="shared" si="88"/>
        <v>3161691.17</v>
      </c>
      <c r="E141" s="11">
        <f t="shared" si="88"/>
        <v>2533205.32</v>
      </c>
      <c r="F141" s="11">
        <f t="shared" si="88"/>
        <v>2224808.9</v>
      </c>
      <c r="G141" s="11">
        <f t="shared" si="88"/>
        <v>2224808.9</v>
      </c>
      <c r="H141" s="11">
        <f t="shared" si="88"/>
        <v>2224808.9</v>
      </c>
      <c r="I141" s="11">
        <f t="shared" si="88"/>
        <v>2364414.77</v>
      </c>
      <c r="J141" s="11">
        <f t="shared" si="88"/>
        <v>2364414.77</v>
      </c>
      <c r="K141" s="11">
        <f t="shared" si="88"/>
        <v>2364414.77</v>
      </c>
      <c r="L141" s="11">
        <f t="shared" si="88"/>
        <v>2350253.81</v>
      </c>
      <c r="M141" s="11">
        <f t="shared" si="88"/>
        <v>2350253.81</v>
      </c>
      <c r="N141" s="11">
        <f t="shared" si="88"/>
        <v>2350253.81</v>
      </c>
      <c r="O141" s="11">
        <f t="shared" si="88"/>
        <v>2350253.81</v>
      </c>
      <c r="P141" s="11">
        <f t="shared" si="88"/>
        <v>2350253.81</v>
      </c>
      <c r="Q141" s="11">
        <f t="shared" si="88"/>
        <v>2350253.81</v>
      </c>
      <c r="R141" s="11">
        <f t="shared" si="88"/>
        <v>2350253.81</v>
      </c>
      <c r="S141" s="11">
        <f t="shared" si="88"/>
        <v>2350253.81</v>
      </c>
      <c r="T141" s="11">
        <f t="shared" si="88"/>
        <v>2350253.81</v>
      </c>
      <c r="U141" s="11">
        <f t="shared" si="88"/>
        <v>2350253.81</v>
      </c>
      <c r="V141" s="11">
        <f t="shared" si="88"/>
        <v>2340966.49</v>
      </c>
      <c r="W141" s="11">
        <f t="shared" si="88"/>
        <v>2340966.49</v>
      </c>
      <c r="X141" s="11">
        <f t="shared" si="88"/>
        <v>2340966.49</v>
      </c>
      <c r="Y141" s="11">
        <f t="shared" si="88"/>
        <v>2340966.49</v>
      </c>
      <c r="Z141" s="11">
        <f t="shared" si="88"/>
        <v>2340966.49</v>
      </c>
      <c r="AA141" s="11">
        <f t="shared" si="88"/>
        <v>2340966.49</v>
      </c>
      <c r="AB141" s="11">
        <f t="shared" si="88"/>
        <v>2340966.49</v>
      </c>
      <c r="AC141" s="11">
        <f t="shared" si="88"/>
        <v>2340966.49</v>
      </c>
      <c r="AD141" s="11">
        <f t="shared" si="88"/>
        <v>2340966.49</v>
      </c>
      <c r="AE141" s="11">
        <f t="shared" si="88"/>
        <v>2340966.49</v>
      </c>
      <c r="AF141" s="11">
        <f t="shared" si="88"/>
        <v>2340966.49</v>
      </c>
      <c r="AG141" s="11">
        <f t="shared" si="88"/>
        <v>2340966.49</v>
      </c>
      <c r="AH141" s="11">
        <f t="shared" si="88"/>
        <v>2340966.49</v>
      </c>
      <c r="AI141" s="11" t="s">
        <v>25</v>
      </c>
      <c r="AJ141" s="11" t="s">
        <v>25</v>
      </c>
      <c r="AK141" s="11" t="s">
        <v>25</v>
      </c>
      <c r="AT141" s="10">
        <v>201603</v>
      </c>
      <c r="AU141" s="11">
        <f t="shared" ref="AU141:BZ141" si="89">IF(AU10="","",AU10+AU102)</f>
        <v>0</v>
      </c>
      <c r="AV141" s="11">
        <f t="shared" si="89"/>
        <v>0</v>
      </c>
      <c r="AW141" s="11">
        <f t="shared" si="89"/>
        <v>0</v>
      </c>
      <c r="AX141" s="11">
        <f t="shared" si="89"/>
        <v>0</v>
      </c>
      <c r="AY141" s="11">
        <f t="shared" si="89"/>
        <v>0</v>
      </c>
      <c r="AZ141" s="11">
        <f t="shared" si="89"/>
        <v>0</v>
      </c>
      <c r="BA141" s="11">
        <f t="shared" si="89"/>
        <v>0</v>
      </c>
      <c r="BB141" s="11">
        <f t="shared" si="89"/>
        <v>0</v>
      </c>
      <c r="BC141" s="11">
        <f t="shared" si="89"/>
        <v>0</v>
      </c>
      <c r="BD141" s="11">
        <f t="shared" si="89"/>
        <v>0</v>
      </c>
      <c r="BE141" s="11">
        <f t="shared" si="89"/>
        <v>0</v>
      </c>
      <c r="BF141" s="11">
        <f t="shared" si="89"/>
        <v>0</v>
      </c>
      <c r="BG141" s="11">
        <f t="shared" si="89"/>
        <v>0</v>
      </c>
      <c r="BH141" s="11">
        <f t="shared" si="89"/>
        <v>0</v>
      </c>
      <c r="BI141" s="11">
        <f t="shared" si="89"/>
        <v>0</v>
      </c>
      <c r="BJ141" s="11">
        <f t="shared" si="89"/>
        <v>0</v>
      </c>
      <c r="BK141" s="11">
        <f t="shared" si="89"/>
        <v>0</v>
      </c>
      <c r="BL141" s="11">
        <f t="shared" si="89"/>
        <v>0</v>
      </c>
      <c r="BM141" s="11">
        <f t="shared" si="89"/>
        <v>0</v>
      </c>
      <c r="BN141" s="11">
        <f t="shared" si="89"/>
        <v>0</v>
      </c>
      <c r="BO141" s="11">
        <f t="shared" si="89"/>
        <v>0</v>
      </c>
      <c r="BP141" s="11">
        <f t="shared" si="89"/>
        <v>0</v>
      </c>
      <c r="BQ141" s="11">
        <f t="shared" si="89"/>
        <v>0</v>
      </c>
      <c r="BR141" s="11">
        <f t="shared" si="89"/>
        <v>0</v>
      </c>
      <c r="BS141" s="11">
        <f t="shared" si="89"/>
        <v>0</v>
      </c>
      <c r="BT141" s="11">
        <f t="shared" si="89"/>
        <v>0</v>
      </c>
      <c r="BU141" s="11">
        <f t="shared" si="89"/>
        <v>0</v>
      </c>
      <c r="BV141" s="11">
        <f t="shared" si="89"/>
        <v>0</v>
      </c>
      <c r="BW141" s="11">
        <f t="shared" si="89"/>
        <v>0</v>
      </c>
      <c r="BX141" s="11">
        <f t="shared" si="89"/>
        <v>0</v>
      </c>
      <c r="BY141" s="11">
        <f t="shared" si="89"/>
        <v>0</v>
      </c>
      <c r="BZ141" s="11">
        <f t="shared" si="89"/>
        <v>0</v>
      </c>
      <c r="CA141" s="11" t="s">
        <v>25</v>
      </c>
      <c r="CB141" s="11" t="s">
        <v>25</v>
      </c>
      <c r="CC141" s="11" t="s">
        <v>25</v>
      </c>
      <c r="CL141" s="10">
        <v>201603</v>
      </c>
      <c r="CM141" s="11" t="str">
        <f t="shared" ref="CM141:DR141" si="90">IF(CM10="","",CM10+CM102)</f>
        <v/>
      </c>
      <c r="CN141" s="11" t="str">
        <f t="shared" si="90"/>
        <v/>
      </c>
      <c r="CO141" s="11" t="str">
        <f t="shared" si="90"/>
        <v/>
      </c>
      <c r="CP141" s="11" t="str">
        <f t="shared" si="90"/>
        <v/>
      </c>
      <c r="CQ141" s="11" t="str">
        <f t="shared" si="90"/>
        <v/>
      </c>
      <c r="CR141" s="11" t="str">
        <f t="shared" si="90"/>
        <v/>
      </c>
      <c r="CS141" s="11" t="str">
        <f t="shared" si="90"/>
        <v/>
      </c>
      <c r="CT141" s="11" t="str">
        <f t="shared" si="90"/>
        <v/>
      </c>
      <c r="CU141" s="11" t="str">
        <f t="shared" si="90"/>
        <v/>
      </c>
      <c r="CV141" s="11" t="str">
        <f t="shared" si="90"/>
        <v/>
      </c>
      <c r="CW141" s="11" t="str">
        <f t="shared" si="90"/>
        <v/>
      </c>
      <c r="CX141" s="11" t="str">
        <f t="shared" si="90"/>
        <v/>
      </c>
      <c r="CY141" s="11" t="str">
        <f t="shared" si="90"/>
        <v/>
      </c>
      <c r="CZ141" s="11" t="str">
        <f t="shared" si="90"/>
        <v/>
      </c>
      <c r="DA141" s="11" t="str">
        <f t="shared" si="90"/>
        <v/>
      </c>
      <c r="DB141" s="11" t="str">
        <f t="shared" si="90"/>
        <v/>
      </c>
      <c r="DC141" s="11" t="str">
        <f t="shared" si="90"/>
        <v/>
      </c>
      <c r="DD141" s="11" t="str">
        <f t="shared" si="90"/>
        <v/>
      </c>
      <c r="DE141" s="11" t="str">
        <f t="shared" si="90"/>
        <v/>
      </c>
      <c r="DF141" s="11" t="str">
        <f t="shared" si="90"/>
        <v/>
      </c>
      <c r="DG141" s="11" t="str">
        <f t="shared" si="90"/>
        <v/>
      </c>
      <c r="DH141" s="11" t="str">
        <f t="shared" si="90"/>
        <v/>
      </c>
      <c r="DI141" s="11" t="str">
        <f t="shared" si="90"/>
        <v/>
      </c>
      <c r="DJ141" s="11" t="str">
        <f t="shared" si="90"/>
        <v/>
      </c>
      <c r="DK141" s="11" t="str">
        <f t="shared" si="90"/>
        <v/>
      </c>
      <c r="DL141" s="11" t="str">
        <f t="shared" si="90"/>
        <v/>
      </c>
      <c r="DM141" s="11" t="str">
        <f t="shared" si="90"/>
        <v/>
      </c>
      <c r="DN141" s="11" t="str">
        <f t="shared" si="90"/>
        <v/>
      </c>
      <c r="DO141" s="11" t="str">
        <f t="shared" si="90"/>
        <v/>
      </c>
      <c r="DP141" s="11" t="str">
        <f t="shared" si="90"/>
        <v/>
      </c>
      <c r="DQ141" s="11" t="str">
        <f t="shared" si="90"/>
        <v/>
      </c>
      <c r="DR141" s="11" t="str">
        <f t="shared" si="90"/>
        <v/>
      </c>
      <c r="DS141" s="11" t="s">
        <v>25</v>
      </c>
      <c r="DT141" s="11" t="s">
        <v>25</v>
      </c>
      <c r="DU141" s="11" t="s">
        <v>25</v>
      </c>
    </row>
    <row r="142" ht="15" customHeight="1" outlineLevel="1" spans="2:125">
      <c r="B142" s="10">
        <v>201606</v>
      </c>
      <c r="C142" s="11">
        <f t="shared" ref="C142:AG142" si="91">IF(C11="","",C11+C103)</f>
        <v>204579090.14</v>
      </c>
      <c r="D142" s="11">
        <f t="shared" si="91"/>
        <v>180735144.73</v>
      </c>
      <c r="E142" s="11">
        <f t="shared" si="91"/>
        <v>174337882.46</v>
      </c>
      <c r="F142" s="11">
        <f t="shared" si="91"/>
        <v>174690819.7</v>
      </c>
      <c r="G142" s="11">
        <f t="shared" si="91"/>
        <v>174690819.7</v>
      </c>
      <c r="H142" s="11">
        <f t="shared" si="91"/>
        <v>174686701.76</v>
      </c>
      <c r="I142" s="11">
        <f t="shared" si="91"/>
        <v>174660918.83</v>
      </c>
      <c r="J142" s="11">
        <f t="shared" si="91"/>
        <v>174660918.83</v>
      </c>
      <c r="K142" s="11">
        <f t="shared" si="91"/>
        <v>174584513.54</v>
      </c>
      <c r="L142" s="11">
        <f t="shared" si="91"/>
        <v>174584513.54</v>
      </c>
      <c r="M142" s="11">
        <f t="shared" si="91"/>
        <v>174584513.54</v>
      </c>
      <c r="N142" s="11">
        <f t="shared" si="91"/>
        <v>174584513.54</v>
      </c>
      <c r="O142" s="11">
        <f t="shared" si="91"/>
        <v>174544319.72</v>
      </c>
      <c r="P142" s="11">
        <f t="shared" si="91"/>
        <v>174544319.72</v>
      </c>
      <c r="Q142" s="11">
        <f t="shared" si="91"/>
        <v>174544319.72</v>
      </c>
      <c r="R142" s="11">
        <f t="shared" si="91"/>
        <v>174544319.72</v>
      </c>
      <c r="S142" s="11">
        <f t="shared" si="91"/>
        <v>174544319.72</v>
      </c>
      <c r="T142" s="11">
        <f t="shared" si="91"/>
        <v>174537530.53</v>
      </c>
      <c r="U142" s="11">
        <f t="shared" si="91"/>
        <v>173923571.14</v>
      </c>
      <c r="V142" s="11">
        <f t="shared" si="91"/>
        <v>173923571.14</v>
      </c>
      <c r="W142" s="11">
        <f t="shared" si="91"/>
        <v>173923571.14</v>
      </c>
      <c r="X142" s="11">
        <f t="shared" si="91"/>
        <v>173923571.14</v>
      </c>
      <c r="Y142" s="11">
        <f t="shared" si="91"/>
        <v>173923571.14</v>
      </c>
      <c r="Z142" s="11">
        <f t="shared" si="91"/>
        <v>173923571.14</v>
      </c>
      <c r="AA142" s="11">
        <f t="shared" si="91"/>
        <v>173923571.14</v>
      </c>
      <c r="AB142" s="11">
        <f t="shared" si="91"/>
        <v>173923571.14</v>
      </c>
      <c r="AC142" s="11">
        <f t="shared" si="91"/>
        <v>173923571.14</v>
      </c>
      <c r="AD142" s="11">
        <f t="shared" si="91"/>
        <v>173923571.14</v>
      </c>
      <c r="AE142" s="11">
        <f t="shared" si="91"/>
        <v>173783547.14</v>
      </c>
      <c r="AF142" s="11">
        <f t="shared" si="91"/>
        <v>173783547.14</v>
      </c>
      <c r="AG142" s="11">
        <f t="shared" si="91"/>
        <v>173778384.29</v>
      </c>
      <c r="AH142" s="11" t="s">
        <v>25</v>
      </c>
      <c r="AI142" s="11" t="s">
        <v>25</v>
      </c>
      <c r="AJ142" s="11" t="s">
        <v>25</v>
      </c>
      <c r="AK142" s="11" t="s">
        <v>25</v>
      </c>
      <c r="AT142" s="10">
        <v>201606</v>
      </c>
      <c r="AU142" s="11">
        <f t="shared" ref="AU142:BY142" si="92">IF(AU11="","",AU11+AU103)</f>
        <v>0</v>
      </c>
      <c r="AV142" s="11">
        <f t="shared" si="92"/>
        <v>0</v>
      </c>
      <c r="AW142" s="11">
        <f t="shared" si="92"/>
        <v>0</v>
      </c>
      <c r="AX142" s="11">
        <f t="shared" si="92"/>
        <v>0</v>
      </c>
      <c r="AY142" s="11">
        <f t="shared" si="92"/>
        <v>0</v>
      </c>
      <c r="AZ142" s="11">
        <f t="shared" si="92"/>
        <v>0</v>
      </c>
      <c r="BA142" s="11">
        <f t="shared" si="92"/>
        <v>0</v>
      </c>
      <c r="BB142" s="11">
        <f t="shared" si="92"/>
        <v>0</v>
      </c>
      <c r="BC142" s="11">
        <f t="shared" si="92"/>
        <v>0</v>
      </c>
      <c r="BD142" s="11">
        <f t="shared" si="92"/>
        <v>0</v>
      </c>
      <c r="BE142" s="11">
        <f t="shared" si="92"/>
        <v>0</v>
      </c>
      <c r="BF142" s="11">
        <f t="shared" si="92"/>
        <v>0</v>
      </c>
      <c r="BG142" s="11">
        <f t="shared" si="92"/>
        <v>0</v>
      </c>
      <c r="BH142" s="11">
        <f t="shared" si="92"/>
        <v>0</v>
      </c>
      <c r="BI142" s="11">
        <f t="shared" si="92"/>
        <v>0</v>
      </c>
      <c r="BJ142" s="11">
        <f t="shared" si="92"/>
        <v>0</v>
      </c>
      <c r="BK142" s="11">
        <f t="shared" si="92"/>
        <v>0</v>
      </c>
      <c r="BL142" s="11">
        <f t="shared" si="92"/>
        <v>0</v>
      </c>
      <c r="BM142" s="11">
        <f t="shared" si="92"/>
        <v>0</v>
      </c>
      <c r="BN142" s="11">
        <f t="shared" si="92"/>
        <v>0</v>
      </c>
      <c r="BO142" s="11">
        <f t="shared" si="92"/>
        <v>0</v>
      </c>
      <c r="BP142" s="11">
        <f t="shared" si="92"/>
        <v>0</v>
      </c>
      <c r="BQ142" s="11">
        <f t="shared" si="92"/>
        <v>0</v>
      </c>
      <c r="BR142" s="11">
        <f t="shared" si="92"/>
        <v>0</v>
      </c>
      <c r="BS142" s="11">
        <f t="shared" si="92"/>
        <v>0</v>
      </c>
      <c r="BT142" s="11">
        <f t="shared" si="92"/>
        <v>0</v>
      </c>
      <c r="BU142" s="11">
        <f t="shared" si="92"/>
        <v>0</v>
      </c>
      <c r="BV142" s="11">
        <f t="shared" si="92"/>
        <v>0</v>
      </c>
      <c r="BW142" s="11">
        <f t="shared" si="92"/>
        <v>0</v>
      </c>
      <c r="BX142" s="11">
        <f t="shared" si="92"/>
        <v>0</v>
      </c>
      <c r="BY142" s="11">
        <f t="shared" si="92"/>
        <v>0</v>
      </c>
      <c r="BZ142" s="11" t="s">
        <v>25</v>
      </c>
      <c r="CA142" s="11" t="s">
        <v>25</v>
      </c>
      <c r="CB142" s="11" t="s">
        <v>25</v>
      </c>
      <c r="CC142" s="11" t="s">
        <v>25</v>
      </c>
      <c r="CL142" s="10">
        <v>201606</v>
      </c>
      <c r="CM142" s="11" t="str">
        <f t="shared" ref="CM142:DQ142" si="93">IF(CM11="","",CM11+CM103)</f>
        <v/>
      </c>
      <c r="CN142" s="11" t="str">
        <f t="shared" si="93"/>
        <v/>
      </c>
      <c r="CO142" s="11" t="str">
        <f t="shared" si="93"/>
        <v/>
      </c>
      <c r="CP142" s="11" t="str">
        <f t="shared" si="93"/>
        <v/>
      </c>
      <c r="CQ142" s="11" t="str">
        <f t="shared" si="93"/>
        <v/>
      </c>
      <c r="CR142" s="11" t="str">
        <f t="shared" si="93"/>
        <v/>
      </c>
      <c r="CS142" s="11" t="str">
        <f t="shared" si="93"/>
        <v/>
      </c>
      <c r="CT142" s="11" t="str">
        <f t="shared" si="93"/>
        <v/>
      </c>
      <c r="CU142" s="11" t="str">
        <f t="shared" si="93"/>
        <v/>
      </c>
      <c r="CV142" s="11" t="str">
        <f t="shared" si="93"/>
        <v/>
      </c>
      <c r="CW142" s="11" t="str">
        <f t="shared" si="93"/>
        <v/>
      </c>
      <c r="CX142" s="11" t="str">
        <f t="shared" si="93"/>
        <v/>
      </c>
      <c r="CY142" s="11" t="str">
        <f t="shared" si="93"/>
        <v/>
      </c>
      <c r="CZ142" s="11" t="str">
        <f t="shared" si="93"/>
        <v/>
      </c>
      <c r="DA142" s="11" t="str">
        <f t="shared" si="93"/>
        <v/>
      </c>
      <c r="DB142" s="11" t="str">
        <f t="shared" si="93"/>
        <v/>
      </c>
      <c r="DC142" s="11" t="str">
        <f t="shared" si="93"/>
        <v/>
      </c>
      <c r="DD142" s="11" t="str">
        <f t="shared" si="93"/>
        <v/>
      </c>
      <c r="DE142" s="11" t="str">
        <f t="shared" si="93"/>
        <v/>
      </c>
      <c r="DF142" s="11" t="str">
        <f t="shared" si="93"/>
        <v/>
      </c>
      <c r="DG142" s="11" t="str">
        <f t="shared" si="93"/>
        <v/>
      </c>
      <c r="DH142" s="11" t="str">
        <f t="shared" si="93"/>
        <v/>
      </c>
      <c r="DI142" s="11" t="str">
        <f t="shared" si="93"/>
        <v/>
      </c>
      <c r="DJ142" s="11" t="str">
        <f t="shared" si="93"/>
        <v/>
      </c>
      <c r="DK142" s="11" t="str">
        <f t="shared" si="93"/>
        <v/>
      </c>
      <c r="DL142" s="11" t="str">
        <f t="shared" si="93"/>
        <v/>
      </c>
      <c r="DM142" s="11" t="str">
        <f t="shared" si="93"/>
        <v/>
      </c>
      <c r="DN142" s="11" t="str">
        <f t="shared" si="93"/>
        <v/>
      </c>
      <c r="DO142" s="11" t="str">
        <f t="shared" si="93"/>
        <v/>
      </c>
      <c r="DP142" s="11" t="str">
        <f t="shared" si="93"/>
        <v/>
      </c>
      <c r="DQ142" s="11" t="str">
        <f t="shared" si="93"/>
        <v/>
      </c>
      <c r="DR142" s="11" t="s">
        <v>25</v>
      </c>
      <c r="DS142" s="11" t="s">
        <v>25</v>
      </c>
      <c r="DT142" s="11" t="s">
        <v>25</v>
      </c>
      <c r="DU142" s="11" t="s">
        <v>25</v>
      </c>
    </row>
    <row r="143" ht="15" customHeight="1" outlineLevel="1" spans="2:125">
      <c r="B143" s="10">
        <v>201609</v>
      </c>
      <c r="C143" s="11">
        <f t="shared" ref="C143:AF143" si="94">IF(C12="","",C12+C104)</f>
        <v>0</v>
      </c>
      <c r="D143" s="11">
        <f t="shared" si="94"/>
        <v>0</v>
      </c>
      <c r="E143" s="11">
        <f t="shared" si="94"/>
        <v>0</v>
      </c>
      <c r="F143" s="11">
        <f t="shared" si="94"/>
        <v>0</v>
      </c>
      <c r="G143" s="11">
        <f t="shared" si="94"/>
        <v>0</v>
      </c>
      <c r="H143" s="11">
        <f t="shared" si="94"/>
        <v>0</v>
      </c>
      <c r="I143" s="11">
        <f t="shared" si="94"/>
        <v>0</v>
      </c>
      <c r="J143" s="11">
        <f t="shared" si="94"/>
        <v>0</v>
      </c>
      <c r="K143" s="11">
        <f t="shared" si="94"/>
        <v>0</v>
      </c>
      <c r="L143" s="11">
        <f t="shared" si="94"/>
        <v>0</v>
      </c>
      <c r="M143" s="11">
        <f t="shared" si="94"/>
        <v>0</v>
      </c>
      <c r="N143" s="11">
        <f t="shared" si="94"/>
        <v>0</v>
      </c>
      <c r="O143" s="11">
        <f t="shared" si="94"/>
        <v>0</v>
      </c>
      <c r="P143" s="11">
        <f t="shared" si="94"/>
        <v>0</v>
      </c>
      <c r="Q143" s="11">
        <f t="shared" si="94"/>
        <v>0</v>
      </c>
      <c r="R143" s="11">
        <f t="shared" si="94"/>
        <v>0</v>
      </c>
      <c r="S143" s="11">
        <f t="shared" si="94"/>
        <v>0</v>
      </c>
      <c r="T143" s="11">
        <f t="shared" si="94"/>
        <v>0</v>
      </c>
      <c r="U143" s="11">
        <f t="shared" si="94"/>
        <v>0</v>
      </c>
      <c r="V143" s="11">
        <f t="shared" si="94"/>
        <v>0</v>
      </c>
      <c r="W143" s="11">
        <f t="shared" si="94"/>
        <v>0</v>
      </c>
      <c r="X143" s="11">
        <f t="shared" si="94"/>
        <v>0</v>
      </c>
      <c r="Y143" s="11">
        <f t="shared" si="94"/>
        <v>0</v>
      </c>
      <c r="Z143" s="11">
        <f t="shared" si="94"/>
        <v>0</v>
      </c>
      <c r="AA143" s="11">
        <f t="shared" si="94"/>
        <v>0</v>
      </c>
      <c r="AB143" s="11">
        <f t="shared" si="94"/>
        <v>0</v>
      </c>
      <c r="AC143" s="11">
        <f t="shared" si="94"/>
        <v>0</v>
      </c>
      <c r="AD143" s="11">
        <f t="shared" si="94"/>
        <v>0</v>
      </c>
      <c r="AE143" s="11">
        <f t="shared" si="94"/>
        <v>0</v>
      </c>
      <c r="AF143" s="11">
        <f t="shared" si="94"/>
        <v>0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T143" s="10">
        <v>201609</v>
      </c>
      <c r="AU143" s="11">
        <f t="shared" ref="AU143:BX143" si="95">IF(AU12="","",AU12+AU104)</f>
        <v>0</v>
      </c>
      <c r="AV143" s="11">
        <f t="shared" si="95"/>
        <v>0</v>
      </c>
      <c r="AW143" s="11">
        <f t="shared" si="95"/>
        <v>0</v>
      </c>
      <c r="AX143" s="11">
        <f t="shared" si="95"/>
        <v>0</v>
      </c>
      <c r="AY143" s="11">
        <f t="shared" si="95"/>
        <v>0</v>
      </c>
      <c r="AZ143" s="11">
        <f t="shared" si="95"/>
        <v>0</v>
      </c>
      <c r="BA143" s="11">
        <f t="shared" si="95"/>
        <v>0</v>
      </c>
      <c r="BB143" s="11">
        <f t="shared" si="95"/>
        <v>0</v>
      </c>
      <c r="BC143" s="11">
        <f t="shared" si="95"/>
        <v>0</v>
      </c>
      <c r="BD143" s="11">
        <f t="shared" si="95"/>
        <v>0</v>
      </c>
      <c r="BE143" s="11">
        <f t="shared" si="95"/>
        <v>0</v>
      </c>
      <c r="BF143" s="11">
        <f t="shared" si="95"/>
        <v>0</v>
      </c>
      <c r="BG143" s="11">
        <f t="shared" si="95"/>
        <v>0</v>
      </c>
      <c r="BH143" s="11">
        <f t="shared" si="95"/>
        <v>0</v>
      </c>
      <c r="BI143" s="11">
        <f t="shared" si="95"/>
        <v>0</v>
      </c>
      <c r="BJ143" s="11">
        <f t="shared" si="95"/>
        <v>0</v>
      </c>
      <c r="BK143" s="11">
        <f t="shared" si="95"/>
        <v>0</v>
      </c>
      <c r="BL143" s="11">
        <f t="shared" si="95"/>
        <v>0</v>
      </c>
      <c r="BM143" s="11">
        <f t="shared" si="95"/>
        <v>0</v>
      </c>
      <c r="BN143" s="11">
        <f t="shared" si="95"/>
        <v>0</v>
      </c>
      <c r="BO143" s="11">
        <f t="shared" si="95"/>
        <v>0</v>
      </c>
      <c r="BP143" s="11">
        <f t="shared" si="95"/>
        <v>0</v>
      </c>
      <c r="BQ143" s="11">
        <f t="shared" si="95"/>
        <v>0</v>
      </c>
      <c r="BR143" s="11">
        <f t="shared" si="95"/>
        <v>0</v>
      </c>
      <c r="BS143" s="11">
        <f t="shared" si="95"/>
        <v>0</v>
      </c>
      <c r="BT143" s="11">
        <f t="shared" si="95"/>
        <v>0</v>
      </c>
      <c r="BU143" s="11">
        <f t="shared" si="95"/>
        <v>0</v>
      </c>
      <c r="BV143" s="11">
        <f t="shared" si="95"/>
        <v>0</v>
      </c>
      <c r="BW143" s="11">
        <f t="shared" si="95"/>
        <v>0</v>
      </c>
      <c r="BX143" s="11">
        <f t="shared" si="95"/>
        <v>0</v>
      </c>
      <c r="BY143" s="11" t="s">
        <v>25</v>
      </c>
      <c r="BZ143" s="11" t="s">
        <v>25</v>
      </c>
      <c r="CA143" s="11" t="s">
        <v>25</v>
      </c>
      <c r="CB143" s="11" t="s">
        <v>25</v>
      </c>
      <c r="CC143" s="11" t="s">
        <v>25</v>
      </c>
      <c r="CL143" s="10">
        <v>201609</v>
      </c>
      <c r="CM143" s="11" t="str">
        <f t="shared" ref="CM143:DP143" si="96">IF(CM12="","",CM12+CM104)</f>
        <v/>
      </c>
      <c r="CN143" s="11" t="str">
        <f t="shared" si="96"/>
        <v/>
      </c>
      <c r="CO143" s="11" t="str">
        <f t="shared" si="96"/>
        <v/>
      </c>
      <c r="CP143" s="11" t="str">
        <f t="shared" si="96"/>
        <v/>
      </c>
      <c r="CQ143" s="11" t="str">
        <f t="shared" si="96"/>
        <v/>
      </c>
      <c r="CR143" s="11" t="str">
        <f t="shared" si="96"/>
        <v/>
      </c>
      <c r="CS143" s="11" t="str">
        <f t="shared" si="96"/>
        <v/>
      </c>
      <c r="CT143" s="11" t="str">
        <f t="shared" si="96"/>
        <v/>
      </c>
      <c r="CU143" s="11" t="str">
        <f t="shared" si="96"/>
        <v/>
      </c>
      <c r="CV143" s="11" t="str">
        <f t="shared" si="96"/>
        <v/>
      </c>
      <c r="CW143" s="11" t="str">
        <f t="shared" si="96"/>
        <v/>
      </c>
      <c r="CX143" s="11" t="str">
        <f t="shared" si="96"/>
        <v/>
      </c>
      <c r="CY143" s="11" t="str">
        <f t="shared" si="96"/>
        <v/>
      </c>
      <c r="CZ143" s="11" t="str">
        <f t="shared" si="96"/>
        <v/>
      </c>
      <c r="DA143" s="11" t="str">
        <f t="shared" si="96"/>
        <v/>
      </c>
      <c r="DB143" s="11" t="str">
        <f t="shared" si="96"/>
        <v/>
      </c>
      <c r="DC143" s="11" t="str">
        <f t="shared" si="96"/>
        <v/>
      </c>
      <c r="DD143" s="11" t="str">
        <f t="shared" si="96"/>
        <v/>
      </c>
      <c r="DE143" s="11" t="str">
        <f t="shared" si="96"/>
        <v/>
      </c>
      <c r="DF143" s="11" t="str">
        <f t="shared" si="96"/>
        <v/>
      </c>
      <c r="DG143" s="11" t="str">
        <f t="shared" si="96"/>
        <v/>
      </c>
      <c r="DH143" s="11" t="str">
        <f t="shared" si="96"/>
        <v/>
      </c>
      <c r="DI143" s="11" t="str">
        <f t="shared" si="96"/>
        <v/>
      </c>
      <c r="DJ143" s="11" t="str">
        <f t="shared" si="96"/>
        <v/>
      </c>
      <c r="DK143" s="11" t="str">
        <f t="shared" si="96"/>
        <v/>
      </c>
      <c r="DL143" s="11" t="str">
        <f t="shared" si="96"/>
        <v/>
      </c>
      <c r="DM143" s="11" t="str">
        <f t="shared" si="96"/>
        <v/>
      </c>
      <c r="DN143" s="11" t="str">
        <f t="shared" si="96"/>
        <v/>
      </c>
      <c r="DO143" s="11" t="str">
        <f t="shared" si="96"/>
        <v/>
      </c>
      <c r="DP143" s="11" t="str">
        <f t="shared" si="96"/>
        <v/>
      </c>
      <c r="DQ143" s="11" t="s">
        <v>25</v>
      </c>
      <c r="DR143" s="11" t="s">
        <v>25</v>
      </c>
      <c r="DS143" s="11" t="s">
        <v>25</v>
      </c>
      <c r="DT143" s="11" t="s">
        <v>25</v>
      </c>
      <c r="DU143" s="11" t="s">
        <v>25</v>
      </c>
    </row>
    <row r="144" ht="15" customHeight="1" outlineLevel="1" spans="2:125">
      <c r="B144" s="10">
        <v>201612</v>
      </c>
      <c r="C144" s="11">
        <f t="shared" ref="C144:AE144" si="97">IF(C13="","",C13+C105)</f>
        <v>0</v>
      </c>
      <c r="D144" s="11">
        <f t="shared" si="97"/>
        <v>8810.35</v>
      </c>
      <c r="E144" s="11">
        <f t="shared" si="97"/>
        <v>184438</v>
      </c>
      <c r="F144" s="11">
        <f t="shared" si="97"/>
        <v>284022.4</v>
      </c>
      <c r="G144" s="11">
        <f t="shared" si="97"/>
        <v>284022.4</v>
      </c>
      <c r="H144" s="11">
        <f t="shared" si="97"/>
        <v>284022.4</v>
      </c>
      <c r="I144" s="11">
        <f t="shared" si="97"/>
        <v>284022.4</v>
      </c>
      <c r="J144" s="11">
        <f t="shared" si="97"/>
        <v>284022.4</v>
      </c>
      <c r="K144" s="11">
        <f t="shared" si="97"/>
        <v>284022.4</v>
      </c>
      <c r="L144" s="11">
        <f t="shared" si="97"/>
        <v>284022.4</v>
      </c>
      <c r="M144" s="11">
        <f t="shared" si="97"/>
        <v>284022.4</v>
      </c>
      <c r="N144" s="11">
        <f t="shared" si="97"/>
        <v>284022.4</v>
      </c>
      <c r="O144" s="11">
        <f t="shared" si="97"/>
        <v>284022.4</v>
      </c>
      <c r="P144" s="11">
        <f t="shared" si="97"/>
        <v>284022.4</v>
      </c>
      <c r="Q144" s="11">
        <f t="shared" si="97"/>
        <v>284022.4</v>
      </c>
      <c r="R144" s="11">
        <f t="shared" si="97"/>
        <v>284022.4</v>
      </c>
      <c r="S144" s="11">
        <f t="shared" si="97"/>
        <v>284022.4</v>
      </c>
      <c r="T144" s="11">
        <f t="shared" si="97"/>
        <v>284022.4</v>
      </c>
      <c r="U144" s="11">
        <f t="shared" si="97"/>
        <v>284022.4</v>
      </c>
      <c r="V144" s="11">
        <f t="shared" si="97"/>
        <v>284022.4</v>
      </c>
      <c r="W144" s="11">
        <f t="shared" si="97"/>
        <v>284022.4</v>
      </c>
      <c r="X144" s="11">
        <f t="shared" si="97"/>
        <v>284022.4</v>
      </c>
      <c r="Y144" s="11">
        <f t="shared" si="97"/>
        <v>284022.4</v>
      </c>
      <c r="Z144" s="11">
        <f t="shared" si="97"/>
        <v>284022.4</v>
      </c>
      <c r="AA144" s="11">
        <f t="shared" si="97"/>
        <v>284022.4</v>
      </c>
      <c r="AB144" s="11">
        <f t="shared" si="97"/>
        <v>284022.4</v>
      </c>
      <c r="AC144" s="11">
        <f t="shared" si="97"/>
        <v>284022.4</v>
      </c>
      <c r="AD144" s="11">
        <f t="shared" si="97"/>
        <v>284022.4</v>
      </c>
      <c r="AE144" s="11">
        <f t="shared" si="97"/>
        <v>284022.4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T144" s="10">
        <v>201612</v>
      </c>
      <c r="AU144" s="11">
        <f t="shared" ref="AU144:BW144" si="98">IF(AU13="","",AU13+AU105)</f>
        <v>0</v>
      </c>
      <c r="AV144" s="11">
        <f t="shared" si="98"/>
        <v>0</v>
      </c>
      <c r="AW144" s="11">
        <f t="shared" si="98"/>
        <v>0</v>
      </c>
      <c r="AX144" s="11">
        <f t="shared" si="98"/>
        <v>0</v>
      </c>
      <c r="AY144" s="11">
        <f t="shared" si="98"/>
        <v>0</v>
      </c>
      <c r="AZ144" s="11">
        <f t="shared" si="98"/>
        <v>0</v>
      </c>
      <c r="BA144" s="11">
        <f t="shared" si="98"/>
        <v>0</v>
      </c>
      <c r="BB144" s="11">
        <f t="shared" si="98"/>
        <v>0</v>
      </c>
      <c r="BC144" s="11">
        <f t="shared" si="98"/>
        <v>0</v>
      </c>
      <c r="BD144" s="11">
        <f t="shared" si="98"/>
        <v>0</v>
      </c>
      <c r="BE144" s="11">
        <f t="shared" si="98"/>
        <v>0</v>
      </c>
      <c r="BF144" s="11">
        <f t="shared" si="98"/>
        <v>0</v>
      </c>
      <c r="BG144" s="11">
        <f t="shared" si="98"/>
        <v>0</v>
      </c>
      <c r="BH144" s="11">
        <f t="shared" si="98"/>
        <v>0</v>
      </c>
      <c r="BI144" s="11">
        <f t="shared" si="98"/>
        <v>0</v>
      </c>
      <c r="BJ144" s="11">
        <f t="shared" si="98"/>
        <v>0</v>
      </c>
      <c r="BK144" s="11">
        <f t="shared" si="98"/>
        <v>0</v>
      </c>
      <c r="BL144" s="11">
        <f t="shared" si="98"/>
        <v>0</v>
      </c>
      <c r="BM144" s="11">
        <f t="shared" si="98"/>
        <v>0</v>
      </c>
      <c r="BN144" s="11">
        <f t="shared" si="98"/>
        <v>0</v>
      </c>
      <c r="BO144" s="11">
        <f t="shared" si="98"/>
        <v>0</v>
      </c>
      <c r="BP144" s="11">
        <f t="shared" si="98"/>
        <v>0</v>
      </c>
      <c r="BQ144" s="11">
        <f t="shared" si="98"/>
        <v>0</v>
      </c>
      <c r="BR144" s="11">
        <f t="shared" si="98"/>
        <v>0</v>
      </c>
      <c r="BS144" s="11">
        <f t="shared" si="98"/>
        <v>0</v>
      </c>
      <c r="BT144" s="11">
        <f t="shared" si="98"/>
        <v>0</v>
      </c>
      <c r="BU144" s="11">
        <f t="shared" si="98"/>
        <v>0</v>
      </c>
      <c r="BV144" s="11">
        <f t="shared" si="98"/>
        <v>0</v>
      </c>
      <c r="BW144" s="11">
        <f t="shared" si="98"/>
        <v>0</v>
      </c>
      <c r="BX144" s="11" t="s">
        <v>25</v>
      </c>
      <c r="BY144" s="11" t="s">
        <v>25</v>
      </c>
      <c r="BZ144" s="11" t="s">
        <v>25</v>
      </c>
      <c r="CA144" s="11" t="s">
        <v>25</v>
      </c>
      <c r="CB144" s="11" t="s">
        <v>25</v>
      </c>
      <c r="CC144" s="11" t="s">
        <v>25</v>
      </c>
      <c r="CL144" s="10">
        <v>201612</v>
      </c>
      <c r="CM144" s="11" t="str">
        <f t="shared" ref="CM144:DO144" si="99">IF(CM13="","",CM13+CM105)</f>
        <v/>
      </c>
      <c r="CN144" s="11" t="str">
        <f t="shared" si="99"/>
        <v/>
      </c>
      <c r="CO144" s="11" t="str">
        <f t="shared" si="99"/>
        <v/>
      </c>
      <c r="CP144" s="11" t="str">
        <f t="shared" si="99"/>
        <v/>
      </c>
      <c r="CQ144" s="11" t="str">
        <f t="shared" si="99"/>
        <v/>
      </c>
      <c r="CR144" s="11" t="str">
        <f t="shared" si="99"/>
        <v/>
      </c>
      <c r="CS144" s="11" t="str">
        <f t="shared" si="99"/>
        <v/>
      </c>
      <c r="CT144" s="11" t="str">
        <f t="shared" si="99"/>
        <v/>
      </c>
      <c r="CU144" s="11" t="str">
        <f t="shared" si="99"/>
        <v/>
      </c>
      <c r="CV144" s="11" t="str">
        <f t="shared" si="99"/>
        <v/>
      </c>
      <c r="CW144" s="11" t="str">
        <f t="shared" si="99"/>
        <v/>
      </c>
      <c r="CX144" s="11" t="str">
        <f t="shared" si="99"/>
        <v/>
      </c>
      <c r="CY144" s="11" t="str">
        <f t="shared" si="99"/>
        <v/>
      </c>
      <c r="CZ144" s="11" t="str">
        <f t="shared" si="99"/>
        <v/>
      </c>
      <c r="DA144" s="11" t="str">
        <f t="shared" si="99"/>
        <v/>
      </c>
      <c r="DB144" s="11" t="str">
        <f t="shared" si="99"/>
        <v/>
      </c>
      <c r="DC144" s="11" t="str">
        <f t="shared" si="99"/>
        <v/>
      </c>
      <c r="DD144" s="11" t="str">
        <f t="shared" si="99"/>
        <v/>
      </c>
      <c r="DE144" s="11" t="str">
        <f t="shared" si="99"/>
        <v/>
      </c>
      <c r="DF144" s="11" t="str">
        <f t="shared" si="99"/>
        <v/>
      </c>
      <c r="DG144" s="11" t="str">
        <f t="shared" si="99"/>
        <v/>
      </c>
      <c r="DH144" s="11" t="str">
        <f t="shared" si="99"/>
        <v/>
      </c>
      <c r="DI144" s="11" t="str">
        <f t="shared" si="99"/>
        <v/>
      </c>
      <c r="DJ144" s="11" t="str">
        <f t="shared" si="99"/>
        <v/>
      </c>
      <c r="DK144" s="11" t="str">
        <f t="shared" si="99"/>
        <v/>
      </c>
      <c r="DL144" s="11" t="str">
        <f t="shared" si="99"/>
        <v/>
      </c>
      <c r="DM144" s="11" t="str">
        <f t="shared" si="99"/>
        <v/>
      </c>
      <c r="DN144" s="11" t="str">
        <f t="shared" si="99"/>
        <v/>
      </c>
      <c r="DO144" s="11" t="str">
        <f t="shared" si="99"/>
        <v/>
      </c>
      <c r="DP144" s="11" t="s">
        <v>25</v>
      </c>
      <c r="DQ144" s="11" t="s">
        <v>25</v>
      </c>
      <c r="DR144" s="11" t="s">
        <v>25</v>
      </c>
      <c r="DS144" s="11" t="s">
        <v>25</v>
      </c>
      <c r="DT144" s="11" t="s">
        <v>25</v>
      </c>
      <c r="DU144" s="11" t="s">
        <v>25</v>
      </c>
    </row>
    <row r="145" ht="15" customHeight="1" outlineLevel="1" spans="2:125">
      <c r="B145" s="10">
        <v>201703</v>
      </c>
      <c r="C145" s="11">
        <f t="shared" ref="C145:AD145" si="100">IF(C14="","",C14+C106)</f>
        <v>146273.97</v>
      </c>
      <c r="D145" s="11">
        <f t="shared" si="100"/>
        <v>8427644.34</v>
      </c>
      <c r="E145" s="11">
        <f t="shared" si="100"/>
        <v>9431566.73</v>
      </c>
      <c r="F145" s="11">
        <f t="shared" si="100"/>
        <v>9429176.05</v>
      </c>
      <c r="G145" s="11">
        <f t="shared" si="100"/>
        <v>9429176.05</v>
      </c>
      <c r="H145" s="11">
        <f t="shared" si="100"/>
        <v>9429176.05</v>
      </c>
      <c r="I145" s="11">
        <f t="shared" si="100"/>
        <v>9429176.05</v>
      </c>
      <c r="J145" s="11">
        <f t="shared" si="100"/>
        <v>9429176.05</v>
      </c>
      <c r="K145" s="11">
        <f t="shared" si="100"/>
        <v>9429176.05</v>
      </c>
      <c r="L145" s="11">
        <f t="shared" si="100"/>
        <v>9429176.05</v>
      </c>
      <c r="M145" s="11">
        <f t="shared" si="100"/>
        <v>9429176.05</v>
      </c>
      <c r="N145" s="11">
        <f t="shared" si="100"/>
        <v>9429176.05</v>
      </c>
      <c r="O145" s="11">
        <f t="shared" si="100"/>
        <v>9429176.05</v>
      </c>
      <c r="P145" s="11">
        <f t="shared" si="100"/>
        <v>9429176.05</v>
      </c>
      <c r="Q145" s="11">
        <f t="shared" si="100"/>
        <v>9429176.05</v>
      </c>
      <c r="R145" s="11">
        <f t="shared" si="100"/>
        <v>9429176.05</v>
      </c>
      <c r="S145" s="11">
        <f t="shared" si="100"/>
        <v>9429176.05</v>
      </c>
      <c r="T145" s="11">
        <f t="shared" si="100"/>
        <v>9429176.05</v>
      </c>
      <c r="U145" s="11">
        <f t="shared" si="100"/>
        <v>9429176.05</v>
      </c>
      <c r="V145" s="11">
        <f t="shared" si="100"/>
        <v>9429176.05</v>
      </c>
      <c r="W145" s="11">
        <f t="shared" si="100"/>
        <v>9429176.05</v>
      </c>
      <c r="X145" s="11">
        <f t="shared" si="100"/>
        <v>9429176.05</v>
      </c>
      <c r="Y145" s="11">
        <f t="shared" si="100"/>
        <v>9429176.05</v>
      </c>
      <c r="Z145" s="11">
        <f t="shared" si="100"/>
        <v>9429176.05</v>
      </c>
      <c r="AA145" s="11">
        <f t="shared" si="100"/>
        <v>9429176.05</v>
      </c>
      <c r="AB145" s="11">
        <f t="shared" si="100"/>
        <v>9429176.05</v>
      </c>
      <c r="AC145" s="11">
        <f t="shared" si="100"/>
        <v>9429176.05</v>
      </c>
      <c r="AD145" s="11">
        <f t="shared" si="100"/>
        <v>9429176.05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T145" s="10">
        <v>201703</v>
      </c>
      <c r="AU145" s="11">
        <f t="shared" ref="AU145:BV145" si="101">IF(AU14="","",AU14+AU106)</f>
        <v>0</v>
      </c>
      <c r="AV145" s="11">
        <f t="shared" si="101"/>
        <v>0</v>
      </c>
      <c r="AW145" s="11">
        <f t="shared" si="101"/>
        <v>0</v>
      </c>
      <c r="AX145" s="11">
        <f t="shared" si="101"/>
        <v>0</v>
      </c>
      <c r="AY145" s="11">
        <f t="shared" si="101"/>
        <v>0</v>
      </c>
      <c r="AZ145" s="11">
        <f t="shared" si="101"/>
        <v>0</v>
      </c>
      <c r="BA145" s="11">
        <f t="shared" si="101"/>
        <v>0</v>
      </c>
      <c r="BB145" s="11">
        <f t="shared" si="101"/>
        <v>0</v>
      </c>
      <c r="BC145" s="11">
        <f t="shared" si="101"/>
        <v>0</v>
      </c>
      <c r="BD145" s="11">
        <f t="shared" si="101"/>
        <v>0</v>
      </c>
      <c r="BE145" s="11">
        <f t="shared" si="101"/>
        <v>0</v>
      </c>
      <c r="BF145" s="11">
        <f t="shared" si="101"/>
        <v>0</v>
      </c>
      <c r="BG145" s="11">
        <f t="shared" si="101"/>
        <v>0</v>
      </c>
      <c r="BH145" s="11">
        <f t="shared" si="101"/>
        <v>0</v>
      </c>
      <c r="BI145" s="11">
        <f t="shared" si="101"/>
        <v>0</v>
      </c>
      <c r="BJ145" s="11">
        <f t="shared" si="101"/>
        <v>0</v>
      </c>
      <c r="BK145" s="11">
        <f t="shared" si="101"/>
        <v>0</v>
      </c>
      <c r="BL145" s="11">
        <f t="shared" si="101"/>
        <v>0</v>
      </c>
      <c r="BM145" s="11">
        <f t="shared" si="101"/>
        <v>0</v>
      </c>
      <c r="BN145" s="11">
        <f t="shared" si="101"/>
        <v>0</v>
      </c>
      <c r="BO145" s="11">
        <f t="shared" si="101"/>
        <v>0</v>
      </c>
      <c r="BP145" s="11">
        <f t="shared" si="101"/>
        <v>0</v>
      </c>
      <c r="BQ145" s="11">
        <f t="shared" si="101"/>
        <v>0</v>
      </c>
      <c r="BR145" s="11">
        <f t="shared" si="101"/>
        <v>0</v>
      </c>
      <c r="BS145" s="11">
        <f t="shared" si="101"/>
        <v>0</v>
      </c>
      <c r="BT145" s="11">
        <f t="shared" si="101"/>
        <v>0</v>
      </c>
      <c r="BU145" s="11">
        <f t="shared" si="101"/>
        <v>0</v>
      </c>
      <c r="BV145" s="11">
        <f t="shared" si="101"/>
        <v>0</v>
      </c>
      <c r="BW145" s="11" t="s">
        <v>25</v>
      </c>
      <c r="BX145" s="11" t="s">
        <v>25</v>
      </c>
      <c r="BY145" s="11" t="s">
        <v>25</v>
      </c>
      <c r="BZ145" s="11" t="s">
        <v>25</v>
      </c>
      <c r="CA145" s="11" t="s">
        <v>25</v>
      </c>
      <c r="CB145" s="11" t="s">
        <v>25</v>
      </c>
      <c r="CC145" s="11" t="s">
        <v>25</v>
      </c>
      <c r="CL145" s="10">
        <v>201703</v>
      </c>
      <c r="CM145" s="11" t="str">
        <f t="shared" ref="CM145:DN145" si="102">IF(CM14="","",CM14+CM106)</f>
        <v/>
      </c>
      <c r="CN145" s="11" t="str">
        <f t="shared" si="102"/>
        <v/>
      </c>
      <c r="CO145" s="11" t="str">
        <f t="shared" si="102"/>
        <v/>
      </c>
      <c r="CP145" s="11" t="str">
        <f t="shared" si="102"/>
        <v/>
      </c>
      <c r="CQ145" s="11" t="str">
        <f t="shared" si="102"/>
        <v/>
      </c>
      <c r="CR145" s="11" t="str">
        <f t="shared" si="102"/>
        <v/>
      </c>
      <c r="CS145" s="11" t="str">
        <f t="shared" si="102"/>
        <v/>
      </c>
      <c r="CT145" s="11" t="str">
        <f t="shared" si="102"/>
        <v/>
      </c>
      <c r="CU145" s="11" t="str">
        <f t="shared" si="102"/>
        <v/>
      </c>
      <c r="CV145" s="11" t="str">
        <f t="shared" si="102"/>
        <v/>
      </c>
      <c r="CW145" s="11" t="str">
        <f t="shared" si="102"/>
        <v/>
      </c>
      <c r="CX145" s="11" t="str">
        <f t="shared" si="102"/>
        <v/>
      </c>
      <c r="CY145" s="11" t="str">
        <f t="shared" si="102"/>
        <v/>
      </c>
      <c r="CZ145" s="11" t="str">
        <f t="shared" si="102"/>
        <v/>
      </c>
      <c r="DA145" s="11" t="str">
        <f t="shared" si="102"/>
        <v/>
      </c>
      <c r="DB145" s="11" t="str">
        <f t="shared" si="102"/>
        <v/>
      </c>
      <c r="DC145" s="11" t="str">
        <f t="shared" si="102"/>
        <v/>
      </c>
      <c r="DD145" s="11" t="str">
        <f t="shared" si="102"/>
        <v/>
      </c>
      <c r="DE145" s="11" t="str">
        <f t="shared" si="102"/>
        <v/>
      </c>
      <c r="DF145" s="11" t="str">
        <f t="shared" si="102"/>
        <v/>
      </c>
      <c r="DG145" s="11" t="str">
        <f t="shared" si="102"/>
        <v/>
      </c>
      <c r="DH145" s="11" t="str">
        <f t="shared" si="102"/>
        <v/>
      </c>
      <c r="DI145" s="11" t="str">
        <f t="shared" si="102"/>
        <v/>
      </c>
      <c r="DJ145" s="11" t="str">
        <f t="shared" si="102"/>
        <v/>
      </c>
      <c r="DK145" s="11" t="str">
        <f t="shared" si="102"/>
        <v/>
      </c>
      <c r="DL145" s="11" t="str">
        <f t="shared" si="102"/>
        <v/>
      </c>
      <c r="DM145" s="11" t="str">
        <f t="shared" si="102"/>
        <v/>
      </c>
      <c r="DN145" s="11" t="str">
        <f t="shared" si="102"/>
        <v/>
      </c>
      <c r="DO145" s="11" t="s">
        <v>25</v>
      </c>
      <c r="DP145" s="11" t="s">
        <v>25</v>
      </c>
      <c r="DQ145" s="11" t="s">
        <v>25</v>
      </c>
      <c r="DR145" s="11" t="s">
        <v>25</v>
      </c>
      <c r="DS145" s="11" t="s">
        <v>25</v>
      </c>
      <c r="DT145" s="11" t="s">
        <v>25</v>
      </c>
      <c r="DU145" s="11" t="s">
        <v>25</v>
      </c>
    </row>
    <row r="146" ht="15" customHeight="1" outlineLevel="1" spans="2:125">
      <c r="B146" s="10">
        <v>201706</v>
      </c>
      <c r="C146" s="11">
        <f t="shared" ref="C146:AC146" si="103">IF(C15="","",C15+C107)</f>
        <v>322232912.61</v>
      </c>
      <c r="D146" s="11">
        <f t="shared" si="103"/>
        <v>350199489.81</v>
      </c>
      <c r="E146" s="11">
        <f t="shared" si="103"/>
        <v>351474263.45</v>
      </c>
      <c r="F146" s="11">
        <f t="shared" si="103"/>
        <v>351876221.59</v>
      </c>
      <c r="G146" s="11">
        <f t="shared" si="103"/>
        <v>351729960.59</v>
      </c>
      <c r="H146" s="11">
        <f t="shared" si="103"/>
        <v>351685735.31</v>
      </c>
      <c r="I146" s="11">
        <f t="shared" si="103"/>
        <v>351745027.3</v>
      </c>
      <c r="J146" s="11">
        <f t="shared" si="103"/>
        <v>351744309.85</v>
      </c>
      <c r="K146" s="11">
        <f t="shared" si="103"/>
        <v>351744309.85</v>
      </c>
      <c r="L146" s="11">
        <f t="shared" si="103"/>
        <v>351744309.85</v>
      </c>
      <c r="M146" s="11">
        <f t="shared" si="103"/>
        <v>351744309.85</v>
      </c>
      <c r="N146" s="11">
        <f t="shared" si="103"/>
        <v>351744309.85</v>
      </c>
      <c r="O146" s="11">
        <f t="shared" si="103"/>
        <v>351744309.85</v>
      </c>
      <c r="P146" s="11">
        <f t="shared" si="103"/>
        <v>351744309.85</v>
      </c>
      <c r="Q146" s="11">
        <f t="shared" si="103"/>
        <v>351789840.35</v>
      </c>
      <c r="R146" s="11">
        <f t="shared" si="103"/>
        <v>351789840.35</v>
      </c>
      <c r="S146" s="11">
        <f t="shared" si="103"/>
        <v>351789840.35</v>
      </c>
      <c r="T146" s="11">
        <f t="shared" si="103"/>
        <v>351789840.35</v>
      </c>
      <c r="U146" s="11">
        <f t="shared" si="103"/>
        <v>351789840.35</v>
      </c>
      <c r="V146" s="11">
        <f t="shared" si="103"/>
        <v>351789840.35</v>
      </c>
      <c r="W146" s="11">
        <f t="shared" si="103"/>
        <v>351789840.35</v>
      </c>
      <c r="X146" s="11">
        <f t="shared" si="103"/>
        <v>351789840.35</v>
      </c>
      <c r="Y146" s="11">
        <f t="shared" si="103"/>
        <v>351789840.35</v>
      </c>
      <c r="Z146" s="11">
        <f t="shared" si="103"/>
        <v>351789840.35</v>
      </c>
      <c r="AA146" s="11">
        <f t="shared" si="103"/>
        <v>351789840.35</v>
      </c>
      <c r="AB146" s="11">
        <f t="shared" si="103"/>
        <v>351789840.35</v>
      </c>
      <c r="AC146" s="11">
        <f t="shared" si="103"/>
        <v>351789840.35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T146" s="10">
        <v>201706</v>
      </c>
      <c r="AU146" s="11">
        <f t="shared" ref="AU146:BU146" si="104">IF(AU15="","",AU15+AU107)</f>
        <v>0</v>
      </c>
      <c r="AV146" s="11">
        <f t="shared" si="104"/>
        <v>0</v>
      </c>
      <c r="AW146" s="11">
        <f t="shared" si="104"/>
        <v>0</v>
      </c>
      <c r="AX146" s="11">
        <f t="shared" si="104"/>
        <v>0</v>
      </c>
      <c r="AY146" s="11">
        <f t="shared" si="104"/>
        <v>0</v>
      </c>
      <c r="AZ146" s="11">
        <f t="shared" si="104"/>
        <v>0</v>
      </c>
      <c r="BA146" s="11">
        <f t="shared" si="104"/>
        <v>0</v>
      </c>
      <c r="BB146" s="11">
        <f t="shared" si="104"/>
        <v>0</v>
      </c>
      <c r="BC146" s="11">
        <f t="shared" si="104"/>
        <v>0</v>
      </c>
      <c r="BD146" s="11">
        <f t="shared" si="104"/>
        <v>0</v>
      </c>
      <c r="BE146" s="11">
        <f t="shared" si="104"/>
        <v>0</v>
      </c>
      <c r="BF146" s="11">
        <f t="shared" si="104"/>
        <v>0</v>
      </c>
      <c r="BG146" s="11">
        <f t="shared" si="104"/>
        <v>0</v>
      </c>
      <c r="BH146" s="11">
        <f t="shared" si="104"/>
        <v>0</v>
      </c>
      <c r="BI146" s="11">
        <f t="shared" si="104"/>
        <v>0</v>
      </c>
      <c r="BJ146" s="11">
        <f t="shared" si="104"/>
        <v>0</v>
      </c>
      <c r="BK146" s="11">
        <f t="shared" si="104"/>
        <v>0</v>
      </c>
      <c r="BL146" s="11">
        <f t="shared" si="104"/>
        <v>0</v>
      </c>
      <c r="BM146" s="11">
        <f t="shared" si="104"/>
        <v>0</v>
      </c>
      <c r="BN146" s="11">
        <f t="shared" si="104"/>
        <v>0</v>
      </c>
      <c r="BO146" s="11">
        <f t="shared" si="104"/>
        <v>0</v>
      </c>
      <c r="BP146" s="11">
        <f t="shared" si="104"/>
        <v>0</v>
      </c>
      <c r="BQ146" s="11">
        <f t="shared" si="104"/>
        <v>0</v>
      </c>
      <c r="BR146" s="11">
        <f t="shared" si="104"/>
        <v>0</v>
      </c>
      <c r="BS146" s="11">
        <f t="shared" si="104"/>
        <v>0</v>
      </c>
      <c r="BT146" s="11">
        <f t="shared" si="104"/>
        <v>0</v>
      </c>
      <c r="BU146" s="11">
        <f t="shared" si="104"/>
        <v>0</v>
      </c>
      <c r="BV146" s="11" t="s">
        <v>25</v>
      </c>
      <c r="BW146" s="11" t="s">
        <v>25</v>
      </c>
      <c r="BX146" s="11" t="s">
        <v>25</v>
      </c>
      <c r="BY146" s="11" t="s">
        <v>25</v>
      </c>
      <c r="BZ146" s="11" t="s">
        <v>25</v>
      </c>
      <c r="CA146" s="11" t="s">
        <v>25</v>
      </c>
      <c r="CB146" s="11" t="s">
        <v>25</v>
      </c>
      <c r="CC146" s="11" t="s">
        <v>25</v>
      </c>
      <c r="CL146" s="10">
        <v>201706</v>
      </c>
      <c r="CM146" s="11" t="str">
        <f t="shared" ref="CM146:DM146" si="105">IF(CM15="","",CM15+CM107)</f>
        <v/>
      </c>
      <c r="CN146" s="11" t="str">
        <f t="shared" si="105"/>
        <v/>
      </c>
      <c r="CO146" s="11" t="str">
        <f t="shared" si="105"/>
        <v/>
      </c>
      <c r="CP146" s="11" t="str">
        <f t="shared" si="105"/>
        <v/>
      </c>
      <c r="CQ146" s="11" t="str">
        <f t="shared" si="105"/>
        <v/>
      </c>
      <c r="CR146" s="11" t="str">
        <f t="shared" si="105"/>
        <v/>
      </c>
      <c r="CS146" s="11" t="str">
        <f t="shared" si="105"/>
        <v/>
      </c>
      <c r="CT146" s="11" t="str">
        <f t="shared" si="105"/>
        <v/>
      </c>
      <c r="CU146" s="11" t="str">
        <f t="shared" si="105"/>
        <v/>
      </c>
      <c r="CV146" s="11" t="str">
        <f t="shared" si="105"/>
        <v/>
      </c>
      <c r="CW146" s="11" t="str">
        <f t="shared" si="105"/>
        <v/>
      </c>
      <c r="CX146" s="11" t="str">
        <f t="shared" si="105"/>
        <v/>
      </c>
      <c r="CY146" s="11" t="str">
        <f t="shared" si="105"/>
        <v/>
      </c>
      <c r="CZ146" s="11" t="str">
        <f t="shared" si="105"/>
        <v/>
      </c>
      <c r="DA146" s="11" t="str">
        <f t="shared" si="105"/>
        <v/>
      </c>
      <c r="DB146" s="11" t="str">
        <f t="shared" si="105"/>
        <v/>
      </c>
      <c r="DC146" s="11" t="str">
        <f t="shared" si="105"/>
        <v/>
      </c>
      <c r="DD146" s="11" t="str">
        <f t="shared" si="105"/>
        <v/>
      </c>
      <c r="DE146" s="11" t="str">
        <f t="shared" si="105"/>
        <v/>
      </c>
      <c r="DF146" s="11" t="str">
        <f t="shared" si="105"/>
        <v/>
      </c>
      <c r="DG146" s="11" t="str">
        <f t="shared" si="105"/>
        <v/>
      </c>
      <c r="DH146" s="11" t="str">
        <f t="shared" si="105"/>
        <v/>
      </c>
      <c r="DI146" s="11" t="str">
        <f t="shared" si="105"/>
        <v/>
      </c>
      <c r="DJ146" s="11" t="str">
        <f t="shared" si="105"/>
        <v/>
      </c>
      <c r="DK146" s="11" t="str">
        <f t="shared" si="105"/>
        <v/>
      </c>
      <c r="DL146" s="11" t="str">
        <f t="shared" si="105"/>
        <v/>
      </c>
      <c r="DM146" s="11" t="str">
        <f t="shared" si="105"/>
        <v/>
      </c>
      <c r="DN146" s="11" t="s">
        <v>25</v>
      </c>
      <c r="DO146" s="11" t="s">
        <v>25</v>
      </c>
      <c r="DP146" s="11" t="s">
        <v>25</v>
      </c>
      <c r="DQ146" s="11" t="s">
        <v>25</v>
      </c>
      <c r="DR146" s="11" t="s">
        <v>25</v>
      </c>
      <c r="DS146" s="11" t="s">
        <v>25</v>
      </c>
      <c r="DT146" s="11" t="s">
        <v>25</v>
      </c>
      <c r="DU146" s="11" t="s">
        <v>25</v>
      </c>
    </row>
    <row r="147" ht="15" customHeight="1" outlineLevel="1" spans="2:125">
      <c r="B147" s="10">
        <v>201709</v>
      </c>
      <c r="C147" s="11">
        <f t="shared" ref="C147:AB147" si="106">IF(C16="","",C16+C108)</f>
        <v>0</v>
      </c>
      <c r="D147" s="11">
        <f t="shared" si="106"/>
        <v>0</v>
      </c>
      <c r="E147" s="11">
        <f t="shared" si="106"/>
        <v>0</v>
      </c>
      <c r="F147" s="11">
        <f t="shared" si="106"/>
        <v>0</v>
      </c>
      <c r="G147" s="11">
        <f t="shared" si="106"/>
        <v>0</v>
      </c>
      <c r="H147" s="11">
        <f t="shared" si="106"/>
        <v>0</v>
      </c>
      <c r="I147" s="11">
        <f t="shared" si="106"/>
        <v>0</v>
      </c>
      <c r="J147" s="11">
        <f t="shared" si="106"/>
        <v>0</v>
      </c>
      <c r="K147" s="11">
        <f t="shared" si="106"/>
        <v>0</v>
      </c>
      <c r="L147" s="11">
        <f t="shared" si="106"/>
        <v>0</v>
      </c>
      <c r="M147" s="11">
        <f t="shared" si="106"/>
        <v>0</v>
      </c>
      <c r="N147" s="11">
        <f t="shared" si="106"/>
        <v>0</v>
      </c>
      <c r="O147" s="11">
        <f t="shared" si="106"/>
        <v>0</v>
      </c>
      <c r="P147" s="11">
        <f t="shared" si="106"/>
        <v>0</v>
      </c>
      <c r="Q147" s="11">
        <f t="shared" si="106"/>
        <v>0</v>
      </c>
      <c r="R147" s="11">
        <f t="shared" si="106"/>
        <v>0</v>
      </c>
      <c r="S147" s="11">
        <f t="shared" si="106"/>
        <v>0</v>
      </c>
      <c r="T147" s="11">
        <f t="shared" si="106"/>
        <v>0</v>
      </c>
      <c r="U147" s="11">
        <f t="shared" si="106"/>
        <v>0</v>
      </c>
      <c r="V147" s="11">
        <f t="shared" si="106"/>
        <v>0</v>
      </c>
      <c r="W147" s="11">
        <f t="shared" si="106"/>
        <v>0</v>
      </c>
      <c r="X147" s="11">
        <f t="shared" si="106"/>
        <v>0</v>
      </c>
      <c r="Y147" s="11">
        <f t="shared" si="106"/>
        <v>0</v>
      </c>
      <c r="Z147" s="11">
        <f t="shared" si="106"/>
        <v>0</v>
      </c>
      <c r="AA147" s="11">
        <f t="shared" si="106"/>
        <v>0</v>
      </c>
      <c r="AB147" s="11">
        <f t="shared" si="106"/>
        <v>0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T147" s="10">
        <v>201709</v>
      </c>
      <c r="AU147" s="11">
        <f t="shared" ref="AU147:BT147" si="107">IF(AU16="","",AU16+AU108)</f>
        <v>0</v>
      </c>
      <c r="AV147" s="11">
        <f t="shared" si="107"/>
        <v>0</v>
      </c>
      <c r="AW147" s="11">
        <f t="shared" si="107"/>
        <v>0</v>
      </c>
      <c r="AX147" s="11">
        <f t="shared" si="107"/>
        <v>0</v>
      </c>
      <c r="AY147" s="11">
        <f t="shared" si="107"/>
        <v>0</v>
      </c>
      <c r="AZ147" s="11">
        <f t="shared" si="107"/>
        <v>0</v>
      </c>
      <c r="BA147" s="11">
        <f t="shared" si="107"/>
        <v>0</v>
      </c>
      <c r="BB147" s="11">
        <f t="shared" si="107"/>
        <v>0</v>
      </c>
      <c r="BC147" s="11">
        <f t="shared" si="107"/>
        <v>0</v>
      </c>
      <c r="BD147" s="11">
        <f t="shared" si="107"/>
        <v>0</v>
      </c>
      <c r="BE147" s="11">
        <f t="shared" si="107"/>
        <v>0</v>
      </c>
      <c r="BF147" s="11">
        <f t="shared" si="107"/>
        <v>0</v>
      </c>
      <c r="BG147" s="11">
        <f t="shared" si="107"/>
        <v>0</v>
      </c>
      <c r="BH147" s="11">
        <f t="shared" si="107"/>
        <v>0</v>
      </c>
      <c r="BI147" s="11">
        <f t="shared" si="107"/>
        <v>0</v>
      </c>
      <c r="BJ147" s="11">
        <f t="shared" si="107"/>
        <v>0</v>
      </c>
      <c r="BK147" s="11">
        <f t="shared" si="107"/>
        <v>0</v>
      </c>
      <c r="BL147" s="11">
        <f t="shared" si="107"/>
        <v>0</v>
      </c>
      <c r="BM147" s="11">
        <f t="shared" si="107"/>
        <v>0</v>
      </c>
      <c r="BN147" s="11">
        <f t="shared" si="107"/>
        <v>0</v>
      </c>
      <c r="BO147" s="11">
        <f t="shared" si="107"/>
        <v>0</v>
      </c>
      <c r="BP147" s="11">
        <f t="shared" si="107"/>
        <v>0</v>
      </c>
      <c r="BQ147" s="11">
        <f t="shared" si="107"/>
        <v>0</v>
      </c>
      <c r="BR147" s="11">
        <f t="shared" si="107"/>
        <v>0</v>
      </c>
      <c r="BS147" s="11">
        <f t="shared" si="107"/>
        <v>0</v>
      </c>
      <c r="BT147" s="11">
        <f t="shared" si="107"/>
        <v>0</v>
      </c>
      <c r="BU147" s="11" t="s">
        <v>25</v>
      </c>
      <c r="BV147" s="11" t="s">
        <v>25</v>
      </c>
      <c r="BW147" s="11" t="s">
        <v>25</v>
      </c>
      <c r="BX147" s="11" t="s">
        <v>25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L147" s="10">
        <v>201709</v>
      </c>
      <c r="CM147" s="11" t="str">
        <f t="shared" ref="CM147:DL147" si="108">IF(CM16="","",CM16+CM108)</f>
        <v/>
      </c>
      <c r="CN147" s="11" t="str">
        <f t="shared" si="108"/>
        <v/>
      </c>
      <c r="CO147" s="11" t="str">
        <f t="shared" si="108"/>
        <v/>
      </c>
      <c r="CP147" s="11" t="str">
        <f t="shared" si="108"/>
        <v/>
      </c>
      <c r="CQ147" s="11" t="str">
        <f t="shared" si="108"/>
        <v/>
      </c>
      <c r="CR147" s="11" t="str">
        <f t="shared" si="108"/>
        <v/>
      </c>
      <c r="CS147" s="11" t="str">
        <f t="shared" si="108"/>
        <v/>
      </c>
      <c r="CT147" s="11" t="str">
        <f t="shared" si="108"/>
        <v/>
      </c>
      <c r="CU147" s="11" t="str">
        <f t="shared" si="108"/>
        <v/>
      </c>
      <c r="CV147" s="11" t="str">
        <f t="shared" si="108"/>
        <v/>
      </c>
      <c r="CW147" s="11" t="str">
        <f t="shared" si="108"/>
        <v/>
      </c>
      <c r="CX147" s="11" t="str">
        <f t="shared" si="108"/>
        <v/>
      </c>
      <c r="CY147" s="11" t="str">
        <f t="shared" si="108"/>
        <v/>
      </c>
      <c r="CZ147" s="11" t="str">
        <f t="shared" si="108"/>
        <v/>
      </c>
      <c r="DA147" s="11" t="str">
        <f t="shared" si="108"/>
        <v/>
      </c>
      <c r="DB147" s="11" t="str">
        <f t="shared" si="108"/>
        <v/>
      </c>
      <c r="DC147" s="11" t="str">
        <f t="shared" si="108"/>
        <v/>
      </c>
      <c r="DD147" s="11" t="str">
        <f t="shared" si="108"/>
        <v/>
      </c>
      <c r="DE147" s="11" t="str">
        <f t="shared" si="108"/>
        <v/>
      </c>
      <c r="DF147" s="11" t="str">
        <f t="shared" si="108"/>
        <v/>
      </c>
      <c r="DG147" s="11" t="str">
        <f t="shared" si="108"/>
        <v/>
      </c>
      <c r="DH147" s="11" t="str">
        <f t="shared" si="108"/>
        <v/>
      </c>
      <c r="DI147" s="11" t="str">
        <f t="shared" si="108"/>
        <v/>
      </c>
      <c r="DJ147" s="11" t="str">
        <f t="shared" si="108"/>
        <v/>
      </c>
      <c r="DK147" s="11" t="str">
        <f t="shared" si="108"/>
        <v/>
      </c>
      <c r="DL147" s="11" t="str">
        <f t="shared" si="108"/>
        <v/>
      </c>
      <c r="DM147" s="11" t="s">
        <v>25</v>
      </c>
      <c r="DN147" s="11" t="s">
        <v>25</v>
      </c>
      <c r="DO147" s="11" t="s">
        <v>25</v>
      </c>
      <c r="DP147" s="11" t="s">
        <v>25</v>
      </c>
      <c r="DQ147" s="11" t="s">
        <v>25</v>
      </c>
      <c r="DR147" s="11" t="s">
        <v>25</v>
      </c>
      <c r="DS147" s="11" t="s">
        <v>25</v>
      </c>
      <c r="DT147" s="11" t="s">
        <v>25</v>
      </c>
      <c r="DU147" s="11" t="s">
        <v>25</v>
      </c>
    </row>
    <row r="148" ht="15" customHeight="1" outlineLevel="1" spans="2:125">
      <c r="B148" s="10">
        <v>201712</v>
      </c>
      <c r="C148" s="11">
        <f t="shared" ref="C148:AA148" si="109">IF(C17="","",C17+C109)</f>
        <v>0</v>
      </c>
      <c r="D148" s="11">
        <f t="shared" si="109"/>
        <v>43320.8</v>
      </c>
      <c r="E148" s="11">
        <f t="shared" si="109"/>
        <v>71750</v>
      </c>
      <c r="F148" s="11">
        <f t="shared" si="109"/>
        <v>66199.66</v>
      </c>
      <c r="G148" s="11">
        <f t="shared" si="109"/>
        <v>66199.66</v>
      </c>
      <c r="H148" s="11">
        <f t="shared" si="109"/>
        <v>66199.66</v>
      </c>
      <c r="I148" s="11">
        <f t="shared" si="109"/>
        <v>66199.66</v>
      </c>
      <c r="J148" s="11">
        <f t="shared" si="109"/>
        <v>66199.66</v>
      </c>
      <c r="K148" s="11">
        <f t="shared" si="109"/>
        <v>66199.66</v>
      </c>
      <c r="L148" s="11">
        <f t="shared" si="109"/>
        <v>66199.66</v>
      </c>
      <c r="M148" s="11">
        <f t="shared" si="109"/>
        <v>66199.66</v>
      </c>
      <c r="N148" s="11">
        <f t="shared" si="109"/>
        <v>66199.66</v>
      </c>
      <c r="O148" s="11">
        <f t="shared" si="109"/>
        <v>66199.66</v>
      </c>
      <c r="P148" s="11">
        <f t="shared" si="109"/>
        <v>66199.66</v>
      </c>
      <c r="Q148" s="11">
        <f t="shared" si="109"/>
        <v>66199.66</v>
      </c>
      <c r="R148" s="11">
        <f t="shared" si="109"/>
        <v>66199.66</v>
      </c>
      <c r="S148" s="11">
        <f t="shared" si="109"/>
        <v>66199.66</v>
      </c>
      <c r="T148" s="11">
        <f t="shared" si="109"/>
        <v>66199.66</v>
      </c>
      <c r="U148" s="11">
        <f t="shared" si="109"/>
        <v>66199.66</v>
      </c>
      <c r="V148" s="11">
        <f t="shared" si="109"/>
        <v>66199.66</v>
      </c>
      <c r="W148" s="11">
        <f t="shared" si="109"/>
        <v>66199.66</v>
      </c>
      <c r="X148" s="11">
        <f t="shared" si="109"/>
        <v>66199.66</v>
      </c>
      <c r="Y148" s="11">
        <f t="shared" si="109"/>
        <v>66199.66</v>
      </c>
      <c r="Z148" s="11">
        <f t="shared" si="109"/>
        <v>66199.66</v>
      </c>
      <c r="AA148" s="11">
        <f t="shared" si="109"/>
        <v>66199.66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T148" s="10">
        <v>201712</v>
      </c>
      <c r="AU148" s="11">
        <f t="shared" ref="AU148:BS148" si="110">IF(AU17="","",AU17+AU109)</f>
        <v>0</v>
      </c>
      <c r="AV148" s="11">
        <f t="shared" si="110"/>
        <v>0</v>
      </c>
      <c r="AW148" s="11">
        <f t="shared" si="110"/>
        <v>0</v>
      </c>
      <c r="AX148" s="11">
        <f t="shared" si="110"/>
        <v>0</v>
      </c>
      <c r="AY148" s="11">
        <f t="shared" si="110"/>
        <v>0</v>
      </c>
      <c r="AZ148" s="11">
        <f t="shared" si="110"/>
        <v>0</v>
      </c>
      <c r="BA148" s="11">
        <f t="shared" si="110"/>
        <v>0</v>
      </c>
      <c r="BB148" s="11">
        <f t="shared" si="110"/>
        <v>0</v>
      </c>
      <c r="BC148" s="11">
        <f t="shared" si="110"/>
        <v>0</v>
      </c>
      <c r="BD148" s="11">
        <f t="shared" si="110"/>
        <v>0</v>
      </c>
      <c r="BE148" s="11">
        <f t="shared" si="110"/>
        <v>0</v>
      </c>
      <c r="BF148" s="11">
        <f t="shared" si="110"/>
        <v>0</v>
      </c>
      <c r="BG148" s="11">
        <f t="shared" si="110"/>
        <v>0</v>
      </c>
      <c r="BH148" s="11">
        <f t="shared" si="110"/>
        <v>0</v>
      </c>
      <c r="BI148" s="11">
        <f t="shared" si="110"/>
        <v>0</v>
      </c>
      <c r="BJ148" s="11">
        <f t="shared" si="110"/>
        <v>0</v>
      </c>
      <c r="BK148" s="11">
        <f t="shared" si="110"/>
        <v>0</v>
      </c>
      <c r="BL148" s="11">
        <f t="shared" si="110"/>
        <v>0</v>
      </c>
      <c r="BM148" s="11">
        <f t="shared" si="110"/>
        <v>0</v>
      </c>
      <c r="BN148" s="11">
        <f t="shared" si="110"/>
        <v>0</v>
      </c>
      <c r="BO148" s="11">
        <f t="shared" si="110"/>
        <v>0</v>
      </c>
      <c r="BP148" s="11">
        <f t="shared" si="110"/>
        <v>0</v>
      </c>
      <c r="BQ148" s="11">
        <f t="shared" si="110"/>
        <v>0</v>
      </c>
      <c r="BR148" s="11">
        <f t="shared" si="110"/>
        <v>0</v>
      </c>
      <c r="BS148" s="11">
        <f t="shared" si="110"/>
        <v>0</v>
      </c>
      <c r="BT148" s="11" t="s">
        <v>25</v>
      </c>
      <c r="BU148" s="11" t="s">
        <v>25</v>
      </c>
      <c r="BV148" s="11" t="s">
        <v>25</v>
      </c>
      <c r="BW148" s="11" t="s">
        <v>25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L148" s="10">
        <v>201712</v>
      </c>
      <c r="CM148" s="11" t="str">
        <f t="shared" ref="CM148:DK148" si="111">IF(CM17="","",CM17+CM109)</f>
        <v/>
      </c>
      <c r="CN148" s="11" t="str">
        <f t="shared" si="111"/>
        <v/>
      </c>
      <c r="CO148" s="11" t="str">
        <f t="shared" si="111"/>
        <v/>
      </c>
      <c r="CP148" s="11" t="str">
        <f t="shared" si="111"/>
        <v/>
      </c>
      <c r="CQ148" s="11" t="str">
        <f t="shared" si="111"/>
        <v/>
      </c>
      <c r="CR148" s="11" t="str">
        <f t="shared" si="111"/>
        <v/>
      </c>
      <c r="CS148" s="11" t="str">
        <f t="shared" si="111"/>
        <v/>
      </c>
      <c r="CT148" s="11" t="str">
        <f t="shared" si="111"/>
        <v/>
      </c>
      <c r="CU148" s="11" t="str">
        <f t="shared" si="111"/>
        <v/>
      </c>
      <c r="CV148" s="11" t="str">
        <f t="shared" si="111"/>
        <v/>
      </c>
      <c r="CW148" s="11" t="str">
        <f t="shared" si="111"/>
        <v/>
      </c>
      <c r="CX148" s="11" t="str">
        <f t="shared" si="111"/>
        <v/>
      </c>
      <c r="CY148" s="11" t="str">
        <f t="shared" si="111"/>
        <v/>
      </c>
      <c r="CZ148" s="11" t="str">
        <f t="shared" si="111"/>
        <v/>
      </c>
      <c r="DA148" s="11" t="str">
        <f t="shared" si="111"/>
        <v/>
      </c>
      <c r="DB148" s="11" t="str">
        <f t="shared" si="111"/>
        <v/>
      </c>
      <c r="DC148" s="11" t="str">
        <f t="shared" si="111"/>
        <v/>
      </c>
      <c r="DD148" s="11" t="str">
        <f t="shared" si="111"/>
        <v/>
      </c>
      <c r="DE148" s="11" t="str">
        <f t="shared" si="111"/>
        <v/>
      </c>
      <c r="DF148" s="11" t="str">
        <f t="shared" si="111"/>
        <v/>
      </c>
      <c r="DG148" s="11" t="str">
        <f t="shared" si="111"/>
        <v/>
      </c>
      <c r="DH148" s="11" t="str">
        <f t="shared" si="111"/>
        <v/>
      </c>
      <c r="DI148" s="11" t="str">
        <f t="shared" si="111"/>
        <v/>
      </c>
      <c r="DJ148" s="11" t="str">
        <f t="shared" si="111"/>
        <v/>
      </c>
      <c r="DK148" s="11" t="str">
        <f t="shared" si="111"/>
        <v/>
      </c>
      <c r="DL148" s="11" t="s">
        <v>25</v>
      </c>
      <c r="DM148" s="11" t="s">
        <v>25</v>
      </c>
      <c r="DN148" s="11" t="s">
        <v>25</v>
      </c>
      <c r="DO148" s="11" t="s">
        <v>25</v>
      </c>
      <c r="DP148" s="11" t="s">
        <v>25</v>
      </c>
      <c r="DQ148" s="11" t="s">
        <v>25</v>
      </c>
      <c r="DR148" s="11" t="s">
        <v>25</v>
      </c>
      <c r="DS148" s="11" t="s">
        <v>25</v>
      </c>
      <c r="DT148" s="11" t="s">
        <v>25</v>
      </c>
      <c r="DU148" s="11" t="s">
        <v>25</v>
      </c>
    </row>
    <row r="149" ht="15" customHeight="1" outlineLevel="1" spans="2:125">
      <c r="B149" s="10">
        <v>201803</v>
      </c>
      <c r="C149" s="11">
        <f t="shared" ref="C149:Z149" si="112">IF(C18="","",C18+C110)</f>
        <v>607355.34</v>
      </c>
      <c r="D149" s="11">
        <f t="shared" si="112"/>
        <v>29978495.67</v>
      </c>
      <c r="E149" s="11">
        <f t="shared" si="112"/>
        <v>21283202.98</v>
      </c>
      <c r="F149" s="11">
        <f t="shared" si="112"/>
        <v>21305262.37</v>
      </c>
      <c r="G149" s="11">
        <f t="shared" si="112"/>
        <v>21305262.37</v>
      </c>
      <c r="H149" s="11">
        <f t="shared" si="112"/>
        <v>21304942.37</v>
      </c>
      <c r="I149" s="11">
        <f t="shared" si="112"/>
        <v>21304942.37</v>
      </c>
      <c r="J149" s="11">
        <f t="shared" si="112"/>
        <v>21304942.37</v>
      </c>
      <c r="K149" s="11">
        <f t="shared" si="112"/>
        <v>21304942.37</v>
      </c>
      <c r="L149" s="11">
        <f t="shared" si="112"/>
        <v>21304942.37</v>
      </c>
      <c r="M149" s="11">
        <f t="shared" si="112"/>
        <v>21304942.37</v>
      </c>
      <c r="N149" s="11">
        <f t="shared" si="112"/>
        <v>21304942.37</v>
      </c>
      <c r="O149" s="11">
        <f t="shared" si="112"/>
        <v>21304942.37</v>
      </c>
      <c r="P149" s="11">
        <f t="shared" si="112"/>
        <v>21304942.37</v>
      </c>
      <c r="Q149" s="11">
        <f t="shared" si="112"/>
        <v>21304942.37</v>
      </c>
      <c r="R149" s="11">
        <f t="shared" si="112"/>
        <v>21304942.37</v>
      </c>
      <c r="S149" s="11">
        <f t="shared" si="112"/>
        <v>21304942.37</v>
      </c>
      <c r="T149" s="11">
        <f t="shared" si="112"/>
        <v>21304942.37</v>
      </c>
      <c r="U149" s="11">
        <f t="shared" si="112"/>
        <v>21304942.37</v>
      </c>
      <c r="V149" s="11">
        <f t="shared" si="112"/>
        <v>21304942.37</v>
      </c>
      <c r="W149" s="11">
        <f t="shared" si="112"/>
        <v>21304942.37</v>
      </c>
      <c r="X149" s="11">
        <f t="shared" si="112"/>
        <v>21304942.37</v>
      </c>
      <c r="Y149" s="11">
        <f t="shared" si="112"/>
        <v>21304942.37</v>
      </c>
      <c r="Z149" s="11">
        <f t="shared" si="112"/>
        <v>21304942.37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T149" s="10">
        <v>201803</v>
      </c>
      <c r="AU149" s="11">
        <f t="shared" ref="AU149:BR149" si="113">IF(AU18="","",AU18+AU110)</f>
        <v>0</v>
      </c>
      <c r="AV149" s="11">
        <f t="shared" si="113"/>
        <v>0</v>
      </c>
      <c r="AW149" s="11">
        <f t="shared" si="113"/>
        <v>0</v>
      </c>
      <c r="AX149" s="11">
        <f t="shared" si="113"/>
        <v>0</v>
      </c>
      <c r="AY149" s="11">
        <f t="shared" si="113"/>
        <v>0</v>
      </c>
      <c r="AZ149" s="11">
        <f t="shared" si="113"/>
        <v>0</v>
      </c>
      <c r="BA149" s="11">
        <f t="shared" si="113"/>
        <v>0</v>
      </c>
      <c r="BB149" s="11">
        <f t="shared" si="113"/>
        <v>0</v>
      </c>
      <c r="BC149" s="11">
        <f t="shared" si="113"/>
        <v>0</v>
      </c>
      <c r="BD149" s="11">
        <f t="shared" si="113"/>
        <v>0</v>
      </c>
      <c r="BE149" s="11">
        <f t="shared" si="113"/>
        <v>0</v>
      </c>
      <c r="BF149" s="11">
        <f t="shared" si="113"/>
        <v>0</v>
      </c>
      <c r="BG149" s="11">
        <f t="shared" si="113"/>
        <v>0</v>
      </c>
      <c r="BH149" s="11">
        <f t="shared" si="113"/>
        <v>0</v>
      </c>
      <c r="BI149" s="11">
        <f t="shared" si="113"/>
        <v>0</v>
      </c>
      <c r="BJ149" s="11">
        <f t="shared" si="113"/>
        <v>0</v>
      </c>
      <c r="BK149" s="11">
        <f t="shared" si="113"/>
        <v>0</v>
      </c>
      <c r="BL149" s="11">
        <f t="shared" si="113"/>
        <v>0</v>
      </c>
      <c r="BM149" s="11">
        <f t="shared" si="113"/>
        <v>0</v>
      </c>
      <c r="BN149" s="11">
        <f t="shared" si="113"/>
        <v>0</v>
      </c>
      <c r="BO149" s="11">
        <f t="shared" si="113"/>
        <v>0</v>
      </c>
      <c r="BP149" s="11">
        <f t="shared" si="113"/>
        <v>0</v>
      </c>
      <c r="BQ149" s="11">
        <f t="shared" si="113"/>
        <v>0</v>
      </c>
      <c r="BR149" s="11">
        <f t="shared" si="113"/>
        <v>0</v>
      </c>
      <c r="BS149" s="11" t="s">
        <v>25</v>
      </c>
      <c r="BT149" s="11" t="s">
        <v>25</v>
      </c>
      <c r="BU149" s="11" t="s">
        <v>25</v>
      </c>
      <c r="BV149" s="11" t="s">
        <v>25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L149" s="10">
        <v>201803</v>
      </c>
      <c r="CM149" s="11" t="str">
        <f t="shared" ref="CM149:DJ149" si="114">IF(CM18="","",CM18+CM110)</f>
        <v/>
      </c>
      <c r="CN149" s="11" t="str">
        <f t="shared" si="114"/>
        <v/>
      </c>
      <c r="CO149" s="11" t="str">
        <f t="shared" si="114"/>
        <v/>
      </c>
      <c r="CP149" s="11" t="str">
        <f t="shared" si="114"/>
        <v/>
      </c>
      <c r="CQ149" s="11" t="str">
        <f t="shared" si="114"/>
        <v/>
      </c>
      <c r="CR149" s="11" t="str">
        <f t="shared" si="114"/>
        <v/>
      </c>
      <c r="CS149" s="11" t="str">
        <f t="shared" si="114"/>
        <v/>
      </c>
      <c r="CT149" s="11" t="str">
        <f t="shared" si="114"/>
        <v/>
      </c>
      <c r="CU149" s="11" t="str">
        <f t="shared" si="114"/>
        <v/>
      </c>
      <c r="CV149" s="11" t="str">
        <f t="shared" si="114"/>
        <v/>
      </c>
      <c r="CW149" s="11" t="str">
        <f t="shared" si="114"/>
        <v/>
      </c>
      <c r="CX149" s="11" t="str">
        <f t="shared" si="114"/>
        <v/>
      </c>
      <c r="CY149" s="11" t="str">
        <f t="shared" si="114"/>
        <v/>
      </c>
      <c r="CZ149" s="11" t="str">
        <f t="shared" si="114"/>
        <v/>
      </c>
      <c r="DA149" s="11" t="str">
        <f t="shared" si="114"/>
        <v/>
      </c>
      <c r="DB149" s="11" t="str">
        <f t="shared" si="114"/>
        <v/>
      </c>
      <c r="DC149" s="11" t="str">
        <f t="shared" si="114"/>
        <v/>
      </c>
      <c r="DD149" s="11" t="str">
        <f t="shared" si="114"/>
        <v/>
      </c>
      <c r="DE149" s="11" t="str">
        <f t="shared" si="114"/>
        <v/>
      </c>
      <c r="DF149" s="11" t="str">
        <f t="shared" si="114"/>
        <v/>
      </c>
      <c r="DG149" s="11" t="str">
        <f t="shared" si="114"/>
        <v/>
      </c>
      <c r="DH149" s="11" t="str">
        <f t="shared" si="114"/>
        <v/>
      </c>
      <c r="DI149" s="11" t="str">
        <f t="shared" si="114"/>
        <v/>
      </c>
      <c r="DJ149" s="11" t="str">
        <f t="shared" si="114"/>
        <v/>
      </c>
      <c r="DK149" s="11" t="s">
        <v>25</v>
      </c>
      <c r="DL149" s="11" t="s">
        <v>25</v>
      </c>
      <c r="DM149" s="11" t="s">
        <v>25</v>
      </c>
      <c r="DN149" s="11" t="s">
        <v>25</v>
      </c>
      <c r="DO149" s="11" t="s">
        <v>25</v>
      </c>
      <c r="DP149" s="11" t="s">
        <v>25</v>
      </c>
      <c r="DQ149" s="11" t="s">
        <v>25</v>
      </c>
      <c r="DR149" s="11" t="s">
        <v>25</v>
      </c>
      <c r="DS149" s="11" t="s">
        <v>25</v>
      </c>
      <c r="DT149" s="11" t="s">
        <v>25</v>
      </c>
      <c r="DU149" s="11" t="s">
        <v>25</v>
      </c>
    </row>
    <row r="150" ht="15" customHeight="1" outlineLevel="1" spans="2:125">
      <c r="B150" s="10">
        <v>201806</v>
      </c>
      <c r="C150" s="11">
        <f t="shared" ref="C150:Y150" si="115">IF(C19="","",C19+C111)</f>
        <v>103386196.49</v>
      </c>
      <c r="D150" s="11">
        <f t="shared" si="115"/>
        <v>83911932.54</v>
      </c>
      <c r="E150" s="11">
        <f t="shared" si="115"/>
        <v>87791144.1</v>
      </c>
      <c r="F150" s="11">
        <f t="shared" si="115"/>
        <v>87342194.1</v>
      </c>
      <c r="G150" s="11">
        <f t="shared" si="115"/>
        <v>87287481.3</v>
      </c>
      <c r="H150" s="11">
        <f t="shared" si="115"/>
        <v>87287481.3</v>
      </c>
      <c r="I150" s="11">
        <f t="shared" si="115"/>
        <v>88759173.3</v>
      </c>
      <c r="J150" s="11">
        <f t="shared" si="115"/>
        <v>88759173.3</v>
      </c>
      <c r="K150" s="11">
        <f t="shared" si="115"/>
        <v>88759173.3</v>
      </c>
      <c r="L150" s="11">
        <f t="shared" si="115"/>
        <v>88759173.3</v>
      </c>
      <c r="M150" s="11">
        <f t="shared" si="115"/>
        <v>88758668.39</v>
      </c>
      <c r="N150" s="11">
        <f t="shared" si="115"/>
        <v>88758668.39</v>
      </c>
      <c r="O150" s="11">
        <f t="shared" si="115"/>
        <v>88758668.39</v>
      </c>
      <c r="P150" s="11">
        <f t="shared" si="115"/>
        <v>88758553.96</v>
      </c>
      <c r="Q150" s="11">
        <f t="shared" si="115"/>
        <v>88758553.96</v>
      </c>
      <c r="R150" s="11">
        <f t="shared" si="115"/>
        <v>88725072.69</v>
      </c>
      <c r="S150" s="11">
        <f t="shared" si="115"/>
        <v>88725072.69</v>
      </c>
      <c r="T150" s="11">
        <f t="shared" si="115"/>
        <v>88725072.69</v>
      </c>
      <c r="U150" s="11">
        <f t="shared" si="115"/>
        <v>88725072.69</v>
      </c>
      <c r="V150" s="11">
        <f t="shared" si="115"/>
        <v>88725072.69</v>
      </c>
      <c r="W150" s="11">
        <f t="shared" si="115"/>
        <v>88725072.69</v>
      </c>
      <c r="X150" s="11">
        <f t="shared" si="115"/>
        <v>88725072.69</v>
      </c>
      <c r="Y150" s="11">
        <f t="shared" si="115"/>
        <v>88725072.69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T150" s="10">
        <v>201806</v>
      </c>
      <c r="AU150" s="11">
        <f t="shared" ref="AU150:BQ150" si="116">IF(AU19="","",AU19+AU111)</f>
        <v>0</v>
      </c>
      <c r="AV150" s="11">
        <f t="shared" si="116"/>
        <v>0</v>
      </c>
      <c r="AW150" s="11">
        <f t="shared" si="116"/>
        <v>0</v>
      </c>
      <c r="AX150" s="11">
        <f t="shared" si="116"/>
        <v>0</v>
      </c>
      <c r="AY150" s="11">
        <f t="shared" si="116"/>
        <v>0</v>
      </c>
      <c r="AZ150" s="11">
        <f t="shared" si="116"/>
        <v>0</v>
      </c>
      <c r="BA150" s="11">
        <f t="shared" si="116"/>
        <v>0</v>
      </c>
      <c r="BB150" s="11">
        <f t="shared" si="116"/>
        <v>0</v>
      </c>
      <c r="BC150" s="11">
        <f t="shared" si="116"/>
        <v>0</v>
      </c>
      <c r="BD150" s="11">
        <f t="shared" si="116"/>
        <v>0</v>
      </c>
      <c r="BE150" s="11">
        <f t="shared" si="116"/>
        <v>0</v>
      </c>
      <c r="BF150" s="11">
        <f t="shared" si="116"/>
        <v>0</v>
      </c>
      <c r="BG150" s="11">
        <f t="shared" si="116"/>
        <v>0</v>
      </c>
      <c r="BH150" s="11">
        <f t="shared" si="116"/>
        <v>0</v>
      </c>
      <c r="BI150" s="11">
        <f t="shared" si="116"/>
        <v>0</v>
      </c>
      <c r="BJ150" s="11">
        <f t="shared" si="116"/>
        <v>0</v>
      </c>
      <c r="BK150" s="11">
        <f t="shared" si="116"/>
        <v>0</v>
      </c>
      <c r="BL150" s="11">
        <f t="shared" si="116"/>
        <v>0</v>
      </c>
      <c r="BM150" s="11">
        <f t="shared" si="116"/>
        <v>0</v>
      </c>
      <c r="BN150" s="11">
        <f t="shared" si="116"/>
        <v>0</v>
      </c>
      <c r="BO150" s="11">
        <f t="shared" si="116"/>
        <v>0</v>
      </c>
      <c r="BP150" s="11">
        <f t="shared" si="116"/>
        <v>0</v>
      </c>
      <c r="BQ150" s="11">
        <f t="shared" si="116"/>
        <v>0</v>
      </c>
      <c r="BR150" s="11" t="s">
        <v>25</v>
      </c>
      <c r="BS150" s="11" t="s">
        <v>25</v>
      </c>
      <c r="BT150" s="11" t="s">
        <v>25</v>
      </c>
      <c r="BU150" s="11" t="s">
        <v>25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L150" s="10">
        <v>201806</v>
      </c>
      <c r="CM150" s="11" t="str">
        <f t="shared" ref="CM150:DI150" si="117">IF(CM19="","",CM19+CM111)</f>
        <v/>
      </c>
      <c r="CN150" s="11" t="str">
        <f t="shared" si="117"/>
        <v/>
      </c>
      <c r="CO150" s="11" t="str">
        <f t="shared" si="117"/>
        <v/>
      </c>
      <c r="CP150" s="11" t="str">
        <f t="shared" si="117"/>
        <v/>
      </c>
      <c r="CQ150" s="11" t="str">
        <f t="shared" si="117"/>
        <v/>
      </c>
      <c r="CR150" s="11" t="str">
        <f t="shared" si="117"/>
        <v/>
      </c>
      <c r="CS150" s="11" t="str">
        <f t="shared" si="117"/>
        <v/>
      </c>
      <c r="CT150" s="11" t="str">
        <f t="shared" si="117"/>
        <v/>
      </c>
      <c r="CU150" s="11" t="str">
        <f t="shared" si="117"/>
        <v/>
      </c>
      <c r="CV150" s="11" t="str">
        <f t="shared" si="117"/>
        <v/>
      </c>
      <c r="CW150" s="11" t="str">
        <f t="shared" si="117"/>
        <v/>
      </c>
      <c r="CX150" s="11" t="str">
        <f t="shared" si="117"/>
        <v/>
      </c>
      <c r="CY150" s="11" t="str">
        <f t="shared" si="117"/>
        <v/>
      </c>
      <c r="CZ150" s="11" t="str">
        <f t="shared" si="117"/>
        <v/>
      </c>
      <c r="DA150" s="11" t="str">
        <f t="shared" si="117"/>
        <v/>
      </c>
      <c r="DB150" s="11" t="str">
        <f t="shared" si="117"/>
        <v/>
      </c>
      <c r="DC150" s="11" t="str">
        <f t="shared" si="117"/>
        <v/>
      </c>
      <c r="DD150" s="11" t="str">
        <f t="shared" si="117"/>
        <v/>
      </c>
      <c r="DE150" s="11" t="str">
        <f t="shared" si="117"/>
        <v/>
      </c>
      <c r="DF150" s="11" t="str">
        <f t="shared" si="117"/>
        <v/>
      </c>
      <c r="DG150" s="11" t="str">
        <f t="shared" si="117"/>
        <v/>
      </c>
      <c r="DH150" s="11" t="str">
        <f t="shared" si="117"/>
        <v/>
      </c>
      <c r="DI150" s="11" t="str">
        <f t="shared" si="117"/>
        <v/>
      </c>
      <c r="DJ150" s="11" t="s">
        <v>25</v>
      </c>
      <c r="DK150" s="11" t="s">
        <v>25</v>
      </c>
      <c r="DL150" s="11" t="s">
        <v>25</v>
      </c>
      <c r="DM150" s="11" t="s">
        <v>25</v>
      </c>
      <c r="DN150" s="11" t="s">
        <v>25</v>
      </c>
      <c r="DO150" s="11" t="s">
        <v>25</v>
      </c>
      <c r="DP150" s="11" t="s">
        <v>25</v>
      </c>
      <c r="DQ150" s="11" t="s">
        <v>25</v>
      </c>
      <c r="DR150" s="11" t="s">
        <v>25</v>
      </c>
      <c r="DS150" s="11" t="s">
        <v>25</v>
      </c>
      <c r="DT150" s="11" t="s">
        <v>25</v>
      </c>
      <c r="DU150" s="11" t="s">
        <v>25</v>
      </c>
    </row>
    <row r="151" ht="15" customHeight="1" outlineLevel="1" spans="2:125">
      <c r="B151" s="10">
        <v>201809</v>
      </c>
      <c r="C151" s="11">
        <f t="shared" ref="C151:X151" si="118">IF(C20="","",C20+C112)</f>
        <v>0</v>
      </c>
      <c r="D151" s="11">
        <f t="shared" si="118"/>
        <v>5849.18</v>
      </c>
      <c r="E151" s="11">
        <f t="shared" si="118"/>
        <v>5849.18</v>
      </c>
      <c r="F151" s="11">
        <f t="shared" si="118"/>
        <v>5849.18</v>
      </c>
      <c r="G151" s="11">
        <f t="shared" si="118"/>
        <v>5849.18</v>
      </c>
      <c r="H151" s="11">
        <f t="shared" si="118"/>
        <v>5849.18</v>
      </c>
      <c r="I151" s="11">
        <f t="shared" si="118"/>
        <v>5849.18</v>
      </c>
      <c r="J151" s="11">
        <f t="shared" si="118"/>
        <v>5849.18</v>
      </c>
      <c r="K151" s="11">
        <f t="shared" si="118"/>
        <v>5849.18</v>
      </c>
      <c r="L151" s="11">
        <f t="shared" si="118"/>
        <v>5849.18</v>
      </c>
      <c r="M151" s="11">
        <f t="shared" si="118"/>
        <v>5849.18</v>
      </c>
      <c r="N151" s="11">
        <f t="shared" si="118"/>
        <v>5849.18</v>
      </c>
      <c r="O151" s="11">
        <f t="shared" si="118"/>
        <v>5849.18</v>
      </c>
      <c r="P151" s="11">
        <f t="shared" si="118"/>
        <v>5849.18</v>
      </c>
      <c r="Q151" s="11">
        <f t="shared" si="118"/>
        <v>5849.18</v>
      </c>
      <c r="R151" s="11">
        <f t="shared" si="118"/>
        <v>5849.18</v>
      </c>
      <c r="S151" s="11">
        <f t="shared" si="118"/>
        <v>5849.18</v>
      </c>
      <c r="T151" s="11">
        <f t="shared" si="118"/>
        <v>5849.18</v>
      </c>
      <c r="U151" s="11">
        <f t="shared" si="118"/>
        <v>5849.18</v>
      </c>
      <c r="V151" s="11">
        <f t="shared" si="118"/>
        <v>5849.18</v>
      </c>
      <c r="W151" s="11">
        <f t="shared" si="118"/>
        <v>5849.18</v>
      </c>
      <c r="X151" s="11">
        <f t="shared" si="118"/>
        <v>5849.18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T151" s="10">
        <v>201809</v>
      </c>
      <c r="AU151" s="11">
        <f t="shared" ref="AU151:BP151" si="119">IF(AU20="","",AU20+AU112)</f>
        <v>0</v>
      </c>
      <c r="AV151" s="11">
        <f t="shared" si="119"/>
        <v>0</v>
      </c>
      <c r="AW151" s="11">
        <f t="shared" si="119"/>
        <v>0</v>
      </c>
      <c r="AX151" s="11">
        <f t="shared" si="119"/>
        <v>0</v>
      </c>
      <c r="AY151" s="11">
        <f t="shared" si="119"/>
        <v>0</v>
      </c>
      <c r="AZ151" s="11">
        <f t="shared" si="119"/>
        <v>0</v>
      </c>
      <c r="BA151" s="11">
        <f t="shared" si="119"/>
        <v>0</v>
      </c>
      <c r="BB151" s="11">
        <f t="shared" si="119"/>
        <v>0</v>
      </c>
      <c r="BC151" s="11">
        <f t="shared" si="119"/>
        <v>0</v>
      </c>
      <c r="BD151" s="11">
        <f t="shared" si="119"/>
        <v>0</v>
      </c>
      <c r="BE151" s="11">
        <f t="shared" si="119"/>
        <v>0</v>
      </c>
      <c r="BF151" s="11">
        <f t="shared" si="119"/>
        <v>0</v>
      </c>
      <c r="BG151" s="11">
        <f t="shared" si="119"/>
        <v>0</v>
      </c>
      <c r="BH151" s="11">
        <f t="shared" si="119"/>
        <v>0</v>
      </c>
      <c r="BI151" s="11">
        <f t="shared" si="119"/>
        <v>0</v>
      </c>
      <c r="BJ151" s="11">
        <f t="shared" si="119"/>
        <v>0</v>
      </c>
      <c r="BK151" s="11">
        <f t="shared" si="119"/>
        <v>0</v>
      </c>
      <c r="BL151" s="11">
        <f t="shared" si="119"/>
        <v>0</v>
      </c>
      <c r="BM151" s="11">
        <f t="shared" si="119"/>
        <v>0</v>
      </c>
      <c r="BN151" s="11">
        <f t="shared" si="119"/>
        <v>0</v>
      </c>
      <c r="BO151" s="11">
        <f t="shared" si="119"/>
        <v>0</v>
      </c>
      <c r="BP151" s="11">
        <f t="shared" si="119"/>
        <v>0</v>
      </c>
      <c r="BQ151" s="11" t="s">
        <v>25</v>
      </c>
      <c r="BR151" s="11" t="s">
        <v>25</v>
      </c>
      <c r="BS151" s="11" t="s">
        <v>25</v>
      </c>
      <c r="BT151" s="11" t="s">
        <v>25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L151" s="10">
        <v>201809</v>
      </c>
      <c r="CM151" s="11" t="str">
        <f t="shared" ref="CM151:DH151" si="120">IF(CM20="","",CM20+CM112)</f>
        <v/>
      </c>
      <c r="CN151" s="11" t="str">
        <f t="shared" si="120"/>
        <v/>
      </c>
      <c r="CO151" s="11" t="str">
        <f t="shared" si="120"/>
        <v/>
      </c>
      <c r="CP151" s="11" t="str">
        <f t="shared" si="120"/>
        <v/>
      </c>
      <c r="CQ151" s="11" t="str">
        <f t="shared" si="120"/>
        <v/>
      </c>
      <c r="CR151" s="11" t="str">
        <f t="shared" si="120"/>
        <v/>
      </c>
      <c r="CS151" s="11" t="str">
        <f t="shared" si="120"/>
        <v/>
      </c>
      <c r="CT151" s="11" t="str">
        <f t="shared" si="120"/>
        <v/>
      </c>
      <c r="CU151" s="11" t="str">
        <f t="shared" si="120"/>
        <v/>
      </c>
      <c r="CV151" s="11" t="str">
        <f t="shared" si="120"/>
        <v/>
      </c>
      <c r="CW151" s="11" t="str">
        <f t="shared" si="120"/>
        <v/>
      </c>
      <c r="CX151" s="11" t="str">
        <f t="shared" si="120"/>
        <v/>
      </c>
      <c r="CY151" s="11" t="str">
        <f t="shared" si="120"/>
        <v/>
      </c>
      <c r="CZ151" s="11" t="str">
        <f t="shared" si="120"/>
        <v/>
      </c>
      <c r="DA151" s="11" t="str">
        <f t="shared" si="120"/>
        <v/>
      </c>
      <c r="DB151" s="11" t="str">
        <f t="shared" si="120"/>
        <v/>
      </c>
      <c r="DC151" s="11" t="str">
        <f t="shared" si="120"/>
        <v/>
      </c>
      <c r="DD151" s="11" t="str">
        <f t="shared" si="120"/>
        <v/>
      </c>
      <c r="DE151" s="11" t="str">
        <f t="shared" si="120"/>
        <v/>
      </c>
      <c r="DF151" s="11" t="str">
        <f t="shared" si="120"/>
        <v/>
      </c>
      <c r="DG151" s="11" t="str">
        <f t="shared" si="120"/>
        <v/>
      </c>
      <c r="DH151" s="11" t="str">
        <f t="shared" si="120"/>
        <v/>
      </c>
      <c r="DI151" s="11" t="s">
        <v>25</v>
      </c>
      <c r="DJ151" s="11" t="s">
        <v>25</v>
      </c>
      <c r="DK151" s="11" t="s">
        <v>25</v>
      </c>
      <c r="DL151" s="11" t="s">
        <v>25</v>
      </c>
      <c r="DM151" s="11" t="s">
        <v>25</v>
      </c>
      <c r="DN151" s="11" t="s">
        <v>25</v>
      </c>
      <c r="DO151" s="11" t="s">
        <v>25</v>
      </c>
      <c r="DP151" s="11" t="s">
        <v>25</v>
      </c>
      <c r="DQ151" s="11" t="s">
        <v>25</v>
      </c>
      <c r="DR151" s="11" t="s">
        <v>25</v>
      </c>
      <c r="DS151" s="11" t="s">
        <v>25</v>
      </c>
      <c r="DT151" s="11" t="s">
        <v>25</v>
      </c>
      <c r="DU151" s="11" t="s">
        <v>25</v>
      </c>
    </row>
    <row r="152" ht="15" customHeight="1" outlineLevel="1" spans="2:125">
      <c r="B152" s="10">
        <v>201812</v>
      </c>
      <c r="C152" s="11">
        <f t="shared" ref="C152:W152" si="121">IF(C21="","",C21+C113)</f>
        <v>0</v>
      </c>
      <c r="D152" s="11">
        <f t="shared" si="121"/>
        <v>0</v>
      </c>
      <c r="E152" s="11">
        <f t="shared" si="121"/>
        <v>0</v>
      </c>
      <c r="F152" s="11">
        <f t="shared" si="121"/>
        <v>0</v>
      </c>
      <c r="G152" s="11">
        <f t="shared" si="121"/>
        <v>0</v>
      </c>
      <c r="H152" s="11">
        <f t="shared" si="121"/>
        <v>0</v>
      </c>
      <c r="I152" s="11">
        <f t="shared" si="121"/>
        <v>0</v>
      </c>
      <c r="J152" s="11">
        <f t="shared" si="121"/>
        <v>0</v>
      </c>
      <c r="K152" s="11">
        <f t="shared" si="121"/>
        <v>0</v>
      </c>
      <c r="L152" s="11">
        <f t="shared" si="121"/>
        <v>0</v>
      </c>
      <c r="M152" s="11">
        <f t="shared" si="121"/>
        <v>0</v>
      </c>
      <c r="N152" s="11">
        <f t="shared" si="121"/>
        <v>0</v>
      </c>
      <c r="O152" s="11">
        <f t="shared" si="121"/>
        <v>0</v>
      </c>
      <c r="P152" s="11">
        <f t="shared" si="121"/>
        <v>0</v>
      </c>
      <c r="Q152" s="11">
        <f t="shared" si="121"/>
        <v>0</v>
      </c>
      <c r="R152" s="11">
        <f t="shared" si="121"/>
        <v>0</v>
      </c>
      <c r="S152" s="11">
        <f t="shared" si="121"/>
        <v>0</v>
      </c>
      <c r="T152" s="11">
        <f t="shared" si="121"/>
        <v>0</v>
      </c>
      <c r="U152" s="11">
        <f t="shared" si="121"/>
        <v>0</v>
      </c>
      <c r="V152" s="11">
        <f t="shared" si="121"/>
        <v>0</v>
      </c>
      <c r="W152" s="11">
        <f t="shared" si="121"/>
        <v>0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T152" s="10">
        <v>201812</v>
      </c>
      <c r="AU152" s="11">
        <f t="shared" ref="AU152:BO152" si="122">IF(AU21="","",AU21+AU113)</f>
        <v>0</v>
      </c>
      <c r="AV152" s="11">
        <f t="shared" si="122"/>
        <v>0</v>
      </c>
      <c r="AW152" s="11">
        <f t="shared" si="122"/>
        <v>0</v>
      </c>
      <c r="AX152" s="11">
        <f t="shared" si="122"/>
        <v>0</v>
      </c>
      <c r="AY152" s="11">
        <f t="shared" si="122"/>
        <v>0</v>
      </c>
      <c r="AZ152" s="11">
        <f t="shared" si="122"/>
        <v>0</v>
      </c>
      <c r="BA152" s="11">
        <f t="shared" si="122"/>
        <v>0</v>
      </c>
      <c r="BB152" s="11">
        <f t="shared" si="122"/>
        <v>0</v>
      </c>
      <c r="BC152" s="11">
        <f t="shared" si="122"/>
        <v>0</v>
      </c>
      <c r="BD152" s="11">
        <f t="shared" si="122"/>
        <v>0</v>
      </c>
      <c r="BE152" s="11">
        <f t="shared" si="122"/>
        <v>0</v>
      </c>
      <c r="BF152" s="11">
        <f t="shared" si="122"/>
        <v>0</v>
      </c>
      <c r="BG152" s="11">
        <f t="shared" si="122"/>
        <v>0</v>
      </c>
      <c r="BH152" s="11">
        <f t="shared" si="122"/>
        <v>0</v>
      </c>
      <c r="BI152" s="11">
        <f t="shared" si="122"/>
        <v>0</v>
      </c>
      <c r="BJ152" s="11">
        <f t="shared" si="122"/>
        <v>0</v>
      </c>
      <c r="BK152" s="11">
        <f t="shared" si="122"/>
        <v>0</v>
      </c>
      <c r="BL152" s="11">
        <f t="shared" si="122"/>
        <v>0</v>
      </c>
      <c r="BM152" s="11">
        <f t="shared" si="122"/>
        <v>0</v>
      </c>
      <c r="BN152" s="11">
        <f t="shared" si="122"/>
        <v>0</v>
      </c>
      <c r="BO152" s="11">
        <f t="shared" si="122"/>
        <v>0</v>
      </c>
      <c r="BP152" s="11" t="s">
        <v>25</v>
      </c>
      <c r="BQ152" s="11" t="s">
        <v>25</v>
      </c>
      <c r="BR152" s="11" t="s">
        <v>25</v>
      </c>
      <c r="BS152" s="11" t="s">
        <v>25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L152" s="10">
        <v>201812</v>
      </c>
      <c r="CM152" s="11" t="str">
        <f t="shared" ref="CM152:DG152" si="123">IF(CM21="","",CM21+CM113)</f>
        <v/>
      </c>
      <c r="CN152" s="11" t="str">
        <f t="shared" si="123"/>
        <v/>
      </c>
      <c r="CO152" s="11" t="str">
        <f t="shared" si="123"/>
        <v/>
      </c>
      <c r="CP152" s="11" t="str">
        <f t="shared" si="123"/>
        <v/>
      </c>
      <c r="CQ152" s="11" t="str">
        <f t="shared" si="123"/>
        <v/>
      </c>
      <c r="CR152" s="11" t="str">
        <f t="shared" si="123"/>
        <v/>
      </c>
      <c r="CS152" s="11" t="str">
        <f t="shared" si="123"/>
        <v/>
      </c>
      <c r="CT152" s="11" t="str">
        <f t="shared" si="123"/>
        <v/>
      </c>
      <c r="CU152" s="11" t="str">
        <f t="shared" si="123"/>
        <v/>
      </c>
      <c r="CV152" s="11" t="str">
        <f t="shared" si="123"/>
        <v/>
      </c>
      <c r="CW152" s="11" t="str">
        <f t="shared" si="123"/>
        <v/>
      </c>
      <c r="CX152" s="11" t="str">
        <f t="shared" si="123"/>
        <v/>
      </c>
      <c r="CY152" s="11" t="str">
        <f t="shared" si="123"/>
        <v/>
      </c>
      <c r="CZ152" s="11" t="str">
        <f t="shared" si="123"/>
        <v/>
      </c>
      <c r="DA152" s="11" t="str">
        <f t="shared" si="123"/>
        <v/>
      </c>
      <c r="DB152" s="11" t="str">
        <f t="shared" si="123"/>
        <v/>
      </c>
      <c r="DC152" s="11" t="str">
        <f t="shared" si="123"/>
        <v/>
      </c>
      <c r="DD152" s="11" t="str">
        <f t="shared" si="123"/>
        <v/>
      </c>
      <c r="DE152" s="11" t="str">
        <f t="shared" si="123"/>
        <v/>
      </c>
      <c r="DF152" s="11" t="str">
        <f t="shared" si="123"/>
        <v/>
      </c>
      <c r="DG152" s="11" t="str">
        <f t="shared" si="123"/>
        <v/>
      </c>
      <c r="DH152" s="11" t="s">
        <v>25</v>
      </c>
      <c r="DI152" s="11" t="s">
        <v>25</v>
      </c>
      <c r="DJ152" s="11" t="s">
        <v>25</v>
      </c>
      <c r="DK152" s="11" t="s">
        <v>25</v>
      </c>
      <c r="DL152" s="11" t="s">
        <v>25</v>
      </c>
      <c r="DM152" s="11" t="s">
        <v>25</v>
      </c>
      <c r="DN152" s="11" t="s">
        <v>25</v>
      </c>
      <c r="DO152" s="11" t="s">
        <v>25</v>
      </c>
      <c r="DP152" s="11" t="s">
        <v>25</v>
      </c>
      <c r="DQ152" s="11" t="s">
        <v>25</v>
      </c>
      <c r="DR152" s="11" t="s">
        <v>25</v>
      </c>
      <c r="DS152" s="11" t="s">
        <v>25</v>
      </c>
      <c r="DT152" s="11" t="s">
        <v>25</v>
      </c>
      <c r="DU152" s="11" t="s">
        <v>25</v>
      </c>
    </row>
    <row r="153" ht="15" customHeight="1" outlineLevel="1" spans="2:125">
      <c r="B153" s="10">
        <v>201903</v>
      </c>
      <c r="C153" s="11">
        <f t="shared" ref="C153:V153" si="124">IF(C22="","",C22+C114)</f>
        <v>154096.55</v>
      </c>
      <c r="D153" s="11">
        <f t="shared" si="124"/>
        <v>13723341.73</v>
      </c>
      <c r="E153" s="11">
        <f t="shared" si="124"/>
        <v>11332539.52</v>
      </c>
      <c r="F153" s="11">
        <f t="shared" si="124"/>
        <v>11343720.82</v>
      </c>
      <c r="G153" s="11">
        <f t="shared" si="124"/>
        <v>11343720.82</v>
      </c>
      <c r="H153" s="11">
        <f t="shared" si="124"/>
        <v>11343720.82</v>
      </c>
      <c r="I153" s="11">
        <f t="shared" si="124"/>
        <v>11343720.82</v>
      </c>
      <c r="J153" s="11">
        <f t="shared" si="124"/>
        <v>11343720.82</v>
      </c>
      <c r="K153" s="11">
        <f t="shared" si="124"/>
        <v>11343720.82</v>
      </c>
      <c r="L153" s="11">
        <f t="shared" si="124"/>
        <v>11343720.82</v>
      </c>
      <c r="M153" s="11">
        <f t="shared" si="124"/>
        <v>11343720.82</v>
      </c>
      <c r="N153" s="11">
        <f t="shared" si="124"/>
        <v>11343524.19</v>
      </c>
      <c r="O153" s="11">
        <f t="shared" si="124"/>
        <v>11343524.19</v>
      </c>
      <c r="P153" s="11">
        <f t="shared" si="124"/>
        <v>11343524.19</v>
      </c>
      <c r="Q153" s="11">
        <f t="shared" si="124"/>
        <v>11343524.19</v>
      </c>
      <c r="R153" s="11">
        <f t="shared" si="124"/>
        <v>11343524.19</v>
      </c>
      <c r="S153" s="11">
        <f t="shared" si="124"/>
        <v>11343524.19</v>
      </c>
      <c r="T153" s="11">
        <f t="shared" si="124"/>
        <v>11343524.19</v>
      </c>
      <c r="U153" s="11">
        <f t="shared" si="124"/>
        <v>11343524.19</v>
      </c>
      <c r="V153" s="11">
        <f t="shared" si="124"/>
        <v>11343524.19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T153" s="10">
        <v>201903</v>
      </c>
      <c r="AU153" s="11">
        <f t="shared" ref="AU153:BN153" si="125">IF(AU22="","",AU22+AU114)</f>
        <v>46228.95</v>
      </c>
      <c r="AV153" s="11">
        <f t="shared" si="125"/>
        <v>4117002.64</v>
      </c>
      <c r="AW153" s="11">
        <f t="shared" si="125"/>
        <v>3399762.55</v>
      </c>
      <c r="AX153" s="11">
        <f t="shared" si="125"/>
        <v>3403116.94</v>
      </c>
      <c r="AY153" s="11">
        <f t="shared" si="125"/>
        <v>3403116.94</v>
      </c>
      <c r="AZ153" s="11">
        <f t="shared" si="125"/>
        <v>3403116.94</v>
      </c>
      <c r="BA153" s="11">
        <f t="shared" si="125"/>
        <v>3403116.94</v>
      </c>
      <c r="BB153" s="11">
        <f t="shared" si="125"/>
        <v>3403116.94</v>
      </c>
      <c r="BC153" s="11">
        <f t="shared" si="125"/>
        <v>3403116.94</v>
      </c>
      <c r="BD153" s="11">
        <f t="shared" si="125"/>
        <v>3403116.94</v>
      </c>
      <c r="BE153" s="11">
        <f t="shared" si="125"/>
        <v>3403116.94</v>
      </c>
      <c r="BF153" s="11">
        <f t="shared" si="125"/>
        <v>3403116.94</v>
      </c>
      <c r="BG153" s="11">
        <f t="shared" si="125"/>
        <v>3403116.94</v>
      </c>
      <c r="BH153" s="11">
        <f t="shared" si="125"/>
        <v>3403116.94</v>
      </c>
      <c r="BI153" s="11">
        <f t="shared" si="125"/>
        <v>3403116.94</v>
      </c>
      <c r="BJ153" s="11">
        <f t="shared" si="125"/>
        <v>3403116.94</v>
      </c>
      <c r="BK153" s="11">
        <f t="shared" si="125"/>
        <v>3403116.94</v>
      </c>
      <c r="BL153" s="11">
        <f t="shared" si="125"/>
        <v>3403116.94</v>
      </c>
      <c r="BM153" s="11">
        <f t="shared" si="125"/>
        <v>3403116.94</v>
      </c>
      <c r="BN153" s="11">
        <f t="shared" si="125"/>
        <v>3403116.94</v>
      </c>
      <c r="BO153" s="11" t="s">
        <v>25</v>
      </c>
      <c r="BP153" s="11" t="s">
        <v>25</v>
      </c>
      <c r="BQ153" s="11" t="s">
        <v>25</v>
      </c>
      <c r="BR153" s="11" t="s">
        <v>25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L153" s="10">
        <v>201903</v>
      </c>
      <c r="CM153" s="11" t="str">
        <f t="shared" ref="CM153:DF153" si="126">IF(CM22="","",CM22+CM114)</f>
        <v/>
      </c>
      <c r="CN153" s="11" t="str">
        <f t="shared" si="126"/>
        <v/>
      </c>
      <c r="CO153" s="11" t="str">
        <f t="shared" si="126"/>
        <v/>
      </c>
      <c r="CP153" s="11" t="str">
        <f t="shared" si="126"/>
        <v/>
      </c>
      <c r="CQ153" s="11" t="str">
        <f t="shared" si="126"/>
        <v/>
      </c>
      <c r="CR153" s="11" t="str">
        <f t="shared" si="126"/>
        <v/>
      </c>
      <c r="CS153" s="11" t="str">
        <f t="shared" si="126"/>
        <v/>
      </c>
      <c r="CT153" s="11" t="str">
        <f t="shared" si="126"/>
        <v/>
      </c>
      <c r="CU153" s="11" t="str">
        <f t="shared" si="126"/>
        <v/>
      </c>
      <c r="CV153" s="11" t="str">
        <f t="shared" si="126"/>
        <v/>
      </c>
      <c r="CW153" s="11" t="str">
        <f t="shared" si="126"/>
        <v/>
      </c>
      <c r="CX153" s="11" t="str">
        <f t="shared" si="126"/>
        <v/>
      </c>
      <c r="CY153" s="11" t="str">
        <f t="shared" si="126"/>
        <v/>
      </c>
      <c r="CZ153" s="11" t="str">
        <f t="shared" si="126"/>
        <v/>
      </c>
      <c r="DA153" s="11" t="str">
        <f t="shared" si="126"/>
        <v/>
      </c>
      <c r="DB153" s="11" t="str">
        <f t="shared" si="126"/>
        <v/>
      </c>
      <c r="DC153" s="11" t="str">
        <f t="shared" si="126"/>
        <v/>
      </c>
      <c r="DD153" s="11" t="str">
        <f t="shared" si="126"/>
        <v/>
      </c>
      <c r="DE153" s="11" t="str">
        <f t="shared" si="126"/>
        <v/>
      </c>
      <c r="DF153" s="11" t="str">
        <f t="shared" si="126"/>
        <v/>
      </c>
      <c r="DG153" s="11" t="s">
        <v>25</v>
      </c>
      <c r="DH153" s="11" t="s">
        <v>25</v>
      </c>
      <c r="DI153" s="11" t="s">
        <v>25</v>
      </c>
      <c r="DJ153" s="11" t="s">
        <v>25</v>
      </c>
      <c r="DK153" s="11" t="s">
        <v>25</v>
      </c>
      <c r="DL153" s="11" t="s">
        <v>25</v>
      </c>
      <c r="DM153" s="11" t="s">
        <v>25</v>
      </c>
      <c r="DN153" s="11" t="s">
        <v>25</v>
      </c>
      <c r="DO153" s="11" t="s">
        <v>25</v>
      </c>
      <c r="DP153" s="11" t="s">
        <v>25</v>
      </c>
      <c r="DQ153" s="11" t="s">
        <v>25</v>
      </c>
      <c r="DR153" s="11" t="s">
        <v>25</v>
      </c>
      <c r="DS153" s="11" t="s">
        <v>25</v>
      </c>
      <c r="DT153" s="11" t="s">
        <v>25</v>
      </c>
      <c r="DU153" s="11" t="s">
        <v>25</v>
      </c>
    </row>
    <row r="154" ht="15" customHeight="1" outlineLevel="1" spans="2:125">
      <c r="B154" s="10">
        <v>201906</v>
      </c>
      <c r="C154" s="11">
        <f t="shared" ref="C154:U154" si="127">IF(C23="","",C23+C115)</f>
        <v>137448205.85</v>
      </c>
      <c r="D154" s="11">
        <f t="shared" si="127"/>
        <v>128332723</v>
      </c>
      <c r="E154" s="11">
        <f t="shared" si="127"/>
        <v>128100598.7</v>
      </c>
      <c r="F154" s="11">
        <f t="shared" si="127"/>
        <v>128100598.7</v>
      </c>
      <c r="G154" s="11">
        <f t="shared" si="127"/>
        <v>128100598.7</v>
      </c>
      <c r="H154" s="11">
        <f t="shared" si="127"/>
        <v>128100598.7</v>
      </c>
      <c r="I154" s="11">
        <f t="shared" si="127"/>
        <v>128082498.7</v>
      </c>
      <c r="J154" s="11">
        <f t="shared" si="127"/>
        <v>128082498.7</v>
      </c>
      <c r="K154" s="11">
        <f t="shared" si="127"/>
        <v>128082498.7</v>
      </c>
      <c r="L154" s="11">
        <f t="shared" si="127"/>
        <v>128082498.7</v>
      </c>
      <c r="M154" s="11">
        <f t="shared" si="127"/>
        <v>128082498.7</v>
      </c>
      <c r="N154" s="11">
        <f t="shared" si="127"/>
        <v>128036681.25</v>
      </c>
      <c r="O154" s="11">
        <f t="shared" si="127"/>
        <v>128036681.25</v>
      </c>
      <c r="P154" s="11">
        <f t="shared" si="127"/>
        <v>128036681.25</v>
      </c>
      <c r="Q154" s="11">
        <f t="shared" si="127"/>
        <v>128036681.25</v>
      </c>
      <c r="R154" s="11">
        <f t="shared" si="127"/>
        <v>128036681.25</v>
      </c>
      <c r="S154" s="11">
        <f t="shared" si="127"/>
        <v>128036681.25</v>
      </c>
      <c r="T154" s="11">
        <f t="shared" si="127"/>
        <v>128036681.25</v>
      </c>
      <c r="U154" s="11">
        <f t="shared" si="127"/>
        <v>128036681.25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T154" s="10">
        <v>201906</v>
      </c>
      <c r="AU154" s="11">
        <f t="shared" ref="AU154:BM154" si="128">IF(AU23="","",AU23+AU115)</f>
        <v>41266300.83</v>
      </c>
      <c r="AV154" s="11">
        <f t="shared" si="128"/>
        <v>38534032.36</v>
      </c>
      <c r="AW154" s="11">
        <f t="shared" si="128"/>
        <v>38464394.98</v>
      </c>
      <c r="AX154" s="11">
        <f t="shared" si="128"/>
        <v>38464394.98</v>
      </c>
      <c r="AY154" s="11">
        <f t="shared" si="128"/>
        <v>38464394.98</v>
      </c>
      <c r="AZ154" s="11">
        <f t="shared" si="128"/>
        <v>38464394.98</v>
      </c>
      <c r="BA154" s="11">
        <f t="shared" si="128"/>
        <v>38458964.98</v>
      </c>
      <c r="BB154" s="11">
        <f t="shared" si="128"/>
        <v>38458964.98</v>
      </c>
      <c r="BC154" s="11">
        <f t="shared" si="128"/>
        <v>38458964.98</v>
      </c>
      <c r="BD154" s="11">
        <f t="shared" si="128"/>
        <v>38458964.98</v>
      </c>
      <c r="BE154" s="11">
        <f t="shared" si="128"/>
        <v>38458964.98</v>
      </c>
      <c r="BF154" s="11">
        <f t="shared" si="128"/>
        <v>38458964.98</v>
      </c>
      <c r="BG154" s="11">
        <f t="shared" si="128"/>
        <v>38458964.98</v>
      </c>
      <c r="BH154" s="11">
        <f t="shared" si="128"/>
        <v>38458964.98</v>
      </c>
      <c r="BI154" s="11">
        <f t="shared" si="128"/>
        <v>38458964.98</v>
      </c>
      <c r="BJ154" s="11">
        <f t="shared" si="128"/>
        <v>38458964.98</v>
      </c>
      <c r="BK154" s="11">
        <f t="shared" si="128"/>
        <v>38458964.98</v>
      </c>
      <c r="BL154" s="11">
        <f t="shared" si="128"/>
        <v>38458964.98</v>
      </c>
      <c r="BM154" s="11">
        <f t="shared" si="128"/>
        <v>38458964.98</v>
      </c>
      <c r="BN154" s="11" t="s">
        <v>25</v>
      </c>
      <c r="BO154" s="11" t="s">
        <v>25</v>
      </c>
      <c r="BP154" s="11" t="s">
        <v>25</v>
      </c>
      <c r="BQ154" s="11" t="s">
        <v>25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L154" s="10">
        <v>201906</v>
      </c>
      <c r="CM154" s="11" t="str">
        <f t="shared" ref="CM154:DE154" si="129">IF(CM23="","",CM23+CM115)</f>
        <v/>
      </c>
      <c r="CN154" s="11" t="str">
        <f t="shared" si="129"/>
        <v/>
      </c>
      <c r="CO154" s="11" t="str">
        <f t="shared" si="129"/>
        <v/>
      </c>
      <c r="CP154" s="11" t="str">
        <f t="shared" si="129"/>
        <v/>
      </c>
      <c r="CQ154" s="11" t="str">
        <f t="shared" si="129"/>
        <v/>
      </c>
      <c r="CR154" s="11" t="str">
        <f t="shared" si="129"/>
        <v/>
      </c>
      <c r="CS154" s="11" t="str">
        <f t="shared" si="129"/>
        <v/>
      </c>
      <c r="CT154" s="11" t="str">
        <f t="shared" si="129"/>
        <v/>
      </c>
      <c r="CU154" s="11" t="str">
        <f t="shared" si="129"/>
        <v/>
      </c>
      <c r="CV154" s="11" t="str">
        <f t="shared" si="129"/>
        <v/>
      </c>
      <c r="CW154" s="11" t="str">
        <f t="shared" si="129"/>
        <v/>
      </c>
      <c r="CX154" s="11" t="str">
        <f t="shared" si="129"/>
        <v/>
      </c>
      <c r="CY154" s="11" t="str">
        <f t="shared" si="129"/>
        <v/>
      </c>
      <c r="CZ154" s="11" t="str">
        <f t="shared" si="129"/>
        <v/>
      </c>
      <c r="DA154" s="11" t="str">
        <f t="shared" si="129"/>
        <v/>
      </c>
      <c r="DB154" s="11" t="str">
        <f t="shared" si="129"/>
        <v/>
      </c>
      <c r="DC154" s="11" t="str">
        <f t="shared" si="129"/>
        <v/>
      </c>
      <c r="DD154" s="11" t="str">
        <f t="shared" si="129"/>
        <v/>
      </c>
      <c r="DE154" s="11" t="str">
        <f t="shared" si="129"/>
        <v/>
      </c>
      <c r="DF154" s="11" t="s">
        <v>25</v>
      </c>
      <c r="DG154" s="11" t="s">
        <v>25</v>
      </c>
      <c r="DH154" s="11" t="s">
        <v>25</v>
      </c>
      <c r="DI154" s="11" t="s">
        <v>25</v>
      </c>
      <c r="DJ154" s="11" t="s">
        <v>25</v>
      </c>
      <c r="DK154" s="11" t="s">
        <v>25</v>
      </c>
      <c r="DL154" s="11" t="s">
        <v>25</v>
      </c>
      <c r="DM154" s="11" t="s">
        <v>25</v>
      </c>
      <c r="DN154" s="11" t="s">
        <v>25</v>
      </c>
      <c r="DO154" s="11" t="s">
        <v>25</v>
      </c>
      <c r="DP154" s="11" t="s">
        <v>25</v>
      </c>
      <c r="DQ154" s="11" t="s">
        <v>25</v>
      </c>
      <c r="DR154" s="11" t="s">
        <v>25</v>
      </c>
      <c r="DS154" s="11" t="s">
        <v>25</v>
      </c>
      <c r="DT154" s="11" t="s">
        <v>25</v>
      </c>
      <c r="DU154" s="11" t="s">
        <v>25</v>
      </c>
    </row>
    <row r="155" ht="15" customHeight="1" outlineLevel="1" spans="2:125">
      <c r="B155" s="10">
        <v>201909</v>
      </c>
      <c r="C155" s="11">
        <f t="shared" ref="C155:T155" si="130">IF(C24="","",C24+C116)</f>
        <v>7867568.14</v>
      </c>
      <c r="D155" s="11">
        <f t="shared" si="130"/>
        <v>4898842.58</v>
      </c>
      <c r="E155" s="11">
        <f t="shared" si="130"/>
        <v>5056905.8</v>
      </c>
      <c r="F155" s="11">
        <f t="shared" si="130"/>
        <v>5056905.8</v>
      </c>
      <c r="G155" s="11">
        <f t="shared" si="130"/>
        <v>5056905.8</v>
      </c>
      <c r="H155" s="11">
        <f t="shared" si="130"/>
        <v>5056905.8</v>
      </c>
      <c r="I155" s="11">
        <f t="shared" si="130"/>
        <v>5056905.8</v>
      </c>
      <c r="J155" s="11">
        <f t="shared" si="130"/>
        <v>5056905.8</v>
      </c>
      <c r="K155" s="11">
        <f t="shared" si="130"/>
        <v>5056905.8</v>
      </c>
      <c r="L155" s="11">
        <f t="shared" si="130"/>
        <v>5056905.8</v>
      </c>
      <c r="M155" s="11">
        <f t="shared" si="130"/>
        <v>5056905.8</v>
      </c>
      <c r="N155" s="11">
        <f t="shared" si="130"/>
        <v>5056905.8</v>
      </c>
      <c r="O155" s="11">
        <f t="shared" si="130"/>
        <v>5056905.8</v>
      </c>
      <c r="P155" s="11">
        <f t="shared" si="130"/>
        <v>5056905.8</v>
      </c>
      <c r="Q155" s="11">
        <f t="shared" si="130"/>
        <v>5056905.8</v>
      </c>
      <c r="R155" s="11">
        <f t="shared" si="130"/>
        <v>5056905.8</v>
      </c>
      <c r="S155" s="11">
        <f t="shared" si="130"/>
        <v>5056905.8</v>
      </c>
      <c r="T155" s="11">
        <f t="shared" si="130"/>
        <v>5056905.8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T155" s="10">
        <v>201909</v>
      </c>
      <c r="AU155" s="11">
        <f t="shared" ref="AU155:BL155" si="131">IF(AU24="","",AU24+AU116)</f>
        <v>2360270.61</v>
      </c>
      <c r="AV155" s="11">
        <f t="shared" si="131"/>
        <v>1469652.68</v>
      </c>
      <c r="AW155" s="11">
        <f t="shared" si="131"/>
        <v>1517071.65</v>
      </c>
      <c r="AX155" s="11">
        <f t="shared" si="131"/>
        <v>1517071.65</v>
      </c>
      <c r="AY155" s="11">
        <f t="shared" si="131"/>
        <v>1517071.65</v>
      </c>
      <c r="AZ155" s="11">
        <f t="shared" si="131"/>
        <v>1517071.65</v>
      </c>
      <c r="BA155" s="11">
        <f t="shared" si="131"/>
        <v>1517071.65</v>
      </c>
      <c r="BB155" s="11">
        <f t="shared" si="131"/>
        <v>1517071.65</v>
      </c>
      <c r="BC155" s="11">
        <f t="shared" si="131"/>
        <v>1517071.65</v>
      </c>
      <c r="BD155" s="11">
        <f t="shared" si="131"/>
        <v>1517071.65</v>
      </c>
      <c r="BE155" s="11">
        <f t="shared" si="131"/>
        <v>1517071.65</v>
      </c>
      <c r="BF155" s="11">
        <f t="shared" si="131"/>
        <v>1517071.65</v>
      </c>
      <c r="BG155" s="11">
        <f t="shared" si="131"/>
        <v>1517071.65</v>
      </c>
      <c r="BH155" s="11">
        <f t="shared" si="131"/>
        <v>1517071.65</v>
      </c>
      <c r="BI155" s="11">
        <f t="shared" si="131"/>
        <v>1517071.65</v>
      </c>
      <c r="BJ155" s="11">
        <f t="shared" si="131"/>
        <v>1517071.65</v>
      </c>
      <c r="BK155" s="11">
        <f t="shared" si="131"/>
        <v>1517071.65</v>
      </c>
      <c r="BL155" s="11">
        <f t="shared" si="131"/>
        <v>1517071.65</v>
      </c>
      <c r="BM155" s="11" t="s">
        <v>25</v>
      </c>
      <c r="BN155" s="11" t="s">
        <v>25</v>
      </c>
      <c r="BO155" s="11" t="s">
        <v>25</v>
      </c>
      <c r="BP155" s="11" t="s">
        <v>25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L155" s="10">
        <v>201909</v>
      </c>
      <c r="CM155" s="11" t="str">
        <f t="shared" ref="CM155:DD155" si="132">IF(CM24="","",CM24+CM116)</f>
        <v/>
      </c>
      <c r="CN155" s="11" t="str">
        <f t="shared" si="132"/>
        <v/>
      </c>
      <c r="CO155" s="11" t="str">
        <f t="shared" si="132"/>
        <v/>
      </c>
      <c r="CP155" s="11" t="str">
        <f t="shared" si="132"/>
        <v/>
      </c>
      <c r="CQ155" s="11" t="str">
        <f t="shared" si="132"/>
        <v/>
      </c>
      <c r="CR155" s="11" t="str">
        <f t="shared" si="132"/>
        <v/>
      </c>
      <c r="CS155" s="11" t="str">
        <f t="shared" si="132"/>
        <v/>
      </c>
      <c r="CT155" s="11" t="str">
        <f t="shared" si="132"/>
        <v/>
      </c>
      <c r="CU155" s="11" t="str">
        <f t="shared" si="132"/>
        <v/>
      </c>
      <c r="CV155" s="11" t="str">
        <f t="shared" si="132"/>
        <v/>
      </c>
      <c r="CW155" s="11" t="str">
        <f t="shared" si="132"/>
        <v/>
      </c>
      <c r="CX155" s="11" t="str">
        <f t="shared" si="132"/>
        <v/>
      </c>
      <c r="CY155" s="11" t="str">
        <f t="shared" si="132"/>
        <v/>
      </c>
      <c r="CZ155" s="11" t="str">
        <f t="shared" si="132"/>
        <v/>
      </c>
      <c r="DA155" s="11" t="str">
        <f t="shared" si="132"/>
        <v/>
      </c>
      <c r="DB155" s="11" t="str">
        <f t="shared" si="132"/>
        <v/>
      </c>
      <c r="DC155" s="11" t="str">
        <f t="shared" si="132"/>
        <v/>
      </c>
      <c r="DD155" s="11" t="str">
        <f t="shared" si="132"/>
        <v/>
      </c>
      <c r="DE155" s="11" t="s">
        <v>25</v>
      </c>
      <c r="DF155" s="11" t="s">
        <v>25</v>
      </c>
      <c r="DG155" s="11" t="s">
        <v>25</v>
      </c>
      <c r="DH155" s="11" t="s">
        <v>25</v>
      </c>
      <c r="DI155" s="11" t="s">
        <v>25</v>
      </c>
      <c r="DJ155" s="11" t="s">
        <v>25</v>
      </c>
      <c r="DK155" s="11" t="s">
        <v>25</v>
      </c>
      <c r="DL155" s="11" t="s">
        <v>25</v>
      </c>
      <c r="DM155" s="11" t="s">
        <v>25</v>
      </c>
      <c r="DN155" s="11" t="s">
        <v>25</v>
      </c>
      <c r="DO155" s="11" t="s">
        <v>25</v>
      </c>
      <c r="DP155" s="11" t="s">
        <v>25</v>
      </c>
      <c r="DQ155" s="11" t="s">
        <v>25</v>
      </c>
      <c r="DR155" s="11" t="s">
        <v>25</v>
      </c>
      <c r="DS155" s="11" t="s">
        <v>25</v>
      </c>
      <c r="DT155" s="11" t="s">
        <v>25</v>
      </c>
      <c r="DU155" s="11" t="s">
        <v>25</v>
      </c>
    </row>
    <row r="156" ht="15" customHeight="1" outlineLevel="1" spans="2:125">
      <c r="B156" s="10">
        <v>201912</v>
      </c>
      <c r="C156" s="11">
        <f t="shared" ref="C156:S156" si="133">IF(C25="","",C25+C117)</f>
        <v>806.24</v>
      </c>
      <c r="D156" s="11">
        <f t="shared" si="133"/>
        <v>806.24</v>
      </c>
      <c r="E156" s="11">
        <f t="shared" si="133"/>
        <v>806.24</v>
      </c>
      <c r="F156" s="11">
        <f t="shared" si="133"/>
        <v>806.24</v>
      </c>
      <c r="G156" s="11">
        <f t="shared" si="133"/>
        <v>806.24</v>
      </c>
      <c r="H156" s="11">
        <f t="shared" si="133"/>
        <v>806.24</v>
      </c>
      <c r="I156" s="11">
        <f t="shared" si="133"/>
        <v>806.24</v>
      </c>
      <c r="J156" s="11">
        <f t="shared" si="133"/>
        <v>806.24</v>
      </c>
      <c r="K156" s="11">
        <f t="shared" si="133"/>
        <v>806.24</v>
      </c>
      <c r="L156" s="11">
        <f t="shared" si="133"/>
        <v>806.24</v>
      </c>
      <c r="M156" s="11">
        <f t="shared" si="133"/>
        <v>806.24</v>
      </c>
      <c r="N156" s="11">
        <f t="shared" si="133"/>
        <v>806.24</v>
      </c>
      <c r="O156" s="11">
        <f t="shared" si="133"/>
        <v>806.24</v>
      </c>
      <c r="P156" s="11">
        <f t="shared" si="133"/>
        <v>806.24</v>
      </c>
      <c r="Q156" s="11">
        <f t="shared" si="133"/>
        <v>806.24</v>
      </c>
      <c r="R156" s="11">
        <f t="shared" si="133"/>
        <v>806.24</v>
      </c>
      <c r="S156" s="11">
        <f t="shared" si="133"/>
        <v>806.24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T156" s="10">
        <v>201912</v>
      </c>
      <c r="AU156" s="11">
        <f t="shared" ref="AU156:BK156" si="134">IF(AU25="","",AU25+AU117)</f>
        <v>241.86</v>
      </c>
      <c r="AV156" s="11">
        <f t="shared" si="134"/>
        <v>241.86</v>
      </c>
      <c r="AW156" s="11">
        <f t="shared" si="134"/>
        <v>241.86</v>
      </c>
      <c r="AX156" s="11">
        <f t="shared" si="134"/>
        <v>241.86</v>
      </c>
      <c r="AY156" s="11">
        <f t="shared" si="134"/>
        <v>241.86</v>
      </c>
      <c r="AZ156" s="11">
        <f t="shared" si="134"/>
        <v>241.86</v>
      </c>
      <c r="BA156" s="11">
        <f t="shared" si="134"/>
        <v>241.86</v>
      </c>
      <c r="BB156" s="11">
        <f t="shared" si="134"/>
        <v>241.86</v>
      </c>
      <c r="BC156" s="11">
        <f t="shared" si="134"/>
        <v>241.86</v>
      </c>
      <c r="BD156" s="11">
        <f t="shared" si="134"/>
        <v>241.86</v>
      </c>
      <c r="BE156" s="11">
        <f t="shared" si="134"/>
        <v>241.86</v>
      </c>
      <c r="BF156" s="11">
        <f t="shared" si="134"/>
        <v>241.86</v>
      </c>
      <c r="BG156" s="11">
        <f t="shared" si="134"/>
        <v>241.86</v>
      </c>
      <c r="BH156" s="11">
        <f t="shared" si="134"/>
        <v>241.86</v>
      </c>
      <c r="BI156" s="11">
        <f t="shared" si="134"/>
        <v>241.86</v>
      </c>
      <c r="BJ156" s="11">
        <f t="shared" si="134"/>
        <v>241.86</v>
      </c>
      <c r="BK156" s="11">
        <f t="shared" si="134"/>
        <v>241.86</v>
      </c>
      <c r="BL156" s="11" t="s">
        <v>25</v>
      </c>
      <c r="BM156" s="11" t="s">
        <v>25</v>
      </c>
      <c r="BN156" s="11" t="s">
        <v>25</v>
      </c>
      <c r="BO156" s="11" t="s">
        <v>25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L156" s="10">
        <v>201912</v>
      </c>
      <c r="CM156" s="11" t="str">
        <f t="shared" ref="CM156:DC156" si="135">IF(CM25="","",CM25+CM117)</f>
        <v/>
      </c>
      <c r="CN156" s="11" t="str">
        <f t="shared" si="135"/>
        <v/>
      </c>
      <c r="CO156" s="11" t="str">
        <f t="shared" si="135"/>
        <v/>
      </c>
      <c r="CP156" s="11" t="str">
        <f t="shared" si="135"/>
        <v/>
      </c>
      <c r="CQ156" s="11" t="str">
        <f t="shared" si="135"/>
        <v/>
      </c>
      <c r="CR156" s="11" t="str">
        <f t="shared" si="135"/>
        <v/>
      </c>
      <c r="CS156" s="11" t="str">
        <f t="shared" si="135"/>
        <v/>
      </c>
      <c r="CT156" s="11" t="str">
        <f t="shared" si="135"/>
        <v/>
      </c>
      <c r="CU156" s="11" t="str">
        <f t="shared" si="135"/>
        <v/>
      </c>
      <c r="CV156" s="11" t="str">
        <f t="shared" si="135"/>
        <v/>
      </c>
      <c r="CW156" s="11" t="str">
        <f t="shared" si="135"/>
        <v/>
      </c>
      <c r="CX156" s="11" t="str">
        <f t="shared" si="135"/>
        <v/>
      </c>
      <c r="CY156" s="11" t="str">
        <f t="shared" si="135"/>
        <v/>
      </c>
      <c r="CZ156" s="11" t="str">
        <f t="shared" si="135"/>
        <v/>
      </c>
      <c r="DA156" s="11" t="str">
        <f t="shared" si="135"/>
        <v/>
      </c>
      <c r="DB156" s="11" t="str">
        <f t="shared" si="135"/>
        <v/>
      </c>
      <c r="DC156" s="11" t="str">
        <f t="shared" si="135"/>
        <v/>
      </c>
      <c r="DD156" s="11" t="s">
        <v>25</v>
      </c>
      <c r="DE156" s="11" t="s">
        <v>25</v>
      </c>
      <c r="DF156" s="11" t="s">
        <v>25</v>
      </c>
      <c r="DG156" s="11" t="s">
        <v>25</v>
      </c>
      <c r="DH156" s="11" t="s">
        <v>25</v>
      </c>
      <c r="DI156" s="11" t="s">
        <v>25</v>
      </c>
      <c r="DJ156" s="11" t="s">
        <v>25</v>
      </c>
      <c r="DK156" s="11" t="s">
        <v>25</v>
      </c>
      <c r="DL156" s="11" t="s">
        <v>25</v>
      </c>
      <c r="DM156" s="11" t="s">
        <v>25</v>
      </c>
      <c r="DN156" s="11" t="s">
        <v>25</v>
      </c>
      <c r="DO156" s="11" t="s">
        <v>25</v>
      </c>
      <c r="DP156" s="11" t="s">
        <v>25</v>
      </c>
      <c r="DQ156" s="11" t="s">
        <v>25</v>
      </c>
      <c r="DR156" s="11" t="s">
        <v>25</v>
      </c>
      <c r="DS156" s="11" t="s">
        <v>25</v>
      </c>
      <c r="DT156" s="11" t="s">
        <v>25</v>
      </c>
      <c r="DU156" s="11" t="s">
        <v>25</v>
      </c>
    </row>
    <row r="157" ht="15" customHeight="1" outlineLevel="1" spans="2:125">
      <c r="B157" s="10">
        <v>202003</v>
      </c>
      <c r="C157" s="11">
        <f t="shared" ref="C157:R157" si="136">IF(C26="","",C26+C118)</f>
        <v>124445.43</v>
      </c>
      <c r="D157" s="11">
        <f t="shared" si="136"/>
        <v>6194218.3</v>
      </c>
      <c r="E157" s="11">
        <f t="shared" si="136"/>
        <v>5203481.38</v>
      </c>
      <c r="F157" s="11">
        <f t="shared" si="136"/>
        <v>5203481.38</v>
      </c>
      <c r="G157" s="11">
        <f t="shared" si="136"/>
        <v>5203481.38</v>
      </c>
      <c r="H157" s="11">
        <f t="shared" si="136"/>
        <v>5203481.38</v>
      </c>
      <c r="I157" s="11">
        <f t="shared" si="136"/>
        <v>5203481.38</v>
      </c>
      <c r="J157" s="11">
        <f t="shared" si="136"/>
        <v>5203481.38</v>
      </c>
      <c r="K157" s="11">
        <f t="shared" si="136"/>
        <v>5203481.38</v>
      </c>
      <c r="L157" s="11">
        <f t="shared" si="136"/>
        <v>5203481.38</v>
      </c>
      <c r="M157" s="11">
        <f t="shared" si="136"/>
        <v>5203481.38</v>
      </c>
      <c r="N157" s="11">
        <f t="shared" si="136"/>
        <v>5203481.38</v>
      </c>
      <c r="O157" s="11">
        <f t="shared" si="136"/>
        <v>5203481.38</v>
      </c>
      <c r="P157" s="11">
        <f t="shared" si="136"/>
        <v>5203481.38</v>
      </c>
      <c r="Q157" s="11">
        <f t="shared" si="136"/>
        <v>5203481.38</v>
      </c>
      <c r="R157" s="11">
        <f t="shared" si="136"/>
        <v>5203481.38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T157" s="10">
        <v>202003</v>
      </c>
      <c r="AU157" s="11">
        <f t="shared" ref="AU157:BJ157" si="137">IF(AU26="","",AU26+AU118)</f>
        <v>0</v>
      </c>
      <c r="AV157" s="11">
        <f t="shared" si="137"/>
        <v>0</v>
      </c>
      <c r="AW157" s="11">
        <f t="shared" si="137"/>
        <v>0</v>
      </c>
      <c r="AX157" s="11">
        <f t="shared" si="137"/>
        <v>0</v>
      </c>
      <c r="AY157" s="11">
        <f t="shared" si="137"/>
        <v>0</v>
      </c>
      <c r="AZ157" s="11">
        <f t="shared" si="137"/>
        <v>0</v>
      </c>
      <c r="BA157" s="11">
        <f t="shared" si="137"/>
        <v>0</v>
      </c>
      <c r="BB157" s="11">
        <f t="shared" si="137"/>
        <v>0</v>
      </c>
      <c r="BC157" s="11">
        <f t="shared" si="137"/>
        <v>0</v>
      </c>
      <c r="BD157" s="11">
        <f t="shared" si="137"/>
        <v>0</v>
      </c>
      <c r="BE157" s="11">
        <f t="shared" si="137"/>
        <v>0</v>
      </c>
      <c r="BF157" s="11">
        <f t="shared" si="137"/>
        <v>0</v>
      </c>
      <c r="BG157" s="11">
        <f t="shared" si="137"/>
        <v>0</v>
      </c>
      <c r="BH157" s="11">
        <f t="shared" si="137"/>
        <v>0</v>
      </c>
      <c r="BI157" s="11">
        <f t="shared" si="137"/>
        <v>0</v>
      </c>
      <c r="BJ157" s="11">
        <f t="shared" si="137"/>
        <v>0</v>
      </c>
      <c r="BK157" s="11" t="s">
        <v>25</v>
      </c>
      <c r="BL157" s="11" t="s">
        <v>25</v>
      </c>
      <c r="BM157" s="11" t="s">
        <v>25</v>
      </c>
      <c r="BN157" s="11" t="s">
        <v>25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L157" s="10">
        <v>202003</v>
      </c>
      <c r="CM157" s="11" t="str">
        <f t="shared" ref="CM157:DB157" si="138">IF(CM26="","",CM26+CM118)</f>
        <v/>
      </c>
      <c r="CN157" s="11" t="str">
        <f t="shared" si="138"/>
        <v/>
      </c>
      <c r="CO157" s="11" t="str">
        <f t="shared" si="138"/>
        <v/>
      </c>
      <c r="CP157" s="11" t="str">
        <f t="shared" si="138"/>
        <v/>
      </c>
      <c r="CQ157" s="11" t="str">
        <f t="shared" si="138"/>
        <v/>
      </c>
      <c r="CR157" s="11" t="str">
        <f t="shared" si="138"/>
        <v/>
      </c>
      <c r="CS157" s="11" t="str">
        <f t="shared" si="138"/>
        <v/>
      </c>
      <c r="CT157" s="11" t="str">
        <f t="shared" si="138"/>
        <v/>
      </c>
      <c r="CU157" s="11" t="str">
        <f t="shared" si="138"/>
        <v/>
      </c>
      <c r="CV157" s="11" t="str">
        <f t="shared" si="138"/>
        <v/>
      </c>
      <c r="CW157" s="11" t="str">
        <f t="shared" si="138"/>
        <v/>
      </c>
      <c r="CX157" s="11" t="str">
        <f t="shared" si="138"/>
        <v/>
      </c>
      <c r="CY157" s="11" t="str">
        <f t="shared" si="138"/>
        <v/>
      </c>
      <c r="CZ157" s="11" t="str">
        <f t="shared" si="138"/>
        <v/>
      </c>
      <c r="DA157" s="11" t="str">
        <f t="shared" si="138"/>
        <v/>
      </c>
      <c r="DB157" s="11" t="str">
        <f t="shared" si="138"/>
        <v/>
      </c>
      <c r="DC157" s="11" t="s">
        <v>25</v>
      </c>
      <c r="DD157" s="11" t="s">
        <v>25</v>
      </c>
      <c r="DE157" s="11" t="s">
        <v>25</v>
      </c>
      <c r="DF157" s="11" t="s">
        <v>25</v>
      </c>
      <c r="DG157" s="11" t="s">
        <v>25</v>
      </c>
      <c r="DH157" s="11" t="s">
        <v>25</v>
      </c>
      <c r="DI157" s="11" t="s">
        <v>25</v>
      </c>
      <c r="DJ157" s="11" t="s">
        <v>25</v>
      </c>
      <c r="DK157" s="11" t="s">
        <v>25</v>
      </c>
      <c r="DL157" s="11" t="s">
        <v>25</v>
      </c>
      <c r="DM157" s="11" t="s">
        <v>25</v>
      </c>
      <c r="DN157" s="11" t="s">
        <v>25</v>
      </c>
      <c r="DO157" s="11" t="s">
        <v>25</v>
      </c>
      <c r="DP157" s="11" t="s">
        <v>25</v>
      </c>
      <c r="DQ157" s="11" t="s">
        <v>25</v>
      </c>
      <c r="DR157" s="11" t="s">
        <v>25</v>
      </c>
      <c r="DS157" s="11" t="s">
        <v>25</v>
      </c>
      <c r="DT157" s="11" t="s">
        <v>25</v>
      </c>
      <c r="DU157" s="11" t="s">
        <v>25</v>
      </c>
    </row>
    <row r="158" ht="15" customHeight="1" outlineLevel="1" spans="2:125">
      <c r="B158" s="10">
        <v>202006</v>
      </c>
      <c r="C158" s="11">
        <f t="shared" ref="C158:Q158" si="139">IF(C27="","",C27+C119)</f>
        <v>230867294.9</v>
      </c>
      <c r="D158" s="11">
        <f t="shared" si="139"/>
        <v>206529905.58</v>
      </c>
      <c r="E158" s="11">
        <f t="shared" si="139"/>
        <v>206543887.4</v>
      </c>
      <c r="F158" s="11">
        <f t="shared" si="139"/>
        <v>206543887.4</v>
      </c>
      <c r="G158" s="11">
        <f t="shared" si="139"/>
        <v>206543887.4</v>
      </c>
      <c r="H158" s="11">
        <f t="shared" si="139"/>
        <v>206542476.57</v>
      </c>
      <c r="I158" s="11">
        <f t="shared" si="139"/>
        <v>206542476.57</v>
      </c>
      <c r="J158" s="11">
        <f t="shared" si="139"/>
        <v>206473488.74</v>
      </c>
      <c r="K158" s="11">
        <f t="shared" si="139"/>
        <v>206473488.74</v>
      </c>
      <c r="L158" s="11">
        <f t="shared" si="139"/>
        <v>206473488.74</v>
      </c>
      <c r="M158" s="11">
        <f t="shared" si="139"/>
        <v>206473488.74</v>
      </c>
      <c r="N158" s="11">
        <f t="shared" si="139"/>
        <v>206473488.74</v>
      </c>
      <c r="O158" s="11">
        <f t="shared" si="139"/>
        <v>206473488.74</v>
      </c>
      <c r="P158" s="11">
        <f t="shared" si="139"/>
        <v>206473488.74</v>
      </c>
      <c r="Q158" s="11">
        <f t="shared" si="139"/>
        <v>206471136.17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T158" s="10">
        <v>202006</v>
      </c>
      <c r="AU158" s="11">
        <f t="shared" ref="AU158:BI158" si="140">IF(AU27="","",AU27+AU119)</f>
        <v>452654.94</v>
      </c>
      <c r="AV158" s="11">
        <f t="shared" si="140"/>
        <v>607314.35</v>
      </c>
      <c r="AW158" s="11">
        <f t="shared" si="140"/>
        <v>607314.35</v>
      </c>
      <c r="AX158" s="11">
        <f t="shared" si="140"/>
        <v>607314.35</v>
      </c>
      <c r="AY158" s="11">
        <f t="shared" si="140"/>
        <v>607314.35</v>
      </c>
      <c r="AZ158" s="11">
        <f t="shared" si="140"/>
        <v>607314.35</v>
      </c>
      <c r="BA158" s="11">
        <f t="shared" si="140"/>
        <v>607314.35</v>
      </c>
      <c r="BB158" s="11">
        <f t="shared" si="140"/>
        <v>607314.35</v>
      </c>
      <c r="BC158" s="11">
        <f t="shared" si="140"/>
        <v>607314.35</v>
      </c>
      <c r="BD158" s="11">
        <f t="shared" si="140"/>
        <v>607314.35</v>
      </c>
      <c r="BE158" s="11">
        <f t="shared" si="140"/>
        <v>607314.35</v>
      </c>
      <c r="BF158" s="11">
        <f t="shared" si="140"/>
        <v>607314.35</v>
      </c>
      <c r="BG158" s="11">
        <f t="shared" si="140"/>
        <v>607314.35</v>
      </c>
      <c r="BH158" s="11">
        <f t="shared" si="140"/>
        <v>607314.35</v>
      </c>
      <c r="BI158" s="11">
        <f t="shared" si="140"/>
        <v>607314.35</v>
      </c>
      <c r="BJ158" s="11" t="s">
        <v>25</v>
      </c>
      <c r="BK158" s="11" t="s">
        <v>25</v>
      </c>
      <c r="BL158" s="11" t="s">
        <v>25</v>
      </c>
      <c r="BM158" s="11" t="s">
        <v>25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L158" s="10">
        <v>202006</v>
      </c>
      <c r="CM158" s="11" t="str">
        <f t="shared" ref="CM158:DA158" si="141">IF(CM27="","",CM27+CM119)</f>
        <v/>
      </c>
      <c r="CN158" s="11" t="str">
        <f t="shared" si="141"/>
        <v/>
      </c>
      <c r="CO158" s="11" t="str">
        <f t="shared" si="141"/>
        <v/>
      </c>
      <c r="CP158" s="11" t="str">
        <f t="shared" si="141"/>
        <v/>
      </c>
      <c r="CQ158" s="11" t="str">
        <f t="shared" si="141"/>
        <v/>
      </c>
      <c r="CR158" s="11" t="str">
        <f t="shared" si="141"/>
        <v/>
      </c>
      <c r="CS158" s="11" t="str">
        <f t="shared" si="141"/>
        <v/>
      </c>
      <c r="CT158" s="11" t="str">
        <f t="shared" si="141"/>
        <v/>
      </c>
      <c r="CU158" s="11" t="str">
        <f t="shared" si="141"/>
        <v/>
      </c>
      <c r="CV158" s="11" t="str">
        <f t="shared" si="141"/>
        <v/>
      </c>
      <c r="CW158" s="11" t="str">
        <f t="shared" si="141"/>
        <v/>
      </c>
      <c r="CX158" s="11" t="str">
        <f t="shared" si="141"/>
        <v/>
      </c>
      <c r="CY158" s="11" t="str">
        <f t="shared" si="141"/>
        <v/>
      </c>
      <c r="CZ158" s="11" t="str">
        <f t="shared" si="141"/>
        <v/>
      </c>
      <c r="DA158" s="11" t="str">
        <f t="shared" si="141"/>
        <v/>
      </c>
      <c r="DB158" s="11" t="s">
        <v>25</v>
      </c>
      <c r="DC158" s="11" t="s">
        <v>25</v>
      </c>
      <c r="DD158" s="11" t="s">
        <v>25</v>
      </c>
      <c r="DE158" s="11" t="s">
        <v>25</v>
      </c>
      <c r="DF158" s="11" t="s">
        <v>25</v>
      </c>
      <c r="DG158" s="11" t="s">
        <v>25</v>
      </c>
      <c r="DH158" s="11" t="s">
        <v>25</v>
      </c>
      <c r="DI158" s="11" t="s">
        <v>25</v>
      </c>
      <c r="DJ158" s="11" t="s">
        <v>25</v>
      </c>
      <c r="DK158" s="11" t="s">
        <v>25</v>
      </c>
      <c r="DL158" s="11" t="s">
        <v>25</v>
      </c>
      <c r="DM158" s="11" t="s">
        <v>25</v>
      </c>
      <c r="DN158" s="11" t="s">
        <v>25</v>
      </c>
      <c r="DO158" s="11" t="s">
        <v>25</v>
      </c>
      <c r="DP158" s="11" t="s">
        <v>25</v>
      </c>
      <c r="DQ158" s="11" t="s">
        <v>25</v>
      </c>
      <c r="DR158" s="11" t="s">
        <v>25</v>
      </c>
      <c r="DS158" s="11" t="s">
        <v>25</v>
      </c>
      <c r="DT158" s="11" t="s">
        <v>25</v>
      </c>
      <c r="DU158" s="11" t="s">
        <v>25</v>
      </c>
    </row>
    <row r="159" ht="15" customHeight="1" outlineLevel="1" spans="2:125">
      <c r="B159" s="10">
        <v>202009</v>
      </c>
      <c r="C159" s="11">
        <f t="shared" ref="C159:P159" si="142">IF(C28="","",C28+C120)</f>
        <v>7729285.33</v>
      </c>
      <c r="D159" s="11">
        <f t="shared" si="142"/>
        <v>6007408.49</v>
      </c>
      <c r="E159" s="11">
        <f t="shared" si="142"/>
        <v>6410311.92</v>
      </c>
      <c r="F159" s="11">
        <f t="shared" si="142"/>
        <v>6310103.92</v>
      </c>
      <c r="G159" s="11">
        <f t="shared" si="142"/>
        <v>6310103.92</v>
      </c>
      <c r="H159" s="11">
        <f t="shared" si="142"/>
        <v>6310103.92</v>
      </c>
      <c r="I159" s="11">
        <f t="shared" si="142"/>
        <v>6310103.92</v>
      </c>
      <c r="J159" s="11">
        <f t="shared" si="142"/>
        <v>6310103.92</v>
      </c>
      <c r="K159" s="11">
        <f t="shared" si="142"/>
        <v>6310103.92</v>
      </c>
      <c r="L159" s="11">
        <f t="shared" si="142"/>
        <v>6310103.92</v>
      </c>
      <c r="M159" s="11">
        <f t="shared" si="142"/>
        <v>6310103.92</v>
      </c>
      <c r="N159" s="11">
        <f t="shared" si="142"/>
        <v>6310103.92</v>
      </c>
      <c r="O159" s="11">
        <f t="shared" si="142"/>
        <v>6310103.92</v>
      </c>
      <c r="P159" s="11">
        <f t="shared" si="142"/>
        <v>6310103.92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T159" s="10">
        <v>202009</v>
      </c>
      <c r="AU159" s="11">
        <f t="shared" ref="AU159:BH159" si="143">IF(AU28="","",AU28+AU120)</f>
        <v>1545856.94</v>
      </c>
      <c r="AV159" s="11">
        <f t="shared" si="143"/>
        <v>1201481.77</v>
      </c>
      <c r="AW159" s="11">
        <f t="shared" si="143"/>
        <v>1282062.46</v>
      </c>
      <c r="AX159" s="11">
        <f t="shared" si="143"/>
        <v>1262020.86</v>
      </c>
      <c r="AY159" s="11">
        <f t="shared" si="143"/>
        <v>1262020.86</v>
      </c>
      <c r="AZ159" s="11">
        <f t="shared" si="143"/>
        <v>1262020.86</v>
      </c>
      <c r="BA159" s="11">
        <f t="shared" si="143"/>
        <v>1262020.86</v>
      </c>
      <c r="BB159" s="11">
        <f t="shared" si="143"/>
        <v>1262020.86</v>
      </c>
      <c r="BC159" s="11">
        <f t="shared" si="143"/>
        <v>1262020.86</v>
      </c>
      <c r="BD159" s="11">
        <f t="shared" si="143"/>
        <v>1262020.86</v>
      </c>
      <c r="BE159" s="11">
        <f t="shared" si="143"/>
        <v>1262020.86</v>
      </c>
      <c r="BF159" s="11">
        <f t="shared" si="143"/>
        <v>1262020.86</v>
      </c>
      <c r="BG159" s="11">
        <f t="shared" si="143"/>
        <v>1262020.86</v>
      </c>
      <c r="BH159" s="11">
        <f t="shared" si="143"/>
        <v>1262020.86</v>
      </c>
      <c r="BI159" s="11" t="s">
        <v>25</v>
      </c>
      <c r="BJ159" s="11" t="s">
        <v>25</v>
      </c>
      <c r="BK159" s="11" t="s">
        <v>25</v>
      </c>
      <c r="BL159" s="11" t="s">
        <v>25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L159" s="10">
        <v>202009</v>
      </c>
      <c r="CM159" s="11" t="str">
        <f t="shared" ref="CM159:CZ159" si="144">IF(CM28="","",CM28+CM120)</f>
        <v/>
      </c>
      <c r="CN159" s="11" t="str">
        <f t="shared" si="144"/>
        <v/>
      </c>
      <c r="CO159" s="11" t="str">
        <f t="shared" si="144"/>
        <v/>
      </c>
      <c r="CP159" s="11" t="str">
        <f t="shared" si="144"/>
        <v/>
      </c>
      <c r="CQ159" s="11" t="str">
        <f t="shared" si="144"/>
        <v/>
      </c>
      <c r="CR159" s="11" t="str">
        <f t="shared" si="144"/>
        <v/>
      </c>
      <c r="CS159" s="11" t="str">
        <f t="shared" si="144"/>
        <v/>
      </c>
      <c r="CT159" s="11" t="str">
        <f t="shared" si="144"/>
        <v/>
      </c>
      <c r="CU159" s="11" t="str">
        <f t="shared" si="144"/>
        <v/>
      </c>
      <c r="CV159" s="11" t="str">
        <f t="shared" si="144"/>
        <v/>
      </c>
      <c r="CW159" s="11" t="str">
        <f t="shared" si="144"/>
        <v/>
      </c>
      <c r="CX159" s="11" t="str">
        <f t="shared" si="144"/>
        <v/>
      </c>
      <c r="CY159" s="11" t="str">
        <f t="shared" si="144"/>
        <v/>
      </c>
      <c r="CZ159" s="11" t="str">
        <f t="shared" si="144"/>
        <v/>
      </c>
      <c r="DA159" s="11" t="s">
        <v>25</v>
      </c>
      <c r="DB159" s="11" t="s">
        <v>25</v>
      </c>
      <c r="DC159" s="11" t="s">
        <v>25</v>
      </c>
      <c r="DD159" s="11" t="s">
        <v>25</v>
      </c>
      <c r="DE159" s="11" t="s">
        <v>25</v>
      </c>
      <c r="DF159" s="11" t="s">
        <v>25</v>
      </c>
      <c r="DG159" s="11" t="s">
        <v>25</v>
      </c>
      <c r="DH159" s="11" t="s">
        <v>25</v>
      </c>
      <c r="DI159" s="11" t="s">
        <v>25</v>
      </c>
      <c r="DJ159" s="11" t="s">
        <v>25</v>
      </c>
      <c r="DK159" s="11" t="s">
        <v>25</v>
      </c>
      <c r="DL159" s="11" t="s">
        <v>25</v>
      </c>
      <c r="DM159" s="11" t="s">
        <v>25</v>
      </c>
      <c r="DN159" s="11" t="s">
        <v>25</v>
      </c>
      <c r="DO159" s="11" t="s">
        <v>25</v>
      </c>
      <c r="DP159" s="11" t="s">
        <v>25</v>
      </c>
      <c r="DQ159" s="11" t="s">
        <v>25</v>
      </c>
      <c r="DR159" s="11" t="s">
        <v>25</v>
      </c>
      <c r="DS159" s="11" t="s">
        <v>25</v>
      </c>
      <c r="DT159" s="11" t="s">
        <v>25</v>
      </c>
      <c r="DU159" s="11" t="s">
        <v>25</v>
      </c>
    </row>
    <row r="160" ht="15" customHeight="1" outlineLevel="1" spans="2:125">
      <c r="B160" s="10">
        <v>202012</v>
      </c>
      <c r="C160" s="11">
        <f t="shared" ref="C160:O160" si="145">IF(C29="","",C29+C121)</f>
        <v>4034.71</v>
      </c>
      <c r="D160" s="11">
        <f t="shared" si="145"/>
        <v>4034.71</v>
      </c>
      <c r="E160" s="11">
        <f t="shared" si="145"/>
        <v>4034.71</v>
      </c>
      <c r="F160" s="11">
        <f t="shared" si="145"/>
        <v>4034.71</v>
      </c>
      <c r="G160" s="11">
        <f t="shared" si="145"/>
        <v>4034.71</v>
      </c>
      <c r="H160" s="11">
        <f t="shared" si="145"/>
        <v>4034.71</v>
      </c>
      <c r="I160" s="11">
        <f t="shared" si="145"/>
        <v>4034.71</v>
      </c>
      <c r="J160" s="11">
        <f t="shared" si="145"/>
        <v>4034.71</v>
      </c>
      <c r="K160" s="11">
        <f t="shared" si="145"/>
        <v>4034.71</v>
      </c>
      <c r="L160" s="11">
        <f t="shared" si="145"/>
        <v>4034.71</v>
      </c>
      <c r="M160" s="11">
        <f t="shared" si="145"/>
        <v>4034.71</v>
      </c>
      <c r="N160" s="11">
        <f t="shared" si="145"/>
        <v>4034.71</v>
      </c>
      <c r="O160" s="11">
        <f t="shared" si="145"/>
        <v>4034.71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T160" s="10">
        <v>202012</v>
      </c>
      <c r="AU160" s="11">
        <f t="shared" ref="AU160:BG160" si="146">IF(AU29="","",AU29+AU121)</f>
        <v>806.95</v>
      </c>
      <c r="AV160" s="11">
        <f t="shared" si="146"/>
        <v>806.95</v>
      </c>
      <c r="AW160" s="11">
        <f t="shared" si="146"/>
        <v>806.95</v>
      </c>
      <c r="AX160" s="11">
        <f t="shared" si="146"/>
        <v>806.95</v>
      </c>
      <c r="AY160" s="11">
        <f t="shared" si="146"/>
        <v>806.95</v>
      </c>
      <c r="AZ160" s="11">
        <f t="shared" si="146"/>
        <v>806.95</v>
      </c>
      <c r="BA160" s="11">
        <f t="shared" si="146"/>
        <v>806.95</v>
      </c>
      <c r="BB160" s="11">
        <f t="shared" si="146"/>
        <v>806.95</v>
      </c>
      <c r="BC160" s="11">
        <f t="shared" si="146"/>
        <v>806.95</v>
      </c>
      <c r="BD160" s="11">
        <f t="shared" si="146"/>
        <v>806.95</v>
      </c>
      <c r="BE160" s="11">
        <f t="shared" si="146"/>
        <v>806.95</v>
      </c>
      <c r="BF160" s="11">
        <f t="shared" si="146"/>
        <v>806.95</v>
      </c>
      <c r="BG160" s="11">
        <f t="shared" si="146"/>
        <v>806.95</v>
      </c>
      <c r="BH160" s="11" t="s">
        <v>25</v>
      </c>
      <c r="BI160" s="11" t="s">
        <v>25</v>
      </c>
      <c r="BJ160" s="11" t="s">
        <v>25</v>
      </c>
      <c r="BK160" s="11" t="s">
        <v>25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L160" s="10">
        <v>202012</v>
      </c>
      <c r="CM160" s="11" t="str">
        <f t="shared" ref="CM160:CY160" si="147">IF(CM29="","",CM29+CM121)</f>
        <v/>
      </c>
      <c r="CN160" s="11" t="str">
        <f t="shared" si="147"/>
        <v/>
      </c>
      <c r="CO160" s="11" t="str">
        <f t="shared" si="147"/>
        <v/>
      </c>
      <c r="CP160" s="11" t="str">
        <f t="shared" si="147"/>
        <v/>
      </c>
      <c r="CQ160" s="11" t="str">
        <f t="shared" si="147"/>
        <v/>
      </c>
      <c r="CR160" s="11" t="str">
        <f t="shared" si="147"/>
        <v/>
      </c>
      <c r="CS160" s="11" t="str">
        <f t="shared" si="147"/>
        <v/>
      </c>
      <c r="CT160" s="11" t="str">
        <f t="shared" si="147"/>
        <v/>
      </c>
      <c r="CU160" s="11" t="str">
        <f t="shared" si="147"/>
        <v/>
      </c>
      <c r="CV160" s="11" t="str">
        <f t="shared" si="147"/>
        <v/>
      </c>
      <c r="CW160" s="11" t="str">
        <f t="shared" si="147"/>
        <v/>
      </c>
      <c r="CX160" s="11" t="str">
        <f t="shared" si="147"/>
        <v/>
      </c>
      <c r="CY160" s="11" t="str">
        <f t="shared" si="147"/>
        <v/>
      </c>
      <c r="CZ160" s="11" t="s">
        <v>25</v>
      </c>
      <c r="DA160" s="11" t="s">
        <v>25</v>
      </c>
      <c r="DB160" s="11" t="s">
        <v>25</v>
      </c>
      <c r="DC160" s="11" t="s">
        <v>25</v>
      </c>
      <c r="DD160" s="11" t="s">
        <v>25</v>
      </c>
      <c r="DE160" s="11" t="s">
        <v>25</v>
      </c>
      <c r="DF160" s="11" t="s">
        <v>25</v>
      </c>
      <c r="DG160" s="11" t="s">
        <v>25</v>
      </c>
      <c r="DH160" s="11" t="s">
        <v>25</v>
      </c>
      <c r="DI160" s="11" t="s">
        <v>25</v>
      </c>
      <c r="DJ160" s="11" t="s">
        <v>25</v>
      </c>
      <c r="DK160" s="11" t="s">
        <v>25</v>
      </c>
      <c r="DL160" s="11" t="s">
        <v>25</v>
      </c>
      <c r="DM160" s="11" t="s">
        <v>25</v>
      </c>
      <c r="DN160" s="11" t="s">
        <v>25</v>
      </c>
      <c r="DO160" s="11" t="s">
        <v>25</v>
      </c>
      <c r="DP160" s="11" t="s">
        <v>25</v>
      </c>
      <c r="DQ160" s="11" t="s">
        <v>25</v>
      </c>
      <c r="DR160" s="11" t="s">
        <v>25</v>
      </c>
      <c r="DS160" s="11" t="s">
        <v>25</v>
      </c>
      <c r="DT160" s="11" t="s">
        <v>25</v>
      </c>
      <c r="DU160" s="11" t="s">
        <v>25</v>
      </c>
    </row>
    <row r="161" ht="15" customHeight="1" outlineLevel="1" spans="2:125">
      <c r="B161" s="10">
        <v>202103</v>
      </c>
      <c r="C161" s="11">
        <f t="shared" ref="C161:N161" si="148">IF(C30="","",C30+C122)</f>
        <v>1910000</v>
      </c>
      <c r="D161" s="11">
        <f t="shared" si="148"/>
        <v>952609.31</v>
      </c>
      <c r="E161" s="11">
        <f t="shared" si="148"/>
        <v>954810.88</v>
      </c>
      <c r="F161" s="11">
        <f t="shared" si="148"/>
        <v>954810.88</v>
      </c>
      <c r="G161" s="11">
        <f t="shared" si="148"/>
        <v>954810.88</v>
      </c>
      <c r="H161" s="11">
        <f t="shared" si="148"/>
        <v>954810.88</v>
      </c>
      <c r="I161" s="11">
        <f t="shared" si="148"/>
        <v>954810.88</v>
      </c>
      <c r="J161" s="11">
        <f t="shared" si="148"/>
        <v>954810.88</v>
      </c>
      <c r="K161" s="11">
        <f t="shared" si="148"/>
        <v>954810.88</v>
      </c>
      <c r="L161" s="11">
        <f t="shared" si="148"/>
        <v>954810.88</v>
      </c>
      <c r="M161" s="11">
        <f t="shared" si="148"/>
        <v>954810.88</v>
      </c>
      <c r="N161" s="11">
        <f t="shared" si="148"/>
        <v>954810.88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T161" s="10">
        <v>202103</v>
      </c>
      <c r="AU161" s="11">
        <f t="shared" ref="AU161:BF161" si="149">IF(AU30="","",AU30+AU122)</f>
        <v>381999.98</v>
      </c>
      <c r="AV161" s="11">
        <f t="shared" si="149"/>
        <v>190521.87</v>
      </c>
      <c r="AW161" s="11">
        <f t="shared" si="149"/>
        <v>190962.18</v>
      </c>
      <c r="AX161" s="11">
        <f t="shared" si="149"/>
        <v>190962.18</v>
      </c>
      <c r="AY161" s="11">
        <f t="shared" si="149"/>
        <v>190962.18</v>
      </c>
      <c r="AZ161" s="11">
        <f t="shared" si="149"/>
        <v>190962.18</v>
      </c>
      <c r="BA161" s="11">
        <f t="shared" si="149"/>
        <v>190962.18</v>
      </c>
      <c r="BB161" s="11">
        <f t="shared" si="149"/>
        <v>190962.18</v>
      </c>
      <c r="BC161" s="11">
        <f t="shared" si="149"/>
        <v>190962.18</v>
      </c>
      <c r="BD161" s="11">
        <f t="shared" si="149"/>
        <v>190962.18</v>
      </c>
      <c r="BE161" s="11">
        <f t="shared" si="149"/>
        <v>190962.18</v>
      </c>
      <c r="BF161" s="11">
        <f t="shared" si="149"/>
        <v>190962.18</v>
      </c>
      <c r="BG161" s="11" t="s">
        <v>25</v>
      </c>
      <c r="BH161" s="11" t="s">
        <v>25</v>
      </c>
      <c r="BI161" s="11" t="s">
        <v>25</v>
      </c>
      <c r="BJ161" s="11" t="s">
        <v>25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L161" s="10">
        <v>202103</v>
      </c>
      <c r="CM161" s="11" t="str">
        <f t="shared" ref="CM161:CX161" si="150">IF(CM30="","",CM30+CM122)</f>
        <v/>
      </c>
      <c r="CN161" s="11" t="str">
        <f t="shared" si="150"/>
        <v/>
      </c>
      <c r="CO161" s="11" t="str">
        <f t="shared" si="150"/>
        <v/>
      </c>
      <c r="CP161" s="11" t="str">
        <f t="shared" si="150"/>
        <v/>
      </c>
      <c r="CQ161" s="11" t="str">
        <f t="shared" si="150"/>
        <v/>
      </c>
      <c r="CR161" s="11" t="str">
        <f t="shared" si="150"/>
        <v/>
      </c>
      <c r="CS161" s="11" t="str">
        <f t="shared" si="150"/>
        <v/>
      </c>
      <c r="CT161" s="11" t="str">
        <f t="shared" si="150"/>
        <v/>
      </c>
      <c r="CU161" s="11" t="str">
        <f t="shared" si="150"/>
        <v/>
      </c>
      <c r="CV161" s="11" t="str">
        <f t="shared" si="150"/>
        <v/>
      </c>
      <c r="CW161" s="11" t="str">
        <f t="shared" si="150"/>
        <v/>
      </c>
      <c r="CX161" s="11" t="str">
        <f t="shared" si="150"/>
        <v/>
      </c>
      <c r="CY161" s="11" t="s">
        <v>25</v>
      </c>
      <c r="CZ161" s="11" t="s">
        <v>25</v>
      </c>
      <c r="DA161" s="11" t="s">
        <v>25</v>
      </c>
      <c r="DB161" s="11" t="s">
        <v>25</v>
      </c>
      <c r="DC161" s="11" t="s">
        <v>25</v>
      </c>
      <c r="DD161" s="11" t="s">
        <v>25</v>
      </c>
      <c r="DE161" s="11" t="s">
        <v>25</v>
      </c>
      <c r="DF161" s="11" t="s">
        <v>25</v>
      </c>
      <c r="DG161" s="11" t="s">
        <v>25</v>
      </c>
      <c r="DH161" s="11" t="s">
        <v>25</v>
      </c>
      <c r="DI161" s="11" t="s">
        <v>25</v>
      </c>
      <c r="DJ161" s="11" t="s">
        <v>25</v>
      </c>
      <c r="DK161" s="11" t="s">
        <v>25</v>
      </c>
      <c r="DL161" s="11" t="s">
        <v>25</v>
      </c>
      <c r="DM161" s="11" t="s">
        <v>25</v>
      </c>
      <c r="DN161" s="11" t="s">
        <v>25</v>
      </c>
      <c r="DO161" s="11" t="s">
        <v>25</v>
      </c>
      <c r="DP161" s="11" t="s">
        <v>25</v>
      </c>
      <c r="DQ161" s="11" t="s">
        <v>25</v>
      </c>
      <c r="DR161" s="11" t="s">
        <v>25</v>
      </c>
      <c r="DS161" s="11" t="s">
        <v>25</v>
      </c>
      <c r="DT161" s="11" t="s">
        <v>25</v>
      </c>
      <c r="DU161" s="11" t="s">
        <v>25</v>
      </c>
    </row>
    <row r="162" ht="15" customHeight="1" outlineLevel="1" spans="2:125">
      <c r="B162" s="10">
        <v>202106</v>
      </c>
      <c r="C162" s="11">
        <f t="shared" ref="C162:M162" si="151">IF(C31="","",C31+C123)</f>
        <v>325039805.51</v>
      </c>
      <c r="D162" s="11">
        <f t="shared" si="151"/>
        <v>329332898.51</v>
      </c>
      <c r="E162" s="11">
        <f t="shared" si="151"/>
        <v>329707448.19</v>
      </c>
      <c r="F162" s="11">
        <f t="shared" si="151"/>
        <v>329707448.19</v>
      </c>
      <c r="G162" s="11">
        <f t="shared" si="151"/>
        <v>329707448.19</v>
      </c>
      <c r="H162" s="11">
        <f t="shared" si="151"/>
        <v>329704910.62</v>
      </c>
      <c r="I162" s="11">
        <f t="shared" si="151"/>
        <v>329701971.13</v>
      </c>
      <c r="J162" s="11">
        <f t="shared" si="151"/>
        <v>329701971.13</v>
      </c>
      <c r="K162" s="11">
        <f t="shared" si="151"/>
        <v>329911783.18</v>
      </c>
      <c r="L162" s="11">
        <f t="shared" si="151"/>
        <v>329911783.18</v>
      </c>
      <c r="M162" s="11">
        <f t="shared" si="151"/>
        <v>329896396.58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T162" s="10">
        <v>202106</v>
      </c>
      <c r="AU162" s="11">
        <f t="shared" ref="AU162:BE162" si="152">IF(AU31="","",AU31+AU123)</f>
        <v>65101664.27</v>
      </c>
      <c r="AV162" s="11">
        <f t="shared" si="152"/>
        <v>65965156.85</v>
      </c>
      <c r="AW162" s="11">
        <f t="shared" si="152"/>
        <v>66040045.11</v>
      </c>
      <c r="AX162" s="11">
        <f t="shared" si="152"/>
        <v>66040045.11</v>
      </c>
      <c r="AY162" s="11">
        <f t="shared" si="152"/>
        <v>66040045.11</v>
      </c>
      <c r="AZ162" s="11">
        <f t="shared" si="152"/>
        <v>66039537.6</v>
      </c>
      <c r="BA162" s="11">
        <f t="shared" si="152"/>
        <v>66038949.7</v>
      </c>
      <c r="BB162" s="11">
        <f t="shared" si="152"/>
        <v>66038949.7</v>
      </c>
      <c r="BC162" s="11">
        <f t="shared" si="152"/>
        <v>66080912.11</v>
      </c>
      <c r="BD162" s="11">
        <f t="shared" si="152"/>
        <v>66080912.11</v>
      </c>
      <c r="BE162" s="11">
        <f t="shared" si="152"/>
        <v>66077834.79</v>
      </c>
      <c r="BF162" s="11" t="s">
        <v>25</v>
      </c>
      <c r="BG162" s="11" t="s">
        <v>25</v>
      </c>
      <c r="BH162" s="11" t="s">
        <v>25</v>
      </c>
      <c r="BI162" s="11" t="s">
        <v>25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L162" s="10">
        <v>202106</v>
      </c>
      <c r="CM162" s="11" t="str">
        <f t="shared" ref="CM162:CW162" si="153">IF(CM31="","",CM31+CM123)</f>
        <v/>
      </c>
      <c r="CN162" s="11" t="str">
        <f t="shared" si="153"/>
        <v/>
      </c>
      <c r="CO162" s="11" t="str">
        <f t="shared" si="153"/>
        <v/>
      </c>
      <c r="CP162" s="11" t="str">
        <f t="shared" si="153"/>
        <v/>
      </c>
      <c r="CQ162" s="11" t="str">
        <f t="shared" si="153"/>
        <v/>
      </c>
      <c r="CR162" s="11" t="str">
        <f t="shared" si="153"/>
        <v/>
      </c>
      <c r="CS162" s="11" t="str">
        <f t="shared" si="153"/>
        <v/>
      </c>
      <c r="CT162" s="11" t="str">
        <f t="shared" si="153"/>
        <v/>
      </c>
      <c r="CU162" s="11" t="str">
        <f t="shared" si="153"/>
        <v/>
      </c>
      <c r="CV162" s="11" t="str">
        <f t="shared" si="153"/>
        <v/>
      </c>
      <c r="CW162" s="11" t="str">
        <f t="shared" si="153"/>
        <v/>
      </c>
      <c r="CX162" s="11" t="s">
        <v>25</v>
      </c>
      <c r="CY162" s="11" t="s">
        <v>25</v>
      </c>
      <c r="CZ162" s="11" t="s">
        <v>25</v>
      </c>
      <c r="DA162" s="11" t="s">
        <v>25</v>
      </c>
      <c r="DB162" s="11" t="s">
        <v>25</v>
      </c>
      <c r="DC162" s="11" t="s">
        <v>25</v>
      </c>
      <c r="DD162" s="11" t="s">
        <v>25</v>
      </c>
      <c r="DE162" s="11" t="s">
        <v>25</v>
      </c>
      <c r="DF162" s="11" t="s">
        <v>25</v>
      </c>
      <c r="DG162" s="11" t="s">
        <v>25</v>
      </c>
      <c r="DH162" s="11" t="s">
        <v>25</v>
      </c>
      <c r="DI162" s="11" t="s">
        <v>25</v>
      </c>
      <c r="DJ162" s="11" t="s">
        <v>25</v>
      </c>
      <c r="DK162" s="11" t="s">
        <v>25</v>
      </c>
      <c r="DL162" s="11" t="s">
        <v>25</v>
      </c>
      <c r="DM162" s="11" t="s">
        <v>25</v>
      </c>
      <c r="DN162" s="11" t="s">
        <v>25</v>
      </c>
      <c r="DO162" s="11" t="s">
        <v>25</v>
      </c>
      <c r="DP162" s="11" t="s">
        <v>25</v>
      </c>
      <c r="DQ162" s="11" t="s">
        <v>25</v>
      </c>
      <c r="DR162" s="11" t="s">
        <v>25</v>
      </c>
      <c r="DS162" s="11" t="s">
        <v>25</v>
      </c>
      <c r="DT162" s="11" t="s">
        <v>25</v>
      </c>
      <c r="DU162" s="11" t="s">
        <v>25</v>
      </c>
    </row>
    <row r="163" ht="15" customHeight="1" outlineLevel="1" spans="2:125">
      <c r="B163" s="10">
        <v>202109</v>
      </c>
      <c r="C163" s="11">
        <f t="shared" ref="C163:L163" si="154">IF(C32="","",C32+C124)</f>
        <v>508850</v>
      </c>
      <c r="D163" s="11">
        <f t="shared" si="154"/>
        <v>362019.61</v>
      </c>
      <c r="E163" s="11">
        <f t="shared" si="154"/>
        <v>362019.61</v>
      </c>
      <c r="F163" s="11">
        <f t="shared" si="154"/>
        <v>362019.61</v>
      </c>
      <c r="G163" s="11">
        <f t="shared" si="154"/>
        <v>362019.61</v>
      </c>
      <c r="H163" s="11">
        <f t="shared" si="154"/>
        <v>362019.61</v>
      </c>
      <c r="I163" s="11">
        <f t="shared" si="154"/>
        <v>362019.61</v>
      </c>
      <c r="J163" s="11">
        <f t="shared" si="154"/>
        <v>362019.61</v>
      </c>
      <c r="K163" s="11">
        <f t="shared" si="154"/>
        <v>362019.61</v>
      </c>
      <c r="L163" s="11">
        <f t="shared" si="154"/>
        <v>362019.61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T163" s="10">
        <v>202109</v>
      </c>
      <c r="AU163" s="11">
        <f t="shared" ref="AU163:BD163" si="155">IF(AU32="","",AU32+AU124)</f>
        <v>101770</v>
      </c>
      <c r="AV163" s="11">
        <f t="shared" si="155"/>
        <v>72403.95</v>
      </c>
      <c r="AW163" s="11">
        <f t="shared" si="155"/>
        <v>72403.95</v>
      </c>
      <c r="AX163" s="11">
        <f t="shared" si="155"/>
        <v>72403.95</v>
      </c>
      <c r="AY163" s="11">
        <f t="shared" si="155"/>
        <v>72403.95</v>
      </c>
      <c r="AZ163" s="11">
        <f t="shared" si="155"/>
        <v>72403.95</v>
      </c>
      <c r="BA163" s="11">
        <f t="shared" si="155"/>
        <v>72403.95</v>
      </c>
      <c r="BB163" s="11">
        <f t="shared" si="155"/>
        <v>72403.95</v>
      </c>
      <c r="BC163" s="11">
        <f t="shared" si="155"/>
        <v>72403.95</v>
      </c>
      <c r="BD163" s="11">
        <f t="shared" si="155"/>
        <v>72403.95</v>
      </c>
      <c r="BE163" s="11" t="s">
        <v>25</v>
      </c>
      <c r="BF163" s="11" t="s">
        <v>25</v>
      </c>
      <c r="BG163" s="11" t="s">
        <v>25</v>
      </c>
      <c r="BH163" s="11" t="s">
        <v>25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L163" s="10">
        <v>202109</v>
      </c>
      <c r="CM163" s="11" t="str">
        <f t="shared" ref="CM163:CV163" si="156">IF(CM32="","",CM32+CM124)</f>
        <v/>
      </c>
      <c r="CN163" s="11" t="str">
        <f t="shared" si="156"/>
        <v/>
      </c>
      <c r="CO163" s="11" t="str">
        <f t="shared" si="156"/>
        <v/>
      </c>
      <c r="CP163" s="11" t="str">
        <f t="shared" si="156"/>
        <v/>
      </c>
      <c r="CQ163" s="11" t="str">
        <f t="shared" si="156"/>
        <v/>
      </c>
      <c r="CR163" s="11" t="str">
        <f t="shared" si="156"/>
        <v/>
      </c>
      <c r="CS163" s="11" t="str">
        <f t="shared" si="156"/>
        <v/>
      </c>
      <c r="CT163" s="11" t="str">
        <f t="shared" si="156"/>
        <v/>
      </c>
      <c r="CU163" s="11" t="str">
        <f t="shared" si="156"/>
        <v/>
      </c>
      <c r="CV163" s="11" t="str">
        <f t="shared" si="156"/>
        <v/>
      </c>
      <c r="CW163" s="11" t="s">
        <v>25</v>
      </c>
      <c r="CX163" s="11" t="s">
        <v>25</v>
      </c>
      <c r="CY163" s="11" t="s">
        <v>25</v>
      </c>
      <c r="CZ163" s="11" t="s">
        <v>25</v>
      </c>
      <c r="DA163" s="11" t="s">
        <v>25</v>
      </c>
      <c r="DB163" s="11" t="s">
        <v>25</v>
      </c>
      <c r="DC163" s="11" t="s">
        <v>25</v>
      </c>
      <c r="DD163" s="11" t="s">
        <v>25</v>
      </c>
      <c r="DE163" s="11" t="s">
        <v>25</v>
      </c>
      <c r="DF163" s="11" t="s">
        <v>25</v>
      </c>
      <c r="DG163" s="11" t="s">
        <v>25</v>
      </c>
      <c r="DH163" s="11" t="s">
        <v>25</v>
      </c>
      <c r="DI163" s="11" t="s">
        <v>25</v>
      </c>
      <c r="DJ163" s="11" t="s">
        <v>25</v>
      </c>
      <c r="DK163" s="11" t="s">
        <v>25</v>
      </c>
      <c r="DL163" s="11" t="s">
        <v>25</v>
      </c>
      <c r="DM163" s="11" t="s">
        <v>25</v>
      </c>
      <c r="DN163" s="11" t="s">
        <v>25</v>
      </c>
      <c r="DO163" s="11" t="s">
        <v>25</v>
      </c>
      <c r="DP163" s="11" t="s">
        <v>25</v>
      </c>
      <c r="DQ163" s="11" t="s">
        <v>25</v>
      </c>
      <c r="DR163" s="11" t="s">
        <v>25</v>
      </c>
      <c r="DS163" s="11" t="s">
        <v>25</v>
      </c>
      <c r="DT163" s="11" t="s">
        <v>25</v>
      </c>
      <c r="DU163" s="11" t="s">
        <v>25</v>
      </c>
    </row>
    <row r="164" ht="15" customHeight="1" outlineLevel="1" spans="2:125">
      <c r="B164" s="10">
        <v>202112</v>
      </c>
      <c r="C164" s="11">
        <f t="shared" ref="C164:K164" si="157">IF(C33="","",C33+C125)</f>
        <v>0</v>
      </c>
      <c r="D164" s="11">
        <f t="shared" si="157"/>
        <v>0</v>
      </c>
      <c r="E164" s="11">
        <f t="shared" si="157"/>
        <v>0</v>
      </c>
      <c r="F164" s="11">
        <f t="shared" si="157"/>
        <v>0</v>
      </c>
      <c r="G164" s="11">
        <f t="shared" si="157"/>
        <v>0</v>
      </c>
      <c r="H164" s="11">
        <f t="shared" si="157"/>
        <v>0</v>
      </c>
      <c r="I164" s="11">
        <f t="shared" si="157"/>
        <v>0</v>
      </c>
      <c r="J164" s="11">
        <f t="shared" si="157"/>
        <v>0</v>
      </c>
      <c r="K164" s="11">
        <f t="shared" si="157"/>
        <v>0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T164" s="10">
        <v>202112</v>
      </c>
      <c r="AU164" s="11">
        <f t="shared" ref="AU164:BC164" si="158">IF(AU33="","",AU33+AU125)</f>
        <v>0</v>
      </c>
      <c r="AV164" s="11">
        <f t="shared" si="158"/>
        <v>0</v>
      </c>
      <c r="AW164" s="11">
        <f t="shared" si="158"/>
        <v>0</v>
      </c>
      <c r="AX164" s="11">
        <f t="shared" si="158"/>
        <v>0</v>
      </c>
      <c r="AY164" s="11">
        <f t="shared" si="158"/>
        <v>0</v>
      </c>
      <c r="AZ164" s="11">
        <f t="shared" si="158"/>
        <v>0</v>
      </c>
      <c r="BA164" s="11">
        <f t="shared" si="158"/>
        <v>0</v>
      </c>
      <c r="BB164" s="11">
        <f t="shared" si="158"/>
        <v>0</v>
      </c>
      <c r="BC164" s="11">
        <f t="shared" si="158"/>
        <v>0</v>
      </c>
      <c r="BD164" s="11" t="s">
        <v>25</v>
      </c>
      <c r="BE164" s="11" t="s">
        <v>25</v>
      </c>
      <c r="BF164" s="11" t="s">
        <v>25</v>
      </c>
      <c r="BG164" s="11" t="s">
        <v>25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L164" s="10">
        <v>202112</v>
      </c>
      <c r="CM164" s="11" t="str">
        <f t="shared" ref="CM164:CU164" si="159">IF(CM33="","",CM33+CM125)</f>
        <v/>
      </c>
      <c r="CN164" s="11" t="str">
        <f t="shared" si="159"/>
        <v/>
      </c>
      <c r="CO164" s="11" t="str">
        <f t="shared" si="159"/>
        <v/>
      </c>
      <c r="CP164" s="11" t="str">
        <f t="shared" si="159"/>
        <v/>
      </c>
      <c r="CQ164" s="11" t="str">
        <f t="shared" si="159"/>
        <v/>
      </c>
      <c r="CR164" s="11" t="str">
        <f t="shared" si="159"/>
        <v/>
      </c>
      <c r="CS164" s="11" t="str">
        <f t="shared" si="159"/>
        <v/>
      </c>
      <c r="CT164" s="11" t="str">
        <f t="shared" si="159"/>
        <v/>
      </c>
      <c r="CU164" s="11" t="str">
        <f t="shared" si="159"/>
        <v/>
      </c>
      <c r="CV164" s="11" t="s">
        <v>25</v>
      </c>
      <c r="CW164" s="11" t="s">
        <v>25</v>
      </c>
      <c r="CX164" s="11" t="s">
        <v>25</v>
      </c>
      <c r="CY164" s="11" t="s">
        <v>25</v>
      </c>
      <c r="CZ164" s="11" t="s">
        <v>25</v>
      </c>
      <c r="DA164" s="11" t="s">
        <v>25</v>
      </c>
      <c r="DB164" s="11" t="s">
        <v>25</v>
      </c>
      <c r="DC164" s="11" t="s">
        <v>25</v>
      </c>
      <c r="DD164" s="11" t="s">
        <v>25</v>
      </c>
      <c r="DE164" s="11" t="s">
        <v>25</v>
      </c>
      <c r="DF164" s="11" t="s">
        <v>25</v>
      </c>
      <c r="DG164" s="11" t="s">
        <v>25</v>
      </c>
      <c r="DH164" s="11" t="s">
        <v>25</v>
      </c>
      <c r="DI164" s="11" t="s">
        <v>25</v>
      </c>
      <c r="DJ164" s="11" t="s">
        <v>25</v>
      </c>
      <c r="DK164" s="11" t="s">
        <v>25</v>
      </c>
      <c r="DL164" s="11" t="s">
        <v>25</v>
      </c>
      <c r="DM164" s="11" t="s">
        <v>25</v>
      </c>
      <c r="DN164" s="11" t="s">
        <v>25</v>
      </c>
      <c r="DO164" s="11" t="s">
        <v>25</v>
      </c>
      <c r="DP164" s="11" t="s">
        <v>25</v>
      </c>
      <c r="DQ164" s="11" t="s">
        <v>25</v>
      </c>
      <c r="DR164" s="11" t="s">
        <v>25</v>
      </c>
      <c r="DS164" s="11" t="s">
        <v>25</v>
      </c>
      <c r="DT164" s="11" t="s">
        <v>25</v>
      </c>
      <c r="DU164" s="11" t="s">
        <v>25</v>
      </c>
    </row>
    <row r="165" ht="15" customHeight="1" outlineLevel="1" spans="2:125">
      <c r="B165" s="10">
        <v>202203</v>
      </c>
      <c r="C165" s="11">
        <f t="shared" ref="C165:J165" si="160">IF(C34="","",C34+C126)</f>
        <v>0</v>
      </c>
      <c r="D165" s="11">
        <f t="shared" si="160"/>
        <v>5750511.32</v>
      </c>
      <c r="E165" s="11">
        <f t="shared" si="160"/>
        <v>5750511.32</v>
      </c>
      <c r="F165" s="11">
        <f t="shared" si="160"/>
        <v>5750511.32</v>
      </c>
      <c r="G165" s="11">
        <f t="shared" si="160"/>
        <v>5750511.32</v>
      </c>
      <c r="H165" s="11">
        <f t="shared" si="160"/>
        <v>5750511.32</v>
      </c>
      <c r="I165" s="11">
        <f t="shared" si="160"/>
        <v>5750511.32</v>
      </c>
      <c r="J165" s="11">
        <f t="shared" si="160"/>
        <v>5750511.32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T165" s="10">
        <v>202203</v>
      </c>
      <c r="AU165" s="11">
        <f t="shared" ref="AU165:BB165" si="161">IF(AU34="","",AU34+AU126)</f>
        <v>0</v>
      </c>
      <c r="AV165" s="11">
        <f t="shared" si="161"/>
        <v>1150102.24</v>
      </c>
      <c r="AW165" s="11">
        <f t="shared" si="161"/>
        <v>1150102.24</v>
      </c>
      <c r="AX165" s="11">
        <f t="shared" si="161"/>
        <v>1150102.24</v>
      </c>
      <c r="AY165" s="11">
        <f t="shared" si="161"/>
        <v>1150102.24</v>
      </c>
      <c r="AZ165" s="11">
        <f t="shared" si="161"/>
        <v>1150102.24</v>
      </c>
      <c r="BA165" s="11">
        <f t="shared" si="161"/>
        <v>1150102.24</v>
      </c>
      <c r="BB165" s="11">
        <f t="shared" si="161"/>
        <v>1150102.24</v>
      </c>
      <c r="BC165" s="11" t="s">
        <v>25</v>
      </c>
      <c r="BD165" s="11" t="s">
        <v>25</v>
      </c>
      <c r="BE165" s="11" t="s">
        <v>25</v>
      </c>
      <c r="BF165" s="11" t="s">
        <v>25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L165" s="10">
        <v>202203</v>
      </c>
      <c r="CM165" s="11" t="str">
        <f t="shared" ref="CM165:CT165" si="162">IF(CM34="","",CM34+CM126)</f>
        <v/>
      </c>
      <c r="CN165" s="11" t="str">
        <f t="shared" si="162"/>
        <v/>
      </c>
      <c r="CO165" s="11" t="str">
        <f t="shared" si="162"/>
        <v/>
      </c>
      <c r="CP165" s="11" t="str">
        <f t="shared" si="162"/>
        <v/>
      </c>
      <c r="CQ165" s="11" t="str">
        <f t="shared" si="162"/>
        <v/>
      </c>
      <c r="CR165" s="11" t="str">
        <f t="shared" si="162"/>
        <v/>
      </c>
      <c r="CS165" s="11" t="str">
        <f t="shared" si="162"/>
        <v/>
      </c>
      <c r="CT165" s="11" t="str">
        <f t="shared" si="162"/>
        <v/>
      </c>
      <c r="CU165" s="11" t="s">
        <v>25</v>
      </c>
      <c r="CV165" s="11" t="s">
        <v>25</v>
      </c>
      <c r="CW165" s="11" t="s">
        <v>25</v>
      </c>
      <c r="CX165" s="11" t="s">
        <v>25</v>
      </c>
      <c r="CY165" s="11" t="s">
        <v>25</v>
      </c>
      <c r="CZ165" s="11" t="s">
        <v>25</v>
      </c>
      <c r="DA165" s="11" t="s">
        <v>25</v>
      </c>
      <c r="DB165" s="11" t="s">
        <v>25</v>
      </c>
      <c r="DC165" s="11" t="s">
        <v>25</v>
      </c>
      <c r="DD165" s="11" t="s">
        <v>25</v>
      </c>
      <c r="DE165" s="11" t="s">
        <v>25</v>
      </c>
      <c r="DF165" s="11" t="s">
        <v>25</v>
      </c>
      <c r="DG165" s="11" t="s">
        <v>25</v>
      </c>
      <c r="DH165" s="11" t="s">
        <v>25</v>
      </c>
      <c r="DI165" s="11" t="s">
        <v>25</v>
      </c>
      <c r="DJ165" s="11" t="s">
        <v>25</v>
      </c>
      <c r="DK165" s="11" t="s">
        <v>25</v>
      </c>
      <c r="DL165" s="11" t="s">
        <v>25</v>
      </c>
      <c r="DM165" s="11" t="s">
        <v>25</v>
      </c>
      <c r="DN165" s="11" t="s">
        <v>25</v>
      </c>
      <c r="DO165" s="11" t="s">
        <v>25</v>
      </c>
      <c r="DP165" s="11" t="s">
        <v>25</v>
      </c>
      <c r="DQ165" s="11" t="s">
        <v>25</v>
      </c>
      <c r="DR165" s="11" t="s">
        <v>25</v>
      </c>
      <c r="DS165" s="11" t="s">
        <v>25</v>
      </c>
      <c r="DT165" s="11" t="s">
        <v>25</v>
      </c>
      <c r="DU165" s="11" t="s">
        <v>25</v>
      </c>
    </row>
    <row r="166" ht="15" customHeight="1" outlineLevel="1" spans="2:125">
      <c r="B166" s="10">
        <v>202206</v>
      </c>
      <c r="C166" s="11">
        <f t="shared" ref="C166:I166" si="163">IF(C35="","",C35+C127)</f>
        <v>1159066304.98</v>
      </c>
      <c r="D166" s="11">
        <f t="shared" si="163"/>
        <v>1214194190.21</v>
      </c>
      <c r="E166" s="11">
        <f t="shared" si="163"/>
        <v>1215916276.39</v>
      </c>
      <c r="F166" s="11">
        <f t="shared" si="163"/>
        <v>1215913512.25</v>
      </c>
      <c r="G166" s="11">
        <f t="shared" si="163"/>
        <v>1215828327.25</v>
      </c>
      <c r="H166" s="11">
        <f t="shared" si="163"/>
        <v>1215814239.25</v>
      </c>
      <c r="I166" s="11">
        <f t="shared" si="163"/>
        <v>1215473944.25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T166" s="10">
        <v>202206</v>
      </c>
      <c r="AU166" s="11">
        <f t="shared" ref="AU166:BA166" si="164">IF(AU35="","",AU35+AU127)</f>
        <v>231813260.33</v>
      </c>
      <c r="AV166" s="11">
        <f t="shared" si="164"/>
        <v>242838837.16</v>
      </c>
      <c r="AW166" s="11">
        <f t="shared" si="164"/>
        <v>243183254.4</v>
      </c>
      <c r="AX166" s="11">
        <f t="shared" si="164"/>
        <v>243182701.57</v>
      </c>
      <c r="AY166" s="11">
        <f t="shared" si="164"/>
        <v>243165664.57</v>
      </c>
      <c r="AZ166" s="11">
        <f t="shared" si="164"/>
        <v>243162846.97</v>
      </c>
      <c r="BA166" s="11">
        <f t="shared" si="164"/>
        <v>243094787.97</v>
      </c>
      <c r="BB166" s="11" t="s">
        <v>25</v>
      </c>
      <c r="BC166" s="11" t="s">
        <v>25</v>
      </c>
      <c r="BD166" s="11" t="s">
        <v>25</v>
      </c>
      <c r="BE166" s="11" t="s">
        <v>25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L166" s="10">
        <v>202206</v>
      </c>
      <c r="CM166" s="11" t="str">
        <f t="shared" ref="CM166:CS166" si="165">IF(CM35="","",CM35+CM127)</f>
        <v/>
      </c>
      <c r="CN166" s="11" t="str">
        <f t="shared" si="165"/>
        <v/>
      </c>
      <c r="CO166" s="11" t="str">
        <f t="shared" si="165"/>
        <v/>
      </c>
      <c r="CP166" s="11" t="str">
        <f t="shared" si="165"/>
        <v/>
      </c>
      <c r="CQ166" s="11" t="str">
        <f t="shared" si="165"/>
        <v/>
      </c>
      <c r="CR166" s="11" t="str">
        <f t="shared" si="165"/>
        <v/>
      </c>
      <c r="CS166" s="11" t="str">
        <f t="shared" si="165"/>
        <v/>
      </c>
      <c r="CT166" s="11" t="s">
        <v>25</v>
      </c>
      <c r="CU166" s="11" t="s">
        <v>25</v>
      </c>
      <c r="CV166" s="11" t="s">
        <v>25</v>
      </c>
      <c r="CW166" s="11" t="s">
        <v>25</v>
      </c>
      <c r="CX166" s="11" t="s">
        <v>25</v>
      </c>
      <c r="CY166" s="11" t="s">
        <v>25</v>
      </c>
      <c r="CZ166" s="11" t="s">
        <v>25</v>
      </c>
      <c r="DA166" s="11" t="s">
        <v>25</v>
      </c>
      <c r="DB166" s="11" t="s">
        <v>25</v>
      </c>
      <c r="DC166" s="11" t="s">
        <v>25</v>
      </c>
      <c r="DD166" s="11" t="s">
        <v>25</v>
      </c>
      <c r="DE166" s="11" t="s">
        <v>25</v>
      </c>
      <c r="DF166" s="11" t="s">
        <v>25</v>
      </c>
      <c r="DG166" s="11" t="s">
        <v>25</v>
      </c>
      <c r="DH166" s="11" t="s">
        <v>25</v>
      </c>
      <c r="DI166" s="11" t="s">
        <v>25</v>
      </c>
      <c r="DJ166" s="11" t="s">
        <v>25</v>
      </c>
      <c r="DK166" s="11" t="s">
        <v>25</v>
      </c>
      <c r="DL166" s="11" t="s">
        <v>25</v>
      </c>
      <c r="DM166" s="11" t="s">
        <v>25</v>
      </c>
      <c r="DN166" s="11" t="s">
        <v>25</v>
      </c>
      <c r="DO166" s="11" t="s">
        <v>25</v>
      </c>
      <c r="DP166" s="11" t="s">
        <v>25</v>
      </c>
      <c r="DQ166" s="11" t="s">
        <v>25</v>
      </c>
      <c r="DR166" s="11" t="s">
        <v>25</v>
      </c>
      <c r="DS166" s="11" t="s">
        <v>25</v>
      </c>
      <c r="DT166" s="11" t="s">
        <v>25</v>
      </c>
      <c r="DU166" s="11" t="s">
        <v>25</v>
      </c>
    </row>
    <row r="167" ht="15" customHeight="1" outlineLevel="1" spans="2:125">
      <c r="B167" s="10">
        <v>202209</v>
      </c>
      <c r="C167" s="11">
        <f t="shared" ref="C167:H167" si="166">IF(C36="","",C36+C128)</f>
        <v>1409849</v>
      </c>
      <c r="D167" s="11">
        <f t="shared" si="166"/>
        <v>772010</v>
      </c>
      <c r="E167" s="11">
        <f t="shared" si="166"/>
        <v>772010</v>
      </c>
      <c r="F167" s="11">
        <f t="shared" si="166"/>
        <v>772010</v>
      </c>
      <c r="G167" s="11">
        <f t="shared" si="166"/>
        <v>772010</v>
      </c>
      <c r="H167" s="11">
        <f t="shared" si="166"/>
        <v>772010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T167" s="10">
        <v>202209</v>
      </c>
      <c r="AU167" s="11">
        <f t="shared" ref="AU167:AZ167" si="167">IF(AU36="","",AU36+AU128)</f>
        <v>281969.8</v>
      </c>
      <c r="AV167" s="11">
        <f t="shared" si="167"/>
        <v>154402</v>
      </c>
      <c r="AW167" s="11">
        <f t="shared" si="167"/>
        <v>154402</v>
      </c>
      <c r="AX167" s="11">
        <f t="shared" si="167"/>
        <v>154402</v>
      </c>
      <c r="AY167" s="11">
        <f t="shared" si="167"/>
        <v>154402</v>
      </c>
      <c r="AZ167" s="11">
        <f t="shared" si="167"/>
        <v>154402</v>
      </c>
      <c r="BA167" s="11" t="s">
        <v>25</v>
      </c>
      <c r="BB167" s="11" t="s">
        <v>25</v>
      </c>
      <c r="BC167" s="11" t="s">
        <v>25</v>
      </c>
      <c r="BD167" s="11" t="s">
        <v>25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L167" s="10">
        <v>202209</v>
      </c>
      <c r="CM167" s="11" t="str">
        <f t="shared" ref="CM167:CR167" si="168">IF(CM36="","",CM36+CM128)</f>
        <v/>
      </c>
      <c r="CN167" s="11" t="str">
        <f t="shared" si="168"/>
        <v/>
      </c>
      <c r="CO167" s="11" t="str">
        <f t="shared" si="168"/>
        <v/>
      </c>
      <c r="CP167" s="11" t="str">
        <f t="shared" si="168"/>
        <v/>
      </c>
      <c r="CQ167" s="11" t="str">
        <f t="shared" si="168"/>
        <v/>
      </c>
      <c r="CR167" s="11" t="str">
        <f t="shared" si="168"/>
        <v/>
      </c>
      <c r="CS167" s="11" t="s">
        <v>25</v>
      </c>
      <c r="CT167" s="11" t="s">
        <v>25</v>
      </c>
      <c r="CU167" s="11" t="s">
        <v>25</v>
      </c>
      <c r="CV167" s="11" t="s">
        <v>25</v>
      </c>
      <c r="CW167" s="11" t="s">
        <v>25</v>
      </c>
      <c r="CX167" s="11" t="s">
        <v>25</v>
      </c>
      <c r="CY167" s="11" t="s">
        <v>25</v>
      </c>
      <c r="CZ167" s="11" t="s">
        <v>25</v>
      </c>
      <c r="DA167" s="11" t="s">
        <v>25</v>
      </c>
      <c r="DB167" s="11" t="s">
        <v>25</v>
      </c>
      <c r="DC167" s="11" t="s">
        <v>25</v>
      </c>
      <c r="DD167" s="11" t="s">
        <v>25</v>
      </c>
      <c r="DE167" s="11" t="s">
        <v>25</v>
      </c>
      <c r="DF167" s="11" t="s">
        <v>25</v>
      </c>
      <c r="DG167" s="11" t="s">
        <v>25</v>
      </c>
      <c r="DH167" s="11" t="s">
        <v>25</v>
      </c>
      <c r="DI167" s="11" t="s">
        <v>25</v>
      </c>
      <c r="DJ167" s="11" t="s">
        <v>25</v>
      </c>
      <c r="DK167" s="11" t="s">
        <v>25</v>
      </c>
      <c r="DL167" s="11" t="s">
        <v>25</v>
      </c>
      <c r="DM167" s="11" t="s">
        <v>25</v>
      </c>
      <c r="DN167" s="11" t="s">
        <v>25</v>
      </c>
      <c r="DO167" s="11" t="s">
        <v>25</v>
      </c>
      <c r="DP167" s="11" t="s">
        <v>25</v>
      </c>
      <c r="DQ167" s="11" t="s">
        <v>25</v>
      </c>
      <c r="DR167" s="11" t="s">
        <v>25</v>
      </c>
      <c r="DS167" s="11" t="s">
        <v>25</v>
      </c>
      <c r="DT167" s="11" t="s">
        <v>25</v>
      </c>
      <c r="DU167" s="11" t="s">
        <v>25</v>
      </c>
    </row>
    <row r="168" ht="15" customHeight="1" outlineLevel="1" spans="2:125">
      <c r="B168" s="10">
        <v>202212</v>
      </c>
      <c r="C168" s="11">
        <f>IF(C37="","",C37+C129)</f>
        <v>0</v>
      </c>
      <c r="D168" s="11">
        <f>IF(D37="","",D37+D129)</f>
        <v>0</v>
      </c>
      <c r="E168" s="11">
        <f>IF(E37="","",E37+E129)</f>
        <v>0</v>
      </c>
      <c r="F168" s="11">
        <f>IF(F37="","",F37+F129)</f>
        <v>0</v>
      </c>
      <c r="G168" s="11">
        <f>IF(G37="","",G37+G129)</f>
        <v>0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T168" s="10">
        <v>202212</v>
      </c>
      <c r="AU168" s="11">
        <f>IF(AU37="","",AU37+AU129)</f>
        <v>0</v>
      </c>
      <c r="AV168" s="11">
        <f>IF(AV37="","",AV37+AV129)</f>
        <v>0</v>
      </c>
      <c r="AW168" s="11">
        <f>IF(AW37="","",AW37+AW129)</f>
        <v>0</v>
      </c>
      <c r="AX168" s="11">
        <f>IF(AX37="","",AX37+AX129)</f>
        <v>0</v>
      </c>
      <c r="AY168" s="11">
        <f>IF(AY37="","",AY37+AY129)</f>
        <v>0</v>
      </c>
      <c r="AZ168" s="11" t="s">
        <v>25</v>
      </c>
      <c r="BA168" s="11" t="s">
        <v>25</v>
      </c>
      <c r="BB168" s="11" t="s">
        <v>25</v>
      </c>
      <c r="BC168" s="11" t="s">
        <v>25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L168" s="10">
        <v>202212</v>
      </c>
      <c r="CM168" s="11" t="str">
        <f>IF(CM37="","",CM37+CM129)</f>
        <v/>
      </c>
      <c r="CN168" s="11" t="str">
        <f>IF(CN37="","",CN37+CN129)</f>
        <v/>
      </c>
      <c r="CO168" s="11" t="str">
        <f>IF(CO37="","",CO37+CO129)</f>
        <v/>
      </c>
      <c r="CP168" s="11" t="str">
        <f>IF(CP37="","",CP37+CP129)</f>
        <v/>
      </c>
      <c r="CQ168" s="11" t="str">
        <f>IF(CQ37="","",CQ37+CQ129)</f>
        <v/>
      </c>
      <c r="CR168" s="11" t="s">
        <v>25</v>
      </c>
      <c r="CS168" s="11" t="s">
        <v>25</v>
      </c>
      <c r="CT168" s="11" t="s">
        <v>25</v>
      </c>
      <c r="CU168" s="11" t="s">
        <v>25</v>
      </c>
      <c r="CV168" s="11" t="s">
        <v>25</v>
      </c>
      <c r="CW168" s="11" t="s">
        <v>25</v>
      </c>
      <c r="CX168" s="11" t="s">
        <v>25</v>
      </c>
      <c r="CY168" s="11" t="s">
        <v>25</v>
      </c>
      <c r="CZ168" s="11" t="s">
        <v>25</v>
      </c>
      <c r="DA168" s="11" t="s">
        <v>25</v>
      </c>
      <c r="DB168" s="11" t="s">
        <v>25</v>
      </c>
      <c r="DC168" s="11" t="s">
        <v>25</v>
      </c>
      <c r="DD168" s="11" t="s">
        <v>25</v>
      </c>
      <c r="DE168" s="11" t="s">
        <v>25</v>
      </c>
      <c r="DF168" s="11" t="s">
        <v>25</v>
      </c>
      <c r="DG168" s="11" t="s">
        <v>25</v>
      </c>
      <c r="DH168" s="11" t="s">
        <v>25</v>
      </c>
      <c r="DI168" s="11" t="s">
        <v>25</v>
      </c>
      <c r="DJ168" s="11" t="s">
        <v>25</v>
      </c>
      <c r="DK168" s="11" t="s">
        <v>25</v>
      </c>
      <c r="DL168" s="11" t="s">
        <v>25</v>
      </c>
      <c r="DM168" s="11" t="s">
        <v>25</v>
      </c>
      <c r="DN168" s="11" t="s">
        <v>25</v>
      </c>
      <c r="DO168" s="11" t="s">
        <v>25</v>
      </c>
      <c r="DP168" s="11" t="s">
        <v>25</v>
      </c>
      <c r="DQ168" s="11" t="s">
        <v>25</v>
      </c>
      <c r="DR168" s="11" t="s">
        <v>25</v>
      </c>
      <c r="DS168" s="11" t="s">
        <v>25</v>
      </c>
      <c r="DT168" s="11" t="s">
        <v>25</v>
      </c>
      <c r="DU168" s="11" t="s">
        <v>25</v>
      </c>
    </row>
    <row r="169" ht="15" customHeight="1" outlineLevel="1" spans="2:125">
      <c r="B169" s="10">
        <v>202303</v>
      </c>
      <c r="C169" s="11">
        <f>IF(C38="","",C38+C130)</f>
        <v>0</v>
      </c>
      <c r="D169" s="11">
        <f>IF(D38="","",D38+D130)</f>
        <v>2130041.67</v>
      </c>
      <c r="E169" s="11">
        <f>IF(E38="","",E38+E130)</f>
        <v>2119529.07</v>
      </c>
      <c r="F169" s="11">
        <f>IF(F38="","",F38+F130)</f>
        <v>2119529.07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T169" s="10">
        <v>202303</v>
      </c>
      <c r="AU169" s="11">
        <f>IF(AU38="","",AU38+AU130)</f>
        <v>0</v>
      </c>
      <c r="AV169" s="11">
        <f>IF(AV38="","",AV38+AV130)</f>
        <v>319506.25</v>
      </c>
      <c r="AW169" s="11">
        <f>IF(AW38="","",AW38+AW130)</f>
        <v>317929.36</v>
      </c>
      <c r="AX169" s="11">
        <f>IF(AX38="","",AX38+AX130)</f>
        <v>317929.36</v>
      </c>
      <c r="AY169" s="11" t="s">
        <v>25</v>
      </c>
      <c r="AZ169" s="11" t="s">
        <v>25</v>
      </c>
      <c r="BA169" s="11" t="s">
        <v>25</v>
      </c>
      <c r="BB169" s="11" t="s">
        <v>25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L169" s="10">
        <v>202303</v>
      </c>
      <c r="CM169" s="11" t="str">
        <f>IF(CM38="","",CM38+CM130)</f>
        <v/>
      </c>
      <c r="CN169" s="11" t="str">
        <f>IF(CN38="","",CN38+CN130)</f>
        <v/>
      </c>
      <c r="CO169" s="11" t="str">
        <f>IF(CO38="","",CO38+CO130)</f>
        <v/>
      </c>
      <c r="CP169" s="11" t="str">
        <f>IF(CP38="","",CP38+CP130)</f>
        <v/>
      </c>
      <c r="CQ169" s="11" t="s">
        <v>25</v>
      </c>
      <c r="CR169" s="11" t="s">
        <v>25</v>
      </c>
      <c r="CS169" s="11" t="s">
        <v>25</v>
      </c>
      <c r="CT169" s="11" t="s">
        <v>25</v>
      </c>
      <c r="CU169" s="11" t="s">
        <v>25</v>
      </c>
      <c r="CV169" s="11" t="s">
        <v>25</v>
      </c>
      <c r="CW169" s="11" t="s">
        <v>25</v>
      </c>
      <c r="CX169" s="11" t="s">
        <v>25</v>
      </c>
      <c r="CY169" s="11" t="s">
        <v>25</v>
      </c>
      <c r="CZ169" s="11" t="s">
        <v>25</v>
      </c>
      <c r="DA169" s="11" t="s">
        <v>25</v>
      </c>
      <c r="DB169" s="11" t="s">
        <v>25</v>
      </c>
      <c r="DC169" s="11" t="s">
        <v>25</v>
      </c>
      <c r="DD169" s="11" t="s">
        <v>25</v>
      </c>
      <c r="DE169" s="11" t="s">
        <v>25</v>
      </c>
      <c r="DF169" s="11" t="s">
        <v>25</v>
      </c>
      <c r="DG169" s="11" t="s">
        <v>25</v>
      </c>
      <c r="DH169" s="11" t="s">
        <v>25</v>
      </c>
      <c r="DI169" s="11" t="s">
        <v>25</v>
      </c>
      <c r="DJ169" s="11" t="s">
        <v>25</v>
      </c>
      <c r="DK169" s="11" t="s">
        <v>25</v>
      </c>
      <c r="DL169" s="11" t="s">
        <v>25</v>
      </c>
      <c r="DM169" s="11" t="s">
        <v>25</v>
      </c>
      <c r="DN169" s="11" t="s">
        <v>25</v>
      </c>
      <c r="DO169" s="11" t="s">
        <v>25</v>
      </c>
      <c r="DP169" s="11" t="s">
        <v>25</v>
      </c>
      <c r="DQ169" s="11" t="s">
        <v>25</v>
      </c>
      <c r="DR169" s="11" t="s">
        <v>25</v>
      </c>
      <c r="DS169" s="11" t="s">
        <v>25</v>
      </c>
      <c r="DT169" s="11" t="s">
        <v>25</v>
      </c>
      <c r="DU169" s="11" t="s">
        <v>25</v>
      </c>
    </row>
    <row r="170" ht="15" customHeight="1" outlineLevel="1" spans="2:125">
      <c r="B170" s="10">
        <v>202306</v>
      </c>
      <c r="C170" s="11">
        <f>IF(C39="","",C39+C131)</f>
        <v>682443151.89</v>
      </c>
      <c r="D170" s="11">
        <f>IF(D39="","",D39+D131)</f>
        <v>684826706.9</v>
      </c>
      <c r="E170" s="11">
        <f>IF(E39="","",E39+E131)</f>
        <v>685020250.08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T170" s="10">
        <v>202306</v>
      </c>
      <c r="AU170" s="11">
        <f>IF(AU39="","",AU39+AU131)</f>
        <v>102665137.59</v>
      </c>
      <c r="AV170" s="11">
        <f>IF(AV39="","",AV39+AV131)</f>
        <v>103101406.09</v>
      </c>
      <c r="AW170" s="11">
        <f>IF(AW39="","",AW39+AW131)</f>
        <v>103130437.57</v>
      </c>
      <c r="AX170" s="11" t="s">
        <v>25</v>
      </c>
      <c r="AY170" s="11" t="s">
        <v>25</v>
      </c>
      <c r="AZ170" s="11" t="s">
        <v>25</v>
      </c>
      <c r="BA170" s="11" t="s">
        <v>25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L170" s="10">
        <v>202306</v>
      </c>
      <c r="CM170" s="11" t="str">
        <f>IF(CM39="","",CM39+CM131)</f>
        <v/>
      </c>
      <c r="CN170" s="11" t="str">
        <f>IF(CN39="","",CN39+CN131)</f>
        <v/>
      </c>
      <c r="CO170" s="11" t="str">
        <f>IF(CO39="","",CO39+CO131)</f>
        <v/>
      </c>
      <c r="CP170" s="11" t="s">
        <v>25</v>
      </c>
      <c r="CQ170" s="11" t="s">
        <v>25</v>
      </c>
      <c r="CR170" s="11" t="s">
        <v>25</v>
      </c>
      <c r="CS170" s="11" t="s">
        <v>25</v>
      </c>
      <c r="CT170" s="11" t="s">
        <v>25</v>
      </c>
      <c r="CU170" s="11" t="s">
        <v>25</v>
      </c>
      <c r="CV170" s="11" t="s">
        <v>25</v>
      </c>
      <c r="CW170" s="11" t="s">
        <v>25</v>
      </c>
      <c r="CX170" s="11" t="s">
        <v>25</v>
      </c>
      <c r="CY170" s="11" t="s">
        <v>25</v>
      </c>
      <c r="CZ170" s="11" t="s">
        <v>25</v>
      </c>
      <c r="DA170" s="11" t="s">
        <v>25</v>
      </c>
      <c r="DB170" s="11" t="s">
        <v>25</v>
      </c>
      <c r="DC170" s="11" t="s">
        <v>25</v>
      </c>
      <c r="DD170" s="11" t="s">
        <v>25</v>
      </c>
      <c r="DE170" s="11" t="s">
        <v>25</v>
      </c>
      <c r="DF170" s="11" t="s">
        <v>25</v>
      </c>
      <c r="DG170" s="11" t="s">
        <v>25</v>
      </c>
      <c r="DH170" s="11" t="s">
        <v>25</v>
      </c>
      <c r="DI170" s="11" t="s">
        <v>25</v>
      </c>
      <c r="DJ170" s="11" t="s">
        <v>25</v>
      </c>
      <c r="DK170" s="11" t="s">
        <v>25</v>
      </c>
      <c r="DL170" s="11" t="s">
        <v>25</v>
      </c>
      <c r="DM170" s="11" t="s">
        <v>25</v>
      </c>
      <c r="DN170" s="11" t="s">
        <v>25</v>
      </c>
      <c r="DO170" s="11" t="s">
        <v>25</v>
      </c>
      <c r="DP170" s="11" t="s">
        <v>25</v>
      </c>
      <c r="DQ170" s="11" t="s">
        <v>25</v>
      </c>
      <c r="DR170" s="11" t="s">
        <v>25</v>
      </c>
      <c r="DS170" s="11" t="s">
        <v>25</v>
      </c>
      <c r="DT170" s="11" t="s">
        <v>25</v>
      </c>
      <c r="DU170" s="11" t="s">
        <v>25</v>
      </c>
    </row>
    <row r="171" ht="15" customHeight="1" outlineLevel="1" spans="2:125">
      <c r="B171" s="10">
        <v>202309</v>
      </c>
      <c r="C171" s="11">
        <f>IF(C40="","",C40+C132)</f>
        <v>33577.2</v>
      </c>
      <c r="D171" s="11">
        <f>IF(D40="","",D40+D132)</f>
        <v>34477.2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T171" s="10">
        <v>202309</v>
      </c>
      <c r="AU171" s="11">
        <f>IF(AU40="","",AU40+AU132)</f>
        <v>5036.58</v>
      </c>
      <c r="AV171" s="11">
        <f>IF(AV40="","",AV40+AV132)</f>
        <v>5171.58</v>
      </c>
      <c r="AW171" s="11" t="s">
        <v>25</v>
      </c>
      <c r="AX171" s="11" t="s">
        <v>25</v>
      </c>
      <c r="AY171" s="11" t="s">
        <v>25</v>
      </c>
      <c r="AZ171" s="11" t="s">
        <v>25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L171" s="10">
        <v>202309</v>
      </c>
      <c r="CM171" s="11" t="str">
        <f>IF(CM40="","",CM40+CM132)</f>
        <v/>
      </c>
      <c r="CN171" s="11" t="str">
        <f>IF(CN40="","",CN40+CN132)</f>
        <v/>
      </c>
      <c r="CO171" s="11" t="s">
        <v>25</v>
      </c>
      <c r="CP171" s="11" t="s">
        <v>25</v>
      </c>
      <c r="CQ171" s="11" t="s">
        <v>25</v>
      </c>
      <c r="CR171" s="11" t="s">
        <v>25</v>
      </c>
      <c r="CS171" s="11" t="s">
        <v>25</v>
      </c>
      <c r="CT171" s="11" t="s">
        <v>25</v>
      </c>
      <c r="CU171" s="11" t="s">
        <v>25</v>
      </c>
      <c r="CV171" s="11" t="s">
        <v>25</v>
      </c>
      <c r="CW171" s="11" t="s">
        <v>25</v>
      </c>
      <c r="CX171" s="11" t="s">
        <v>25</v>
      </c>
      <c r="CY171" s="11" t="s">
        <v>25</v>
      </c>
      <c r="CZ171" s="11" t="s">
        <v>25</v>
      </c>
      <c r="DA171" s="11" t="s">
        <v>25</v>
      </c>
      <c r="DB171" s="11" t="s">
        <v>25</v>
      </c>
      <c r="DC171" s="11" t="s">
        <v>25</v>
      </c>
      <c r="DD171" s="11" t="s">
        <v>25</v>
      </c>
      <c r="DE171" s="11" t="s">
        <v>25</v>
      </c>
      <c r="DF171" s="11" t="s">
        <v>25</v>
      </c>
      <c r="DG171" s="11" t="s">
        <v>25</v>
      </c>
      <c r="DH171" s="11" t="s">
        <v>25</v>
      </c>
      <c r="DI171" s="11" t="s">
        <v>25</v>
      </c>
      <c r="DJ171" s="11" t="s">
        <v>25</v>
      </c>
      <c r="DK171" s="11" t="s">
        <v>25</v>
      </c>
      <c r="DL171" s="11" t="s">
        <v>25</v>
      </c>
      <c r="DM171" s="11" t="s">
        <v>25</v>
      </c>
      <c r="DN171" s="11" t="s">
        <v>25</v>
      </c>
      <c r="DO171" s="11" t="s">
        <v>25</v>
      </c>
      <c r="DP171" s="11" t="s">
        <v>25</v>
      </c>
      <c r="DQ171" s="11" t="s">
        <v>25</v>
      </c>
      <c r="DR171" s="11" t="s">
        <v>25</v>
      </c>
      <c r="DS171" s="11" t="s">
        <v>25</v>
      </c>
      <c r="DT171" s="11" t="s">
        <v>25</v>
      </c>
      <c r="DU171" s="11" t="s">
        <v>25</v>
      </c>
    </row>
    <row r="172" ht="15" customHeight="1" outlineLevel="1" spans="2:125">
      <c r="B172" s="10">
        <v>202312</v>
      </c>
      <c r="C172" s="11">
        <f>IF(C41="","",C41+C133)</f>
        <v>0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T172" s="10">
        <v>202312</v>
      </c>
      <c r="AU172" s="11">
        <f>IF(AU41="","",AU41+AU133)</f>
        <v>0</v>
      </c>
      <c r="AV172" s="11" t="s">
        <v>25</v>
      </c>
      <c r="AW172" s="11" t="s">
        <v>25</v>
      </c>
      <c r="AX172" s="11" t="s">
        <v>25</v>
      </c>
      <c r="AY172" s="11" t="s">
        <v>25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L172" s="10">
        <v>202312</v>
      </c>
      <c r="CM172" s="11" t="str">
        <f>IF(CM41="","",CM41+CM133)</f>
        <v/>
      </c>
      <c r="CN172" s="11" t="s">
        <v>25</v>
      </c>
      <c r="CO172" s="11" t="s">
        <v>25</v>
      </c>
      <c r="CP172" s="11" t="s">
        <v>25</v>
      </c>
      <c r="CQ172" s="11" t="s">
        <v>25</v>
      </c>
      <c r="CR172" s="11" t="s">
        <v>25</v>
      </c>
      <c r="CS172" s="11" t="s">
        <v>25</v>
      </c>
      <c r="CT172" s="11" t="s">
        <v>25</v>
      </c>
      <c r="CU172" s="11" t="s">
        <v>25</v>
      </c>
      <c r="CV172" s="11" t="s">
        <v>25</v>
      </c>
      <c r="CW172" s="11" t="s">
        <v>25</v>
      </c>
      <c r="CX172" s="11" t="s">
        <v>25</v>
      </c>
      <c r="CY172" s="11" t="s">
        <v>25</v>
      </c>
      <c r="CZ172" s="11" t="s">
        <v>25</v>
      </c>
      <c r="DA172" s="11" t="s">
        <v>25</v>
      </c>
      <c r="DB172" s="11" t="s">
        <v>25</v>
      </c>
      <c r="DC172" s="11" t="s">
        <v>25</v>
      </c>
      <c r="DD172" s="11" t="s">
        <v>25</v>
      </c>
      <c r="DE172" s="11" t="s">
        <v>25</v>
      </c>
      <c r="DF172" s="11" t="s">
        <v>25</v>
      </c>
      <c r="DG172" s="11" t="s">
        <v>25</v>
      </c>
      <c r="DH172" s="11" t="s">
        <v>25</v>
      </c>
      <c r="DI172" s="11" t="s">
        <v>25</v>
      </c>
      <c r="DJ172" s="11" t="s">
        <v>25</v>
      </c>
      <c r="DK172" s="11" t="s">
        <v>25</v>
      </c>
      <c r="DL172" s="11" t="s">
        <v>25</v>
      </c>
      <c r="DM172" s="11" t="s">
        <v>25</v>
      </c>
      <c r="DN172" s="11" t="s">
        <v>25</v>
      </c>
      <c r="DO172" s="11" t="s">
        <v>25</v>
      </c>
      <c r="DP172" s="11" t="s">
        <v>25</v>
      </c>
      <c r="DQ172" s="11" t="s">
        <v>25</v>
      </c>
      <c r="DR172" s="11" t="s">
        <v>25</v>
      </c>
      <c r="DS172" s="11" t="s">
        <v>25</v>
      </c>
      <c r="DT172" s="11" t="s">
        <v>25</v>
      </c>
      <c r="DU172" s="11" t="s">
        <v>25</v>
      </c>
    </row>
    <row r="173" ht="15" customHeight="1" spans="62:81"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</row>
    <row r="174" ht="15" customHeight="1" spans="2:12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T174" s="6" t="s">
        <v>40</v>
      </c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L174" s="6" t="s">
        <v>40</v>
      </c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</row>
    <row r="175" ht="15" customHeight="1" outlineLevel="1" spans="2:12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T175" s="8" t="s">
        <v>23</v>
      </c>
      <c r="AU175" s="9" t="s">
        <v>24</v>
      </c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L175" s="8" t="s">
        <v>23</v>
      </c>
      <c r="CM175" s="9" t="s">
        <v>24</v>
      </c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</row>
    <row r="176" ht="15" customHeight="1" outlineLevel="1" spans="2:12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T176" s="9"/>
      <c r="AU176" s="9">
        <v>1</v>
      </c>
      <c r="AV176" s="9">
        <v>2</v>
      </c>
      <c r="AW176" s="9">
        <v>3</v>
      </c>
      <c r="AX176" s="9">
        <v>4</v>
      </c>
      <c r="AY176" s="9">
        <v>5</v>
      </c>
      <c r="AZ176" s="9">
        <v>6</v>
      </c>
      <c r="BA176" s="9">
        <v>7</v>
      </c>
      <c r="BB176" s="9">
        <v>8</v>
      </c>
      <c r="BC176" s="9">
        <v>9</v>
      </c>
      <c r="BD176" s="9">
        <v>10</v>
      </c>
      <c r="BE176" s="9">
        <v>11</v>
      </c>
      <c r="BF176" s="9">
        <v>12</v>
      </c>
      <c r="BG176" s="9">
        <v>13</v>
      </c>
      <c r="BH176" s="9">
        <v>14</v>
      </c>
      <c r="BI176" s="9">
        <v>15</v>
      </c>
      <c r="BJ176" s="9">
        <v>16</v>
      </c>
      <c r="BK176" s="9">
        <v>17</v>
      </c>
      <c r="BL176" s="9">
        <v>18</v>
      </c>
      <c r="BM176" s="9">
        <v>19</v>
      </c>
      <c r="BN176" s="9">
        <v>20</v>
      </c>
      <c r="BO176" s="9">
        <v>21</v>
      </c>
      <c r="BP176" s="9">
        <v>22</v>
      </c>
      <c r="BQ176" s="9">
        <v>23</v>
      </c>
      <c r="BR176" s="9">
        <v>24</v>
      </c>
      <c r="BS176" s="9">
        <v>25</v>
      </c>
      <c r="BT176" s="9">
        <v>26</v>
      </c>
      <c r="BU176" s="9">
        <v>27</v>
      </c>
      <c r="BV176" s="9">
        <v>28</v>
      </c>
      <c r="BW176" s="9">
        <v>29</v>
      </c>
      <c r="BX176" s="9">
        <v>30</v>
      </c>
      <c r="BY176" s="9">
        <v>31</v>
      </c>
      <c r="BZ176" s="9">
        <v>32</v>
      </c>
      <c r="CA176" s="9">
        <v>33</v>
      </c>
      <c r="CB176" s="9">
        <v>34</v>
      </c>
      <c r="CC176" s="9">
        <v>35</v>
      </c>
      <c r="CL176" s="9"/>
      <c r="CM176" s="9">
        <v>1</v>
      </c>
      <c r="CN176" s="9">
        <v>2</v>
      </c>
      <c r="CO176" s="9">
        <v>3</v>
      </c>
      <c r="CP176" s="9">
        <v>4</v>
      </c>
      <c r="CQ176" s="9">
        <v>5</v>
      </c>
      <c r="CR176" s="9">
        <v>6</v>
      </c>
      <c r="CS176" s="9">
        <v>7</v>
      </c>
      <c r="CT176" s="9">
        <v>8</v>
      </c>
      <c r="CU176" s="9">
        <v>9</v>
      </c>
      <c r="CV176" s="9">
        <v>10</v>
      </c>
      <c r="CW176" s="9">
        <v>11</v>
      </c>
      <c r="CX176" s="9">
        <v>12</v>
      </c>
      <c r="CY176" s="9">
        <v>13</v>
      </c>
      <c r="CZ176" s="9">
        <v>14</v>
      </c>
      <c r="DA176" s="9">
        <v>15</v>
      </c>
      <c r="DB176" s="9">
        <v>16</v>
      </c>
      <c r="DC176" s="9">
        <v>17</v>
      </c>
      <c r="DD176" s="9">
        <v>18</v>
      </c>
      <c r="DE176" s="9">
        <v>19</v>
      </c>
      <c r="DF176" s="9">
        <v>20</v>
      </c>
      <c r="DG176" s="9">
        <v>21</v>
      </c>
      <c r="DH176" s="9">
        <v>22</v>
      </c>
      <c r="DI176" s="9">
        <v>23</v>
      </c>
      <c r="DJ176" s="9">
        <v>24</v>
      </c>
      <c r="DK176" s="9">
        <v>25</v>
      </c>
      <c r="DL176" s="9">
        <v>26</v>
      </c>
      <c r="DM176" s="9">
        <v>27</v>
      </c>
      <c r="DN176" s="9">
        <v>28</v>
      </c>
      <c r="DO176" s="9">
        <v>29</v>
      </c>
      <c r="DP176" s="9">
        <v>30</v>
      </c>
      <c r="DQ176" s="9">
        <v>31</v>
      </c>
      <c r="DR176" s="9">
        <v>32</v>
      </c>
      <c r="DS176" s="9">
        <v>33</v>
      </c>
      <c r="DT176" s="9">
        <v>34</v>
      </c>
      <c r="DU176" s="9">
        <v>35</v>
      </c>
    </row>
    <row r="177" ht="15" customHeight="1" outlineLevel="1" spans="2:125">
      <c r="B177" s="10">
        <v>201506</v>
      </c>
      <c r="C177" s="13">
        <f t="shared" ref="C177:AJ185" si="169">IFERROR(IF(D138="","",D138/C138),0)</f>
        <v>0.821160962490644</v>
      </c>
      <c r="D177" s="13">
        <f t="shared" si="169"/>
        <v>0.94108283297533</v>
      </c>
      <c r="E177" s="13">
        <f t="shared" si="169"/>
        <v>0.999961730428215</v>
      </c>
      <c r="F177" s="13">
        <f t="shared" si="169"/>
        <v>1</v>
      </c>
      <c r="G177" s="13">
        <f t="shared" si="169"/>
        <v>0.999797882391815</v>
      </c>
      <c r="H177" s="13">
        <f t="shared" si="169"/>
        <v>1</v>
      </c>
      <c r="I177" s="13">
        <f t="shared" si="169"/>
        <v>1</v>
      </c>
      <c r="J177" s="13">
        <f t="shared" si="169"/>
        <v>1</v>
      </c>
      <c r="K177" s="13">
        <f t="shared" si="169"/>
        <v>1</v>
      </c>
      <c r="L177" s="13">
        <f t="shared" si="169"/>
        <v>1</v>
      </c>
      <c r="M177" s="13">
        <f t="shared" si="169"/>
        <v>1</v>
      </c>
      <c r="N177" s="13">
        <f t="shared" si="169"/>
        <v>1</v>
      </c>
      <c r="O177" s="13">
        <f t="shared" si="169"/>
        <v>1</v>
      </c>
      <c r="P177" s="13">
        <f t="shared" si="169"/>
        <v>1</v>
      </c>
      <c r="Q177" s="13">
        <f t="shared" si="169"/>
        <v>1</v>
      </c>
      <c r="R177" s="13">
        <f t="shared" si="169"/>
        <v>0.998859372167449</v>
      </c>
      <c r="S177" s="13">
        <f t="shared" si="169"/>
        <v>1</v>
      </c>
      <c r="T177" s="13">
        <f t="shared" si="169"/>
        <v>1</v>
      </c>
      <c r="U177" s="13">
        <f t="shared" si="169"/>
        <v>1</v>
      </c>
      <c r="V177" s="13">
        <f t="shared" si="169"/>
        <v>1</v>
      </c>
      <c r="W177" s="13">
        <f t="shared" si="169"/>
        <v>1</v>
      </c>
      <c r="X177" s="13">
        <f t="shared" si="169"/>
        <v>1</v>
      </c>
      <c r="Y177" s="13">
        <f t="shared" si="169"/>
        <v>1</v>
      </c>
      <c r="Z177" s="13">
        <f t="shared" si="169"/>
        <v>1</v>
      </c>
      <c r="AA177" s="13">
        <f t="shared" si="169"/>
        <v>1</v>
      </c>
      <c r="AB177" s="13">
        <f t="shared" si="169"/>
        <v>1</v>
      </c>
      <c r="AC177" s="13">
        <f t="shared" si="169"/>
        <v>1</v>
      </c>
      <c r="AD177" s="13">
        <f t="shared" si="169"/>
        <v>1</v>
      </c>
      <c r="AE177" s="13">
        <f t="shared" si="169"/>
        <v>1</v>
      </c>
      <c r="AF177" s="13">
        <f t="shared" si="169"/>
        <v>1</v>
      </c>
      <c r="AG177" s="13">
        <f t="shared" si="169"/>
        <v>1</v>
      </c>
      <c r="AH177" s="13">
        <f t="shared" si="169"/>
        <v>1</v>
      </c>
      <c r="AI177" s="13">
        <f t="shared" si="169"/>
        <v>1</v>
      </c>
      <c r="AJ177" s="13">
        <f t="shared" si="169"/>
        <v>1</v>
      </c>
      <c r="AK177" s="13" t="str">
        <f>IFERROR(IF(AL138="","",AL138/AK138),0)</f>
        <v/>
      </c>
      <c r="AT177" s="10">
        <v>201506</v>
      </c>
      <c r="AU177" s="13">
        <f t="shared" ref="AU177:CB185" si="170">IFERROR(IF(AV138="","",AV138/AU138),0)</f>
        <v>0</v>
      </c>
      <c r="AV177" s="13">
        <f t="shared" si="170"/>
        <v>0</v>
      </c>
      <c r="AW177" s="13">
        <f t="shared" si="170"/>
        <v>0</v>
      </c>
      <c r="AX177" s="13">
        <f t="shared" si="170"/>
        <v>0</v>
      </c>
      <c r="AY177" s="13">
        <f t="shared" si="170"/>
        <v>0</v>
      </c>
      <c r="AZ177" s="13">
        <f t="shared" si="170"/>
        <v>0</v>
      </c>
      <c r="BA177" s="13">
        <f t="shared" si="170"/>
        <v>0</v>
      </c>
      <c r="BB177" s="13">
        <f t="shared" si="170"/>
        <v>0</v>
      </c>
      <c r="BC177" s="13">
        <f t="shared" si="170"/>
        <v>0</v>
      </c>
      <c r="BD177" s="13">
        <f t="shared" si="170"/>
        <v>0</v>
      </c>
      <c r="BE177" s="13">
        <f t="shared" si="170"/>
        <v>0</v>
      </c>
      <c r="BF177" s="13">
        <f t="shared" si="170"/>
        <v>0</v>
      </c>
      <c r="BG177" s="13">
        <f t="shared" si="170"/>
        <v>0</v>
      </c>
      <c r="BH177" s="13">
        <f t="shared" si="170"/>
        <v>0</v>
      </c>
      <c r="BI177" s="13">
        <f t="shared" si="170"/>
        <v>0</v>
      </c>
      <c r="BJ177" s="13">
        <f t="shared" si="170"/>
        <v>0</v>
      </c>
      <c r="BK177" s="13">
        <f t="shared" si="170"/>
        <v>0</v>
      </c>
      <c r="BL177" s="13">
        <f t="shared" si="170"/>
        <v>0</v>
      </c>
      <c r="BM177" s="13">
        <f t="shared" si="170"/>
        <v>0</v>
      </c>
      <c r="BN177" s="13">
        <f t="shared" si="170"/>
        <v>0</v>
      </c>
      <c r="BO177" s="13">
        <f t="shared" si="170"/>
        <v>0</v>
      </c>
      <c r="BP177" s="13">
        <f t="shared" si="170"/>
        <v>0</v>
      </c>
      <c r="BQ177" s="13">
        <f t="shared" si="170"/>
        <v>0</v>
      </c>
      <c r="BR177" s="13">
        <f t="shared" si="170"/>
        <v>0</v>
      </c>
      <c r="BS177" s="13">
        <f t="shared" si="170"/>
        <v>0</v>
      </c>
      <c r="BT177" s="13">
        <f t="shared" si="170"/>
        <v>0</v>
      </c>
      <c r="BU177" s="13">
        <f t="shared" si="170"/>
        <v>0</v>
      </c>
      <c r="BV177" s="13">
        <f t="shared" si="170"/>
        <v>0</v>
      </c>
      <c r="BW177" s="13">
        <f t="shared" si="170"/>
        <v>0</v>
      </c>
      <c r="BX177" s="13">
        <f t="shared" si="170"/>
        <v>0</v>
      </c>
      <c r="BY177" s="13">
        <f t="shared" si="170"/>
        <v>0</v>
      </c>
      <c r="BZ177" s="13">
        <f t="shared" si="170"/>
        <v>0</v>
      </c>
      <c r="CA177" s="13">
        <f t="shared" si="170"/>
        <v>0</v>
      </c>
      <c r="CB177" s="13">
        <f t="shared" si="170"/>
        <v>0</v>
      </c>
      <c r="CC177" s="13" t="str">
        <f>IFERROR(IF(CD138="","",CD138/CC138),0)</f>
        <v/>
      </c>
      <c r="CL177" s="10">
        <v>201506</v>
      </c>
      <c r="CM177" s="13" t="str">
        <f t="shared" ref="CM177:DT185" si="171">IFERROR(IF(CN138="","",CN138/CM138),0)</f>
        <v/>
      </c>
      <c r="CN177" s="13" t="str">
        <f t="shared" si="171"/>
        <v/>
      </c>
      <c r="CO177" s="13" t="str">
        <f t="shared" si="171"/>
        <v/>
      </c>
      <c r="CP177" s="13" t="str">
        <f t="shared" si="171"/>
        <v/>
      </c>
      <c r="CQ177" s="13" t="str">
        <f t="shared" si="171"/>
        <v/>
      </c>
      <c r="CR177" s="13" t="str">
        <f t="shared" si="171"/>
        <v/>
      </c>
      <c r="CS177" s="13" t="str">
        <f t="shared" si="171"/>
        <v/>
      </c>
      <c r="CT177" s="13" t="str">
        <f t="shared" si="171"/>
        <v/>
      </c>
      <c r="CU177" s="13" t="str">
        <f t="shared" si="171"/>
        <v/>
      </c>
      <c r="CV177" s="13" t="str">
        <f t="shared" si="171"/>
        <v/>
      </c>
      <c r="CW177" s="13" t="str">
        <f t="shared" si="171"/>
        <v/>
      </c>
      <c r="CX177" s="13" t="str">
        <f t="shared" si="171"/>
        <v/>
      </c>
      <c r="CY177" s="13" t="str">
        <f t="shared" si="171"/>
        <v/>
      </c>
      <c r="CZ177" s="13" t="str">
        <f t="shared" si="171"/>
        <v/>
      </c>
      <c r="DA177" s="13" t="str">
        <f t="shared" si="171"/>
        <v/>
      </c>
      <c r="DB177" s="13" t="str">
        <f t="shared" si="171"/>
        <v/>
      </c>
      <c r="DC177" s="13" t="str">
        <f t="shared" si="171"/>
        <v/>
      </c>
      <c r="DD177" s="13" t="str">
        <f t="shared" si="171"/>
        <v/>
      </c>
      <c r="DE177" s="13" t="str">
        <f t="shared" si="171"/>
        <v/>
      </c>
      <c r="DF177" s="13" t="str">
        <f t="shared" si="171"/>
        <v/>
      </c>
      <c r="DG177" s="13" t="str">
        <f t="shared" si="171"/>
        <v/>
      </c>
      <c r="DH177" s="13" t="str">
        <f t="shared" si="171"/>
        <v/>
      </c>
      <c r="DI177" s="13" t="str">
        <f t="shared" si="171"/>
        <v/>
      </c>
      <c r="DJ177" s="13" t="str">
        <f t="shared" si="171"/>
        <v/>
      </c>
      <c r="DK177" s="13" t="str">
        <f t="shared" si="171"/>
        <v/>
      </c>
      <c r="DL177" s="13" t="str">
        <f t="shared" si="171"/>
        <v/>
      </c>
      <c r="DM177" s="13" t="str">
        <f t="shared" si="171"/>
        <v/>
      </c>
      <c r="DN177" s="13" t="str">
        <f t="shared" si="171"/>
        <v/>
      </c>
      <c r="DO177" s="13" t="str">
        <f t="shared" si="171"/>
        <v/>
      </c>
      <c r="DP177" s="13" t="str">
        <f t="shared" si="171"/>
        <v/>
      </c>
      <c r="DQ177" s="13" t="str">
        <f t="shared" si="171"/>
        <v/>
      </c>
      <c r="DR177" s="13" t="str">
        <f t="shared" si="171"/>
        <v/>
      </c>
      <c r="DS177" s="13" t="str">
        <f t="shared" si="171"/>
        <v/>
      </c>
      <c r="DT177" s="13" t="str">
        <f t="shared" si="171"/>
        <v/>
      </c>
      <c r="DU177" s="13" t="str">
        <f>IFERROR(IF(DV138="","",DV138/DU138),0)</f>
        <v/>
      </c>
    </row>
    <row r="178" ht="15" customHeight="1" outlineLevel="1" spans="2:125">
      <c r="B178" s="10">
        <v>201509</v>
      </c>
      <c r="C178" s="13">
        <f t="shared" si="169"/>
        <v>0</v>
      </c>
      <c r="D178" s="13">
        <f t="shared" si="169"/>
        <v>0</v>
      </c>
      <c r="E178" s="13">
        <f t="shared" si="169"/>
        <v>0</v>
      </c>
      <c r="F178" s="13">
        <f t="shared" si="169"/>
        <v>0</v>
      </c>
      <c r="G178" s="13">
        <f t="shared" si="169"/>
        <v>0</v>
      </c>
      <c r="H178" s="13">
        <f t="shared" si="169"/>
        <v>0</v>
      </c>
      <c r="I178" s="13">
        <f t="shared" si="169"/>
        <v>0</v>
      </c>
      <c r="J178" s="13">
        <f t="shared" si="169"/>
        <v>0</v>
      </c>
      <c r="K178" s="13">
        <f t="shared" si="169"/>
        <v>0</v>
      </c>
      <c r="L178" s="13">
        <f t="shared" si="169"/>
        <v>0</v>
      </c>
      <c r="M178" s="13">
        <f t="shared" si="169"/>
        <v>0</v>
      </c>
      <c r="N178" s="13">
        <f t="shared" si="169"/>
        <v>0</v>
      </c>
      <c r="O178" s="13">
        <f t="shared" si="169"/>
        <v>0</v>
      </c>
      <c r="P178" s="13">
        <f t="shared" si="169"/>
        <v>0</v>
      </c>
      <c r="Q178" s="13">
        <f t="shared" si="169"/>
        <v>0</v>
      </c>
      <c r="R178" s="13">
        <f t="shared" si="169"/>
        <v>0</v>
      </c>
      <c r="S178" s="13">
        <f t="shared" si="169"/>
        <v>0</v>
      </c>
      <c r="T178" s="13">
        <f t="shared" si="169"/>
        <v>0</v>
      </c>
      <c r="U178" s="13">
        <f t="shared" si="169"/>
        <v>0</v>
      </c>
      <c r="V178" s="13">
        <f t="shared" si="169"/>
        <v>0</v>
      </c>
      <c r="W178" s="13">
        <f t="shared" si="169"/>
        <v>0</v>
      </c>
      <c r="X178" s="13">
        <f t="shared" si="169"/>
        <v>0</v>
      </c>
      <c r="Y178" s="13">
        <f t="shared" si="169"/>
        <v>0</v>
      </c>
      <c r="Z178" s="13">
        <f t="shared" si="169"/>
        <v>0</v>
      </c>
      <c r="AA178" s="13">
        <f t="shared" si="169"/>
        <v>0</v>
      </c>
      <c r="AB178" s="13">
        <f t="shared" si="169"/>
        <v>0</v>
      </c>
      <c r="AC178" s="13">
        <f t="shared" si="169"/>
        <v>0</v>
      </c>
      <c r="AD178" s="13">
        <f t="shared" si="169"/>
        <v>0</v>
      </c>
      <c r="AE178" s="13">
        <f t="shared" si="169"/>
        <v>0</v>
      </c>
      <c r="AF178" s="13">
        <f t="shared" si="169"/>
        <v>0</v>
      </c>
      <c r="AG178" s="13">
        <f t="shared" si="169"/>
        <v>0</v>
      </c>
      <c r="AH178" s="13">
        <f t="shared" si="169"/>
        <v>0</v>
      </c>
      <c r="AI178" s="13">
        <f t="shared" si="169"/>
        <v>0</v>
      </c>
      <c r="AJ178" s="13" t="str">
        <f t="shared" si="169"/>
        <v/>
      </c>
      <c r="AK178" s="13" t="s">
        <v>25</v>
      </c>
      <c r="AT178" s="10">
        <v>201509</v>
      </c>
      <c r="AU178" s="13">
        <f t="shared" si="170"/>
        <v>0</v>
      </c>
      <c r="AV178" s="13">
        <f t="shared" si="170"/>
        <v>0</v>
      </c>
      <c r="AW178" s="13">
        <f t="shared" si="170"/>
        <v>0</v>
      </c>
      <c r="AX178" s="13">
        <f t="shared" si="170"/>
        <v>0</v>
      </c>
      <c r="AY178" s="13">
        <f t="shared" si="170"/>
        <v>0</v>
      </c>
      <c r="AZ178" s="13">
        <f t="shared" si="170"/>
        <v>0</v>
      </c>
      <c r="BA178" s="13">
        <f t="shared" si="170"/>
        <v>0</v>
      </c>
      <c r="BB178" s="13">
        <f t="shared" si="170"/>
        <v>0</v>
      </c>
      <c r="BC178" s="13">
        <f t="shared" si="170"/>
        <v>0</v>
      </c>
      <c r="BD178" s="13">
        <f t="shared" si="170"/>
        <v>0</v>
      </c>
      <c r="BE178" s="13">
        <f t="shared" si="170"/>
        <v>0</v>
      </c>
      <c r="BF178" s="13">
        <f t="shared" si="170"/>
        <v>0</v>
      </c>
      <c r="BG178" s="13">
        <f t="shared" si="170"/>
        <v>0</v>
      </c>
      <c r="BH178" s="13">
        <f t="shared" si="170"/>
        <v>0</v>
      </c>
      <c r="BI178" s="13">
        <f t="shared" si="170"/>
        <v>0</v>
      </c>
      <c r="BJ178" s="13">
        <f t="shared" si="170"/>
        <v>0</v>
      </c>
      <c r="BK178" s="13">
        <f t="shared" si="170"/>
        <v>0</v>
      </c>
      <c r="BL178" s="13">
        <f t="shared" si="170"/>
        <v>0</v>
      </c>
      <c r="BM178" s="13">
        <f t="shared" si="170"/>
        <v>0</v>
      </c>
      <c r="BN178" s="13">
        <f t="shared" si="170"/>
        <v>0</v>
      </c>
      <c r="BO178" s="13">
        <f t="shared" si="170"/>
        <v>0</v>
      </c>
      <c r="BP178" s="13">
        <f t="shared" si="170"/>
        <v>0</v>
      </c>
      <c r="BQ178" s="13">
        <f t="shared" si="170"/>
        <v>0</v>
      </c>
      <c r="BR178" s="13">
        <f t="shared" si="170"/>
        <v>0</v>
      </c>
      <c r="BS178" s="13">
        <f t="shared" si="170"/>
        <v>0</v>
      </c>
      <c r="BT178" s="13">
        <f t="shared" si="170"/>
        <v>0</v>
      </c>
      <c r="BU178" s="13">
        <f t="shared" si="170"/>
        <v>0</v>
      </c>
      <c r="BV178" s="13">
        <f t="shared" si="170"/>
        <v>0</v>
      </c>
      <c r="BW178" s="13">
        <f t="shared" si="170"/>
        <v>0</v>
      </c>
      <c r="BX178" s="13">
        <f t="shared" si="170"/>
        <v>0</v>
      </c>
      <c r="BY178" s="13">
        <f t="shared" si="170"/>
        <v>0</v>
      </c>
      <c r="BZ178" s="13">
        <f t="shared" si="170"/>
        <v>0</v>
      </c>
      <c r="CA178" s="13">
        <f t="shared" si="170"/>
        <v>0</v>
      </c>
      <c r="CB178" s="13" t="str">
        <f t="shared" si="170"/>
        <v/>
      </c>
      <c r="CC178" s="13" t="s">
        <v>25</v>
      </c>
      <c r="CL178" s="10">
        <v>201509</v>
      </c>
      <c r="CM178" s="13" t="str">
        <f t="shared" si="171"/>
        <v/>
      </c>
      <c r="CN178" s="13" t="str">
        <f t="shared" si="171"/>
        <v/>
      </c>
      <c r="CO178" s="13" t="str">
        <f t="shared" si="171"/>
        <v/>
      </c>
      <c r="CP178" s="13" t="str">
        <f t="shared" si="171"/>
        <v/>
      </c>
      <c r="CQ178" s="13" t="str">
        <f t="shared" si="171"/>
        <v/>
      </c>
      <c r="CR178" s="13" t="str">
        <f t="shared" si="171"/>
        <v/>
      </c>
      <c r="CS178" s="13" t="str">
        <f t="shared" si="171"/>
        <v/>
      </c>
      <c r="CT178" s="13" t="str">
        <f t="shared" si="171"/>
        <v/>
      </c>
      <c r="CU178" s="13" t="str">
        <f t="shared" si="171"/>
        <v/>
      </c>
      <c r="CV178" s="13" t="str">
        <f t="shared" si="171"/>
        <v/>
      </c>
      <c r="CW178" s="13" t="str">
        <f t="shared" si="171"/>
        <v/>
      </c>
      <c r="CX178" s="13" t="str">
        <f t="shared" si="171"/>
        <v/>
      </c>
      <c r="CY178" s="13" t="str">
        <f t="shared" si="171"/>
        <v/>
      </c>
      <c r="CZ178" s="13" t="str">
        <f t="shared" si="171"/>
        <v/>
      </c>
      <c r="DA178" s="13" t="str">
        <f t="shared" si="171"/>
        <v/>
      </c>
      <c r="DB178" s="13" t="str">
        <f t="shared" si="171"/>
        <v/>
      </c>
      <c r="DC178" s="13" t="str">
        <f t="shared" si="171"/>
        <v/>
      </c>
      <c r="DD178" s="13" t="str">
        <f t="shared" si="171"/>
        <v/>
      </c>
      <c r="DE178" s="13" t="str">
        <f t="shared" si="171"/>
        <v/>
      </c>
      <c r="DF178" s="13" t="str">
        <f t="shared" si="171"/>
        <v/>
      </c>
      <c r="DG178" s="13" t="str">
        <f t="shared" si="171"/>
        <v/>
      </c>
      <c r="DH178" s="13" t="str">
        <f t="shared" si="171"/>
        <v/>
      </c>
      <c r="DI178" s="13" t="str">
        <f t="shared" si="171"/>
        <v/>
      </c>
      <c r="DJ178" s="13" t="str">
        <f t="shared" si="171"/>
        <v/>
      </c>
      <c r="DK178" s="13" t="str">
        <f t="shared" si="171"/>
        <v/>
      </c>
      <c r="DL178" s="13" t="str">
        <f t="shared" si="171"/>
        <v/>
      </c>
      <c r="DM178" s="13" t="str">
        <f t="shared" si="171"/>
        <v/>
      </c>
      <c r="DN178" s="13" t="str">
        <f t="shared" si="171"/>
        <v/>
      </c>
      <c r="DO178" s="13" t="str">
        <f t="shared" si="171"/>
        <v/>
      </c>
      <c r="DP178" s="13" t="str">
        <f t="shared" si="171"/>
        <v/>
      </c>
      <c r="DQ178" s="13" t="str">
        <f t="shared" si="171"/>
        <v/>
      </c>
      <c r="DR178" s="13" t="str">
        <f t="shared" si="171"/>
        <v/>
      </c>
      <c r="DS178" s="13" t="str">
        <f t="shared" si="171"/>
        <v/>
      </c>
      <c r="DT178" s="13" t="str">
        <f t="shared" si="171"/>
        <v/>
      </c>
      <c r="DU178" s="13" t="s">
        <v>25</v>
      </c>
    </row>
    <row r="179" ht="15" customHeight="1" outlineLevel="1" spans="2:125">
      <c r="B179" s="10">
        <v>201512</v>
      </c>
      <c r="C179" s="13">
        <f t="shared" si="169"/>
        <v>0</v>
      </c>
      <c r="D179" s="13">
        <f t="shared" si="169"/>
        <v>1.98734846762718</v>
      </c>
      <c r="E179" s="13">
        <f t="shared" si="169"/>
        <v>0.65381864102149</v>
      </c>
      <c r="F179" s="13">
        <f t="shared" si="169"/>
        <v>0.76718296664536</v>
      </c>
      <c r="G179" s="13">
        <f t="shared" si="169"/>
        <v>1</v>
      </c>
      <c r="H179" s="13">
        <f t="shared" si="169"/>
        <v>1</v>
      </c>
      <c r="I179" s="13">
        <f t="shared" si="169"/>
        <v>1</v>
      </c>
      <c r="J179" s="13">
        <f t="shared" si="169"/>
        <v>1</v>
      </c>
      <c r="K179" s="13">
        <f t="shared" si="169"/>
        <v>1</v>
      </c>
      <c r="L179" s="13">
        <f t="shared" si="169"/>
        <v>1</v>
      </c>
      <c r="M179" s="13">
        <f t="shared" si="169"/>
        <v>1</v>
      </c>
      <c r="N179" s="13">
        <f t="shared" si="169"/>
        <v>1</v>
      </c>
      <c r="O179" s="13">
        <f t="shared" si="169"/>
        <v>1</v>
      </c>
      <c r="P179" s="13">
        <f t="shared" si="169"/>
        <v>1</v>
      </c>
      <c r="Q179" s="13">
        <f t="shared" si="169"/>
        <v>1</v>
      </c>
      <c r="R179" s="13">
        <f t="shared" si="169"/>
        <v>1</v>
      </c>
      <c r="S179" s="13">
        <f t="shared" si="169"/>
        <v>1</v>
      </c>
      <c r="T179" s="13">
        <f t="shared" si="169"/>
        <v>1</v>
      </c>
      <c r="U179" s="13">
        <f t="shared" si="169"/>
        <v>1</v>
      </c>
      <c r="V179" s="13">
        <f t="shared" si="169"/>
        <v>1</v>
      </c>
      <c r="W179" s="13">
        <f t="shared" si="169"/>
        <v>1</v>
      </c>
      <c r="X179" s="13">
        <f t="shared" si="169"/>
        <v>1</v>
      </c>
      <c r="Y179" s="13">
        <f t="shared" si="169"/>
        <v>1</v>
      </c>
      <c r="Z179" s="13">
        <f t="shared" si="169"/>
        <v>1</v>
      </c>
      <c r="AA179" s="13">
        <f t="shared" si="169"/>
        <v>1</v>
      </c>
      <c r="AB179" s="13">
        <f t="shared" si="169"/>
        <v>1</v>
      </c>
      <c r="AC179" s="13">
        <f t="shared" si="169"/>
        <v>1</v>
      </c>
      <c r="AD179" s="13">
        <f t="shared" si="169"/>
        <v>1</v>
      </c>
      <c r="AE179" s="13">
        <f t="shared" si="169"/>
        <v>1</v>
      </c>
      <c r="AF179" s="13">
        <f t="shared" si="169"/>
        <v>1</v>
      </c>
      <c r="AG179" s="13">
        <f t="shared" si="169"/>
        <v>1</v>
      </c>
      <c r="AH179" s="13">
        <f t="shared" si="169"/>
        <v>1</v>
      </c>
      <c r="AI179" s="13" t="str">
        <f t="shared" si="169"/>
        <v/>
      </c>
      <c r="AJ179" s="13" t="s">
        <v>25</v>
      </c>
      <c r="AK179" s="13" t="s">
        <v>25</v>
      </c>
      <c r="AT179" s="10">
        <v>201512</v>
      </c>
      <c r="AU179" s="13">
        <f t="shared" si="170"/>
        <v>0</v>
      </c>
      <c r="AV179" s="13">
        <f t="shared" si="170"/>
        <v>0</v>
      </c>
      <c r="AW179" s="13">
        <f t="shared" si="170"/>
        <v>0</v>
      </c>
      <c r="AX179" s="13">
        <f t="shared" si="170"/>
        <v>0</v>
      </c>
      <c r="AY179" s="13">
        <f t="shared" si="170"/>
        <v>0</v>
      </c>
      <c r="AZ179" s="13">
        <f t="shared" si="170"/>
        <v>0</v>
      </c>
      <c r="BA179" s="13">
        <f t="shared" si="170"/>
        <v>0</v>
      </c>
      <c r="BB179" s="13">
        <f t="shared" si="170"/>
        <v>0</v>
      </c>
      <c r="BC179" s="13">
        <f t="shared" si="170"/>
        <v>0</v>
      </c>
      <c r="BD179" s="13">
        <f t="shared" si="170"/>
        <v>0</v>
      </c>
      <c r="BE179" s="13">
        <f t="shared" si="170"/>
        <v>0</v>
      </c>
      <c r="BF179" s="13">
        <f t="shared" si="170"/>
        <v>0</v>
      </c>
      <c r="BG179" s="13">
        <f t="shared" si="170"/>
        <v>0</v>
      </c>
      <c r="BH179" s="13">
        <f t="shared" si="170"/>
        <v>0</v>
      </c>
      <c r="BI179" s="13">
        <f t="shared" si="170"/>
        <v>0</v>
      </c>
      <c r="BJ179" s="13">
        <f t="shared" si="170"/>
        <v>0</v>
      </c>
      <c r="BK179" s="13">
        <f t="shared" si="170"/>
        <v>0</v>
      </c>
      <c r="BL179" s="13">
        <f t="shared" si="170"/>
        <v>0</v>
      </c>
      <c r="BM179" s="13">
        <f t="shared" si="170"/>
        <v>0</v>
      </c>
      <c r="BN179" s="13">
        <f t="shared" si="170"/>
        <v>0</v>
      </c>
      <c r="BO179" s="13">
        <f t="shared" si="170"/>
        <v>0</v>
      </c>
      <c r="BP179" s="13">
        <f t="shared" si="170"/>
        <v>0</v>
      </c>
      <c r="BQ179" s="13">
        <f t="shared" si="170"/>
        <v>0</v>
      </c>
      <c r="BR179" s="13">
        <f t="shared" si="170"/>
        <v>0</v>
      </c>
      <c r="BS179" s="13">
        <f t="shared" si="170"/>
        <v>0</v>
      </c>
      <c r="BT179" s="13">
        <f t="shared" si="170"/>
        <v>0</v>
      </c>
      <c r="BU179" s="13">
        <f t="shared" si="170"/>
        <v>0</v>
      </c>
      <c r="BV179" s="13">
        <f t="shared" si="170"/>
        <v>0</v>
      </c>
      <c r="BW179" s="13">
        <f t="shared" si="170"/>
        <v>0</v>
      </c>
      <c r="BX179" s="13">
        <f t="shared" si="170"/>
        <v>0</v>
      </c>
      <c r="BY179" s="13">
        <f t="shared" si="170"/>
        <v>0</v>
      </c>
      <c r="BZ179" s="13">
        <f t="shared" si="170"/>
        <v>0</v>
      </c>
      <c r="CA179" s="13" t="str">
        <f t="shared" si="170"/>
        <v/>
      </c>
      <c r="CB179" s="13" t="s">
        <v>25</v>
      </c>
      <c r="CC179" s="13" t="s">
        <v>25</v>
      </c>
      <c r="CL179" s="10">
        <v>201512</v>
      </c>
      <c r="CM179" s="13" t="str">
        <f t="shared" si="171"/>
        <v/>
      </c>
      <c r="CN179" s="13" t="str">
        <f t="shared" si="171"/>
        <v/>
      </c>
      <c r="CO179" s="13" t="str">
        <f t="shared" si="171"/>
        <v/>
      </c>
      <c r="CP179" s="13" t="str">
        <f t="shared" si="171"/>
        <v/>
      </c>
      <c r="CQ179" s="13" t="str">
        <f t="shared" si="171"/>
        <v/>
      </c>
      <c r="CR179" s="13" t="str">
        <f t="shared" si="171"/>
        <v/>
      </c>
      <c r="CS179" s="13" t="str">
        <f t="shared" si="171"/>
        <v/>
      </c>
      <c r="CT179" s="13" t="str">
        <f t="shared" si="171"/>
        <v/>
      </c>
      <c r="CU179" s="13" t="str">
        <f t="shared" si="171"/>
        <v/>
      </c>
      <c r="CV179" s="13" t="str">
        <f t="shared" si="171"/>
        <v/>
      </c>
      <c r="CW179" s="13" t="str">
        <f t="shared" si="171"/>
        <v/>
      </c>
      <c r="CX179" s="13" t="str">
        <f t="shared" si="171"/>
        <v/>
      </c>
      <c r="CY179" s="13" t="str">
        <f t="shared" si="171"/>
        <v/>
      </c>
      <c r="CZ179" s="13" t="str">
        <f t="shared" si="171"/>
        <v/>
      </c>
      <c r="DA179" s="13" t="str">
        <f t="shared" si="171"/>
        <v/>
      </c>
      <c r="DB179" s="13" t="str">
        <f t="shared" si="171"/>
        <v/>
      </c>
      <c r="DC179" s="13" t="str">
        <f t="shared" si="171"/>
        <v/>
      </c>
      <c r="DD179" s="13" t="str">
        <f t="shared" si="171"/>
        <v/>
      </c>
      <c r="DE179" s="13" t="str">
        <f t="shared" si="171"/>
        <v/>
      </c>
      <c r="DF179" s="13" t="str">
        <f t="shared" si="171"/>
        <v/>
      </c>
      <c r="DG179" s="13" t="str">
        <f t="shared" si="171"/>
        <v/>
      </c>
      <c r="DH179" s="13" t="str">
        <f t="shared" si="171"/>
        <v/>
      </c>
      <c r="DI179" s="13" t="str">
        <f t="shared" si="171"/>
        <v/>
      </c>
      <c r="DJ179" s="13" t="str">
        <f t="shared" si="171"/>
        <v/>
      </c>
      <c r="DK179" s="13" t="str">
        <f t="shared" si="171"/>
        <v/>
      </c>
      <c r="DL179" s="13" t="str">
        <f t="shared" si="171"/>
        <v/>
      </c>
      <c r="DM179" s="13" t="str">
        <f t="shared" si="171"/>
        <v/>
      </c>
      <c r="DN179" s="13" t="str">
        <f t="shared" si="171"/>
        <v/>
      </c>
      <c r="DO179" s="13" t="str">
        <f t="shared" si="171"/>
        <v/>
      </c>
      <c r="DP179" s="13" t="str">
        <f t="shared" si="171"/>
        <v/>
      </c>
      <c r="DQ179" s="13" t="str">
        <f t="shared" si="171"/>
        <v/>
      </c>
      <c r="DR179" s="13" t="str">
        <f t="shared" si="171"/>
        <v/>
      </c>
      <c r="DS179" s="13" t="str">
        <f t="shared" si="171"/>
        <v/>
      </c>
      <c r="DT179" s="13" t="s">
        <v>25</v>
      </c>
      <c r="DU179" s="13" t="s">
        <v>25</v>
      </c>
    </row>
    <row r="180" ht="15" customHeight="1" outlineLevel="1" spans="2:125">
      <c r="B180" s="10">
        <v>201603</v>
      </c>
      <c r="C180" s="13">
        <f t="shared" si="169"/>
        <v>7.29429182522785</v>
      </c>
      <c r="D180" s="13">
        <f t="shared" si="169"/>
        <v>0.801218456766605</v>
      </c>
      <c r="E180" s="13">
        <f t="shared" si="169"/>
        <v>0.878258419258333</v>
      </c>
      <c r="F180" s="13">
        <f t="shared" si="169"/>
        <v>1</v>
      </c>
      <c r="G180" s="13">
        <f t="shared" si="169"/>
        <v>1</v>
      </c>
      <c r="H180" s="13">
        <f t="shared" si="169"/>
        <v>1.06274960065109</v>
      </c>
      <c r="I180" s="13">
        <f t="shared" si="169"/>
        <v>1</v>
      </c>
      <c r="J180" s="13">
        <f t="shared" si="169"/>
        <v>1</v>
      </c>
      <c r="K180" s="13">
        <f t="shared" si="169"/>
        <v>0.994010797014265</v>
      </c>
      <c r="L180" s="13">
        <f t="shared" si="169"/>
        <v>1</v>
      </c>
      <c r="M180" s="13">
        <f t="shared" si="169"/>
        <v>1</v>
      </c>
      <c r="N180" s="13">
        <f t="shared" si="169"/>
        <v>1</v>
      </c>
      <c r="O180" s="13">
        <f t="shared" si="169"/>
        <v>1</v>
      </c>
      <c r="P180" s="13">
        <f t="shared" si="169"/>
        <v>1</v>
      </c>
      <c r="Q180" s="13">
        <f t="shared" si="169"/>
        <v>1</v>
      </c>
      <c r="R180" s="13">
        <f t="shared" si="169"/>
        <v>1</v>
      </c>
      <c r="S180" s="13">
        <f t="shared" si="169"/>
        <v>1</v>
      </c>
      <c r="T180" s="13">
        <f t="shared" si="169"/>
        <v>1</v>
      </c>
      <c r="U180" s="13">
        <f t="shared" si="169"/>
        <v>0.996048375728407</v>
      </c>
      <c r="V180" s="13">
        <f t="shared" si="169"/>
        <v>1</v>
      </c>
      <c r="W180" s="13">
        <f t="shared" si="169"/>
        <v>1</v>
      </c>
      <c r="X180" s="13">
        <f t="shared" si="169"/>
        <v>1</v>
      </c>
      <c r="Y180" s="13">
        <f t="shared" si="169"/>
        <v>1</v>
      </c>
      <c r="Z180" s="13">
        <f t="shared" si="169"/>
        <v>1</v>
      </c>
      <c r="AA180" s="13">
        <f t="shared" si="169"/>
        <v>1</v>
      </c>
      <c r="AB180" s="13">
        <f t="shared" si="169"/>
        <v>1</v>
      </c>
      <c r="AC180" s="13">
        <f t="shared" si="169"/>
        <v>1</v>
      </c>
      <c r="AD180" s="13">
        <f t="shared" si="169"/>
        <v>1</v>
      </c>
      <c r="AE180" s="13">
        <f t="shared" si="169"/>
        <v>1</v>
      </c>
      <c r="AF180" s="13">
        <f t="shared" si="169"/>
        <v>1</v>
      </c>
      <c r="AG180" s="13">
        <f t="shared" si="169"/>
        <v>1</v>
      </c>
      <c r="AH180" s="13" t="str">
        <f t="shared" si="169"/>
        <v/>
      </c>
      <c r="AI180" s="13" t="s">
        <v>25</v>
      </c>
      <c r="AJ180" s="13" t="s">
        <v>25</v>
      </c>
      <c r="AK180" s="13" t="s">
        <v>25</v>
      </c>
      <c r="AT180" s="10">
        <v>201603</v>
      </c>
      <c r="AU180" s="13">
        <f t="shared" si="170"/>
        <v>0</v>
      </c>
      <c r="AV180" s="13">
        <f t="shared" si="170"/>
        <v>0</v>
      </c>
      <c r="AW180" s="13">
        <f t="shared" si="170"/>
        <v>0</v>
      </c>
      <c r="AX180" s="13">
        <f t="shared" si="170"/>
        <v>0</v>
      </c>
      <c r="AY180" s="13">
        <f t="shared" si="170"/>
        <v>0</v>
      </c>
      <c r="AZ180" s="13">
        <f t="shared" si="170"/>
        <v>0</v>
      </c>
      <c r="BA180" s="13">
        <f t="shared" si="170"/>
        <v>0</v>
      </c>
      <c r="BB180" s="13">
        <f t="shared" si="170"/>
        <v>0</v>
      </c>
      <c r="BC180" s="13">
        <f t="shared" si="170"/>
        <v>0</v>
      </c>
      <c r="BD180" s="13">
        <f t="shared" si="170"/>
        <v>0</v>
      </c>
      <c r="BE180" s="13">
        <f t="shared" si="170"/>
        <v>0</v>
      </c>
      <c r="BF180" s="13">
        <f t="shared" si="170"/>
        <v>0</v>
      </c>
      <c r="BG180" s="13">
        <f t="shared" si="170"/>
        <v>0</v>
      </c>
      <c r="BH180" s="13">
        <f t="shared" si="170"/>
        <v>0</v>
      </c>
      <c r="BI180" s="13">
        <f t="shared" si="170"/>
        <v>0</v>
      </c>
      <c r="BJ180" s="13">
        <f t="shared" si="170"/>
        <v>0</v>
      </c>
      <c r="BK180" s="13">
        <f t="shared" si="170"/>
        <v>0</v>
      </c>
      <c r="BL180" s="13">
        <f t="shared" si="170"/>
        <v>0</v>
      </c>
      <c r="BM180" s="13">
        <f t="shared" si="170"/>
        <v>0</v>
      </c>
      <c r="BN180" s="13">
        <f t="shared" si="170"/>
        <v>0</v>
      </c>
      <c r="BO180" s="13">
        <f t="shared" si="170"/>
        <v>0</v>
      </c>
      <c r="BP180" s="13">
        <f t="shared" si="170"/>
        <v>0</v>
      </c>
      <c r="BQ180" s="13">
        <f t="shared" si="170"/>
        <v>0</v>
      </c>
      <c r="BR180" s="13">
        <f t="shared" si="170"/>
        <v>0</v>
      </c>
      <c r="BS180" s="13">
        <f t="shared" si="170"/>
        <v>0</v>
      </c>
      <c r="BT180" s="13">
        <f t="shared" si="170"/>
        <v>0</v>
      </c>
      <c r="BU180" s="13">
        <f t="shared" si="170"/>
        <v>0</v>
      </c>
      <c r="BV180" s="13">
        <f t="shared" si="170"/>
        <v>0</v>
      </c>
      <c r="BW180" s="13">
        <f t="shared" si="170"/>
        <v>0</v>
      </c>
      <c r="BX180" s="13">
        <f t="shared" si="170"/>
        <v>0</v>
      </c>
      <c r="BY180" s="13">
        <f t="shared" si="170"/>
        <v>0</v>
      </c>
      <c r="BZ180" s="13" t="str">
        <f t="shared" si="170"/>
        <v/>
      </c>
      <c r="CA180" s="13" t="s">
        <v>25</v>
      </c>
      <c r="CB180" s="13" t="s">
        <v>25</v>
      </c>
      <c r="CC180" s="13" t="s">
        <v>25</v>
      </c>
      <c r="CL180" s="10">
        <v>201603</v>
      </c>
      <c r="CM180" s="13" t="str">
        <f t="shared" si="171"/>
        <v/>
      </c>
      <c r="CN180" s="13" t="str">
        <f t="shared" si="171"/>
        <v/>
      </c>
      <c r="CO180" s="13" t="str">
        <f t="shared" si="171"/>
        <v/>
      </c>
      <c r="CP180" s="13" t="str">
        <f t="shared" si="171"/>
        <v/>
      </c>
      <c r="CQ180" s="13" t="str">
        <f t="shared" si="171"/>
        <v/>
      </c>
      <c r="CR180" s="13" t="str">
        <f t="shared" si="171"/>
        <v/>
      </c>
      <c r="CS180" s="13" t="str">
        <f t="shared" si="171"/>
        <v/>
      </c>
      <c r="CT180" s="13" t="str">
        <f t="shared" si="171"/>
        <v/>
      </c>
      <c r="CU180" s="13" t="str">
        <f t="shared" si="171"/>
        <v/>
      </c>
      <c r="CV180" s="13" t="str">
        <f t="shared" si="171"/>
        <v/>
      </c>
      <c r="CW180" s="13" t="str">
        <f t="shared" si="171"/>
        <v/>
      </c>
      <c r="CX180" s="13" t="str">
        <f t="shared" si="171"/>
        <v/>
      </c>
      <c r="CY180" s="13" t="str">
        <f t="shared" si="171"/>
        <v/>
      </c>
      <c r="CZ180" s="13" t="str">
        <f t="shared" si="171"/>
        <v/>
      </c>
      <c r="DA180" s="13" t="str">
        <f t="shared" si="171"/>
        <v/>
      </c>
      <c r="DB180" s="13" t="str">
        <f t="shared" si="171"/>
        <v/>
      </c>
      <c r="DC180" s="13" t="str">
        <f t="shared" si="171"/>
        <v/>
      </c>
      <c r="DD180" s="13" t="str">
        <f t="shared" si="171"/>
        <v/>
      </c>
      <c r="DE180" s="13" t="str">
        <f t="shared" si="171"/>
        <v/>
      </c>
      <c r="DF180" s="13" t="str">
        <f t="shared" si="171"/>
        <v/>
      </c>
      <c r="DG180" s="13" t="str">
        <f t="shared" si="171"/>
        <v/>
      </c>
      <c r="DH180" s="13" t="str">
        <f t="shared" si="171"/>
        <v/>
      </c>
      <c r="DI180" s="13" t="str">
        <f t="shared" si="171"/>
        <v/>
      </c>
      <c r="DJ180" s="13" t="str">
        <f t="shared" si="171"/>
        <v/>
      </c>
      <c r="DK180" s="13" t="str">
        <f t="shared" si="171"/>
        <v/>
      </c>
      <c r="DL180" s="13" t="str">
        <f t="shared" si="171"/>
        <v/>
      </c>
      <c r="DM180" s="13" t="str">
        <f t="shared" si="171"/>
        <v/>
      </c>
      <c r="DN180" s="13" t="str">
        <f t="shared" si="171"/>
        <v/>
      </c>
      <c r="DO180" s="13" t="str">
        <f t="shared" si="171"/>
        <v/>
      </c>
      <c r="DP180" s="13" t="str">
        <f t="shared" si="171"/>
        <v/>
      </c>
      <c r="DQ180" s="13" t="str">
        <f t="shared" si="171"/>
        <v/>
      </c>
      <c r="DR180" s="13" t="str">
        <f t="shared" si="171"/>
        <v/>
      </c>
      <c r="DS180" s="13" t="s">
        <v>25</v>
      </c>
      <c r="DT180" s="13" t="s">
        <v>25</v>
      </c>
      <c r="DU180" s="13" t="s">
        <v>25</v>
      </c>
    </row>
    <row r="181" ht="15" customHeight="1" outlineLevel="1" spans="2:125">
      <c r="B181" s="10">
        <v>201606</v>
      </c>
      <c r="C181" s="13">
        <f t="shared" si="169"/>
        <v>0.883448765982473</v>
      </c>
      <c r="D181" s="13">
        <f t="shared" si="169"/>
        <v>0.964604215303245</v>
      </c>
      <c r="E181" s="13">
        <f t="shared" si="169"/>
        <v>1.00202444376988</v>
      </c>
      <c r="F181" s="13">
        <f t="shared" si="169"/>
        <v>1</v>
      </c>
      <c r="G181" s="13">
        <f t="shared" si="169"/>
        <v>0.999976427267288</v>
      </c>
      <c r="H181" s="13">
        <f t="shared" si="169"/>
        <v>0.999852404735219</v>
      </c>
      <c r="I181" s="13">
        <f t="shared" si="169"/>
        <v>1</v>
      </c>
      <c r="J181" s="13">
        <f t="shared" si="169"/>
        <v>0.999562550738243</v>
      </c>
      <c r="K181" s="13">
        <f t="shared" si="169"/>
        <v>1</v>
      </c>
      <c r="L181" s="13">
        <f t="shared" si="169"/>
        <v>1</v>
      </c>
      <c r="M181" s="13">
        <f t="shared" si="169"/>
        <v>1</v>
      </c>
      <c r="N181" s="13">
        <f t="shared" si="169"/>
        <v>0.999769774425091</v>
      </c>
      <c r="O181" s="13">
        <f t="shared" si="169"/>
        <v>1</v>
      </c>
      <c r="P181" s="13">
        <f t="shared" si="169"/>
        <v>1</v>
      </c>
      <c r="Q181" s="13">
        <f t="shared" si="169"/>
        <v>1</v>
      </c>
      <c r="R181" s="13">
        <f t="shared" si="169"/>
        <v>1</v>
      </c>
      <c r="S181" s="13">
        <f t="shared" si="169"/>
        <v>0.999961103346068</v>
      </c>
      <c r="T181" s="13">
        <f t="shared" si="169"/>
        <v>0.996482364634496</v>
      </c>
      <c r="U181" s="13">
        <f t="shared" si="169"/>
        <v>1</v>
      </c>
      <c r="V181" s="13">
        <f t="shared" si="169"/>
        <v>1</v>
      </c>
      <c r="W181" s="13">
        <f t="shared" si="169"/>
        <v>1</v>
      </c>
      <c r="X181" s="13">
        <f t="shared" si="169"/>
        <v>1</v>
      </c>
      <c r="Y181" s="13">
        <f t="shared" si="169"/>
        <v>1</v>
      </c>
      <c r="Z181" s="13">
        <f t="shared" si="169"/>
        <v>1</v>
      </c>
      <c r="AA181" s="13">
        <f t="shared" si="169"/>
        <v>1</v>
      </c>
      <c r="AB181" s="13">
        <f t="shared" si="169"/>
        <v>1</v>
      </c>
      <c r="AC181" s="13">
        <f t="shared" si="169"/>
        <v>1</v>
      </c>
      <c r="AD181" s="13">
        <f t="shared" si="169"/>
        <v>0.999194910735318</v>
      </c>
      <c r="AE181" s="13">
        <f t="shared" si="169"/>
        <v>1</v>
      </c>
      <c r="AF181" s="13">
        <f t="shared" si="169"/>
        <v>0.999970291491427</v>
      </c>
      <c r="AG181" s="13" t="str">
        <f t="shared" si="169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T181" s="10">
        <v>201606</v>
      </c>
      <c r="AU181" s="13">
        <f t="shared" si="170"/>
        <v>0</v>
      </c>
      <c r="AV181" s="13">
        <f t="shared" si="170"/>
        <v>0</v>
      </c>
      <c r="AW181" s="13">
        <f t="shared" si="170"/>
        <v>0</v>
      </c>
      <c r="AX181" s="13">
        <f t="shared" si="170"/>
        <v>0</v>
      </c>
      <c r="AY181" s="13">
        <f t="shared" si="170"/>
        <v>0</v>
      </c>
      <c r="AZ181" s="13">
        <f t="shared" si="170"/>
        <v>0</v>
      </c>
      <c r="BA181" s="13">
        <f t="shared" si="170"/>
        <v>0</v>
      </c>
      <c r="BB181" s="13">
        <f t="shared" si="170"/>
        <v>0</v>
      </c>
      <c r="BC181" s="13">
        <f t="shared" si="170"/>
        <v>0</v>
      </c>
      <c r="BD181" s="13">
        <f t="shared" si="170"/>
        <v>0</v>
      </c>
      <c r="BE181" s="13">
        <f t="shared" si="170"/>
        <v>0</v>
      </c>
      <c r="BF181" s="13">
        <f t="shared" si="170"/>
        <v>0</v>
      </c>
      <c r="BG181" s="13">
        <f t="shared" si="170"/>
        <v>0</v>
      </c>
      <c r="BH181" s="13">
        <f t="shared" si="170"/>
        <v>0</v>
      </c>
      <c r="BI181" s="13">
        <f t="shared" si="170"/>
        <v>0</v>
      </c>
      <c r="BJ181" s="13">
        <f t="shared" si="170"/>
        <v>0</v>
      </c>
      <c r="BK181" s="13">
        <f t="shared" si="170"/>
        <v>0</v>
      </c>
      <c r="BL181" s="13">
        <f t="shared" si="170"/>
        <v>0</v>
      </c>
      <c r="BM181" s="13">
        <f t="shared" si="170"/>
        <v>0</v>
      </c>
      <c r="BN181" s="13">
        <f t="shared" si="170"/>
        <v>0</v>
      </c>
      <c r="BO181" s="13">
        <f t="shared" si="170"/>
        <v>0</v>
      </c>
      <c r="BP181" s="13">
        <f t="shared" si="170"/>
        <v>0</v>
      </c>
      <c r="BQ181" s="13">
        <f t="shared" si="170"/>
        <v>0</v>
      </c>
      <c r="BR181" s="13">
        <f t="shared" si="170"/>
        <v>0</v>
      </c>
      <c r="BS181" s="13">
        <f t="shared" si="170"/>
        <v>0</v>
      </c>
      <c r="BT181" s="13">
        <f t="shared" si="170"/>
        <v>0</v>
      </c>
      <c r="BU181" s="13">
        <f t="shared" si="170"/>
        <v>0</v>
      </c>
      <c r="BV181" s="13">
        <f t="shared" si="170"/>
        <v>0</v>
      </c>
      <c r="BW181" s="13">
        <f t="shared" si="170"/>
        <v>0</v>
      </c>
      <c r="BX181" s="13">
        <f t="shared" si="170"/>
        <v>0</v>
      </c>
      <c r="BY181" s="13" t="str">
        <f t="shared" si="170"/>
        <v/>
      </c>
      <c r="BZ181" s="13" t="s">
        <v>25</v>
      </c>
      <c r="CA181" s="13" t="s">
        <v>25</v>
      </c>
      <c r="CB181" s="13" t="s">
        <v>25</v>
      </c>
      <c r="CC181" s="13" t="s">
        <v>25</v>
      </c>
      <c r="CL181" s="10">
        <v>201606</v>
      </c>
      <c r="CM181" s="13" t="str">
        <f t="shared" si="171"/>
        <v/>
      </c>
      <c r="CN181" s="13" t="str">
        <f t="shared" si="171"/>
        <v/>
      </c>
      <c r="CO181" s="13" t="str">
        <f t="shared" si="171"/>
        <v/>
      </c>
      <c r="CP181" s="13" t="str">
        <f t="shared" si="171"/>
        <v/>
      </c>
      <c r="CQ181" s="13" t="str">
        <f t="shared" si="171"/>
        <v/>
      </c>
      <c r="CR181" s="13" t="str">
        <f t="shared" si="171"/>
        <v/>
      </c>
      <c r="CS181" s="13" t="str">
        <f t="shared" si="171"/>
        <v/>
      </c>
      <c r="CT181" s="13" t="str">
        <f t="shared" si="171"/>
        <v/>
      </c>
      <c r="CU181" s="13" t="str">
        <f t="shared" si="171"/>
        <v/>
      </c>
      <c r="CV181" s="13" t="str">
        <f t="shared" si="171"/>
        <v/>
      </c>
      <c r="CW181" s="13" t="str">
        <f t="shared" si="171"/>
        <v/>
      </c>
      <c r="CX181" s="13" t="str">
        <f t="shared" si="171"/>
        <v/>
      </c>
      <c r="CY181" s="13" t="str">
        <f t="shared" si="171"/>
        <v/>
      </c>
      <c r="CZ181" s="13" t="str">
        <f t="shared" si="171"/>
        <v/>
      </c>
      <c r="DA181" s="13" t="str">
        <f t="shared" si="171"/>
        <v/>
      </c>
      <c r="DB181" s="13" t="str">
        <f t="shared" si="171"/>
        <v/>
      </c>
      <c r="DC181" s="13" t="str">
        <f t="shared" si="171"/>
        <v/>
      </c>
      <c r="DD181" s="13" t="str">
        <f t="shared" si="171"/>
        <v/>
      </c>
      <c r="DE181" s="13" t="str">
        <f t="shared" si="171"/>
        <v/>
      </c>
      <c r="DF181" s="13" t="str">
        <f t="shared" si="171"/>
        <v/>
      </c>
      <c r="DG181" s="13" t="str">
        <f t="shared" si="171"/>
        <v/>
      </c>
      <c r="DH181" s="13" t="str">
        <f t="shared" si="171"/>
        <v/>
      </c>
      <c r="DI181" s="13" t="str">
        <f t="shared" si="171"/>
        <v/>
      </c>
      <c r="DJ181" s="13" t="str">
        <f t="shared" si="171"/>
        <v/>
      </c>
      <c r="DK181" s="13" t="str">
        <f t="shared" si="171"/>
        <v/>
      </c>
      <c r="DL181" s="13" t="str">
        <f t="shared" si="171"/>
        <v/>
      </c>
      <c r="DM181" s="13" t="str">
        <f t="shared" si="171"/>
        <v/>
      </c>
      <c r="DN181" s="13" t="str">
        <f t="shared" si="171"/>
        <v/>
      </c>
      <c r="DO181" s="13" t="str">
        <f t="shared" si="171"/>
        <v/>
      </c>
      <c r="DP181" s="13" t="str">
        <f t="shared" si="171"/>
        <v/>
      </c>
      <c r="DQ181" s="13" t="str">
        <f t="shared" si="171"/>
        <v/>
      </c>
      <c r="DR181" s="13" t="s">
        <v>25</v>
      </c>
      <c r="DS181" s="13" t="s">
        <v>25</v>
      </c>
      <c r="DT181" s="13" t="s">
        <v>25</v>
      </c>
      <c r="DU181" s="13" t="s">
        <v>25</v>
      </c>
    </row>
    <row r="182" ht="15" customHeight="1" outlineLevel="1" spans="2:125">
      <c r="B182" s="10">
        <v>201609</v>
      </c>
      <c r="C182" s="13">
        <f t="shared" si="169"/>
        <v>0</v>
      </c>
      <c r="D182" s="13">
        <f t="shared" si="169"/>
        <v>0</v>
      </c>
      <c r="E182" s="13">
        <f t="shared" si="169"/>
        <v>0</v>
      </c>
      <c r="F182" s="13">
        <f t="shared" si="169"/>
        <v>0</v>
      </c>
      <c r="G182" s="13">
        <f t="shared" si="169"/>
        <v>0</v>
      </c>
      <c r="H182" s="13">
        <f t="shared" si="169"/>
        <v>0</v>
      </c>
      <c r="I182" s="13">
        <f t="shared" si="169"/>
        <v>0</v>
      </c>
      <c r="J182" s="13">
        <f t="shared" si="169"/>
        <v>0</v>
      </c>
      <c r="K182" s="13">
        <f t="shared" si="169"/>
        <v>0</v>
      </c>
      <c r="L182" s="13">
        <f t="shared" si="169"/>
        <v>0</v>
      </c>
      <c r="M182" s="13">
        <f t="shared" si="169"/>
        <v>0</v>
      </c>
      <c r="N182" s="13">
        <f t="shared" si="169"/>
        <v>0</v>
      </c>
      <c r="O182" s="13">
        <f t="shared" si="169"/>
        <v>0</v>
      </c>
      <c r="P182" s="13">
        <f t="shared" si="169"/>
        <v>0</v>
      </c>
      <c r="Q182" s="13">
        <f t="shared" si="169"/>
        <v>0</v>
      </c>
      <c r="R182" s="13">
        <f t="shared" si="169"/>
        <v>0</v>
      </c>
      <c r="S182" s="13">
        <f t="shared" si="169"/>
        <v>0</v>
      </c>
      <c r="T182" s="13">
        <f t="shared" si="169"/>
        <v>0</v>
      </c>
      <c r="U182" s="13">
        <f t="shared" si="169"/>
        <v>0</v>
      </c>
      <c r="V182" s="13">
        <f t="shared" si="169"/>
        <v>0</v>
      </c>
      <c r="W182" s="13">
        <f t="shared" si="169"/>
        <v>0</v>
      </c>
      <c r="X182" s="13">
        <f t="shared" si="169"/>
        <v>0</v>
      </c>
      <c r="Y182" s="13">
        <f t="shared" si="169"/>
        <v>0</v>
      </c>
      <c r="Z182" s="13">
        <f t="shared" si="169"/>
        <v>0</v>
      </c>
      <c r="AA182" s="13">
        <f t="shared" si="169"/>
        <v>0</v>
      </c>
      <c r="AB182" s="13">
        <f t="shared" si="169"/>
        <v>0</v>
      </c>
      <c r="AC182" s="13">
        <f t="shared" si="169"/>
        <v>0</v>
      </c>
      <c r="AD182" s="13">
        <f t="shared" si="169"/>
        <v>0</v>
      </c>
      <c r="AE182" s="13">
        <f t="shared" si="169"/>
        <v>0</v>
      </c>
      <c r="AF182" s="13" t="str">
        <f t="shared" si="169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T182" s="10">
        <v>201609</v>
      </c>
      <c r="AU182" s="13">
        <f t="shared" si="170"/>
        <v>0</v>
      </c>
      <c r="AV182" s="13">
        <f t="shared" si="170"/>
        <v>0</v>
      </c>
      <c r="AW182" s="13">
        <f t="shared" si="170"/>
        <v>0</v>
      </c>
      <c r="AX182" s="13">
        <f t="shared" si="170"/>
        <v>0</v>
      </c>
      <c r="AY182" s="13">
        <f t="shared" si="170"/>
        <v>0</v>
      </c>
      <c r="AZ182" s="13">
        <f t="shared" si="170"/>
        <v>0</v>
      </c>
      <c r="BA182" s="13">
        <f t="shared" si="170"/>
        <v>0</v>
      </c>
      <c r="BB182" s="13">
        <f t="shared" si="170"/>
        <v>0</v>
      </c>
      <c r="BC182" s="13">
        <f t="shared" si="170"/>
        <v>0</v>
      </c>
      <c r="BD182" s="13">
        <f t="shared" si="170"/>
        <v>0</v>
      </c>
      <c r="BE182" s="13">
        <f t="shared" si="170"/>
        <v>0</v>
      </c>
      <c r="BF182" s="13">
        <f t="shared" si="170"/>
        <v>0</v>
      </c>
      <c r="BG182" s="13">
        <f t="shared" si="170"/>
        <v>0</v>
      </c>
      <c r="BH182" s="13">
        <f t="shared" si="170"/>
        <v>0</v>
      </c>
      <c r="BI182" s="13">
        <f t="shared" si="170"/>
        <v>0</v>
      </c>
      <c r="BJ182" s="13">
        <f t="shared" si="170"/>
        <v>0</v>
      </c>
      <c r="BK182" s="13">
        <f t="shared" si="170"/>
        <v>0</v>
      </c>
      <c r="BL182" s="13">
        <f t="shared" si="170"/>
        <v>0</v>
      </c>
      <c r="BM182" s="13">
        <f t="shared" si="170"/>
        <v>0</v>
      </c>
      <c r="BN182" s="13">
        <f t="shared" si="170"/>
        <v>0</v>
      </c>
      <c r="BO182" s="13">
        <f t="shared" si="170"/>
        <v>0</v>
      </c>
      <c r="BP182" s="13">
        <f t="shared" si="170"/>
        <v>0</v>
      </c>
      <c r="BQ182" s="13">
        <f t="shared" si="170"/>
        <v>0</v>
      </c>
      <c r="BR182" s="13">
        <f t="shared" si="170"/>
        <v>0</v>
      </c>
      <c r="BS182" s="13">
        <f t="shared" si="170"/>
        <v>0</v>
      </c>
      <c r="BT182" s="13">
        <f t="shared" si="170"/>
        <v>0</v>
      </c>
      <c r="BU182" s="13">
        <f t="shared" si="170"/>
        <v>0</v>
      </c>
      <c r="BV182" s="13">
        <f t="shared" si="170"/>
        <v>0</v>
      </c>
      <c r="BW182" s="13">
        <f t="shared" si="170"/>
        <v>0</v>
      </c>
      <c r="BX182" s="13" t="str">
        <f t="shared" si="170"/>
        <v/>
      </c>
      <c r="BY182" s="13" t="s">
        <v>25</v>
      </c>
      <c r="BZ182" s="13" t="s">
        <v>25</v>
      </c>
      <c r="CA182" s="13" t="s">
        <v>25</v>
      </c>
      <c r="CB182" s="13" t="s">
        <v>25</v>
      </c>
      <c r="CC182" s="13" t="s">
        <v>25</v>
      </c>
      <c r="CL182" s="10">
        <v>201609</v>
      </c>
      <c r="CM182" s="13" t="str">
        <f t="shared" si="171"/>
        <v/>
      </c>
      <c r="CN182" s="13" t="str">
        <f t="shared" si="171"/>
        <v/>
      </c>
      <c r="CO182" s="13" t="str">
        <f t="shared" si="171"/>
        <v/>
      </c>
      <c r="CP182" s="13" t="str">
        <f t="shared" si="171"/>
        <v/>
      </c>
      <c r="CQ182" s="13" t="str">
        <f t="shared" si="171"/>
        <v/>
      </c>
      <c r="CR182" s="13" t="str">
        <f t="shared" si="171"/>
        <v/>
      </c>
      <c r="CS182" s="13" t="str">
        <f t="shared" si="171"/>
        <v/>
      </c>
      <c r="CT182" s="13" t="str">
        <f t="shared" si="171"/>
        <v/>
      </c>
      <c r="CU182" s="13" t="str">
        <f t="shared" si="171"/>
        <v/>
      </c>
      <c r="CV182" s="13" t="str">
        <f t="shared" si="171"/>
        <v/>
      </c>
      <c r="CW182" s="13" t="str">
        <f t="shared" si="171"/>
        <v/>
      </c>
      <c r="CX182" s="13" t="str">
        <f t="shared" si="171"/>
        <v/>
      </c>
      <c r="CY182" s="13" t="str">
        <f t="shared" si="171"/>
        <v/>
      </c>
      <c r="CZ182" s="13" t="str">
        <f t="shared" si="171"/>
        <v/>
      </c>
      <c r="DA182" s="13" t="str">
        <f t="shared" si="171"/>
        <v/>
      </c>
      <c r="DB182" s="13" t="str">
        <f t="shared" si="171"/>
        <v/>
      </c>
      <c r="DC182" s="13" t="str">
        <f t="shared" si="171"/>
        <v/>
      </c>
      <c r="DD182" s="13" t="str">
        <f t="shared" si="171"/>
        <v/>
      </c>
      <c r="DE182" s="13" t="str">
        <f t="shared" si="171"/>
        <v/>
      </c>
      <c r="DF182" s="13" t="str">
        <f t="shared" si="171"/>
        <v/>
      </c>
      <c r="DG182" s="13" t="str">
        <f t="shared" si="171"/>
        <v/>
      </c>
      <c r="DH182" s="13" t="str">
        <f t="shared" si="171"/>
        <v/>
      </c>
      <c r="DI182" s="13" t="str">
        <f t="shared" si="171"/>
        <v/>
      </c>
      <c r="DJ182" s="13" t="str">
        <f t="shared" si="171"/>
        <v/>
      </c>
      <c r="DK182" s="13" t="str">
        <f t="shared" si="171"/>
        <v/>
      </c>
      <c r="DL182" s="13" t="str">
        <f t="shared" si="171"/>
        <v/>
      </c>
      <c r="DM182" s="13" t="str">
        <f t="shared" si="171"/>
        <v/>
      </c>
      <c r="DN182" s="13" t="str">
        <f t="shared" si="171"/>
        <v/>
      </c>
      <c r="DO182" s="13" t="str">
        <f t="shared" si="171"/>
        <v/>
      </c>
      <c r="DP182" s="13" t="str">
        <f t="shared" si="171"/>
        <v/>
      </c>
      <c r="DQ182" s="13" t="s">
        <v>25</v>
      </c>
      <c r="DR182" s="13" t="s">
        <v>25</v>
      </c>
      <c r="DS182" s="13" t="s">
        <v>25</v>
      </c>
      <c r="DT182" s="13" t="s">
        <v>25</v>
      </c>
      <c r="DU182" s="13" t="s">
        <v>25</v>
      </c>
    </row>
    <row r="183" ht="15" customHeight="1" outlineLevel="1" spans="2:125">
      <c r="B183" s="10">
        <v>201612</v>
      </c>
      <c r="C183" s="13">
        <f t="shared" si="169"/>
        <v>0</v>
      </c>
      <c r="D183" s="13">
        <f t="shared" si="169"/>
        <v>20.9342421129694</v>
      </c>
      <c r="E183" s="13">
        <f t="shared" si="169"/>
        <v>1.53993428686063</v>
      </c>
      <c r="F183" s="13">
        <f t="shared" si="169"/>
        <v>1</v>
      </c>
      <c r="G183" s="13">
        <f t="shared" si="169"/>
        <v>1</v>
      </c>
      <c r="H183" s="13">
        <f t="shared" si="169"/>
        <v>1</v>
      </c>
      <c r="I183" s="13">
        <f t="shared" si="169"/>
        <v>1</v>
      </c>
      <c r="J183" s="13">
        <f t="shared" si="169"/>
        <v>1</v>
      </c>
      <c r="K183" s="13">
        <f t="shared" si="169"/>
        <v>1</v>
      </c>
      <c r="L183" s="13">
        <f t="shared" si="169"/>
        <v>1</v>
      </c>
      <c r="M183" s="13">
        <f t="shared" si="169"/>
        <v>1</v>
      </c>
      <c r="N183" s="13">
        <f t="shared" si="169"/>
        <v>1</v>
      </c>
      <c r="O183" s="13">
        <f t="shared" si="169"/>
        <v>1</v>
      </c>
      <c r="P183" s="13">
        <f t="shared" si="169"/>
        <v>1</v>
      </c>
      <c r="Q183" s="13">
        <f t="shared" si="169"/>
        <v>1</v>
      </c>
      <c r="R183" s="13">
        <f t="shared" si="169"/>
        <v>1</v>
      </c>
      <c r="S183" s="13">
        <f t="shared" si="169"/>
        <v>1</v>
      </c>
      <c r="T183" s="13">
        <f t="shared" si="169"/>
        <v>1</v>
      </c>
      <c r="U183" s="13">
        <f t="shared" si="169"/>
        <v>1</v>
      </c>
      <c r="V183" s="13">
        <f t="shared" si="169"/>
        <v>1</v>
      </c>
      <c r="W183" s="13">
        <f t="shared" si="169"/>
        <v>1</v>
      </c>
      <c r="X183" s="13">
        <f t="shared" si="169"/>
        <v>1</v>
      </c>
      <c r="Y183" s="13">
        <f t="shared" si="169"/>
        <v>1</v>
      </c>
      <c r="Z183" s="13">
        <f t="shared" si="169"/>
        <v>1</v>
      </c>
      <c r="AA183" s="13">
        <f t="shared" si="169"/>
        <v>1</v>
      </c>
      <c r="AB183" s="13">
        <f t="shared" si="169"/>
        <v>1</v>
      </c>
      <c r="AC183" s="13">
        <f t="shared" si="169"/>
        <v>1</v>
      </c>
      <c r="AD183" s="13">
        <f t="shared" si="169"/>
        <v>1</v>
      </c>
      <c r="AE183" s="13" t="str">
        <f t="shared" si="169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T183" s="10">
        <v>201612</v>
      </c>
      <c r="AU183" s="13">
        <f t="shared" si="170"/>
        <v>0</v>
      </c>
      <c r="AV183" s="13">
        <f t="shared" si="170"/>
        <v>0</v>
      </c>
      <c r="AW183" s="13">
        <f t="shared" si="170"/>
        <v>0</v>
      </c>
      <c r="AX183" s="13">
        <f t="shared" si="170"/>
        <v>0</v>
      </c>
      <c r="AY183" s="13">
        <f t="shared" si="170"/>
        <v>0</v>
      </c>
      <c r="AZ183" s="13">
        <f t="shared" si="170"/>
        <v>0</v>
      </c>
      <c r="BA183" s="13">
        <f t="shared" si="170"/>
        <v>0</v>
      </c>
      <c r="BB183" s="13">
        <f t="shared" si="170"/>
        <v>0</v>
      </c>
      <c r="BC183" s="13">
        <f t="shared" si="170"/>
        <v>0</v>
      </c>
      <c r="BD183" s="13">
        <f t="shared" si="170"/>
        <v>0</v>
      </c>
      <c r="BE183" s="13">
        <f t="shared" si="170"/>
        <v>0</v>
      </c>
      <c r="BF183" s="13">
        <f t="shared" si="170"/>
        <v>0</v>
      </c>
      <c r="BG183" s="13">
        <f t="shared" si="170"/>
        <v>0</v>
      </c>
      <c r="BH183" s="13">
        <f t="shared" si="170"/>
        <v>0</v>
      </c>
      <c r="BI183" s="13">
        <f t="shared" si="170"/>
        <v>0</v>
      </c>
      <c r="BJ183" s="13">
        <f t="shared" si="170"/>
        <v>0</v>
      </c>
      <c r="BK183" s="13">
        <f t="shared" si="170"/>
        <v>0</v>
      </c>
      <c r="BL183" s="13">
        <f t="shared" si="170"/>
        <v>0</v>
      </c>
      <c r="BM183" s="13">
        <f t="shared" si="170"/>
        <v>0</v>
      </c>
      <c r="BN183" s="13">
        <f t="shared" si="170"/>
        <v>0</v>
      </c>
      <c r="BO183" s="13">
        <f t="shared" si="170"/>
        <v>0</v>
      </c>
      <c r="BP183" s="13">
        <f t="shared" si="170"/>
        <v>0</v>
      </c>
      <c r="BQ183" s="13">
        <f t="shared" si="170"/>
        <v>0</v>
      </c>
      <c r="BR183" s="13">
        <f t="shared" si="170"/>
        <v>0</v>
      </c>
      <c r="BS183" s="13">
        <f t="shared" si="170"/>
        <v>0</v>
      </c>
      <c r="BT183" s="13">
        <f t="shared" si="170"/>
        <v>0</v>
      </c>
      <c r="BU183" s="13">
        <f t="shared" si="170"/>
        <v>0</v>
      </c>
      <c r="BV183" s="13">
        <f t="shared" si="170"/>
        <v>0</v>
      </c>
      <c r="BW183" s="13" t="str">
        <f t="shared" si="170"/>
        <v/>
      </c>
      <c r="BX183" s="13" t="s">
        <v>25</v>
      </c>
      <c r="BY183" s="13" t="s">
        <v>25</v>
      </c>
      <c r="BZ183" s="13" t="s">
        <v>25</v>
      </c>
      <c r="CA183" s="13" t="s">
        <v>25</v>
      </c>
      <c r="CB183" s="13" t="s">
        <v>25</v>
      </c>
      <c r="CC183" s="13" t="s">
        <v>25</v>
      </c>
      <c r="CL183" s="10">
        <v>201612</v>
      </c>
      <c r="CM183" s="13" t="str">
        <f t="shared" si="171"/>
        <v/>
      </c>
      <c r="CN183" s="13" t="str">
        <f t="shared" si="171"/>
        <v/>
      </c>
      <c r="CO183" s="13" t="str">
        <f t="shared" si="171"/>
        <v/>
      </c>
      <c r="CP183" s="13" t="str">
        <f t="shared" si="171"/>
        <v/>
      </c>
      <c r="CQ183" s="13" t="str">
        <f t="shared" si="171"/>
        <v/>
      </c>
      <c r="CR183" s="13" t="str">
        <f t="shared" si="171"/>
        <v/>
      </c>
      <c r="CS183" s="13" t="str">
        <f t="shared" si="171"/>
        <v/>
      </c>
      <c r="CT183" s="13" t="str">
        <f t="shared" si="171"/>
        <v/>
      </c>
      <c r="CU183" s="13" t="str">
        <f t="shared" si="171"/>
        <v/>
      </c>
      <c r="CV183" s="13" t="str">
        <f t="shared" si="171"/>
        <v/>
      </c>
      <c r="CW183" s="13" t="str">
        <f t="shared" si="171"/>
        <v/>
      </c>
      <c r="CX183" s="13" t="str">
        <f t="shared" si="171"/>
        <v/>
      </c>
      <c r="CY183" s="13" t="str">
        <f t="shared" si="171"/>
        <v/>
      </c>
      <c r="CZ183" s="13" t="str">
        <f t="shared" si="171"/>
        <v/>
      </c>
      <c r="DA183" s="13" t="str">
        <f t="shared" si="171"/>
        <v/>
      </c>
      <c r="DB183" s="13" t="str">
        <f t="shared" si="171"/>
        <v/>
      </c>
      <c r="DC183" s="13" t="str">
        <f t="shared" si="171"/>
        <v/>
      </c>
      <c r="DD183" s="13" t="str">
        <f t="shared" si="171"/>
        <v/>
      </c>
      <c r="DE183" s="13" t="str">
        <f t="shared" si="171"/>
        <v/>
      </c>
      <c r="DF183" s="13" t="str">
        <f t="shared" si="171"/>
        <v/>
      </c>
      <c r="DG183" s="13" t="str">
        <f t="shared" si="171"/>
        <v/>
      </c>
      <c r="DH183" s="13" t="str">
        <f t="shared" si="171"/>
        <v/>
      </c>
      <c r="DI183" s="13" t="str">
        <f t="shared" si="171"/>
        <v/>
      </c>
      <c r="DJ183" s="13" t="str">
        <f t="shared" si="171"/>
        <v/>
      </c>
      <c r="DK183" s="13" t="str">
        <f t="shared" si="171"/>
        <v/>
      </c>
      <c r="DL183" s="13" t="str">
        <f t="shared" si="171"/>
        <v/>
      </c>
      <c r="DM183" s="13" t="str">
        <f t="shared" si="171"/>
        <v/>
      </c>
      <c r="DN183" s="13" t="str">
        <f t="shared" si="171"/>
        <v/>
      </c>
      <c r="DO183" s="13" t="str">
        <f t="shared" si="171"/>
        <v/>
      </c>
      <c r="DP183" s="13" t="s">
        <v>25</v>
      </c>
      <c r="DQ183" s="13" t="s">
        <v>25</v>
      </c>
      <c r="DR183" s="13" t="s">
        <v>25</v>
      </c>
      <c r="DS183" s="13" t="s">
        <v>25</v>
      </c>
      <c r="DT183" s="13" t="s">
        <v>25</v>
      </c>
      <c r="DU183" s="13" t="s">
        <v>25</v>
      </c>
    </row>
    <row r="184" ht="15" customHeight="1" outlineLevel="1" spans="2:125">
      <c r="B184" s="10">
        <v>201703</v>
      </c>
      <c r="C184" s="13">
        <f t="shared" si="169"/>
        <v>57.6154755353943</v>
      </c>
      <c r="D184" s="13">
        <f t="shared" si="169"/>
        <v>1.11912253881373</v>
      </c>
      <c r="E184" s="13">
        <f t="shared" si="169"/>
        <v>0.999746523555583</v>
      </c>
      <c r="F184" s="13">
        <f t="shared" si="169"/>
        <v>1</v>
      </c>
      <c r="G184" s="13">
        <f t="shared" si="169"/>
        <v>1</v>
      </c>
      <c r="H184" s="13">
        <f t="shared" si="169"/>
        <v>1</v>
      </c>
      <c r="I184" s="13">
        <f t="shared" si="169"/>
        <v>1</v>
      </c>
      <c r="J184" s="13">
        <f t="shared" si="169"/>
        <v>1</v>
      </c>
      <c r="K184" s="13">
        <f t="shared" si="169"/>
        <v>1</v>
      </c>
      <c r="L184" s="13">
        <f t="shared" si="169"/>
        <v>1</v>
      </c>
      <c r="M184" s="13">
        <f t="shared" si="169"/>
        <v>1</v>
      </c>
      <c r="N184" s="13">
        <f t="shared" si="169"/>
        <v>1</v>
      </c>
      <c r="O184" s="13">
        <f t="shared" si="169"/>
        <v>1</v>
      </c>
      <c r="P184" s="13">
        <f t="shared" si="169"/>
        <v>1</v>
      </c>
      <c r="Q184" s="13">
        <f t="shared" si="169"/>
        <v>1</v>
      </c>
      <c r="R184" s="13">
        <f t="shared" si="169"/>
        <v>1</v>
      </c>
      <c r="S184" s="13">
        <f t="shared" si="169"/>
        <v>1</v>
      </c>
      <c r="T184" s="13">
        <f t="shared" si="169"/>
        <v>1</v>
      </c>
      <c r="U184" s="13">
        <f t="shared" si="169"/>
        <v>1</v>
      </c>
      <c r="V184" s="13">
        <f t="shared" si="169"/>
        <v>1</v>
      </c>
      <c r="W184" s="13">
        <f t="shared" si="169"/>
        <v>1</v>
      </c>
      <c r="X184" s="13">
        <f t="shared" si="169"/>
        <v>1</v>
      </c>
      <c r="Y184" s="13">
        <f t="shared" si="169"/>
        <v>1</v>
      </c>
      <c r="Z184" s="13">
        <f t="shared" si="169"/>
        <v>1</v>
      </c>
      <c r="AA184" s="13">
        <f t="shared" si="169"/>
        <v>1</v>
      </c>
      <c r="AB184" s="13">
        <f t="shared" si="169"/>
        <v>1</v>
      </c>
      <c r="AC184" s="13">
        <f t="shared" si="169"/>
        <v>1</v>
      </c>
      <c r="AD184" s="13" t="str">
        <f t="shared" si="169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T184" s="10">
        <v>201703</v>
      </c>
      <c r="AU184" s="13">
        <f t="shared" si="170"/>
        <v>0</v>
      </c>
      <c r="AV184" s="13">
        <f t="shared" si="170"/>
        <v>0</v>
      </c>
      <c r="AW184" s="13">
        <f t="shared" si="170"/>
        <v>0</v>
      </c>
      <c r="AX184" s="13">
        <f t="shared" si="170"/>
        <v>0</v>
      </c>
      <c r="AY184" s="13">
        <f t="shared" si="170"/>
        <v>0</v>
      </c>
      <c r="AZ184" s="13">
        <f t="shared" si="170"/>
        <v>0</v>
      </c>
      <c r="BA184" s="13">
        <f t="shared" si="170"/>
        <v>0</v>
      </c>
      <c r="BB184" s="13">
        <f t="shared" si="170"/>
        <v>0</v>
      </c>
      <c r="BC184" s="13">
        <f t="shared" si="170"/>
        <v>0</v>
      </c>
      <c r="BD184" s="13">
        <f t="shared" si="170"/>
        <v>0</v>
      </c>
      <c r="BE184" s="13">
        <f t="shared" si="170"/>
        <v>0</v>
      </c>
      <c r="BF184" s="13">
        <f t="shared" si="170"/>
        <v>0</v>
      </c>
      <c r="BG184" s="13">
        <f t="shared" si="170"/>
        <v>0</v>
      </c>
      <c r="BH184" s="13">
        <f t="shared" si="170"/>
        <v>0</v>
      </c>
      <c r="BI184" s="13">
        <f t="shared" si="170"/>
        <v>0</v>
      </c>
      <c r="BJ184" s="13">
        <f t="shared" si="170"/>
        <v>0</v>
      </c>
      <c r="BK184" s="13">
        <f t="shared" si="170"/>
        <v>0</v>
      </c>
      <c r="BL184" s="13">
        <f t="shared" si="170"/>
        <v>0</v>
      </c>
      <c r="BM184" s="13">
        <f t="shared" si="170"/>
        <v>0</v>
      </c>
      <c r="BN184" s="13">
        <f t="shared" si="170"/>
        <v>0</v>
      </c>
      <c r="BO184" s="13">
        <f t="shared" si="170"/>
        <v>0</v>
      </c>
      <c r="BP184" s="13">
        <f t="shared" si="170"/>
        <v>0</v>
      </c>
      <c r="BQ184" s="13">
        <f t="shared" si="170"/>
        <v>0</v>
      </c>
      <c r="BR184" s="13">
        <f t="shared" si="170"/>
        <v>0</v>
      </c>
      <c r="BS184" s="13">
        <f t="shared" si="170"/>
        <v>0</v>
      </c>
      <c r="BT184" s="13">
        <f t="shared" si="170"/>
        <v>0</v>
      </c>
      <c r="BU184" s="13">
        <f t="shared" si="170"/>
        <v>0</v>
      </c>
      <c r="BV184" s="13" t="str">
        <f t="shared" si="170"/>
        <v/>
      </c>
      <c r="BW184" s="13" t="s">
        <v>25</v>
      </c>
      <c r="BX184" s="13" t="s">
        <v>25</v>
      </c>
      <c r="BY184" s="13" t="s">
        <v>25</v>
      </c>
      <c r="BZ184" s="13" t="s">
        <v>25</v>
      </c>
      <c r="CA184" s="13" t="s">
        <v>25</v>
      </c>
      <c r="CB184" s="13" t="s">
        <v>25</v>
      </c>
      <c r="CC184" s="13" t="s">
        <v>25</v>
      </c>
      <c r="CL184" s="10">
        <v>201703</v>
      </c>
      <c r="CM184" s="13" t="str">
        <f t="shared" si="171"/>
        <v/>
      </c>
      <c r="CN184" s="13" t="str">
        <f t="shared" si="171"/>
        <v/>
      </c>
      <c r="CO184" s="13" t="str">
        <f t="shared" si="171"/>
        <v/>
      </c>
      <c r="CP184" s="13" t="str">
        <f t="shared" si="171"/>
        <v/>
      </c>
      <c r="CQ184" s="13" t="str">
        <f t="shared" si="171"/>
        <v/>
      </c>
      <c r="CR184" s="13" t="str">
        <f t="shared" si="171"/>
        <v/>
      </c>
      <c r="CS184" s="13" t="str">
        <f t="shared" si="171"/>
        <v/>
      </c>
      <c r="CT184" s="13" t="str">
        <f t="shared" si="171"/>
        <v/>
      </c>
      <c r="CU184" s="13" t="str">
        <f t="shared" si="171"/>
        <v/>
      </c>
      <c r="CV184" s="13" t="str">
        <f t="shared" si="171"/>
        <v/>
      </c>
      <c r="CW184" s="13" t="str">
        <f t="shared" si="171"/>
        <v/>
      </c>
      <c r="CX184" s="13" t="str">
        <f t="shared" si="171"/>
        <v/>
      </c>
      <c r="CY184" s="13" t="str">
        <f t="shared" si="171"/>
        <v/>
      </c>
      <c r="CZ184" s="13" t="str">
        <f t="shared" si="171"/>
        <v/>
      </c>
      <c r="DA184" s="13" t="str">
        <f t="shared" si="171"/>
        <v/>
      </c>
      <c r="DB184" s="13" t="str">
        <f t="shared" si="171"/>
        <v/>
      </c>
      <c r="DC184" s="13" t="str">
        <f t="shared" si="171"/>
        <v/>
      </c>
      <c r="DD184" s="13" t="str">
        <f t="shared" si="171"/>
        <v/>
      </c>
      <c r="DE184" s="13" t="str">
        <f t="shared" si="171"/>
        <v/>
      </c>
      <c r="DF184" s="13" t="str">
        <f t="shared" si="171"/>
        <v/>
      </c>
      <c r="DG184" s="13" t="str">
        <f t="shared" si="171"/>
        <v/>
      </c>
      <c r="DH184" s="13" t="str">
        <f t="shared" si="171"/>
        <v/>
      </c>
      <c r="DI184" s="13" t="str">
        <f t="shared" si="171"/>
        <v/>
      </c>
      <c r="DJ184" s="13" t="str">
        <f t="shared" si="171"/>
        <v/>
      </c>
      <c r="DK184" s="13" t="str">
        <f t="shared" si="171"/>
        <v/>
      </c>
      <c r="DL184" s="13" t="str">
        <f t="shared" si="171"/>
        <v/>
      </c>
      <c r="DM184" s="13" t="str">
        <f t="shared" si="171"/>
        <v/>
      </c>
      <c r="DN184" s="13" t="str">
        <f t="shared" si="171"/>
        <v/>
      </c>
      <c r="DO184" s="13" t="s">
        <v>25</v>
      </c>
      <c r="DP184" s="13" t="s">
        <v>25</v>
      </c>
      <c r="DQ184" s="13" t="s">
        <v>25</v>
      </c>
      <c r="DR184" s="13" t="s">
        <v>25</v>
      </c>
      <c r="DS184" s="13" t="s">
        <v>25</v>
      </c>
      <c r="DT184" s="13" t="s">
        <v>25</v>
      </c>
      <c r="DU184" s="13" t="s">
        <v>25</v>
      </c>
    </row>
    <row r="185" ht="15" customHeight="1" outlineLevel="1" spans="2:125">
      <c r="B185" s="10">
        <v>201706</v>
      </c>
      <c r="C185" s="13">
        <f t="shared" si="169"/>
        <v>1.08678994635737</v>
      </c>
      <c r="D185" s="13">
        <f t="shared" si="169"/>
        <v>1.00364013562867</v>
      </c>
      <c r="E185" s="13">
        <f t="shared" si="169"/>
        <v>1.00114363463218</v>
      </c>
      <c r="F185" s="13">
        <f t="shared" si="169"/>
        <v>0.999584339631308</v>
      </c>
      <c r="G185" s="13">
        <f t="shared" ref="G185:AC200" si="172">IFERROR(IF(H146="","",H146/G146),0)</f>
        <v>0.999874263540343</v>
      </c>
      <c r="H185" s="13">
        <f t="shared" si="172"/>
        <v>1.0001685936734</v>
      </c>
      <c r="I185" s="13">
        <f t="shared" si="172"/>
        <v>0.999997960312316</v>
      </c>
      <c r="J185" s="13">
        <f t="shared" si="172"/>
        <v>1</v>
      </c>
      <c r="K185" s="13">
        <f t="shared" si="172"/>
        <v>1</v>
      </c>
      <c r="L185" s="13">
        <f t="shared" si="172"/>
        <v>1</v>
      </c>
      <c r="M185" s="13">
        <f t="shared" si="172"/>
        <v>1</v>
      </c>
      <c r="N185" s="13">
        <f t="shared" si="172"/>
        <v>1</v>
      </c>
      <c r="O185" s="13">
        <f t="shared" si="172"/>
        <v>1</v>
      </c>
      <c r="P185" s="13">
        <f t="shared" si="172"/>
        <v>1.00012944203708</v>
      </c>
      <c r="Q185" s="13">
        <f t="shared" si="172"/>
        <v>1</v>
      </c>
      <c r="R185" s="13">
        <f t="shared" si="172"/>
        <v>1</v>
      </c>
      <c r="S185" s="13">
        <f t="shared" si="172"/>
        <v>1</v>
      </c>
      <c r="T185" s="13">
        <f t="shared" si="172"/>
        <v>1</v>
      </c>
      <c r="U185" s="13">
        <f t="shared" si="172"/>
        <v>1</v>
      </c>
      <c r="V185" s="13">
        <f t="shared" si="172"/>
        <v>1</v>
      </c>
      <c r="W185" s="13">
        <f t="shared" si="172"/>
        <v>1</v>
      </c>
      <c r="X185" s="13">
        <f t="shared" si="172"/>
        <v>1</v>
      </c>
      <c r="Y185" s="13">
        <f t="shared" si="172"/>
        <v>1</v>
      </c>
      <c r="Z185" s="13">
        <f t="shared" si="172"/>
        <v>1</v>
      </c>
      <c r="AA185" s="13">
        <f t="shared" si="172"/>
        <v>1</v>
      </c>
      <c r="AB185" s="13">
        <f t="shared" si="172"/>
        <v>1</v>
      </c>
      <c r="AC185" s="13" t="str">
        <f t="shared" si="172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T185" s="10">
        <v>201706</v>
      </c>
      <c r="AU185" s="13">
        <f t="shared" si="170"/>
        <v>0</v>
      </c>
      <c r="AV185" s="13">
        <f t="shared" si="170"/>
        <v>0</v>
      </c>
      <c r="AW185" s="13">
        <f t="shared" si="170"/>
        <v>0</v>
      </c>
      <c r="AX185" s="13">
        <f t="shared" si="170"/>
        <v>0</v>
      </c>
      <c r="AY185" s="13">
        <f t="shared" ref="AY185:AY207" si="173">IFERROR(IF(AZ146="","",AZ146/AY146),0)</f>
        <v>0</v>
      </c>
      <c r="AZ185" s="13">
        <f t="shared" ref="AZ185:AZ206" si="174">IFERROR(IF(BA146="","",BA146/AZ146),0)</f>
        <v>0</v>
      </c>
      <c r="BA185" s="13">
        <f t="shared" ref="BA185:BA205" si="175">IFERROR(IF(BB146="","",BB146/BA146),0)</f>
        <v>0</v>
      </c>
      <c r="BB185" s="13">
        <f t="shared" ref="BB185:BB204" si="176">IFERROR(IF(BC146="","",BC146/BB146),0)</f>
        <v>0</v>
      </c>
      <c r="BC185" s="13">
        <f t="shared" ref="BC185:BC203" si="177">IFERROR(IF(BD146="","",BD146/BC146),0)</f>
        <v>0</v>
      </c>
      <c r="BD185" s="13">
        <f t="shared" ref="BD185:BD202" si="178">IFERROR(IF(BE146="","",BE146/BD146),0)</f>
        <v>0</v>
      </c>
      <c r="BE185" s="13">
        <f t="shared" ref="BE185:BE201" si="179">IFERROR(IF(BF146="","",BF146/BE146),0)</f>
        <v>0</v>
      </c>
      <c r="BF185" s="13">
        <f t="shared" ref="BF185:BF200" si="180">IFERROR(IF(BG146="","",BG146/BF146),0)</f>
        <v>0</v>
      </c>
      <c r="BG185" s="13">
        <f t="shared" ref="BG185:BG199" si="181">IFERROR(IF(BH146="","",BH146/BG146),0)</f>
        <v>0</v>
      </c>
      <c r="BH185" s="13">
        <f t="shared" ref="BH185:BH198" si="182">IFERROR(IF(BI146="","",BI146/BH146),0)</f>
        <v>0</v>
      </c>
      <c r="BI185" s="13">
        <f t="shared" ref="BI185:BI197" si="183">IFERROR(IF(BJ146="","",BJ146/BI146),0)</f>
        <v>0</v>
      </c>
      <c r="BJ185" s="13">
        <f t="shared" ref="BJ185:BJ196" si="184">IFERROR(IF(BK146="","",BK146/BJ146),0)</f>
        <v>0</v>
      </c>
      <c r="BK185" s="13">
        <f t="shared" ref="BK185:BK195" si="185">IFERROR(IF(BL146="","",BL146/BK146),0)</f>
        <v>0</v>
      </c>
      <c r="BL185" s="13">
        <f t="shared" ref="BL185:BL194" si="186">IFERROR(IF(BM146="","",BM146/BL146),0)</f>
        <v>0</v>
      </c>
      <c r="BM185" s="13">
        <f t="shared" ref="BM185:BM193" si="187">IFERROR(IF(BN146="","",BN146/BM146),0)</f>
        <v>0</v>
      </c>
      <c r="BN185" s="13">
        <f t="shared" ref="BN185:BN192" si="188">IFERROR(IF(BO146="","",BO146/BN146),0)</f>
        <v>0</v>
      </c>
      <c r="BO185" s="13">
        <f t="shared" ref="BO185:BO191" si="189">IFERROR(IF(BP146="","",BP146/BO146),0)</f>
        <v>0</v>
      </c>
      <c r="BP185" s="13">
        <f t="shared" ref="BP185:BP190" si="190">IFERROR(IF(BQ146="","",BQ146/BP146),0)</f>
        <v>0</v>
      </c>
      <c r="BQ185" s="13">
        <f t="shared" ref="BQ185:BQ189" si="191">IFERROR(IF(BR146="","",BR146/BQ146),0)</f>
        <v>0</v>
      </c>
      <c r="BR185" s="13">
        <f t="shared" ref="BR185:BR188" si="192">IFERROR(IF(BS146="","",BS146/BR146),0)</f>
        <v>0</v>
      </c>
      <c r="BS185" s="13">
        <f t="shared" ref="BS185:BS187" si="193">IFERROR(IF(BT146="","",BT146/BS146),0)</f>
        <v>0</v>
      </c>
      <c r="BT185" s="13">
        <f t="shared" ref="BT185:BT186" si="194">IFERROR(IF(BU146="","",BU146/BT146),0)</f>
        <v>0</v>
      </c>
      <c r="BU185" s="13" t="str">
        <f t="shared" ref="BU185" si="195">IFERROR(IF(BV146="","",BV146/BU146),0)</f>
        <v/>
      </c>
      <c r="BV185" s="13" t="s">
        <v>25</v>
      </c>
      <c r="BW185" s="13" t="s">
        <v>25</v>
      </c>
      <c r="BX185" s="13" t="s">
        <v>25</v>
      </c>
      <c r="BY185" s="13" t="s">
        <v>25</v>
      </c>
      <c r="BZ185" s="13" t="s">
        <v>25</v>
      </c>
      <c r="CA185" s="13" t="s">
        <v>25</v>
      </c>
      <c r="CB185" s="13" t="s">
        <v>25</v>
      </c>
      <c r="CC185" s="13" t="s">
        <v>25</v>
      </c>
      <c r="CL185" s="10">
        <v>201706</v>
      </c>
      <c r="CM185" s="13" t="str">
        <f t="shared" si="171"/>
        <v/>
      </c>
      <c r="CN185" s="13" t="str">
        <f t="shared" si="171"/>
        <v/>
      </c>
      <c r="CO185" s="13" t="str">
        <f t="shared" si="171"/>
        <v/>
      </c>
      <c r="CP185" s="13" t="str">
        <f t="shared" si="171"/>
        <v/>
      </c>
      <c r="CQ185" s="13" t="str">
        <f t="shared" ref="CQ185:DM200" si="196">IFERROR(IF(CR146="","",CR146/CQ146),0)</f>
        <v/>
      </c>
      <c r="CR185" s="13" t="str">
        <f t="shared" si="196"/>
        <v/>
      </c>
      <c r="CS185" s="13" t="str">
        <f t="shared" si="196"/>
        <v/>
      </c>
      <c r="CT185" s="13" t="str">
        <f t="shared" si="196"/>
        <v/>
      </c>
      <c r="CU185" s="13" t="str">
        <f t="shared" si="196"/>
        <v/>
      </c>
      <c r="CV185" s="13" t="str">
        <f t="shared" si="196"/>
        <v/>
      </c>
      <c r="CW185" s="13" t="str">
        <f t="shared" si="196"/>
        <v/>
      </c>
      <c r="CX185" s="13" t="str">
        <f t="shared" si="196"/>
        <v/>
      </c>
      <c r="CY185" s="13" t="str">
        <f t="shared" si="196"/>
        <v/>
      </c>
      <c r="CZ185" s="13" t="str">
        <f t="shared" si="196"/>
        <v/>
      </c>
      <c r="DA185" s="13" t="str">
        <f t="shared" si="196"/>
        <v/>
      </c>
      <c r="DB185" s="13" t="str">
        <f t="shared" si="196"/>
        <v/>
      </c>
      <c r="DC185" s="13" t="str">
        <f t="shared" si="196"/>
        <v/>
      </c>
      <c r="DD185" s="13" t="str">
        <f t="shared" si="196"/>
        <v/>
      </c>
      <c r="DE185" s="13" t="str">
        <f t="shared" si="196"/>
        <v/>
      </c>
      <c r="DF185" s="13" t="str">
        <f t="shared" si="196"/>
        <v/>
      </c>
      <c r="DG185" s="13" t="str">
        <f t="shared" si="196"/>
        <v/>
      </c>
      <c r="DH185" s="13" t="str">
        <f t="shared" si="196"/>
        <v/>
      </c>
      <c r="DI185" s="13" t="str">
        <f t="shared" si="196"/>
        <v/>
      </c>
      <c r="DJ185" s="13" t="str">
        <f t="shared" si="196"/>
        <v/>
      </c>
      <c r="DK185" s="13" t="str">
        <f t="shared" si="196"/>
        <v/>
      </c>
      <c r="DL185" s="13" t="str">
        <f t="shared" si="196"/>
        <v/>
      </c>
      <c r="DM185" s="13" t="str">
        <f t="shared" si="196"/>
        <v/>
      </c>
      <c r="DN185" s="13" t="s">
        <v>25</v>
      </c>
      <c r="DO185" s="13" t="s">
        <v>25</v>
      </c>
      <c r="DP185" s="13" t="s">
        <v>25</v>
      </c>
      <c r="DQ185" s="13" t="s">
        <v>25</v>
      </c>
      <c r="DR185" s="13" t="s">
        <v>25</v>
      </c>
      <c r="DS185" s="13" t="s">
        <v>25</v>
      </c>
      <c r="DT185" s="13" t="s">
        <v>25</v>
      </c>
      <c r="DU185" s="13" t="s">
        <v>25</v>
      </c>
    </row>
    <row r="186" ht="15" customHeight="1" outlineLevel="1" spans="2:125">
      <c r="B186" s="10">
        <v>201709</v>
      </c>
      <c r="C186" s="13">
        <f t="shared" ref="C186:M201" si="197">IFERROR(IF(D147="","",D147/C147),0)</f>
        <v>0</v>
      </c>
      <c r="D186" s="13">
        <f t="shared" si="197"/>
        <v>0</v>
      </c>
      <c r="E186" s="13">
        <f t="shared" si="197"/>
        <v>0</v>
      </c>
      <c r="F186" s="13">
        <f t="shared" si="197"/>
        <v>0</v>
      </c>
      <c r="G186" s="13">
        <f t="shared" si="172"/>
        <v>0</v>
      </c>
      <c r="H186" s="13">
        <f t="shared" si="172"/>
        <v>0</v>
      </c>
      <c r="I186" s="13">
        <f t="shared" si="172"/>
        <v>0</v>
      </c>
      <c r="J186" s="13">
        <f t="shared" si="172"/>
        <v>0</v>
      </c>
      <c r="K186" s="13">
        <f t="shared" si="172"/>
        <v>0</v>
      </c>
      <c r="L186" s="13">
        <f t="shared" si="172"/>
        <v>0</v>
      </c>
      <c r="M186" s="13">
        <f t="shared" si="172"/>
        <v>0</v>
      </c>
      <c r="N186" s="13">
        <f t="shared" si="172"/>
        <v>0</v>
      </c>
      <c r="O186" s="13">
        <f t="shared" si="172"/>
        <v>0</v>
      </c>
      <c r="P186" s="13">
        <f t="shared" si="172"/>
        <v>0</v>
      </c>
      <c r="Q186" s="13">
        <f t="shared" si="172"/>
        <v>0</v>
      </c>
      <c r="R186" s="13">
        <f t="shared" si="172"/>
        <v>0</v>
      </c>
      <c r="S186" s="13">
        <f t="shared" si="172"/>
        <v>0</v>
      </c>
      <c r="T186" s="13">
        <f t="shared" si="172"/>
        <v>0</v>
      </c>
      <c r="U186" s="13">
        <f t="shared" si="172"/>
        <v>0</v>
      </c>
      <c r="V186" s="13">
        <f t="shared" si="172"/>
        <v>0</v>
      </c>
      <c r="W186" s="13">
        <f t="shared" si="172"/>
        <v>0</v>
      </c>
      <c r="X186" s="13">
        <f t="shared" si="172"/>
        <v>0</v>
      </c>
      <c r="Y186" s="13">
        <f t="shared" si="172"/>
        <v>0</v>
      </c>
      <c r="Z186" s="13">
        <f t="shared" si="172"/>
        <v>0</v>
      </c>
      <c r="AA186" s="13">
        <f t="shared" si="172"/>
        <v>0</v>
      </c>
      <c r="AB186" s="13" t="str">
        <f t="shared" si="172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T186" s="10">
        <v>201709</v>
      </c>
      <c r="AU186" s="13">
        <f t="shared" ref="AU186:AU211" si="198">IFERROR(IF(AV147="","",AV147/AU147),0)</f>
        <v>0</v>
      </c>
      <c r="AV186" s="13">
        <f t="shared" ref="AV186:AV210" si="199">IFERROR(IF(AW147="","",AW147/AV147),0)</f>
        <v>0</v>
      </c>
      <c r="AW186" s="13">
        <f t="shared" ref="AW186:AW209" si="200">IFERROR(IF(AX147="","",AX147/AW147),0)</f>
        <v>0</v>
      </c>
      <c r="AX186" s="13">
        <f t="shared" ref="AX186:AX208" si="201">IFERROR(IF(AY147="","",AY147/AX147),0)</f>
        <v>0</v>
      </c>
      <c r="AY186" s="13">
        <f t="shared" si="173"/>
        <v>0</v>
      </c>
      <c r="AZ186" s="13">
        <f t="shared" si="174"/>
        <v>0</v>
      </c>
      <c r="BA186" s="13">
        <f t="shared" si="175"/>
        <v>0</v>
      </c>
      <c r="BB186" s="13">
        <f t="shared" si="176"/>
        <v>0</v>
      </c>
      <c r="BC186" s="13">
        <f t="shared" si="177"/>
        <v>0</v>
      </c>
      <c r="BD186" s="13">
        <f t="shared" si="178"/>
        <v>0</v>
      </c>
      <c r="BE186" s="13">
        <f t="shared" si="179"/>
        <v>0</v>
      </c>
      <c r="BF186" s="13">
        <f t="shared" si="180"/>
        <v>0</v>
      </c>
      <c r="BG186" s="13">
        <f t="shared" si="181"/>
        <v>0</v>
      </c>
      <c r="BH186" s="13">
        <f t="shared" si="182"/>
        <v>0</v>
      </c>
      <c r="BI186" s="13">
        <f t="shared" si="183"/>
        <v>0</v>
      </c>
      <c r="BJ186" s="13">
        <f t="shared" si="184"/>
        <v>0</v>
      </c>
      <c r="BK186" s="13">
        <f t="shared" si="185"/>
        <v>0</v>
      </c>
      <c r="BL186" s="13">
        <f t="shared" si="186"/>
        <v>0</v>
      </c>
      <c r="BM186" s="13">
        <f t="shared" si="187"/>
        <v>0</v>
      </c>
      <c r="BN186" s="13">
        <f t="shared" si="188"/>
        <v>0</v>
      </c>
      <c r="BO186" s="13">
        <f t="shared" si="189"/>
        <v>0</v>
      </c>
      <c r="BP186" s="13">
        <f t="shared" si="190"/>
        <v>0</v>
      </c>
      <c r="BQ186" s="13">
        <f t="shared" si="191"/>
        <v>0</v>
      </c>
      <c r="BR186" s="13">
        <f t="shared" si="192"/>
        <v>0</v>
      </c>
      <c r="BS186" s="13">
        <f t="shared" si="193"/>
        <v>0</v>
      </c>
      <c r="BT186" s="13" t="str">
        <f t="shared" si="194"/>
        <v/>
      </c>
      <c r="BU186" s="13" t="s">
        <v>25</v>
      </c>
      <c r="BV186" s="13" t="s">
        <v>25</v>
      </c>
      <c r="BW186" s="13" t="s">
        <v>25</v>
      </c>
      <c r="BX186" s="13" t="s">
        <v>25</v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L186" s="10">
        <v>201709</v>
      </c>
      <c r="CM186" s="13" t="str">
        <f t="shared" ref="CM186:CW201" si="202">IFERROR(IF(CN147="","",CN147/CM147),0)</f>
        <v/>
      </c>
      <c r="CN186" s="13" t="str">
        <f t="shared" si="202"/>
        <v/>
      </c>
      <c r="CO186" s="13" t="str">
        <f t="shared" si="202"/>
        <v/>
      </c>
      <c r="CP186" s="13" t="str">
        <f t="shared" si="202"/>
        <v/>
      </c>
      <c r="CQ186" s="13" t="str">
        <f t="shared" si="196"/>
        <v/>
      </c>
      <c r="CR186" s="13" t="str">
        <f t="shared" si="196"/>
        <v/>
      </c>
      <c r="CS186" s="13" t="str">
        <f t="shared" si="196"/>
        <v/>
      </c>
      <c r="CT186" s="13" t="str">
        <f t="shared" si="196"/>
        <v/>
      </c>
      <c r="CU186" s="13" t="str">
        <f t="shared" si="196"/>
        <v/>
      </c>
      <c r="CV186" s="13" t="str">
        <f t="shared" si="196"/>
        <v/>
      </c>
      <c r="CW186" s="13" t="str">
        <f t="shared" si="196"/>
        <v/>
      </c>
      <c r="CX186" s="13" t="str">
        <f t="shared" si="196"/>
        <v/>
      </c>
      <c r="CY186" s="13" t="str">
        <f t="shared" si="196"/>
        <v/>
      </c>
      <c r="CZ186" s="13" t="str">
        <f t="shared" si="196"/>
        <v/>
      </c>
      <c r="DA186" s="13" t="str">
        <f t="shared" si="196"/>
        <v/>
      </c>
      <c r="DB186" s="13" t="str">
        <f t="shared" si="196"/>
        <v/>
      </c>
      <c r="DC186" s="13" t="str">
        <f t="shared" si="196"/>
        <v/>
      </c>
      <c r="DD186" s="13" t="str">
        <f t="shared" si="196"/>
        <v/>
      </c>
      <c r="DE186" s="13" t="str">
        <f t="shared" si="196"/>
        <v/>
      </c>
      <c r="DF186" s="13" t="str">
        <f t="shared" si="196"/>
        <v/>
      </c>
      <c r="DG186" s="13" t="str">
        <f t="shared" si="196"/>
        <v/>
      </c>
      <c r="DH186" s="13" t="str">
        <f t="shared" si="196"/>
        <v/>
      </c>
      <c r="DI186" s="13" t="str">
        <f t="shared" si="196"/>
        <v/>
      </c>
      <c r="DJ186" s="13" t="str">
        <f t="shared" si="196"/>
        <v/>
      </c>
      <c r="DK186" s="13" t="str">
        <f t="shared" si="196"/>
        <v/>
      </c>
      <c r="DL186" s="13" t="str">
        <f t="shared" si="196"/>
        <v/>
      </c>
      <c r="DM186" s="13" t="s">
        <v>25</v>
      </c>
      <c r="DN186" s="13" t="s">
        <v>25</v>
      </c>
      <c r="DO186" s="13" t="s">
        <v>25</v>
      </c>
      <c r="DP186" s="13" t="s">
        <v>25</v>
      </c>
      <c r="DQ186" s="13" t="s">
        <v>25</v>
      </c>
      <c r="DR186" s="13" t="s">
        <v>25</v>
      </c>
      <c r="DS186" s="13" t="s">
        <v>25</v>
      </c>
      <c r="DT186" s="13" t="s">
        <v>25</v>
      </c>
      <c r="DU186" s="13" t="s">
        <v>25</v>
      </c>
    </row>
    <row r="187" ht="15" customHeight="1" outlineLevel="1" spans="2:125">
      <c r="B187" s="10">
        <v>201712</v>
      </c>
      <c r="C187" s="13">
        <f t="shared" si="197"/>
        <v>0</v>
      </c>
      <c r="D187" s="13">
        <f t="shared" si="197"/>
        <v>1.65624826873003</v>
      </c>
      <c r="E187" s="13">
        <f t="shared" si="197"/>
        <v>0.922643344947735</v>
      </c>
      <c r="F187" s="13">
        <f t="shared" si="197"/>
        <v>1</v>
      </c>
      <c r="G187" s="13">
        <f t="shared" si="172"/>
        <v>1</v>
      </c>
      <c r="H187" s="13">
        <f t="shared" si="172"/>
        <v>1</v>
      </c>
      <c r="I187" s="13">
        <f t="shared" si="172"/>
        <v>1</v>
      </c>
      <c r="J187" s="13">
        <f t="shared" si="172"/>
        <v>1</v>
      </c>
      <c r="K187" s="13">
        <f t="shared" si="172"/>
        <v>1</v>
      </c>
      <c r="L187" s="13">
        <f t="shared" si="172"/>
        <v>1</v>
      </c>
      <c r="M187" s="13">
        <f t="shared" si="172"/>
        <v>1</v>
      </c>
      <c r="N187" s="13">
        <f t="shared" si="172"/>
        <v>1</v>
      </c>
      <c r="O187" s="13">
        <f t="shared" si="172"/>
        <v>1</v>
      </c>
      <c r="P187" s="13">
        <f t="shared" si="172"/>
        <v>1</v>
      </c>
      <c r="Q187" s="13">
        <f t="shared" si="172"/>
        <v>1</v>
      </c>
      <c r="R187" s="13">
        <f t="shared" si="172"/>
        <v>1</v>
      </c>
      <c r="S187" s="13">
        <f t="shared" si="172"/>
        <v>1</v>
      </c>
      <c r="T187" s="13">
        <f t="shared" si="172"/>
        <v>1</v>
      </c>
      <c r="U187" s="13">
        <f t="shared" si="172"/>
        <v>1</v>
      </c>
      <c r="V187" s="13">
        <f t="shared" si="172"/>
        <v>1</v>
      </c>
      <c r="W187" s="13">
        <f t="shared" si="172"/>
        <v>1</v>
      </c>
      <c r="X187" s="13">
        <f t="shared" si="172"/>
        <v>1</v>
      </c>
      <c r="Y187" s="13">
        <f t="shared" si="172"/>
        <v>1</v>
      </c>
      <c r="Z187" s="13">
        <f t="shared" si="172"/>
        <v>1</v>
      </c>
      <c r="AA187" s="13" t="str">
        <f t="shared" si="172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T187" s="10">
        <v>201712</v>
      </c>
      <c r="AU187" s="13">
        <f t="shared" si="198"/>
        <v>0</v>
      </c>
      <c r="AV187" s="13">
        <f t="shared" si="199"/>
        <v>0</v>
      </c>
      <c r="AW187" s="13">
        <f t="shared" si="200"/>
        <v>0</v>
      </c>
      <c r="AX187" s="13">
        <f t="shared" si="201"/>
        <v>0</v>
      </c>
      <c r="AY187" s="13">
        <f t="shared" si="173"/>
        <v>0</v>
      </c>
      <c r="AZ187" s="13">
        <f t="shared" si="174"/>
        <v>0</v>
      </c>
      <c r="BA187" s="13">
        <f t="shared" si="175"/>
        <v>0</v>
      </c>
      <c r="BB187" s="13">
        <f t="shared" si="176"/>
        <v>0</v>
      </c>
      <c r="BC187" s="13">
        <f t="shared" si="177"/>
        <v>0</v>
      </c>
      <c r="BD187" s="13">
        <f t="shared" si="178"/>
        <v>0</v>
      </c>
      <c r="BE187" s="13">
        <f t="shared" si="179"/>
        <v>0</v>
      </c>
      <c r="BF187" s="13">
        <f t="shared" si="180"/>
        <v>0</v>
      </c>
      <c r="BG187" s="13">
        <f t="shared" si="181"/>
        <v>0</v>
      </c>
      <c r="BH187" s="13">
        <f t="shared" si="182"/>
        <v>0</v>
      </c>
      <c r="BI187" s="13">
        <f t="shared" si="183"/>
        <v>0</v>
      </c>
      <c r="BJ187" s="13">
        <f t="shared" si="184"/>
        <v>0</v>
      </c>
      <c r="BK187" s="13">
        <f t="shared" si="185"/>
        <v>0</v>
      </c>
      <c r="BL187" s="13">
        <f t="shared" si="186"/>
        <v>0</v>
      </c>
      <c r="BM187" s="13">
        <f t="shared" si="187"/>
        <v>0</v>
      </c>
      <c r="BN187" s="13">
        <f t="shared" si="188"/>
        <v>0</v>
      </c>
      <c r="BO187" s="13">
        <f t="shared" si="189"/>
        <v>0</v>
      </c>
      <c r="BP187" s="13">
        <f t="shared" si="190"/>
        <v>0</v>
      </c>
      <c r="BQ187" s="13">
        <f t="shared" si="191"/>
        <v>0</v>
      </c>
      <c r="BR187" s="13">
        <f t="shared" si="192"/>
        <v>0</v>
      </c>
      <c r="BS187" s="13" t="str">
        <f t="shared" si="193"/>
        <v/>
      </c>
      <c r="BT187" s="13" t="s">
        <v>25</v>
      </c>
      <c r="BU187" s="13" t="s">
        <v>25</v>
      </c>
      <c r="BV187" s="13" t="s">
        <v>25</v>
      </c>
      <c r="BW187" s="13" t="s">
        <v>25</v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L187" s="10">
        <v>201712</v>
      </c>
      <c r="CM187" s="13" t="str">
        <f t="shared" si="202"/>
        <v/>
      </c>
      <c r="CN187" s="13" t="str">
        <f t="shared" si="202"/>
        <v/>
      </c>
      <c r="CO187" s="13" t="str">
        <f t="shared" si="202"/>
        <v/>
      </c>
      <c r="CP187" s="13" t="str">
        <f t="shared" si="202"/>
        <v/>
      </c>
      <c r="CQ187" s="13" t="str">
        <f t="shared" si="196"/>
        <v/>
      </c>
      <c r="CR187" s="13" t="str">
        <f t="shared" si="196"/>
        <v/>
      </c>
      <c r="CS187" s="13" t="str">
        <f t="shared" si="196"/>
        <v/>
      </c>
      <c r="CT187" s="13" t="str">
        <f t="shared" si="196"/>
        <v/>
      </c>
      <c r="CU187" s="13" t="str">
        <f t="shared" si="196"/>
        <v/>
      </c>
      <c r="CV187" s="13" t="str">
        <f t="shared" si="196"/>
        <v/>
      </c>
      <c r="CW187" s="13" t="str">
        <f t="shared" si="196"/>
        <v/>
      </c>
      <c r="CX187" s="13" t="str">
        <f t="shared" si="196"/>
        <v/>
      </c>
      <c r="CY187" s="13" t="str">
        <f t="shared" si="196"/>
        <v/>
      </c>
      <c r="CZ187" s="13" t="str">
        <f t="shared" si="196"/>
        <v/>
      </c>
      <c r="DA187" s="13" t="str">
        <f t="shared" si="196"/>
        <v/>
      </c>
      <c r="DB187" s="13" t="str">
        <f t="shared" si="196"/>
        <v/>
      </c>
      <c r="DC187" s="13" t="str">
        <f t="shared" si="196"/>
        <v/>
      </c>
      <c r="DD187" s="13" t="str">
        <f t="shared" si="196"/>
        <v/>
      </c>
      <c r="DE187" s="13" t="str">
        <f t="shared" si="196"/>
        <v/>
      </c>
      <c r="DF187" s="13" t="str">
        <f t="shared" si="196"/>
        <v/>
      </c>
      <c r="DG187" s="13" t="str">
        <f t="shared" si="196"/>
        <v/>
      </c>
      <c r="DH187" s="13" t="str">
        <f t="shared" si="196"/>
        <v/>
      </c>
      <c r="DI187" s="13" t="str">
        <f t="shared" si="196"/>
        <v/>
      </c>
      <c r="DJ187" s="13" t="str">
        <f t="shared" si="196"/>
        <v/>
      </c>
      <c r="DK187" s="13" t="str">
        <f t="shared" si="196"/>
        <v/>
      </c>
      <c r="DL187" s="13" t="s">
        <v>25</v>
      </c>
      <c r="DM187" s="13" t="s">
        <v>25</v>
      </c>
      <c r="DN187" s="13" t="s">
        <v>25</v>
      </c>
      <c r="DO187" s="13" t="s">
        <v>25</v>
      </c>
      <c r="DP187" s="13" t="s">
        <v>25</v>
      </c>
      <c r="DQ187" s="13" t="s">
        <v>25</v>
      </c>
      <c r="DR187" s="13" t="s">
        <v>25</v>
      </c>
      <c r="DS187" s="13" t="s">
        <v>25</v>
      </c>
      <c r="DT187" s="13" t="s">
        <v>25</v>
      </c>
      <c r="DU187" s="13" t="s">
        <v>25</v>
      </c>
    </row>
    <row r="188" ht="15" customHeight="1" outlineLevel="1" spans="2:125">
      <c r="B188" s="10">
        <v>201803</v>
      </c>
      <c r="C188" s="13">
        <f t="shared" si="197"/>
        <v>49.3590715280449</v>
      </c>
      <c r="D188" s="13">
        <f t="shared" si="197"/>
        <v>0.709948998584958</v>
      </c>
      <c r="E188" s="13">
        <f t="shared" si="197"/>
        <v>1.00103646946471</v>
      </c>
      <c r="F188" s="13">
        <f t="shared" si="197"/>
        <v>1</v>
      </c>
      <c r="G188" s="13">
        <f t="shared" si="172"/>
        <v>0.999984980236599</v>
      </c>
      <c r="H188" s="13">
        <f t="shared" si="172"/>
        <v>1</v>
      </c>
      <c r="I188" s="13">
        <f t="shared" si="172"/>
        <v>1</v>
      </c>
      <c r="J188" s="13">
        <f t="shared" si="172"/>
        <v>1</v>
      </c>
      <c r="K188" s="13">
        <f t="shared" si="172"/>
        <v>1</v>
      </c>
      <c r="L188" s="13">
        <f t="shared" si="172"/>
        <v>1</v>
      </c>
      <c r="M188" s="13">
        <f t="shared" si="172"/>
        <v>1</v>
      </c>
      <c r="N188" s="13">
        <f t="shared" si="172"/>
        <v>1</v>
      </c>
      <c r="O188" s="13">
        <f t="shared" si="172"/>
        <v>1</v>
      </c>
      <c r="P188" s="13">
        <f t="shared" si="172"/>
        <v>1</v>
      </c>
      <c r="Q188" s="13">
        <f t="shared" si="172"/>
        <v>1</v>
      </c>
      <c r="R188" s="13">
        <f t="shared" si="172"/>
        <v>1</v>
      </c>
      <c r="S188" s="13">
        <f t="shared" si="172"/>
        <v>1</v>
      </c>
      <c r="T188" s="13">
        <f t="shared" si="172"/>
        <v>1</v>
      </c>
      <c r="U188" s="13">
        <f t="shared" si="172"/>
        <v>1</v>
      </c>
      <c r="V188" s="13">
        <f t="shared" si="172"/>
        <v>1</v>
      </c>
      <c r="W188" s="13">
        <f t="shared" si="172"/>
        <v>1</v>
      </c>
      <c r="X188" s="13">
        <f t="shared" si="172"/>
        <v>1</v>
      </c>
      <c r="Y188" s="13">
        <f t="shared" si="172"/>
        <v>1</v>
      </c>
      <c r="Z188" s="13" t="str">
        <f t="shared" si="172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T188" s="10">
        <v>201803</v>
      </c>
      <c r="AU188" s="13">
        <f t="shared" si="198"/>
        <v>0</v>
      </c>
      <c r="AV188" s="13">
        <f t="shared" si="199"/>
        <v>0</v>
      </c>
      <c r="AW188" s="13">
        <f t="shared" si="200"/>
        <v>0</v>
      </c>
      <c r="AX188" s="13">
        <f t="shared" si="201"/>
        <v>0</v>
      </c>
      <c r="AY188" s="13">
        <f t="shared" si="173"/>
        <v>0</v>
      </c>
      <c r="AZ188" s="13">
        <f t="shared" si="174"/>
        <v>0</v>
      </c>
      <c r="BA188" s="13">
        <f t="shared" si="175"/>
        <v>0</v>
      </c>
      <c r="BB188" s="13">
        <f t="shared" si="176"/>
        <v>0</v>
      </c>
      <c r="BC188" s="13">
        <f t="shared" si="177"/>
        <v>0</v>
      </c>
      <c r="BD188" s="13">
        <f t="shared" si="178"/>
        <v>0</v>
      </c>
      <c r="BE188" s="13">
        <f t="shared" si="179"/>
        <v>0</v>
      </c>
      <c r="BF188" s="13">
        <f t="shared" si="180"/>
        <v>0</v>
      </c>
      <c r="BG188" s="13">
        <f t="shared" si="181"/>
        <v>0</v>
      </c>
      <c r="BH188" s="13">
        <f t="shared" si="182"/>
        <v>0</v>
      </c>
      <c r="BI188" s="13">
        <f t="shared" si="183"/>
        <v>0</v>
      </c>
      <c r="BJ188" s="13">
        <f t="shared" si="184"/>
        <v>0</v>
      </c>
      <c r="BK188" s="13">
        <f t="shared" si="185"/>
        <v>0</v>
      </c>
      <c r="BL188" s="13">
        <f t="shared" si="186"/>
        <v>0</v>
      </c>
      <c r="BM188" s="13">
        <f t="shared" si="187"/>
        <v>0</v>
      </c>
      <c r="BN188" s="13">
        <f t="shared" si="188"/>
        <v>0</v>
      </c>
      <c r="BO188" s="13">
        <f t="shared" si="189"/>
        <v>0</v>
      </c>
      <c r="BP188" s="13">
        <f t="shared" si="190"/>
        <v>0</v>
      </c>
      <c r="BQ188" s="13">
        <f t="shared" si="191"/>
        <v>0</v>
      </c>
      <c r="BR188" s="13" t="str">
        <f t="shared" si="192"/>
        <v/>
      </c>
      <c r="BS188" s="13" t="s">
        <v>25</v>
      </c>
      <c r="BT188" s="13" t="s">
        <v>25</v>
      </c>
      <c r="BU188" s="13" t="s">
        <v>25</v>
      </c>
      <c r="BV188" s="13" t="s">
        <v>25</v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L188" s="10">
        <v>201803</v>
      </c>
      <c r="CM188" s="13" t="str">
        <f t="shared" si="202"/>
        <v/>
      </c>
      <c r="CN188" s="13" t="str">
        <f t="shared" si="202"/>
        <v/>
      </c>
      <c r="CO188" s="13" t="str">
        <f t="shared" si="202"/>
        <v/>
      </c>
      <c r="CP188" s="13" t="str">
        <f t="shared" si="202"/>
        <v/>
      </c>
      <c r="CQ188" s="13" t="str">
        <f t="shared" si="196"/>
        <v/>
      </c>
      <c r="CR188" s="13" t="str">
        <f t="shared" si="196"/>
        <v/>
      </c>
      <c r="CS188" s="13" t="str">
        <f t="shared" si="196"/>
        <v/>
      </c>
      <c r="CT188" s="13" t="str">
        <f t="shared" si="196"/>
        <v/>
      </c>
      <c r="CU188" s="13" t="str">
        <f t="shared" si="196"/>
        <v/>
      </c>
      <c r="CV188" s="13" t="str">
        <f t="shared" si="196"/>
        <v/>
      </c>
      <c r="CW188" s="13" t="str">
        <f t="shared" si="196"/>
        <v/>
      </c>
      <c r="CX188" s="13" t="str">
        <f t="shared" si="196"/>
        <v/>
      </c>
      <c r="CY188" s="13" t="str">
        <f t="shared" si="196"/>
        <v/>
      </c>
      <c r="CZ188" s="13" t="str">
        <f t="shared" si="196"/>
        <v/>
      </c>
      <c r="DA188" s="13" t="str">
        <f t="shared" si="196"/>
        <v/>
      </c>
      <c r="DB188" s="13" t="str">
        <f t="shared" si="196"/>
        <v/>
      </c>
      <c r="DC188" s="13" t="str">
        <f t="shared" si="196"/>
        <v/>
      </c>
      <c r="DD188" s="13" t="str">
        <f t="shared" si="196"/>
        <v/>
      </c>
      <c r="DE188" s="13" t="str">
        <f t="shared" si="196"/>
        <v/>
      </c>
      <c r="DF188" s="13" t="str">
        <f t="shared" si="196"/>
        <v/>
      </c>
      <c r="DG188" s="13" t="str">
        <f t="shared" si="196"/>
        <v/>
      </c>
      <c r="DH188" s="13" t="str">
        <f t="shared" si="196"/>
        <v/>
      </c>
      <c r="DI188" s="13" t="str">
        <f t="shared" si="196"/>
        <v/>
      </c>
      <c r="DJ188" s="13" t="str">
        <f t="shared" si="196"/>
        <v/>
      </c>
      <c r="DK188" s="13" t="s">
        <v>25</v>
      </c>
      <c r="DL188" s="13" t="s">
        <v>25</v>
      </c>
      <c r="DM188" s="13" t="s">
        <v>25</v>
      </c>
      <c r="DN188" s="13" t="s">
        <v>25</v>
      </c>
      <c r="DO188" s="13" t="s">
        <v>25</v>
      </c>
      <c r="DP188" s="13" t="s">
        <v>25</v>
      </c>
      <c r="DQ188" s="13" t="s">
        <v>25</v>
      </c>
      <c r="DR188" s="13" t="s">
        <v>25</v>
      </c>
      <c r="DS188" s="13" t="s">
        <v>25</v>
      </c>
      <c r="DT188" s="13" t="s">
        <v>25</v>
      </c>
      <c r="DU188" s="13" t="s">
        <v>25</v>
      </c>
    </row>
    <row r="189" ht="15" customHeight="1" outlineLevel="1" spans="2:125">
      <c r="B189" s="10">
        <v>201806</v>
      </c>
      <c r="C189" s="13">
        <f t="shared" si="197"/>
        <v>0.811635744314439</v>
      </c>
      <c r="D189" s="13">
        <f t="shared" si="197"/>
        <v>1.04622955809236</v>
      </c>
      <c r="E189" s="13">
        <f t="shared" si="197"/>
        <v>0.994886158454791</v>
      </c>
      <c r="F189" s="13">
        <f t="shared" si="197"/>
        <v>0.999373581113186</v>
      </c>
      <c r="G189" s="13">
        <f t="shared" si="172"/>
        <v>1</v>
      </c>
      <c r="H189" s="13">
        <f t="shared" si="172"/>
        <v>1.01686028715781</v>
      </c>
      <c r="I189" s="13">
        <f t="shared" si="172"/>
        <v>1</v>
      </c>
      <c r="J189" s="13">
        <f t="shared" si="172"/>
        <v>1</v>
      </c>
      <c r="K189" s="13">
        <f t="shared" si="172"/>
        <v>1</v>
      </c>
      <c r="L189" s="13">
        <f t="shared" si="172"/>
        <v>0.999994311461213</v>
      </c>
      <c r="M189" s="13">
        <f t="shared" si="172"/>
        <v>1</v>
      </c>
      <c r="N189" s="13">
        <f t="shared" si="172"/>
        <v>1</v>
      </c>
      <c r="O189" s="13">
        <f t="shared" si="172"/>
        <v>0.999998710773809</v>
      </c>
      <c r="P189" s="13">
        <f t="shared" si="172"/>
        <v>1</v>
      </c>
      <c r="Q189" s="13">
        <f t="shared" si="172"/>
        <v>0.999622782610732</v>
      </c>
      <c r="R189" s="13">
        <f t="shared" si="172"/>
        <v>1</v>
      </c>
      <c r="S189" s="13">
        <f t="shared" si="172"/>
        <v>1</v>
      </c>
      <c r="T189" s="13">
        <f t="shared" si="172"/>
        <v>1</v>
      </c>
      <c r="U189" s="13">
        <f t="shared" si="172"/>
        <v>1</v>
      </c>
      <c r="V189" s="13">
        <f t="shared" si="172"/>
        <v>1</v>
      </c>
      <c r="W189" s="13">
        <f t="shared" si="172"/>
        <v>1</v>
      </c>
      <c r="X189" s="13">
        <f t="shared" si="172"/>
        <v>1</v>
      </c>
      <c r="Y189" s="13" t="str">
        <f t="shared" si="172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T189" s="10">
        <v>201806</v>
      </c>
      <c r="AU189" s="13">
        <f t="shared" si="198"/>
        <v>0</v>
      </c>
      <c r="AV189" s="13">
        <f t="shared" si="199"/>
        <v>0</v>
      </c>
      <c r="AW189" s="13">
        <f t="shared" si="200"/>
        <v>0</v>
      </c>
      <c r="AX189" s="13">
        <f t="shared" si="201"/>
        <v>0</v>
      </c>
      <c r="AY189" s="13">
        <f t="shared" si="173"/>
        <v>0</v>
      </c>
      <c r="AZ189" s="13">
        <f t="shared" si="174"/>
        <v>0</v>
      </c>
      <c r="BA189" s="13">
        <f t="shared" si="175"/>
        <v>0</v>
      </c>
      <c r="BB189" s="13">
        <f t="shared" si="176"/>
        <v>0</v>
      </c>
      <c r="BC189" s="13">
        <f t="shared" si="177"/>
        <v>0</v>
      </c>
      <c r="BD189" s="13">
        <f t="shared" si="178"/>
        <v>0</v>
      </c>
      <c r="BE189" s="13">
        <f t="shared" si="179"/>
        <v>0</v>
      </c>
      <c r="BF189" s="13">
        <f t="shared" si="180"/>
        <v>0</v>
      </c>
      <c r="BG189" s="13">
        <f t="shared" si="181"/>
        <v>0</v>
      </c>
      <c r="BH189" s="13">
        <f t="shared" si="182"/>
        <v>0</v>
      </c>
      <c r="BI189" s="13">
        <f t="shared" si="183"/>
        <v>0</v>
      </c>
      <c r="BJ189" s="13">
        <f t="shared" si="184"/>
        <v>0</v>
      </c>
      <c r="BK189" s="13">
        <f t="shared" si="185"/>
        <v>0</v>
      </c>
      <c r="BL189" s="13">
        <f t="shared" si="186"/>
        <v>0</v>
      </c>
      <c r="BM189" s="13">
        <f t="shared" si="187"/>
        <v>0</v>
      </c>
      <c r="BN189" s="13">
        <f t="shared" si="188"/>
        <v>0</v>
      </c>
      <c r="BO189" s="13">
        <f t="shared" si="189"/>
        <v>0</v>
      </c>
      <c r="BP189" s="13">
        <f t="shared" si="190"/>
        <v>0</v>
      </c>
      <c r="BQ189" s="13" t="str">
        <f t="shared" si="191"/>
        <v/>
      </c>
      <c r="BR189" s="13" t="s">
        <v>25</v>
      </c>
      <c r="BS189" s="13" t="s">
        <v>25</v>
      </c>
      <c r="BT189" s="13" t="s">
        <v>25</v>
      </c>
      <c r="BU189" s="13" t="s">
        <v>25</v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L189" s="10">
        <v>201806</v>
      </c>
      <c r="CM189" s="13" t="str">
        <f t="shared" si="202"/>
        <v/>
      </c>
      <c r="CN189" s="13" t="str">
        <f t="shared" si="202"/>
        <v/>
      </c>
      <c r="CO189" s="13" t="str">
        <f t="shared" si="202"/>
        <v/>
      </c>
      <c r="CP189" s="13" t="str">
        <f t="shared" si="202"/>
        <v/>
      </c>
      <c r="CQ189" s="13" t="str">
        <f t="shared" si="196"/>
        <v/>
      </c>
      <c r="CR189" s="13" t="str">
        <f t="shared" si="196"/>
        <v/>
      </c>
      <c r="CS189" s="13" t="str">
        <f t="shared" si="196"/>
        <v/>
      </c>
      <c r="CT189" s="13" t="str">
        <f t="shared" si="196"/>
        <v/>
      </c>
      <c r="CU189" s="13" t="str">
        <f t="shared" si="196"/>
        <v/>
      </c>
      <c r="CV189" s="13" t="str">
        <f t="shared" si="196"/>
        <v/>
      </c>
      <c r="CW189" s="13" t="str">
        <f t="shared" si="196"/>
        <v/>
      </c>
      <c r="CX189" s="13" t="str">
        <f t="shared" si="196"/>
        <v/>
      </c>
      <c r="CY189" s="13" t="str">
        <f t="shared" si="196"/>
        <v/>
      </c>
      <c r="CZ189" s="13" t="str">
        <f t="shared" si="196"/>
        <v/>
      </c>
      <c r="DA189" s="13" t="str">
        <f t="shared" si="196"/>
        <v/>
      </c>
      <c r="DB189" s="13" t="str">
        <f t="shared" si="196"/>
        <v/>
      </c>
      <c r="DC189" s="13" t="str">
        <f t="shared" si="196"/>
        <v/>
      </c>
      <c r="DD189" s="13" t="str">
        <f t="shared" si="196"/>
        <v/>
      </c>
      <c r="DE189" s="13" t="str">
        <f t="shared" si="196"/>
        <v/>
      </c>
      <c r="DF189" s="13" t="str">
        <f t="shared" si="196"/>
        <v/>
      </c>
      <c r="DG189" s="13" t="str">
        <f t="shared" si="196"/>
        <v/>
      </c>
      <c r="DH189" s="13" t="str">
        <f t="shared" si="196"/>
        <v/>
      </c>
      <c r="DI189" s="13" t="str">
        <f t="shared" si="196"/>
        <v/>
      </c>
      <c r="DJ189" s="13" t="s">
        <v>25</v>
      </c>
      <c r="DK189" s="13" t="s">
        <v>25</v>
      </c>
      <c r="DL189" s="13" t="s">
        <v>25</v>
      </c>
      <c r="DM189" s="13" t="s">
        <v>25</v>
      </c>
      <c r="DN189" s="13" t="s">
        <v>25</v>
      </c>
      <c r="DO189" s="13" t="s">
        <v>25</v>
      </c>
      <c r="DP189" s="13" t="s">
        <v>25</v>
      </c>
      <c r="DQ189" s="13" t="s">
        <v>25</v>
      </c>
      <c r="DR189" s="13" t="s">
        <v>25</v>
      </c>
      <c r="DS189" s="13" t="s">
        <v>25</v>
      </c>
      <c r="DT189" s="13" t="s">
        <v>25</v>
      </c>
      <c r="DU189" s="13" t="s">
        <v>25</v>
      </c>
    </row>
    <row r="190" ht="15" customHeight="1" outlineLevel="1" spans="2:125">
      <c r="B190" s="10">
        <v>201809</v>
      </c>
      <c r="C190" s="13">
        <f t="shared" si="197"/>
        <v>0</v>
      </c>
      <c r="D190" s="13">
        <f t="shared" si="197"/>
        <v>1</v>
      </c>
      <c r="E190" s="13">
        <f t="shared" si="197"/>
        <v>1</v>
      </c>
      <c r="F190" s="13">
        <f t="shared" si="197"/>
        <v>1</v>
      </c>
      <c r="G190" s="13">
        <f t="shared" si="172"/>
        <v>1</v>
      </c>
      <c r="H190" s="13">
        <f t="shared" si="172"/>
        <v>1</v>
      </c>
      <c r="I190" s="13">
        <f t="shared" si="172"/>
        <v>1</v>
      </c>
      <c r="J190" s="13">
        <f t="shared" si="172"/>
        <v>1</v>
      </c>
      <c r="K190" s="13">
        <f t="shared" si="172"/>
        <v>1</v>
      </c>
      <c r="L190" s="13">
        <f t="shared" si="172"/>
        <v>1</v>
      </c>
      <c r="M190" s="13">
        <f t="shared" si="172"/>
        <v>1</v>
      </c>
      <c r="N190" s="13">
        <f t="shared" si="172"/>
        <v>1</v>
      </c>
      <c r="O190" s="13">
        <f t="shared" si="172"/>
        <v>1</v>
      </c>
      <c r="P190" s="13">
        <f t="shared" si="172"/>
        <v>1</v>
      </c>
      <c r="Q190" s="13">
        <f t="shared" si="172"/>
        <v>1</v>
      </c>
      <c r="R190" s="13">
        <f t="shared" si="172"/>
        <v>1</v>
      </c>
      <c r="S190" s="13">
        <f t="shared" si="172"/>
        <v>1</v>
      </c>
      <c r="T190" s="13">
        <f t="shared" si="172"/>
        <v>1</v>
      </c>
      <c r="U190" s="13">
        <f t="shared" si="172"/>
        <v>1</v>
      </c>
      <c r="V190" s="13">
        <f t="shared" si="172"/>
        <v>1</v>
      </c>
      <c r="W190" s="13">
        <f t="shared" si="172"/>
        <v>1</v>
      </c>
      <c r="X190" s="13" t="str">
        <f t="shared" si="172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T190" s="10">
        <v>201809</v>
      </c>
      <c r="AU190" s="13">
        <f t="shared" si="198"/>
        <v>0</v>
      </c>
      <c r="AV190" s="13">
        <f t="shared" si="199"/>
        <v>0</v>
      </c>
      <c r="AW190" s="13">
        <f t="shared" si="200"/>
        <v>0</v>
      </c>
      <c r="AX190" s="13">
        <f t="shared" si="201"/>
        <v>0</v>
      </c>
      <c r="AY190" s="13">
        <f t="shared" si="173"/>
        <v>0</v>
      </c>
      <c r="AZ190" s="13">
        <f t="shared" si="174"/>
        <v>0</v>
      </c>
      <c r="BA190" s="13">
        <f t="shared" si="175"/>
        <v>0</v>
      </c>
      <c r="BB190" s="13">
        <f t="shared" si="176"/>
        <v>0</v>
      </c>
      <c r="BC190" s="13">
        <f t="shared" si="177"/>
        <v>0</v>
      </c>
      <c r="BD190" s="13">
        <f t="shared" si="178"/>
        <v>0</v>
      </c>
      <c r="BE190" s="13">
        <f t="shared" si="179"/>
        <v>0</v>
      </c>
      <c r="BF190" s="13">
        <f t="shared" si="180"/>
        <v>0</v>
      </c>
      <c r="BG190" s="13">
        <f t="shared" si="181"/>
        <v>0</v>
      </c>
      <c r="BH190" s="13">
        <f t="shared" si="182"/>
        <v>0</v>
      </c>
      <c r="BI190" s="13">
        <f t="shared" si="183"/>
        <v>0</v>
      </c>
      <c r="BJ190" s="13">
        <f t="shared" si="184"/>
        <v>0</v>
      </c>
      <c r="BK190" s="13">
        <f t="shared" si="185"/>
        <v>0</v>
      </c>
      <c r="BL190" s="13">
        <f t="shared" si="186"/>
        <v>0</v>
      </c>
      <c r="BM190" s="13">
        <f t="shared" si="187"/>
        <v>0</v>
      </c>
      <c r="BN190" s="13">
        <f t="shared" si="188"/>
        <v>0</v>
      </c>
      <c r="BO190" s="13">
        <f t="shared" si="189"/>
        <v>0</v>
      </c>
      <c r="BP190" s="13" t="str">
        <f t="shared" si="190"/>
        <v/>
      </c>
      <c r="BQ190" s="13" t="s">
        <v>25</v>
      </c>
      <c r="BR190" s="13" t="s">
        <v>25</v>
      </c>
      <c r="BS190" s="13" t="s">
        <v>25</v>
      </c>
      <c r="BT190" s="13" t="s">
        <v>25</v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L190" s="10">
        <v>201809</v>
      </c>
      <c r="CM190" s="13" t="str">
        <f t="shared" si="202"/>
        <v/>
      </c>
      <c r="CN190" s="13" t="str">
        <f t="shared" si="202"/>
        <v/>
      </c>
      <c r="CO190" s="13" t="str">
        <f t="shared" si="202"/>
        <v/>
      </c>
      <c r="CP190" s="13" t="str">
        <f t="shared" si="202"/>
        <v/>
      </c>
      <c r="CQ190" s="13" t="str">
        <f t="shared" si="196"/>
        <v/>
      </c>
      <c r="CR190" s="13" t="str">
        <f t="shared" si="196"/>
        <v/>
      </c>
      <c r="CS190" s="13" t="str">
        <f t="shared" si="196"/>
        <v/>
      </c>
      <c r="CT190" s="13" t="str">
        <f t="shared" si="196"/>
        <v/>
      </c>
      <c r="CU190" s="13" t="str">
        <f t="shared" si="196"/>
        <v/>
      </c>
      <c r="CV190" s="13" t="str">
        <f t="shared" si="196"/>
        <v/>
      </c>
      <c r="CW190" s="13" t="str">
        <f t="shared" si="196"/>
        <v/>
      </c>
      <c r="CX190" s="13" t="str">
        <f t="shared" si="196"/>
        <v/>
      </c>
      <c r="CY190" s="13" t="str">
        <f t="shared" si="196"/>
        <v/>
      </c>
      <c r="CZ190" s="13" t="str">
        <f t="shared" si="196"/>
        <v/>
      </c>
      <c r="DA190" s="13" t="str">
        <f t="shared" si="196"/>
        <v/>
      </c>
      <c r="DB190" s="13" t="str">
        <f t="shared" si="196"/>
        <v/>
      </c>
      <c r="DC190" s="13" t="str">
        <f t="shared" si="196"/>
        <v/>
      </c>
      <c r="DD190" s="13" t="str">
        <f t="shared" si="196"/>
        <v/>
      </c>
      <c r="DE190" s="13" t="str">
        <f t="shared" si="196"/>
        <v/>
      </c>
      <c r="DF190" s="13" t="str">
        <f t="shared" si="196"/>
        <v/>
      </c>
      <c r="DG190" s="13" t="str">
        <f t="shared" si="196"/>
        <v/>
      </c>
      <c r="DH190" s="13" t="str">
        <f t="shared" si="196"/>
        <v/>
      </c>
      <c r="DI190" s="13" t="s">
        <v>25</v>
      </c>
      <c r="DJ190" s="13" t="s">
        <v>25</v>
      </c>
      <c r="DK190" s="13" t="s">
        <v>25</v>
      </c>
      <c r="DL190" s="13" t="s">
        <v>25</v>
      </c>
      <c r="DM190" s="13" t="s">
        <v>25</v>
      </c>
      <c r="DN190" s="13" t="s">
        <v>25</v>
      </c>
      <c r="DO190" s="13" t="s">
        <v>25</v>
      </c>
      <c r="DP190" s="13" t="s">
        <v>25</v>
      </c>
      <c r="DQ190" s="13" t="s">
        <v>25</v>
      </c>
      <c r="DR190" s="13" t="s">
        <v>25</v>
      </c>
      <c r="DS190" s="13" t="s">
        <v>25</v>
      </c>
      <c r="DT190" s="13" t="s">
        <v>25</v>
      </c>
      <c r="DU190" s="13" t="s">
        <v>25</v>
      </c>
    </row>
    <row r="191" ht="15" customHeight="1" outlineLevel="1" spans="2:125">
      <c r="B191" s="10">
        <v>201812</v>
      </c>
      <c r="C191" s="13">
        <f t="shared" si="197"/>
        <v>0</v>
      </c>
      <c r="D191" s="13">
        <f t="shared" si="197"/>
        <v>0</v>
      </c>
      <c r="E191" s="13">
        <f t="shared" si="197"/>
        <v>0</v>
      </c>
      <c r="F191" s="13">
        <f t="shared" si="197"/>
        <v>0</v>
      </c>
      <c r="G191" s="13">
        <f t="shared" si="172"/>
        <v>0</v>
      </c>
      <c r="H191" s="13">
        <f t="shared" si="172"/>
        <v>0</v>
      </c>
      <c r="I191" s="13">
        <f t="shared" si="172"/>
        <v>0</v>
      </c>
      <c r="J191" s="13">
        <f t="shared" si="172"/>
        <v>0</v>
      </c>
      <c r="K191" s="13">
        <f t="shared" si="172"/>
        <v>0</v>
      </c>
      <c r="L191" s="13">
        <f t="shared" si="172"/>
        <v>0</v>
      </c>
      <c r="M191" s="13">
        <f t="shared" si="172"/>
        <v>0</v>
      </c>
      <c r="N191" s="13">
        <f t="shared" si="172"/>
        <v>0</v>
      </c>
      <c r="O191" s="13">
        <f t="shared" si="172"/>
        <v>0</v>
      </c>
      <c r="P191" s="13">
        <f t="shared" si="172"/>
        <v>0</v>
      </c>
      <c r="Q191" s="13">
        <f t="shared" si="172"/>
        <v>0</v>
      </c>
      <c r="R191" s="13">
        <f t="shared" si="172"/>
        <v>0</v>
      </c>
      <c r="S191" s="13">
        <f t="shared" si="172"/>
        <v>0</v>
      </c>
      <c r="T191" s="13">
        <f t="shared" si="172"/>
        <v>0</v>
      </c>
      <c r="U191" s="13">
        <f t="shared" si="172"/>
        <v>0</v>
      </c>
      <c r="V191" s="13">
        <f t="shared" si="172"/>
        <v>0</v>
      </c>
      <c r="W191" s="13" t="str">
        <f t="shared" si="172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T191" s="10">
        <v>201812</v>
      </c>
      <c r="AU191" s="13">
        <f t="shared" si="198"/>
        <v>0</v>
      </c>
      <c r="AV191" s="13">
        <f t="shared" si="199"/>
        <v>0</v>
      </c>
      <c r="AW191" s="13">
        <f t="shared" si="200"/>
        <v>0</v>
      </c>
      <c r="AX191" s="13">
        <f t="shared" si="201"/>
        <v>0</v>
      </c>
      <c r="AY191" s="13">
        <f t="shared" si="173"/>
        <v>0</v>
      </c>
      <c r="AZ191" s="13">
        <f t="shared" si="174"/>
        <v>0</v>
      </c>
      <c r="BA191" s="13">
        <f t="shared" si="175"/>
        <v>0</v>
      </c>
      <c r="BB191" s="13">
        <f t="shared" si="176"/>
        <v>0</v>
      </c>
      <c r="BC191" s="13">
        <f t="shared" si="177"/>
        <v>0</v>
      </c>
      <c r="BD191" s="13">
        <f t="shared" si="178"/>
        <v>0</v>
      </c>
      <c r="BE191" s="13">
        <f t="shared" si="179"/>
        <v>0</v>
      </c>
      <c r="BF191" s="13">
        <f t="shared" si="180"/>
        <v>0</v>
      </c>
      <c r="BG191" s="13">
        <f t="shared" si="181"/>
        <v>0</v>
      </c>
      <c r="BH191" s="13">
        <f t="shared" si="182"/>
        <v>0</v>
      </c>
      <c r="BI191" s="13">
        <f t="shared" si="183"/>
        <v>0</v>
      </c>
      <c r="BJ191" s="13">
        <f t="shared" si="184"/>
        <v>0</v>
      </c>
      <c r="BK191" s="13">
        <f t="shared" si="185"/>
        <v>0</v>
      </c>
      <c r="BL191" s="13">
        <f t="shared" si="186"/>
        <v>0</v>
      </c>
      <c r="BM191" s="13">
        <f t="shared" si="187"/>
        <v>0</v>
      </c>
      <c r="BN191" s="13">
        <f t="shared" si="188"/>
        <v>0</v>
      </c>
      <c r="BO191" s="13" t="str">
        <f t="shared" si="189"/>
        <v/>
      </c>
      <c r="BP191" s="13" t="s">
        <v>25</v>
      </c>
      <c r="BQ191" s="13" t="s">
        <v>25</v>
      </c>
      <c r="BR191" s="13" t="s">
        <v>25</v>
      </c>
      <c r="BS191" s="13" t="s">
        <v>25</v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L191" s="10">
        <v>201812</v>
      </c>
      <c r="CM191" s="13" t="str">
        <f t="shared" si="202"/>
        <v/>
      </c>
      <c r="CN191" s="13" t="str">
        <f t="shared" si="202"/>
        <v/>
      </c>
      <c r="CO191" s="13" t="str">
        <f t="shared" si="202"/>
        <v/>
      </c>
      <c r="CP191" s="13" t="str">
        <f t="shared" si="202"/>
        <v/>
      </c>
      <c r="CQ191" s="13" t="str">
        <f t="shared" si="196"/>
        <v/>
      </c>
      <c r="CR191" s="13" t="str">
        <f t="shared" si="196"/>
        <v/>
      </c>
      <c r="CS191" s="13" t="str">
        <f t="shared" si="196"/>
        <v/>
      </c>
      <c r="CT191" s="13" t="str">
        <f t="shared" si="196"/>
        <v/>
      </c>
      <c r="CU191" s="13" t="str">
        <f t="shared" si="196"/>
        <v/>
      </c>
      <c r="CV191" s="13" t="str">
        <f t="shared" si="196"/>
        <v/>
      </c>
      <c r="CW191" s="13" t="str">
        <f t="shared" si="196"/>
        <v/>
      </c>
      <c r="CX191" s="13" t="str">
        <f t="shared" si="196"/>
        <v/>
      </c>
      <c r="CY191" s="13" t="str">
        <f t="shared" si="196"/>
        <v/>
      </c>
      <c r="CZ191" s="13" t="str">
        <f t="shared" si="196"/>
        <v/>
      </c>
      <c r="DA191" s="13" t="str">
        <f t="shared" si="196"/>
        <v/>
      </c>
      <c r="DB191" s="13" t="str">
        <f t="shared" si="196"/>
        <v/>
      </c>
      <c r="DC191" s="13" t="str">
        <f t="shared" si="196"/>
        <v/>
      </c>
      <c r="DD191" s="13" t="str">
        <f t="shared" si="196"/>
        <v/>
      </c>
      <c r="DE191" s="13" t="str">
        <f t="shared" si="196"/>
        <v/>
      </c>
      <c r="DF191" s="13" t="str">
        <f t="shared" si="196"/>
        <v/>
      </c>
      <c r="DG191" s="13" t="str">
        <f t="shared" si="196"/>
        <v/>
      </c>
      <c r="DH191" s="13" t="s">
        <v>25</v>
      </c>
      <c r="DI191" s="13" t="s">
        <v>25</v>
      </c>
      <c r="DJ191" s="13" t="s">
        <v>25</v>
      </c>
      <c r="DK191" s="13" t="s">
        <v>25</v>
      </c>
      <c r="DL191" s="13" t="s">
        <v>25</v>
      </c>
      <c r="DM191" s="13" t="s">
        <v>25</v>
      </c>
      <c r="DN191" s="13" t="s">
        <v>25</v>
      </c>
      <c r="DO191" s="13" t="s">
        <v>25</v>
      </c>
      <c r="DP191" s="13" t="s">
        <v>25</v>
      </c>
      <c r="DQ191" s="13" t="s">
        <v>25</v>
      </c>
      <c r="DR191" s="13" t="s">
        <v>25</v>
      </c>
      <c r="DS191" s="13" t="s">
        <v>25</v>
      </c>
      <c r="DT191" s="13" t="s">
        <v>25</v>
      </c>
      <c r="DU191" s="13" t="s">
        <v>25</v>
      </c>
    </row>
    <row r="192" ht="15" customHeight="1" outlineLevel="1" spans="2:125">
      <c r="B192" s="10">
        <v>201903</v>
      </c>
      <c r="C192" s="13">
        <f t="shared" si="197"/>
        <v>89.0567746649747</v>
      </c>
      <c r="D192" s="13">
        <f t="shared" si="197"/>
        <v>0.825785711888703</v>
      </c>
      <c r="E192" s="13">
        <f t="shared" si="197"/>
        <v>1.00098665440171</v>
      </c>
      <c r="F192" s="13">
        <f t="shared" si="197"/>
        <v>1</v>
      </c>
      <c r="G192" s="13">
        <f t="shared" si="172"/>
        <v>1</v>
      </c>
      <c r="H192" s="13">
        <f t="shared" si="172"/>
        <v>1</v>
      </c>
      <c r="I192" s="13">
        <f t="shared" si="172"/>
        <v>1</v>
      </c>
      <c r="J192" s="13">
        <f t="shared" si="172"/>
        <v>1</v>
      </c>
      <c r="K192" s="13">
        <f t="shared" si="172"/>
        <v>1</v>
      </c>
      <c r="L192" s="13">
        <f t="shared" si="172"/>
        <v>1</v>
      </c>
      <c r="M192" s="13">
        <f t="shared" si="172"/>
        <v>0.999982666181307</v>
      </c>
      <c r="N192" s="13">
        <f t="shared" si="172"/>
        <v>1</v>
      </c>
      <c r="O192" s="13">
        <f t="shared" si="172"/>
        <v>1</v>
      </c>
      <c r="P192" s="13">
        <f t="shared" si="172"/>
        <v>1</v>
      </c>
      <c r="Q192" s="13">
        <f t="shared" si="172"/>
        <v>1</v>
      </c>
      <c r="R192" s="13">
        <f t="shared" si="172"/>
        <v>1</v>
      </c>
      <c r="S192" s="13">
        <f t="shared" si="172"/>
        <v>1</v>
      </c>
      <c r="T192" s="13">
        <f t="shared" si="172"/>
        <v>1</v>
      </c>
      <c r="U192" s="13">
        <f t="shared" si="172"/>
        <v>1</v>
      </c>
      <c r="V192" s="13" t="str">
        <f t="shared" si="172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T192" s="10">
        <v>201903</v>
      </c>
      <c r="AU192" s="13">
        <f t="shared" si="198"/>
        <v>89.0568061788122</v>
      </c>
      <c r="AV192" s="13">
        <f t="shared" si="199"/>
        <v>0.825785856187841</v>
      </c>
      <c r="AW192" s="13">
        <f t="shared" si="200"/>
        <v>1.00098665420031</v>
      </c>
      <c r="AX192" s="13">
        <f t="shared" si="201"/>
        <v>1</v>
      </c>
      <c r="AY192" s="13">
        <f t="shared" si="173"/>
        <v>1</v>
      </c>
      <c r="AZ192" s="13">
        <f t="shared" si="174"/>
        <v>1</v>
      </c>
      <c r="BA192" s="13">
        <f t="shared" si="175"/>
        <v>1</v>
      </c>
      <c r="BB192" s="13">
        <f t="shared" si="176"/>
        <v>1</v>
      </c>
      <c r="BC192" s="13">
        <f t="shared" si="177"/>
        <v>1</v>
      </c>
      <c r="BD192" s="13">
        <f t="shared" si="178"/>
        <v>1</v>
      </c>
      <c r="BE192" s="13">
        <f t="shared" si="179"/>
        <v>1</v>
      </c>
      <c r="BF192" s="13">
        <f t="shared" si="180"/>
        <v>1</v>
      </c>
      <c r="BG192" s="13">
        <f t="shared" si="181"/>
        <v>1</v>
      </c>
      <c r="BH192" s="13">
        <f t="shared" si="182"/>
        <v>1</v>
      </c>
      <c r="BI192" s="13">
        <f t="shared" si="183"/>
        <v>1</v>
      </c>
      <c r="BJ192" s="13">
        <f t="shared" si="184"/>
        <v>1</v>
      </c>
      <c r="BK192" s="13">
        <f t="shared" si="185"/>
        <v>1</v>
      </c>
      <c r="BL192" s="13">
        <f t="shared" si="186"/>
        <v>1</v>
      </c>
      <c r="BM192" s="13">
        <f t="shared" si="187"/>
        <v>1</v>
      </c>
      <c r="BN192" s="13" t="str">
        <f t="shared" si="188"/>
        <v/>
      </c>
      <c r="BO192" s="13" t="s">
        <v>25</v>
      </c>
      <c r="BP192" s="13" t="s">
        <v>25</v>
      </c>
      <c r="BQ192" s="13" t="s">
        <v>25</v>
      </c>
      <c r="BR192" s="13" t="s">
        <v>25</v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L192" s="10">
        <v>201903</v>
      </c>
      <c r="CM192" s="13" t="str">
        <f t="shared" si="202"/>
        <v/>
      </c>
      <c r="CN192" s="13" t="str">
        <f t="shared" si="202"/>
        <v/>
      </c>
      <c r="CO192" s="13" t="str">
        <f t="shared" si="202"/>
        <v/>
      </c>
      <c r="CP192" s="13" t="str">
        <f t="shared" si="202"/>
        <v/>
      </c>
      <c r="CQ192" s="13" t="str">
        <f t="shared" si="196"/>
        <v/>
      </c>
      <c r="CR192" s="13" t="str">
        <f t="shared" si="196"/>
        <v/>
      </c>
      <c r="CS192" s="13" t="str">
        <f t="shared" si="196"/>
        <v/>
      </c>
      <c r="CT192" s="13" t="str">
        <f t="shared" si="196"/>
        <v/>
      </c>
      <c r="CU192" s="13" t="str">
        <f t="shared" si="196"/>
        <v/>
      </c>
      <c r="CV192" s="13" t="str">
        <f t="shared" si="196"/>
        <v/>
      </c>
      <c r="CW192" s="13" t="str">
        <f t="shared" si="196"/>
        <v/>
      </c>
      <c r="CX192" s="13" t="str">
        <f t="shared" si="196"/>
        <v/>
      </c>
      <c r="CY192" s="13" t="str">
        <f t="shared" si="196"/>
        <v/>
      </c>
      <c r="CZ192" s="13" t="str">
        <f t="shared" si="196"/>
        <v/>
      </c>
      <c r="DA192" s="13" t="str">
        <f t="shared" si="196"/>
        <v/>
      </c>
      <c r="DB192" s="13" t="str">
        <f t="shared" si="196"/>
        <v/>
      </c>
      <c r="DC192" s="13" t="str">
        <f t="shared" si="196"/>
        <v/>
      </c>
      <c r="DD192" s="13" t="str">
        <f t="shared" si="196"/>
        <v/>
      </c>
      <c r="DE192" s="13" t="str">
        <f t="shared" si="196"/>
        <v/>
      </c>
      <c r="DF192" s="13" t="str">
        <f t="shared" si="196"/>
        <v/>
      </c>
      <c r="DG192" s="13" t="s">
        <v>25</v>
      </c>
      <c r="DH192" s="13" t="s">
        <v>25</v>
      </c>
      <c r="DI192" s="13" t="s">
        <v>25</v>
      </c>
      <c r="DJ192" s="13" t="s">
        <v>25</v>
      </c>
      <c r="DK192" s="13" t="s">
        <v>25</v>
      </c>
      <c r="DL192" s="13" t="s">
        <v>25</v>
      </c>
      <c r="DM192" s="13" t="s">
        <v>25</v>
      </c>
      <c r="DN192" s="13" t="s">
        <v>25</v>
      </c>
      <c r="DO192" s="13" t="s">
        <v>25</v>
      </c>
      <c r="DP192" s="13" t="s">
        <v>25</v>
      </c>
      <c r="DQ192" s="13" t="s">
        <v>25</v>
      </c>
      <c r="DR192" s="13" t="s">
        <v>25</v>
      </c>
      <c r="DS192" s="13" t="s">
        <v>25</v>
      </c>
      <c r="DT192" s="13" t="s">
        <v>25</v>
      </c>
      <c r="DU192" s="13" t="s">
        <v>25</v>
      </c>
    </row>
    <row r="193" ht="15" customHeight="1" outlineLevel="1" spans="2:125">
      <c r="B193" s="10">
        <v>201906</v>
      </c>
      <c r="C193" s="13">
        <f t="shared" si="197"/>
        <v>0.933680597766784</v>
      </c>
      <c r="D193" s="13">
        <f t="shared" si="197"/>
        <v>0.998191230618554</v>
      </c>
      <c r="E193" s="13">
        <f t="shared" si="197"/>
        <v>1</v>
      </c>
      <c r="F193" s="13">
        <f t="shared" si="197"/>
        <v>1</v>
      </c>
      <c r="G193" s="13">
        <f t="shared" si="172"/>
        <v>1</v>
      </c>
      <c r="H193" s="13">
        <f t="shared" si="172"/>
        <v>0.999858704797763</v>
      </c>
      <c r="I193" s="13">
        <f t="shared" si="172"/>
        <v>1</v>
      </c>
      <c r="J193" s="13">
        <f t="shared" si="172"/>
        <v>1</v>
      </c>
      <c r="K193" s="13">
        <f t="shared" si="172"/>
        <v>1</v>
      </c>
      <c r="L193" s="13">
        <f t="shared" si="172"/>
        <v>1</v>
      </c>
      <c r="M193" s="13">
        <f t="shared" si="172"/>
        <v>0.999642281728846</v>
      </c>
      <c r="N193" s="13">
        <f t="shared" si="172"/>
        <v>1</v>
      </c>
      <c r="O193" s="13">
        <f t="shared" si="172"/>
        <v>1</v>
      </c>
      <c r="P193" s="13">
        <f t="shared" si="172"/>
        <v>1</v>
      </c>
      <c r="Q193" s="13">
        <f t="shared" si="172"/>
        <v>1</v>
      </c>
      <c r="R193" s="13">
        <f t="shared" si="172"/>
        <v>1</v>
      </c>
      <c r="S193" s="13">
        <f t="shared" si="172"/>
        <v>1</v>
      </c>
      <c r="T193" s="13">
        <f t="shared" si="172"/>
        <v>1</v>
      </c>
      <c r="U193" s="13" t="str">
        <f t="shared" si="172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T193" s="10">
        <v>201906</v>
      </c>
      <c r="AU193" s="13">
        <f t="shared" si="198"/>
        <v>0.933789353175711</v>
      </c>
      <c r="AV193" s="13">
        <f t="shared" si="199"/>
        <v>0.998192834340579</v>
      </c>
      <c r="AW193" s="13">
        <f t="shared" si="200"/>
        <v>1</v>
      </c>
      <c r="AX193" s="13">
        <f t="shared" si="201"/>
        <v>1</v>
      </c>
      <c r="AY193" s="13">
        <f t="shared" si="173"/>
        <v>1</v>
      </c>
      <c r="AZ193" s="13">
        <f t="shared" si="174"/>
        <v>0.999858830484586</v>
      </c>
      <c r="BA193" s="13">
        <f t="shared" si="175"/>
        <v>1</v>
      </c>
      <c r="BB193" s="13">
        <f t="shared" si="176"/>
        <v>1</v>
      </c>
      <c r="BC193" s="13">
        <f t="shared" si="177"/>
        <v>1</v>
      </c>
      <c r="BD193" s="13">
        <f t="shared" si="178"/>
        <v>1</v>
      </c>
      <c r="BE193" s="13">
        <f t="shared" si="179"/>
        <v>1</v>
      </c>
      <c r="BF193" s="13">
        <f t="shared" si="180"/>
        <v>1</v>
      </c>
      <c r="BG193" s="13">
        <f t="shared" si="181"/>
        <v>1</v>
      </c>
      <c r="BH193" s="13">
        <f t="shared" si="182"/>
        <v>1</v>
      </c>
      <c r="BI193" s="13">
        <f t="shared" si="183"/>
        <v>1</v>
      </c>
      <c r="BJ193" s="13">
        <f t="shared" si="184"/>
        <v>1</v>
      </c>
      <c r="BK193" s="13">
        <f t="shared" si="185"/>
        <v>1</v>
      </c>
      <c r="BL193" s="13">
        <f t="shared" si="186"/>
        <v>1</v>
      </c>
      <c r="BM193" s="13" t="str">
        <f t="shared" si="187"/>
        <v/>
      </c>
      <c r="BN193" s="13" t="s">
        <v>25</v>
      </c>
      <c r="BO193" s="13" t="s">
        <v>25</v>
      </c>
      <c r="BP193" s="13" t="s">
        <v>25</v>
      </c>
      <c r="BQ193" s="13" t="s">
        <v>25</v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L193" s="10">
        <v>201906</v>
      </c>
      <c r="CM193" s="13" t="str">
        <f t="shared" si="202"/>
        <v/>
      </c>
      <c r="CN193" s="13" t="str">
        <f t="shared" si="202"/>
        <v/>
      </c>
      <c r="CO193" s="13" t="str">
        <f t="shared" si="202"/>
        <v/>
      </c>
      <c r="CP193" s="13" t="str">
        <f t="shared" si="202"/>
        <v/>
      </c>
      <c r="CQ193" s="13" t="str">
        <f t="shared" si="196"/>
        <v/>
      </c>
      <c r="CR193" s="13" t="str">
        <f t="shared" si="196"/>
        <v/>
      </c>
      <c r="CS193" s="13" t="str">
        <f t="shared" si="196"/>
        <v/>
      </c>
      <c r="CT193" s="13" t="str">
        <f t="shared" si="196"/>
        <v/>
      </c>
      <c r="CU193" s="13" t="str">
        <f t="shared" si="196"/>
        <v/>
      </c>
      <c r="CV193" s="13" t="str">
        <f t="shared" si="196"/>
        <v/>
      </c>
      <c r="CW193" s="13" t="str">
        <f t="shared" si="196"/>
        <v/>
      </c>
      <c r="CX193" s="13" t="str">
        <f t="shared" si="196"/>
        <v/>
      </c>
      <c r="CY193" s="13" t="str">
        <f t="shared" si="196"/>
        <v/>
      </c>
      <c r="CZ193" s="13" t="str">
        <f t="shared" si="196"/>
        <v/>
      </c>
      <c r="DA193" s="13" t="str">
        <f t="shared" si="196"/>
        <v/>
      </c>
      <c r="DB193" s="13" t="str">
        <f t="shared" si="196"/>
        <v/>
      </c>
      <c r="DC193" s="13" t="str">
        <f t="shared" si="196"/>
        <v/>
      </c>
      <c r="DD193" s="13" t="str">
        <f t="shared" si="196"/>
        <v/>
      </c>
      <c r="DE193" s="13" t="str">
        <f t="shared" si="196"/>
        <v/>
      </c>
      <c r="DF193" s="13" t="s">
        <v>25</v>
      </c>
      <c r="DG193" s="13" t="s">
        <v>25</v>
      </c>
      <c r="DH193" s="13" t="s">
        <v>25</v>
      </c>
      <c r="DI193" s="13" t="s">
        <v>25</v>
      </c>
      <c r="DJ193" s="13" t="s">
        <v>25</v>
      </c>
      <c r="DK193" s="13" t="s">
        <v>25</v>
      </c>
      <c r="DL193" s="13" t="s">
        <v>25</v>
      </c>
      <c r="DM193" s="13" t="s">
        <v>25</v>
      </c>
      <c r="DN193" s="13" t="s">
        <v>25</v>
      </c>
      <c r="DO193" s="13" t="s">
        <v>25</v>
      </c>
      <c r="DP193" s="13" t="s">
        <v>25</v>
      </c>
      <c r="DQ193" s="13" t="s">
        <v>25</v>
      </c>
      <c r="DR193" s="13" t="s">
        <v>25</v>
      </c>
      <c r="DS193" s="13" t="s">
        <v>25</v>
      </c>
      <c r="DT193" s="13" t="s">
        <v>25</v>
      </c>
      <c r="DU193" s="13" t="s">
        <v>25</v>
      </c>
    </row>
    <row r="194" ht="15" customHeight="1" outlineLevel="1" spans="2:125">
      <c r="B194" s="10">
        <v>201909</v>
      </c>
      <c r="C194" s="13">
        <f t="shared" si="197"/>
        <v>0.622662872799726</v>
      </c>
      <c r="D194" s="13">
        <f t="shared" si="197"/>
        <v>1.03226542135592</v>
      </c>
      <c r="E194" s="13">
        <f t="shared" si="197"/>
        <v>1</v>
      </c>
      <c r="F194" s="13">
        <f t="shared" si="197"/>
        <v>1</v>
      </c>
      <c r="G194" s="13">
        <f t="shared" si="172"/>
        <v>1</v>
      </c>
      <c r="H194" s="13">
        <f t="shared" si="172"/>
        <v>1</v>
      </c>
      <c r="I194" s="13">
        <f t="shared" si="172"/>
        <v>1</v>
      </c>
      <c r="J194" s="13">
        <f t="shared" si="172"/>
        <v>1</v>
      </c>
      <c r="K194" s="13">
        <f t="shared" si="172"/>
        <v>1</v>
      </c>
      <c r="L194" s="13">
        <f t="shared" si="172"/>
        <v>1</v>
      </c>
      <c r="M194" s="13">
        <f t="shared" si="172"/>
        <v>1</v>
      </c>
      <c r="N194" s="13">
        <f t="shared" si="172"/>
        <v>1</v>
      </c>
      <c r="O194" s="13">
        <f t="shared" si="172"/>
        <v>1</v>
      </c>
      <c r="P194" s="13">
        <f t="shared" si="172"/>
        <v>1</v>
      </c>
      <c r="Q194" s="13">
        <f t="shared" si="172"/>
        <v>1</v>
      </c>
      <c r="R194" s="13">
        <f t="shared" si="172"/>
        <v>1</v>
      </c>
      <c r="S194" s="13">
        <f t="shared" si="172"/>
        <v>1</v>
      </c>
      <c r="T194" s="13" t="str">
        <f t="shared" si="172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T194" s="10">
        <v>201909</v>
      </c>
      <c r="AU194" s="13">
        <f t="shared" si="198"/>
        <v>0.622662788653713</v>
      </c>
      <c r="AV194" s="13">
        <f t="shared" si="199"/>
        <v>1.03226542614137</v>
      </c>
      <c r="AW194" s="13">
        <f t="shared" si="200"/>
        <v>1</v>
      </c>
      <c r="AX194" s="13">
        <f t="shared" si="201"/>
        <v>1</v>
      </c>
      <c r="AY194" s="13">
        <f t="shared" si="173"/>
        <v>1</v>
      </c>
      <c r="AZ194" s="13">
        <f t="shared" si="174"/>
        <v>1</v>
      </c>
      <c r="BA194" s="13">
        <f t="shared" si="175"/>
        <v>1</v>
      </c>
      <c r="BB194" s="13">
        <f t="shared" si="176"/>
        <v>1</v>
      </c>
      <c r="BC194" s="13">
        <f t="shared" si="177"/>
        <v>1</v>
      </c>
      <c r="BD194" s="13">
        <f t="shared" si="178"/>
        <v>1</v>
      </c>
      <c r="BE194" s="13">
        <f t="shared" si="179"/>
        <v>1</v>
      </c>
      <c r="BF194" s="13">
        <f t="shared" si="180"/>
        <v>1</v>
      </c>
      <c r="BG194" s="13">
        <f t="shared" si="181"/>
        <v>1</v>
      </c>
      <c r="BH194" s="13">
        <f t="shared" si="182"/>
        <v>1</v>
      </c>
      <c r="BI194" s="13">
        <f t="shared" si="183"/>
        <v>1</v>
      </c>
      <c r="BJ194" s="13">
        <f t="shared" si="184"/>
        <v>1</v>
      </c>
      <c r="BK194" s="13">
        <f t="shared" si="185"/>
        <v>1</v>
      </c>
      <c r="BL194" s="13" t="str">
        <f t="shared" si="186"/>
        <v/>
      </c>
      <c r="BM194" s="13" t="s">
        <v>25</v>
      </c>
      <c r="BN194" s="13" t="s">
        <v>25</v>
      </c>
      <c r="BO194" s="13" t="s">
        <v>25</v>
      </c>
      <c r="BP194" s="13" t="s">
        <v>25</v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L194" s="10">
        <v>201909</v>
      </c>
      <c r="CM194" s="13" t="str">
        <f t="shared" si="202"/>
        <v/>
      </c>
      <c r="CN194" s="13" t="str">
        <f t="shared" si="202"/>
        <v/>
      </c>
      <c r="CO194" s="13" t="str">
        <f t="shared" si="202"/>
        <v/>
      </c>
      <c r="CP194" s="13" t="str">
        <f t="shared" si="202"/>
        <v/>
      </c>
      <c r="CQ194" s="13" t="str">
        <f t="shared" si="196"/>
        <v/>
      </c>
      <c r="CR194" s="13" t="str">
        <f t="shared" si="196"/>
        <v/>
      </c>
      <c r="CS194" s="13" t="str">
        <f t="shared" si="196"/>
        <v/>
      </c>
      <c r="CT194" s="13" t="str">
        <f t="shared" si="196"/>
        <v/>
      </c>
      <c r="CU194" s="13" t="str">
        <f t="shared" si="196"/>
        <v/>
      </c>
      <c r="CV194" s="13" t="str">
        <f t="shared" si="196"/>
        <v/>
      </c>
      <c r="CW194" s="13" t="str">
        <f t="shared" si="196"/>
        <v/>
      </c>
      <c r="CX194" s="13" t="str">
        <f t="shared" si="196"/>
        <v/>
      </c>
      <c r="CY194" s="13" t="str">
        <f t="shared" si="196"/>
        <v/>
      </c>
      <c r="CZ194" s="13" t="str">
        <f t="shared" si="196"/>
        <v/>
      </c>
      <c r="DA194" s="13" t="str">
        <f t="shared" si="196"/>
        <v/>
      </c>
      <c r="DB194" s="13" t="str">
        <f t="shared" si="196"/>
        <v/>
      </c>
      <c r="DC194" s="13" t="str">
        <f t="shared" si="196"/>
        <v/>
      </c>
      <c r="DD194" s="13" t="str">
        <f t="shared" si="196"/>
        <v/>
      </c>
      <c r="DE194" s="13" t="s">
        <v>25</v>
      </c>
      <c r="DF194" s="13" t="s">
        <v>25</v>
      </c>
      <c r="DG194" s="13" t="s">
        <v>25</v>
      </c>
      <c r="DH194" s="13" t="s">
        <v>25</v>
      </c>
      <c r="DI194" s="13" t="s">
        <v>25</v>
      </c>
      <c r="DJ194" s="13" t="s">
        <v>25</v>
      </c>
      <c r="DK194" s="13" t="s">
        <v>25</v>
      </c>
      <c r="DL194" s="13" t="s">
        <v>25</v>
      </c>
      <c r="DM194" s="13" t="s">
        <v>25</v>
      </c>
      <c r="DN194" s="13" t="s">
        <v>25</v>
      </c>
      <c r="DO194" s="13" t="s">
        <v>25</v>
      </c>
      <c r="DP194" s="13" t="s">
        <v>25</v>
      </c>
      <c r="DQ194" s="13" t="s">
        <v>25</v>
      </c>
      <c r="DR194" s="13" t="s">
        <v>25</v>
      </c>
      <c r="DS194" s="13" t="s">
        <v>25</v>
      </c>
      <c r="DT194" s="13" t="s">
        <v>25</v>
      </c>
      <c r="DU194" s="13" t="s">
        <v>25</v>
      </c>
    </row>
    <row r="195" ht="15" customHeight="1" outlineLevel="1" spans="2:125">
      <c r="B195" s="10">
        <v>201912</v>
      </c>
      <c r="C195" s="13">
        <f t="shared" si="197"/>
        <v>1</v>
      </c>
      <c r="D195" s="13">
        <f t="shared" si="197"/>
        <v>1</v>
      </c>
      <c r="E195" s="13">
        <f t="shared" si="197"/>
        <v>1</v>
      </c>
      <c r="F195" s="13">
        <f t="shared" si="197"/>
        <v>1</v>
      </c>
      <c r="G195" s="13">
        <f t="shared" si="172"/>
        <v>1</v>
      </c>
      <c r="H195" s="13">
        <f t="shared" si="172"/>
        <v>1</v>
      </c>
      <c r="I195" s="13">
        <f t="shared" si="172"/>
        <v>1</v>
      </c>
      <c r="J195" s="13">
        <f t="shared" si="172"/>
        <v>1</v>
      </c>
      <c r="K195" s="13">
        <f t="shared" si="172"/>
        <v>1</v>
      </c>
      <c r="L195" s="13">
        <f t="shared" si="172"/>
        <v>1</v>
      </c>
      <c r="M195" s="13">
        <f t="shared" si="172"/>
        <v>1</v>
      </c>
      <c r="N195" s="13">
        <f t="shared" si="172"/>
        <v>1</v>
      </c>
      <c r="O195" s="13">
        <f t="shared" si="172"/>
        <v>1</v>
      </c>
      <c r="P195" s="13">
        <f t="shared" si="172"/>
        <v>1</v>
      </c>
      <c r="Q195" s="13">
        <f t="shared" si="172"/>
        <v>1</v>
      </c>
      <c r="R195" s="13">
        <f t="shared" si="172"/>
        <v>1</v>
      </c>
      <c r="S195" s="13" t="str">
        <f t="shared" si="172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T195" s="10">
        <v>201912</v>
      </c>
      <c r="AU195" s="13">
        <f t="shared" si="198"/>
        <v>1</v>
      </c>
      <c r="AV195" s="13">
        <f t="shared" si="199"/>
        <v>1</v>
      </c>
      <c r="AW195" s="13">
        <f t="shared" si="200"/>
        <v>1</v>
      </c>
      <c r="AX195" s="13">
        <f t="shared" si="201"/>
        <v>1</v>
      </c>
      <c r="AY195" s="13">
        <f t="shared" si="173"/>
        <v>1</v>
      </c>
      <c r="AZ195" s="13">
        <f t="shared" si="174"/>
        <v>1</v>
      </c>
      <c r="BA195" s="13">
        <f t="shared" si="175"/>
        <v>1</v>
      </c>
      <c r="BB195" s="13">
        <f t="shared" si="176"/>
        <v>1</v>
      </c>
      <c r="BC195" s="13">
        <f t="shared" si="177"/>
        <v>1</v>
      </c>
      <c r="BD195" s="13">
        <f t="shared" si="178"/>
        <v>1</v>
      </c>
      <c r="BE195" s="13">
        <f t="shared" si="179"/>
        <v>1</v>
      </c>
      <c r="BF195" s="13">
        <f t="shared" si="180"/>
        <v>1</v>
      </c>
      <c r="BG195" s="13">
        <f t="shared" si="181"/>
        <v>1</v>
      </c>
      <c r="BH195" s="13">
        <f t="shared" si="182"/>
        <v>1</v>
      </c>
      <c r="BI195" s="13">
        <f t="shared" si="183"/>
        <v>1</v>
      </c>
      <c r="BJ195" s="13">
        <f t="shared" si="184"/>
        <v>1</v>
      </c>
      <c r="BK195" s="13" t="str">
        <f t="shared" si="185"/>
        <v/>
      </c>
      <c r="BL195" s="13" t="s">
        <v>25</v>
      </c>
      <c r="BM195" s="13" t="s">
        <v>25</v>
      </c>
      <c r="BN195" s="13" t="s">
        <v>25</v>
      </c>
      <c r="BO195" s="13" t="s">
        <v>25</v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L195" s="10">
        <v>201912</v>
      </c>
      <c r="CM195" s="13" t="str">
        <f t="shared" si="202"/>
        <v/>
      </c>
      <c r="CN195" s="13" t="str">
        <f t="shared" si="202"/>
        <v/>
      </c>
      <c r="CO195" s="13" t="str">
        <f t="shared" si="202"/>
        <v/>
      </c>
      <c r="CP195" s="13" t="str">
        <f t="shared" si="202"/>
        <v/>
      </c>
      <c r="CQ195" s="13" t="str">
        <f t="shared" si="196"/>
        <v/>
      </c>
      <c r="CR195" s="13" t="str">
        <f t="shared" si="196"/>
        <v/>
      </c>
      <c r="CS195" s="13" t="str">
        <f t="shared" si="196"/>
        <v/>
      </c>
      <c r="CT195" s="13" t="str">
        <f t="shared" si="196"/>
        <v/>
      </c>
      <c r="CU195" s="13" t="str">
        <f t="shared" si="196"/>
        <v/>
      </c>
      <c r="CV195" s="13" t="str">
        <f t="shared" si="196"/>
        <v/>
      </c>
      <c r="CW195" s="13" t="str">
        <f t="shared" si="196"/>
        <v/>
      </c>
      <c r="CX195" s="13" t="str">
        <f t="shared" si="196"/>
        <v/>
      </c>
      <c r="CY195" s="13" t="str">
        <f t="shared" si="196"/>
        <v/>
      </c>
      <c r="CZ195" s="13" t="str">
        <f t="shared" si="196"/>
        <v/>
      </c>
      <c r="DA195" s="13" t="str">
        <f t="shared" si="196"/>
        <v/>
      </c>
      <c r="DB195" s="13" t="str">
        <f t="shared" si="196"/>
        <v/>
      </c>
      <c r="DC195" s="13" t="str">
        <f t="shared" si="196"/>
        <v/>
      </c>
      <c r="DD195" s="13" t="s">
        <v>25</v>
      </c>
      <c r="DE195" s="13" t="s">
        <v>25</v>
      </c>
      <c r="DF195" s="13" t="s">
        <v>25</v>
      </c>
      <c r="DG195" s="13" t="s">
        <v>25</v>
      </c>
      <c r="DH195" s="13" t="s">
        <v>25</v>
      </c>
      <c r="DI195" s="13" t="s">
        <v>25</v>
      </c>
      <c r="DJ195" s="13" t="s">
        <v>25</v>
      </c>
      <c r="DK195" s="13" t="s">
        <v>25</v>
      </c>
      <c r="DL195" s="13" t="s">
        <v>25</v>
      </c>
      <c r="DM195" s="13" t="s">
        <v>25</v>
      </c>
      <c r="DN195" s="13" t="s">
        <v>25</v>
      </c>
      <c r="DO195" s="13" t="s">
        <v>25</v>
      </c>
      <c r="DP195" s="13" t="s">
        <v>25</v>
      </c>
      <c r="DQ195" s="13" t="s">
        <v>25</v>
      </c>
      <c r="DR195" s="13" t="s">
        <v>25</v>
      </c>
      <c r="DS195" s="13" t="s">
        <v>25</v>
      </c>
      <c r="DT195" s="13" t="s">
        <v>25</v>
      </c>
      <c r="DU195" s="13" t="s">
        <v>25</v>
      </c>
    </row>
    <row r="196" ht="15" customHeight="1" outlineLevel="1" spans="2:125">
      <c r="B196" s="10">
        <v>202003</v>
      </c>
      <c r="C196" s="13">
        <f t="shared" si="197"/>
        <v>49.7745742852912</v>
      </c>
      <c r="D196" s="13">
        <f t="shared" si="197"/>
        <v>0.840054568306061</v>
      </c>
      <c r="E196" s="13">
        <f t="shared" si="197"/>
        <v>1</v>
      </c>
      <c r="F196" s="13">
        <f t="shared" si="197"/>
        <v>1</v>
      </c>
      <c r="G196" s="13">
        <f t="shared" si="172"/>
        <v>1</v>
      </c>
      <c r="H196" s="13">
        <f t="shared" si="172"/>
        <v>1</v>
      </c>
      <c r="I196" s="13">
        <f t="shared" si="172"/>
        <v>1</v>
      </c>
      <c r="J196" s="13">
        <f t="shared" si="172"/>
        <v>1</v>
      </c>
      <c r="K196" s="13">
        <f t="shared" si="172"/>
        <v>1</v>
      </c>
      <c r="L196" s="13">
        <f t="shared" si="172"/>
        <v>1</v>
      </c>
      <c r="M196" s="13">
        <f t="shared" si="172"/>
        <v>1</v>
      </c>
      <c r="N196" s="13">
        <f t="shared" si="172"/>
        <v>1</v>
      </c>
      <c r="O196" s="13">
        <f t="shared" si="172"/>
        <v>1</v>
      </c>
      <c r="P196" s="13">
        <f t="shared" si="172"/>
        <v>1</v>
      </c>
      <c r="Q196" s="13">
        <f t="shared" si="172"/>
        <v>1</v>
      </c>
      <c r="R196" s="13" t="str">
        <f t="shared" si="172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T196" s="10">
        <v>202003</v>
      </c>
      <c r="AU196" s="13">
        <f t="shared" si="198"/>
        <v>0</v>
      </c>
      <c r="AV196" s="13">
        <f t="shared" si="199"/>
        <v>0</v>
      </c>
      <c r="AW196" s="13">
        <f t="shared" si="200"/>
        <v>0</v>
      </c>
      <c r="AX196" s="13">
        <f t="shared" si="201"/>
        <v>0</v>
      </c>
      <c r="AY196" s="13">
        <f t="shared" si="173"/>
        <v>0</v>
      </c>
      <c r="AZ196" s="13">
        <f t="shared" si="174"/>
        <v>0</v>
      </c>
      <c r="BA196" s="13">
        <f t="shared" si="175"/>
        <v>0</v>
      </c>
      <c r="BB196" s="13">
        <f t="shared" si="176"/>
        <v>0</v>
      </c>
      <c r="BC196" s="13">
        <f t="shared" si="177"/>
        <v>0</v>
      </c>
      <c r="BD196" s="13">
        <f t="shared" si="178"/>
        <v>0</v>
      </c>
      <c r="BE196" s="13">
        <f t="shared" si="179"/>
        <v>0</v>
      </c>
      <c r="BF196" s="13">
        <f t="shared" si="180"/>
        <v>0</v>
      </c>
      <c r="BG196" s="13">
        <f t="shared" si="181"/>
        <v>0</v>
      </c>
      <c r="BH196" s="13">
        <f t="shared" si="182"/>
        <v>0</v>
      </c>
      <c r="BI196" s="13">
        <f t="shared" si="183"/>
        <v>0</v>
      </c>
      <c r="BJ196" s="13" t="str">
        <f t="shared" si="184"/>
        <v/>
      </c>
      <c r="BK196" s="13" t="s">
        <v>25</v>
      </c>
      <c r="BL196" s="13" t="s">
        <v>25</v>
      </c>
      <c r="BM196" s="13" t="s">
        <v>25</v>
      </c>
      <c r="BN196" s="13" t="s">
        <v>25</v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L196" s="10">
        <v>202003</v>
      </c>
      <c r="CM196" s="13" t="str">
        <f t="shared" si="202"/>
        <v/>
      </c>
      <c r="CN196" s="13" t="str">
        <f t="shared" si="202"/>
        <v/>
      </c>
      <c r="CO196" s="13" t="str">
        <f t="shared" si="202"/>
        <v/>
      </c>
      <c r="CP196" s="13" t="str">
        <f t="shared" si="202"/>
        <v/>
      </c>
      <c r="CQ196" s="13" t="str">
        <f t="shared" si="196"/>
        <v/>
      </c>
      <c r="CR196" s="13" t="str">
        <f t="shared" si="196"/>
        <v/>
      </c>
      <c r="CS196" s="13" t="str">
        <f t="shared" si="196"/>
        <v/>
      </c>
      <c r="CT196" s="13" t="str">
        <f t="shared" si="196"/>
        <v/>
      </c>
      <c r="CU196" s="13" t="str">
        <f t="shared" si="196"/>
        <v/>
      </c>
      <c r="CV196" s="13" t="str">
        <f t="shared" si="196"/>
        <v/>
      </c>
      <c r="CW196" s="13" t="str">
        <f t="shared" si="196"/>
        <v/>
      </c>
      <c r="CX196" s="13" t="str">
        <f t="shared" si="196"/>
        <v/>
      </c>
      <c r="CY196" s="13" t="str">
        <f t="shared" si="196"/>
        <v/>
      </c>
      <c r="CZ196" s="13" t="str">
        <f t="shared" si="196"/>
        <v/>
      </c>
      <c r="DA196" s="13" t="str">
        <f t="shared" si="196"/>
        <v/>
      </c>
      <c r="DB196" s="13" t="str">
        <f t="shared" si="196"/>
        <v/>
      </c>
      <c r="DC196" s="13" t="s">
        <v>25</v>
      </c>
      <c r="DD196" s="13" t="s">
        <v>25</v>
      </c>
      <c r="DE196" s="13" t="s">
        <v>25</v>
      </c>
      <c r="DF196" s="13" t="s">
        <v>25</v>
      </c>
      <c r="DG196" s="13" t="s">
        <v>25</v>
      </c>
      <c r="DH196" s="13" t="s">
        <v>25</v>
      </c>
      <c r="DI196" s="13" t="s">
        <v>25</v>
      </c>
      <c r="DJ196" s="13" t="s">
        <v>25</v>
      </c>
      <c r="DK196" s="13" t="s">
        <v>25</v>
      </c>
      <c r="DL196" s="13" t="s">
        <v>25</v>
      </c>
      <c r="DM196" s="13" t="s">
        <v>25</v>
      </c>
      <c r="DN196" s="13" t="s">
        <v>25</v>
      </c>
      <c r="DO196" s="13" t="s">
        <v>25</v>
      </c>
      <c r="DP196" s="13" t="s">
        <v>25</v>
      </c>
      <c r="DQ196" s="13" t="s">
        <v>25</v>
      </c>
      <c r="DR196" s="13" t="s">
        <v>25</v>
      </c>
      <c r="DS196" s="13" t="s">
        <v>25</v>
      </c>
      <c r="DT196" s="13" t="s">
        <v>25</v>
      </c>
      <c r="DU196" s="13" t="s">
        <v>25</v>
      </c>
    </row>
    <row r="197" ht="15" customHeight="1" outlineLevel="1" spans="2:125">
      <c r="B197" s="10">
        <v>202006</v>
      </c>
      <c r="C197" s="13">
        <f t="shared" si="197"/>
        <v>0.894582776089867</v>
      </c>
      <c r="D197" s="13">
        <f t="shared" si="197"/>
        <v>1.00006769876721</v>
      </c>
      <c r="E197" s="13">
        <f t="shared" si="197"/>
        <v>1</v>
      </c>
      <c r="F197" s="13">
        <f t="shared" si="197"/>
        <v>1</v>
      </c>
      <c r="G197" s="13">
        <f t="shared" si="172"/>
        <v>0.99999316934518</v>
      </c>
      <c r="H197" s="13">
        <f t="shared" si="172"/>
        <v>1</v>
      </c>
      <c r="I197" s="13">
        <f t="shared" si="172"/>
        <v>0.999665987204445</v>
      </c>
      <c r="J197" s="13">
        <f t="shared" si="172"/>
        <v>1</v>
      </c>
      <c r="K197" s="13">
        <f t="shared" si="172"/>
        <v>1</v>
      </c>
      <c r="L197" s="13">
        <f t="shared" si="172"/>
        <v>1</v>
      </c>
      <c r="M197" s="13">
        <f t="shared" si="172"/>
        <v>1</v>
      </c>
      <c r="N197" s="13">
        <f t="shared" si="172"/>
        <v>1</v>
      </c>
      <c r="O197" s="13">
        <f t="shared" si="172"/>
        <v>1</v>
      </c>
      <c r="P197" s="13">
        <f t="shared" si="172"/>
        <v>0.999988605946389</v>
      </c>
      <c r="Q197" s="13" t="str">
        <f t="shared" si="172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T197" s="10">
        <v>202006</v>
      </c>
      <c r="AU197" s="13">
        <f t="shared" si="198"/>
        <v>1.34167175995031</v>
      </c>
      <c r="AV197" s="13">
        <f t="shared" si="199"/>
        <v>1</v>
      </c>
      <c r="AW197" s="13">
        <f t="shared" si="200"/>
        <v>1</v>
      </c>
      <c r="AX197" s="13">
        <f t="shared" si="201"/>
        <v>1</v>
      </c>
      <c r="AY197" s="13">
        <f t="shared" si="173"/>
        <v>1</v>
      </c>
      <c r="AZ197" s="13">
        <f t="shared" si="174"/>
        <v>1</v>
      </c>
      <c r="BA197" s="13">
        <f t="shared" si="175"/>
        <v>1</v>
      </c>
      <c r="BB197" s="13">
        <f t="shared" si="176"/>
        <v>1</v>
      </c>
      <c r="BC197" s="13">
        <f t="shared" si="177"/>
        <v>1</v>
      </c>
      <c r="BD197" s="13">
        <f t="shared" si="178"/>
        <v>1</v>
      </c>
      <c r="BE197" s="13">
        <f t="shared" si="179"/>
        <v>1</v>
      </c>
      <c r="BF197" s="13">
        <f t="shared" si="180"/>
        <v>1</v>
      </c>
      <c r="BG197" s="13">
        <f t="shared" si="181"/>
        <v>1</v>
      </c>
      <c r="BH197" s="13">
        <f t="shared" si="182"/>
        <v>1</v>
      </c>
      <c r="BI197" s="13" t="str">
        <f t="shared" si="183"/>
        <v/>
      </c>
      <c r="BJ197" s="13" t="s">
        <v>25</v>
      </c>
      <c r="BK197" s="13" t="s">
        <v>25</v>
      </c>
      <c r="BL197" s="13" t="s">
        <v>25</v>
      </c>
      <c r="BM197" s="13" t="s">
        <v>25</v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L197" s="10">
        <v>202006</v>
      </c>
      <c r="CM197" s="13" t="str">
        <f t="shared" si="202"/>
        <v/>
      </c>
      <c r="CN197" s="13" t="str">
        <f t="shared" si="202"/>
        <v/>
      </c>
      <c r="CO197" s="13" t="str">
        <f t="shared" si="202"/>
        <v/>
      </c>
      <c r="CP197" s="13" t="str">
        <f t="shared" si="202"/>
        <v/>
      </c>
      <c r="CQ197" s="13" t="str">
        <f t="shared" si="196"/>
        <v/>
      </c>
      <c r="CR197" s="13" t="str">
        <f t="shared" si="196"/>
        <v/>
      </c>
      <c r="CS197" s="13" t="str">
        <f t="shared" si="196"/>
        <v/>
      </c>
      <c r="CT197" s="13" t="str">
        <f t="shared" si="196"/>
        <v/>
      </c>
      <c r="CU197" s="13" t="str">
        <f t="shared" si="196"/>
        <v/>
      </c>
      <c r="CV197" s="13" t="str">
        <f t="shared" si="196"/>
        <v/>
      </c>
      <c r="CW197" s="13" t="str">
        <f t="shared" si="196"/>
        <v/>
      </c>
      <c r="CX197" s="13" t="str">
        <f t="shared" si="196"/>
        <v/>
      </c>
      <c r="CY197" s="13" t="str">
        <f t="shared" si="196"/>
        <v/>
      </c>
      <c r="CZ197" s="13" t="str">
        <f t="shared" si="196"/>
        <v/>
      </c>
      <c r="DA197" s="13" t="str">
        <f t="shared" si="196"/>
        <v/>
      </c>
      <c r="DB197" s="13" t="s">
        <v>25</v>
      </c>
      <c r="DC197" s="13" t="s">
        <v>25</v>
      </c>
      <c r="DD197" s="13" t="s">
        <v>25</v>
      </c>
      <c r="DE197" s="13" t="s">
        <v>25</v>
      </c>
      <c r="DF197" s="13" t="s">
        <v>25</v>
      </c>
      <c r="DG197" s="13" t="s">
        <v>25</v>
      </c>
      <c r="DH197" s="13" t="s">
        <v>25</v>
      </c>
      <c r="DI197" s="13" t="s">
        <v>25</v>
      </c>
      <c r="DJ197" s="13" t="s">
        <v>25</v>
      </c>
      <c r="DK197" s="13" t="s">
        <v>25</v>
      </c>
      <c r="DL197" s="13" t="s">
        <v>25</v>
      </c>
      <c r="DM197" s="13" t="s">
        <v>25</v>
      </c>
      <c r="DN197" s="13" t="s">
        <v>25</v>
      </c>
      <c r="DO197" s="13" t="s">
        <v>25</v>
      </c>
      <c r="DP197" s="13" t="s">
        <v>25</v>
      </c>
      <c r="DQ197" s="13" t="s">
        <v>25</v>
      </c>
      <c r="DR197" s="13" t="s">
        <v>25</v>
      </c>
      <c r="DS197" s="13" t="s">
        <v>25</v>
      </c>
      <c r="DT197" s="13" t="s">
        <v>25</v>
      </c>
      <c r="DU197" s="13" t="s">
        <v>25</v>
      </c>
    </row>
    <row r="198" ht="15" customHeight="1" outlineLevel="1" spans="2:125">
      <c r="B198" s="10">
        <v>202009</v>
      </c>
      <c r="C198" s="13">
        <f t="shared" si="197"/>
        <v>0.77722690177877</v>
      </c>
      <c r="D198" s="13">
        <f t="shared" si="197"/>
        <v>1.06706775986196</v>
      </c>
      <c r="E198" s="13">
        <f t="shared" si="197"/>
        <v>0.984367687368324</v>
      </c>
      <c r="F198" s="13">
        <f t="shared" si="197"/>
        <v>1</v>
      </c>
      <c r="G198" s="13">
        <f t="shared" si="172"/>
        <v>1</v>
      </c>
      <c r="H198" s="13">
        <f t="shared" si="172"/>
        <v>1</v>
      </c>
      <c r="I198" s="13">
        <f t="shared" si="172"/>
        <v>1</v>
      </c>
      <c r="J198" s="13">
        <f t="shared" si="172"/>
        <v>1</v>
      </c>
      <c r="K198" s="13">
        <f t="shared" si="172"/>
        <v>1</v>
      </c>
      <c r="L198" s="13">
        <f t="shared" si="172"/>
        <v>1</v>
      </c>
      <c r="M198" s="13">
        <f t="shared" si="172"/>
        <v>1</v>
      </c>
      <c r="N198" s="13">
        <f t="shared" si="172"/>
        <v>1</v>
      </c>
      <c r="O198" s="13">
        <f t="shared" si="172"/>
        <v>1</v>
      </c>
      <c r="P198" s="13" t="str">
        <f t="shared" si="172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T198" s="10">
        <v>202009</v>
      </c>
      <c r="AU198" s="13">
        <f t="shared" si="198"/>
        <v>0.777227011705236</v>
      </c>
      <c r="AV198" s="13">
        <f t="shared" si="199"/>
        <v>1.06706775917208</v>
      </c>
      <c r="AW198" s="13">
        <f t="shared" si="200"/>
        <v>0.984367688294999</v>
      </c>
      <c r="AX198" s="13">
        <f t="shared" si="201"/>
        <v>1</v>
      </c>
      <c r="AY198" s="13">
        <f t="shared" si="173"/>
        <v>1</v>
      </c>
      <c r="AZ198" s="13">
        <f t="shared" si="174"/>
        <v>1</v>
      </c>
      <c r="BA198" s="13">
        <f t="shared" si="175"/>
        <v>1</v>
      </c>
      <c r="BB198" s="13">
        <f t="shared" si="176"/>
        <v>1</v>
      </c>
      <c r="BC198" s="13">
        <f t="shared" si="177"/>
        <v>1</v>
      </c>
      <c r="BD198" s="13">
        <f t="shared" si="178"/>
        <v>1</v>
      </c>
      <c r="BE198" s="13">
        <f t="shared" si="179"/>
        <v>1</v>
      </c>
      <c r="BF198" s="13">
        <f t="shared" si="180"/>
        <v>1</v>
      </c>
      <c r="BG198" s="13">
        <f t="shared" si="181"/>
        <v>1</v>
      </c>
      <c r="BH198" s="13" t="str">
        <f t="shared" si="182"/>
        <v/>
      </c>
      <c r="BI198" s="13" t="s">
        <v>25</v>
      </c>
      <c r="BJ198" s="13" t="s">
        <v>25</v>
      </c>
      <c r="BK198" s="13" t="s">
        <v>25</v>
      </c>
      <c r="BL198" s="13" t="s">
        <v>25</v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L198" s="10">
        <v>202009</v>
      </c>
      <c r="CM198" s="13" t="str">
        <f t="shared" si="202"/>
        <v/>
      </c>
      <c r="CN198" s="13" t="str">
        <f t="shared" si="202"/>
        <v/>
      </c>
      <c r="CO198" s="13" t="str">
        <f t="shared" si="202"/>
        <v/>
      </c>
      <c r="CP198" s="13" t="str">
        <f t="shared" si="202"/>
        <v/>
      </c>
      <c r="CQ198" s="13" t="str">
        <f t="shared" si="196"/>
        <v/>
      </c>
      <c r="CR198" s="13" t="str">
        <f t="shared" si="196"/>
        <v/>
      </c>
      <c r="CS198" s="13" t="str">
        <f t="shared" si="196"/>
        <v/>
      </c>
      <c r="CT198" s="13" t="str">
        <f t="shared" si="196"/>
        <v/>
      </c>
      <c r="CU198" s="13" t="str">
        <f t="shared" si="196"/>
        <v/>
      </c>
      <c r="CV198" s="13" t="str">
        <f t="shared" si="196"/>
        <v/>
      </c>
      <c r="CW198" s="13" t="str">
        <f t="shared" si="196"/>
        <v/>
      </c>
      <c r="CX198" s="13" t="str">
        <f t="shared" si="196"/>
        <v/>
      </c>
      <c r="CY198" s="13" t="str">
        <f t="shared" si="196"/>
        <v/>
      </c>
      <c r="CZ198" s="13" t="str">
        <f t="shared" si="196"/>
        <v/>
      </c>
      <c r="DA198" s="13" t="s">
        <v>25</v>
      </c>
      <c r="DB198" s="13" t="s">
        <v>25</v>
      </c>
      <c r="DC198" s="13" t="s">
        <v>25</v>
      </c>
      <c r="DD198" s="13" t="s">
        <v>25</v>
      </c>
      <c r="DE198" s="13" t="s">
        <v>25</v>
      </c>
      <c r="DF198" s="13" t="s">
        <v>25</v>
      </c>
      <c r="DG198" s="13" t="s">
        <v>25</v>
      </c>
      <c r="DH198" s="13" t="s">
        <v>25</v>
      </c>
      <c r="DI198" s="13" t="s">
        <v>25</v>
      </c>
      <c r="DJ198" s="13" t="s">
        <v>25</v>
      </c>
      <c r="DK198" s="13" t="s">
        <v>25</v>
      </c>
      <c r="DL198" s="13" t="s">
        <v>25</v>
      </c>
      <c r="DM198" s="13" t="s">
        <v>25</v>
      </c>
      <c r="DN198" s="13" t="s">
        <v>25</v>
      </c>
      <c r="DO198" s="13" t="s">
        <v>25</v>
      </c>
      <c r="DP198" s="13" t="s">
        <v>25</v>
      </c>
      <c r="DQ198" s="13" t="s">
        <v>25</v>
      </c>
      <c r="DR198" s="13" t="s">
        <v>25</v>
      </c>
      <c r="DS198" s="13" t="s">
        <v>25</v>
      </c>
      <c r="DT198" s="13" t="s">
        <v>25</v>
      </c>
      <c r="DU198" s="13" t="s">
        <v>25</v>
      </c>
    </row>
    <row r="199" ht="15" customHeight="1" outlineLevel="1" spans="2:125">
      <c r="B199" s="10">
        <v>202012</v>
      </c>
      <c r="C199" s="13">
        <f t="shared" si="197"/>
        <v>1</v>
      </c>
      <c r="D199" s="13">
        <f t="shared" si="197"/>
        <v>1</v>
      </c>
      <c r="E199" s="13">
        <f t="shared" si="197"/>
        <v>1</v>
      </c>
      <c r="F199" s="13">
        <f t="shared" si="197"/>
        <v>1</v>
      </c>
      <c r="G199" s="13">
        <f t="shared" si="172"/>
        <v>1</v>
      </c>
      <c r="H199" s="13">
        <f t="shared" si="172"/>
        <v>1</v>
      </c>
      <c r="I199" s="13">
        <f t="shared" si="172"/>
        <v>1</v>
      </c>
      <c r="J199" s="13">
        <f t="shared" si="172"/>
        <v>1</v>
      </c>
      <c r="K199" s="13">
        <f t="shared" si="172"/>
        <v>1</v>
      </c>
      <c r="L199" s="13">
        <f t="shared" si="172"/>
        <v>1</v>
      </c>
      <c r="M199" s="13">
        <f t="shared" si="172"/>
        <v>1</v>
      </c>
      <c r="N199" s="13">
        <f t="shared" si="172"/>
        <v>1</v>
      </c>
      <c r="O199" s="13" t="str">
        <f t="shared" si="172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T199" s="10">
        <v>202012</v>
      </c>
      <c r="AU199" s="13">
        <f t="shared" si="198"/>
        <v>1</v>
      </c>
      <c r="AV199" s="13">
        <f t="shared" si="199"/>
        <v>1</v>
      </c>
      <c r="AW199" s="13">
        <f t="shared" si="200"/>
        <v>1</v>
      </c>
      <c r="AX199" s="13">
        <f t="shared" si="201"/>
        <v>1</v>
      </c>
      <c r="AY199" s="13">
        <f t="shared" si="173"/>
        <v>1</v>
      </c>
      <c r="AZ199" s="13">
        <f t="shared" si="174"/>
        <v>1</v>
      </c>
      <c r="BA199" s="13">
        <f t="shared" si="175"/>
        <v>1</v>
      </c>
      <c r="BB199" s="13">
        <f t="shared" si="176"/>
        <v>1</v>
      </c>
      <c r="BC199" s="13">
        <f t="shared" si="177"/>
        <v>1</v>
      </c>
      <c r="BD199" s="13">
        <f t="shared" si="178"/>
        <v>1</v>
      </c>
      <c r="BE199" s="13">
        <f t="shared" si="179"/>
        <v>1</v>
      </c>
      <c r="BF199" s="13">
        <f t="shared" si="180"/>
        <v>1</v>
      </c>
      <c r="BG199" s="13" t="str">
        <f t="shared" si="181"/>
        <v/>
      </c>
      <c r="BH199" s="13" t="s">
        <v>25</v>
      </c>
      <c r="BI199" s="13" t="s">
        <v>25</v>
      </c>
      <c r="BJ199" s="13" t="s">
        <v>25</v>
      </c>
      <c r="BK199" s="13" t="s">
        <v>25</v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L199" s="10">
        <v>202012</v>
      </c>
      <c r="CM199" s="13" t="str">
        <f t="shared" si="202"/>
        <v/>
      </c>
      <c r="CN199" s="13" t="str">
        <f t="shared" si="202"/>
        <v/>
      </c>
      <c r="CO199" s="13" t="str">
        <f t="shared" si="202"/>
        <v/>
      </c>
      <c r="CP199" s="13" t="str">
        <f t="shared" si="202"/>
        <v/>
      </c>
      <c r="CQ199" s="13" t="str">
        <f t="shared" si="196"/>
        <v/>
      </c>
      <c r="CR199" s="13" t="str">
        <f t="shared" si="196"/>
        <v/>
      </c>
      <c r="CS199" s="13" t="str">
        <f t="shared" si="196"/>
        <v/>
      </c>
      <c r="CT199" s="13" t="str">
        <f t="shared" si="196"/>
        <v/>
      </c>
      <c r="CU199" s="13" t="str">
        <f t="shared" si="196"/>
        <v/>
      </c>
      <c r="CV199" s="13" t="str">
        <f t="shared" si="196"/>
        <v/>
      </c>
      <c r="CW199" s="13" t="str">
        <f t="shared" si="196"/>
        <v/>
      </c>
      <c r="CX199" s="13" t="str">
        <f t="shared" si="196"/>
        <v/>
      </c>
      <c r="CY199" s="13" t="str">
        <f t="shared" si="196"/>
        <v/>
      </c>
      <c r="CZ199" s="13" t="s">
        <v>25</v>
      </c>
      <c r="DA199" s="13" t="s">
        <v>25</v>
      </c>
      <c r="DB199" s="13" t="s">
        <v>25</v>
      </c>
      <c r="DC199" s="13" t="s">
        <v>25</v>
      </c>
      <c r="DD199" s="13" t="s">
        <v>25</v>
      </c>
      <c r="DE199" s="13" t="s">
        <v>25</v>
      </c>
      <c r="DF199" s="13" t="s">
        <v>25</v>
      </c>
      <c r="DG199" s="13" t="s">
        <v>25</v>
      </c>
      <c r="DH199" s="13" t="s">
        <v>25</v>
      </c>
      <c r="DI199" s="13" t="s">
        <v>25</v>
      </c>
      <c r="DJ199" s="13" t="s">
        <v>25</v>
      </c>
      <c r="DK199" s="13" t="s">
        <v>25</v>
      </c>
      <c r="DL199" s="13" t="s">
        <v>25</v>
      </c>
      <c r="DM199" s="13" t="s">
        <v>25</v>
      </c>
      <c r="DN199" s="13" t="s">
        <v>25</v>
      </c>
      <c r="DO199" s="13" t="s">
        <v>25</v>
      </c>
      <c r="DP199" s="13" t="s">
        <v>25</v>
      </c>
      <c r="DQ199" s="13" t="s">
        <v>25</v>
      </c>
      <c r="DR199" s="13" t="s">
        <v>25</v>
      </c>
      <c r="DS199" s="13" t="s">
        <v>25</v>
      </c>
      <c r="DT199" s="13" t="s">
        <v>25</v>
      </c>
      <c r="DU199" s="13" t="s">
        <v>25</v>
      </c>
    </row>
    <row r="200" ht="15" customHeight="1" outlineLevel="1" spans="2:125">
      <c r="B200" s="10">
        <v>202103</v>
      </c>
      <c r="C200" s="13">
        <f t="shared" si="197"/>
        <v>0.498748329842932</v>
      </c>
      <c r="D200" s="13">
        <f t="shared" si="197"/>
        <v>1.0023110943562</v>
      </c>
      <c r="E200" s="13">
        <f t="shared" si="197"/>
        <v>1</v>
      </c>
      <c r="F200" s="13">
        <f t="shared" si="197"/>
        <v>1</v>
      </c>
      <c r="G200" s="13">
        <f t="shared" si="172"/>
        <v>1</v>
      </c>
      <c r="H200" s="13">
        <f t="shared" si="172"/>
        <v>1</v>
      </c>
      <c r="I200" s="13">
        <f t="shared" si="172"/>
        <v>1</v>
      </c>
      <c r="J200" s="13">
        <f t="shared" si="172"/>
        <v>1</v>
      </c>
      <c r="K200" s="13">
        <f t="shared" si="172"/>
        <v>1</v>
      </c>
      <c r="L200" s="13">
        <f t="shared" si="172"/>
        <v>1</v>
      </c>
      <c r="M200" s="13">
        <f t="shared" si="172"/>
        <v>1</v>
      </c>
      <c r="N200" s="13" t="str">
        <f t="shared" si="172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T200" s="10">
        <v>202103</v>
      </c>
      <c r="AU200" s="13">
        <f t="shared" si="198"/>
        <v>0.498748376897821</v>
      </c>
      <c r="AV200" s="13">
        <f t="shared" si="199"/>
        <v>1.00231107326419</v>
      </c>
      <c r="AW200" s="13">
        <f t="shared" si="200"/>
        <v>1</v>
      </c>
      <c r="AX200" s="13">
        <f t="shared" si="201"/>
        <v>1</v>
      </c>
      <c r="AY200" s="13">
        <f t="shared" si="173"/>
        <v>1</v>
      </c>
      <c r="AZ200" s="13">
        <f t="shared" si="174"/>
        <v>1</v>
      </c>
      <c r="BA200" s="13">
        <f t="shared" si="175"/>
        <v>1</v>
      </c>
      <c r="BB200" s="13">
        <f t="shared" si="176"/>
        <v>1</v>
      </c>
      <c r="BC200" s="13">
        <f t="shared" si="177"/>
        <v>1</v>
      </c>
      <c r="BD200" s="13">
        <f t="shared" si="178"/>
        <v>1</v>
      </c>
      <c r="BE200" s="13">
        <f t="shared" si="179"/>
        <v>1</v>
      </c>
      <c r="BF200" s="13" t="str">
        <f t="shared" si="180"/>
        <v/>
      </c>
      <c r="BG200" s="13" t="s">
        <v>25</v>
      </c>
      <c r="BH200" s="13" t="s">
        <v>25</v>
      </c>
      <c r="BI200" s="13" t="s">
        <v>25</v>
      </c>
      <c r="BJ200" s="13" t="s">
        <v>25</v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L200" s="10">
        <v>202103</v>
      </c>
      <c r="CM200" s="13" t="str">
        <f t="shared" si="202"/>
        <v/>
      </c>
      <c r="CN200" s="13" t="str">
        <f t="shared" si="202"/>
        <v/>
      </c>
      <c r="CO200" s="13" t="str">
        <f t="shared" si="202"/>
        <v/>
      </c>
      <c r="CP200" s="13" t="str">
        <f t="shared" si="202"/>
        <v/>
      </c>
      <c r="CQ200" s="13" t="str">
        <f t="shared" si="196"/>
        <v/>
      </c>
      <c r="CR200" s="13" t="str">
        <f t="shared" si="196"/>
        <v/>
      </c>
      <c r="CS200" s="13" t="str">
        <f t="shared" si="196"/>
        <v/>
      </c>
      <c r="CT200" s="13" t="str">
        <f t="shared" si="196"/>
        <v/>
      </c>
      <c r="CU200" s="13" t="str">
        <f t="shared" si="196"/>
        <v/>
      </c>
      <c r="CV200" s="13" t="str">
        <f t="shared" si="196"/>
        <v/>
      </c>
      <c r="CW200" s="13" t="str">
        <f t="shared" si="196"/>
        <v/>
      </c>
      <c r="CX200" s="13" t="str">
        <f t="shared" si="196"/>
        <v/>
      </c>
      <c r="CY200" s="13" t="s">
        <v>25</v>
      </c>
      <c r="CZ200" s="13" t="s">
        <v>25</v>
      </c>
      <c r="DA200" s="13" t="s">
        <v>25</v>
      </c>
      <c r="DB200" s="13" t="s">
        <v>25</v>
      </c>
      <c r="DC200" s="13" t="s">
        <v>25</v>
      </c>
      <c r="DD200" s="13" t="s">
        <v>25</v>
      </c>
      <c r="DE200" s="13" t="s">
        <v>25</v>
      </c>
      <c r="DF200" s="13" t="s">
        <v>25</v>
      </c>
      <c r="DG200" s="13" t="s">
        <v>25</v>
      </c>
      <c r="DH200" s="13" t="s">
        <v>25</v>
      </c>
      <c r="DI200" s="13" t="s">
        <v>25</v>
      </c>
      <c r="DJ200" s="13" t="s">
        <v>25</v>
      </c>
      <c r="DK200" s="13" t="s">
        <v>25</v>
      </c>
      <c r="DL200" s="13" t="s">
        <v>25</v>
      </c>
      <c r="DM200" s="13" t="s">
        <v>25</v>
      </c>
      <c r="DN200" s="13" t="s">
        <v>25</v>
      </c>
      <c r="DO200" s="13" t="s">
        <v>25</v>
      </c>
      <c r="DP200" s="13" t="s">
        <v>25</v>
      </c>
      <c r="DQ200" s="13" t="s">
        <v>25</v>
      </c>
      <c r="DR200" s="13" t="s">
        <v>25</v>
      </c>
      <c r="DS200" s="13" t="s">
        <v>25</v>
      </c>
      <c r="DT200" s="13" t="s">
        <v>25</v>
      </c>
      <c r="DU200" s="13" t="s">
        <v>25</v>
      </c>
    </row>
    <row r="201" ht="15" customHeight="1" outlineLevel="1" spans="2:125">
      <c r="B201" s="10">
        <v>202106</v>
      </c>
      <c r="C201" s="13">
        <f t="shared" si="197"/>
        <v>1.01320789923949</v>
      </c>
      <c r="D201" s="13">
        <f t="shared" si="197"/>
        <v>1.00113729810078</v>
      </c>
      <c r="E201" s="13">
        <f t="shared" si="197"/>
        <v>1</v>
      </c>
      <c r="F201" s="13">
        <f t="shared" si="197"/>
        <v>1</v>
      </c>
      <c r="G201" s="13">
        <f t="shared" si="197"/>
        <v>0.999992303570896</v>
      </c>
      <c r="H201" s="13">
        <f t="shared" si="197"/>
        <v>0.999991084482198</v>
      </c>
      <c r="I201" s="13">
        <f t="shared" si="197"/>
        <v>1</v>
      </c>
      <c r="J201" s="13">
        <f t="shared" si="197"/>
        <v>1.0006363688069</v>
      </c>
      <c r="K201" s="13">
        <f t="shared" si="197"/>
        <v>1</v>
      </c>
      <c r="L201" s="13">
        <f t="shared" si="197"/>
        <v>0.99995336147181</v>
      </c>
      <c r="M201" s="13" t="str">
        <f t="shared" si="197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T201" s="10">
        <v>202106</v>
      </c>
      <c r="AU201" s="13">
        <f t="shared" si="198"/>
        <v>1.0132637558453</v>
      </c>
      <c r="AV201" s="13">
        <f t="shared" si="199"/>
        <v>1.00113526994517</v>
      </c>
      <c r="AW201" s="13">
        <f t="shared" si="200"/>
        <v>1</v>
      </c>
      <c r="AX201" s="13">
        <f t="shared" si="201"/>
        <v>1</v>
      </c>
      <c r="AY201" s="13">
        <f t="shared" si="173"/>
        <v>0.999992315117303</v>
      </c>
      <c r="AZ201" s="13">
        <f t="shared" si="174"/>
        <v>0.999991097757171</v>
      </c>
      <c r="BA201" s="13">
        <f t="shared" si="175"/>
        <v>1</v>
      </c>
      <c r="BB201" s="13">
        <f t="shared" si="176"/>
        <v>1.00063541910025</v>
      </c>
      <c r="BC201" s="13">
        <f t="shared" si="177"/>
        <v>1</v>
      </c>
      <c r="BD201" s="13">
        <f t="shared" si="178"/>
        <v>0.999953431030206</v>
      </c>
      <c r="BE201" s="13" t="str">
        <f t="shared" si="179"/>
        <v/>
      </c>
      <c r="BF201" s="13" t="s">
        <v>25</v>
      </c>
      <c r="BG201" s="13" t="s">
        <v>25</v>
      </c>
      <c r="BH201" s="13" t="s">
        <v>25</v>
      </c>
      <c r="BI201" s="13" t="s">
        <v>25</v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L201" s="10">
        <v>202106</v>
      </c>
      <c r="CM201" s="13" t="str">
        <f t="shared" si="202"/>
        <v/>
      </c>
      <c r="CN201" s="13" t="str">
        <f t="shared" si="202"/>
        <v/>
      </c>
      <c r="CO201" s="13" t="str">
        <f t="shared" si="202"/>
        <v/>
      </c>
      <c r="CP201" s="13" t="str">
        <f t="shared" si="202"/>
        <v/>
      </c>
      <c r="CQ201" s="13" t="str">
        <f t="shared" si="202"/>
        <v/>
      </c>
      <c r="CR201" s="13" t="str">
        <f t="shared" si="202"/>
        <v/>
      </c>
      <c r="CS201" s="13" t="str">
        <f t="shared" si="202"/>
        <v/>
      </c>
      <c r="CT201" s="13" t="str">
        <f t="shared" si="202"/>
        <v/>
      </c>
      <c r="CU201" s="13" t="str">
        <f t="shared" si="202"/>
        <v/>
      </c>
      <c r="CV201" s="13" t="str">
        <f t="shared" si="202"/>
        <v/>
      </c>
      <c r="CW201" s="13" t="str">
        <f t="shared" si="202"/>
        <v/>
      </c>
      <c r="CX201" s="13" t="s">
        <v>25</v>
      </c>
      <c r="CY201" s="13" t="s">
        <v>25</v>
      </c>
      <c r="CZ201" s="13" t="s">
        <v>25</v>
      </c>
      <c r="DA201" s="13" t="s">
        <v>25</v>
      </c>
      <c r="DB201" s="13" t="s">
        <v>25</v>
      </c>
      <c r="DC201" s="13" t="s">
        <v>25</v>
      </c>
      <c r="DD201" s="13" t="s">
        <v>25</v>
      </c>
      <c r="DE201" s="13" t="s">
        <v>25</v>
      </c>
      <c r="DF201" s="13" t="s">
        <v>25</v>
      </c>
      <c r="DG201" s="13" t="s">
        <v>25</v>
      </c>
      <c r="DH201" s="13" t="s">
        <v>25</v>
      </c>
      <c r="DI201" s="13" t="s">
        <v>25</v>
      </c>
      <c r="DJ201" s="13" t="s">
        <v>25</v>
      </c>
      <c r="DK201" s="13" t="s">
        <v>25</v>
      </c>
      <c r="DL201" s="13" t="s">
        <v>25</v>
      </c>
      <c r="DM201" s="13" t="s">
        <v>25</v>
      </c>
      <c r="DN201" s="13" t="s">
        <v>25</v>
      </c>
      <c r="DO201" s="13" t="s">
        <v>25</v>
      </c>
      <c r="DP201" s="13" t="s">
        <v>25</v>
      </c>
      <c r="DQ201" s="13" t="s">
        <v>25</v>
      </c>
      <c r="DR201" s="13" t="s">
        <v>25</v>
      </c>
      <c r="DS201" s="13" t="s">
        <v>25</v>
      </c>
      <c r="DT201" s="13" t="s">
        <v>25</v>
      </c>
      <c r="DU201" s="13" t="s">
        <v>25</v>
      </c>
    </row>
    <row r="202" ht="15" customHeight="1" outlineLevel="1" spans="2:125">
      <c r="B202" s="10">
        <v>202109</v>
      </c>
      <c r="C202" s="13">
        <f t="shared" ref="C202:L211" si="203">IFERROR(IF(D163="","",D163/C163),0)</f>
        <v>0.711446614915987</v>
      </c>
      <c r="D202" s="13">
        <f t="shared" si="203"/>
        <v>1</v>
      </c>
      <c r="E202" s="13">
        <f t="shared" si="203"/>
        <v>1</v>
      </c>
      <c r="F202" s="13">
        <f t="shared" si="203"/>
        <v>1</v>
      </c>
      <c r="G202" s="13">
        <f t="shared" si="203"/>
        <v>1</v>
      </c>
      <c r="H202" s="13">
        <f t="shared" si="203"/>
        <v>1</v>
      </c>
      <c r="I202" s="13">
        <f t="shared" si="203"/>
        <v>1</v>
      </c>
      <c r="J202" s="13">
        <f t="shared" si="203"/>
        <v>1</v>
      </c>
      <c r="K202" s="13">
        <f t="shared" si="203"/>
        <v>1</v>
      </c>
      <c r="L202" s="13" t="str">
        <f t="shared" si="203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T202" s="10">
        <v>202109</v>
      </c>
      <c r="AU202" s="13">
        <f t="shared" si="198"/>
        <v>0.711446890046183</v>
      </c>
      <c r="AV202" s="13">
        <f t="shared" si="199"/>
        <v>1</v>
      </c>
      <c r="AW202" s="13">
        <f t="shared" si="200"/>
        <v>1</v>
      </c>
      <c r="AX202" s="13">
        <f t="shared" si="201"/>
        <v>1</v>
      </c>
      <c r="AY202" s="13">
        <f t="shared" si="173"/>
        <v>1</v>
      </c>
      <c r="AZ202" s="13">
        <f t="shared" si="174"/>
        <v>1</v>
      </c>
      <c r="BA202" s="13">
        <f t="shared" si="175"/>
        <v>1</v>
      </c>
      <c r="BB202" s="13">
        <f t="shared" si="176"/>
        <v>1</v>
      </c>
      <c r="BC202" s="13">
        <f t="shared" si="177"/>
        <v>1</v>
      </c>
      <c r="BD202" s="13" t="str">
        <f t="shared" si="178"/>
        <v/>
      </c>
      <c r="BE202" s="13" t="s">
        <v>25</v>
      </c>
      <c r="BF202" s="13" t="s">
        <v>25</v>
      </c>
      <c r="BG202" s="13" t="s">
        <v>25</v>
      </c>
      <c r="BH202" s="13" t="s">
        <v>25</v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L202" s="10">
        <v>202109</v>
      </c>
      <c r="CM202" s="13" t="str">
        <f t="shared" ref="CM202:CV211" si="204">IFERROR(IF(CN163="","",CN163/CM163),0)</f>
        <v/>
      </c>
      <c r="CN202" s="13" t="str">
        <f t="shared" si="204"/>
        <v/>
      </c>
      <c r="CO202" s="13" t="str">
        <f t="shared" si="204"/>
        <v/>
      </c>
      <c r="CP202" s="13" t="str">
        <f t="shared" si="204"/>
        <v/>
      </c>
      <c r="CQ202" s="13" t="str">
        <f t="shared" si="204"/>
        <v/>
      </c>
      <c r="CR202" s="13" t="str">
        <f t="shared" si="204"/>
        <v/>
      </c>
      <c r="CS202" s="13" t="str">
        <f t="shared" si="204"/>
        <v/>
      </c>
      <c r="CT202" s="13" t="str">
        <f t="shared" si="204"/>
        <v/>
      </c>
      <c r="CU202" s="13" t="str">
        <f t="shared" si="204"/>
        <v/>
      </c>
      <c r="CV202" s="13" t="str">
        <f t="shared" si="204"/>
        <v/>
      </c>
      <c r="CW202" s="13" t="s">
        <v>25</v>
      </c>
      <c r="CX202" s="13" t="s">
        <v>25</v>
      </c>
      <c r="CY202" s="13" t="s">
        <v>25</v>
      </c>
      <c r="CZ202" s="13" t="s">
        <v>25</v>
      </c>
      <c r="DA202" s="13" t="s">
        <v>25</v>
      </c>
      <c r="DB202" s="13" t="s">
        <v>25</v>
      </c>
      <c r="DC202" s="13" t="s">
        <v>25</v>
      </c>
      <c r="DD202" s="13" t="s">
        <v>25</v>
      </c>
      <c r="DE202" s="13" t="s">
        <v>25</v>
      </c>
      <c r="DF202" s="13" t="s">
        <v>25</v>
      </c>
      <c r="DG202" s="13" t="s">
        <v>25</v>
      </c>
      <c r="DH202" s="13" t="s">
        <v>25</v>
      </c>
      <c r="DI202" s="13" t="s">
        <v>25</v>
      </c>
      <c r="DJ202" s="13" t="s">
        <v>25</v>
      </c>
      <c r="DK202" s="13" t="s">
        <v>25</v>
      </c>
      <c r="DL202" s="13" t="s">
        <v>25</v>
      </c>
      <c r="DM202" s="13" t="s">
        <v>25</v>
      </c>
      <c r="DN202" s="13" t="s">
        <v>25</v>
      </c>
      <c r="DO202" s="13" t="s">
        <v>25</v>
      </c>
      <c r="DP202" s="13" t="s">
        <v>25</v>
      </c>
      <c r="DQ202" s="13" t="s">
        <v>25</v>
      </c>
      <c r="DR202" s="13" t="s">
        <v>25</v>
      </c>
      <c r="DS202" s="13" t="s">
        <v>25</v>
      </c>
      <c r="DT202" s="13" t="s">
        <v>25</v>
      </c>
      <c r="DU202" s="13" t="s">
        <v>25</v>
      </c>
    </row>
    <row r="203" ht="15" customHeight="1" outlineLevel="1" spans="2:125">
      <c r="B203" s="10">
        <v>202112</v>
      </c>
      <c r="C203" s="13">
        <f t="shared" si="203"/>
        <v>0</v>
      </c>
      <c r="D203" s="13">
        <f t="shared" si="203"/>
        <v>0</v>
      </c>
      <c r="E203" s="13">
        <f t="shared" si="203"/>
        <v>0</v>
      </c>
      <c r="F203" s="13">
        <f t="shared" si="203"/>
        <v>0</v>
      </c>
      <c r="G203" s="13">
        <f t="shared" si="203"/>
        <v>0</v>
      </c>
      <c r="H203" s="13">
        <f t="shared" si="203"/>
        <v>0</v>
      </c>
      <c r="I203" s="13">
        <f t="shared" si="203"/>
        <v>0</v>
      </c>
      <c r="J203" s="13">
        <f t="shared" si="203"/>
        <v>0</v>
      </c>
      <c r="K203" s="13" t="str">
        <f t="shared" si="203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T203" s="10">
        <v>202112</v>
      </c>
      <c r="AU203" s="13">
        <f t="shared" si="198"/>
        <v>0</v>
      </c>
      <c r="AV203" s="13">
        <f t="shared" si="199"/>
        <v>0</v>
      </c>
      <c r="AW203" s="13">
        <f t="shared" si="200"/>
        <v>0</v>
      </c>
      <c r="AX203" s="13">
        <f t="shared" si="201"/>
        <v>0</v>
      </c>
      <c r="AY203" s="13">
        <f t="shared" si="173"/>
        <v>0</v>
      </c>
      <c r="AZ203" s="13">
        <f t="shared" si="174"/>
        <v>0</v>
      </c>
      <c r="BA203" s="13">
        <f t="shared" si="175"/>
        <v>0</v>
      </c>
      <c r="BB203" s="13">
        <f t="shared" si="176"/>
        <v>0</v>
      </c>
      <c r="BC203" s="13" t="str">
        <f t="shared" si="177"/>
        <v/>
      </c>
      <c r="BD203" s="13" t="s">
        <v>25</v>
      </c>
      <c r="BE203" s="13" t="s">
        <v>25</v>
      </c>
      <c r="BF203" s="13" t="s">
        <v>25</v>
      </c>
      <c r="BG203" s="13" t="s">
        <v>25</v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L203" s="10">
        <v>202112</v>
      </c>
      <c r="CM203" s="13" t="str">
        <f t="shared" si="204"/>
        <v/>
      </c>
      <c r="CN203" s="13" t="str">
        <f t="shared" si="204"/>
        <v/>
      </c>
      <c r="CO203" s="13" t="str">
        <f t="shared" si="204"/>
        <v/>
      </c>
      <c r="CP203" s="13" t="str">
        <f t="shared" si="204"/>
        <v/>
      </c>
      <c r="CQ203" s="13" t="str">
        <f t="shared" si="204"/>
        <v/>
      </c>
      <c r="CR203" s="13" t="str">
        <f t="shared" si="204"/>
        <v/>
      </c>
      <c r="CS203" s="13" t="str">
        <f t="shared" si="204"/>
        <v/>
      </c>
      <c r="CT203" s="13" t="str">
        <f t="shared" si="204"/>
        <v/>
      </c>
      <c r="CU203" s="13" t="str">
        <f t="shared" si="204"/>
        <v/>
      </c>
      <c r="CV203" s="13" t="s">
        <v>25</v>
      </c>
      <c r="CW203" s="13" t="s">
        <v>25</v>
      </c>
      <c r="CX203" s="13" t="s">
        <v>25</v>
      </c>
      <c r="CY203" s="13" t="s">
        <v>25</v>
      </c>
      <c r="CZ203" s="13" t="s">
        <v>25</v>
      </c>
      <c r="DA203" s="13" t="s">
        <v>25</v>
      </c>
      <c r="DB203" s="13" t="s">
        <v>25</v>
      </c>
      <c r="DC203" s="13" t="s">
        <v>25</v>
      </c>
      <c r="DD203" s="13" t="s">
        <v>25</v>
      </c>
      <c r="DE203" s="13" t="s">
        <v>25</v>
      </c>
      <c r="DF203" s="13" t="s">
        <v>25</v>
      </c>
      <c r="DG203" s="13" t="s">
        <v>25</v>
      </c>
      <c r="DH203" s="13" t="s">
        <v>25</v>
      </c>
      <c r="DI203" s="13" t="s">
        <v>25</v>
      </c>
      <c r="DJ203" s="13" t="s">
        <v>25</v>
      </c>
      <c r="DK203" s="13" t="s">
        <v>25</v>
      </c>
      <c r="DL203" s="13" t="s">
        <v>25</v>
      </c>
      <c r="DM203" s="13" t="s">
        <v>25</v>
      </c>
      <c r="DN203" s="13" t="s">
        <v>25</v>
      </c>
      <c r="DO203" s="13" t="s">
        <v>25</v>
      </c>
      <c r="DP203" s="13" t="s">
        <v>25</v>
      </c>
      <c r="DQ203" s="13" t="s">
        <v>25</v>
      </c>
      <c r="DR203" s="13" t="s">
        <v>25</v>
      </c>
      <c r="DS203" s="13" t="s">
        <v>25</v>
      </c>
      <c r="DT203" s="13" t="s">
        <v>25</v>
      </c>
      <c r="DU203" s="13" t="s">
        <v>25</v>
      </c>
    </row>
    <row r="204" ht="15" customHeight="1" outlineLevel="1" spans="2:125">
      <c r="B204" s="10">
        <v>202203</v>
      </c>
      <c r="C204" s="13">
        <f t="shared" si="203"/>
        <v>0</v>
      </c>
      <c r="D204" s="13">
        <f t="shared" si="203"/>
        <v>1</v>
      </c>
      <c r="E204" s="13">
        <f t="shared" si="203"/>
        <v>1</v>
      </c>
      <c r="F204" s="13">
        <f t="shared" si="203"/>
        <v>1</v>
      </c>
      <c r="G204" s="13">
        <f t="shared" si="203"/>
        <v>1</v>
      </c>
      <c r="H204" s="13">
        <f t="shared" si="203"/>
        <v>1</v>
      </c>
      <c r="I204" s="13">
        <f t="shared" si="203"/>
        <v>1</v>
      </c>
      <c r="J204" s="13" t="str">
        <f t="shared" si="203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T204" s="10">
        <v>202203</v>
      </c>
      <c r="AU204" s="13">
        <f t="shared" si="198"/>
        <v>0</v>
      </c>
      <c r="AV204" s="13">
        <f t="shared" si="199"/>
        <v>1</v>
      </c>
      <c r="AW204" s="13">
        <f t="shared" si="200"/>
        <v>1</v>
      </c>
      <c r="AX204" s="13">
        <f t="shared" si="201"/>
        <v>1</v>
      </c>
      <c r="AY204" s="13">
        <f t="shared" si="173"/>
        <v>1</v>
      </c>
      <c r="AZ204" s="13">
        <f t="shared" si="174"/>
        <v>1</v>
      </c>
      <c r="BA204" s="13">
        <f t="shared" si="175"/>
        <v>1</v>
      </c>
      <c r="BB204" s="13" t="str">
        <f t="shared" si="176"/>
        <v/>
      </c>
      <c r="BC204" s="13" t="s">
        <v>25</v>
      </c>
      <c r="BD204" s="13" t="s">
        <v>25</v>
      </c>
      <c r="BE204" s="13" t="s">
        <v>25</v>
      </c>
      <c r="BF204" s="13" t="s">
        <v>25</v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L204" s="10">
        <v>202203</v>
      </c>
      <c r="CM204" s="13" t="str">
        <f t="shared" si="204"/>
        <v/>
      </c>
      <c r="CN204" s="13" t="str">
        <f t="shared" si="204"/>
        <v/>
      </c>
      <c r="CO204" s="13" t="str">
        <f t="shared" si="204"/>
        <v/>
      </c>
      <c r="CP204" s="13" t="str">
        <f t="shared" si="204"/>
        <v/>
      </c>
      <c r="CQ204" s="13" t="str">
        <f t="shared" si="204"/>
        <v/>
      </c>
      <c r="CR204" s="13" t="str">
        <f t="shared" si="204"/>
        <v/>
      </c>
      <c r="CS204" s="13" t="str">
        <f t="shared" si="204"/>
        <v/>
      </c>
      <c r="CT204" s="13" t="str">
        <f t="shared" si="204"/>
        <v/>
      </c>
      <c r="CU204" s="13" t="s">
        <v>25</v>
      </c>
      <c r="CV204" s="13" t="s">
        <v>25</v>
      </c>
      <c r="CW204" s="13" t="s">
        <v>25</v>
      </c>
      <c r="CX204" s="13" t="s">
        <v>25</v>
      </c>
      <c r="CY204" s="13" t="s">
        <v>25</v>
      </c>
      <c r="CZ204" s="13" t="s">
        <v>25</v>
      </c>
      <c r="DA204" s="13" t="s">
        <v>25</v>
      </c>
      <c r="DB204" s="13" t="s">
        <v>25</v>
      </c>
      <c r="DC204" s="13" t="s">
        <v>25</v>
      </c>
      <c r="DD204" s="13" t="s">
        <v>25</v>
      </c>
      <c r="DE204" s="13" t="s">
        <v>25</v>
      </c>
      <c r="DF204" s="13" t="s">
        <v>25</v>
      </c>
      <c r="DG204" s="13" t="s">
        <v>25</v>
      </c>
      <c r="DH204" s="13" t="s">
        <v>25</v>
      </c>
      <c r="DI204" s="13" t="s">
        <v>25</v>
      </c>
      <c r="DJ204" s="13" t="s">
        <v>25</v>
      </c>
      <c r="DK204" s="13" t="s">
        <v>25</v>
      </c>
      <c r="DL204" s="13" t="s">
        <v>25</v>
      </c>
      <c r="DM204" s="13" t="s">
        <v>25</v>
      </c>
      <c r="DN204" s="13" t="s">
        <v>25</v>
      </c>
      <c r="DO204" s="13" t="s">
        <v>25</v>
      </c>
      <c r="DP204" s="13" t="s">
        <v>25</v>
      </c>
      <c r="DQ204" s="13" t="s">
        <v>25</v>
      </c>
      <c r="DR204" s="13" t="s">
        <v>25</v>
      </c>
      <c r="DS204" s="13" t="s">
        <v>25</v>
      </c>
      <c r="DT204" s="13" t="s">
        <v>25</v>
      </c>
      <c r="DU204" s="13" t="s">
        <v>25</v>
      </c>
    </row>
    <row r="205" ht="15" customHeight="1" outlineLevel="1" spans="2:125">
      <c r="B205" s="10">
        <v>202206</v>
      </c>
      <c r="C205" s="13">
        <f t="shared" si="203"/>
        <v>1.04756232235649</v>
      </c>
      <c r="D205" s="13">
        <f t="shared" si="203"/>
        <v>1.00141829551968</v>
      </c>
      <c r="E205" s="13">
        <f t="shared" si="203"/>
        <v>0.999997726702032</v>
      </c>
      <c r="F205" s="13">
        <f t="shared" si="203"/>
        <v>0.999929941563161</v>
      </c>
      <c r="G205" s="13">
        <f t="shared" si="203"/>
        <v>0.999988412837829</v>
      </c>
      <c r="H205" s="13">
        <f t="shared" si="203"/>
        <v>0.99972010938101</v>
      </c>
      <c r="I205" s="13" t="str">
        <f t="shared" si="203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T205" s="10">
        <v>202206</v>
      </c>
      <c r="AU205" s="13">
        <f t="shared" si="198"/>
        <v>1.04756232156135</v>
      </c>
      <c r="AV205" s="13">
        <f t="shared" si="199"/>
        <v>1.00141829554131</v>
      </c>
      <c r="AW205" s="13">
        <f t="shared" si="200"/>
        <v>0.9999977266938</v>
      </c>
      <c r="AX205" s="13">
        <f t="shared" si="201"/>
        <v>0.999929941562907</v>
      </c>
      <c r="AY205" s="13">
        <f t="shared" si="173"/>
        <v>0.999988412837787</v>
      </c>
      <c r="AZ205" s="13">
        <f t="shared" si="174"/>
        <v>0.999720109379998</v>
      </c>
      <c r="BA205" s="13" t="str">
        <f t="shared" si="175"/>
        <v/>
      </c>
      <c r="BB205" s="13" t="s">
        <v>25</v>
      </c>
      <c r="BC205" s="13" t="s">
        <v>25</v>
      </c>
      <c r="BD205" s="13" t="s">
        <v>25</v>
      </c>
      <c r="BE205" s="13" t="s">
        <v>25</v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L205" s="10">
        <v>202206</v>
      </c>
      <c r="CM205" s="13" t="str">
        <f t="shared" si="204"/>
        <v/>
      </c>
      <c r="CN205" s="13" t="str">
        <f t="shared" si="204"/>
        <v/>
      </c>
      <c r="CO205" s="13" t="str">
        <f t="shared" si="204"/>
        <v/>
      </c>
      <c r="CP205" s="13" t="str">
        <f t="shared" si="204"/>
        <v/>
      </c>
      <c r="CQ205" s="13" t="str">
        <f t="shared" si="204"/>
        <v/>
      </c>
      <c r="CR205" s="13" t="str">
        <f t="shared" si="204"/>
        <v/>
      </c>
      <c r="CS205" s="13" t="str">
        <f t="shared" si="204"/>
        <v/>
      </c>
      <c r="CT205" s="13" t="s">
        <v>25</v>
      </c>
      <c r="CU205" s="13" t="s">
        <v>25</v>
      </c>
      <c r="CV205" s="13" t="s">
        <v>25</v>
      </c>
      <c r="CW205" s="13" t="s">
        <v>25</v>
      </c>
      <c r="CX205" s="13" t="s">
        <v>25</v>
      </c>
      <c r="CY205" s="13" t="s">
        <v>25</v>
      </c>
      <c r="CZ205" s="13" t="s">
        <v>25</v>
      </c>
      <c r="DA205" s="13" t="s">
        <v>25</v>
      </c>
      <c r="DB205" s="13" t="s">
        <v>25</v>
      </c>
      <c r="DC205" s="13" t="s">
        <v>25</v>
      </c>
      <c r="DD205" s="13" t="s">
        <v>25</v>
      </c>
      <c r="DE205" s="13" t="s">
        <v>25</v>
      </c>
      <c r="DF205" s="13" t="s">
        <v>25</v>
      </c>
      <c r="DG205" s="13" t="s">
        <v>25</v>
      </c>
      <c r="DH205" s="13" t="s">
        <v>25</v>
      </c>
      <c r="DI205" s="13" t="s">
        <v>25</v>
      </c>
      <c r="DJ205" s="13" t="s">
        <v>25</v>
      </c>
      <c r="DK205" s="13" t="s">
        <v>25</v>
      </c>
      <c r="DL205" s="13" t="s">
        <v>25</v>
      </c>
      <c r="DM205" s="13" t="s">
        <v>25</v>
      </c>
      <c r="DN205" s="13" t="s">
        <v>25</v>
      </c>
      <c r="DO205" s="13" t="s">
        <v>25</v>
      </c>
      <c r="DP205" s="13" t="s">
        <v>25</v>
      </c>
      <c r="DQ205" s="13" t="s">
        <v>25</v>
      </c>
      <c r="DR205" s="13" t="s">
        <v>25</v>
      </c>
      <c r="DS205" s="13" t="s">
        <v>25</v>
      </c>
      <c r="DT205" s="13" t="s">
        <v>25</v>
      </c>
      <c r="DU205" s="13" t="s">
        <v>25</v>
      </c>
    </row>
    <row r="206" ht="15" customHeight="1" outlineLevel="1" spans="2:125">
      <c r="B206" s="10">
        <v>202209</v>
      </c>
      <c r="C206" s="13">
        <f t="shared" si="203"/>
        <v>0.547583464612168</v>
      </c>
      <c r="D206" s="13">
        <f t="shared" si="203"/>
        <v>1</v>
      </c>
      <c r="E206" s="13">
        <f t="shared" si="203"/>
        <v>1</v>
      </c>
      <c r="F206" s="13">
        <f t="shared" si="203"/>
        <v>1</v>
      </c>
      <c r="G206" s="13">
        <f t="shared" si="203"/>
        <v>1</v>
      </c>
      <c r="H206" s="13" t="str">
        <f t="shared" si="203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T206" s="10">
        <v>202209</v>
      </c>
      <c r="AU206" s="13">
        <f t="shared" si="198"/>
        <v>0.547583464612168</v>
      </c>
      <c r="AV206" s="13">
        <f t="shared" si="199"/>
        <v>1</v>
      </c>
      <c r="AW206" s="13">
        <f t="shared" si="200"/>
        <v>1</v>
      </c>
      <c r="AX206" s="13">
        <f t="shared" si="201"/>
        <v>1</v>
      </c>
      <c r="AY206" s="13">
        <f t="shared" si="173"/>
        <v>1</v>
      </c>
      <c r="AZ206" s="13" t="str">
        <f t="shared" si="174"/>
        <v/>
      </c>
      <c r="BA206" s="13" t="s">
        <v>25</v>
      </c>
      <c r="BB206" s="13" t="s">
        <v>25</v>
      </c>
      <c r="BC206" s="13" t="s">
        <v>25</v>
      </c>
      <c r="BD206" s="13" t="s">
        <v>25</v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L206" s="10">
        <v>202209</v>
      </c>
      <c r="CM206" s="13" t="str">
        <f t="shared" si="204"/>
        <v/>
      </c>
      <c r="CN206" s="13" t="str">
        <f t="shared" si="204"/>
        <v/>
      </c>
      <c r="CO206" s="13" t="str">
        <f t="shared" si="204"/>
        <v/>
      </c>
      <c r="CP206" s="13" t="str">
        <f t="shared" si="204"/>
        <v/>
      </c>
      <c r="CQ206" s="13" t="str">
        <f t="shared" si="204"/>
        <v/>
      </c>
      <c r="CR206" s="13" t="str">
        <f t="shared" si="204"/>
        <v/>
      </c>
      <c r="CS206" s="13" t="s">
        <v>25</v>
      </c>
      <c r="CT206" s="13" t="s">
        <v>25</v>
      </c>
      <c r="CU206" s="13" t="s">
        <v>25</v>
      </c>
      <c r="CV206" s="13" t="s">
        <v>25</v>
      </c>
      <c r="CW206" s="13" t="s">
        <v>25</v>
      </c>
      <c r="CX206" s="13" t="s">
        <v>25</v>
      </c>
      <c r="CY206" s="13" t="s">
        <v>25</v>
      </c>
      <c r="CZ206" s="13" t="s">
        <v>25</v>
      </c>
      <c r="DA206" s="13" t="s">
        <v>25</v>
      </c>
      <c r="DB206" s="13" t="s">
        <v>25</v>
      </c>
      <c r="DC206" s="13" t="s">
        <v>25</v>
      </c>
      <c r="DD206" s="13" t="s">
        <v>25</v>
      </c>
      <c r="DE206" s="13" t="s">
        <v>25</v>
      </c>
      <c r="DF206" s="13" t="s">
        <v>25</v>
      </c>
      <c r="DG206" s="13" t="s">
        <v>25</v>
      </c>
      <c r="DH206" s="13" t="s">
        <v>25</v>
      </c>
      <c r="DI206" s="13" t="s">
        <v>25</v>
      </c>
      <c r="DJ206" s="13" t="s">
        <v>25</v>
      </c>
      <c r="DK206" s="13" t="s">
        <v>25</v>
      </c>
      <c r="DL206" s="13" t="s">
        <v>25</v>
      </c>
      <c r="DM206" s="13" t="s">
        <v>25</v>
      </c>
      <c r="DN206" s="13" t="s">
        <v>25</v>
      </c>
      <c r="DO206" s="13" t="s">
        <v>25</v>
      </c>
      <c r="DP206" s="13" t="s">
        <v>25</v>
      </c>
      <c r="DQ206" s="13" t="s">
        <v>25</v>
      </c>
      <c r="DR206" s="13" t="s">
        <v>25</v>
      </c>
      <c r="DS206" s="13" t="s">
        <v>25</v>
      </c>
      <c r="DT206" s="13" t="s">
        <v>25</v>
      </c>
      <c r="DU206" s="13" t="s">
        <v>25</v>
      </c>
    </row>
    <row r="207" ht="15" customHeight="1" outlineLevel="1" spans="2:125">
      <c r="B207" s="10">
        <v>202212</v>
      </c>
      <c r="C207" s="13">
        <f t="shared" si="203"/>
        <v>0</v>
      </c>
      <c r="D207" s="13">
        <f t="shared" si="203"/>
        <v>0</v>
      </c>
      <c r="E207" s="13">
        <f t="shared" si="203"/>
        <v>0</v>
      </c>
      <c r="F207" s="13">
        <f t="shared" si="203"/>
        <v>0</v>
      </c>
      <c r="G207" s="13" t="str">
        <f t="shared" si="203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T207" s="10">
        <v>202212</v>
      </c>
      <c r="AU207" s="13">
        <f t="shared" si="198"/>
        <v>0</v>
      </c>
      <c r="AV207" s="13">
        <f t="shared" si="199"/>
        <v>0</v>
      </c>
      <c r="AW207" s="13">
        <f t="shared" si="200"/>
        <v>0</v>
      </c>
      <c r="AX207" s="13">
        <f t="shared" si="201"/>
        <v>0</v>
      </c>
      <c r="AY207" s="13" t="str">
        <f t="shared" si="173"/>
        <v/>
      </c>
      <c r="AZ207" s="13" t="s">
        <v>25</v>
      </c>
      <c r="BA207" s="13" t="s">
        <v>25</v>
      </c>
      <c r="BB207" s="13" t="s">
        <v>25</v>
      </c>
      <c r="BC207" s="13" t="s">
        <v>25</v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L207" s="10">
        <v>202212</v>
      </c>
      <c r="CM207" s="13" t="str">
        <f t="shared" si="204"/>
        <v/>
      </c>
      <c r="CN207" s="13" t="str">
        <f t="shared" si="204"/>
        <v/>
      </c>
      <c r="CO207" s="13" t="str">
        <f t="shared" si="204"/>
        <v/>
      </c>
      <c r="CP207" s="13" t="str">
        <f t="shared" si="204"/>
        <v/>
      </c>
      <c r="CQ207" s="13" t="str">
        <f t="shared" si="204"/>
        <v/>
      </c>
      <c r="CR207" s="13" t="s">
        <v>25</v>
      </c>
      <c r="CS207" s="13" t="s">
        <v>25</v>
      </c>
      <c r="CT207" s="13" t="s">
        <v>25</v>
      </c>
      <c r="CU207" s="13" t="s">
        <v>25</v>
      </c>
      <c r="CV207" s="13" t="s">
        <v>25</v>
      </c>
      <c r="CW207" s="13" t="s">
        <v>25</v>
      </c>
      <c r="CX207" s="13" t="s">
        <v>25</v>
      </c>
      <c r="CY207" s="13" t="s">
        <v>25</v>
      </c>
      <c r="CZ207" s="13" t="s">
        <v>25</v>
      </c>
      <c r="DA207" s="13" t="s">
        <v>25</v>
      </c>
      <c r="DB207" s="13" t="s">
        <v>25</v>
      </c>
      <c r="DC207" s="13" t="s">
        <v>25</v>
      </c>
      <c r="DD207" s="13" t="s">
        <v>25</v>
      </c>
      <c r="DE207" s="13" t="s">
        <v>25</v>
      </c>
      <c r="DF207" s="13" t="s">
        <v>25</v>
      </c>
      <c r="DG207" s="13" t="s">
        <v>25</v>
      </c>
      <c r="DH207" s="13" t="s">
        <v>25</v>
      </c>
      <c r="DI207" s="13" t="s">
        <v>25</v>
      </c>
      <c r="DJ207" s="13" t="s">
        <v>25</v>
      </c>
      <c r="DK207" s="13" t="s">
        <v>25</v>
      </c>
      <c r="DL207" s="13" t="s">
        <v>25</v>
      </c>
      <c r="DM207" s="13" t="s">
        <v>25</v>
      </c>
      <c r="DN207" s="13" t="s">
        <v>25</v>
      </c>
      <c r="DO207" s="13" t="s">
        <v>25</v>
      </c>
      <c r="DP207" s="13" t="s">
        <v>25</v>
      </c>
      <c r="DQ207" s="13" t="s">
        <v>25</v>
      </c>
      <c r="DR207" s="13" t="s">
        <v>25</v>
      </c>
      <c r="DS207" s="13" t="s">
        <v>25</v>
      </c>
      <c r="DT207" s="13" t="s">
        <v>25</v>
      </c>
      <c r="DU207" s="13" t="s">
        <v>25</v>
      </c>
    </row>
    <row r="208" ht="15" customHeight="1" outlineLevel="1" spans="2:125">
      <c r="B208" s="10">
        <v>202303</v>
      </c>
      <c r="C208" s="13">
        <f t="shared" si="203"/>
        <v>0</v>
      </c>
      <c r="D208" s="13">
        <f t="shared" si="203"/>
        <v>0.99506460359529</v>
      </c>
      <c r="E208" s="13">
        <f t="shared" si="203"/>
        <v>1</v>
      </c>
      <c r="F208" s="13" t="str">
        <f t="shared" si="203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T208" s="10">
        <v>202303</v>
      </c>
      <c r="AU208" s="13">
        <f t="shared" si="198"/>
        <v>0</v>
      </c>
      <c r="AV208" s="13">
        <f t="shared" si="199"/>
        <v>0.995064603587567</v>
      </c>
      <c r="AW208" s="13">
        <f t="shared" si="200"/>
        <v>1</v>
      </c>
      <c r="AX208" s="13" t="str">
        <f t="shared" si="201"/>
        <v/>
      </c>
      <c r="AY208" s="13" t="s">
        <v>25</v>
      </c>
      <c r="AZ208" s="13" t="s">
        <v>25</v>
      </c>
      <c r="BA208" s="13" t="s">
        <v>25</v>
      </c>
      <c r="BB208" s="13" t="s">
        <v>25</v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L208" s="10">
        <v>202303</v>
      </c>
      <c r="CM208" s="13" t="str">
        <f t="shared" si="204"/>
        <v/>
      </c>
      <c r="CN208" s="13" t="str">
        <f t="shared" si="204"/>
        <v/>
      </c>
      <c r="CO208" s="13" t="str">
        <f t="shared" si="204"/>
        <v/>
      </c>
      <c r="CP208" s="13" t="str">
        <f t="shared" si="204"/>
        <v/>
      </c>
      <c r="CQ208" s="13" t="s">
        <v>25</v>
      </c>
      <c r="CR208" s="13" t="s">
        <v>25</v>
      </c>
      <c r="CS208" s="13" t="s">
        <v>25</v>
      </c>
      <c r="CT208" s="13" t="s">
        <v>25</v>
      </c>
      <c r="CU208" s="13" t="s">
        <v>25</v>
      </c>
      <c r="CV208" s="13" t="s">
        <v>25</v>
      </c>
      <c r="CW208" s="13" t="s">
        <v>25</v>
      </c>
      <c r="CX208" s="13" t="s">
        <v>25</v>
      </c>
      <c r="CY208" s="13" t="s">
        <v>25</v>
      </c>
      <c r="CZ208" s="13" t="s">
        <v>25</v>
      </c>
      <c r="DA208" s="13" t="s">
        <v>25</v>
      </c>
      <c r="DB208" s="13" t="s">
        <v>25</v>
      </c>
      <c r="DC208" s="13" t="s">
        <v>25</v>
      </c>
      <c r="DD208" s="13" t="s">
        <v>25</v>
      </c>
      <c r="DE208" s="13" t="s">
        <v>25</v>
      </c>
      <c r="DF208" s="13" t="s">
        <v>25</v>
      </c>
      <c r="DG208" s="13" t="s">
        <v>25</v>
      </c>
      <c r="DH208" s="13" t="s">
        <v>25</v>
      </c>
      <c r="DI208" s="13" t="s">
        <v>25</v>
      </c>
      <c r="DJ208" s="13" t="s">
        <v>25</v>
      </c>
      <c r="DK208" s="13" t="s">
        <v>25</v>
      </c>
      <c r="DL208" s="13" t="s">
        <v>25</v>
      </c>
      <c r="DM208" s="13" t="s">
        <v>25</v>
      </c>
      <c r="DN208" s="13" t="s">
        <v>25</v>
      </c>
      <c r="DO208" s="13" t="s">
        <v>25</v>
      </c>
      <c r="DP208" s="13" t="s">
        <v>25</v>
      </c>
      <c r="DQ208" s="13" t="s">
        <v>25</v>
      </c>
      <c r="DR208" s="13" t="s">
        <v>25</v>
      </c>
      <c r="DS208" s="13" t="s">
        <v>25</v>
      </c>
      <c r="DT208" s="13" t="s">
        <v>25</v>
      </c>
      <c r="DU208" s="13" t="s">
        <v>25</v>
      </c>
    </row>
    <row r="209" ht="15" customHeight="1" outlineLevel="1" spans="2:125">
      <c r="B209" s="10">
        <v>202306</v>
      </c>
      <c r="C209" s="13">
        <f t="shared" si="203"/>
        <v>1.00349267921203</v>
      </c>
      <c r="D209" s="13">
        <f t="shared" si="203"/>
        <v>1.00028261628533</v>
      </c>
      <c r="E209" s="13" t="str">
        <f t="shared" si="203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T209" s="10">
        <v>202306</v>
      </c>
      <c r="AU209" s="13">
        <f t="shared" si="198"/>
        <v>1.00424943179585</v>
      </c>
      <c r="AV209" s="13">
        <f t="shared" si="199"/>
        <v>1.00028158180476</v>
      </c>
      <c r="AW209" s="13" t="str">
        <f t="shared" si="200"/>
        <v/>
      </c>
      <c r="AX209" s="13" t="s">
        <v>25</v>
      </c>
      <c r="AY209" s="13" t="s">
        <v>25</v>
      </c>
      <c r="AZ209" s="13" t="s">
        <v>25</v>
      </c>
      <c r="BA209" s="13" t="s">
        <v>25</v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L209" s="10">
        <v>202306</v>
      </c>
      <c r="CM209" s="13" t="str">
        <f t="shared" si="204"/>
        <v/>
      </c>
      <c r="CN209" s="13" t="str">
        <f t="shared" si="204"/>
        <v/>
      </c>
      <c r="CO209" s="13" t="str">
        <f t="shared" si="204"/>
        <v/>
      </c>
      <c r="CP209" s="13" t="s">
        <v>25</v>
      </c>
      <c r="CQ209" s="13" t="s">
        <v>25</v>
      </c>
      <c r="CR209" s="13" t="s">
        <v>25</v>
      </c>
      <c r="CS209" s="13" t="s">
        <v>25</v>
      </c>
      <c r="CT209" s="13" t="s">
        <v>25</v>
      </c>
      <c r="CU209" s="13" t="s">
        <v>25</v>
      </c>
      <c r="CV209" s="13" t="s">
        <v>25</v>
      </c>
      <c r="CW209" s="13" t="s">
        <v>25</v>
      </c>
      <c r="CX209" s="13" t="s">
        <v>25</v>
      </c>
      <c r="CY209" s="13" t="s">
        <v>25</v>
      </c>
      <c r="CZ209" s="13" t="s">
        <v>25</v>
      </c>
      <c r="DA209" s="13" t="s">
        <v>25</v>
      </c>
      <c r="DB209" s="13" t="s">
        <v>25</v>
      </c>
      <c r="DC209" s="13" t="s">
        <v>25</v>
      </c>
      <c r="DD209" s="13" t="s">
        <v>25</v>
      </c>
      <c r="DE209" s="13" t="s">
        <v>25</v>
      </c>
      <c r="DF209" s="13" t="s">
        <v>25</v>
      </c>
      <c r="DG209" s="13" t="s">
        <v>25</v>
      </c>
      <c r="DH209" s="13" t="s">
        <v>25</v>
      </c>
      <c r="DI209" s="13" t="s">
        <v>25</v>
      </c>
      <c r="DJ209" s="13" t="s">
        <v>25</v>
      </c>
      <c r="DK209" s="13" t="s">
        <v>25</v>
      </c>
      <c r="DL209" s="13" t="s">
        <v>25</v>
      </c>
      <c r="DM209" s="13" t="s">
        <v>25</v>
      </c>
      <c r="DN209" s="13" t="s">
        <v>25</v>
      </c>
      <c r="DO209" s="13" t="s">
        <v>25</v>
      </c>
      <c r="DP209" s="13" t="s">
        <v>25</v>
      </c>
      <c r="DQ209" s="13" t="s">
        <v>25</v>
      </c>
      <c r="DR209" s="13" t="s">
        <v>25</v>
      </c>
      <c r="DS209" s="13" t="s">
        <v>25</v>
      </c>
      <c r="DT209" s="13" t="s">
        <v>25</v>
      </c>
      <c r="DU209" s="13" t="s">
        <v>25</v>
      </c>
    </row>
    <row r="210" ht="15" customHeight="1" outlineLevel="1" spans="2:125">
      <c r="B210" s="10">
        <v>202309</v>
      </c>
      <c r="C210" s="13">
        <f t="shared" si="203"/>
        <v>1.02680390264823</v>
      </c>
      <c r="D210" s="13" t="str">
        <f t="shared" si="203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T210" s="10">
        <v>202309</v>
      </c>
      <c r="AU210" s="13">
        <f t="shared" si="198"/>
        <v>1.02680390264823</v>
      </c>
      <c r="AV210" s="13" t="str">
        <f t="shared" si="199"/>
        <v/>
      </c>
      <c r="AW210" s="13" t="s">
        <v>25</v>
      </c>
      <c r="AX210" s="13" t="s">
        <v>25</v>
      </c>
      <c r="AY210" s="13" t="s">
        <v>25</v>
      </c>
      <c r="AZ210" s="13" t="s">
        <v>25</v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L210" s="10">
        <v>202309</v>
      </c>
      <c r="CM210" s="13" t="str">
        <f t="shared" si="204"/>
        <v/>
      </c>
      <c r="CN210" s="13" t="str">
        <f t="shared" si="204"/>
        <v/>
      </c>
      <c r="CO210" s="13" t="s">
        <v>25</v>
      </c>
      <c r="CP210" s="13" t="s">
        <v>25</v>
      </c>
      <c r="CQ210" s="13" t="s">
        <v>25</v>
      </c>
      <c r="CR210" s="13" t="s">
        <v>25</v>
      </c>
      <c r="CS210" s="13" t="s">
        <v>25</v>
      </c>
      <c r="CT210" s="13" t="s">
        <v>25</v>
      </c>
      <c r="CU210" s="13" t="s">
        <v>25</v>
      </c>
      <c r="CV210" s="13" t="s">
        <v>25</v>
      </c>
      <c r="CW210" s="13" t="s">
        <v>25</v>
      </c>
      <c r="CX210" s="13" t="s">
        <v>25</v>
      </c>
      <c r="CY210" s="13" t="s">
        <v>25</v>
      </c>
      <c r="CZ210" s="13" t="s">
        <v>25</v>
      </c>
      <c r="DA210" s="13" t="s">
        <v>25</v>
      </c>
      <c r="DB210" s="13" t="s">
        <v>25</v>
      </c>
      <c r="DC210" s="13" t="s">
        <v>25</v>
      </c>
      <c r="DD210" s="13" t="s">
        <v>25</v>
      </c>
      <c r="DE210" s="13" t="s">
        <v>25</v>
      </c>
      <c r="DF210" s="13" t="s">
        <v>25</v>
      </c>
      <c r="DG210" s="13" t="s">
        <v>25</v>
      </c>
      <c r="DH210" s="13" t="s">
        <v>25</v>
      </c>
      <c r="DI210" s="13" t="s">
        <v>25</v>
      </c>
      <c r="DJ210" s="13" t="s">
        <v>25</v>
      </c>
      <c r="DK210" s="13" t="s">
        <v>25</v>
      </c>
      <c r="DL210" s="13" t="s">
        <v>25</v>
      </c>
      <c r="DM210" s="13" t="s">
        <v>25</v>
      </c>
      <c r="DN210" s="13" t="s">
        <v>25</v>
      </c>
      <c r="DO210" s="13" t="s">
        <v>25</v>
      </c>
      <c r="DP210" s="13" t="s">
        <v>25</v>
      </c>
      <c r="DQ210" s="13" t="s">
        <v>25</v>
      </c>
      <c r="DR210" s="13" t="s">
        <v>25</v>
      </c>
      <c r="DS210" s="13" t="s">
        <v>25</v>
      </c>
      <c r="DT210" s="13" t="s">
        <v>25</v>
      </c>
      <c r="DU210" s="13" t="s">
        <v>25</v>
      </c>
    </row>
    <row r="211" ht="15" customHeight="1" outlineLevel="1" spans="2:125">
      <c r="B211" s="10">
        <v>202312</v>
      </c>
      <c r="C211" s="13" t="str">
        <f t="shared" si="203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T211" s="10">
        <v>202312</v>
      </c>
      <c r="AU211" s="13" t="str">
        <f t="shared" si="198"/>
        <v/>
      </c>
      <c r="AV211" s="13" t="s">
        <v>25</v>
      </c>
      <c r="AW211" s="13" t="s">
        <v>25</v>
      </c>
      <c r="AX211" s="13" t="s">
        <v>25</v>
      </c>
      <c r="AY211" s="13" t="s">
        <v>25</v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L211" s="10">
        <v>202312</v>
      </c>
      <c r="CM211" s="13" t="str">
        <f t="shared" si="204"/>
        <v/>
      </c>
      <c r="CN211" s="13" t="s">
        <v>25</v>
      </c>
      <c r="CO211" s="13" t="s">
        <v>25</v>
      </c>
      <c r="CP211" s="13" t="s">
        <v>25</v>
      </c>
      <c r="CQ211" s="13" t="s">
        <v>25</v>
      </c>
      <c r="CR211" s="13" t="s">
        <v>25</v>
      </c>
      <c r="CS211" s="13" t="s">
        <v>25</v>
      </c>
      <c r="CT211" s="13" t="s">
        <v>25</v>
      </c>
      <c r="CU211" s="13" t="s">
        <v>25</v>
      </c>
      <c r="CV211" s="13" t="s">
        <v>25</v>
      </c>
      <c r="CW211" s="13" t="s">
        <v>25</v>
      </c>
      <c r="CX211" s="13" t="s">
        <v>25</v>
      </c>
      <c r="CY211" s="13" t="s">
        <v>25</v>
      </c>
      <c r="CZ211" s="13" t="s">
        <v>25</v>
      </c>
      <c r="DA211" s="13" t="s">
        <v>25</v>
      </c>
      <c r="DB211" s="13" t="s">
        <v>25</v>
      </c>
      <c r="DC211" s="13" t="s">
        <v>25</v>
      </c>
      <c r="DD211" s="13" t="s">
        <v>25</v>
      </c>
      <c r="DE211" s="13" t="s">
        <v>25</v>
      </c>
      <c r="DF211" s="13" t="s">
        <v>25</v>
      </c>
      <c r="DG211" s="13" t="s">
        <v>25</v>
      </c>
      <c r="DH211" s="13" t="s">
        <v>25</v>
      </c>
      <c r="DI211" s="13" t="s">
        <v>25</v>
      </c>
      <c r="DJ211" s="13" t="s">
        <v>25</v>
      </c>
      <c r="DK211" s="13" t="s">
        <v>25</v>
      </c>
      <c r="DL211" s="13" t="s">
        <v>25</v>
      </c>
      <c r="DM211" s="13" t="s">
        <v>25</v>
      </c>
      <c r="DN211" s="13" t="s">
        <v>25</v>
      </c>
      <c r="DO211" s="13" t="s">
        <v>25</v>
      </c>
      <c r="DP211" s="13" t="s">
        <v>25</v>
      </c>
      <c r="DQ211" s="13" t="s">
        <v>25</v>
      </c>
      <c r="DR211" s="13" t="s">
        <v>25</v>
      </c>
      <c r="DS211" s="13" t="s">
        <v>25</v>
      </c>
      <c r="DT211" s="13" t="s">
        <v>25</v>
      </c>
      <c r="DU211" s="13" t="s">
        <v>25</v>
      </c>
    </row>
    <row r="212" ht="15" customHeight="1" outlineLevel="1" spans="2:125">
      <c r="B212" s="6" t="s">
        <v>27</v>
      </c>
      <c r="C212" s="13">
        <f>IFERROR(IF(COUNT(C177:C210)-2&lt;=0,0,(SUM(C177:C210)-MAX(C177:C210)-MIN(C177:C210))/(COUNT(C177:C210)-2)),0)</f>
        <v>5.58510771732392</v>
      </c>
      <c r="D212" s="13">
        <f>IFERROR(IF(COUNT(D177:D209)-2&lt;=0,0,(SUM(D177:D209)-MAX(D177:D209)-MIN(D177:D209))/(COUNT(D177:D209)-2)),0)</f>
        <v>0.870744831328316</v>
      </c>
      <c r="E212" s="13">
        <f>IFERROR(IF(COUNT(E177:E208)-2&lt;=0,0,(SUM(E177:E208)-MAX(E177:E208)-MIN(E177:E208))/(COUNT(E177:E208)-2)),0)</f>
        <v>0.814629047800166</v>
      </c>
      <c r="F212" s="13">
        <f>IFERROR(IF(COUNT(F177:F207)-2&lt;=0,0,(SUM(F177:F207)-MAX(F177:F207)-MIN(F177:F207))/(COUNT(F177:F207)-2)),0)</f>
        <v>0.819519683757001</v>
      </c>
      <c r="G212" s="13">
        <f>IFERROR(IF(COUNT(G177:G206)-2&lt;=0,0,(SUM(G177:G206)-MAX(G177:G206)-MIN(G177:G206))/(COUNT(G177:G206)-2)),0)</f>
        <v>0.857128837113927</v>
      </c>
      <c r="H212" s="13">
        <f>IFERROR(IF(COUNT(H177:H205)-2&lt;=0,0,(SUM(H177:H205)-MAX(H177:H205)-MIN(H177:H205))/(COUNT(H177:H205)-2)),0)</f>
        <v>0.852461154971385</v>
      </c>
      <c r="I212" s="13">
        <f>IFERROR(IF(COUNT(I177:I204)-2&lt;=0,0,(SUM(I177:I204)-MAX(I177:I204)-MIN(I177:I204))/(COUNT(I177:I204)-2)),0)</f>
        <v>0.846140921058337</v>
      </c>
      <c r="J212" s="13">
        <f>IFERROR(IF(COUNT(J177:J203)-2&lt;=0,0,(SUM(J177:J203)-MAX(J177:J203)-MIN(J177:J203))/(COUNT(J177:J203)-2)),0)</f>
        <v>0.83998250202953</v>
      </c>
      <c r="K212" s="13">
        <f>IFERROR(IF(COUNT(K177:K202)-2&lt;=0,0,(SUM(K177:K202)-MAX(K177:K202)-MIN(K177:K202))/(COUNT(K177:K202)-2)),0)</f>
        <v>0.874750449875594</v>
      </c>
      <c r="L212" s="13">
        <f>IFERROR(IF(COUNT(L177:L201)-2&lt;=0,0,(SUM(L177:L201)-MAX(L177:L201)-MIN(L177:L201))/(COUNT(L177:L201)-2)),0)</f>
        <v>0.869562942301436</v>
      </c>
      <c r="M212" s="13">
        <f>IFERROR(IF(COUNT(M177:M200)-2&lt;=0,0,(SUM(M177:M200)-MAX(M177:M200)-MIN(M177:M200))/(COUNT(M177:M200)-2)),0)</f>
        <v>0.863619315814098</v>
      </c>
      <c r="N212" s="13">
        <f>IFERROR(IF(COUNT(N177:N199)-2&lt;=0,0,(SUM(N177:N199)-MAX(N177:N199)-MIN(N177:N199))/(COUNT(N177:N199)-2)),0)</f>
        <v>0.857131894020242</v>
      </c>
      <c r="O212" s="13">
        <f>IFERROR(IF(COUNT(O177:O198)-2&lt;=0,0,(SUM(O177:O198)-MAX(O177:O198)-MIN(O177:O198))/(COUNT(O177:O198)-2)),0)</f>
        <v>0.84999993553869</v>
      </c>
      <c r="P212" s="13">
        <f>IFERROR(IF(COUNT(P177:P197)-2&lt;=0,0,(SUM(P177:P197)-MAX(P177:P197)-MIN(P177:P197))/(COUNT(P177:P197)-2)),0)</f>
        <v>0.842104663470863</v>
      </c>
      <c r="Q212" s="13">
        <f>IFERROR(IF(COUNT(Q177:Q196)-2&lt;=0,0,(SUM(Q177:Q196)-MAX(Q177:Q196)-MIN(Q177:Q196))/(COUNT(Q177:Q196)-2)),0)</f>
        <v>0.833312376811707</v>
      </c>
      <c r="R212" s="13">
        <f>IFERROR(IF(COUNT(R177:R195)-2&lt;=0,0,(SUM(R177:R195)-MAX(R177:R195)-MIN(R177:R195))/(COUNT(R177:R195)-2)),0)</f>
        <v>0.82346231600985</v>
      </c>
      <c r="S212" s="13">
        <f>IFERROR(IF(COUNT(S177:S194)-2&lt;=0,0,(SUM(S177:S194)-MAX(S177:S194)-MIN(S177:S194))/(COUNT(S177:S194)-2)),0)</f>
        <v>0.812497568959129</v>
      </c>
      <c r="T212" s="13">
        <f>IFERROR(IF(COUNT(T177:T193)-2&lt;=0,0,(SUM(T177:T193)-MAX(T177:T193)-MIN(T177:T193))/(COUNT(T177:T193)-2)),0)</f>
        <v>0.799765490975633</v>
      </c>
      <c r="U212" s="13">
        <f>IFERROR(IF(COUNT(U177:U192)-2&lt;=0,0,(SUM(U177:U192)-MAX(U177:U192)-MIN(U177:U192))/(COUNT(U177:U192)-2)),0)</f>
        <v>0.785432026837743</v>
      </c>
      <c r="V212" s="13">
        <f>IFERROR(IF(COUNT(V177:V191)-2&lt;=0,0,(SUM(V177:V191)-MAX(V177:V191)-MIN(V177:V191))/(COUNT(V177:V191)-2)),0)</f>
        <v>0.769230769230769</v>
      </c>
      <c r="W212" s="13">
        <f>IFERROR(IF(COUNT(W177:W190)-2&lt;=0,0,(SUM(W177:W190)-MAX(W177:W190)-MIN(W177:W190))/(COUNT(W177:W190)-2)),0)</f>
        <v>0.833333333333333</v>
      </c>
      <c r="X212" s="13">
        <f>IFERROR(IF(COUNT(X177:X189)-2&lt;=0,0,(SUM(X177:X189)-MAX(X177:X189)-MIN(X177:X189))/(COUNT(X177:X189)-2)),0)</f>
        <v>0.818181818181818</v>
      </c>
      <c r="Y212" s="13">
        <f>IFERROR(IF(COUNT(Y177:Y188)-2&lt;=0,0,(SUM(Y177:Y188)-MAX(Y177:Y188)-MIN(Y177:Y188))/(COUNT(Y177:Y188)-2)),0)</f>
        <v>0.8</v>
      </c>
      <c r="Z212" s="13">
        <f>IFERROR(IF(COUNT(Z177:Z187)-2&lt;=0,0,(SUM(Z177:Z187)-MAX(Z177:Z187)-MIN(Z177:Z187))/(COUNT(Z177:Z187)-2)),0)</f>
        <v>0.777777777777778</v>
      </c>
      <c r="AA212" s="13">
        <f>IFERROR(IF(COUNT(AA177:AA186)-2&lt;=0,0,(SUM(AA177:AA186)-MAX(AA177:AA186)-MIN(AA177:AA186))/(COUNT(AA177:AA186)-2)),0)</f>
        <v>0.75</v>
      </c>
      <c r="AB212" s="13">
        <f>IFERROR(IF(COUNT(AB177:AB185)-2&lt;=0,0,(SUM(AB177:AB185)-MAX(AB177:AB185)-MIN(AB177:AB185))/(COUNT(AB177:AB185)-2)),0)</f>
        <v>0.857142857142857</v>
      </c>
      <c r="AC212" s="13">
        <f>IFERROR(IF(COUNT(AC177:AC184)-2&lt;=0,0,(SUM(AC177:AC184)-MAX(AC177:AC184)-MIN(AC177:AC184))/(COUNT(AC177:AC184)-2)),0)</f>
        <v>0.833333333333333</v>
      </c>
      <c r="AD212" s="13">
        <f>IFERROR(IF(COUNT(AD177:AD183)-2&lt;=0,0,(SUM(AD177:AD183)-MAX(AD177:AD183)-MIN(AD177:AD183))/(COUNT(AD177:AD183)-2)),0)</f>
        <v>0.799838982147064</v>
      </c>
      <c r="AE212" s="13">
        <f>IFERROR(IF(COUNT(AE177:AE182)-2&lt;=0,0,(SUM(AE177:AE182)-MAX(AE177:AE182)-MIN(AE177:AE182))/(COUNT(AE177:AE182)-2)),0)</f>
        <v>0.75</v>
      </c>
      <c r="AF212" s="13">
        <f>IFERROR(IF(COUNT(AF177:AF181)-2&lt;=0,0,(SUM(AF177:AF181)-MAX(AF177:AF181)-MIN(AF177:AF181))/(COUNT(AF177:AF181)-2)),0)</f>
        <v>0.999990097163809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T212" s="6" t="s">
        <v>27</v>
      </c>
      <c r="AU212" s="13">
        <f>IFERROR(IF(COUNT(AU177:AU210)-2&lt;=0,0,(SUM(AU177:AU210)-MAX(AU177:AU210)-MIN(AU177:AU210))/(COUNT(AU177:AU210)-2)),0)</f>
        <v>0.36015653302787</v>
      </c>
      <c r="AV212" s="13">
        <f>IFERROR(IF(COUNT(AV177:AV209)-2&lt;=0,0,(SUM(AV177:AV209)-MAX(AV177:AV209)-MIN(AV177:AV209))/(COUNT(AV177:AV209)-2)),0)</f>
        <v>0.446982417445573</v>
      </c>
      <c r="AW212" s="13">
        <f>IFERROR(IF(COUNT(AW177:AW208)-2&lt;=0,0,(SUM(AW177:AW208)-MAX(AW177:AW208)-MIN(AW177:AW208))/(COUNT(AW177:AW208)-2)),0)</f>
        <v>0.432812180499627</v>
      </c>
      <c r="AX212" s="13">
        <f>IFERROR(IF(COUNT(AX177:AX207)-2&lt;=0,0,(SUM(AX177:AX207)-MAX(AX177:AX207)-MIN(AX177:AX207))/(COUNT(AX177:AX207)-2)),0)</f>
        <v>0.4137906876401</v>
      </c>
      <c r="AY212" s="13">
        <f>IFERROR(IF(COUNT(AY177:AY206)-2&lt;=0,0,(SUM(AY177:AY206)-MAX(AY177:AY206)-MIN(AY177:AY206))/(COUNT(AY177:AY206)-2)),0)</f>
        <v>0.42857074028411</v>
      </c>
      <c r="AZ212" s="13">
        <f>IFERROR(IF(COUNT(AZ177:AZ205)-2&lt;=0,0,(SUM(AZ177:AZ205)-MAX(AZ177:AZ205)-MIN(AZ177:AZ205))/(COUNT(AZ177:AZ205)-2)),0)</f>
        <v>0.40739148287488</v>
      </c>
      <c r="BA212" s="13">
        <f>IFERROR(IF(COUNT(BA177:BA204)-2&lt;=0,0,(SUM(BA177:BA204)-MAX(BA177:BA204)-MIN(BA177:BA204))/(COUNT(BA177:BA204)-2)),0)</f>
        <v>0.384615384615385</v>
      </c>
      <c r="BB212" s="13">
        <f>IFERROR(IF(COUNT(BB177:BB203)-2&lt;=0,0,(SUM(BB177:BB203)-MAX(BB177:BB203)-MIN(BB177:BB203))/(COUNT(BB177:BB203)-2)),0)</f>
        <v>0.36</v>
      </c>
      <c r="BC212" s="13">
        <f>IFERROR(IF(COUNT(BC177:BC202)-2&lt;=0,0,(SUM(BC177:BC202)-MAX(BC177:BC202)-MIN(BC177:BC202))/(COUNT(BC177:BC202)-2)),0)</f>
        <v>0.375</v>
      </c>
      <c r="BD212" s="13">
        <f>IFERROR(IF(COUNT(BD177:BD201)-2&lt;=0,0,(SUM(BD177:BD201)-MAX(BD177:BD201)-MIN(BD177:BD201))/(COUNT(BD177:BD201)-2)),0)</f>
        <v>0.347824062218705</v>
      </c>
      <c r="BE212" s="13">
        <f>IFERROR(IF(COUNT(BE177:BE200)-2&lt;=0,0,(SUM(BE177:BE200)-MAX(BE177:BE200)-MIN(BE177:BE200))/(COUNT(BE177:BE200)-2)),0)</f>
        <v>0.318181818181818</v>
      </c>
      <c r="BF212" s="13">
        <f>IFERROR(IF(COUNT(BF177:BF199)-2&lt;=0,0,(SUM(BF177:BF199)-MAX(BF177:BF199)-MIN(BF177:BF199))/(COUNT(BF177:BF199)-2)),0)</f>
        <v>0.285714285714286</v>
      </c>
      <c r="BG212" s="13">
        <f>IFERROR(IF(COUNT(BG177:BG198)-2&lt;=0,0,(SUM(BG177:BG198)-MAX(BG177:BG198)-MIN(BG177:BG198))/(COUNT(BG177:BG198)-2)),0)</f>
        <v>0.25</v>
      </c>
      <c r="BH212" s="13">
        <f>IFERROR(IF(COUNT(BH177:BH197)-2&lt;=0,0,(SUM(BH177:BH197)-MAX(BH177:BH197)-MIN(BH177:BH197))/(COUNT(BH177:BH197)-2)),0)</f>
        <v>0.210526315789474</v>
      </c>
      <c r="BI212" s="13">
        <f>IFERROR(IF(COUNT(BI177:BI196)-2&lt;=0,0,(SUM(BI177:BI196)-MAX(BI177:BI196)-MIN(BI177:BI196))/(COUNT(BI177:BI196)-2)),0)</f>
        <v>0.166666666666667</v>
      </c>
      <c r="BJ212" s="13">
        <f>IFERROR(IF(COUNT(BJ177:BJ195)-2&lt;=0,0,(SUM(BJ177:BJ195)-MAX(BJ177:BJ195)-MIN(BJ177:BJ195))/(COUNT(BJ177:BJ195)-2)),0)</f>
        <v>0.176470588235294</v>
      </c>
      <c r="BK212" s="13">
        <f>IFERROR(IF(COUNT(BK177:BK194)-2&lt;=0,0,(SUM(BK177:BK194)-MAX(BK177:BK194)-MIN(BK177:BK194))/(COUNT(BK177:BK194)-2)),0)</f>
        <v>0.125</v>
      </c>
      <c r="BL212" s="13">
        <f>IFERROR(IF(COUNT(BL177:BL193)-2&lt;=0,0,(SUM(BL177:BL193)-MAX(BL177:BL193)-MIN(BL177:BL193))/(COUNT(BL177:BL193)-2)),0)</f>
        <v>0.0666666666666667</v>
      </c>
      <c r="BM212" s="13">
        <f>IFERROR(IF(COUNT(BM177:BM192)-2&lt;=0,0,(SUM(BM177:BM192)-MAX(BM177:BM192)-MIN(BM177:BM192))/(COUNT(BM177:BM192)-2)),0)</f>
        <v>0</v>
      </c>
      <c r="BN212" s="13">
        <f>IFERROR(IF(COUNT(BN177:BN191)-2&lt;=0,0,(SUM(BN177:BN191)-MAX(BN177:BN191)-MIN(BN177:BN191))/(COUNT(BN177:BN191)-2)),0)</f>
        <v>0</v>
      </c>
      <c r="BO212" s="13">
        <f>IFERROR(IF(COUNT(BO177:BO190)-2&lt;=0,0,(SUM(BO177:BO190)-MAX(BO177:BO190)-MIN(BO177:BO190))/(COUNT(BO177:BO190)-2)),0)</f>
        <v>0</v>
      </c>
      <c r="BP212" s="13">
        <f>IFERROR(IF(COUNT(BP177:BP189)-2&lt;=0,0,(SUM(BP177:BP189)-MAX(BP177:BP189)-MIN(BP177:BP189))/(COUNT(BP177:BP189)-2)),0)</f>
        <v>0</v>
      </c>
      <c r="BQ212" s="13">
        <f>IFERROR(IF(COUNT(BQ177:BQ188)-2&lt;=0,0,(SUM(BQ177:BQ188)-MAX(BQ177:BQ188)-MIN(BQ177:BQ188))/(COUNT(BQ177:BQ188)-2)),0)</f>
        <v>0</v>
      </c>
      <c r="BR212" s="13">
        <f>IFERROR(IF(COUNT(BR177:BR187)-2&lt;=0,0,(SUM(BR177:BR187)-MAX(BR177:BR187)-MIN(BR177:BR187))/(COUNT(BR177:BR187)-2)),0)</f>
        <v>0</v>
      </c>
      <c r="BS212" s="13">
        <f>IFERROR(IF(COUNT(BS177:BS186)-2&lt;=0,0,(SUM(BS177:BS186)-MAX(BS177:BS186)-MIN(BS177:BS186))/(COUNT(BS177:BS186)-2)),0)</f>
        <v>0</v>
      </c>
      <c r="BT212" s="13">
        <f>IFERROR(IF(COUNT(BT177:BT185)-2&lt;=0,0,(SUM(BT177:BT185)-MAX(BT177:BT185)-MIN(BT177:BT185))/(COUNT(BT177:BT185)-2)),0)</f>
        <v>0</v>
      </c>
      <c r="BU212" s="13">
        <f>IFERROR(IF(COUNT(BU177:BU184)-2&lt;=0,0,(SUM(BU177:BU184)-MAX(BU177:BU184)-MIN(BU177:BU184))/(COUNT(BU177:BU184)-2)),0)</f>
        <v>0</v>
      </c>
      <c r="BV212" s="13">
        <f>IFERROR(IF(COUNT(BV177:BV183)-2&lt;=0,0,(SUM(BV177:BV183)-MAX(BV177:BV183)-MIN(BV177:BV183))/(COUNT(BV177:BV183)-2)),0)</f>
        <v>0</v>
      </c>
      <c r="BW212" s="13">
        <f>IFERROR(IF(COUNT(BW177:BW182)-2&lt;=0,0,(SUM(BW177:BW182)-MAX(BW177:BW182)-MIN(BW177:BW182))/(COUNT(BW177:BW182)-2)),0)</f>
        <v>0</v>
      </c>
      <c r="BX212" s="13">
        <f>IFERROR(IF(COUNT(BX177:BX181)-2&lt;=0,0,(SUM(BX177:BX181)-MAX(BX177:BX181)-MIN(BX177:BX181))/(COUNT(BX177:BX181)-2)),0)</f>
        <v>0</v>
      </c>
      <c r="BY212" s="13">
        <f>IFERROR(IF(COUNT(BY177:BY180)-2&lt;=0,0,(SUM(BY177:BY180)-MAX(BY177:BY180)-MIN(BY177:BY180))/(COUNT(BY177:BY180)-2)),0)</f>
        <v>0</v>
      </c>
      <c r="BZ212" s="13">
        <f>IFERROR(IF(COUNT(BZ177:BZ179)-2&lt;=0,0,(SUM(BZ177:BZ179)-MAX(BZ177:BZ179)-MIN(BZ177:BZ179))/(COUNT(BZ177:BZ179)-2)),0)</f>
        <v>0</v>
      </c>
      <c r="CA212" s="13">
        <f>IFERROR(IF(COUNT(CA177:CA178)-2&lt;=0,0,(SUM(CA177:CA178)-MAX(CA177:CA178)-MIN(CA177:CA178))/(COUNT(CA177:CA178)-2)),0)</f>
        <v>0</v>
      </c>
      <c r="CB212" s="13">
        <f>IFERROR(IF(COUNT(CB177:CB177)-2&lt;=0,0,(SUM(CB177:CB177)-MAX(CB177:CB177)-MIN(CB177:CB177))/(COUNT(CB177:CB177)-2)),0)</f>
        <v>0</v>
      </c>
      <c r="CC212" s="13" t="s">
        <v>25</v>
      </c>
      <c r="CL212" s="6" t="s">
        <v>27</v>
      </c>
      <c r="CM212" s="13">
        <f>IFERROR(IF(COUNT(CM177:CM210)-2&lt;=0,0,(SUM(CM177:CM210)-MAX(CM177:CM210)-MIN(CM177:CM210))/(COUNT(CM177:CM210)-2)),0)</f>
        <v>0</v>
      </c>
      <c r="CN212" s="13">
        <f>IFERROR(IF(COUNT(CN177:CN209)-2&lt;=0,0,(SUM(CN177:CN209)-MAX(CN177:CN209)-MIN(CN177:CN209))/(COUNT(CN177:CN209)-2)),0)</f>
        <v>0</v>
      </c>
      <c r="CO212" s="13">
        <f>IFERROR(IF(COUNT(CO177:CO208)-2&lt;=0,0,(SUM(CO177:CO208)-MAX(CO177:CO208)-MIN(CO177:CO208))/(COUNT(CO177:CO208)-2)),0)</f>
        <v>0</v>
      </c>
      <c r="CP212" s="13">
        <f>IFERROR(IF(COUNT(CP177:CP207)-2&lt;=0,0,(SUM(CP177:CP207)-MAX(CP177:CP207)-MIN(CP177:CP207))/(COUNT(CP177:CP207)-2)),0)</f>
        <v>0</v>
      </c>
      <c r="CQ212" s="13">
        <f>IFERROR(IF(COUNT(CQ177:CQ206)-2&lt;=0,0,(SUM(CQ177:CQ206)-MAX(CQ177:CQ206)-MIN(CQ177:CQ206))/(COUNT(CQ177:CQ206)-2)),0)</f>
        <v>0</v>
      </c>
      <c r="CR212" s="13">
        <f>IFERROR(IF(COUNT(CR177:CR205)-2&lt;=0,0,(SUM(CR177:CR205)-MAX(CR177:CR205)-MIN(CR177:CR205))/(COUNT(CR177:CR205)-2)),0)</f>
        <v>0</v>
      </c>
      <c r="CS212" s="13">
        <f>IFERROR(IF(COUNT(CS177:CS204)-2&lt;=0,0,(SUM(CS177:CS204)-MAX(CS177:CS204)-MIN(CS177:CS204))/(COUNT(CS177:CS204)-2)),0)</f>
        <v>0</v>
      </c>
      <c r="CT212" s="13">
        <f>IFERROR(IF(COUNT(CT177:CT203)-2&lt;=0,0,(SUM(CT177:CT203)-MAX(CT177:CT203)-MIN(CT177:CT203))/(COUNT(CT177:CT203)-2)),0)</f>
        <v>0</v>
      </c>
      <c r="CU212" s="13">
        <f>IFERROR(IF(COUNT(CU177:CU202)-2&lt;=0,0,(SUM(CU177:CU202)-MAX(CU177:CU202)-MIN(CU177:CU202))/(COUNT(CU177:CU202)-2)),0)</f>
        <v>0</v>
      </c>
      <c r="CV212" s="13">
        <f>IFERROR(IF(COUNT(CV177:CV201)-2&lt;=0,0,(SUM(CV177:CV201)-MAX(CV177:CV201)-MIN(CV177:CV201))/(COUNT(CV177:CV201)-2)),0)</f>
        <v>0</v>
      </c>
      <c r="CW212" s="13">
        <f>IFERROR(IF(COUNT(CW177:CW200)-2&lt;=0,0,(SUM(CW177:CW200)-MAX(CW177:CW200)-MIN(CW177:CW200))/(COUNT(CW177:CW200)-2)),0)</f>
        <v>0</v>
      </c>
      <c r="CX212" s="13">
        <f>IFERROR(IF(COUNT(CX177:CX199)-2&lt;=0,0,(SUM(CX177:CX199)-MAX(CX177:CX199)-MIN(CX177:CX199))/(COUNT(CX177:CX199)-2)),0)</f>
        <v>0</v>
      </c>
      <c r="CY212" s="13">
        <f>IFERROR(IF(COUNT(CY177:CY198)-2&lt;=0,0,(SUM(CY177:CY198)-MAX(CY177:CY198)-MIN(CY177:CY198))/(COUNT(CY177:CY198)-2)),0)</f>
        <v>0</v>
      </c>
      <c r="CZ212" s="13">
        <f>IFERROR(IF(COUNT(CZ177:CZ197)-2&lt;=0,0,(SUM(CZ177:CZ197)-MAX(CZ177:CZ197)-MIN(CZ177:CZ197))/(COUNT(CZ177:CZ197)-2)),0)</f>
        <v>0</v>
      </c>
      <c r="DA212" s="13">
        <f>IFERROR(IF(COUNT(DA177:DA196)-2&lt;=0,0,(SUM(DA177:DA196)-MAX(DA177:DA196)-MIN(DA177:DA196))/(COUNT(DA177:DA196)-2)),0)</f>
        <v>0</v>
      </c>
      <c r="DB212" s="13">
        <f>IFERROR(IF(COUNT(DB177:DB195)-2&lt;=0,0,(SUM(DB177:DB195)-MAX(DB177:DB195)-MIN(DB177:DB195))/(COUNT(DB177:DB195)-2)),0)</f>
        <v>0</v>
      </c>
      <c r="DC212" s="13">
        <f>IFERROR(IF(COUNT(DC177:DC194)-2&lt;=0,0,(SUM(DC177:DC194)-MAX(DC177:DC194)-MIN(DC177:DC194))/(COUNT(DC177:DC194)-2)),0)</f>
        <v>0</v>
      </c>
      <c r="DD212" s="13">
        <f>IFERROR(IF(COUNT(DD177:DD193)-2&lt;=0,0,(SUM(DD177:DD193)-MAX(DD177:DD193)-MIN(DD177:DD193))/(COUNT(DD177:DD193)-2)),0)</f>
        <v>0</v>
      </c>
      <c r="DE212" s="13">
        <f>IFERROR(IF(COUNT(DE177:DE192)-2&lt;=0,0,(SUM(DE177:DE192)-MAX(DE177:DE192)-MIN(DE177:DE192))/(COUNT(DE177:DE192)-2)),0)</f>
        <v>0</v>
      </c>
      <c r="DF212" s="13">
        <f>IFERROR(IF(COUNT(DF177:DF191)-2&lt;=0,0,(SUM(DF177:DF191)-MAX(DF177:DF191)-MIN(DF177:DF191))/(COUNT(DF177:DF191)-2)),0)</f>
        <v>0</v>
      </c>
      <c r="DG212" s="13">
        <f>IFERROR(IF(COUNT(DG177:DG190)-2&lt;=0,0,(SUM(DG177:DG190)-MAX(DG177:DG190)-MIN(DG177:DG190))/(COUNT(DG177:DG190)-2)),0)</f>
        <v>0</v>
      </c>
      <c r="DH212" s="13">
        <f>IFERROR(IF(COUNT(DH177:DH189)-2&lt;=0,0,(SUM(DH177:DH189)-MAX(DH177:DH189)-MIN(DH177:DH189))/(COUNT(DH177:DH189)-2)),0)</f>
        <v>0</v>
      </c>
      <c r="DI212" s="13">
        <f>IFERROR(IF(COUNT(DI177:DI188)-2&lt;=0,0,(SUM(DI177:DI188)-MAX(DI177:DI188)-MIN(DI177:DI188))/(COUNT(DI177:DI188)-2)),0)</f>
        <v>0</v>
      </c>
      <c r="DJ212" s="13">
        <f>IFERROR(IF(COUNT(DJ177:DJ187)-2&lt;=0,0,(SUM(DJ177:DJ187)-MAX(DJ177:DJ187)-MIN(DJ177:DJ187))/(COUNT(DJ177:DJ187)-2)),0)</f>
        <v>0</v>
      </c>
      <c r="DK212" s="13">
        <f>IFERROR(IF(COUNT(DK177:DK186)-2&lt;=0,0,(SUM(DK177:DK186)-MAX(DK177:DK186)-MIN(DK177:DK186))/(COUNT(DK177:DK186)-2)),0)</f>
        <v>0</v>
      </c>
      <c r="DL212" s="13">
        <f>IFERROR(IF(COUNT(DL177:DL185)-2&lt;=0,0,(SUM(DL177:DL185)-MAX(DL177:DL185)-MIN(DL177:DL185))/(COUNT(DL177:DL185)-2)),0)</f>
        <v>0</v>
      </c>
      <c r="DM212" s="13">
        <f>IFERROR(IF(COUNT(DM177:DM184)-2&lt;=0,0,(SUM(DM177:DM184)-MAX(DM177:DM184)-MIN(DM177:DM184))/(COUNT(DM177:DM184)-2)),0)</f>
        <v>0</v>
      </c>
      <c r="DN212" s="13">
        <f>IFERROR(IF(COUNT(DN177:DN183)-2&lt;=0,0,(SUM(DN177:DN183)-MAX(DN177:DN183)-MIN(DN177:DN183))/(COUNT(DN177:DN183)-2)),0)</f>
        <v>0</v>
      </c>
      <c r="DO212" s="13">
        <f>IFERROR(IF(COUNT(DO177:DO182)-2&lt;=0,0,(SUM(DO177:DO182)-MAX(DO177:DO182)-MIN(DO177:DO182))/(COUNT(DO177:DO182)-2)),0)</f>
        <v>0</v>
      </c>
      <c r="DP212" s="13">
        <f>IFERROR(IF(COUNT(DP177:DP181)-2&lt;=0,0,(SUM(DP177:DP181)-MAX(DP177:DP181)-MIN(DP177:DP181))/(COUNT(DP177:DP181)-2)),0)</f>
        <v>0</v>
      </c>
      <c r="DQ212" s="13">
        <f>IFERROR(IF(COUNT(DQ177:DQ180)-2&lt;=0,0,(SUM(DQ177:DQ180)-MAX(DQ177:DQ180)-MIN(DQ177:DQ180))/(COUNT(DQ177:DQ180)-2)),0)</f>
        <v>0</v>
      </c>
      <c r="DR212" s="13">
        <f>IFERROR(IF(COUNT(DR177:DR179)-2&lt;=0,0,(SUM(DR177:DR179)-MAX(DR177:DR179)-MIN(DR177:DR179))/(COUNT(DR177:DR179)-2)),0)</f>
        <v>0</v>
      </c>
      <c r="DS212" s="13">
        <f>IFERROR(IF(COUNT(DS177:DS178)-2&lt;=0,0,(SUM(DS177:DS178)-MAX(DS177:DS178)-MIN(DS177:DS178))/(COUNT(DS177:DS178)-2)),0)</f>
        <v>0</v>
      </c>
      <c r="DT212" s="13">
        <f>IFERROR(IF(COUNT(DT177:DT177)-2&lt;=0,0,(SUM(DT177:DT177)-MAX(DT177:DT177)-MIN(DT177:DT177))/(COUNT(DT177:DT177)-2)),0)</f>
        <v>0</v>
      </c>
      <c r="DU212" s="13" t="s">
        <v>25</v>
      </c>
    </row>
    <row r="213" ht="15" customHeight="1" outlineLevel="1" spans="2:125">
      <c r="B213" s="6" t="s">
        <v>28</v>
      </c>
      <c r="C213" s="13">
        <f>IFERROR(SUM(D138:D171)/SUM(C138:C171),0)</f>
        <v>1.01508697349378</v>
      </c>
      <c r="D213" s="13">
        <f>IFERROR(SUM(E138:E170)/SUM(D138:D170),0)</f>
        <v>0.995144542978855</v>
      </c>
      <c r="E213" s="13">
        <f>IFERROR(SUM(F138:F169)/SUM(E138:E169),0)</f>
        <v>0.999890479594483</v>
      </c>
      <c r="F213" s="13">
        <f>IFERROR(SUM(G138:G168)/SUM(F138:F168),0)</f>
        <v>0.999842137475293</v>
      </c>
      <c r="G213" s="13">
        <f>IFERROR(SUM(H138:H167)/SUM(G138:G167),0)</f>
        <v>0.999966910147336</v>
      </c>
      <c r="H213" s="13">
        <f>IFERROR(SUM(I138:I166)/SUM(H138:H166),0)</f>
        <v>1.00048074295001</v>
      </c>
      <c r="I213" s="13">
        <f>IFERROR(SUM(J138:J165)/SUM(I138:I165),0)</f>
        <v>0.999952111619491</v>
      </c>
      <c r="J213" s="13">
        <f>IFERROR(SUM(K138:K164)/SUM(J138:J164),0)</f>
        <v>1.00009202002453</v>
      </c>
      <c r="K213" s="13">
        <f>IFERROR(SUM(L138:L163)/SUM(K138:K163),0)</f>
        <v>0.999990233088735</v>
      </c>
      <c r="L213" s="13">
        <f>IFERROR(SUM(M138:M162)/SUM(L138:L162),0)</f>
        <v>0.999989036672045</v>
      </c>
      <c r="M213" s="13">
        <f>IFERROR(SUM(N138:N161)/SUM(M138:M161),0)</f>
        <v>0.999958901427072</v>
      </c>
      <c r="N213" s="13">
        <f>IFERROR(SUM(O138:O160)/SUM(N138:N160),0)</f>
        <v>0.999964067810929</v>
      </c>
      <c r="O213" s="13">
        <f>IFERROR(SUM(P138:P159)/SUM(O138:O159),0)</f>
        <v>0.999999897698627</v>
      </c>
      <c r="P213" s="13">
        <f>IFERROR(SUM(Q138:Q158)/SUM(P138:P158),0)</f>
        <v>1.00003882043015</v>
      </c>
      <c r="Q213" s="13">
        <f>IFERROR(SUM(R138:R157)/SUM(Q138:Q157),0)</f>
        <v>0.999963037597434</v>
      </c>
      <c r="R213" s="13">
        <f>IFERROR(SUM(S138:S156)/SUM(R138:R156),0)</f>
        <v>0.999864228256043</v>
      </c>
      <c r="S213" s="13">
        <f>IFERROR(SUM(T138:T155)/SUM(S138:S155),0)</f>
        <v>0.999992460305762</v>
      </c>
      <c r="T213" s="13">
        <f>IFERROR(SUM(U138:U154)/SUM(T138:T154),0)</f>
        <v>0.99931431516297</v>
      </c>
      <c r="U213" s="13">
        <f>IFERROR(SUM(V138:V153)/SUM(U138:U153),0)</f>
        <v>0.999987887346002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0.999507081609529</v>
      </c>
      <c r="AE213" s="13">
        <f>IFERROR(SUM(AF138:AF143)/SUM(AE138:AE143),0)</f>
        <v>1</v>
      </c>
      <c r="AF213" s="13">
        <f>IFERROR(SUM(AG138:AG142)/SUM(AF138:AF142),0)</f>
        <v>0.999981798347236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T213" s="6" t="s">
        <v>28</v>
      </c>
      <c r="AU213" s="13">
        <f>IFERROR(SUM(AV138:AV171)/SUM(AU138:AU171),0)</f>
        <v>1.03072674466568</v>
      </c>
      <c r="AV213" s="13">
        <f>IFERROR(SUM(AW138:AW170)/SUM(AV138:AV170),0)</f>
        <v>0.999539554317906</v>
      </c>
      <c r="AW213" s="13">
        <f>IFERROR(SUM(AX138:AX169)/SUM(AW138:AW169),0)</f>
        <v>0.99995162466041</v>
      </c>
      <c r="AX213" s="13">
        <f>IFERROR(SUM(AY138:AY168)/SUM(AX138:AX168),0)</f>
        <v>0.999952149385542</v>
      </c>
      <c r="AY213" s="13">
        <f>IFERROR(SUM(AZ138:AZ167)/SUM(AY138:AY167),0)</f>
        <v>0.999990660552301</v>
      </c>
      <c r="AZ213" s="13">
        <f>IFERROR(SUM(BA138:BA166)/SUM(AZ138:AZ166),0)</f>
        <v>0.999791843287714</v>
      </c>
      <c r="BA213" s="13">
        <f>IFERROR(SUM(BB138:BB165)/SUM(BA138:BA165),0)</f>
        <v>1</v>
      </c>
      <c r="BB213" s="13">
        <f>IFERROR(SUM(BC138:BC164)/SUM(BB138:BB164),0)</f>
        <v>1.00037616954549</v>
      </c>
      <c r="BC213" s="13">
        <f>IFERROR(SUM(BD138:BD163)/SUM(BC138:BC163),0)</f>
        <v>1</v>
      </c>
      <c r="BD213" s="13">
        <f>IFERROR(SUM(BE138:BE162)/SUM(BD138:BD162),0)</f>
        <v>0.999972406016494</v>
      </c>
      <c r="BE213" s="13">
        <f>IFERROR(SUM(BF138:BF161)/SUM(BE138:BE161),0)</f>
        <v>1</v>
      </c>
      <c r="BF213" s="13">
        <f>IFERROR(SUM(BG138:BG160)/SUM(BF138:BF160),0)</f>
        <v>1</v>
      </c>
      <c r="BG213" s="13">
        <f>IFERROR(SUM(BH138:BH159)/SUM(BG138:BG159),0)</f>
        <v>1</v>
      </c>
      <c r="BH213" s="13">
        <f>IFERROR(SUM(BI138:BI158)/SUM(BH138:BH158),0)</f>
        <v>1</v>
      </c>
      <c r="BI213" s="13">
        <f>IFERROR(SUM(BJ138:BJ157)/SUM(BI138:BI157),0)</f>
        <v>1</v>
      </c>
      <c r="BJ213" s="13">
        <f>IFERROR(SUM(BK138:BK156)/SUM(BJ138:BJ156),0)</f>
        <v>1</v>
      </c>
      <c r="BK213" s="13">
        <f>IFERROR(SUM(BL138:BL155)/SUM(BK138:BK155),0)</f>
        <v>1</v>
      </c>
      <c r="BL213" s="13">
        <f>IFERROR(SUM(BM138:BM154)/SUM(BL138:BL154),0)</f>
        <v>1</v>
      </c>
      <c r="BM213" s="13">
        <f>IFERROR(SUM(BN138:BN153)/SUM(BM138:BM153),0)</f>
        <v>1</v>
      </c>
      <c r="BN213" s="13">
        <f>IFERROR(SUM(BO138:BO152)/SUM(BN138:BN152),0)</f>
        <v>0</v>
      </c>
      <c r="BO213" s="13">
        <f>IFERROR(SUM(BP138:BP151)/SUM(BO138:BO151),0)</f>
        <v>0</v>
      </c>
      <c r="BP213" s="13">
        <f>IFERROR(SUM(BQ138:BQ150)/SUM(BP138:BP150),0)</f>
        <v>0</v>
      </c>
      <c r="BQ213" s="13">
        <f>IFERROR(SUM(BR138:BR149)/SUM(BQ138:BQ149),0)</f>
        <v>0</v>
      </c>
      <c r="BR213" s="13">
        <f>IFERROR(SUM(BS138:BS148)/SUM(BR138:BR148),0)</f>
        <v>0</v>
      </c>
      <c r="BS213" s="13">
        <f>IFERROR(SUM(BT138:BT147)/SUM(BS138:BS147),0)</f>
        <v>0</v>
      </c>
      <c r="BT213" s="13">
        <f>IFERROR(SUM(BU138:BU146)/SUM(BT138:BT146),0)</f>
        <v>0</v>
      </c>
      <c r="BU213" s="13">
        <f>IFERROR(SUM(BV138:BV145)/SUM(BU138:BU145),0)</f>
        <v>0</v>
      </c>
      <c r="BV213" s="13">
        <f>IFERROR(SUM(BW138:BW144)/SUM(BV138:BV144),0)</f>
        <v>0</v>
      </c>
      <c r="BW213" s="13">
        <f>IFERROR(SUM(BX138:BX143)/SUM(BW138:BW143),0)</f>
        <v>0</v>
      </c>
      <c r="BX213" s="13">
        <f>IFERROR(SUM(BY138:BY142)/SUM(BX138:BX142),0)</f>
        <v>0</v>
      </c>
      <c r="BY213" s="13">
        <f>IFERROR(SUM(BZ138:BZ141)/SUM(BY138:BY141),0)</f>
        <v>0</v>
      </c>
      <c r="BZ213" s="13">
        <f>IFERROR(SUM(CA138:CA140)/SUM(BZ138:BZ140),0)</f>
        <v>0</v>
      </c>
      <c r="CA213" s="13">
        <f>IFERROR(SUM(CB138:CB139)/SUM(CA138:CA139),0)</f>
        <v>0</v>
      </c>
      <c r="CB213" s="13">
        <f>IFERROR(SUM(CC138:CC138)/SUM(CB138:CB138),0)</f>
        <v>0</v>
      </c>
      <c r="CC213" s="13" t="s">
        <v>25</v>
      </c>
      <c r="CL213" s="6" t="s">
        <v>28</v>
      </c>
      <c r="CM213" s="13">
        <f>IFERROR(SUM(CN138:CN171)/SUM(CM138:CM171),0)</f>
        <v>0</v>
      </c>
      <c r="CN213" s="13">
        <f>IFERROR(SUM(CO138:CO170)/SUM(CN138:CN170),0)</f>
        <v>0</v>
      </c>
      <c r="CO213" s="13">
        <f>IFERROR(SUM(CP138:CP169)/SUM(CO138:CO169),0)</f>
        <v>0</v>
      </c>
      <c r="CP213" s="13">
        <f>IFERROR(SUM(CQ138:CQ168)/SUM(CP138:CP168),0)</f>
        <v>0</v>
      </c>
      <c r="CQ213" s="13">
        <f>IFERROR(SUM(CR138:CR167)/SUM(CQ138:CQ167),0)</f>
        <v>0</v>
      </c>
      <c r="CR213" s="13">
        <f>IFERROR(SUM(CS138:CS166)/SUM(CR138:CR166),0)</f>
        <v>0</v>
      </c>
      <c r="CS213" s="13">
        <f>IFERROR(SUM(CT138:CT165)/SUM(CS138:CS165),0)</f>
        <v>0</v>
      </c>
      <c r="CT213" s="13">
        <f>IFERROR(SUM(CU138:CU164)/SUM(CT138:CT164),0)</f>
        <v>0</v>
      </c>
      <c r="CU213" s="13">
        <f>IFERROR(SUM(CV138:CV163)/SUM(CU138:CU163),0)</f>
        <v>0</v>
      </c>
      <c r="CV213" s="13">
        <f>IFERROR(SUM(CW138:CW162)/SUM(CV138:CV162),0)</f>
        <v>0</v>
      </c>
      <c r="CW213" s="13">
        <f>IFERROR(SUM(CX138:CX161)/SUM(CW138:CW161),0)</f>
        <v>0</v>
      </c>
      <c r="CX213" s="13">
        <f>IFERROR(SUM(CY138:CY160)/SUM(CX138:CX160),0)</f>
        <v>0</v>
      </c>
      <c r="CY213" s="13">
        <f>IFERROR(SUM(CZ138:CZ159)/SUM(CY138:CY159),0)</f>
        <v>0</v>
      </c>
      <c r="CZ213" s="13">
        <f>IFERROR(SUM(DA138:DA158)/SUM(CZ138:CZ158),0)</f>
        <v>0</v>
      </c>
      <c r="DA213" s="13">
        <f>IFERROR(SUM(DB138:DB157)/SUM(DA138:DA157),0)</f>
        <v>0</v>
      </c>
      <c r="DB213" s="13">
        <f>IFERROR(SUM(DC138:DC156)/SUM(DB138:DB156),0)</f>
        <v>0</v>
      </c>
      <c r="DC213" s="13">
        <f>IFERROR(SUM(DD138:DD155)/SUM(DC138:DC155),0)</f>
        <v>0</v>
      </c>
      <c r="DD213" s="13">
        <f>IFERROR(SUM(DE138:DE154)/SUM(DD138:DD154),0)</f>
        <v>0</v>
      </c>
      <c r="DE213" s="13">
        <f>IFERROR(SUM(DF138:DF153)/SUM(DE138:DE153),0)</f>
        <v>0</v>
      </c>
      <c r="DF213" s="13">
        <f>IFERROR(SUM(DG138:DG152)/SUM(DF138:DF152),0)</f>
        <v>0</v>
      </c>
      <c r="DG213" s="13">
        <f>IFERROR(SUM(DH138:DH151)/SUM(DG138:DG151),0)</f>
        <v>0</v>
      </c>
      <c r="DH213" s="13">
        <f>IFERROR(SUM(DI138:DI150)/SUM(DH138:DH150),0)</f>
        <v>0</v>
      </c>
      <c r="DI213" s="13">
        <f>IFERROR(SUM(DJ138:DJ149)/SUM(DI138:DI149),0)</f>
        <v>0</v>
      </c>
      <c r="DJ213" s="13">
        <f>IFERROR(SUM(DK138:DK148)/SUM(DJ138:DJ148),0)</f>
        <v>0</v>
      </c>
      <c r="DK213" s="13">
        <f>IFERROR(SUM(DL138:DL147)/SUM(DK138:DK147),0)</f>
        <v>0</v>
      </c>
      <c r="DL213" s="13">
        <f>IFERROR(SUM(DM138:DM146)/SUM(DL138:DL146),0)</f>
        <v>0</v>
      </c>
      <c r="DM213" s="13">
        <f>IFERROR(SUM(DN138:DN145)/SUM(DM138:DM145),0)</f>
        <v>0</v>
      </c>
      <c r="DN213" s="13">
        <f>IFERROR(SUM(DO138:DO144)/SUM(DN138:DN144),0)</f>
        <v>0</v>
      </c>
      <c r="DO213" s="13">
        <f>IFERROR(SUM(DP138:DP143)/SUM(DO138:DO143),0)</f>
        <v>0</v>
      </c>
      <c r="DP213" s="13">
        <f>IFERROR(SUM(DQ138:DQ142)/SUM(DP138:DP142),0)</f>
        <v>0</v>
      </c>
      <c r="DQ213" s="13">
        <f>IFERROR(SUM(DR138:DR141)/SUM(DQ138:DQ141),0)</f>
        <v>0</v>
      </c>
      <c r="DR213" s="13">
        <f>IFERROR(SUM(DS138:DS140)/SUM(DR138:DR140),0)</f>
        <v>0</v>
      </c>
      <c r="DS213" s="13">
        <f>IFERROR(SUM(DT138:DT139)/SUM(DS138:DS139),0)</f>
        <v>0</v>
      </c>
      <c r="DT213" s="13">
        <f>IFERROR(SUM(DU138:DU138)/SUM(DT138:DT138),0)</f>
        <v>0</v>
      </c>
      <c r="DU213" s="13" t="s">
        <v>25</v>
      </c>
    </row>
    <row r="214" ht="15" customHeight="1" outlineLevel="1" spans="2:125">
      <c r="B214" s="6" t="s">
        <v>29</v>
      </c>
      <c r="C214" s="13">
        <f>IFERROR(SUM(D170:D171)/SUM(C170:C171),0)</f>
        <v>1.00349382610185</v>
      </c>
      <c r="D214" s="13">
        <f>IFERROR(SUM(E169:E170)/SUM(D169:D170),0)</f>
        <v>1.00026643683228</v>
      </c>
      <c r="E214" s="13">
        <f>IFERROR(SUM(F168:F169)/SUM(E168:E169),0)</f>
        <v>1</v>
      </c>
      <c r="F214" s="13">
        <f>IFERROR(SUM(G167:G168)/SUM(F167:F168),0)</f>
        <v>1</v>
      </c>
      <c r="G214" s="13">
        <f>IFERROR(SUM(H166:H167)/SUM(G166:G167),0)</f>
        <v>0.999988420190618</v>
      </c>
      <c r="H214" s="13">
        <f>IFERROR(SUM(I165:I166)/SUM(H165:H166),0)</f>
        <v>0.999721426965013</v>
      </c>
      <c r="I214" s="13">
        <f>IFERROR(SUM(J164:J165)/SUM(I164:I165),0)</f>
        <v>1</v>
      </c>
      <c r="J214" s="13">
        <f>IFERROR(SUM(K163:K164)/SUM(J163:J164),0)</f>
        <v>1</v>
      </c>
      <c r="K214" s="13">
        <f>IFERROR(SUM(L162:L163)/SUM(K162:K163),0)</f>
        <v>1</v>
      </c>
      <c r="L214" s="13">
        <f>IFERROR(SUM(M161:M162)/SUM(L161:L162),0)</f>
        <v>0.99995349606072</v>
      </c>
      <c r="M214" s="13">
        <f>IFERROR(SUM(N160:N161)/SUM(M160:M161),0)</f>
        <v>1</v>
      </c>
      <c r="N214" s="13">
        <f>IFERROR(SUM(O159:O160)/SUM(N159:N160),0)</f>
        <v>1</v>
      </c>
      <c r="O214" s="13">
        <f>IFERROR(SUM(P158:P159)/SUM(O158:O159),0)</f>
        <v>1</v>
      </c>
      <c r="P214" s="13">
        <f>IFERROR(SUM(Q157:Q158)/SUM(P157:P158),0)</f>
        <v>0.999988886037065</v>
      </c>
      <c r="Q214" s="13">
        <f>IFERROR(SUM(R156:R157)/SUM(Q156:Q157),0)</f>
        <v>1</v>
      </c>
      <c r="R214" s="13">
        <f>IFERROR(SUM(S155:S156)/SUM(R155:R156),0)</f>
        <v>1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0.999970686363337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T214" s="6" t="s">
        <v>29</v>
      </c>
      <c r="AU214" s="13">
        <f>IFERROR(SUM(AV170:AV171)/SUM(AU170:AU171),0)</f>
        <v>1.0042505382262</v>
      </c>
      <c r="AV214" s="13">
        <f>IFERROR(SUM(AW169:AW170)/SUM(AV169:AV170),0)</f>
        <v>1.00026546458911</v>
      </c>
      <c r="AW214" s="13">
        <f>IFERROR(SUM(AX168:AX169)/SUM(AW168:AW169),0)</f>
        <v>1</v>
      </c>
      <c r="AX214" s="13">
        <f>IFERROR(SUM(AY167:AY168)/SUM(AX167:AX168),0)</f>
        <v>1</v>
      </c>
      <c r="AY214" s="13">
        <f>IFERROR(SUM(AZ166:AZ167)/SUM(AY166:AY167),0)</f>
        <v>0.999988420190576</v>
      </c>
      <c r="AZ214" s="13">
        <f>IFERROR(SUM(BA165:BA166)/SUM(AZ165:AZ166),0)</f>
        <v>0.999721426963982</v>
      </c>
      <c r="BA214" s="13">
        <f>IFERROR(SUM(BB164:BB165)/SUM(BA164:BA165),0)</f>
        <v>1</v>
      </c>
      <c r="BB214" s="13">
        <f>IFERROR(SUM(BC163:BC164)/SUM(BB163:BB164),0)</f>
        <v>1</v>
      </c>
      <c r="BC214" s="13">
        <f>IFERROR(SUM(BD162:BD163)/SUM(BC162:BC163),0)</f>
        <v>1</v>
      </c>
      <c r="BD214" s="13">
        <f>IFERROR(SUM(BE161:BE162)/SUM(BD161:BD162),0)</f>
        <v>0.999953565218534</v>
      </c>
      <c r="BE214" s="13">
        <f>IFERROR(SUM(BF160:BF161)/SUM(BE160:BE161),0)</f>
        <v>1</v>
      </c>
      <c r="BF214" s="13">
        <f>IFERROR(SUM(BG159:BG160)/SUM(BF159:BF160),0)</f>
        <v>1</v>
      </c>
      <c r="BG214" s="13">
        <f>IFERROR(SUM(BH158:BH159)/SUM(BG158:BG159),0)</f>
        <v>1</v>
      </c>
      <c r="BH214" s="13">
        <f>IFERROR(SUM(BI157:BI158)/SUM(BH157:BH158),0)</f>
        <v>1</v>
      </c>
      <c r="BI214" s="13">
        <f>IFERROR(SUM(BJ156:BJ157)/SUM(BI156:BI157),0)</f>
        <v>1</v>
      </c>
      <c r="BJ214" s="13">
        <f>IFERROR(SUM(BK155:BK156)/SUM(BJ155:BJ156),0)</f>
        <v>1</v>
      </c>
      <c r="BK214" s="13">
        <f>IFERROR(SUM(BL154:BL155)/SUM(BK154:BK155),0)</f>
        <v>1</v>
      </c>
      <c r="BL214" s="13">
        <f>IFERROR(SUM(BM153:BM154)/SUM(BL153:BL154),0)</f>
        <v>1</v>
      </c>
      <c r="BM214" s="13">
        <f>IFERROR(SUM(BN152:BN153)/SUM(BM152:BM153),0)</f>
        <v>1</v>
      </c>
      <c r="BN214" s="13">
        <f>IFERROR(SUM(BO151:BO152)/SUM(BN151:BN152),0)</f>
        <v>0</v>
      </c>
      <c r="BO214" s="13">
        <f>IFERROR(SUM(BP150:BP151)/SUM(BO150:BO151),0)</f>
        <v>0</v>
      </c>
      <c r="BP214" s="13">
        <f>IFERROR(SUM(BQ149:BQ150)/SUM(BP149:BP150),0)</f>
        <v>0</v>
      </c>
      <c r="BQ214" s="13">
        <f>IFERROR(SUM(BR148:BR149)/SUM(BQ148:BQ149),0)</f>
        <v>0</v>
      </c>
      <c r="BR214" s="13">
        <f>IFERROR(SUM(BS147:BS148)/SUM(BR147:BR148),0)</f>
        <v>0</v>
      </c>
      <c r="BS214" s="13">
        <f>IFERROR(SUM(BT146:BT147)/SUM(BS146:BS147),0)</f>
        <v>0</v>
      </c>
      <c r="BT214" s="13">
        <f>IFERROR(SUM(BU145:BU146)/SUM(BT145:BT146),0)</f>
        <v>0</v>
      </c>
      <c r="BU214" s="13">
        <f>IFERROR(SUM(BV144:BV145)/SUM(BU144:BU145),0)</f>
        <v>0</v>
      </c>
      <c r="BV214" s="13">
        <f>IFERROR(SUM(BW143:BW144)/SUM(BV143:BV144),0)</f>
        <v>0</v>
      </c>
      <c r="BW214" s="13">
        <f>IFERROR(SUM(BX142:BX143)/SUM(BW142:BW143),0)</f>
        <v>0</v>
      </c>
      <c r="BX214" s="13">
        <f>IFERROR(SUM(BY141:BY142)/SUM(BX141:BX142),0)</f>
        <v>0</v>
      </c>
      <c r="BY214" s="13">
        <f>IFERROR(SUM(BZ140:BZ141)/SUM(BY140:BY141),0)</f>
        <v>0</v>
      </c>
      <c r="BZ214" s="13">
        <f>IFERROR(SUM(CA139:CA140)/SUM(BZ139:BZ140),0)</f>
        <v>0</v>
      </c>
      <c r="CA214" s="13">
        <f>IFERROR(SUM(CB138:CB139)/SUM(CA138:CA139),0)</f>
        <v>0</v>
      </c>
      <c r="CB214" s="13">
        <f>IFERROR(SUM(CC138:CC138)/SUM(CB138:CB138),0)</f>
        <v>0</v>
      </c>
      <c r="CC214" s="13" t="s">
        <v>25</v>
      </c>
      <c r="CL214" s="6" t="s">
        <v>29</v>
      </c>
      <c r="CM214" s="13">
        <f>IFERROR(SUM(CN170:CN171)/SUM(CM170:CM171),0)</f>
        <v>0</v>
      </c>
      <c r="CN214" s="13">
        <f>IFERROR(SUM(CO169:CO170)/SUM(CN169:CN170),0)</f>
        <v>0</v>
      </c>
      <c r="CO214" s="13">
        <f>IFERROR(SUM(CP168:CP169)/SUM(CO168:CO169),0)</f>
        <v>0</v>
      </c>
      <c r="CP214" s="13">
        <f>IFERROR(SUM(CQ167:CQ168)/SUM(CP167:CP168),0)</f>
        <v>0</v>
      </c>
      <c r="CQ214" s="13">
        <f>IFERROR(SUM(CR166:CR167)/SUM(CQ166:CQ167),0)</f>
        <v>0</v>
      </c>
      <c r="CR214" s="13">
        <f>IFERROR(SUM(CS165:CS166)/SUM(CR165:CR166),0)</f>
        <v>0</v>
      </c>
      <c r="CS214" s="13">
        <f>IFERROR(SUM(CT164:CT165)/SUM(CS164:CS165),0)</f>
        <v>0</v>
      </c>
      <c r="CT214" s="13">
        <f>IFERROR(SUM(CU163:CU164)/SUM(CT163:CT164),0)</f>
        <v>0</v>
      </c>
      <c r="CU214" s="13">
        <f>IFERROR(SUM(CV162:CV163)/SUM(CU162:CU163),0)</f>
        <v>0</v>
      </c>
      <c r="CV214" s="13">
        <f>IFERROR(SUM(CW161:CW162)/SUM(CV161:CV162),0)</f>
        <v>0</v>
      </c>
      <c r="CW214" s="13">
        <f>IFERROR(SUM(CX160:CX161)/SUM(CW160:CW161),0)</f>
        <v>0</v>
      </c>
      <c r="CX214" s="13">
        <f>IFERROR(SUM(CY159:CY160)/SUM(CX159:CX160),0)</f>
        <v>0</v>
      </c>
      <c r="CY214" s="13">
        <f>IFERROR(SUM(CZ158:CZ159)/SUM(CY158:CY159),0)</f>
        <v>0</v>
      </c>
      <c r="CZ214" s="13">
        <f>IFERROR(SUM(DA157:DA158)/SUM(CZ157:CZ158),0)</f>
        <v>0</v>
      </c>
      <c r="DA214" s="13">
        <f>IFERROR(SUM(DB156:DB157)/SUM(DA156:DA157),0)</f>
        <v>0</v>
      </c>
      <c r="DB214" s="13">
        <f>IFERROR(SUM(DC155:DC156)/SUM(DB155:DB156),0)</f>
        <v>0</v>
      </c>
      <c r="DC214" s="13">
        <f>IFERROR(SUM(DD154:DD155)/SUM(DC154:DC155),0)</f>
        <v>0</v>
      </c>
      <c r="DD214" s="13">
        <f>IFERROR(SUM(DE153:DE154)/SUM(DD153:DD154),0)</f>
        <v>0</v>
      </c>
      <c r="DE214" s="13">
        <f>IFERROR(SUM(DF152:DF153)/SUM(DE152:DE153),0)</f>
        <v>0</v>
      </c>
      <c r="DF214" s="13">
        <f>IFERROR(SUM(DG151:DG152)/SUM(DF151:DF152),0)</f>
        <v>0</v>
      </c>
      <c r="DG214" s="13">
        <f>IFERROR(SUM(DH150:DH151)/SUM(DG150:DG151),0)</f>
        <v>0</v>
      </c>
      <c r="DH214" s="13">
        <f>IFERROR(SUM(DI149:DI150)/SUM(DH149:DH150),0)</f>
        <v>0</v>
      </c>
      <c r="DI214" s="13">
        <f>IFERROR(SUM(DJ148:DJ149)/SUM(DI148:DI149),0)</f>
        <v>0</v>
      </c>
      <c r="DJ214" s="13">
        <f>IFERROR(SUM(DK147:DK148)/SUM(DJ147:DJ148),0)</f>
        <v>0</v>
      </c>
      <c r="DK214" s="13">
        <f>IFERROR(SUM(DL146:DL147)/SUM(DK146:DK147),0)</f>
        <v>0</v>
      </c>
      <c r="DL214" s="13">
        <f>IFERROR(SUM(DM145:DM146)/SUM(DL145:DL146),0)</f>
        <v>0</v>
      </c>
      <c r="DM214" s="13">
        <f>IFERROR(SUM(DN144:DN145)/SUM(DM144:DM145),0)</f>
        <v>0</v>
      </c>
      <c r="DN214" s="13">
        <f>IFERROR(SUM(DO143:DO144)/SUM(DN143:DN144),0)</f>
        <v>0</v>
      </c>
      <c r="DO214" s="13">
        <f>IFERROR(SUM(DP142:DP143)/SUM(DO142:DO143),0)</f>
        <v>0</v>
      </c>
      <c r="DP214" s="13">
        <f>IFERROR(SUM(DQ141:DQ142)/SUM(DP141:DP142),0)</f>
        <v>0</v>
      </c>
      <c r="DQ214" s="13">
        <f>IFERROR(SUM(DR140:DR141)/SUM(DQ140:DQ141),0)</f>
        <v>0</v>
      </c>
      <c r="DR214" s="13">
        <f>IFERROR(SUM(DS139:DS140)/SUM(DR139:DR140),0)</f>
        <v>0</v>
      </c>
      <c r="DS214" s="13">
        <f>IFERROR(SUM(DT138:DT139)/SUM(DS138:DS139),0)</f>
        <v>0</v>
      </c>
      <c r="DT214" s="13">
        <f>IFERROR(SUM(DU138:DU138)/SUM(DT138:DT138),0)</f>
        <v>0</v>
      </c>
      <c r="DU214" s="13" t="s">
        <v>25</v>
      </c>
    </row>
    <row r="215" ht="15" customHeight="1" outlineLevel="1" spans="2:125">
      <c r="B215" s="6" t="s">
        <v>30</v>
      </c>
      <c r="C215" s="13">
        <f>IFERROR(AVERAGE(C208:C210),0)</f>
        <v>0.676765527286753</v>
      </c>
      <c r="D215" s="13">
        <f>IFERROR(AVERAGE(D207:D209),0)</f>
        <v>0.665115739960207</v>
      </c>
      <c r="E215" s="13">
        <f>IFERROR(AVERAGE(E206:E208),0)</f>
        <v>0.666666666666667</v>
      </c>
      <c r="F215" s="13">
        <f>IFERROR(AVERAGE(F205:F207),0)</f>
        <v>0.666643313854387</v>
      </c>
      <c r="G215" s="13">
        <f>IFERROR(AVERAGE(G204:G206),0)</f>
        <v>0.99999613761261</v>
      </c>
      <c r="H215" s="13">
        <f>IFERROR(AVERAGE(H203:H205),0)</f>
        <v>0.66657336979367</v>
      </c>
      <c r="I215" s="13">
        <f>IFERROR(AVERAGE(I202:I204),0)</f>
        <v>0.666666666666667</v>
      </c>
      <c r="J215" s="13">
        <f>IFERROR(AVERAGE(J201:J203),0)</f>
        <v>0.666878789602299</v>
      </c>
      <c r="K215" s="13">
        <f>IFERROR(AVERAGE(K200:K202),0)</f>
        <v>1</v>
      </c>
      <c r="L215" s="13">
        <f>IFERROR(AVERAGE(L199:L201),0)</f>
        <v>0.999984453823937</v>
      </c>
      <c r="M215" s="13">
        <f>IFERROR(AVERAGE(M198:M200),0)</f>
        <v>1</v>
      </c>
      <c r="N215" s="13">
        <f>IFERROR(AVERAGE(N197:N199),0)</f>
        <v>1</v>
      </c>
      <c r="O215" s="13">
        <f>IFERROR(AVERAGE(O196:O198),0)</f>
        <v>1</v>
      </c>
      <c r="P215" s="13">
        <f>IFERROR(AVERAGE(P195:P197),0)</f>
        <v>0.99999620198213</v>
      </c>
      <c r="Q215" s="13">
        <f>IFERROR(AVERAGE(Q194:Q196),0)</f>
        <v>1</v>
      </c>
      <c r="R215" s="13">
        <f>IFERROR(AVERAGE(R193:R195),0)</f>
        <v>1</v>
      </c>
      <c r="S215" s="13">
        <f>IFERROR(AVERAGE(S192:S194),0)</f>
        <v>1</v>
      </c>
      <c r="T215" s="13">
        <f>IFERROR(AVERAGE(T191:T193),0)</f>
        <v>0.666666666666667</v>
      </c>
      <c r="U215" s="13">
        <f>IFERROR(AVERAGE(U190:U192),0)</f>
        <v>0.666666666666667</v>
      </c>
      <c r="V215" s="13">
        <f>IFERROR(AVERAGE(V189:V191),0)</f>
        <v>0.666666666666667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0.666666666666667</v>
      </c>
      <c r="Z215" s="13">
        <f>IFERROR(AVERAGE(Z185:Z187),0)</f>
        <v>0.666666666666667</v>
      </c>
      <c r="AA215" s="13">
        <f>IFERROR(AVERAGE(AA184:AA186),0)</f>
        <v>0.666666666666667</v>
      </c>
      <c r="AB215" s="13">
        <f>IFERROR(AVERAGE(AB183:AB185),0)</f>
        <v>1</v>
      </c>
      <c r="AC215" s="13">
        <f>IFERROR(AVERAGE(AC182:AC184),0)</f>
        <v>0.666666666666667</v>
      </c>
      <c r="AD215" s="13">
        <f>IFERROR(AVERAGE(AD181:AD183),0)</f>
        <v>0.666398303578439</v>
      </c>
      <c r="AE215" s="13">
        <f>IFERROR(AVERAGE(AE180:AE182),0)</f>
        <v>0.666666666666667</v>
      </c>
      <c r="AF215" s="13">
        <f>IFERROR(AVERAGE(AF179:AF181),0)</f>
        <v>0.999990097163809</v>
      </c>
      <c r="AG215" s="13">
        <f>IFERROR(AVERAGE(AG178:AG180),0)</f>
        <v>0.666666666666667</v>
      </c>
      <c r="AH215" s="13">
        <f>IFERROR(AVERAGE(AH177:AH179),0)</f>
        <v>0.666666666666667</v>
      </c>
      <c r="AI215" s="13">
        <f>IFERROR(AVERAGE(AI177:AI178),0)</f>
        <v>0.5</v>
      </c>
      <c r="AJ215" s="13">
        <f>IFERROR(AVERAGE(AJ177:AJ177),0)</f>
        <v>1</v>
      </c>
      <c r="AK215" s="13" t="s">
        <v>25</v>
      </c>
      <c r="AT215" s="6" t="s">
        <v>30</v>
      </c>
      <c r="AU215" s="13">
        <f>IFERROR(AVERAGE(AU208:AU210),0)</f>
        <v>0.677017778148024</v>
      </c>
      <c r="AV215" s="13">
        <f>IFERROR(AVERAGE(AV207:AV209),0)</f>
        <v>0.665115395130775</v>
      </c>
      <c r="AW215" s="13">
        <f>IFERROR(AVERAGE(AW206:AW208),0)</f>
        <v>0.666666666666667</v>
      </c>
      <c r="AX215" s="13">
        <f>IFERROR(AVERAGE(AX205:AX207),0)</f>
        <v>0.666643313854302</v>
      </c>
      <c r="AY215" s="13">
        <f>IFERROR(AVERAGE(AY204:AY206),0)</f>
        <v>0.999996137612596</v>
      </c>
      <c r="AZ215" s="13">
        <f>IFERROR(AVERAGE(AZ203:AZ205),0)</f>
        <v>0.666573369793332</v>
      </c>
      <c r="BA215" s="13">
        <f>IFERROR(AVERAGE(BA202:BA204),0)</f>
        <v>0.666666666666667</v>
      </c>
      <c r="BB215" s="13">
        <f>IFERROR(AVERAGE(BB201:BB203),0)</f>
        <v>0.666878473033417</v>
      </c>
      <c r="BC215" s="13">
        <f>IFERROR(AVERAGE(BC200:BC202),0)</f>
        <v>1</v>
      </c>
      <c r="BD215" s="13">
        <f>IFERROR(AVERAGE(BD199:BD201),0)</f>
        <v>0.999984477010069</v>
      </c>
      <c r="BE215" s="13">
        <f>IFERROR(AVERAGE(BE198:BE200),0)</f>
        <v>1</v>
      </c>
      <c r="BF215" s="13">
        <f>IFERROR(AVERAGE(BF197:BF199),0)</f>
        <v>1</v>
      </c>
      <c r="BG215" s="13">
        <f>IFERROR(AVERAGE(BG196:BG198),0)</f>
        <v>0.666666666666667</v>
      </c>
      <c r="BH215" s="13">
        <f>IFERROR(AVERAGE(BH195:BH197),0)</f>
        <v>0.666666666666667</v>
      </c>
      <c r="BI215" s="13">
        <f>IFERROR(AVERAGE(BI194:BI196),0)</f>
        <v>0.666666666666667</v>
      </c>
      <c r="BJ215" s="13">
        <f>IFERROR(AVERAGE(BJ193:BJ195),0)</f>
        <v>1</v>
      </c>
      <c r="BK215" s="13">
        <f>IFERROR(AVERAGE(BK192:BK194),0)</f>
        <v>1</v>
      </c>
      <c r="BL215" s="13">
        <f>IFERROR(AVERAGE(BL191:BL193),0)</f>
        <v>0.666666666666667</v>
      </c>
      <c r="BM215" s="13">
        <f>IFERROR(AVERAGE(BM190:BM192),0)</f>
        <v>0.333333333333333</v>
      </c>
      <c r="BN215" s="13">
        <f>IFERROR(AVERAGE(BN189:BN191),0)</f>
        <v>0</v>
      </c>
      <c r="BO215" s="13">
        <f>IFERROR(AVERAGE(BO188:BO190),0)</f>
        <v>0</v>
      </c>
      <c r="BP215" s="13">
        <f>IFERROR(AVERAGE(BP187:BP189),0)</f>
        <v>0</v>
      </c>
      <c r="BQ215" s="13">
        <f>IFERROR(AVERAGE(BQ186:BQ188),0)</f>
        <v>0</v>
      </c>
      <c r="BR215" s="13">
        <f>IFERROR(AVERAGE(BR185:BR187),0)</f>
        <v>0</v>
      </c>
      <c r="BS215" s="13">
        <f>IFERROR(AVERAGE(BS184:BS186),0)</f>
        <v>0</v>
      </c>
      <c r="BT215" s="13">
        <f>IFERROR(AVERAGE(BT183:BT185),0)</f>
        <v>0</v>
      </c>
      <c r="BU215" s="13">
        <f>IFERROR(AVERAGE(BU182:BU184),0)</f>
        <v>0</v>
      </c>
      <c r="BV215" s="13">
        <f>IFERROR(AVERAGE(BV181:BV183),0)</f>
        <v>0</v>
      </c>
      <c r="BW215" s="13">
        <f>IFERROR(AVERAGE(BW180:BW182),0)</f>
        <v>0</v>
      </c>
      <c r="BX215" s="13">
        <f>IFERROR(AVERAGE(BX179:BX181),0)</f>
        <v>0</v>
      </c>
      <c r="BY215" s="13">
        <f>IFERROR(AVERAGE(BY178:BY180),0)</f>
        <v>0</v>
      </c>
      <c r="BZ215" s="13">
        <f>IFERROR(AVERAGE(BZ177:BZ179),0)</f>
        <v>0</v>
      </c>
      <c r="CA215" s="13">
        <f>IFERROR(AVERAGE(CA177:CA178),0)</f>
        <v>0</v>
      </c>
      <c r="CB215" s="13">
        <f>IFERROR(AVERAGE(CB177:CB177),0)</f>
        <v>0</v>
      </c>
      <c r="CC215" s="13" t="s">
        <v>25</v>
      </c>
      <c r="CL215" s="6" t="s">
        <v>30</v>
      </c>
      <c r="CM215" s="13">
        <f>IFERROR(AVERAGE(CM208:CM210),0)</f>
        <v>0</v>
      </c>
      <c r="CN215" s="13">
        <f>IFERROR(AVERAGE(CN207:CN209),0)</f>
        <v>0</v>
      </c>
      <c r="CO215" s="13">
        <f>IFERROR(AVERAGE(CO206:CO208),0)</f>
        <v>0</v>
      </c>
      <c r="CP215" s="13">
        <f>IFERROR(AVERAGE(CP205:CP207),0)</f>
        <v>0</v>
      </c>
      <c r="CQ215" s="13">
        <f>IFERROR(AVERAGE(CQ204:CQ206),0)</f>
        <v>0</v>
      </c>
      <c r="CR215" s="13">
        <f>IFERROR(AVERAGE(CR203:CR205),0)</f>
        <v>0</v>
      </c>
      <c r="CS215" s="13">
        <f>IFERROR(AVERAGE(CS202:CS204),0)</f>
        <v>0</v>
      </c>
      <c r="CT215" s="13">
        <f>IFERROR(AVERAGE(CT201:CT203),0)</f>
        <v>0</v>
      </c>
      <c r="CU215" s="13">
        <f>IFERROR(AVERAGE(CU200:CU202),0)</f>
        <v>0</v>
      </c>
      <c r="CV215" s="13">
        <f>IFERROR(AVERAGE(CV199:CV201),0)</f>
        <v>0</v>
      </c>
      <c r="CW215" s="13">
        <f>IFERROR(AVERAGE(CW198:CW200),0)</f>
        <v>0</v>
      </c>
      <c r="CX215" s="13">
        <f>IFERROR(AVERAGE(CX197:CX199),0)</f>
        <v>0</v>
      </c>
      <c r="CY215" s="13">
        <f>IFERROR(AVERAGE(CY196:CY198),0)</f>
        <v>0</v>
      </c>
      <c r="CZ215" s="13">
        <f>IFERROR(AVERAGE(CZ195:CZ197),0)</f>
        <v>0</v>
      </c>
      <c r="DA215" s="13">
        <f>IFERROR(AVERAGE(DA194:DA196),0)</f>
        <v>0</v>
      </c>
      <c r="DB215" s="13">
        <f>IFERROR(AVERAGE(DB193:DB195),0)</f>
        <v>0</v>
      </c>
      <c r="DC215" s="13">
        <f>IFERROR(AVERAGE(DC192:DC194),0)</f>
        <v>0</v>
      </c>
      <c r="DD215" s="13">
        <f>IFERROR(AVERAGE(DD191:DD193),0)</f>
        <v>0</v>
      </c>
      <c r="DE215" s="13">
        <f>IFERROR(AVERAGE(DE190:DE192),0)</f>
        <v>0</v>
      </c>
      <c r="DF215" s="13">
        <f>IFERROR(AVERAGE(DF189:DF191),0)</f>
        <v>0</v>
      </c>
      <c r="DG215" s="13">
        <f>IFERROR(AVERAGE(DG188:DG190),0)</f>
        <v>0</v>
      </c>
      <c r="DH215" s="13">
        <f>IFERROR(AVERAGE(DH187:DH189),0)</f>
        <v>0</v>
      </c>
      <c r="DI215" s="13">
        <f>IFERROR(AVERAGE(DI186:DI188),0)</f>
        <v>0</v>
      </c>
      <c r="DJ215" s="13">
        <f>IFERROR(AVERAGE(DJ185:DJ187),0)</f>
        <v>0</v>
      </c>
      <c r="DK215" s="13">
        <f>IFERROR(AVERAGE(DK184:DK186),0)</f>
        <v>0</v>
      </c>
      <c r="DL215" s="13">
        <f>IFERROR(AVERAGE(DL183:DL185),0)</f>
        <v>0</v>
      </c>
      <c r="DM215" s="13">
        <f>IFERROR(AVERAGE(DM182:DM184),0)</f>
        <v>0</v>
      </c>
      <c r="DN215" s="13">
        <f>IFERROR(AVERAGE(DN181:DN183),0)</f>
        <v>0</v>
      </c>
      <c r="DO215" s="13">
        <f>IFERROR(AVERAGE(DO180:DO182),0)</f>
        <v>0</v>
      </c>
      <c r="DP215" s="13">
        <f>IFERROR(AVERAGE(DP179:DP181),0)</f>
        <v>0</v>
      </c>
      <c r="DQ215" s="13">
        <f>IFERROR(AVERAGE(DQ178:DQ180),0)</f>
        <v>0</v>
      </c>
      <c r="DR215" s="13">
        <f>IFERROR(AVERAGE(DR177:DR179),0)</f>
        <v>0</v>
      </c>
      <c r="DS215" s="13">
        <f>IFERROR(AVERAGE(DS177:DS178),0)</f>
        <v>0</v>
      </c>
      <c r="DT215" s="13">
        <f>IFERROR(AVERAGE(DT177:DT177),0)</f>
        <v>0</v>
      </c>
      <c r="DU215" s="13" t="s">
        <v>25</v>
      </c>
    </row>
    <row r="216" ht="15" customHeight="1" outlineLevel="1" spans="2:125">
      <c r="B216" s="6" t="s">
        <v>31</v>
      </c>
      <c r="C216" s="13">
        <f>IFERROR(SUM(D169:D171)/SUM(C169:C171),0)</f>
        <v>1.00661487269466</v>
      </c>
      <c r="D216" s="13">
        <f>IFERROR(SUM(E168:E170)/SUM(D168:D170),0)</f>
        <v>1.00026643683228</v>
      </c>
      <c r="E216" s="13">
        <f>IFERROR(SUM(F167:F169)/SUM(E167:E169),0)</f>
        <v>1</v>
      </c>
      <c r="F216" s="13">
        <f>IFERROR(SUM(G166:G168)/SUM(F166:F168),0)</f>
        <v>0.999929986016565</v>
      </c>
      <c r="G216" s="13">
        <f>IFERROR(SUM(H165:H167)/SUM(G165:G167),0)</f>
        <v>0.999988474667468</v>
      </c>
      <c r="H216" s="13">
        <f>IFERROR(SUM(I164:I166)/SUM(H164:H166),0)</f>
        <v>0.999721426965013</v>
      </c>
      <c r="I216" s="13">
        <f>IFERROR(SUM(J163:J165)/SUM(I163:I165),0)</f>
        <v>1</v>
      </c>
      <c r="J216" s="13">
        <f>IFERROR(SUM(K162:K164)/SUM(J162:J164),0)</f>
        <v>1.00063567082713</v>
      </c>
      <c r="K216" s="13">
        <f>IFERROR(SUM(L161:L163)/SUM(K161:K163),0)</f>
        <v>1</v>
      </c>
      <c r="L216" s="13">
        <f>IFERROR(SUM(M160:M162)/SUM(L160:L162),0)</f>
        <v>0.999953496627799</v>
      </c>
      <c r="M216" s="13">
        <f>IFERROR(SUM(N159:N161)/SUM(M159:M161),0)</f>
        <v>1</v>
      </c>
      <c r="N216" s="13">
        <f>IFERROR(SUM(O158:O160)/SUM(N158:N160),0)</f>
        <v>1</v>
      </c>
      <c r="O216" s="13">
        <f>IFERROR(SUM(P157:P159)/SUM(O157:O159),0)</f>
        <v>1</v>
      </c>
      <c r="P216" s="13">
        <f>IFERROR(SUM(Q156:Q158)/SUM(P156:P158),0)</f>
        <v>0.999988886079396</v>
      </c>
      <c r="Q216" s="13">
        <f>IFERROR(SUM(R155:R157)/SUM(Q155:Q157),0)</f>
        <v>1</v>
      </c>
      <c r="R216" s="13">
        <f>IFERROR(SUM(S154:S156)/SUM(R154:R156),0)</f>
        <v>1</v>
      </c>
      <c r="S216" s="13">
        <f>IFERROR(SUM(T153:T155)/SUM(S153:S155),0)</f>
        <v>1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0.999196223326695</v>
      </c>
      <c r="AE216" s="13">
        <f>IFERROR(SUM(AF141:AF143)/SUM(AE141:AE143),0)</f>
        <v>1</v>
      </c>
      <c r="AF216" s="13">
        <f>IFERROR(SUM(AG140:AG142)/SUM(AF140:AF142),0)</f>
        <v>0.999970760489886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T216" s="6" t="s">
        <v>31</v>
      </c>
      <c r="AU216" s="13">
        <f>IFERROR(SUM(X169:AV171)/SUM(AU169:AU171),0)</f>
        <v>2.01327384277876</v>
      </c>
      <c r="AV216" s="13">
        <f>IFERROR(SUM(Y168:AW170)/SUM(AV168:AV170),0)</f>
        <v>2.9988251973682</v>
      </c>
      <c r="AW216" s="13">
        <f>IFERROR(SUM(Z167:AX169)/SUM(AW167:AW169),0)</f>
        <v>4.88484349207726</v>
      </c>
      <c r="AX216" s="13">
        <f>IFERROR(SUM(AA166:AY168)/SUM(AX166:AX168),0)</f>
        <v>4.95481332333342</v>
      </c>
      <c r="AY216" s="13">
        <f>IFERROR(SUM(AB165:AZ167)/SUM(AY165:AY167),0)</f>
        <v>5.95065517024543</v>
      </c>
      <c r="AZ216" s="13">
        <f>IFERROR(SUM(AC164:BA166)/SUM(AZ164:AZ166),0)</f>
        <v>6.94989149326884</v>
      </c>
      <c r="BA216" s="13">
        <f>IFERROR(SUM(AD163:BB165)/SUM(BA163:BA165),0)</f>
        <v>7.57929686229237</v>
      </c>
      <c r="BB216" s="13">
        <f>IFERROR(SUM(AE162:BC164)/SUM(BB162:BB164),0)</f>
        <v>8.9950152481865</v>
      </c>
      <c r="BC216" s="13">
        <f>IFERROR(SUM(AF161:BD163)/SUM(BC161:BC163),0)</f>
        <v>9.99221301514306</v>
      </c>
      <c r="BD216" s="13">
        <f>IFERROR(SUM(AG160:BE162)/SUM(BD160:BD162),0)</f>
        <v>10.9917135952594</v>
      </c>
      <c r="BE216" s="13">
        <f>IFERROR(SUM(AH159:BF161)/SUM(BE159:BE161),0)</f>
        <v>12.7154128774817</v>
      </c>
      <c r="BF216" s="13">
        <f>IFERROR(SUM(AI158:BG160)/SUM(BF158:BF160),0)</f>
        <v>13.3714723911684</v>
      </c>
      <c r="BG216" s="13">
        <f>IFERROR(SUM(AJ157:BH159)/SUM(BG157:BG159),0)</f>
        <v>14.3716279329056</v>
      </c>
      <c r="BH216" s="13">
        <f>IFERROR(SUM(AK156:BI158)/SUM(BH156:BH158),0)</f>
        <v>15.7427487079755</v>
      </c>
      <c r="BI216" s="13">
        <f>IFERROR(SUM(AL155:BJ157)/SUM(BI155:BI157),0)</f>
        <v>16.9237405326998</v>
      </c>
      <c r="BJ216" s="13">
        <f>IFERROR(SUM(AM154:BK156)/SUM(BJ154:BJ156),0)</f>
        <v>17.1077046284105</v>
      </c>
      <c r="BK216" s="13">
        <f>IFERROR(SUM(AN153:BL155)/SUM(BK153:BK155),0)</f>
        <v>18.0382502746929</v>
      </c>
      <c r="BL216" s="13">
        <f>IFERROR(SUM(AO152:BM154)/SUM(BL152:BL154),0)</f>
        <v>19.0206245726538</v>
      </c>
      <c r="BM216" s="13">
        <f>IFERROR(SUM(AP151:BN153)/SUM(BM151:BM153),0)</f>
        <v>19.4003048628708</v>
      </c>
      <c r="BN216" s="13">
        <f>IFERROR(SUM(AQ150:BO152)/SUM(BN150:BN152),0)</f>
        <v>0</v>
      </c>
      <c r="BO216" s="13">
        <f>IFERROR(SUM(AR149:BP151)/SUM(BO149:BO151),0)</f>
        <v>0</v>
      </c>
      <c r="BP216" s="13">
        <f>IFERROR(SUM(AS148:BQ150)/SUM(BP148:BP150),0)</f>
        <v>0</v>
      </c>
      <c r="BQ216" s="13">
        <f>IFERROR(SUM(AT147:BR149)/SUM(BQ147:BQ149),0)</f>
        <v>0</v>
      </c>
      <c r="BR216" s="13">
        <f>IFERROR(SUM(AU146:BS148)/SUM(BR146:BR148),0)</f>
        <v>0</v>
      </c>
      <c r="BS216" s="13">
        <f>IFERROR(SUM(AV145:BT147)/SUM(BS145:BS147),0)</f>
        <v>0</v>
      </c>
      <c r="BT216" s="13">
        <f>IFERROR(SUM(AW144:BU146)/SUM(BT144:BT146),0)</f>
        <v>0</v>
      </c>
      <c r="BU216" s="13">
        <f>IFERROR(SUM(AX143:BV145)/SUM(BU143:BU145),0)</f>
        <v>0</v>
      </c>
      <c r="BV216" s="13">
        <f>IFERROR(SUM(AY142:BW144)/SUM(BV142:BV144),0)</f>
        <v>0</v>
      </c>
      <c r="BW216" s="13">
        <f>IFERROR(SUM(AZ141:BX143)/SUM(BW141:BW143),0)</f>
        <v>0</v>
      </c>
      <c r="BX216" s="13">
        <f>IFERROR(SUM(BA140:BY142)/SUM(BX140:BX142),0)</f>
        <v>0</v>
      </c>
      <c r="BY216" s="13">
        <f>IFERROR(SUM(BB139:BZ141)/SUM(BY139:BY141),0)</f>
        <v>0</v>
      </c>
      <c r="BZ216" s="13">
        <f>IFERROR(SUM(BC138:CA140)/SUM(BZ138:BZ140),0)</f>
        <v>0</v>
      </c>
      <c r="CA216" s="13">
        <f>IFERROR(SUM(BD138:CB139)/SUM(CA138:CA139),0)</f>
        <v>0</v>
      </c>
      <c r="CB216" s="13">
        <f>IFERROR(SUM(BE138:CC138)/SUM(CB138:CB138),0)</f>
        <v>0</v>
      </c>
      <c r="CC216" s="13" t="s">
        <v>25</v>
      </c>
      <c r="CL216" s="6" t="s">
        <v>31</v>
      </c>
      <c r="CM216" s="13">
        <f>IFERROR(SUM(BP169:CN171)/SUM(CM169:CM171),0)</f>
        <v>0</v>
      </c>
      <c r="CN216" s="13">
        <f>IFERROR(SUM(BQ168:CO170)/SUM(CN168:CN170),0)</f>
        <v>0</v>
      </c>
      <c r="CO216" s="13">
        <f>IFERROR(SUM(BR167:CP169)/SUM(CO167:CO169),0)</f>
        <v>0</v>
      </c>
      <c r="CP216" s="13">
        <f>IFERROR(SUM(BS166:CQ168)/SUM(CP166:CP168),0)</f>
        <v>0</v>
      </c>
      <c r="CQ216" s="13">
        <f>IFERROR(SUM(BT165:CR167)/SUM(CQ165:CQ167),0)</f>
        <v>0</v>
      </c>
      <c r="CR216" s="13">
        <f>IFERROR(SUM(BU164:CS166)/SUM(CR164:CR166),0)</f>
        <v>0</v>
      </c>
      <c r="CS216" s="13">
        <f>IFERROR(SUM(BV163:CT165)/SUM(CS163:CS165),0)</f>
        <v>0</v>
      </c>
      <c r="CT216" s="13">
        <f>IFERROR(SUM(BW162:CU164)/SUM(CT162:CT164),0)</f>
        <v>0</v>
      </c>
      <c r="CU216" s="13">
        <f>IFERROR(SUM(BX161:CV163)/SUM(CU161:CU163),0)</f>
        <v>0</v>
      </c>
      <c r="CV216" s="13">
        <f>IFERROR(SUM(BY160:CW162)/SUM(CV160:CV162),0)</f>
        <v>0</v>
      </c>
      <c r="CW216" s="13">
        <f>IFERROR(SUM(BZ159:CX161)/SUM(CW159:CW161),0)</f>
        <v>0</v>
      </c>
      <c r="CX216" s="13">
        <f>IFERROR(SUM(CA158:CY160)/SUM(CX158:CX160),0)</f>
        <v>0</v>
      </c>
      <c r="CY216" s="13">
        <f>IFERROR(SUM(CB157:CZ159)/SUM(CY157:CY159),0)</f>
        <v>0</v>
      </c>
      <c r="CZ216" s="13">
        <f>IFERROR(SUM(CC156:DA158)/SUM(CZ156:CZ158),0)</f>
        <v>0</v>
      </c>
      <c r="DA216" s="13">
        <f>IFERROR(SUM(CD155:DB157)/SUM(DA155:DA157),0)</f>
        <v>0</v>
      </c>
      <c r="DB216" s="13">
        <f>IFERROR(SUM(CE154:DC156)/SUM(DB154:DB156),0)</f>
        <v>0</v>
      </c>
      <c r="DC216" s="13">
        <f>IFERROR(SUM(CF153:DD155)/SUM(DC153:DC155),0)</f>
        <v>0</v>
      </c>
      <c r="DD216" s="13">
        <f>IFERROR(SUM(CG152:DE154)/SUM(DD152:DD154),0)</f>
        <v>0</v>
      </c>
      <c r="DE216" s="13">
        <f>IFERROR(SUM(CH151:DF153)/SUM(DE151:DE153),0)</f>
        <v>0</v>
      </c>
      <c r="DF216" s="13">
        <f>IFERROR(SUM(CI150:DG152)/SUM(DF150:DF152),0)</f>
        <v>0</v>
      </c>
      <c r="DG216" s="13">
        <f>IFERROR(SUM(CJ149:DH151)/SUM(DG149:DG151),0)</f>
        <v>0</v>
      </c>
      <c r="DH216" s="13">
        <f>IFERROR(SUM(CK148:DI150)/SUM(DH148:DH150),0)</f>
        <v>0</v>
      </c>
      <c r="DI216" s="13">
        <f>IFERROR(SUM(CL147:DJ149)/SUM(DI147:DI149),0)</f>
        <v>0</v>
      </c>
      <c r="DJ216" s="13">
        <f>IFERROR(SUM(CM146:DK148)/SUM(DJ146:DJ148),0)</f>
        <v>0</v>
      </c>
      <c r="DK216" s="13">
        <f>IFERROR(SUM(CN145:DL147)/SUM(DK145:DK147),0)</f>
        <v>0</v>
      </c>
      <c r="DL216" s="13">
        <f>IFERROR(SUM(CO144:DM146)/SUM(DL144:DL146),0)</f>
        <v>0</v>
      </c>
      <c r="DM216" s="13">
        <f>IFERROR(SUM(CP143:DN145)/SUM(DM143:DM145),0)</f>
        <v>0</v>
      </c>
      <c r="DN216" s="13">
        <f>IFERROR(SUM(CQ142:DO144)/SUM(DN142:DN144),0)</f>
        <v>0</v>
      </c>
      <c r="DO216" s="13">
        <f>IFERROR(SUM(CR141:DP143)/SUM(DO141:DO143),0)</f>
        <v>0</v>
      </c>
      <c r="DP216" s="13">
        <f>IFERROR(SUM(CS140:DQ142)/SUM(DP140:DP142),0)</f>
        <v>0</v>
      </c>
      <c r="DQ216" s="13">
        <f>IFERROR(SUM(CT139:DR141)/SUM(DQ139:DQ141),0)</f>
        <v>0</v>
      </c>
      <c r="DR216" s="13">
        <f>IFERROR(SUM(CU138:DS140)/SUM(DR138:DR140),0)</f>
        <v>0</v>
      </c>
      <c r="DS216" s="13">
        <f>IFERROR(SUM(CV138:DT139)/SUM(DS138:DS139),0)</f>
        <v>0</v>
      </c>
      <c r="DT216" s="13">
        <f>IFERROR(SUM(CW138:DU138)/SUM(DT138:DT138),0)</f>
        <v>0</v>
      </c>
      <c r="DU216" s="13" t="s">
        <v>25</v>
      </c>
    </row>
    <row r="217" ht="15" customHeight="1" outlineLevel="1" spans="2:125">
      <c r="B217" s="6" t="s">
        <v>32</v>
      </c>
      <c r="C217" s="13">
        <f>IFERROR(SUM(D168:D171)/SUM(C168:C171),0)</f>
        <v>1.00661487269466</v>
      </c>
      <c r="D217" s="13">
        <f>IFERROR(SUM(E167:E170)/SUM(D167:D170),0)</f>
        <v>1.00026613774358</v>
      </c>
      <c r="E217" s="13">
        <f>IFERROR(SUM(F166:F169)/SUM(E166:E169),0)</f>
        <v>0.999997732095278</v>
      </c>
      <c r="F217" s="13">
        <f>IFERROR(SUM(G165:G168)/SUM(F165:F168),0)</f>
        <v>0.999930315372207</v>
      </c>
      <c r="G217" s="13">
        <f>IFERROR(SUM(H164:H167)/SUM(G164:G167),0)</f>
        <v>0.999988474667468</v>
      </c>
      <c r="H217" s="13">
        <f>IFERROR(SUM(I163:I166)/SUM(H163:H166),0)</f>
        <v>0.999721509497701</v>
      </c>
      <c r="I217" s="13">
        <f>IFERROR(SUM(J162:J165)/SUM(I162:I165),0)</f>
        <v>1</v>
      </c>
      <c r="J217" s="13">
        <f>IFERROR(SUM(K161:K164)/SUM(J161:J164),0)</f>
        <v>1.00063383725931</v>
      </c>
      <c r="K217" s="13">
        <f>IFERROR(SUM(L160:L163)/SUM(K160:K163),0)</f>
        <v>1</v>
      </c>
      <c r="L217" s="13">
        <f>IFERROR(SUM(M159:M162)/SUM(L159:L162),0)</f>
        <v>0.999954366906207</v>
      </c>
      <c r="M217" s="13">
        <f>IFERROR(SUM(N158:N161)/SUM(M158:M161),0)</f>
        <v>1</v>
      </c>
      <c r="N217" s="13">
        <f>IFERROR(SUM(O157:O160)/SUM(N157:N160),0)</f>
        <v>1</v>
      </c>
      <c r="O217" s="13">
        <f>IFERROR(SUM(P156:P159)/SUM(O156:O159),0)</f>
        <v>1</v>
      </c>
      <c r="P217" s="13">
        <f>IFERROR(SUM(Q155:Q158)/SUM(P155:P158),0)</f>
        <v>0.999989145392068</v>
      </c>
      <c r="Q217" s="13">
        <f>IFERROR(SUM(R154:R157)/SUM(Q154:Q157),0)</f>
        <v>1</v>
      </c>
      <c r="R217" s="13">
        <f>IFERROR(SUM(S153:S156)/SUM(R153:R156),0)</f>
        <v>1</v>
      </c>
      <c r="S217" s="13">
        <f>IFERROR(SUM(T152:T155)/SUM(S152:S155),0)</f>
        <v>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0.999206881098457</v>
      </c>
      <c r="AE217" s="13">
        <f>IFERROR(SUM(AF140:AF143)/SUM(AE140:AE143),0)</f>
        <v>1</v>
      </c>
      <c r="AF217" s="13">
        <f>IFERROR(SUM(AG139:AG142)/SUM(AF139:AF142),0)</f>
        <v>0.999970760489886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T217" s="6" t="s">
        <v>32</v>
      </c>
      <c r="AU217" s="13">
        <f>IFERROR(SUM(AV168:AV171)/SUM(AU168:AU171),0)</f>
        <v>1.0073625057726</v>
      </c>
      <c r="AV217" s="13">
        <f>IFERROR(SUM(AW167:AW170)/SUM(AV167:AV170),0)</f>
        <v>1.00026506885521</v>
      </c>
      <c r="AW217" s="13">
        <f>IFERROR(SUM(AX166:AX169)/SUM(AW166:AW169),0)</f>
        <v>0.999997731100651</v>
      </c>
      <c r="AX217" s="13">
        <f>IFERROR(SUM(AY165:AY168)/SUM(AX165:AX168),0)</f>
        <v>0.999930315371949</v>
      </c>
      <c r="AY217" s="13">
        <f>IFERROR(SUM(AZ164:AZ167)/SUM(AY164:AY167),0)</f>
        <v>0.999988474667426</v>
      </c>
      <c r="AZ217" s="13">
        <f>IFERROR(SUM(BA163:BA166)/SUM(AZ163:AZ166),0)</f>
        <v>0.999721509496703</v>
      </c>
      <c r="BA217" s="13">
        <f>IFERROR(SUM(BB162:BB165)/SUM(BA162:BA165),0)</f>
        <v>1</v>
      </c>
      <c r="BB217" s="13">
        <f>IFERROR(SUM(BC161:BC164)/SUM(BB161:BB164),0)</f>
        <v>1.00063289508782</v>
      </c>
      <c r="BC217" s="13">
        <f>IFERROR(SUM(BD160:BD163)/SUM(BC160:BC163),0)</f>
        <v>1</v>
      </c>
      <c r="BD217" s="13">
        <f>IFERROR(SUM(BE159:BE162)/SUM(BD159:BD162),0)</f>
        <v>0.999954433500048</v>
      </c>
      <c r="BE217" s="13">
        <f>IFERROR(SUM(BF158:BF161)/SUM(BE158:BE161),0)</f>
        <v>1</v>
      </c>
      <c r="BF217" s="13">
        <f>IFERROR(SUM(BG157:BG160)/SUM(BF157:BF160),0)</f>
        <v>1</v>
      </c>
      <c r="BG217" s="13">
        <f>IFERROR(SUM(BH156:BH159)/SUM(BG156:BG159),0)</f>
        <v>1</v>
      </c>
      <c r="BH217" s="13">
        <f>IFERROR(SUM(BI155:BI158)/SUM(BH155:BH158),0)</f>
        <v>1</v>
      </c>
      <c r="BI217" s="13">
        <f>IFERROR(SUM(BJ154:BJ157)/SUM(BI154:BI157),0)</f>
        <v>1</v>
      </c>
      <c r="BJ217" s="13">
        <f>IFERROR(SUM(BK153:BK156)/SUM(BJ153:BJ156),0)</f>
        <v>1</v>
      </c>
      <c r="BK217" s="13">
        <f>IFERROR(SUM(BL152:BL155)/SUM(BK152:BK155),0)</f>
        <v>1</v>
      </c>
      <c r="BL217" s="13">
        <f>IFERROR(SUM(BM151:BM154)/SUM(BL151:BL154),0)</f>
        <v>1</v>
      </c>
      <c r="BM217" s="13">
        <f>IFERROR(SUM(BN150:BN153)/SUM(BM150:BM153),0)</f>
        <v>1</v>
      </c>
      <c r="BN217" s="13">
        <f>IFERROR(SUM(BO149:BO152)/SUM(BN149:BN152),0)</f>
        <v>0</v>
      </c>
      <c r="BO217" s="13">
        <f>IFERROR(SUM(BP148:BP151)/SUM(BO148:BO151),0)</f>
        <v>0</v>
      </c>
      <c r="BP217" s="13">
        <f>IFERROR(SUM(BQ147:BQ150)/SUM(BP147:BP150),0)</f>
        <v>0</v>
      </c>
      <c r="BQ217" s="13">
        <f>IFERROR(SUM(BR146:BR149)/SUM(BQ146:BQ149),0)</f>
        <v>0</v>
      </c>
      <c r="BR217" s="13">
        <f>IFERROR(SUM(BS145:BS148)/SUM(BR145:BR148),0)</f>
        <v>0</v>
      </c>
      <c r="BS217" s="13">
        <f>IFERROR(SUM(BT144:BT147)/SUM(BS144:BS147),0)</f>
        <v>0</v>
      </c>
      <c r="BT217" s="13">
        <f>IFERROR(SUM(BU143:BU146)/SUM(BT143:BT146),0)</f>
        <v>0</v>
      </c>
      <c r="BU217" s="13">
        <f>IFERROR(SUM(BV142:BV145)/SUM(BU142:BU145),0)</f>
        <v>0</v>
      </c>
      <c r="BV217" s="13">
        <f>IFERROR(SUM(BW141:BW144)/SUM(BV141:BV144),0)</f>
        <v>0</v>
      </c>
      <c r="BW217" s="13">
        <f>IFERROR(SUM(BX140:BX143)/SUM(BW140:BW143),0)</f>
        <v>0</v>
      </c>
      <c r="BX217" s="13">
        <f>IFERROR(SUM(BY139:BY142)/SUM(BX139:BX142),0)</f>
        <v>0</v>
      </c>
      <c r="BY217" s="13">
        <f>IFERROR(SUM(BZ138:BZ141)/SUM(BY138:BY141),0)</f>
        <v>0</v>
      </c>
      <c r="BZ217" s="13">
        <f>IFERROR(SUM(CA138:CA140)/SUM(BZ138:BZ140),0)</f>
        <v>0</v>
      </c>
      <c r="CA217" s="13">
        <f>IFERROR(SUM(CB138:CB139)/SUM(CA138:CA139),0)</f>
        <v>0</v>
      </c>
      <c r="CB217" s="13">
        <f>IFERROR(SUM(CC138:CC138)/SUM(CB138:CB138),0)</f>
        <v>0</v>
      </c>
      <c r="CC217" s="13" t="s">
        <v>25</v>
      </c>
      <c r="CL217" s="6" t="s">
        <v>32</v>
      </c>
      <c r="CM217" s="13">
        <f>IFERROR(SUM(CN168:CN171)/SUM(CM168:CM171),0)</f>
        <v>0</v>
      </c>
      <c r="CN217" s="13">
        <f>IFERROR(SUM(CO167:CO170)/SUM(CN167:CN170),0)</f>
        <v>0</v>
      </c>
      <c r="CO217" s="13">
        <f>IFERROR(SUM(CP166:CP169)/SUM(CO166:CO169),0)</f>
        <v>0</v>
      </c>
      <c r="CP217" s="13">
        <f>IFERROR(SUM(CQ165:CQ168)/SUM(CP165:CP168),0)</f>
        <v>0</v>
      </c>
      <c r="CQ217" s="13">
        <f>IFERROR(SUM(CR164:CR167)/SUM(CQ164:CQ167),0)</f>
        <v>0</v>
      </c>
      <c r="CR217" s="13">
        <f>IFERROR(SUM(CS163:CS166)/SUM(CR163:CR166),0)</f>
        <v>0</v>
      </c>
      <c r="CS217" s="13">
        <f>IFERROR(SUM(CT162:CT165)/SUM(CS162:CS165),0)</f>
        <v>0</v>
      </c>
      <c r="CT217" s="13">
        <f>IFERROR(SUM(CU161:CU164)/SUM(CT161:CT164),0)</f>
        <v>0</v>
      </c>
      <c r="CU217" s="13">
        <f>IFERROR(SUM(CV160:CV163)/SUM(CU160:CU163),0)</f>
        <v>0</v>
      </c>
      <c r="CV217" s="13">
        <f>IFERROR(SUM(CW159:CW162)/SUM(CV159:CV162),0)</f>
        <v>0</v>
      </c>
      <c r="CW217" s="13">
        <f>IFERROR(SUM(CX158:CX161)/SUM(CW158:CW161),0)</f>
        <v>0</v>
      </c>
      <c r="CX217" s="13">
        <f>IFERROR(SUM(CY157:CY160)/SUM(CX157:CX160),0)</f>
        <v>0</v>
      </c>
      <c r="CY217" s="13">
        <f>IFERROR(SUM(CZ156:CZ159)/SUM(CY156:CY159),0)</f>
        <v>0</v>
      </c>
      <c r="CZ217" s="13">
        <f>IFERROR(SUM(DA155:DA158)/SUM(CZ155:CZ158),0)</f>
        <v>0</v>
      </c>
      <c r="DA217" s="13">
        <f>IFERROR(SUM(DB154:DB157)/SUM(DA154:DA157),0)</f>
        <v>0</v>
      </c>
      <c r="DB217" s="13">
        <f>IFERROR(SUM(DC153:DC156)/SUM(DB153:DB156),0)</f>
        <v>0</v>
      </c>
      <c r="DC217" s="13">
        <f>IFERROR(SUM(DD152:DD155)/SUM(DC152:DC155),0)</f>
        <v>0</v>
      </c>
      <c r="DD217" s="13">
        <f>IFERROR(SUM(DE151:DE154)/SUM(DD151:DD154),0)</f>
        <v>0</v>
      </c>
      <c r="DE217" s="13">
        <f>IFERROR(SUM(DF150:DF153)/SUM(DE150:DE153),0)</f>
        <v>0</v>
      </c>
      <c r="DF217" s="13">
        <f>IFERROR(SUM(DG149:DG152)/SUM(DF149:DF152),0)</f>
        <v>0</v>
      </c>
      <c r="DG217" s="13">
        <f>IFERROR(SUM(DH148:DH151)/SUM(DG148:DG151),0)</f>
        <v>0</v>
      </c>
      <c r="DH217" s="13">
        <f>IFERROR(SUM(DI147:DI150)/SUM(DH147:DH150),0)</f>
        <v>0</v>
      </c>
      <c r="DI217" s="13">
        <f>IFERROR(SUM(DJ146:DJ149)/SUM(DI146:DI149),0)</f>
        <v>0</v>
      </c>
      <c r="DJ217" s="13">
        <f>IFERROR(SUM(DK145:DK148)/SUM(DJ145:DJ148),0)</f>
        <v>0</v>
      </c>
      <c r="DK217" s="13">
        <f>IFERROR(SUM(DL144:DL147)/SUM(DK144:DK147),0)</f>
        <v>0</v>
      </c>
      <c r="DL217" s="13">
        <f>IFERROR(SUM(DM143:DM146)/SUM(DL143:DL146),0)</f>
        <v>0</v>
      </c>
      <c r="DM217" s="13">
        <f>IFERROR(SUM(DN142:DN145)/SUM(DM142:DM145),0)</f>
        <v>0</v>
      </c>
      <c r="DN217" s="13">
        <f>IFERROR(SUM(DO141:DO144)/SUM(DN141:DN144),0)</f>
        <v>0</v>
      </c>
      <c r="DO217" s="13">
        <f>IFERROR(SUM(DP140:DP143)/SUM(DO140:DO143),0)</f>
        <v>0</v>
      </c>
      <c r="DP217" s="13">
        <f>IFERROR(SUM(DQ139:DQ142)/SUM(DP139:DP142),0)</f>
        <v>0</v>
      </c>
      <c r="DQ217" s="13">
        <f>IFERROR(SUM(DR138:DR141)/SUM(DQ138:DQ141),0)</f>
        <v>0</v>
      </c>
      <c r="DR217" s="13">
        <f>IFERROR(SUM(DS138:DS140)/SUM(DR138:DR140),0)</f>
        <v>0</v>
      </c>
      <c r="DS217" s="13">
        <f>IFERROR(SUM(DT138:DT139)/SUM(DS138:DS139),0)</f>
        <v>0</v>
      </c>
      <c r="DT217" s="13">
        <f>IFERROR(SUM(DU138:DU138)/SUM(DT138:DT138),0)</f>
        <v>0</v>
      </c>
      <c r="DU217" s="13" t="s">
        <v>25</v>
      </c>
    </row>
    <row r="218" ht="15" customHeight="1" outlineLevel="1" spans="2:125">
      <c r="B218" s="6" t="s">
        <v>33</v>
      </c>
      <c r="C218" s="13">
        <f>IFERROR(SUM(D167:D171)/SUM(C167:C171),0)</f>
        <v>1.00566856815764</v>
      </c>
      <c r="D218" s="13">
        <f>IFERROR(SUM(E166:E170)/SUM(D166:D170),0)</f>
        <v>1.00100167925374</v>
      </c>
      <c r="E218" s="13">
        <f>IFERROR(SUM(F165:F169)/SUM(E165:E169),0)</f>
        <v>0.999997742745331</v>
      </c>
      <c r="F218" s="13">
        <f>IFERROR(SUM(G164:G168)/SUM(F164:F168),0)</f>
        <v>0.999930315372207</v>
      </c>
      <c r="G218" s="13">
        <f>IFERROR(SUM(H163:H167)/SUM(G163:G167),0)</f>
        <v>0.999988478079877</v>
      </c>
      <c r="H218" s="13">
        <f>IFERROR(SUM(I162:I166)/SUM(H162:H166),0)</f>
        <v>0.99977879125939</v>
      </c>
      <c r="I218" s="13">
        <f>IFERROR(SUM(J161:J165)/SUM(I161:I165),0)</f>
        <v>1</v>
      </c>
      <c r="J218" s="13">
        <f>IFERROR(SUM(K160:K164)/SUM(J160:J164),0)</f>
        <v>1.00063382953371</v>
      </c>
      <c r="K218" s="13">
        <f>IFERROR(SUM(L159:L163)/SUM(K159:K163),0)</f>
        <v>1</v>
      </c>
      <c r="L218" s="13">
        <f>IFERROR(SUM(M158:M162)/SUM(L158:L162),0)</f>
        <v>0.999971697819324</v>
      </c>
      <c r="M218" s="13">
        <f>IFERROR(SUM(N157:N161)/SUM(M157:M161),0)</f>
        <v>1</v>
      </c>
      <c r="N218" s="13">
        <f>IFERROR(SUM(O156:O160)/SUM(N156:N160),0)</f>
        <v>1</v>
      </c>
      <c r="O218" s="13">
        <f>IFERROR(SUM(P155:P159)/SUM(O155:O159),0)</f>
        <v>1</v>
      </c>
      <c r="P218" s="13">
        <f>IFERROR(SUM(Q154:Q158)/SUM(P154:P158),0)</f>
        <v>0.999993176434444</v>
      </c>
      <c r="Q218" s="13">
        <f>IFERROR(SUM(R153:R157)/SUM(Q153:Q157),0)</f>
        <v>1</v>
      </c>
      <c r="R218" s="13">
        <f>IFERROR(SUM(S152:S156)/SUM(R152:R156),0)</f>
        <v>1</v>
      </c>
      <c r="S218" s="13">
        <f>IFERROR(SUM(T151:T155)/SUM(S151:S155),0)</f>
        <v>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0.999208881884484</v>
      </c>
      <c r="AE218" s="13">
        <f>IFERROR(SUM(AF139:AF143)/SUM(AE139:AE143),0)</f>
        <v>1</v>
      </c>
      <c r="AF218" s="13">
        <f>IFERROR(SUM(AG138:AG142)/SUM(AF138:AF142),0)</f>
        <v>0.999981798347236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T218" s="6" t="s">
        <v>33</v>
      </c>
      <c r="AU218" s="13">
        <f>IFERROR(SUM(AV167:AV171)/SUM(AU167:AU171),0)</f>
        <v>1.00610324298038</v>
      </c>
      <c r="AV218" s="13">
        <f>IFERROR(SUM(AW166:AW170)/SUM(AV166:AV170),0)</f>
        <v>1.00107348914122</v>
      </c>
      <c r="AW218" s="13">
        <f>IFERROR(SUM(AX165:AX169)/SUM(AW165:AW169),0)</f>
        <v>0.999997741759987</v>
      </c>
      <c r="AX218" s="13">
        <f>IFERROR(SUM(AY164:AY168)/SUM(AX164:AX168),0)</f>
        <v>0.999930315371949</v>
      </c>
      <c r="AY218" s="13">
        <f>IFERROR(SUM(AZ163:AZ167)/SUM(AY163:AY167),0)</f>
        <v>0.999988478079836</v>
      </c>
      <c r="AZ218" s="13">
        <f>IFERROR(SUM(BA162:BA166)/SUM(AZ162:AZ166),0)</f>
        <v>0.999778861482944</v>
      </c>
      <c r="BA218" s="13">
        <f>IFERROR(SUM(BB161:BB165)/SUM(BA161:BA165),0)</f>
        <v>1</v>
      </c>
      <c r="BB218" s="13">
        <f>IFERROR(SUM(BC160:BC164)/SUM(BB160:BB164),0)</f>
        <v>1.0006328873851</v>
      </c>
      <c r="BC218" s="13">
        <f>IFERROR(SUM(BD159:BD163)/SUM(BC159:BC163),0)</f>
        <v>1</v>
      </c>
      <c r="BD218" s="13">
        <f>IFERROR(SUM(BE158:BE162)/SUM(BD158:BD162),0)</f>
        <v>0.999954839610562</v>
      </c>
      <c r="BE218" s="13">
        <f>IFERROR(SUM(BF157:BF161)/SUM(BE157:BE161),0)</f>
        <v>1</v>
      </c>
      <c r="BF218" s="13">
        <f>IFERROR(SUM(BG156:BG160)/SUM(BF156:BF160),0)</f>
        <v>1</v>
      </c>
      <c r="BG218" s="13">
        <f>IFERROR(SUM(BH155:BH159)/SUM(BG155:BG159),0)</f>
        <v>1</v>
      </c>
      <c r="BH218" s="13">
        <f>IFERROR(SUM(BI154:BI158)/SUM(BH154:BH158),0)</f>
        <v>1</v>
      </c>
      <c r="BI218" s="13">
        <f>IFERROR(SUM(BJ153:BJ157)/SUM(BI153:BI157),0)</f>
        <v>1</v>
      </c>
      <c r="BJ218" s="13">
        <f>IFERROR(SUM(BK152:BK156)/SUM(BJ152:BJ156),0)</f>
        <v>1</v>
      </c>
      <c r="BK218" s="13">
        <f>IFERROR(SUM(BL151:BL155)/SUM(BK151:BK155),0)</f>
        <v>1</v>
      </c>
      <c r="BL218" s="13">
        <f>IFERROR(SUM(BM150:BM154)/SUM(BL150:BL154),0)</f>
        <v>1</v>
      </c>
      <c r="BM218" s="13">
        <f>IFERROR(SUM(BN149:BN153)/SUM(BM149:BM153),0)</f>
        <v>1</v>
      </c>
      <c r="BN218" s="13">
        <f>IFERROR(SUM(BO148:BO152)/SUM(BN148:BN152),0)</f>
        <v>0</v>
      </c>
      <c r="BO218" s="13">
        <f>IFERROR(SUM(BP147:BP151)/SUM(BO147:BO151),0)</f>
        <v>0</v>
      </c>
      <c r="BP218" s="13">
        <f>IFERROR(SUM(BQ146:BQ150)/SUM(BP146:BP150),0)</f>
        <v>0</v>
      </c>
      <c r="BQ218" s="13">
        <f>IFERROR(SUM(BR145:BR149)/SUM(BQ145:BQ149),0)</f>
        <v>0</v>
      </c>
      <c r="BR218" s="13">
        <f>IFERROR(SUM(BS144:BS148)/SUM(BR144:BR148),0)</f>
        <v>0</v>
      </c>
      <c r="BS218" s="13">
        <f>IFERROR(SUM(BT143:BT147)/SUM(BS143:BS147),0)</f>
        <v>0</v>
      </c>
      <c r="BT218" s="13">
        <f>IFERROR(SUM(BU142:BU146)/SUM(BT142:BT146),0)</f>
        <v>0</v>
      </c>
      <c r="BU218" s="13">
        <f>IFERROR(SUM(BV141:BV145)/SUM(BU141:BU145),0)</f>
        <v>0</v>
      </c>
      <c r="BV218" s="13">
        <f>IFERROR(SUM(BW140:BW144)/SUM(BV140:BV144),0)</f>
        <v>0</v>
      </c>
      <c r="BW218" s="13">
        <f>IFERROR(SUM(BX139:BX143)/SUM(BW139:BW143),0)</f>
        <v>0</v>
      </c>
      <c r="BX218" s="13">
        <f>IFERROR(SUM(BY138:BY142)/SUM(BX138:BX142),0)</f>
        <v>0</v>
      </c>
      <c r="BY218" s="13">
        <f>IFERROR(SUM(BZ138:BZ141)/SUM(BY138:BY141),0)</f>
        <v>0</v>
      </c>
      <c r="BZ218" s="13">
        <f>IFERROR(SUM(CA138:CA140)/SUM(BZ138:BZ140),0)</f>
        <v>0</v>
      </c>
      <c r="CA218" s="13">
        <f>IFERROR(SUM(CB138:CB139)/SUM(CA138:CA139),0)</f>
        <v>0</v>
      </c>
      <c r="CB218" s="13">
        <f>IFERROR(SUM(CC138:CC138)/SUM(CB138:CB138),0)</f>
        <v>0</v>
      </c>
      <c r="CC218" s="13" t="s">
        <v>25</v>
      </c>
      <c r="CL218" s="6" t="s">
        <v>33</v>
      </c>
      <c r="CM218" s="13">
        <f>IFERROR(SUM(CN167:CN171)/SUM(CM167:CM171),0)</f>
        <v>0</v>
      </c>
      <c r="CN218" s="13">
        <f>IFERROR(SUM(CO166:CO170)/SUM(CN166:CN170),0)</f>
        <v>0</v>
      </c>
      <c r="CO218" s="13">
        <f>IFERROR(SUM(CP165:CP169)/SUM(CO165:CO169),0)</f>
        <v>0</v>
      </c>
      <c r="CP218" s="13">
        <f>IFERROR(SUM(CQ164:CQ168)/SUM(CP164:CP168),0)</f>
        <v>0</v>
      </c>
      <c r="CQ218" s="13">
        <f>IFERROR(SUM(CR163:CR167)/SUM(CQ163:CQ167),0)</f>
        <v>0</v>
      </c>
      <c r="CR218" s="13">
        <f>IFERROR(SUM(CS162:CS166)/SUM(CR162:CR166),0)</f>
        <v>0</v>
      </c>
      <c r="CS218" s="13">
        <f>IFERROR(SUM(CT161:CT165)/SUM(CS161:CS165),0)</f>
        <v>0</v>
      </c>
      <c r="CT218" s="13">
        <f>IFERROR(SUM(CU160:CU164)/SUM(CT160:CT164),0)</f>
        <v>0</v>
      </c>
      <c r="CU218" s="13">
        <f>IFERROR(SUM(CV159:CV163)/SUM(CU159:CU163),0)</f>
        <v>0</v>
      </c>
      <c r="CV218" s="13">
        <f>IFERROR(SUM(CW158:CW162)/SUM(CV158:CV162),0)</f>
        <v>0</v>
      </c>
      <c r="CW218" s="13">
        <f>IFERROR(SUM(CX157:CX161)/SUM(CW157:CW161),0)</f>
        <v>0</v>
      </c>
      <c r="CX218" s="13">
        <f>IFERROR(SUM(CY156:CY160)/SUM(CX156:CX160),0)</f>
        <v>0</v>
      </c>
      <c r="CY218" s="13">
        <f>IFERROR(SUM(CZ155:CZ159)/SUM(CY155:CY159),0)</f>
        <v>0</v>
      </c>
      <c r="CZ218" s="13">
        <f>IFERROR(SUM(DA154:DA158)/SUM(CZ154:CZ158),0)</f>
        <v>0</v>
      </c>
      <c r="DA218" s="13">
        <f>IFERROR(SUM(DB153:DB157)/SUM(DA153:DA157),0)</f>
        <v>0</v>
      </c>
      <c r="DB218" s="13">
        <f>IFERROR(SUM(DC152:DC156)/SUM(DB152:DB156),0)</f>
        <v>0</v>
      </c>
      <c r="DC218" s="13">
        <f>IFERROR(SUM(DD151:DD155)/SUM(DC151:DC155),0)</f>
        <v>0</v>
      </c>
      <c r="DD218" s="13">
        <f>IFERROR(SUM(DE150:DE154)/SUM(DD150:DD154),0)</f>
        <v>0</v>
      </c>
      <c r="DE218" s="13">
        <f>IFERROR(SUM(DF149:DF153)/SUM(DE149:DE153),0)</f>
        <v>0</v>
      </c>
      <c r="DF218" s="13">
        <f>IFERROR(SUM(DG148:DG152)/SUM(DF148:DF152),0)</f>
        <v>0</v>
      </c>
      <c r="DG218" s="13">
        <f>IFERROR(SUM(DH147:DH151)/SUM(DG147:DG151),0)</f>
        <v>0</v>
      </c>
      <c r="DH218" s="13">
        <f>IFERROR(SUM(DI146:DI150)/SUM(DH146:DH150),0)</f>
        <v>0</v>
      </c>
      <c r="DI218" s="13">
        <f>IFERROR(SUM(DJ145:DJ149)/SUM(DI145:DI149),0)</f>
        <v>0</v>
      </c>
      <c r="DJ218" s="13">
        <f>IFERROR(SUM(DK144:DK148)/SUM(DJ144:DJ148),0)</f>
        <v>0</v>
      </c>
      <c r="DK218" s="13">
        <f>IFERROR(SUM(DL143:DL147)/SUM(DK143:DK147),0)</f>
        <v>0</v>
      </c>
      <c r="DL218" s="13">
        <f>IFERROR(SUM(DM142:DM146)/SUM(DL142:DL146),0)</f>
        <v>0</v>
      </c>
      <c r="DM218" s="13">
        <f>IFERROR(SUM(DN141:DN145)/SUM(DM141:DM145),0)</f>
        <v>0</v>
      </c>
      <c r="DN218" s="13">
        <f>IFERROR(SUM(DO140:DO144)/SUM(DN140:DN144),0)</f>
        <v>0</v>
      </c>
      <c r="DO218" s="13">
        <f>IFERROR(SUM(DP139:DP143)/SUM(DO139:DO143),0)</f>
        <v>0</v>
      </c>
      <c r="DP218" s="13">
        <f>IFERROR(SUM(DQ138:DQ142)/SUM(DP138:DP142),0)</f>
        <v>0</v>
      </c>
      <c r="DQ218" s="13">
        <f>IFERROR(SUM(DR138:DR141)/SUM(DQ138:DQ141),0)</f>
        <v>0</v>
      </c>
      <c r="DR218" s="13">
        <f>IFERROR(SUM(DS138:DS140)/SUM(DR138:DR140),0)</f>
        <v>0</v>
      </c>
      <c r="DS218" s="13">
        <f>IFERROR(SUM(DT138:DT139)/SUM(DS138:DS139),0)</f>
        <v>0</v>
      </c>
      <c r="DT218" s="13">
        <f>IFERROR(SUM(DU138:DU138)/SUM(DT138:DT138),0)</f>
        <v>0</v>
      </c>
      <c r="DU218" s="13" t="s">
        <v>25</v>
      </c>
    </row>
    <row r="219" ht="15" customHeight="1" outlineLevel="1" spans="2:125">
      <c r="B219" s="6" t="s">
        <v>34</v>
      </c>
      <c r="C219" s="13">
        <f>IFERROR(SUM(D166:D171)/SUM(C166:C171),0)</f>
        <v>1.0320163057081</v>
      </c>
      <c r="D219" s="13">
        <f>IFERROR(SUM(E165:E170)/SUM(D165:D170),0)</f>
        <v>1.00099865978106</v>
      </c>
      <c r="E219" s="13">
        <f>IFERROR(SUM(F164:F169)/SUM(E164:E169),0)</f>
        <v>0.999997742745331</v>
      </c>
      <c r="F219" s="13">
        <f>IFERROR(SUM(G163:G168)/SUM(F163:F168),0)</f>
        <v>0.999930336002925</v>
      </c>
      <c r="G219" s="13">
        <f>IFERROR(SUM(H162:H167)/SUM(G162:G167),0)</f>
        <v>0.999989290548555</v>
      </c>
      <c r="H219" s="13">
        <f>IFERROR(SUM(I161:I166)/SUM(H161:H166),0)</f>
        <v>0.999778927298518</v>
      </c>
      <c r="I219" s="13">
        <f>IFERROR(SUM(J160:J165)/SUM(I160:I165),0)</f>
        <v>1</v>
      </c>
      <c r="J219" s="13">
        <f>IFERROR(SUM(K159:K164)/SUM(J159:J164),0)</f>
        <v>1.000621973205</v>
      </c>
      <c r="K219" s="13">
        <f>IFERROR(SUM(L158:L163)/SUM(K158:K163),0)</f>
        <v>1</v>
      </c>
      <c r="L219" s="13">
        <f>IFERROR(SUM(M157:M162)/SUM(L157:L162),0)</f>
        <v>0.999971966140001</v>
      </c>
      <c r="M219" s="13">
        <f>IFERROR(SUM(N156:N161)/SUM(M156:M161),0)</f>
        <v>1</v>
      </c>
      <c r="N219" s="13">
        <f>IFERROR(SUM(O155:O160)/SUM(N155:N160),0)</f>
        <v>1</v>
      </c>
      <c r="O219" s="13">
        <f>IFERROR(SUM(P154:P159)/SUM(O154:O159),0)</f>
        <v>1</v>
      </c>
      <c r="P219" s="13">
        <f>IFERROR(SUM(Q153:Q158)/SUM(P153:P158),0)</f>
        <v>0.999993393789246</v>
      </c>
      <c r="Q219" s="13">
        <f>IFERROR(SUM(R152:R157)/SUM(Q152:Q157),0)</f>
        <v>1</v>
      </c>
      <c r="R219" s="13">
        <f>IFERROR(SUM(S151:S156)/SUM(R151:R156),0)</f>
        <v>1</v>
      </c>
      <c r="S219" s="13">
        <f>IFERROR(SUM(T150:T155)/SUM(S150:S155),0)</f>
        <v>1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0.999208881884484</v>
      </c>
      <c r="AE219" s="13">
        <f>IFERROR(SUM(AF138:AF143)/SUM(AE138:AE143),0)</f>
        <v>1</v>
      </c>
      <c r="AF219" s="13">
        <f>IFERROR(SUM(AG138:AG142)/SUM(AF138:AF142),0)</f>
        <v>0.999981798347236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T219" s="6" t="s">
        <v>34</v>
      </c>
      <c r="AU219" s="13">
        <f>IFERROR(SUM(AV166:AV171)/SUM(AU166:AU171),0)</f>
        <v>1.0348121957356</v>
      </c>
      <c r="AV219" s="13">
        <f>IFERROR(SUM(AW165:AW170)/SUM(AV165:AV170),0)</f>
        <v>1.0010699369282</v>
      </c>
      <c r="AW219" s="13">
        <f>IFERROR(SUM(AX164:AX169)/SUM(AW164:AW169),0)</f>
        <v>0.999997741759987</v>
      </c>
      <c r="AX219" s="13">
        <f>IFERROR(SUM(AY163:AY168)/SUM(AX163:AX168),0)</f>
        <v>0.999930336002676</v>
      </c>
      <c r="AY219" s="13">
        <f>IFERROR(SUM(AZ162:AZ167)/SUM(AY162:AY167),0)</f>
        <v>0.999989293959775</v>
      </c>
      <c r="AZ219" s="13">
        <f>IFERROR(SUM(BA161:BA166)/SUM(AZ161:AZ166),0)</f>
        <v>0.999778997435739</v>
      </c>
      <c r="BA219" s="13">
        <f>IFERROR(SUM(BB160:BB165)/SUM(BA160:BA165),0)</f>
        <v>1</v>
      </c>
      <c r="BB219" s="13">
        <f>IFERROR(SUM(BC159:BC164)/SUM(BB159:BB164),0)</f>
        <v>1.0006210659482</v>
      </c>
      <c r="BC219" s="13">
        <f>IFERROR(SUM(BD158:BD163)/SUM(BC158:BC163),0)</f>
        <v>1</v>
      </c>
      <c r="BD219" s="13">
        <f>IFERROR(SUM(BE157:BE162)/SUM(BD157:BD162),0)</f>
        <v>0.999954839610562</v>
      </c>
      <c r="BE219" s="13">
        <f>IFERROR(SUM(BF156:BF161)/SUM(BE156:BE161),0)</f>
        <v>1</v>
      </c>
      <c r="BF219" s="13">
        <f>IFERROR(SUM(BG155:BG160)/SUM(BF155:BF160),0)</f>
        <v>1</v>
      </c>
      <c r="BG219" s="13">
        <f>IFERROR(SUM(BH154:BH159)/SUM(BG154:BG159),0)</f>
        <v>1</v>
      </c>
      <c r="BH219" s="13">
        <f>IFERROR(SUM(BI153:BI158)/SUM(BH153:BH158),0)</f>
        <v>1</v>
      </c>
      <c r="BI219" s="13">
        <f>IFERROR(SUM(BJ152:BJ157)/SUM(BI152:BI157),0)</f>
        <v>1</v>
      </c>
      <c r="BJ219" s="13">
        <f>IFERROR(SUM(BK151:BK156)/SUM(BJ151:BJ156),0)</f>
        <v>1</v>
      </c>
      <c r="BK219" s="13">
        <f>IFERROR(SUM(BL150:BL155)/SUM(BK150:BK155),0)</f>
        <v>1</v>
      </c>
      <c r="BL219" s="13">
        <f>IFERROR(SUM(BM149:BM154)/SUM(BL149:BL154),0)</f>
        <v>1</v>
      </c>
      <c r="BM219" s="13">
        <f>IFERROR(SUM(BN148:BN153)/SUM(BM148:BM153),0)</f>
        <v>1</v>
      </c>
      <c r="BN219" s="13">
        <f>IFERROR(SUM(BO147:BO152)/SUM(BN147:BN152),0)</f>
        <v>0</v>
      </c>
      <c r="BO219" s="13">
        <f>IFERROR(SUM(BP146:BP151)/SUM(BO146:BO151),0)</f>
        <v>0</v>
      </c>
      <c r="BP219" s="13">
        <f>IFERROR(SUM(BQ145:BQ150)/SUM(BP145:BP150),0)</f>
        <v>0</v>
      </c>
      <c r="BQ219" s="13">
        <f>IFERROR(SUM(BR144:BR149)/SUM(BQ144:BQ149),0)</f>
        <v>0</v>
      </c>
      <c r="BR219" s="13">
        <f>IFERROR(SUM(BS143:BS148)/SUM(BR143:BR148),0)</f>
        <v>0</v>
      </c>
      <c r="BS219" s="13">
        <f>IFERROR(SUM(BT142:BT147)/SUM(BS142:BS147),0)</f>
        <v>0</v>
      </c>
      <c r="BT219" s="13">
        <f>IFERROR(SUM(BU141:BU146)/SUM(BT141:BT146),0)</f>
        <v>0</v>
      </c>
      <c r="BU219" s="13">
        <f>IFERROR(SUM(BV140:BV145)/SUM(BU140:BU145),0)</f>
        <v>0</v>
      </c>
      <c r="BV219" s="13">
        <f>IFERROR(SUM(BW139:BW144)/SUM(BV139:BV144),0)</f>
        <v>0</v>
      </c>
      <c r="BW219" s="13">
        <f>IFERROR(SUM(BX138:BX143)/SUM(BW138:BW143),0)</f>
        <v>0</v>
      </c>
      <c r="BX219" s="13">
        <f>IFERROR(SUM(BY138:BY142)/SUM(BX138:BX142),0)</f>
        <v>0</v>
      </c>
      <c r="BY219" s="13">
        <f>IFERROR(SUM(BZ138:BZ141)/SUM(BY138:BY141),0)</f>
        <v>0</v>
      </c>
      <c r="BZ219" s="13">
        <f>IFERROR(SUM(CA138:CA140)/SUM(BZ138:BZ140),0)</f>
        <v>0</v>
      </c>
      <c r="CA219" s="13">
        <f>IFERROR(SUM(CB138:CB139)/SUM(CA138:CA139),0)</f>
        <v>0</v>
      </c>
      <c r="CB219" s="13">
        <f>IFERROR(SUM(CC138:CC138)/SUM(CB138:CB138),0)</f>
        <v>0</v>
      </c>
      <c r="CC219" s="13" t="s">
        <v>25</v>
      </c>
      <c r="CL219" s="6" t="s">
        <v>34</v>
      </c>
      <c r="CM219" s="13">
        <f>IFERROR(SUM(CN166:CN171)/SUM(CM166:CM171),0)</f>
        <v>0</v>
      </c>
      <c r="CN219" s="13">
        <f>IFERROR(SUM(CO165:CO170)/SUM(CN165:CN170),0)</f>
        <v>0</v>
      </c>
      <c r="CO219" s="13">
        <f>IFERROR(SUM(CP164:CP169)/SUM(CO164:CO169),0)</f>
        <v>0</v>
      </c>
      <c r="CP219" s="13">
        <f>IFERROR(SUM(CQ163:CQ168)/SUM(CP163:CP168),0)</f>
        <v>0</v>
      </c>
      <c r="CQ219" s="13">
        <f>IFERROR(SUM(CR162:CR167)/SUM(CQ162:CQ167),0)</f>
        <v>0</v>
      </c>
      <c r="CR219" s="13">
        <f>IFERROR(SUM(CS161:CS166)/SUM(CR161:CR166),0)</f>
        <v>0</v>
      </c>
      <c r="CS219" s="13">
        <f>IFERROR(SUM(CT160:CT165)/SUM(CS160:CS165),0)</f>
        <v>0</v>
      </c>
      <c r="CT219" s="13">
        <f>IFERROR(SUM(CU159:CU164)/SUM(CT159:CT164),0)</f>
        <v>0</v>
      </c>
      <c r="CU219" s="13">
        <f>IFERROR(SUM(CV158:CV163)/SUM(CU158:CU163),0)</f>
        <v>0</v>
      </c>
      <c r="CV219" s="13">
        <f>IFERROR(SUM(CW157:CW162)/SUM(CV157:CV162),0)</f>
        <v>0</v>
      </c>
      <c r="CW219" s="13">
        <f>IFERROR(SUM(CX156:CX161)/SUM(CW156:CW161),0)</f>
        <v>0</v>
      </c>
      <c r="CX219" s="13">
        <f>IFERROR(SUM(CY155:CY160)/SUM(CX155:CX160),0)</f>
        <v>0</v>
      </c>
      <c r="CY219" s="13">
        <f>IFERROR(SUM(CZ154:CZ159)/SUM(CY154:CY159),0)</f>
        <v>0</v>
      </c>
      <c r="CZ219" s="13">
        <f>IFERROR(SUM(DA153:DA158)/SUM(CZ153:CZ158),0)</f>
        <v>0</v>
      </c>
      <c r="DA219" s="13">
        <f>IFERROR(SUM(DB152:DB157)/SUM(DA152:DA157),0)</f>
        <v>0</v>
      </c>
      <c r="DB219" s="13">
        <f>IFERROR(SUM(DC151:DC156)/SUM(DB151:DB156),0)</f>
        <v>0</v>
      </c>
      <c r="DC219" s="13">
        <f>IFERROR(SUM(DD150:DD155)/SUM(DC150:DC155),0)</f>
        <v>0</v>
      </c>
      <c r="DD219" s="13">
        <f>IFERROR(SUM(DE149:DE154)/SUM(DD149:DD154),0)</f>
        <v>0</v>
      </c>
      <c r="DE219" s="13">
        <f>IFERROR(SUM(DF148:DF153)/SUM(DE148:DE153),0)</f>
        <v>0</v>
      </c>
      <c r="DF219" s="13">
        <f>IFERROR(SUM(DG147:DG152)/SUM(DF147:DF152),0)</f>
        <v>0</v>
      </c>
      <c r="DG219" s="13">
        <f>IFERROR(SUM(DH146:DH151)/SUM(DG146:DG151),0)</f>
        <v>0</v>
      </c>
      <c r="DH219" s="13">
        <f>IFERROR(SUM(DI145:DI150)/SUM(DH145:DH150),0)</f>
        <v>0</v>
      </c>
      <c r="DI219" s="13">
        <f>IFERROR(SUM(DJ144:DJ149)/SUM(DI144:DI149),0)</f>
        <v>0</v>
      </c>
      <c r="DJ219" s="13">
        <f>IFERROR(SUM(DK143:DK148)/SUM(DJ143:DJ148),0)</f>
        <v>0</v>
      </c>
      <c r="DK219" s="13">
        <f>IFERROR(SUM(DL142:DL147)/SUM(DK142:DK147),0)</f>
        <v>0</v>
      </c>
      <c r="DL219" s="13">
        <f>IFERROR(SUM(DM141:DM146)/SUM(DL141:DL146),0)</f>
        <v>0</v>
      </c>
      <c r="DM219" s="13">
        <f>IFERROR(SUM(DN140:DN145)/SUM(DM140:DM145),0)</f>
        <v>0</v>
      </c>
      <c r="DN219" s="13">
        <f>IFERROR(SUM(DO139:DO144)/SUM(DN139:DN144),0)</f>
        <v>0</v>
      </c>
      <c r="DO219" s="13">
        <f>IFERROR(SUM(DP138:DP143)/SUM(DO138:DO143),0)</f>
        <v>0</v>
      </c>
      <c r="DP219" s="13">
        <f>IFERROR(SUM(DQ138:DQ142)/SUM(DP138:DP142),0)</f>
        <v>0</v>
      </c>
      <c r="DQ219" s="13">
        <f>IFERROR(SUM(DR138:DR141)/SUM(DQ138:DQ141),0)</f>
        <v>0</v>
      </c>
      <c r="DR219" s="13">
        <f>IFERROR(SUM(DS138:DS140)/SUM(DR138:DR140),0)</f>
        <v>0</v>
      </c>
      <c r="DS219" s="13">
        <f>IFERROR(SUM(DT138:DT139)/SUM(DS138:DS139),0)</f>
        <v>0</v>
      </c>
      <c r="DT219" s="13">
        <f>IFERROR(SUM(DU138:DU138)/SUM(DT138:DT138),0)</f>
        <v>0</v>
      </c>
      <c r="DU219" s="13" t="s">
        <v>25</v>
      </c>
    </row>
    <row r="220" ht="15" customHeight="1" outlineLevel="1" spans="2:105">
      <c r="B220" s="15" t="s">
        <v>35</v>
      </c>
      <c r="C220" s="16">
        <f t="shared" ref="C220" si="205">IFERROR(C219,0)</f>
        <v>1.0320163057081</v>
      </c>
      <c r="D220" s="16">
        <f>IFERROR(D217,0)</f>
        <v>1.00026613774358</v>
      </c>
      <c r="E220" s="16">
        <f>E218</f>
        <v>0.999997742745331</v>
      </c>
      <c r="F220" s="16">
        <v>1.03</v>
      </c>
      <c r="G220" s="16">
        <v>1</v>
      </c>
      <c r="H220" s="16">
        <v>1.005</v>
      </c>
      <c r="I220" s="16">
        <v>1.007</v>
      </c>
      <c r="J220" s="16">
        <v>1.005</v>
      </c>
      <c r="K220" s="16">
        <v>1.005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T220" s="15" t="s">
        <v>35</v>
      </c>
      <c r="AU220" s="16">
        <f t="shared" ref="AU220:AV220" si="206">IFERROR(AU219,0)</f>
        <v>1.0348121957356</v>
      </c>
      <c r="AV220" s="16">
        <f t="shared" si="206"/>
        <v>1.0010699369282</v>
      </c>
      <c r="AW220" s="16">
        <f>AW218</f>
        <v>0.999997741759987</v>
      </c>
      <c r="AX220" s="16">
        <v>1.03</v>
      </c>
      <c r="AY220" s="16">
        <v>1</v>
      </c>
      <c r="AZ220" s="16">
        <v>1.003</v>
      </c>
      <c r="BA220" s="16">
        <v>1.007</v>
      </c>
      <c r="BB220" s="16">
        <v>1.005</v>
      </c>
      <c r="BC220" s="16">
        <v>1.005</v>
      </c>
      <c r="BD220" s="16">
        <v>1</v>
      </c>
      <c r="BE220" s="16">
        <v>1</v>
      </c>
      <c r="BF220" s="16">
        <v>1</v>
      </c>
      <c r="BG220" s="16">
        <v>1</v>
      </c>
      <c r="BH220" s="16">
        <v>1</v>
      </c>
      <c r="BI220" s="16">
        <v>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ht="15" customHeight="1" outlineLevel="1" spans="2:125">
      <c r="B221" s="6" t="s">
        <v>36</v>
      </c>
      <c r="C221" s="13">
        <f t="shared" ref="C221:AJ221" si="207">IFERROR(C220*D221,0)</f>
        <v>1.08684103188515</v>
      </c>
      <c r="D221" s="13">
        <f t="shared" si="207"/>
        <v>1.05312389530457</v>
      </c>
      <c r="E221" s="13">
        <f t="shared" si="207"/>
        <v>1.05284369385954</v>
      </c>
      <c r="F221" s="13">
        <f t="shared" si="207"/>
        <v>1.05284607040125</v>
      </c>
      <c r="G221" s="13">
        <f t="shared" si="207"/>
        <v>1.022180650875</v>
      </c>
      <c r="H221" s="13">
        <f t="shared" si="207"/>
        <v>1.022180650875</v>
      </c>
      <c r="I221" s="13">
        <f t="shared" si="207"/>
        <v>1.017095175</v>
      </c>
      <c r="J221" s="13">
        <f t="shared" si="207"/>
        <v>1.010025</v>
      </c>
      <c r="K221" s="13">
        <f t="shared" si="207"/>
        <v>1.005</v>
      </c>
      <c r="L221" s="13">
        <f t="shared" si="207"/>
        <v>1</v>
      </c>
      <c r="M221" s="13">
        <f t="shared" si="207"/>
        <v>1</v>
      </c>
      <c r="N221" s="13">
        <f t="shared" si="207"/>
        <v>1</v>
      </c>
      <c r="O221" s="13">
        <f t="shared" si="207"/>
        <v>1</v>
      </c>
      <c r="P221" s="13">
        <f t="shared" si="207"/>
        <v>1</v>
      </c>
      <c r="Q221" s="13">
        <f t="shared" si="207"/>
        <v>1</v>
      </c>
      <c r="R221" s="13">
        <f t="shared" si="207"/>
        <v>1</v>
      </c>
      <c r="S221" s="13">
        <f t="shared" si="207"/>
        <v>1</v>
      </c>
      <c r="T221" s="13">
        <f t="shared" si="207"/>
        <v>1</v>
      </c>
      <c r="U221" s="13">
        <f t="shared" si="207"/>
        <v>1</v>
      </c>
      <c r="V221" s="13">
        <f t="shared" si="207"/>
        <v>1</v>
      </c>
      <c r="W221" s="13">
        <f t="shared" si="207"/>
        <v>1</v>
      </c>
      <c r="X221" s="13">
        <f t="shared" si="207"/>
        <v>1</v>
      </c>
      <c r="Y221" s="13">
        <f t="shared" si="207"/>
        <v>1</v>
      </c>
      <c r="Z221" s="13">
        <f t="shared" si="207"/>
        <v>1</v>
      </c>
      <c r="AA221" s="13">
        <f t="shared" si="207"/>
        <v>1</v>
      </c>
      <c r="AB221" s="13">
        <f t="shared" si="207"/>
        <v>1</v>
      </c>
      <c r="AC221" s="13">
        <f t="shared" si="207"/>
        <v>1</v>
      </c>
      <c r="AD221" s="13">
        <f t="shared" si="207"/>
        <v>1</v>
      </c>
      <c r="AE221" s="13">
        <f t="shared" si="207"/>
        <v>1</v>
      </c>
      <c r="AF221" s="13">
        <f t="shared" si="207"/>
        <v>1</v>
      </c>
      <c r="AG221" s="13">
        <f t="shared" si="207"/>
        <v>1</v>
      </c>
      <c r="AH221" s="13">
        <f t="shared" si="207"/>
        <v>1</v>
      </c>
      <c r="AI221" s="13">
        <f t="shared" si="207"/>
        <v>1</v>
      </c>
      <c r="AJ221" s="13">
        <f t="shared" si="207"/>
        <v>1</v>
      </c>
      <c r="AK221" s="13">
        <f>AK220</f>
        <v>1</v>
      </c>
      <c r="AT221" s="6" t="s">
        <v>36</v>
      </c>
      <c r="AU221" s="13">
        <f t="shared" ref="AU221" si="208">IFERROR(AU220*AV221,0)</f>
        <v>1.0884907149774</v>
      </c>
      <c r="AV221" s="13">
        <f t="shared" ref="AV221" si="209">IFERROR(AV220*AW221,0)</f>
        <v>1.05187271609573</v>
      </c>
      <c r="AW221" s="13">
        <f t="shared" ref="AW221" si="210">IFERROR(AW220*AX221,0)</f>
        <v>1.05074848149313</v>
      </c>
      <c r="AX221" s="13">
        <f t="shared" ref="AX221" si="211">IFERROR(AX220*AY221,0)</f>
        <v>1.05075085434075</v>
      </c>
      <c r="AY221" s="13">
        <f t="shared" ref="AY221" si="212">IFERROR(AY220*AZ221,0)</f>
        <v>1.020146460525</v>
      </c>
      <c r="AZ221" s="13">
        <f t="shared" ref="AZ221" si="213">IFERROR(AZ220*BA221,0)</f>
        <v>1.020146460525</v>
      </c>
      <c r="BA221" s="13">
        <f t="shared" ref="BA221" si="214">IFERROR(BA220*BB221,0)</f>
        <v>1.017095175</v>
      </c>
      <c r="BB221" s="13">
        <f t="shared" ref="BB221" si="215">IFERROR(BB220*BC221,0)</f>
        <v>1.010025</v>
      </c>
      <c r="BC221" s="13">
        <f t="shared" ref="BC221" si="216">IFERROR(BC220*BD221,0)</f>
        <v>1.005</v>
      </c>
      <c r="BD221" s="13">
        <f t="shared" ref="BD221" si="217">IFERROR(BD220*BE221,0)</f>
        <v>1</v>
      </c>
      <c r="BE221" s="13">
        <f t="shared" ref="BE221" si="218">IFERROR(BE220*BF221,0)</f>
        <v>1</v>
      </c>
      <c r="BF221" s="13">
        <f t="shared" ref="BF221" si="219">IFERROR(BF220*BG221,0)</f>
        <v>1</v>
      </c>
      <c r="BG221" s="13">
        <f t="shared" ref="BG221" si="220">IFERROR(BG220*BH221,0)</f>
        <v>1</v>
      </c>
      <c r="BH221" s="13">
        <f t="shared" ref="BH221" si="221">IFERROR(BH220*BI221,0)</f>
        <v>1</v>
      </c>
      <c r="BI221" s="13">
        <f t="shared" ref="BI221" si="222">IFERROR(BI220*BJ221,0)</f>
        <v>1</v>
      </c>
      <c r="BJ221" s="13">
        <f t="shared" ref="BJ221" si="223">IFERROR(BJ220*BK221,0)</f>
        <v>1</v>
      </c>
      <c r="BK221" s="13">
        <f t="shared" ref="BK221" si="224">IFERROR(BK220*BL221,0)</f>
        <v>1</v>
      </c>
      <c r="BL221" s="13">
        <f t="shared" ref="BL221" si="225">IFERROR(BL220*BM221,0)</f>
        <v>1</v>
      </c>
      <c r="BM221" s="13">
        <f t="shared" ref="BM221" si="226">IFERROR(BM220*BN221,0)</f>
        <v>1</v>
      </c>
      <c r="BN221" s="13">
        <f t="shared" ref="BN221" si="227">IFERROR(BN220*BO221,0)</f>
        <v>1</v>
      </c>
      <c r="BO221" s="13">
        <f t="shared" ref="BO221" si="228">IFERROR(BO220*BP221,0)</f>
        <v>1</v>
      </c>
      <c r="BP221" s="13">
        <f t="shared" ref="BP221" si="229">IFERROR(BP220*BQ221,0)</f>
        <v>1</v>
      </c>
      <c r="BQ221" s="13">
        <f t="shared" ref="BQ221" si="230">IFERROR(BQ220*BR221,0)</f>
        <v>1</v>
      </c>
      <c r="BR221" s="13">
        <f t="shared" ref="BR221" si="231">IFERROR(BR220*BS221,0)</f>
        <v>1</v>
      </c>
      <c r="BS221" s="13">
        <f t="shared" ref="BS221" si="232">IFERROR(BS220*BT221,0)</f>
        <v>1</v>
      </c>
      <c r="BT221" s="13">
        <f t="shared" ref="BT221" si="233">IFERROR(BT220*BU221,0)</f>
        <v>1</v>
      </c>
      <c r="BU221" s="13">
        <f t="shared" ref="BU221" si="234">IFERROR(BU220*BV221,0)</f>
        <v>1</v>
      </c>
      <c r="BV221" s="13">
        <f t="shared" ref="BV221" si="235">IFERROR(BV220*BW221,0)</f>
        <v>1</v>
      </c>
      <c r="BW221" s="13">
        <f t="shared" ref="BW221" si="236">IFERROR(BW220*BX221,0)</f>
        <v>1</v>
      </c>
      <c r="BX221" s="13">
        <f t="shared" ref="BX221" si="237">IFERROR(BX220*BY221,0)</f>
        <v>1</v>
      </c>
      <c r="BY221" s="13">
        <f t="shared" ref="BY221" si="238">IFERROR(BY220*BZ221,0)</f>
        <v>1</v>
      </c>
      <c r="BZ221" s="13">
        <f t="shared" ref="BZ221" si="239">IFERROR(BZ220*CA221,0)</f>
        <v>1</v>
      </c>
      <c r="CA221" s="13">
        <f t="shared" ref="CA221" si="240">IFERROR(CA220*CB221,0)</f>
        <v>1</v>
      </c>
      <c r="CB221" s="13">
        <f t="shared" ref="CB221" si="241">IFERROR(CB220*CC221,0)</f>
        <v>1</v>
      </c>
      <c r="CC221" s="13">
        <f>CC220</f>
        <v>1</v>
      </c>
      <c r="CL221" s="6" t="s">
        <v>36</v>
      </c>
      <c r="CM221" s="13">
        <f t="shared" ref="CM221:DT221" si="242">IFERROR(CM220*CN221,0)</f>
        <v>0</v>
      </c>
      <c r="CN221" s="13">
        <f t="shared" si="242"/>
        <v>0</v>
      </c>
      <c r="CO221" s="13">
        <f t="shared" si="242"/>
        <v>0</v>
      </c>
      <c r="CP221" s="13">
        <f t="shared" si="242"/>
        <v>0</v>
      </c>
      <c r="CQ221" s="13">
        <f t="shared" si="242"/>
        <v>0</v>
      </c>
      <c r="CR221" s="13">
        <f t="shared" si="242"/>
        <v>0</v>
      </c>
      <c r="CS221" s="13">
        <f t="shared" si="242"/>
        <v>0</v>
      </c>
      <c r="CT221" s="13">
        <f t="shared" si="242"/>
        <v>0</v>
      </c>
      <c r="CU221" s="13">
        <f t="shared" si="242"/>
        <v>0</v>
      </c>
      <c r="CV221" s="13">
        <f t="shared" si="242"/>
        <v>0</v>
      </c>
      <c r="CW221" s="13">
        <f t="shared" si="242"/>
        <v>0</v>
      </c>
      <c r="CX221" s="13">
        <f t="shared" si="242"/>
        <v>0</v>
      </c>
      <c r="CY221" s="13">
        <f t="shared" si="242"/>
        <v>0</v>
      </c>
      <c r="CZ221" s="13">
        <f t="shared" si="242"/>
        <v>0</v>
      </c>
      <c r="DA221" s="13">
        <f t="shared" si="242"/>
        <v>0</v>
      </c>
      <c r="DB221" s="13">
        <f t="shared" si="242"/>
        <v>0</v>
      </c>
      <c r="DC221" s="13">
        <f t="shared" si="242"/>
        <v>0</v>
      </c>
      <c r="DD221" s="13">
        <f t="shared" si="242"/>
        <v>0</v>
      </c>
      <c r="DE221" s="13">
        <f t="shared" si="242"/>
        <v>0</v>
      </c>
      <c r="DF221" s="13">
        <f t="shared" si="242"/>
        <v>0</v>
      </c>
      <c r="DG221" s="13">
        <f t="shared" si="242"/>
        <v>0</v>
      </c>
      <c r="DH221" s="13">
        <f t="shared" si="242"/>
        <v>0</v>
      </c>
      <c r="DI221" s="13">
        <f t="shared" si="242"/>
        <v>0</v>
      </c>
      <c r="DJ221" s="13">
        <f t="shared" si="242"/>
        <v>0</v>
      </c>
      <c r="DK221" s="13">
        <f t="shared" si="242"/>
        <v>0</v>
      </c>
      <c r="DL221" s="13">
        <f t="shared" si="242"/>
        <v>0</v>
      </c>
      <c r="DM221" s="13">
        <f t="shared" si="242"/>
        <v>0</v>
      </c>
      <c r="DN221" s="13">
        <f t="shared" si="242"/>
        <v>0</v>
      </c>
      <c r="DO221" s="13">
        <f t="shared" si="242"/>
        <v>0</v>
      </c>
      <c r="DP221" s="13">
        <f t="shared" si="242"/>
        <v>0</v>
      </c>
      <c r="DQ221" s="13">
        <f t="shared" si="242"/>
        <v>0</v>
      </c>
      <c r="DR221" s="13">
        <f t="shared" si="242"/>
        <v>0</v>
      </c>
      <c r="DS221" s="13">
        <f t="shared" si="242"/>
        <v>0</v>
      </c>
      <c r="DT221" s="13">
        <f t="shared" si="242"/>
        <v>0</v>
      </c>
      <c r="DU221" s="13">
        <f>DU220</f>
        <v>0</v>
      </c>
    </row>
    <row r="222" ht="15" customHeight="1" outlineLevel="1" spans="2:125">
      <c r="B222" s="6" t="s">
        <v>37</v>
      </c>
      <c r="C222" s="13">
        <f t="shared" ref="C222:AK222" si="243">IFERROR(ROUND(1-1/C221,4),0)</f>
        <v>0.0799</v>
      </c>
      <c r="D222" s="13">
        <f t="shared" si="243"/>
        <v>0.0504</v>
      </c>
      <c r="E222" s="13">
        <f t="shared" si="243"/>
        <v>0.0502</v>
      </c>
      <c r="F222" s="13">
        <f t="shared" si="243"/>
        <v>0.0502</v>
      </c>
      <c r="G222" s="13">
        <f t="shared" si="243"/>
        <v>0.0217</v>
      </c>
      <c r="H222" s="13">
        <f t="shared" si="243"/>
        <v>0.0217</v>
      </c>
      <c r="I222" s="13">
        <f t="shared" si="243"/>
        <v>0.0168</v>
      </c>
      <c r="J222" s="13">
        <f t="shared" si="243"/>
        <v>0.0099</v>
      </c>
      <c r="K222" s="13">
        <f t="shared" si="243"/>
        <v>0.005</v>
      </c>
      <c r="L222" s="13">
        <f t="shared" si="243"/>
        <v>0</v>
      </c>
      <c r="M222" s="13">
        <f t="shared" si="243"/>
        <v>0</v>
      </c>
      <c r="N222" s="13">
        <f t="shared" si="243"/>
        <v>0</v>
      </c>
      <c r="O222" s="13">
        <f t="shared" si="243"/>
        <v>0</v>
      </c>
      <c r="P222" s="13">
        <f t="shared" si="243"/>
        <v>0</v>
      </c>
      <c r="Q222" s="13">
        <f t="shared" si="243"/>
        <v>0</v>
      </c>
      <c r="R222" s="13">
        <f t="shared" si="243"/>
        <v>0</v>
      </c>
      <c r="S222" s="13">
        <f t="shared" si="243"/>
        <v>0</v>
      </c>
      <c r="T222" s="13">
        <f t="shared" si="243"/>
        <v>0</v>
      </c>
      <c r="U222" s="13">
        <f t="shared" si="243"/>
        <v>0</v>
      </c>
      <c r="V222" s="13">
        <f t="shared" si="243"/>
        <v>0</v>
      </c>
      <c r="W222" s="13">
        <f t="shared" si="243"/>
        <v>0</v>
      </c>
      <c r="X222" s="13">
        <f t="shared" si="243"/>
        <v>0</v>
      </c>
      <c r="Y222" s="13">
        <f t="shared" si="243"/>
        <v>0</v>
      </c>
      <c r="Z222" s="13">
        <f t="shared" si="243"/>
        <v>0</v>
      </c>
      <c r="AA222" s="13">
        <f t="shared" si="243"/>
        <v>0</v>
      </c>
      <c r="AB222" s="13">
        <f t="shared" si="243"/>
        <v>0</v>
      </c>
      <c r="AC222" s="13">
        <f t="shared" si="243"/>
        <v>0</v>
      </c>
      <c r="AD222" s="13">
        <f t="shared" si="243"/>
        <v>0</v>
      </c>
      <c r="AE222" s="13">
        <f t="shared" si="243"/>
        <v>0</v>
      </c>
      <c r="AF222" s="13">
        <f t="shared" si="243"/>
        <v>0</v>
      </c>
      <c r="AG222" s="13">
        <f t="shared" si="243"/>
        <v>0</v>
      </c>
      <c r="AH222" s="13">
        <f t="shared" si="243"/>
        <v>0</v>
      </c>
      <c r="AI222" s="13">
        <f t="shared" si="243"/>
        <v>0</v>
      </c>
      <c r="AJ222" s="13">
        <f t="shared" si="243"/>
        <v>0</v>
      </c>
      <c r="AK222" s="13">
        <f t="shared" si="243"/>
        <v>0</v>
      </c>
      <c r="AT222" s="6" t="s">
        <v>37</v>
      </c>
      <c r="AU222" s="13">
        <f t="shared" ref="AU222:CC222" si="244">IFERROR(ROUND(1-1/AU221,4),0)</f>
        <v>0.0813</v>
      </c>
      <c r="AV222" s="13">
        <f t="shared" si="244"/>
        <v>0.0493</v>
      </c>
      <c r="AW222" s="13">
        <f t="shared" si="244"/>
        <v>0.0483</v>
      </c>
      <c r="AX222" s="13">
        <f t="shared" si="244"/>
        <v>0.0483</v>
      </c>
      <c r="AY222" s="13">
        <f t="shared" si="244"/>
        <v>0.0197</v>
      </c>
      <c r="AZ222" s="13">
        <f t="shared" si="244"/>
        <v>0.0197</v>
      </c>
      <c r="BA222" s="13">
        <f t="shared" si="244"/>
        <v>0.0168</v>
      </c>
      <c r="BB222" s="13">
        <f t="shared" si="244"/>
        <v>0.0099</v>
      </c>
      <c r="BC222" s="13">
        <f t="shared" si="244"/>
        <v>0.005</v>
      </c>
      <c r="BD222" s="13">
        <f t="shared" si="244"/>
        <v>0</v>
      </c>
      <c r="BE222" s="13">
        <f t="shared" si="244"/>
        <v>0</v>
      </c>
      <c r="BF222" s="13">
        <f t="shared" si="244"/>
        <v>0</v>
      </c>
      <c r="BG222" s="13">
        <f t="shared" si="244"/>
        <v>0</v>
      </c>
      <c r="BH222" s="13">
        <f t="shared" si="244"/>
        <v>0</v>
      </c>
      <c r="BI222" s="13">
        <f t="shared" si="244"/>
        <v>0</v>
      </c>
      <c r="BJ222" s="13">
        <f t="shared" si="244"/>
        <v>0</v>
      </c>
      <c r="BK222" s="13">
        <f t="shared" si="244"/>
        <v>0</v>
      </c>
      <c r="BL222" s="13">
        <f t="shared" si="244"/>
        <v>0</v>
      </c>
      <c r="BM222" s="13">
        <f t="shared" si="244"/>
        <v>0</v>
      </c>
      <c r="BN222" s="13">
        <f t="shared" si="244"/>
        <v>0</v>
      </c>
      <c r="BO222" s="13">
        <f t="shared" si="244"/>
        <v>0</v>
      </c>
      <c r="BP222" s="13">
        <f t="shared" si="244"/>
        <v>0</v>
      </c>
      <c r="BQ222" s="13">
        <f t="shared" si="244"/>
        <v>0</v>
      </c>
      <c r="BR222" s="13">
        <f t="shared" si="244"/>
        <v>0</v>
      </c>
      <c r="BS222" s="13">
        <f t="shared" si="244"/>
        <v>0</v>
      </c>
      <c r="BT222" s="13">
        <f t="shared" si="244"/>
        <v>0</v>
      </c>
      <c r="BU222" s="13">
        <f t="shared" si="244"/>
        <v>0</v>
      </c>
      <c r="BV222" s="13">
        <f t="shared" si="244"/>
        <v>0</v>
      </c>
      <c r="BW222" s="13">
        <f t="shared" si="244"/>
        <v>0</v>
      </c>
      <c r="BX222" s="13">
        <f t="shared" si="244"/>
        <v>0</v>
      </c>
      <c r="BY222" s="13">
        <f t="shared" si="244"/>
        <v>0</v>
      </c>
      <c r="BZ222" s="13">
        <f t="shared" si="244"/>
        <v>0</v>
      </c>
      <c r="CA222" s="13">
        <f t="shared" si="244"/>
        <v>0</v>
      </c>
      <c r="CB222" s="13">
        <f t="shared" si="244"/>
        <v>0</v>
      </c>
      <c r="CC222" s="13">
        <f t="shared" si="244"/>
        <v>0</v>
      </c>
      <c r="CL222" s="6" t="s">
        <v>37</v>
      </c>
      <c r="CM222" s="13">
        <f t="shared" ref="CM222:DU222" si="245">IFERROR(ROUND(1-1/CM221,4),0)</f>
        <v>0</v>
      </c>
      <c r="CN222" s="13">
        <f t="shared" si="245"/>
        <v>0</v>
      </c>
      <c r="CO222" s="13">
        <f t="shared" si="245"/>
        <v>0</v>
      </c>
      <c r="CP222" s="13">
        <f t="shared" si="245"/>
        <v>0</v>
      </c>
      <c r="CQ222" s="13">
        <f t="shared" si="245"/>
        <v>0</v>
      </c>
      <c r="CR222" s="13">
        <f t="shared" si="245"/>
        <v>0</v>
      </c>
      <c r="CS222" s="13">
        <f t="shared" si="245"/>
        <v>0</v>
      </c>
      <c r="CT222" s="13">
        <f t="shared" si="245"/>
        <v>0</v>
      </c>
      <c r="CU222" s="13">
        <f t="shared" si="245"/>
        <v>0</v>
      </c>
      <c r="CV222" s="13">
        <f t="shared" si="245"/>
        <v>0</v>
      </c>
      <c r="CW222" s="13">
        <f t="shared" si="245"/>
        <v>0</v>
      </c>
      <c r="CX222" s="13">
        <f t="shared" si="245"/>
        <v>0</v>
      </c>
      <c r="CY222" s="13">
        <f t="shared" si="245"/>
        <v>0</v>
      </c>
      <c r="CZ222" s="13">
        <f t="shared" si="245"/>
        <v>0</v>
      </c>
      <c r="DA222" s="13">
        <f t="shared" si="245"/>
        <v>0</v>
      </c>
      <c r="DB222" s="13">
        <f t="shared" si="245"/>
        <v>0</v>
      </c>
      <c r="DC222" s="13">
        <f t="shared" si="245"/>
        <v>0</v>
      </c>
      <c r="DD222" s="13">
        <f t="shared" si="245"/>
        <v>0</v>
      </c>
      <c r="DE222" s="13">
        <f t="shared" si="245"/>
        <v>0</v>
      </c>
      <c r="DF222" s="13">
        <f t="shared" si="245"/>
        <v>0</v>
      </c>
      <c r="DG222" s="13">
        <f t="shared" si="245"/>
        <v>0</v>
      </c>
      <c r="DH222" s="13">
        <f t="shared" si="245"/>
        <v>0</v>
      </c>
      <c r="DI222" s="13">
        <f t="shared" si="245"/>
        <v>0</v>
      </c>
      <c r="DJ222" s="13">
        <f t="shared" si="245"/>
        <v>0</v>
      </c>
      <c r="DK222" s="13">
        <f t="shared" si="245"/>
        <v>0</v>
      </c>
      <c r="DL222" s="13">
        <f t="shared" si="245"/>
        <v>0</v>
      </c>
      <c r="DM222" s="13">
        <f t="shared" si="245"/>
        <v>0</v>
      </c>
      <c r="DN222" s="13">
        <f t="shared" si="245"/>
        <v>0</v>
      </c>
      <c r="DO222" s="13">
        <f t="shared" si="245"/>
        <v>0</v>
      </c>
      <c r="DP222" s="13">
        <f t="shared" si="245"/>
        <v>0</v>
      </c>
      <c r="DQ222" s="13">
        <f t="shared" si="245"/>
        <v>0</v>
      </c>
      <c r="DR222" s="13">
        <f t="shared" si="245"/>
        <v>0</v>
      </c>
      <c r="DS222" s="13">
        <f t="shared" si="245"/>
        <v>0</v>
      </c>
      <c r="DT222" s="13">
        <f t="shared" si="245"/>
        <v>0</v>
      </c>
      <c r="DU222" s="13">
        <f t="shared" si="245"/>
        <v>0</v>
      </c>
    </row>
    <row r="223" ht="15" customHeight="1" spans="62:81"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 ht="15" customHeight="1" spans="62:81"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 ht="15" customHeight="1" spans="2:105">
      <c r="B225" s="5" t="s">
        <v>69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T225" s="5" t="s">
        <v>71</v>
      </c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L225" s="5" t="s">
        <v>71</v>
      </c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</row>
    <row r="226" ht="15" customHeight="1" outlineLevel="1" spans="2:10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T226" s="24" t="s">
        <v>23</v>
      </c>
      <c r="AU226" s="25" t="s">
        <v>43</v>
      </c>
      <c r="AV226" s="26" t="s">
        <v>44</v>
      </c>
      <c r="AW226" s="26" t="s">
        <v>45</v>
      </c>
      <c r="AX226" s="26" t="s">
        <v>46</v>
      </c>
      <c r="AY226" s="26" t="s">
        <v>47</v>
      </c>
      <c r="AZ226" s="27" t="s">
        <v>48</v>
      </c>
      <c r="BA226" s="26" t="s">
        <v>25</v>
      </c>
      <c r="BB226" s="27" t="s">
        <v>49</v>
      </c>
      <c r="BC226" s="26" t="s">
        <v>50</v>
      </c>
      <c r="BD226" s="27" t="s">
        <v>51</v>
      </c>
      <c r="BE226" s="26" t="s">
        <v>52</v>
      </c>
      <c r="BF226" s="26" t="s">
        <v>53</v>
      </c>
      <c r="BG226" s="27" t="s">
        <v>54</v>
      </c>
      <c r="BH226" s="26" t="s">
        <v>55</v>
      </c>
      <c r="BI226" s="40" t="s">
        <v>56</v>
      </c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L226" s="24" t="s">
        <v>23</v>
      </c>
      <c r="CM226" s="25" t="s">
        <v>43</v>
      </c>
      <c r="CN226" s="26" t="s">
        <v>44</v>
      </c>
      <c r="CO226" s="26" t="s">
        <v>45</v>
      </c>
      <c r="CP226" s="26" t="s">
        <v>46</v>
      </c>
      <c r="CQ226" s="26" t="s">
        <v>47</v>
      </c>
      <c r="CR226" s="27" t="s">
        <v>48</v>
      </c>
      <c r="CS226" s="26" t="s">
        <v>25</v>
      </c>
      <c r="CT226" s="27" t="s">
        <v>49</v>
      </c>
      <c r="CU226" s="26" t="s">
        <v>50</v>
      </c>
      <c r="CV226" s="27" t="s">
        <v>51</v>
      </c>
      <c r="CW226" s="26" t="s">
        <v>52</v>
      </c>
      <c r="CX226" s="26" t="s">
        <v>53</v>
      </c>
      <c r="CY226" s="27" t="s">
        <v>54</v>
      </c>
      <c r="CZ226" s="26" t="s">
        <v>55</v>
      </c>
      <c r="DA226" s="40" t="s">
        <v>56</v>
      </c>
    </row>
    <row r="227" ht="15" customHeight="1" outlineLevel="1" spans="2:105">
      <c r="B227" s="24"/>
      <c r="H227" s="27" t="s">
        <v>57</v>
      </c>
      <c r="I227" s="26" t="s">
        <v>58</v>
      </c>
      <c r="J227" s="27"/>
      <c r="L227" s="27"/>
      <c r="O227" s="27"/>
      <c r="Q227" s="41"/>
      <c r="AT227" s="24"/>
      <c r="AZ227" s="27" t="s">
        <v>57</v>
      </c>
      <c r="BA227" s="26" t="s">
        <v>58</v>
      </c>
      <c r="BB227" s="27"/>
      <c r="BD227" s="27"/>
      <c r="BG227" s="27"/>
      <c r="BI227" s="41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L227" s="24"/>
      <c r="CR227" s="27" t="s">
        <v>57</v>
      </c>
      <c r="CS227" s="26" t="s">
        <v>58</v>
      </c>
      <c r="CT227" s="27"/>
      <c r="CV227" s="27"/>
      <c r="CY227" s="27"/>
      <c r="DA227" s="41"/>
    </row>
    <row r="228" ht="15" customHeight="1" outlineLevel="1" spans="2:105">
      <c r="B228" s="28">
        <v>201606</v>
      </c>
      <c r="C228" s="29">
        <v>114392608.88</v>
      </c>
      <c r="D228" s="30">
        <v>107076302.85</v>
      </c>
      <c r="E228" s="30">
        <f>IFERROR(AK99,0)</f>
        <v>0</v>
      </c>
      <c r="F228" s="30">
        <f>IFERROR([12]夏粮009大赔案!AK8,0)</f>
        <v>0</v>
      </c>
      <c r="G228" s="30">
        <f>IFERROR([12]夏粮009大赔案!AK47,0)</f>
        <v>0</v>
      </c>
      <c r="H228" s="29">
        <f>ROUND(IFERROR(AK90*D228,0),2)</f>
        <v>107076302.85</v>
      </c>
      <c r="I228" s="30">
        <f>ROUND(IFERROR(AK221*(SUM(D228:E228)),0),2)</f>
        <v>107076302.85</v>
      </c>
      <c r="J228" s="34">
        <f>ROUND(I228,2)</f>
        <v>107076302.85</v>
      </c>
      <c r="K228" s="30">
        <f t="shared" ref="K228:K262" si="246">ROUND(IFERROR(J228-(SUM(D228:E228)),0),2)</f>
        <v>0</v>
      </c>
      <c r="L228" s="35">
        <f t="shared" ref="L228:L262" si="247">0</f>
        <v>0</v>
      </c>
      <c r="M228" s="30">
        <f t="shared" ref="M228:M262" si="248">ROUND(IFERROR(C251*L228,0),2)</f>
        <v>0</v>
      </c>
      <c r="N228" s="36">
        <f t="shared" ref="N228:N262" si="249">ROUND(IFERROR(M228-F228-G228,0),2)</f>
        <v>0</v>
      </c>
      <c r="O228" s="29">
        <f t="shared" ref="O228:P262" si="250">ROUND(IFERROR(J228+M228,0),2)</f>
        <v>107076302.85</v>
      </c>
      <c r="P228" s="30">
        <f t="shared" si="250"/>
        <v>0</v>
      </c>
      <c r="Q228" s="42">
        <f t="shared" ref="Q228:Q262" si="251">IFERROR(O228/C228,0)</f>
        <v>0.936042143792044</v>
      </c>
      <c r="AT228" s="28">
        <v>201606</v>
      </c>
      <c r="AU228" s="29">
        <v>0</v>
      </c>
      <c r="AV228" s="30">
        <v>0</v>
      </c>
      <c r="AW228" s="30">
        <f>IFERROR(CC99,0)</f>
        <v>0</v>
      </c>
      <c r="AX228" s="30">
        <f>IFERROR([12]夏粮009大赔案!BU8,0)</f>
        <v>0</v>
      </c>
      <c r="AY228" s="30">
        <f>IFERROR([12]夏粮009大赔案!BU47,0)</f>
        <v>0</v>
      </c>
      <c r="AZ228" s="29">
        <f>ROUND(IFERROR(CC90*AV228,0),2)</f>
        <v>0</v>
      </c>
      <c r="BA228" s="30">
        <f>ROUND(IFERROR(CC221*(SUM(AV228:AW228)),0),2)</f>
        <v>0</v>
      </c>
      <c r="BB228" s="34">
        <f>ROUND(BA228,2)</f>
        <v>0</v>
      </c>
      <c r="BC228" s="30">
        <f t="shared" ref="BC228:BC262" si="252">ROUND(IFERROR(BB228-(SUM(AV228:AW228)),0),2)</f>
        <v>0</v>
      </c>
      <c r="BD228" s="35">
        <f t="shared" ref="BD228:BD262" si="253">0</f>
        <v>0</v>
      </c>
      <c r="BE228" s="30">
        <f t="shared" ref="BE228:BE262" si="254">ROUND(IFERROR(AU251*BD228,0),2)</f>
        <v>0</v>
      </c>
      <c r="BF228" s="30">
        <f t="shared" ref="BF228:BF262" si="255">ROUND(IFERROR(BE228-AX228-AY228,0),2)</f>
        <v>0</v>
      </c>
      <c r="BG228" s="29">
        <f t="shared" ref="BG228:BG262" si="256">ROUND(IFERROR(BB228+BE228,0),2)</f>
        <v>0</v>
      </c>
      <c r="BH228" s="30">
        <f t="shared" ref="BH228:BH262" si="257">ROUND(IFERROR(BC228+BF228,0),2)</f>
        <v>0</v>
      </c>
      <c r="BI228" s="42">
        <f t="shared" ref="BI228:BI262" si="258">IFERROR(BG228/AU228,0)</f>
        <v>0</v>
      </c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L228" s="28">
        <v>201506</v>
      </c>
      <c r="CM228" s="29">
        <v>0</v>
      </c>
      <c r="CN228" s="30">
        <f>IFERROR(DU7,0)</f>
        <v>0</v>
      </c>
      <c r="CO228" s="30">
        <f>IFERROR(DU99,0)</f>
        <v>0</v>
      </c>
      <c r="CP228" s="30">
        <f>IFERROR([12]夏粮009大赔案!DM8,0)</f>
        <v>0</v>
      </c>
      <c r="CQ228" s="30">
        <f>IFERROR([12]夏粮009大赔案!DM47,0)</f>
        <v>0</v>
      </c>
      <c r="CR228" s="29">
        <f>ROUND(IFERROR(DU90*CN228,0),2)</f>
        <v>0</v>
      </c>
      <c r="CS228" s="30">
        <f>ROUND(IFERROR(DU221*(SUM(CN228:CO228)),0),2)</f>
        <v>0</v>
      </c>
      <c r="CT228" s="34">
        <f>ROUND(CS228,2)</f>
        <v>0</v>
      </c>
      <c r="CU228" s="30">
        <f t="shared" ref="CU228:CU262" si="259">ROUND(IFERROR(CT228-(SUM(CN228:CO228)),0),2)</f>
        <v>0</v>
      </c>
      <c r="CV228" s="35">
        <f t="shared" ref="CV228:CV262" si="260">0</f>
        <v>0</v>
      </c>
      <c r="CW228" s="30">
        <f t="shared" ref="CW228:CW262" si="261">ROUND(IFERROR(CM251*CV228,0),2)</f>
        <v>0</v>
      </c>
      <c r="CX228" s="30">
        <f t="shared" ref="CX228:CX262" si="262">ROUND(IFERROR(CW228-CP228-CQ228,0),2)</f>
        <v>0</v>
      </c>
      <c r="CY228" s="29">
        <f t="shared" ref="CY228:CZ262" si="263">ROUND(IFERROR(CT228+CW228,0),2)</f>
        <v>0</v>
      </c>
      <c r="CZ228" s="30">
        <f t="shared" si="263"/>
        <v>0</v>
      </c>
      <c r="DA228" s="42">
        <f t="shared" ref="DA228:DA262" si="264">IFERROR(CY228/CM228,0)</f>
        <v>0</v>
      </c>
    </row>
    <row r="229" ht="15" customHeight="1" outlineLevel="1" spans="2:105">
      <c r="B229" s="31">
        <v>201609</v>
      </c>
      <c r="C229" s="32">
        <v>-105155.59</v>
      </c>
      <c r="D229" s="33">
        <v>0</v>
      </c>
      <c r="E229" s="33">
        <f>IFERROR(AJ100,0)</f>
        <v>0</v>
      </c>
      <c r="F229" s="33">
        <f>IFERROR([12]夏粮009大赔案!AJ9,0)</f>
        <v>0</v>
      </c>
      <c r="G229" s="33">
        <f>IFERROR([12]夏粮009大赔案!AJ48,0)</f>
        <v>0</v>
      </c>
      <c r="H229" s="32">
        <f>ROUND(IFERROR(AJ90*D229,0),2)</f>
        <v>0</v>
      </c>
      <c r="I229" s="33">
        <f>ROUND(IFERROR(AJ221*(SUM(D229:E229)),0),2)</f>
        <v>0</v>
      </c>
      <c r="J229" s="37">
        <f>ROUND(I229,2)</f>
        <v>0</v>
      </c>
      <c r="K229" s="33">
        <f t="shared" si="246"/>
        <v>0</v>
      </c>
      <c r="L229" s="38">
        <f t="shared" si="247"/>
        <v>0</v>
      </c>
      <c r="M229" s="33">
        <f t="shared" si="248"/>
        <v>0</v>
      </c>
      <c r="N229" s="39">
        <f t="shared" si="249"/>
        <v>0</v>
      </c>
      <c r="O229" s="32">
        <f t="shared" si="250"/>
        <v>0</v>
      </c>
      <c r="P229" s="33">
        <f t="shared" si="250"/>
        <v>0</v>
      </c>
      <c r="Q229" s="43">
        <f t="shared" si="251"/>
        <v>0</v>
      </c>
      <c r="AT229" s="31">
        <v>201609</v>
      </c>
      <c r="AU229" s="32">
        <v>0</v>
      </c>
      <c r="AV229" s="33">
        <v>0</v>
      </c>
      <c r="AW229" s="33">
        <f>IFERROR(CB100,0)</f>
        <v>0</v>
      </c>
      <c r="AX229" s="33">
        <f>IFERROR([12]夏粮009大赔案!BT9,0)</f>
        <v>0</v>
      </c>
      <c r="AY229" s="33">
        <f>IFERROR([12]夏粮009大赔案!BT48,0)</f>
        <v>0</v>
      </c>
      <c r="AZ229" s="32">
        <f>ROUND(IFERROR(CB90*AV229,0),2)</f>
        <v>0</v>
      </c>
      <c r="BA229" s="33">
        <f>ROUND(IFERROR(CB221*(SUM(AV229:AW229)),0),2)</f>
        <v>0</v>
      </c>
      <c r="BB229" s="37">
        <f>ROUND(BA229,2)</f>
        <v>0</v>
      </c>
      <c r="BC229" s="33">
        <f t="shared" si="252"/>
        <v>0</v>
      </c>
      <c r="BD229" s="38">
        <f t="shared" si="253"/>
        <v>0</v>
      </c>
      <c r="BE229" s="33">
        <f t="shared" si="254"/>
        <v>0</v>
      </c>
      <c r="BF229" s="33">
        <f t="shared" si="255"/>
        <v>0</v>
      </c>
      <c r="BG229" s="32">
        <f t="shared" si="256"/>
        <v>0</v>
      </c>
      <c r="BH229" s="33">
        <f t="shared" si="257"/>
        <v>0</v>
      </c>
      <c r="BI229" s="43">
        <f t="shared" si="258"/>
        <v>0</v>
      </c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L229" s="31">
        <v>201509</v>
      </c>
      <c r="CM229" s="32">
        <v>0</v>
      </c>
      <c r="CN229" s="33">
        <f>IFERROR(DT8,0)</f>
        <v>0</v>
      </c>
      <c r="CO229" s="33">
        <f>IFERROR(DT100,0)</f>
        <v>0</v>
      </c>
      <c r="CP229" s="33">
        <f>IFERROR([12]夏粮009大赔案!DL9,0)</f>
        <v>0</v>
      </c>
      <c r="CQ229" s="33">
        <f>IFERROR([12]夏粮009大赔案!DL48,0)</f>
        <v>0</v>
      </c>
      <c r="CR229" s="32">
        <f>ROUND(IFERROR(DT90*CN229,0),2)</f>
        <v>0</v>
      </c>
      <c r="CS229" s="33">
        <f>ROUND(IFERROR(DT221*(SUM(CN229:CO229)),0),2)</f>
        <v>0</v>
      </c>
      <c r="CT229" s="37">
        <f>ROUND(CS229,2)</f>
        <v>0</v>
      </c>
      <c r="CU229" s="33">
        <f t="shared" si="259"/>
        <v>0</v>
      </c>
      <c r="CV229" s="38">
        <f t="shared" si="260"/>
        <v>0</v>
      </c>
      <c r="CW229" s="33">
        <f t="shared" si="261"/>
        <v>0</v>
      </c>
      <c r="CX229" s="33">
        <f t="shared" si="262"/>
        <v>0</v>
      </c>
      <c r="CY229" s="32">
        <f t="shared" si="263"/>
        <v>0</v>
      </c>
      <c r="CZ229" s="33">
        <f t="shared" si="263"/>
        <v>0</v>
      </c>
      <c r="DA229" s="43">
        <f t="shared" si="264"/>
        <v>0</v>
      </c>
    </row>
    <row r="230" ht="15" customHeight="1" outlineLevel="1" spans="2:105">
      <c r="B230" s="31">
        <v>201612</v>
      </c>
      <c r="C230" s="32">
        <v>17379164.44</v>
      </c>
      <c r="D230" s="33">
        <v>446502.09</v>
      </c>
      <c r="E230" s="33">
        <f>IFERROR(AI101,0)</f>
        <v>0</v>
      </c>
      <c r="F230" s="33">
        <f>IFERROR([12]夏粮009大赔案!AI10,0)</f>
        <v>0</v>
      </c>
      <c r="G230" s="33">
        <f>IFERROR([12]夏粮009大赔案!AI49,0)</f>
        <v>0</v>
      </c>
      <c r="H230" s="32">
        <f>ROUND(IFERROR(AI90*D230,0),2)</f>
        <v>446502.09</v>
      </c>
      <c r="I230" s="33">
        <f>ROUND(IFERROR(AI221*(SUM(D230:E230)),0),2)</f>
        <v>446502.09</v>
      </c>
      <c r="J230" s="37">
        <f t="shared" ref="J230:J262" si="265">ROUND(I230,2)</f>
        <v>446502.09</v>
      </c>
      <c r="K230" s="33">
        <f t="shared" si="246"/>
        <v>0</v>
      </c>
      <c r="L230" s="38">
        <f t="shared" si="247"/>
        <v>0</v>
      </c>
      <c r="M230" s="33">
        <f t="shared" si="248"/>
        <v>0</v>
      </c>
      <c r="N230" s="39">
        <f t="shared" si="249"/>
        <v>0</v>
      </c>
      <c r="O230" s="32">
        <f t="shared" si="250"/>
        <v>446502.09</v>
      </c>
      <c r="P230" s="33">
        <f t="shared" si="250"/>
        <v>0</v>
      </c>
      <c r="Q230" s="43">
        <f t="shared" si="251"/>
        <v>0.0256918042027572</v>
      </c>
      <c r="AT230" s="31">
        <v>201612</v>
      </c>
      <c r="AU230" s="32">
        <v>0</v>
      </c>
      <c r="AV230" s="33">
        <v>0</v>
      </c>
      <c r="AW230" s="33">
        <f>IFERROR(CA101,0)</f>
        <v>0</v>
      </c>
      <c r="AX230" s="33">
        <f>IFERROR([12]夏粮009大赔案!BS10,0)</f>
        <v>0</v>
      </c>
      <c r="AY230" s="33">
        <f>IFERROR([12]夏粮009大赔案!BS49,0)</f>
        <v>0</v>
      </c>
      <c r="AZ230" s="32">
        <f>ROUND(IFERROR(CA90*AV230,0),2)</f>
        <v>0</v>
      </c>
      <c r="BA230" s="33">
        <f>ROUND(IFERROR(CA221*(SUM(AV230:AW230)),0),2)</f>
        <v>0</v>
      </c>
      <c r="BB230" s="37">
        <f t="shared" ref="BB230:BB262" si="266">ROUND(BA230,2)</f>
        <v>0</v>
      </c>
      <c r="BC230" s="33">
        <f t="shared" si="252"/>
        <v>0</v>
      </c>
      <c r="BD230" s="38">
        <f t="shared" si="253"/>
        <v>0</v>
      </c>
      <c r="BE230" s="33">
        <f t="shared" si="254"/>
        <v>0</v>
      </c>
      <c r="BF230" s="33">
        <f t="shared" si="255"/>
        <v>0</v>
      </c>
      <c r="BG230" s="32">
        <f t="shared" si="256"/>
        <v>0</v>
      </c>
      <c r="BH230" s="33">
        <f t="shared" si="257"/>
        <v>0</v>
      </c>
      <c r="BI230" s="43">
        <f t="shared" si="258"/>
        <v>0</v>
      </c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L230" s="31">
        <v>201512</v>
      </c>
      <c r="CM230" s="32">
        <v>0</v>
      </c>
      <c r="CN230" s="33">
        <f>IFERROR(DS9,0)</f>
        <v>0</v>
      </c>
      <c r="CO230" s="33">
        <f>IFERROR(DS101,0)</f>
        <v>0</v>
      </c>
      <c r="CP230" s="33">
        <f>IFERROR([12]夏粮009大赔案!DK10,0)</f>
        <v>0</v>
      </c>
      <c r="CQ230" s="33">
        <f>IFERROR([12]夏粮009大赔案!DK49,0)</f>
        <v>0</v>
      </c>
      <c r="CR230" s="32">
        <f>ROUND(IFERROR(DS90*CN230,0),2)</f>
        <v>0</v>
      </c>
      <c r="CS230" s="33">
        <f>ROUND(IFERROR(DS221*(SUM(CN230:CO230)),0),2)</f>
        <v>0</v>
      </c>
      <c r="CT230" s="37">
        <f t="shared" ref="CT230:CT262" si="267">ROUND(CS230,2)</f>
        <v>0</v>
      </c>
      <c r="CU230" s="33">
        <f t="shared" si="259"/>
        <v>0</v>
      </c>
      <c r="CV230" s="38">
        <f t="shared" si="260"/>
        <v>0</v>
      </c>
      <c r="CW230" s="33">
        <f t="shared" si="261"/>
        <v>0</v>
      </c>
      <c r="CX230" s="33">
        <f t="shared" si="262"/>
        <v>0</v>
      </c>
      <c r="CY230" s="32">
        <f t="shared" si="263"/>
        <v>0</v>
      </c>
      <c r="CZ230" s="33">
        <f t="shared" si="263"/>
        <v>0</v>
      </c>
      <c r="DA230" s="43">
        <f t="shared" si="264"/>
        <v>0</v>
      </c>
    </row>
    <row r="231" ht="15" customHeight="1" outlineLevel="1" spans="2:105">
      <c r="B231" s="31">
        <v>201703</v>
      </c>
      <c r="C231" s="32">
        <v>273277154.34</v>
      </c>
      <c r="D231" s="33">
        <v>2340966.49</v>
      </c>
      <c r="E231" s="33">
        <f>IFERROR(AH102,0)</f>
        <v>0</v>
      </c>
      <c r="F231" s="33">
        <f>IFERROR([12]夏粮009大赔案!AH11,0)</f>
        <v>0</v>
      </c>
      <c r="G231" s="33">
        <f>IFERROR([12]夏粮009大赔案!AH50,0)</f>
        <v>0</v>
      </c>
      <c r="H231" s="32">
        <f>ROUND(IFERROR(AH90*D231,0),2)</f>
        <v>2340966.49</v>
      </c>
      <c r="I231" s="33">
        <f>ROUND(IFERROR(AH221*(SUM(D231:E231)),0),2)</f>
        <v>2340966.49</v>
      </c>
      <c r="J231" s="37">
        <f t="shared" si="265"/>
        <v>2340966.49</v>
      </c>
      <c r="K231" s="33">
        <f t="shared" si="246"/>
        <v>0</v>
      </c>
      <c r="L231" s="38">
        <f t="shared" si="247"/>
        <v>0</v>
      </c>
      <c r="M231" s="33">
        <f t="shared" si="248"/>
        <v>0</v>
      </c>
      <c r="N231" s="39">
        <f t="shared" si="249"/>
        <v>0</v>
      </c>
      <c r="O231" s="32">
        <f t="shared" si="250"/>
        <v>2340966.49</v>
      </c>
      <c r="P231" s="33">
        <f t="shared" si="250"/>
        <v>0</v>
      </c>
      <c r="Q231" s="43">
        <f t="shared" si="251"/>
        <v>0.00856627219956875</v>
      </c>
      <c r="AT231" s="31">
        <v>201703</v>
      </c>
      <c r="AU231" s="32">
        <v>0</v>
      </c>
      <c r="AV231" s="33">
        <v>0</v>
      </c>
      <c r="AW231" s="33">
        <f>IFERROR(BZ102,0)</f>
        <v>0</v>
      </c>
      <c r="AX231" s="33">
        <f>IFERROR([12]夏粮009大赔案!BR11,0)</f>
        <v>0</v>
      </c>
      <c r="AY231" s="33">
        <f>IFERROR([12]夏粮009大赔案!BR50,0)</f>
        <v>0</v>
      </c>
      <c r="AZ231" s="32">
        <f>ROUND(IFERROR(BZ90*AV231,0),2)</f>
        <v>0</v>
      </c>
      <c r="BA231" s="33">
        <f>ROUND(IFERROR(BZ221*(SUM(AV231:AW231)),0),2)</f>
        <v>0</v>
      </c>
      <c r="BB231" s="37">
        <f t="shared" si="266"/>
        <v>0</v>
      </c>
      <c r="BC231" s="33">
        <f t="shared" si="252"/>
        <v>0</v>
      </c>
      <c r="BD231" s="38">
        <f t="shared" si="253"/>
        <v>0</v>
      </c>
      <c r="BE231" s="33">
        <f t="shared" si="254"/>
        <v>0</v>
      </c>
      <c r="BF231" s="33">
        <f t="shared" si="255"/>
        <v>0</v>
      </c>
      <c r="BG231" s="32">
        <f t="shared" si="256"/>
        <v>0</v>
      </c>
      <c r="BH231" s="33">
        <f t="shared" si="257"/>
        <v>0</v>
      </c>
      <c r="BI231" s="43">
        <f t="shared" si="258"/>
        <v>0</v>
      </c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L231" s="31">
        <v>201603</v>
      </c>
      <c r="CM231" s="32">
        <v>0</v>
      </c>
      <c r="CN231" s="33">
        <f>IFERROR(DR10,0)</f>
        <v>0</v>
      </c>
      <c r="CO231" s="33">
        <f>IFERROR(DR102,0)</f>
        <v>0</v>
      </c>
      <c r="CP231" s="33">
        <f>IFERROR([12]夏粮009大赔案!DJ11,0)</f>
        <v>0</v>
      </c>
      <c r="CQ231" s="33">
        <f>IFERROR([12]夏粮009大赔案!DJ50,0)</f>
        <v>0</v>
      </c>
      <c r="CR231" s="32">
        <f>ROUND(IFERROR(DR90*CN231,0),2)</f>
        <v>0</v>
      </c>
      <c r="CS231" s="33">
        <f>ROUND(IFERROR(DR221*(SUM(CN231:CO231)),0),2)</f>
        <v>0</v>
      </c>
      <c r="CT231" s="37">
        <f t="shared" si="267"/>
        <v>0</v>
      </c>
      <c r="CU231" s="33">
        <f t="shared" si="259"/>
        <v>0</v>
      </c>
      <c r="CV231" s="38">
        <f t="shared" si="260"/>
        <v>0</v>
      </c>
      <c r="CW231" s="33">
        <f t="shared" si="261"/>
        <v>0</v>
      </c>
      <c r="CX231" s="33">
        <f t="shared" si="262"/>
        <v>0</v>
      </c>
      <c r="CY231" s="32">
        <f t="shared" si="263"/>
        <v>0</v>
      </c>
      <c r="CZ231" s="33">
        <f t="shared" si="263"/>
        <v>0</v>
      </c>
      <c r="DA231" s="43">
        <f t="shared" si="264"/>
        <v>0</v>
      </c>
    </row>
    <row r="232" ht="15" customHeight="1" outlineLevel="1" spans="2:105">
      <c r="B232" s="31">
        <v>201706</v>
      </c>
      <c r="C232" s="32">
        <v>164713595.92</v>
      </c>
      <c r="D232" s="33">
        <v>173778384.29</v>
      </c>
      <c r="E232" s="33">
        <f>IFERROR(AG103,0)</f>
        <v>0</v>
      </c>
      <c r="F232" s="33">
        <f>IFERROR([12]夏粮009大赔案!AG12,0)</f>
        <v>0</v>
      </c>
      <c r="G232" s="33">
        <f>IFERROR([12]夏粮009大赔案!AG51,0)</f>
        <v>0</v>
      </c>
      <c r="H232" s="32">
        <f>ROUND(IFERROR(AG90*D232,0),2)</f>
        <v>173778384.29</v>
      </c>
      <c r="I232" s="33">
        <f>ROUND(IFERROR(AG221*(SUM(D232:E232)),0),2)</f>
        <v>173778384.29</v>
      </c>
      <c r="J232" s="37">
        <f t="shared" si="265"/>
        <v>173778384.29</v>
      </c>
      <c r="K232" s="33">
        <f t="shared" si="246"/>
        <v>0</v>
      </c>
      <c r="L232" s="38">
        <f t="shared" si="247"/>
        <v>0</v>
      </c>
      <c r="M232" s="33">
        <f t="shared" si="248"/>
        <v>0</v>
      </c>
      <c r="N232" s="39">
        <f t="shared" si="249"/>
        <v>0</v>
      </c>
      <c r="O232" s="32">
        <f t="shared" si="250"/>
        <v>173778384.29</v>
      </c>
      <c r="P232" s="33">
        <f t="shared" si="250"/>
        <v>0</v>
      </c>
      <c r="Q232" s="43">
        <f t="shared" si="251"/>
        <v>1.05503363774781</v>
      </c>
      <c r="AT232" s="31">
        <v>201706</v>
      </c>
      <c r="AU232" s="32">
        <v>0</v>
      </c>
      <c r="AV232" s="33">
        <v>0</v>
      </c>
      <c r="AW232" s="33">
        <f>IFERROR(BY103,0)</f>
        <v>0</v>
      </c>
      <c r="AX232" s="33">
        <f>IFERROR([12]夏粮009大赔案!BQ12,0)</f>
        <v>0</v>
      </c>
      <c r="AY232" s="33">
        <f>IFERROR([12]夏粮009大赔案!BQ51,0)</f>
        <v>0</v>
      </c>
      <c r="AZ232" s="32">
        <f>ROUND(IFERROR(BY90*AV232,0),2)</f>
        <v>0</v>
      </c>
      <c r="BA232" s="33">
        <f>ROUND(IFERROR(BY221*(SUM(AV232:AW232)),0),2)</f>
        <v>0</v>
      </c>
      <c r="BB232" s="37">
        <f t="shared" si="266"/>
        <v>0</v>
      </c>
      <c r="BC232" s="33">
        <f t="shared" si="252"/>
        <v>0</v>
      </c>
      <c r="BD232" s="38">
        <f t="shared" si="253"/>
        <v>0</v>
      </c>
      <c r="BE232" s="33">
        <f t="shared" si="254"/>
        <v>0</v>
      </c>
      <c r="BF232" s="33">
        <f t="shared" si="255"/>
        <v>0</v>
      </c>
      <c r="BG232" s="32">
        <f t="shared" si="256"/>
        <v>0</v>
      </c>
      <c r="BH232" s="33">
        <f t="shared" si="257"/>
        <v>0</v>
      </c>
      <c r="BI232" s="43">
        <f t="shared" si="258"/>
        <v>0</v>
      </c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L232" s="31">
        <v>201606</v>
      </c>
      <c r="CM232" s="32">
        <v>0</v>
      </c>
      <c r="CN232" s="33">
        <f>IFERROR(DQ11,0)</f>
        <v>0</v>
      </c>
      <c r="CO232" s="33">
        <f>IFERROR(DQ103,0)</f>
        <v>0</v>
      </c>
      <c r="CP232" s="33">
        <f>IFERROR([12]夏粮009大赔案!DI12,0)</f>
        <v>0</v>
      </c>
      <c r="CQ232" s="33">
        <f>IFERROR([12]夏粮009大赔案!DI51,0)</f>
        <v>0</v>
      </c>
      <c r="CR232" s="32">
        <f>ROUND(IFERROR(DQ90*CN232,0),2)</f>
        <v>0</v>
      </c>
      <c r="CS232" s="33">
        <f>ROUND(IFERROR(DQ221*(SUM(CN232:CO232)),0),2)</f>
        <v>0</v>
      </c>
      <c r="CT232" s="37">
        <f t="shared" si="267"/>
        <v>0</v>
      </c>
      <c r="CU232" s="33">
        <f t="shared" si="259"/>
        <v>0</v>
      </c>
      <c r="CV232" s="38">
        <f t="shared" si="260"/>
        <v>0</v>
      </c>
      <c r="CW232" s="33">
        <f t="shared" si="261"/>
        <v>0</v>
      </c>
      <c r="CX232" s="33">
        <f t="shared" si="262"/>
        <v>0</v>
      </c>
      <c r="CY232" s="32">
        <f t="shared" si="263"/>
        <v>0</v>
      </c>
      <c r="CZ232" s="33">
        <f t="shared" si="263"/>
        <v>0</v>
      </c>
      <c r="DA232" s="43">
        <f t="shared" si="264"/>
        <v>0</v>
      </c>
    </row>
    <row r="233" ht="15" customHeight="1" outlineLevel="1" spans="2:105">
      <c r="B233" s="31">
        <v>201709</v>
      </c>
      <c r="C233" s="32">
        <v>-7290</v>
      </c>
      <c r="D233" s="33">
        <v>0</v>
      </c>
      <c r="E233" s="33">
        <f>IFERROR(AF104,0)</f>
        <v>0</v>
      </c>
      <c r="F233" s="33">
        <f>IFERROR([12]夏粮009大赔案!AF13,0)</f>
        <v>0</v>
      </c>
      <c r="G233" s="33">
        <f>IFERROR([12]夏粮009大赔案!AF52,0)</f>
        <v>0</v>
      </c>
      <c r="H233" s="32">
        <f>ROUND(IFERROR(AF90*D233,0),2)</f>
        <v>0</v>
      </c>
      <c r="I233" s="33">
        <f>ROUND(IFERROR(AF221*(SUM(D233:E233)),0),2)</f>
        <v>0</v>
      </c>
      <c r="J233" s="37">
        <f t="shared" si="265"/>
        <v>0</v>
      </c>
      <c r="K233" s="33">
        <f t="shared" si="246"/>
        <v>0</v>
      </c>
      <c r="L233" s="38">
        <f t="shared" si="247"/>
        <v>0</v>
      </c>
      <c r="M233" s="33">
        <f t="shared" si="248"/>
        <v>0</v>
      </c>
      <c r="N233" s="39">
        <f t="shared" si="249"/>
        <v>0</v>
      </c>
      <c r="O233" s="32">
        <f t="shared" si="250"/>
        <v>0</v>
      </c>
      <c r="P233" s="33">
        <f t="shared" si="250"/>
        <v>0</v>
      </c>
      <c r="Q233" s="43">
        <f t="shared" si="251"/>
        <v>0</v>
      </c>
      <c r="AT233" s="31">
        <v>201709</v>
      </c>
      <c r="AU233" s="32">
        <v>0</v>
      </c>
      <c r="AV233" s="33">
        <v>0</v>
      </c>
      <c r="AW233" s="33">
        <f>IFERROR(BX104,0)</f>
        <v>0</v>
      </c>
      <c r="AX233" s="33">
        <f>IFERROR([12]夏粮009大赔案!BP13,0)</f>
        <v>0</v>
      </c>
      <c r="AY233" s="33">
        <f>IFERROR([12]夏粮009大赔案!BP52,0)</f>
        <v>0</v>
      </c>
      <c r="AZ233" s="32">
        <f>ROUND(IFERROR(BX90*AV233,0),2)</f>
        <v>0</v>
      </c>
      <c r="BA233" s="33">
        <f>ROUND(IFERROR(BX221*(SUM(AV233:AW233)),0),2)</f>
        <v>0</v>
      </c>
      <c r="BB233" s="37">
        <f t="shared" si="266"/>
        <v>0</v>
      </c>
      <c r="BC233" s="33">
        <f t="shared" si="252"/>
        <v>0</v>
      </c>
      <c r="BD233" s="38">
        <f t="shared" si="253"/>
        <v>0</v>
      </c>
      <c r="BE233" s="33">
        <f t="shared" si="254"/>
        <v>0</v>
      </c>
      <c r="BF233" s="33">
        <f t="shared" si="255"/>
        <v>0</v>
      </c>
      <c r="BG233" s="32">
        <f t="shared" si="256"/>
        <v>0</v>
      </c>
      <c r="BH233" s="33">
        <f t="shared" si="257"/>
        <v>0</v>
      </c>
      <c r="BI233" s="43">
        <f t="shared" si="258"/>
        <v>0</v>
      </c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L233" s="31">
        <v>201609</v>
      </c>
      <c r="CM233" s="32">
        <v>0</v>
      </c>
      <c r="CN233" s="33">
        <f>IFERROR(DP12,0)</f>
        <v>0</v>
      </c>
      <c r="CO233" s="33">
        <f>IFERROR(DP104,0)</f>
        <v>0</v>
      </c>
      <c r="CP233" s="33">
        <f>IFERROR([12]夏粮009大赔案!DH13,0)</f>
        <v>0</v>
      </c>
      <c r="CQ233" s="33">
        <f>IFERROR([12]夏粮009大赔案!DH52,0)</f>
        <v>0</v>
      </c>
      <c r="CR233" s="32">
        <f>ROUND(IFERROR(DP90*CN233,0),2)</f>
        <v>0</v>
      </c>
      <c r="CS233" s="33">
        <f>ROUND(IFERROR(DP221*(SUM(CN233:CO233)),0),2)</f>
        <v>0</v>
      </c>
      <c r="CT233" s="37">
        <f t="shared" si="267"/>
        <v>0</v>
      </c>
      <c r="CU233" s="33">
        <f t="shared" si="259"/>
        <v>0</v>
      </c>
      <c r="CV233" s="38">
        <f t="shared" si="260"/>
        <v>0</v>
      </c>
      <c r="CW233" s="33">
        <f t="shared" si="261"/>
        <v>0</v>
      </c>
      <c r="CX233" s="33">
        <f t="shared" si="262"/>
        <v>0</v>
      </c>
      <c r="CY233" s="32">
        <f t="shared" si="263"/>
        <v>0</v>
      </c>
      <c r="CZ233" s="33">
        <f t="shared" si="263"/>
        <v>0</v>
      </c>
      <c r="DA233" s="43">
        <f t="shared" si="264"/>
        <v>0</v>
      </c>
    </row>
    <row r="234" ht="15" customHeight="1" outlineLevel="1" spans="2:105">
      <c r="B234" s="31">
        <v>201712</v>
      </c>
      <c r="C234" s="32">
        <v>21424994.68</v>
      </c>
      <c r="D234" s="33">
        <v>284022.4</v>
      </c>
      <c r="E234" s="33">
        <f>IFERROR(AE105,0)</f>
        <v>0</v>
      </c>
      <c r="F234" s="33">
        <f>IFERROR([12]夏粮009大赔案!AE14,0)</f>
        <v>0</v>
      </c>
      <c r="G234" s="33">
        <f>IFERROR([12]夏粮009大赔案!AE53,0)</f>
        <v>0</v>
      </c>
      <c r="H234" s="32">
        <f>ROUND(IFERROR(AE90*D234,0),2)</f>
        <v>284022.4</v>
      </c>
      <c r="I234" s="33">
        <f>ROUND(IFERROR(AE221*(SUM(D234:E234)),0),2)</f>
        <v>284022.4</v>
      </c>
      <c r="J234" s="37">
        <f t="shared" si="265"/>
        <v>284022.4</v>
      </c>
      <c r="K234" s="33">
        <f t="shared" si="246"/>
        <v>0</v>
      </c>
      <c r="L234" s="38">
        <f t="shared" si="247"/>
        <v>0</v>
      </c>
      <c r="M234" s="33">
        <f t="shared" si="248"/>
        <v>0</v>
      </c>
      <c r="N234" s="39">
        <f t="shared" si="249"/>
        <v>0</v>
      </c>
      <c r="O234" s="32">
        <f t="shared" si="250"/>
        <v>284022.4</v>
      </c>
      <c r="P234" s="33">
        <f t="shared" si="250"/>
        <v>0</v>
      </c>
      <c r="Q234" s="43">
        <f t="shared" si="251"/>
        <v>0.0132565913897347</v>
      </c>
      <c r="AT234" s="31">
        <v>201712</v>
      </c>
      <c r="AU234" s="32">
        <v>0</v>
      </c>
      <c r="AV234" s="33">
        <v>0</v>
      </c>
      <c r="AW234" s="33">
        <f>IFERROR(BW105,0)</f>
        <v>0</v>
      </c>
      <c r="AX234" s="33">
        <f>IFERROR([12]夏粮009大赔案!BO14,0)</f>
        <v>0</v>
      </c>
      <c r="AY234" s="33">
        <f>IFERROR([12]夏粮009大赔案!BO53,0)</f>
        <v>0</v>
      </c>
      <c r="AZ234" s="32">
        <f>ROUND(IFERROR(BW90*AV234,0),2)</f>
        <v>0</v>
      </c>
      <c r="BA234" s="33">
        <f>ROUND(IFERROR(BW221*(SUM(AV234:AW234)),0),2)</f>
        <v>0</v>
      </c>
      <c r="BB234" s="37">
        <f t="shared" si="266"/>
        <v>0</v>
      </c>
      <c r="BC234" s="33">
        <f t="shared" si="252"/>
        <v>0</v>
      </c>
      <c r="BD234" s="38">
        <f t="shared" si="253"/>
        <v>0</v>
      </c>
      <c r="BE234" s="33">
        <f t="shared" si="254"/>
        <v>0</v>
      </c>
      <c r="BF234" s="33">
        <f t="shared" si="255"/>
        <v>0</v>
      </c>
      <c r="BG234" s="32">
        <f t="shared" si="256"/>
        <v>0</v>
      </c>
      <c r="BH234" s="33">
        <f t="shared" si="257"/>
        <v>0</v>
      </c>
      <c r="BI234" s="43">
        <f t="shared" si="258"/>
        <v>0</v>
      </c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L234" s="31">
        <v>201612</v>
      </c>
      <c r="CM234" s="32">
        <v>0</v>
      </c>
      <c r="CN234" s="33">
        <f>IFERROR(DO13,0)</f>
        <v>0</v>
      </c>
      <c r="CO234" s="33">
        <f>IFERROR(DO105,0)</f>
        <v>0</v>
      </c>
      <c r="CP234" s="33">
        <f>IFERROR([12]夏粮009大赔案!DG14,0)</f>
        <v>0</v>
      </c>
      <c r="CQ234" s="33">
        <f>IFERROR([12]夏粮009大赔案!DG53,0)</f>
        <v>0</v>
      </c>
      <c r="CR234" s="32">
        <f>ROUND(IFERROR(DO90*CN234,0),2)</f>
        <v>0</v>
      </c>
      <c r="CS234" s="33">
        <f>ROUND(IFERROR(DO221*(SUM(CN234:CO234)),0),2)</f>
        <v>0</v>
      </c>
      <c r="CT234" s="37">
        <f t="shared" si="267"/>
        <v>0</v>
      </c>
      <c r="CU234" s="33">
        <f t="shared" si="259"/>
        <v>0</v>
      </c>
      <c r="CV234" s="38">
        <f t="shared" si="260"/>
        <v>0</v>
      </c>
      <c r="CW234" s="33">
        <f t="shared" si="261"/>
        <v>0</v>
      </c>
      <c r="CX234" s="33">
        <f t="shared" si="262"/>
        <v>0</v>
      </c>
      <c r="CY234" s="32">
        <f t="shared" si="263"/>
        <v>0</v>
      </c>
      <c r="CZ234" s="33">
        <f t="shared" si="263"/>
        <v>0</v>
      </c>
      <c r="DA234" s="43">
        <f t="shared" si="264"/>
        <v>0</v>
      </c>
    </row>
    <row r="235" ht="15" customHeight="1" outlineLevel="1" spans="2:105">
      <c r="B235" s="31">
        <v>201803</v>
      </c>
      <c r="C235" s="32">
        <v>425778122.97</v>
      </c>
      <c r="D235" s="33">
        <v>9429176.05</v>
      </c>
      <c r="E235" s="33">
        <f>IFERROR(AD106,0)</f>
        <v>0</v>
      </c>
      <c r="F235" s="33">
        <f>IFERROR([12]夏粮009大赔案!AD15,0)</f>
        <v>0</v>
      </c>
      <c r="G235" s="33">
        <f>IFERROR([12]夏粮009大赔案!AD54,0)</f>
        <v>0</v>
      </c>
      <c r="H235" s="32">
        <f>ROUND(IFERROR(AD90*D235,0),2)</f>
        <v>9429176.05</v>
      </c>
      <c r="I235" s="33">
        <f>ROUND(IFERROR(AD221*(SUM(D235:E235)),0),2)</f>
        <v>9429176.05</v>
      </c>
      <c r="J235" s="37">
        <f t="shared" si="265"/>
        <v>9429176.05</v>
      </c>
      <c r="K235" s="33">
        <f t="shared" si="246"/>
        <v>0</v>
      </c>
      <c r="L235" s="38">
        <f t="shared" si="247"/>
        <v>0</v>
      </c>
      <c r="M235" s="33">
        <f t="shared" si="248"/>
        <v>0</v>
      </c>
      <c r="N235" s="39">
        <f t="shared" si="249"/>
        <v>0</v>
      </c>
      <c r="O235" s="32">
        <f t="shared" si="250"/>
        <v>9429176.05</v>
      </c>
      <c r="P235" s="33">
        <f t="shared" si="250"/>
        <v>0</v>
      </c>
      <c r="Q235" s="43">
        <f t="shared" si="251"/>
        <v>0.0221457504303582</v>
      </c>
      <c r="AT235" s="31">
        <v>201803</v>
      </c>
      <c r="AU235" s="32">
        <v>0</v>
      </c>
      <c r="AV235" s="33">
        <v>0</v>
      </c>
      <c r="AW235" s="33">
        <f>IFERROR(BV106,0)</f>
        <v>0</v>
      </c>
      <c r="AX235" s="33">
        <f>IFERROR([12]夏粮009大赔案!BN15,0)</f>
        <v>0</v>
      </c>
      <c r="AY235" s="33">
        <f>IFERROR([12]夏粮009大赔案!BN54,0)</f>
        <v>0</v>
      </c>
      <c r="AZ235" s="32">
        <f>ROUND(IFERROR(BV90*AV235,0),2)</f>
        <v>0</v>
      </c>
      <c r="BA235" s="33">
        <f>ROUND(IFERROR(BV221*(SUM(AV235:AW235)),0),2)</f>
        <v>0</v>
      </c>
      <c r="BB235" s="37">
        <f t="shared" si="266"/>
        <v>0</v>
      </c>
      <c r="BC235" s="33">
        <f t="shared" si="252"/>
        <v>0</v>
      </c>
      <c r="BD235" s="38">
        <f t="shared" si="253"/>
        <v>0</v>
      </c>
      <c r="BE235" s="33">
        <f t="shared" si="254"/>
        <v>0</v>
      </c>
      <c r="BF235" s="33">
        <f t="shared" si="255"/>
        <v>0</v>
      </c>
      <c r="BG235" s="32">
        <f t="shared" si="256"/>
        <v>0</v>
      </c>
      <c r="BH235" s="33">
        <f t="shared" si="257"/>
        <v>0</v>
      </c>
      <c r="BI235" s="43">
        <f t="shared" si="258"/>
        <v>0</v>
      </c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L235" s="31">
        <v>201703</v>
      </c>
      <c r="CM235" s="32">
        <v>0</v>
      </c>
      <c r="CN235" s="33">
        <f>IFERROR(DN14,0)</f>
        <v>0</v>
      </c>
      <c r="CO235" s="33">
        <f>IFERROR(DN106,0)</f>
        <v>0</v>
      </c>
      <c r="CP235" s="33">
        <f>IFERROR([12]夏粮009大赔案!DF15,0)</f>
        <v>0</v>
      </c>
      <c r="CQ235" s="33">
        <f>IFERROR([12]夏粮009大赔案!DF54,0)</f>
        <v>0</v>
      </c>
      <c r="CR235" s="32">
        <f>ROUND(IFERROR(DN90*CN235,0),2)</f>
        <v>0</v>
      </c>
      <c r="CS235" s="33">
        <f>ROUND(IFERROR(DN221*(SUM(CN235:CO235)),0),2)</f>
        <v>0</v>
      </c>
      <c r="CT235" s="37">
        <f t="shared" si="267"/>
        <v>0</v>
      </c>
      <c r="CU235" s="33">
        <f t="shared" si="259"/>
        <v>0</v>
      </c>
      <c r="CV235" s="38">
        <f t="shared" si="260"/>
        <v>0</v>
      </c>
      <c r="CW235" s="33">
        <f t="shared" si="261"/>
        <v>0</v>
      </c>
      <c r="CX235" s="33">
        <f t="shared" si="262"/>
        <v>0</v>
      </c>
      <c r="CY235" s="32">
        <f t="shared" si="263"/>
        <v>0</v>
      </c>
      <c r="CZ235" s="33">
        <f t="shared" si="263"/>
        <v>0</v>
      </c>
      <c r="DA235" s="43">
        <f t="shared" si="264"/>
        <v>0</v>
      </c>
    </row>
    <row r="236" ht="15" customHeight="1" outlineLevel="1" spans="2:105">
      <c r="B236" s="31">
        <v>201806</v>
      </c>
      <c r="C236" s="32">
        <v>237321671.91</v>
      </c>
      <c r="D236" s="33">
        <v>351789840.35</v>
      </c>
      <c r="E236" s="33">
        <f>IFERROR(AC107,0)</f>
        <v>0</v>
      </c>
      <c r="F236" s="33">
        <f>IFERROR([12]夏粮009大赔案!AC16,0)</f>
        <v>0</v>
      </c>
      <c r="G236" s="33">
        <f>IFERROR([12]夏粮009大赔案!AC55,0)</f>
        <v>0</v>
      </c>
      <c r="H236" s="32">
        <f>ROUND(IFERROR(AC90*D236,0),2)</f>
        <v>351789840.35</v>
      </c>
      <c r="I236" s="33">
        <f>ROUND(IFERROR(AC221*(SUM(D236:E236)),0),2)</f>
        <v>351789840.35</v>
      </c>
      <c r="J236" s="37">
        <f t="shared" si="265"/>
        <v>351789840.35</v>
      </c>
      <c r="K236" s="33">
        <f t="shared" si="246"/>
        <v>0</v>
      </c>
      <c r="L236" s="38">
        <f t="shared" si="247"/>
        <v>0</v>
      </c>
      <c r="M236" s="33">
        <f t="shared" si="248"/>
        <v>0</v>
      </c>
      <c r="N236" s="39">
        <f t="shared" si="249"/>
        <v>0</v>
      </c>
      <c r="O236" s="32">
        <f t="shared" si="250"/>
        <v>351789840.35</v>
      </c>
      <c r="P236" s="33">
        <f t="shared" si="250"/>
        <v>0</v>
      </c>
      <c r="Q236" s="43">
        <f t="shared" si="251"/>
        <v>1.48233339803627</v>
      </c>
      <c r="AT236" s="31">
        <v>201806</v>
      </c>
      <c r="AU236" s="32">
        <v>0</v>
      </c>
      <c r="AV236" s="33">
        <v>0</v>
      </c>
      <c r="AW236" s="33">
        <f>IFERROR(BU107,0)</f>
        <v>0</v>
      </c>
      <c r="AX236" s="33">
        <f>IFERROR([12]夏粮009大赔案!BM16,0)</f>
        <v>0</v>
      </c>
      <c r="AY236" s="33">
        <f>IFERROR([12]夏粮009大赔案!BM55,0)</f>
        <v>0</v>
      </c>
      <c r="AZ236" s="32">
        <f>ROUND(IFERROR(BU90*AV236,0),2)</f>
        <v>0</v>
      </c>
      <c r="BA236" s="33">
        <f>ROUND(IFERROR(BU221*(SUM(AV236:AW236)),0),2)</f>
        <v>0</v>
      </c>
      <c r="BB236" s="37">
        <f t="shared" si="266"/>
        <v>0</v>
      </c>
      <c r="BC236" s="33">
        <f t="shared" si="252"/>
        <v>0</v>
      </c>
      <c r="BD236" s="38">
        <f t="shared" si="253"/>
        <v>0</v>
      </c>
      <c r="BE236" s="33">
        <f t="shared" si="254"/>
        <v>0</v>
      </c>
      <c r="BF236" s="33">
        <f t="shared" si="255"/>
        <v>0</v>
      </c>
      <c r="BG236" s="32">
        <f t="shared" si="256"/>
        <v>0</v>
      </c>
      <c r="BH236" s="33">
        <f t="shared" si="257"/>
        <v>0</v>
      </c>
      <c r="BI236" s="43">
        <f t="shared" si="258"/>
        <v>0</v>
      </c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L236" s="31">
        <v>201706</v>
      </c>
      <c r="CM236" s="32">
        <v>0</v>
      </c>
      <c r="CN236" s="33">
        <f>IFERROR(DM15,0)</f>
        <v>0</v>
      </c>
      <c r="CO236" s="33">
        <f>IFERROR(DM107,0)</f>
        <v>0</v>
      </c>
      <c r="CP236" s="33">
        <f>IFERROR([12]夏粮009大赔案!DE16,0)</f>
        <v>0</v>
      </c>
      <c r="CQ236" s="33">
        <f>IFERROR([12]夏粮009大赔案!DE55,0)</f>
        <v>0</v>
      </c>
      <c r="CR236" s="32">
        <f>ROUND(IFERROR(DM90*CN236,0),2)</f>
        <v>0</v>
      </c>
      <c r="CS236" s="33">
        <f>ROUND(IFERROR(DM221*(SUM(CN236:CO236)),0),2)</f>
        <v>0</v>
      </c>
      <c r="CT236" s="37">
        <f t="shared" si="267"/>
        <v>0</v>
      </c>
      <c r="CU236" s="33">
        <f t="shared" si="259"/>
        <v>0</v>
      </c>
      <c r="CV236" s="38">
        <f t="shared" si="260"/>
        <v>0</v>
      </c>
      <c r="CW236" s="33">
        <f t="shared" si="261"/>
        <v>0</v>
      </c>
      <c r="CX236" s="33">
        <f t="shared" si="262"/>
        <v>0</v>
      </c>
      <c r="CY236" s="32">
        <f t="shared" si="263"/>
        <v>0</v>
      </c>
      <c r="CZ236" s="33">
        <f t="shared" si="263"/>
        <v>0</v>
      </c>
      <c r="DA236" s="43">
        <f t="shared" si="264"/>
        <v>0</v>
      </c>
    </row>
    <row r="237" ht="15" customHeight="1" outlineLevel="1" spans="2:105">
      <c r="B237" s="31">
        <v>201809</v>
      </c>
      <c r="C237" s="32">
        <v>-748512.6</v>
      </c>
      <c r="D237" s="33">
        <v>0</v>
      </c>
      <c r="E237" s="33">
        <f>IFERROR(AB108,0)</f>
        <v>0</v>
      </c>
      <c r="F237" s="33">
        <f>IFERROR([12]夏粮009大赔案!AB17,0)</f>
        <v>0</v>
      </c>
      <c r="G237" s="33">
        <f>IFERROR([12]夏粮009大赔案!AB56,0)</f>
        <v>0</v>
      </c>
      <c r="H237" s="32">
        <f>ROUND(IFERROR(AB90*D237,0),2)</f>
        <v>0</v>
      </c>
      <c r="I237" s="33">
        <f>ROUND(IFERROR(AB221*(SUM(D237:E237)),0),2)</f>
        <v>0</v>
      </c>
      <c r="J237" s="37">
        <f t="shared" si="265"/>
        <v>0</v>
      </c>
      <c r="K237" s="33">
        <f t="shared" si="246"/>
        <v>0</v>
      </c>
      <c r="L237" s="38">
        <f t="shared" si="247"/>
        <v>0</v>
      </c>
      <c r="M237" s="33">
        <f t="shared" si="248"/>
        <v>0</v>
      </c>
      <c r="N237" s="39">
        <f t="shared" si="249"/>
        <v>0</v>
      </c>
      <c r="O237" s="32">
        <f t="shared" si="250"/>
        <v>0</v>
      </c>
      <c r="P237" s="33">
        <f t="shared" si="250"/>
        <v>0</v>
      </c>
      <c r="Q237" s="43">
        <f t="shared" si="251"/>
        <v>0</v>
      </c>
      <c r="AT237" s="31">
        <v>201809</v>
      </c>
      <c r="AU237" s="32">
        <v>0</v>
      </c>
      <c r="AV237" s="33">
        <v>0</v>
      </c>
      <c r="AW237" s="33">
        <f>IFERROR(BT108,0)</f>
        <v>0</v>
      </c>
      <c r="AX237" s="33">
        <f>IFERROR([12]夏粮009大赔案!BL17,0)</f>
        <v>0</v>
      </c>
      <c r="AY237" s="33">
        <f>IFERROR([12]夏粮009大赔案!BL56,0)</f>
        <v>0</v>
      </c>
      <c r="AZ237" s="32">
        <f>ROUND(IFERROR(BT90*AV237,0),2)</f>
        <v>0</v>
      </c>
      <c r="BA237" s="33">
        <f>ROUND(IFERROR(BT221*(SUM(AV237:AW237)),0),2)</f>
        <v>0</v>
      </c>
      <c r="BB237" s="37">
        <f t="shared" si="266"/>
        <v>0</v>
      </c>
      <c r="BC237" s="33">
        <f t="shared" si="252"/>
        <v>0</v>
      </c>
      <c r="BD237" s="38">
        <f t="shared" si="253"/>
        <v>0</v>
      </c>
      <c r="BE237" s="33">
        <f t="shared" si="254"/>
        <v>0</v>
      </c>
      <c r="BF237" s="33">
        <f t="shared" si="255"/>
        <v>0</v>
      </c>
      <c r="BG237" s="32">
        <f t="shared" si="256"/>
        <v>0</v>
      </c>
      <c r="BH237" s="33">
        <f t="shared" si="257"/>
        <v>0</v>
      </c>
      <c r="BI237" s="43">
        <f t="shared" si="258"/>
        <v>0</v>
      </c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L237" s="31">
        <v>201709</v>
      </c>
      <c r="CM237" s="32">
        <v>0</v>
      </c>
      <c r="CN237" s="33">
        <f>IFERROR(DL16,0)</f>
        <v>0</v>
      </c>
      <c r="CO237" s="33">
        <f>IFERROR(DL108,0)</f>
        <v>0</v>
      </c>
      <c r="CP237" s="33">
        <f>IFERROR([12]夏粮009大赔案!DD17,0)</f>
        <v>0</v>
      </c>
      <c r="CQ237" s="33">
        <f>IFERROR([12]夏粮009大赔案!DD56,0)</f>
        <v>0</v>
      </c>
      <c r="CR237" s="32">
        <f>ROUND(IFERROR(DL90*CN237,0),2)</f>
        <v>0</v>
      </c>
      <c r="CS237" s="33">
        <f>ROUND(IFERROR(DL221*(SUM(CN237:CO237)),0),2)</f>
        <v>0</v>
      </c>
      <c r="CT237" s="37">
        <f t="shared" si="267"/>
        <v>0</v>
      </c>
      <c r="CU237" s="33">
        <f t="shared" si="259"/>
        <v>0</v>
      </c>
      <c r="CV237" s="38">
        <f t="shared" si="260"/>
        <v>0</v>
      </c>
      <c r="CW237" s="33">
        <f t="shared" si="261"/>
        <v>0</v>
      </c>
      <c r="CX237" s="33">
        <f t="shared" si="262"/>
        <v>0</v>
      </c>
      <c r="CY237" s="32">
        <f t="shared" si="263"/>
        <v>0</v>
      </c>
      <c r="CZ237" s="33">
        <f t="shared" si="263"/>
        <v>0</v>
      </c>
      <c r="DA237" s="43">
        <f t="shared" si="264"/>
        <v>0</v>
      </c>
    </row>
    <row r="238" ht="15" customHeight="1" outlineLevel="1" spans="2:105">
      <c r="B238" s="31">
        <v>201812</v>
      </c>
      <c r="C238" s="32">
        <v>39159723.53</v>
      </c>
      <c r="D238" s="33">
        <v>66199.66</v>
      </c>
      <c r="E238" s="33">
        <f>IFERROR(AA109,0)</f>
        <v>0</v>
      </c>
      <c r="F238" s="33">
        <f>IFERROR([12]夏粮009大赔案!AA18,0)</f>
        <v>0</v>
      </c>
      <c r="G238" s="33">
        <f>IFERROR([12]夏粮009大赔案!AA57,0)</f>
        <v>0</v>
      </c>
      <c r="H238" s="32">
        <f>ROUND(IFERROR(AA90*D238,0),2)</f>
        <v>66199.66</v>
      </c>
      <c r="I238" s="33">
        <f>ROUND(IFERROR(AA221*(SUM(D238:E238)),0),2)</f>
        <v>66199.66</v>
      </c>
      <c r="J238" s="37">
        <f t="shared" si="265"/>
        <v>66199.66</v>
      </c>
      <c r="K238" s="33">
        <f t="shared" si="246"/>
        <v>0</v>
      </c>
      <c r="L238" s="38">
        <f t="shared" si="247"/>
        <v>0</v>
      </c>
      <c r="M238" s="33">
        <f t="shared" si="248"/>
        <v>0</v>
      </c>
      <c r="N238" s="39">
        <f t="shared" si="249"/>
        <v>0</v>
      </c>
      <c r="O238" s="32">
        <f t="shared" si="250"/>
        <v>66199.66</v>
      </c>
      <c r="P238" s="33">
        <f t="shared" si="250"/>
        <v>0</v>
      </c>
      <c r="Q238" s="43">
        <f t="shared" si="251"/>
        <v>0.00169050376337016</v>
      </c>
      <c r="AT238" s="31">
        <v>201812</v>
      </c>
      <c r="AU238" s="32">
        <v>0</v>
      </c>
      <c r="AV238" s="33">
        <v>0</v>
      </c>
      <c r="AW238" s="33">
        <f>IFERROR(BS109,0)</f>
        <v>0</v>
      </c>
      <c r="AX238" s="33">
        <f>IFERROR([12]夏粮009大赔案!BK18,0)</f>
        <v>0</v>
      </c>
      <c r="AY238" s="33">
        <f>IFERROR([12]夏粮009大赔案!BK57,0)</f>
        <v>0</v>
      </c>
      <c r="AZ238" s="32">
        <f>ROUND(IFERROR(BS90*AV238,0),2)</f>
        <v>0</v>
      </c>
      <c r="BA238" s="33">
        <f>ROUND(IFERROR(BS221*(SUM(AV238:AW238)),0),2)</f>
        <v>0</v>
      </c>
      <c r="BB238" s="37">
        <f t="shared" si="266"/>
        <v>0</v>
      </c>
      <c r="BC238" s="33">
        <f t="shared" si="252"/>
        <v>0</v>
      </c>
      <c r="BD238" s="38">
        <f t="shared" si="253"/>
        <v>0</v>
      </c>
      <c r="BE238" s="33">
        <f t="shared" si="254"/>
        <v>0</v>
      </c>
      <c r="BF238" s="33">
        <f t="shared" si="255"/>
        <v>0</v>
      </c>
      <c r="BG238" s="32">
        <f t="shared" si="256"/>
        <v>0</v>
      </c>
      <c r="BH238" s="33">
        <f t="shared" si="257"/>
        <v>0</v>
      </c>
      <c r="BI238" s="43">
        <f t="shared" si="258"/>
        <v>0</v>
      </c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L238" s="31">
        <v>201712</v>
      </c>
      <c r="CM238" s="32">
        <v>0</v>
      </c>
      <c r="CN238" s="33">
        <f>IFERROR(DK17,0)</f>
        <v>0</v>
      </c>
      <c r="CO238" s="33">
        <f>IFERROR(DK109,0)</f>
        <v>0</v>
      </c>
      <c r="CP238" s="33">
        <f>IFERROR([12]夏粮009大赔案!DC18,0)</f>
        <v>0</v>
      </c>
      <c r="CQ238" s="33">
        <f>IFERROR([12]夏粮009大赔案!DC57,0)</f>
        <v>0</v>
      </c>
      <c r="CR238" s="32">
        <f>ROUND(IFERROR(DK90*CN238,0),2)</f>
        <v>0</v>
      </c>
      <c r="CS238" s="33">
        <f>ROUND(IFERROR(DK221*(SUM(CN238:CO238)),0),2)</f>
        <v>0</v>
      </c>
      <c r="CT238" s="37">
        <f t="shared" si="267"/>
        <v>0</v>
      </c>
      <c r="CU238" s="33">
        <f t="shared" si="259"/>
        <v>0</v>
      </c>
      <c r="CV238" s="38">
        <f t="shared" si="260"/>
        <v>0</v>
      </c>
      <c r="CW238" s="33">
        <f t="shared" si="261"/>
        <v>0</v>
      </c>
      <c r="CX238" s="33">
        <f t="shared" si="262"/>
        <v>0</v>
      </c>
      <c r="CY238" s="32">
        <f t="shared" si="263"/>
        <v>0</v>
      </c>
      <c r="CZ238" s="33">
        <f t="shared" si="263"/>
        <v>0</v>
      </c>
      <c r="DA238" s="43">
        <f t="shared" si="264"/>
        <v>0</v>
      </c>
    </row>
    <row r="239" ht="15" customHeight="1" outlineLevel="1" spans="2:105">
      <c r="B239" s="31">
        <v>201903</v>
      </c>
      <c r="C239" s="32">
        <v>343730312.3</v>
      </c>
      <c r="D239" s="33">
        <v>21304942.37</v>
      </c>
      <c r="E239" s="33">
        <f>IFERROR(Z110,0)</f>
        <v>0</v>
      </c>
      <c r="F239" s="33">
        <f>IFERROR([12]夏粮009大赔案!Z19,0)</f>
        <v>0</v>
      </c>
      <c r="G239" s="33">
        <f>IFERROR([12]夏粮009大赔案!Z58,0)</f>
        <v>0</v>
      </c>
      <c r="H239" s="32">
        <f>ROUND(IFERROR(Z90*D239,0),2)</f>
        <v>21304942.37</v>
      </c>
      <c r="I239" s="33">
        <f>ROUND(IFERROR(Z221*(SUM(D239:E239)),0),2)</f>
        <v>21304942.37</v>
      </c>
      <c r="J239" s="37">
        <f t="shared" si="265"/>
        <v>21304942.37</v>
      </c>
      <c r="K239" s="33">
        <f t="shared" si="246"/>
        <v>0</v>
      </c>
      <c r="L239" s="38">
        <f t="shared" si="247"/>
        <v>0</v>
      </c>
      <c r="M239" s="33">
        <f t="shared" si="248"/>
        <v>0</v>
      </c>
      <c r="N239" s="39">
        <f t="shared" si="249"/>
        <v>0</v>
      </c>
      <c r="O239" s="32">
        <f t="shared" si="250"/>
        <v>21304942.37</v>
      </c>
      <c r="P239" s="33">
        <f t="shared" si="250"/>
        <v>0</v>
      </c>
      <c r="Q239" s="43">
        <f t="shared" si="251"/>
        <v>0.0619815640565489</v>
      </c>
      <c r="AT239" s="31">
        <v>201903</v>
      </c>
      <c r="AU239" s="32">
        <v>0</v>
      </c>
      <c r="AV239" s="33">
        <v>0</v>
      </c>
      <c r="AW239" s="33">
        <f>IFERROR(BR110,0)</f>
        <v>0</v>
      </c>
      <c r="AX239" s="33">
        <f>IFERROR([12]夏粮009大赔案!BJ19,0)</f>
        <v>0</v>
      </c>
      <c r="AY239" s="33">
        <f>IFERROR([12]夏粮009大赔案!BJ58,0)</f>
        <v>0</v>
      </c>
      <c r="AZ239" s="32">
        <f>ROUND(IFERROR(BR90*AV239,0),2)</f>
        <v>0</v>
      </c>
      <c r="BA239" s="33">
        <f>ROUND(IFERROR(BR221*(SUM(AV239:AW239)),0),2)</f>
        <v>0</v>
      </c>
      <c r="BB239" s="37">
        <f t="shared" si="266"/>
        <v>0</v>
      </c>
      <c r="BC239" s="33">
        <f t="shared" si="252"/>
        <v>0</v>
      </c>
      <c r="BD239" s="38">
        <f t="shared" si="253"/>
        <v>0</v>
      </c>
      <c r="BE239" s="33">
        <f t="shared" si="254"/>
        <v>0</v>
      </c>
      <c r="BF239" s="33">
        <f t="shared" si="255"/>
        <v>0</v>
      </c>
      <c r="BG239" s="32">
        <f t="shared" si="256"/>
        <v>0</v>
      </c>
      <c r="BH239" s="33">
        <f t="shared" si="257"/>
        <v>0</v>
      </c>
      <c r="BI239" s="43">
        <f t="shared" si="258"/>
        <v>0</v>
      </c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L239" s="31">
        <v>201803</v>
      </c>
      <c r="CM239" s="32">
        <v>0</v>
      </c>
      <c r="CN239" s="33">
        <f>IFERROR(DJ18,0)</f>
        <v>0</v>
      </c>
      <c r="CO239" s="33">
        <f>IFERROR(DJ110,0)</f>
        <v>0</v>
      </c>
      <c r="CP239" s="33">
        <f>IFERROR([12]夏粮009大赔案!DB19,0)</f>
        <v>0</v>
      </c>
      <c r="CQ239" s="33">
        <f>IFERROR([12]夏粮009大赔案!DB58,0)</f>
        <v>0</v>
      </c>
      <c r="CR239" s="32">
        <f>ROUND(IFERROR(DJ90*CN239,0),2)</f>
        <v>0</v>
      </c>
      <c r="CS239" s="33">
        <f>ROUND(IFERROR(DJ221*(SUM(CN239:CO239)),0),2)</f>
        <v>0</v>
      </c>
      <c r="CT239" s="37">
        <f t="shared" si="267"/>
        <v>0</v>
      </c>
      <c r="CU239" s="33">
        <f t="shared" si="259"/>
        <v>0</v>
      </c>
      <c r="CV239" s="38">
        <f t="shared" si="260"/>
        <v>0</v>
      </c>
      <c r="CW239" s="33">
        <f t="shared" si="261"/>
        <v>0</v>
      </c>
      <c r="CX239" s="33">
        <f t="shared" si="262"/>
        <v>0</v>
      </c>
      <c r="CY239" s="32">
        <f t="shared" si="263"/>
        <v>0</v>
      </c>
      <c r="CZ239" s="33">
        <f t="shared" si="263"/>
        <v>0</v>
      </c>
      <c r="DA239" s="43">
        <f t="shared" si="264"/>
        <v>0</v>
      </c>
    </row>
    <row r="240" ht="15" customHeight="1" outlineLevel="1" spans="2:105">
      <c r="B240" s="31">
        <v>201906</v>
      </c>
      <c r="C240" s="32">
        <v>206095145.32</v>
      </c>
      <c r="D240" s="33">
        <v>88725072.69</v>
      </c>
      <c r="E240" s="33">
        <f>IFERROR(Y111,0)</f>
        <v>0</v>
      </c>
      <c r="F240" s="33">
        <f>IFERROR([12]夏粮009大赔案!Y20,0)</f>
        <v>0</v>
      </c>
      <c r="G240" s="33">
        <f>IFERROR([12]夏粮009大赔案!Y59,0)</f>
        <v>0</v>
      </c>
      <c r="H240" s="32">
        <f>ROUND(IFERROR(Y90*D240,0),2)</f>
        <v>88725072.69</v>
      </c>
      <c r="I240" s="33">
        <f>ROUND(IFERROR(Y221*(SUM(D240:E240)),0),2)</f>
        <v>88725072.69</v>
      </c>
      <c r="J240" s="37">
        <f t="shared" si="265"/>
        <v>88725072.69</v>
      </c>
      <c r="K240" s="33">
        <f t="shared" si="246"/>
        <v>0</v>
      </c>
      <c r="L240" s="38">
        <f t="shared" si="247"/>
        <v>0</v>
      </c>
      <c r="M240" s="33">
        <f t="shared" si="248"/>
        <v>0</v>
      </c>
      <c r="N240" s="39">
        <f t="shared" si="249"/>
        <v>0</v>
      </c>
      <c r="O240" s="32">
        <f t="shared" si="250"/>
        <v>88725072.69</v>
      </c>
      <c r="P240" s="33">
        <f t="shared" si="250"/>
        <v>0</v>
      </c>
      <c r="Q240" s="43">
        <f t="shared" si="251"/>
        <v>0.430505398621779</v>
      </c>
      <c r="AT240" s="31">
        <v>201906</v>
      </c>
      <c r="AU240" s="32">
        <v>0</v>
      </c>
      <c r="AV240" s="33">
        <v>0</v>
      </c>
      <c r="AW240" s="33">
        <f>IFERROR(BQ111,0)</f>
        <v>0</v>
      </c>
      <c r="AX240" s="33">
        <f>IFERROR([12]夏粮009大赔案!BI20,0)</f>
        <v>0</v>
      </c>
      <c r="AY240" s="33">
        <f>IFERROR([12]夏粮009大赔案!BI59,0)</f>
        <v>0</v>
      </c>
      <c r="AZ240" s="32">
        <f>ROUND(IFERROR(BQ90*AV240,0),2)</f>
        <v>0</v>
      </c>
      <c r="BA240" s="33">
        <f>ROUND(IFERROR(BQ221*(SUM(AV240:AW240)),0),2)</f>
        <v>0</v>
      </c>
      <c r="BB240" s="37">
        <f t="shared" si="266"/>
        <v>0</v>
      </c>
      <c r="BC240" s="33">
        <f t="shared" si="252"/>
        <v>0</v>
      </c>
      <c r="BD240" s="38">
        <f t="shared" si="253"/>
        <v>0</v>
      </c>
      <c r="BE240" s="33">
        <f t="shared" si="254"/>
        <v>0</v>
      </c>
      <c r="BF240" s="33">
        <f t="shared" si="255"/>
        <v>0</v>
      </c>
      <c r="BG240" s="32">
        <f t="shared" si="256"/>
        <v>0</v>
      </c>
      <c r="BH240" s="33">
        <f t="shared" si="257"/>
        <v>0</v>
      </c>
      <c r="BI240" s="43">
        <f t="shared" si="258"/>
        <v>0</v>
      </c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L240" s="31">
        <v>201806</v>
      </c>
      <c r="CM240" s="32">
        <v>0</v>
      </c>
      <c r="CN240" s="33">
        <f>IFERROR(DI19,0)</f>
        <v>0</v>
      </c>
      <c r="CO240" s="33">
        <f>IFERROR(DI111,0)</f>
        <v>0</v>
      </c>
      <c r="CP240" s="33">
        <f>IFERROR([12]夏粮009大赔案!DA20,0)</f>
        <v>0</v>
      </c>
      <c r="CQ240" s="33">
        <f>IFERROR([12]夏粮009大赔案!DA59,0)</f>
        <v>0</v>
      </c>
      <c r="CR240" s="32">
        <f>ROUND(IFERROR(DI90*CN240,0),2)</f>
        <v>0</v>
      </c>
      <c r="CS240" s="33">
        <f>ROUND(IFERROR(DI221*(SUM(CN240:CO240)),0),2)</f>
        <v>0</v>
      </c>
      <c r="CT240" s="37">
        <f t="shared" si="267"/>
        <v>0</v>
      </c>
      <c r="CU240" s="33">
        <f t="shared" si="259"/>
        <v>0</v>
      </c>
      <c r="CV240" s="38">
        <f t="shared" si="260"/>
        <v>0</v>
      </c>
      <c r="CW240" s="33">
        <f t="shared" si="261"/>
        <v>0</v>
      </c>
      <c r="CX240" s="33">
        <f t="shared" si="262"/>
        <v>0</v>
      </c>
      <c r="CY240" s="32">
        <f t="shared" si="263"/>
        <v>0</v>
      </c>
      <c r="CZ240" s="33">
        <f t="shared" si="263"/>
        <v>0</v>
      </c>
      <c r="DA240" s="43">
        <f t="shared" si="264"/>
        <v>0</v>
      </c>
    </row>
    <row r="241" ht="15" customHeight="1" outlineLevel="1" spans="2:105">
      <c r="B241" s="31">
        <v>201909</v>
      </c>
      <c r="C241" s="32">
        <v>710321.09</v>
      </c>
      <c r="D241" s="33">
        <v>5849.18</v>
      </c>
      <c r="E241" s="33">
        <f>IFERROR(X112,0)</f>
        <v>0</v>
      </c>
      <c r="F241" s="33">
        <f>IFERROR([12]夏粮009大赔案!X21,0)</f>
        <v>0</v>
      </c>
      <c r="G241" s="33">
        <f>IFERROR([12]夏粮009大赔案!X60,0)</f>
        <v>0</v>
      </c>
      <c r="H241" s="32">
        <f>ROUND(IFERROR(X90*D241,0),2)</f>
        <v>5849.18</v>
      </c>
      <c r="I241" s="33">
        <f>ROUND(IFERROR(X221*(SUM(D241:E241)),0),2)</f>
        <v>5849.18</v>
      </c>
      <c r="J241" s="37">
        <f t="shared" si="265"/>
        <v>5849.18</v>
      </c>
      <c r="K241" s="33">
        <f t="shared" si="246"/>
        <v>0</v>
      </c>
      <c r="L241" s="38">
        <f t="shared" si="247"/>
        <v>0</v>
      </c>
      <c r="M241" s="33">
        <f t="shared" si="248"/>
        <v>0</v>
      </c>
      <c r="N241" s="39">
        <f t="shared" si="249"/>
        <v>0</v>
      </c>
      <c r="O241" s="32">
        <f t="shared" si="250"/>
        <v>5849.18</v>
      </c>
      <c r="P241" s="33">
        <f t="shared" si="250"/>
        <v>0</v>
      </c>
      <c r="Q241" s="43">
        <f t="shared" si="251"/>
        <v>0.00823455769840651</v>
      </c>
      <c r="AT241" s="31">
        <v>201909</v>
      </c>
      <c r="AU241" s="32">
        <v>0</v>
      </c>
      <c r="AV241" s="33">
        <v>0</v>
      </c>
      <c r="AW241" s="33">
        <f>IFERROR(BP112,0)</f>
        <v>0</v>
      </c>
      <c r="AX241" s="33">
        <f>IFERROR([12]夏粮009大赔案!BH21,0)</f>
        <v>0</v>
      </c>
      <c r="AY241" s="33">
        <f>IFERROR([12]夏粮009大赔案!BH60,0)</f>
        <v>0</v>
      </c>
      <c r="AZ241" s="32">
        <f>ROUND(IFERROR(BP90*AV241,0),2)</f>
        <v>0</v>
      </c>
      <c r="BA241" s="33">
        <f>ROUND(IFERROR(BP221*(SUM(AV241:AW241)),0),2)</f>
        <v>0</v>
      </c>
      <c r="BB241" s="37">
        <f t="shared" si="266"/>
        <v>0</v>
      </c>
      <c r="BC241" s="33">
        <f t="shared" si="252"/>
        <v>0</v>
      </c>
      <c r="BD241" s="38">
        <f t="shared" si="253"/>
        <v>0</v>
      </c>
      <c r="BE241" s="33">
        <f t="shared" si="254"/>
        <v>0</v>
      </c>
      <c r="BF241" s="33">
        <f t="shared" si="255"/>
        <v>0</v>
      </c>
      <c r="BG241" s="32">
        <f t="shared" si="256"/>
        <v>0</v>
      </c>
      <c r="BH241" s="33">
        <f t="shared" si="257"/>
        <v>0</v>
      </c>
      <c r="BI241" s="43">
        <f t="shared" si="258"/>
        <v>0</v>
      </c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L241" s="31">
        <v>201809</v>
      </c>
      <c r="CM241" s="32">
        <v>0</v>
      </c>
      <c r="CN241" s="33">
        <f>IFERROR(DH20,0)</f>
        <v>0</v>
      </c>
      <c r="CO241" s="33">
        <f>IFERROR(DH112,0)</f>
        <v>0</v>
      </c>
      <c r="CP241" s="33">
        <f>IFERROR([12]夏粮009大赔案!CZ21,0)</f>
        <v>0</v>
      </c>
      <c r="CQ241" s="33">
        <f>IFERROR([12]夏粮009大赔案!CZ60,0)</f>
        <v>0</v>
      </c>
      <c r="CR241" s="32">
        <f>ROUND(IFERROR(DH90*CN241,0),2)</f>
        <v>0</v>
      </c>
      <c r="CS241" s="33">
        <f>ROUND(IFERROR(DH221*(SUM(CN241:CO241)),0),2)</f>
        <v>0</v>
      </c>
      <c r="CT241" s="37">
        <f t="shared" si="267"/>
        <v>0</v>
      </c>
      <c r="CU241" s="33">
        <f t="shared" si="259"/>
        <v>0</v>
      </c>
      <c r="CV241" s="38">
        <f t="shared" si="260"/>
        <v>0</v>
      </c>
      <c r="CW241" s="33">
        <f t="shared" si="261"/>
        <v>0</v>
      </c>
      <c r="CX241" s="33">
        <f t="shared" si="262"/>
        <v>0</v>
      </c>
      <c r="CY241" s="32">
        <f t="shared" si="263"/>
        <v>0</v>
      </c>
      <c r="CZ241" s="33">
        <f t="shared" si="263"/>
        <v>0</v>
      </c>
      <c r="DA241" s="43">
        <f t="shared" si="264"/>
        <v>0</v>
      </c>
    </row>
    <row r="242" ht="15" customHeight="1" outlineLevel="1" spans="2:105">
      <c r="B242" s="31">
        <v>201912</v>
      </c>
      <c r="C242" s="32">
        <v>114390793.47</v>
      </c>
      <c r="D242" s="33">
        <v>0</v>
      </c>
      <c r="E242" s="33">
        <f>IFERROR(W113,0)</f>
        <v>0</v>
      </c>
      <c r="F242" s="33">
        <f>IFERROR([12]夏粮009大赔案!W22,0)</f>
        <v>0</v>
      </c>
      <c r="G242" s="33">
        <f>IFERROR([12]夏粮009大赔案!W61,0)</f>
        <v>0</v>
      </c>
      <c r="H242" s="32">
        <f>ROUND(IFERROR(W90*D242,0),2)</f>
        <v>0</v>
      </c>
      <c r="I242" s="33">
        <f>ROUND(IFERROR(W221*(SUM(D242:E242)),0),2)</f>
        <v>0</v>
      </c>
      <c r="J242" s="37">
        <f t="shared" si="265"/>
        <v>0</v>
      </c>
      <c r="K242" s="33">
        <f t="shared" si="246"/>
        <v>0</v>
      </c>
      <c r="L242" s="38">
        <f t="shared" si="247"/>
        <v>0</v>
      </c>
      <c r="M242" s="33">
        <f t="shared" si="248"/>
        <v>0</v>
      </c>
      <c r="N242" s="39">
        <f t="shared" si="249"/>
        <v>0</v>
      </c>
      <c r="O242" s="32">
        <f t="shared" si="250"/>
        <v>0</v>
      </c>
      <c r="P242" s="33">
        <f t="shared" si="250"/>
        <v>0</v>
      </c>
      <c r="Q242" s="43">
        <f t="shared" si="251"/>
        <v>0</v>
      </c>
      <c r="AT242" s="31">
        <v>201912</v>
      </c>
      <c r="AU242" s="32">
        <v>0</v>
      </c>
      <c r="AV242" s="33">
        <v>0</v>
      </c>
      <c r="AW242" s="33">
        <f>IFERROR(BO113,0)</f>
        <v>0</v>
      </c>
      <c r="AX242" s="33">
        <f>IFERROR([12]夏粮009大赔案!BG22,0)</f>
        <v>0</v>
      </c>
      <c r="AY242" s="33">
        <f>IFERROR([12]夏粮009大赔案!BG61,0)</f>
        <v>0</v>
      </c>
      <c r="AZ242" s="32">
        <f>ROUND(IFERROR(BO90*AV242,0),2)</f>
        <v>0</v>
      </c>
      <c r="BA242" s="33">
        <f>ROUND(IFERROR(BO221*(SUM(AV242:AW242)),0),2)</f>
        <v>0</v>
      </c>
      <c r="BB242" s="37">
        <f t="shared" si="266"/>
        <v>0</v>
      </c>
      <c r="BC242" s="33">
        <f t="shared" si="252"/>
        <v>0</v>
      </c>
      <c r="BD242" s="38">
        <f t="shared" si="253"/>
        <v>0</v>
      </c>
      <c r="BE242" s="33">
        <f t="shared" si="254"/>
        <v>0</v>
      </c>
      <c r="BF242" s="33">
        <f t="shared" si="255"/>
        <v>0</v>
      </c>
      <c r="BG242" s="32">
        <f t="shared" si="256"/>
        <v>0</v>
      </c>
      <c r="BH242" s="33">
        <f t="shared" si="257"/>
        <v>0</v>
      </c>
      <c r="BI242" s="43">
        <f t="shared" si="258"/>
        <v>0</v>
      </c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L242" s="31">
        <v>201812</v>
      </c>
      <c r="CM242" s="32">
        <v>0</v>
      </c>
      <c r="CN242" s="33">
        <f>IFERROR(DG21,0)</f>
        <v>0</v>
      </c>
      <c r="CO242" s="33">
        <f>IFERROR(DG113,0)</f>
        <v>0</v>
      </c>
      <c r="CP242" s="33">
        <f>IFERROR([12]夏粮009大赔案!CY22,0)</f>
        <v>0</v>
      </c>
      <c r="CQ242" s="33">
        <f>IFERROR([12]夏粮009大赔案!CY61,0)</f>
        <v>0</v>
      </c>
      <c r="CR242" s="32">
        <f>ROUND(IFERROR(DG90*CN242,0),2)</f>
        <v>0</v>
      </c>
      <c r="CS242" s="33">
        <f>ROUND(IFERROR(DG221*(SUM(CN242:CO242)),0),2)</f>
        <v>0</v>
      </c>
      <c r="CT242" s="37">
        <f t="shared" si="267"/>
        <v>0</v>
      </c>
      <c r="CU242" s="33">
        <f t="shared" si="259"/>
        <v>0</v>
      </c>
      <c r="CV242" s="38">
        <f t="shared" si="260"/>
        <v>0</v>
      </c>
      <c r="CW242" s="33">
        <f t="shared" si="261"/>
        <v>0</v>
      </c>
      <c r="CX242" s="33">
        <f t="shared" si="262"/>
        <v>0</v>
      </c>
      <c r="CY242" s="32">
        <f t="shared" si="263"/>
        <v>0</v>
      </c>
      <c r="CZ242" s="33">
        <f t="shared" si="263"/>
        <v>0</v>
      </c>
      <c r="DA242" s="43">
        <f t="shared" si="264"/>
        <v>0</v>
      </c>
    </row>
    <row r="243" ht="15" customHeight="1" outlineLevel="1" spans="2:105">
      <c r="B243" s="31">
        <v>202003</v>
      </c>
      <c r="C243" s="32">
        <v>307224060.11</v>
      </c>
      <c r="D243" s="33">
        <v>11343524.19</v>
      </c>
      <c r="E243" s="33">
        <f>IFERROR(V114,0)</f>
        <v>0</v>
      </c>
      <c r="F243" s="33">
        <f>IFERROR([12]夏粮009大赔案!V23,0)</f>
        <v>0</v>
      </c>
      <c r="G243" s="33">
        <f>IFERROR([12]夏粮009大赔案!V62,0)</f>
        <v>0</v>
      </c>
      <c r="H243" s="32">
        <f>ROUND(IFERROR(V90*D243,0),2)</f>
        <v>11343524.19</v>
      </c>
      <c r="I243" s="33">
        <f>ROUND(IFERROR(V221*(SUM(D243:E243)),0),2)</f>
        <v>11343524.19</v>
      </c>
      <c r="J243" s="37">
        <f t="shared" si="265"/>
        <v>11343524.19</v>
      </c>
      <c r="K243" s="33">
        <f t="shared" si="246"/>
        <v>0</v>
      </c>
      <c r="L243" s="38">
        <f t="shared" si="247"/>
        <v>0</v>
      </c>
      <c r="M243" s="33">
        <f t="shared" si="248"/>
        <v>0</v>
      </c>
      <c r="N243" s="39">
        <f t="shared" si="249"/>
        <v>0</v>
      </c>
      <c r="O243" s="32">
        <f t="shared" si="250"/>
        <v>11343524.19</v>
      </c>
      <c r="P243" s="33">
        <f t="shared" si="250"/>
        <v>0</v>
      </c>
      <c r="Q243" s="43">
        <f t="shared" si="251"/>
        <v>0.0369226426665233</v>
      </c>
      <c r="AT243" s="31">
        <v>202003</v>
      </c>
      <c r="AU243" s="32">
        <v>118845576.8</v>
      </c>
      <c r="AV243" s="33">
        <v>3403116.94</v>
      </c>
      <c r="AW243" s="33">
        <f>IFERROR(BN114,0)</f>
        <v>0</v>
      </c>
      <c r="AX243" s="33">
        <f>IFERROR([12]夏粮009大赔案!BF23,0)</f>
        <v>0</v>
      </c>
      <c r="AY243" s="33">
        <f>IFERROR([12]夏粮009大赔案!BF62,0)</f>
        <v>0</v>
      </c>
      <c r="AZ243" s="32">
        <f>ROUND(IFERROR(BN90*AV243,0),2)</f>
        <v>3403116.94</v>
      </c>
      <c r="BA243" s="33">
        <f>ROUND(IFERROR(BN221*(SUM(AV243:AW243)),0),2)</f>
        <v>3403116.94</v>
      </c>
      <c r="BB243" s="37">
        <f t="shared" si="266"/>
        <v>3403116.94</v>
      </c>
      <c r="BC243" s="33">
        <f t="shared" si="252"/>
        <v>0</v>
      </c>
      <c r="BD243" s="38">
        <f t="shared" si="253"/>
        <v>0</v>
      </c>
      <c r="BE243" s="33">
        <f t="shared" si="254"/>
        <v>0</v>
      </c>
      <c r="BF243" s="33">
        <f t="shared" si="255"/>
        <v>0</v>
      </c>
      <c r="BG243" s="32">
        <f t="shared" si="256"/>
        <v>3403116.94</v>
      </c>
      <c r="BH243" s="33">
        <f t="shared" si="257"/>
        <v>0</v>
      </c>
      <c r="BI243" s="43">
        <f t="shared" si="258"/>
        <v>0.0286347799525342</v>
      </c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L243" s="31">
        <v>201903</v>
      </c>
      <c r="CM243" s="32">
        <v>0</v>
      </c>
      <c r="CN243" s="33">
        <f>IFERROR(DF22,0)</f>
        <v>0</v>
      </c>
      <c r="CO243" s="33">
        <f>IFERROR(DF114,0)</f>
        <v>0</v>
      </c>
      <c r="CP243" s="33">
        <f>IFERROR([12]夏粮009大赔案!CX23,0)</f>
        <v>0</v>
      </c>
      <c r="CQ243" s="33">
        <f>IFERROR([12]夏粮009大赔案!CX62,0)</f>
        <v>0</v>
      </c>
      <c r="CR243" s="32">
        <f>ROUND(IFERROR(DF90*CN243,0),2)</f>
        <v>0</v>
      </c>
      <c r="CS243" s="33">
        <f>ROUND(IFERROR(DF221*(SUM(CN243:CO243)),0),2)</f>
        <v>0</v>
      </c>
      <c r="CT243" s="37">
        <f t="shared" si="267"/>
        <v>0</v>
      </c>
      <c r="CU243" s="33">
        <f t="shared" si="259"/>
        <v>0</v>
      </c>
      <c r="CV243" s="38">
        <f t="shared" si="260"/>
        <v>0</v>
      </c>
      <c r="CW243" s="33">
        <f t="shared" si="261"/>
        <v>0</v>
      </c>
      <c r="CX243" s="33">
        <f t="shared" si="262"/>
        <v>0</v>
      </c>
      <c r="CY243" s="32">
        <f t="shared" si="263"/>
        <v>0</v>
      </c>
      <c r="CZ243" s="33">
        <f t="shared" si="263"/>
        <v>0</v>
      </c>
      <c r="DA243" s="43">
        <f t="shared" si="264"/>
        <v>0</v>
      </c>
    </row>
    <row r="244" ht="15" customHeight="1" outlineLevel="1" spans="2:105">
      <c r="B244" s="31">
        <v>202006</v>
      </c>
      <c r="C244" s="32">
        <v>215770843.02</v>
      </c>
      <c r="D244" s="33">
        <v>128036681.25</v>
      </c>
      <c r="E244" s="33">
        <f>IFERROR(U115,0)</f>
        <v>0</v>
      </c>
      <c r="F244" s="33">
        <f>IFERROR([12]夏粮009大赔案!U24,0)</f>
        <v>0</v>
      </c>
      <c r="G244" s="33">
        <f>IFERROR([12]夏粮009大赔案!U63,0)</f>
        <v>0</v>
      </c>
      <c r="H244" s="32">
        <f>ROUND(IFERROR(U90*D244,0),2)</f>
        <v>128036681.25</v>
      </c>
      <c r="I244" s="33">
        <f>ROUND(IFERROR(U221*(SUM(D244:E244)),0),2)</f>
        <v>128036681.25</v>
      </c>
      <c r="J244" s="37">
        <f t="shared" si="265"/>
        <v>128036681.25</v>
      </c>
      <c r="K244" s="33">
        <f t="shared" si="246"/>
        <v>0</v>
      </c>
      <c r="L244" s="38">
        <f t="shared" si="247"/>
        <v>0</v>
      </c>
      <c r="M244" s="33">
        <f t="shared" si="248"/>
        <v>0</v>
      </c>
      <c r="N244" s="39">
        <f t="shared" si="249"/>
        <v>0</v>
      </c>
      <c r="O244" s="32">
        <f t="shared" si="250"/>
        <v>128036681.25</v>
      </c>
      <c r="P244" s="33">
        <f t="shared" si="250"/>
        <v>0</v>
      </c>
      <c r="Q244" s="43">
        <f t="shared" si="251"/>
        <v>0.593391949801726</v>
      </c>
      <c r="AT244" s="31">
        <v>202006</v>
      </c>
      <c r="AU244" s="32">
        <v>72637371.95</v>
      </c>
      <c r="AV244" s="33">
        <v>38458964.98</v>
      </c>
      <c r="AW244" s="33">
        <f>IFERROR(BM115,0)</f>
        <v>0</v>
      </c>
      <c r="AX244" s="33">
        <f>IFERROR([12]夏粮009大赔案!BE24,0)</f>
        <v>0</v>
      </c>
      <c r="AY244" s="33">
        <f>IFERROR([12]夏粮009大赔案!BE63,0)</f>
        <v>0</v>
      </c>
      <c r="AZ244" s="32">
        <f>ROUND(IFERROR(BM90*AV244,0),2)</f>
        <v>38458964.98</v>
      </c>
      <c r="BA244" s="33">
        <f>ROUND(IFERROR(BM221*(SUM(AV244:AW244)),0),2)</f>
        <v>38458964.98</v>
      </c>
      <c r="BB244" s="37">
        <f t="shared" si="266"/>
        <v>38458964.98</v>
      </c>
      <c r="BC244" s="33">
        <f t="shared" si="252"/>
        <v>0</v>
      </c>
      <c r="BD244" s="38">
        <f t="shared" si="253"/>
        <v>0</v>
      </c>
      <c r="BE244" s="33">
        <f t="shared" si="254"/>
        <v>0</v>
      </c>
      <c r="BF244" s="33">
        <f t="shared" si="255"/>
        <v>0</v>
      </c>
      <c r="BG244" s="32">
        <f t="shared" si="256"/>
        <v>38458964.98</v>
      </c>
      <c r="BH244" s="33">
        <f t="shared" si="257"/>
        <v>0</v>
      </c>
      <c r="BI244" s="43">
        <f t="shared" si="258"/>
        <v>0.529465259377408</v>
      </c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L244" s="31">
        <v>201906</v>
      </c>
      <c r="CM244" s="32">
        <v>0</v>
      </c>
      <c r="CN244" s="33">
        <f>IFERROR(DE23,0)</f>
        <v>0</v>
      </c>
      <c r="CO244" s="33">
        <f>IFERROR(DE115,0)</f>
        <v>0</v>
      </c>
      <c r="CP244" s="33">
        <f>IFERROR([12]夏粮009大赔案!CW24,0)</f>
        <v>0</v>
      </c>
      <c r="CQ244" s="33">
        <f>IFERROR([12]夏粮009大赔案!CW63,0)</f>
        <v>0</v>
      </c>
      <c r="CR244" s="32">
        <f>ROUND(IFERROR(DE90*CN244,0),2)</f>
        <v>0</v>
      </c>
      <c r="CS244" s="33">
        <f>ROUND(IFERROR(DE221*(SUM(CN244:CO244)),0),2)</f>
        <v>0</v>
      </c>
      <c r="CT244" s="37">
        <f t="shared" si="267"/>
        <v>0</v>
      </c>
      <c r="CU244" s="33">
        <f t="shared" si="259"/>
        <v>0</v>
      </c>
      <c r="CV244" s="38">
        <f t="shared" si="260"/>
        <v>0</v>
      </c>
      <c r="CW244" s="33">
        <f t="shared" si="261"/>
        <v>0</v>
      </c>
      <c r="CX244" s="33">
        <f t="shared" si="262"/>
        <v>0</v>
      </c>
      <c r="CY244" s="32">
        <f t="shared" si="263"/>
        <v>0</v>
      </c>
      <c r="CZ244" s="33">
        <f t="shared" si="263"/>
        <v>0</v>
      </c>
      <c r="DA244" s="43">
        <f t="shared" si="264"/>
        <v>0</v>
      </c>
    </row>
    <row r="245" ht="15" customHeight="1" outlineLevel="1" spans="2:105">
      <c r="B245" s="31">
        <v>202009</v>
      </c>
      <c r="C245" s="32">
        <v>14433051.97</v>
      </c>
      <c r="D245" s="33">
        <v>5056905.8</v>
      </c>
      <c r="E245" s="33">
        <f>IFERROR(T116,0)</f>
        <v>0</v>
      </c>
      <c r="F245" s="33">
        <f>IFERROR([12]夏粮009大赔案!T25,0)</f>
        <v>0</v>
      </c>
      <c r="G245" s="33">
        <f>IFERROR([12]夏粮009大赔案!T64,0)</f>
        <v>0</v>
      </c>
      <c r="H245" s="32">
        <f>ROUND(IFERROR(T90*D245,0),2)</f>
        <v>5056905.8</v>
      </c>
      <c r="I245" s="33">
        <f>ROUND(IFERROR(T221*(SUM(D245:E245)),0),2)</f>
        <v>5056905.8</v>
      </c>
      <c r="J245" s="37">
        <f t="shared" si="265"/>
        <v>5056905.8</v>
      </c>
      <c r="K245" s="33">
        <f t="shared" si="246"/>
        <v>0</v>
      </c>
      <c r="L245" s="38">
        <f t="shared" si="247"/>
        <v>0</v>
      </c>
      <c r="M245" s="33">
        <f t="shared" si="248"/>
        <v>0</v>
      </c>
      <c r="N245" s="39">
        <f t="shared" si="249"/>
        <v>0</v>
      </c>
      <c r="O245" s="32">
        <f t="shared" si="250"/>
        <v>5056905.8</v>
      </c>
      <c r="P245" s="33">
        <f t="shared" si="250"/>
        <v>0</v>
      </c>
      <c r="Q245" s="43">
        <f t="shared" si="251"/>
        <v>0.350369818560281</v>
      </c>
      <c r="AT245" s="31">
        <v>202009</v>
      </c>
      <c r="AU245" s="32">
        <v>4359630.44</v>
      </c>
      <c r="AV245" s="33">
        <v>1517071.65</v>
      </c>
      <c r="AW245" s="33">
        <f>IFERROR(BL116,0)</f>
        <v>0</v>
      </c>
      <c r="AX245" s="33">
        <f>IFERROR([12]夏粮009大赔案!BD25,0)</f>
        <v>0</v>
      </c>
      <c r="AY245" s="33">
        <f>IFERROR([12]夏粮009大赔案!BD64,0)</f>
        <v>0</v>
      </c>
      <c r="AZ245" s="32">
        <f>ROUND(IFERROR(BL90*AV245,0),2)</f>
        <v>1517071.65</v>
      </c>
      <c r="BA245" s="33">
        <f>ROUND(IFERROR(BL221*(SUM(AV245:AW245)),0),2)</f>
        <v>1517071.65</v>
      </c>
      <c r="BB245" s="37">
        <f t="shared" si="266"/>
        <v>1517071.65</v>
      </c>
      <c r="BC245" s="33">
        <f t="shared" si="252"/>
        <v>0</v>
      </c>
      <c r="BD245" s="38">
        <f t="shared" si="253"/>
        <v>0</v>
      </c>
      <c r="BE245" s="33">
        <f t="shared" si="254"/>
        <v>0</v>
      </c>
      <c r="BF245" s="33">
        <f t="shared" si="255"/>
        <v>0</v>
      </c>
      <c r="BG245" s="32">
        <f t="shared" si="256"/>
        <v>1517071.65</v>
      </c>
      <c r="BH245" s="33">
        <f t="shared" si="257"/>
        <v>0</v>
      </c>
      <c r="BI245" s="43">
        <f t="shared" si="258"/>
        <v>0.347981708743184</v>
      </c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L245" s="31">
        <v>201909</v>
      </c>
      <c r="CM245" s="32">
        <v>0</v>
      </c>
      <c r="CN245" s="33">
        <f>IFERROR(DD24,0)</f>
        <v>0</v>
      </c>
      <c r="CO245" s="33">
        <f>IFERROR(DD116,0)</f>
        <v>0</v>
      </c>
      <c r="CP245" s="33">
        <f>IFERROR([12]夏粮009大赔案!CV25,0)</f>
        <v>0</v>
      </c>
      <c r="CQ245" s="33">
        <f>IFERROR([12]夏粮009大赔案!CV64,0)</f>
        <v>0</v>
      </c>
      <c r="CR245" s="32">
        <f>ROUND(IFERROR(DD90*CN245,0),2)</f>
        <v>0</v>
      </c>
      <c r="CS245" s="33">
        <f>ROUND(IFERROR(DD221*(SUM(CN245:CO245)),0),2)</f>
        <v>0</v>
      </c>
      <c r="CT245" s="37">
        <f t="shared" si="267"/>
        <v>0</v>
      </c>
      <c r="CU245" s="33">
        <f t="shared" si="259"/>
        <v>0</v>
      </c>
      <c r="CV245" s="38">
        <f t="shared" si="260"/>
        <v>0</v>
      </c>
      <c r="CW245" s="33">
        <f t="shared" si="261"/>
        <v>0</v>
      </c>
      <c r="CX245" s="33">
        <f t="shared" si="262"/>
        <v>0</v>
      </c>
      <c r="CY245" s="32">
        <f t="shared" si="263"/>
        <v>0</v>
      </c>
      <c r="CZ245" s="33">
        <f t="shared" si="263"/>
        <v>0</v>
      </c>
      <c r="DA245" s="43">
        <f t="shared" si="264"/>
        <v>0</v>
      </c>
    </row>
    <row r="246" ht="15" customHeight="1" outlineLevel="1" spans="2:105">
      <c r="B246" s="31">
        <v>202012</v>
      </c>
      <c r="C246" s="32">
        <v>121054351.37</v>
      </c>
      <c r="D246" s="33">
        <v>806.24</v>
      </c>
      <c r="E246" s="33">
        <f>IFERROR(S117,0)</f>
        <v>0</v>
      </c>
      <c r="F246" s="33">
        <f>IFERROR([12]夏粮009大赔案!S26,0)</f>
        <v>0</v>
      </c>
      <c r="G246" s="33">
        <f>IFERROR([12]夏粮009大赔案!S65,0)</f>
        <v>0</v>
      </c>
      <c r="H246" s="32">
        <f>ROUND(IFERROR(S90*D246,0),2)</f>
        <v>806.24</v>
      </c>
      <c r="I246" s="33">
        <f>ROUND(IFERROR(S221*(SUM(D246:E246)),0),2)</f>
        <v>806.24</v>
      </c>
      <c r="J246" s="37">
        <f t="shared" si="265"/>
        <v>806.24</v>
      </c>
      <c r="K246" s="33">
        <f t="shared" si="246"/>
        <v>0</v>
      </c>
      <c r="L246" s="38">
        <f t="shared" si="247"/>
        <v>0</v>
      </c>
      <c r="M246" s="33">
        <f t="shared" si="248"/>
        <v>0</v>
      </c>
      <c r="N246" s="39">
        <f t="shared" si="249"/>
        <v>0</v>
      </c>
      <c r="O246" s="32">
        <f t="shared" si="250"/>
        <v>806.24</v>
      </c>
      <c r="P246" s="33">
        <f t="shared" si="250"/>
        <v>0</v>
      </c>
      <c r="Q246" s="43">
        <f t="shared" si="251"/>
        <v>6.66014885772875e-6</v>
      </c>
      <c r="AT246" s="31">
        <v>202012</v>
      </c>
      <c r="AU246" s="32">
        <v>-2144859.16</v>
      </c>
      <c r="AV246" s="33">
        <v>241.86</v>
      </c>
      <c r="AW246" s="33">
        <f>IFERROR(BK117,0)</f>
        <v>0</v>
      </c>
      <c r="AX246" s="33">
        <f>IFERROR([12]夏粮009大赔案!BC26,0)</f>
        <v>0</v>
      </c>
      <c r="AY246" s="33">
        <f>IFERROR([12]夏粮009大赔案!BC65,0)</f>
        <v>0</v>
      </c>
      <c r="AZ246" s="32">
        <f>ROUND(IFERROR(BK90*AV246,0),2)</f>
        <v>241.86</v>
      </c>
      <c r="BA246" s="33">
        <f>ROUND(IFERROR(BK221*(SUM(AV246:AW246)),0),2)</f>
        <v>241.86</v>
      </c>
      <c r="BB246" s="37">
        <f t="shared" si="266"/>
        <v>241.86</v>
      </c>
      <c r="BC246" s="33">
        <f t="shared" si="252"/>
        <v>0</v>
      </c>
      <c r="BD246" s="38">
        <f t="shared" si="253"/>
        <v>0</v>
      </c>
      <c r="BE246" s="33">
        <f t="shared" si="254"/>
        <v>0</v>
      </c>
      <c r="BF246" s="33">
        <f t="shared" si="255"/>
        <v>0</v>
      </c>
      <c r="BG246" s="32">
        <f t="shared" si="256"/>
        <v>241.86</v>
      </c>
      <c r="BH246" s="33">
        <f t="shared" si="257"/>
        <v>0</v>
      </c>
      <c r="BI246" s="43">
        <f t="shared" si="258"/>
        <v>-0.00011276264871396</v>
      </c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L246" s="31">
        <v>201912</v>
      </c>
      <c r="CM246" s="32">
        <v>0</v>
      </c>
      <c r="CN246" s="33">
        <f>IFERROR(DC25,0)</f>
        <v>0</v>
      </c>
      <c r="CO246" s="33">
        <f>IFERROR(DC117,0)</f>
        <v>0</v>
      </c>
      <c r="CP246" s="33">
        <f>IFERROR([12]夏粮009大赔案!CU26,0)</f>
        <v>0</v>
      </c>
      <c r="CQ246" s="33">
        <f>IFERROR([12]夏粮009大赔案!CU65,0)</f>
        <v>0</v>
      </c>
      <c r="CR246" s="32">
        <f>ROUND(IFERROR(DC90*CN246,0),2)</f>
        <v>0</v>
      </c>
      <c r="CS246" s="33">
        <f>ROUND(IFERROR(DC221*(SUM(CN246:CO246)),0),2)</f>
        <v>0</v>
      </c>
      <c r="CT246" s="37">
        <f t="shared" si="267"/>
        <v>0</v>
      </c>
      <c r="CU246" s="33">
        <f t="shared" si="259"/>
        <v>0</v>
      </c>
      <c r="CV246" s="38">
        <f t="shared" si="260"/>
        <v>0</v>
      </c>
      <c r="CW246" s="33">
        <f t="shared" si="261"/>
        <v>0</v>
      </c>
      <c r="CX246" s="33">
        <f t="shared" si="262"/>
        <v>0</v>
      </c>
      <c r="CY246" s="32">
        <f t="shared" si="263"/>
        <v>0</v>
      </c>
      <c r="CZ246" s="33">
        <f t="shared" si="263"/>
        <v>0</v>
      </c>
      <c r="DA246" s="43">
        <f t="shared" si="264"/>
        <v>0</v>
      </c>
    </row>
    <row r="247" ht="15" customHeight="1" outlineLevel="1" spans="2:105">
      <c r="B247" s="31">
        <v>202103</v>
      </c>
      <c r="C247" s="32">
        <v>302991269.2</v>
      </c>
      <c r="D247" s="33">
        <v>5203481.38</v>
      </c>
      <c r="E247" s="33">
        <f>IFERROR(R118,0)</f>
        <v>0</v>
      </c>
      <c r="F247" s="33">
        <f>IFERROR([12]夏粮009大赔案!R27,0)</f>
        <v>0</v>
      </c>
      <c r="G247" s="33">
        <f>IFERROR([12]夏粮009大赔案!R66,0)</f>
        <v>0</v>
      </c>
      <c r="H247" s="32">
        <f>ROUND(IFERROR(R90*D247,0),2)</f>
        <v>5203481.38</v>
      </c>
      <c r="I247" s="33">
        <f>ROUND(IFERROR(R221*(SUM(D247:E247)),0),2)</f>
        <v>5203481.38</v>
      </c>
      <c r="J247" s="37">
        <f t="shared" si="265"/>
        <v>5203481.38</v>
      </c>
      <c r="K247" s="33">
        <f t="shared" si="246"/>
        <v>0</v>
      </c>
      <c r="L247" s="38">
        <f t="shared" si="247"/>
        <v>0</v>
      </c>
      <c r="M247" s="33">
        <f t="shared" si="248"/>
        <v>0</v>
      </c>
      <c r="N247" s="39">
        <f t="shared" si="249"/>
        <v>0</v>
      </c>
      <c r="O247" s="32">
        <f t="shared" si="250"/>
        <v>5203481.38</v>
      </c>
      <c r="P247" s="33">
        <f t="shared" si="250"/>
        <v>0</v>
      </c>
      <c r="Q247" s="43">
        <f t="shared" si="251"/>
        <v>0.0171737007265555</v>
      </c>
      <c r="AT247" s="31">
        <v>202103</v>
      </c>
      <c r="AU247" s="32">
        <v>-562697.96</v>
      </c>
      <c r="AV247" s="33">
        <v>0</v>
      </c>
      <c r="AW247" s="33">
        <f>IFERROR(BJ118,0)</f>
        <v>0</v>
      </c>
      <c r="AX247" s="33">
        <f>IFERROR([12]夏粮009大赔案!BB27,0)</f>
        <v>0</v>
      </c>
      <c r="AY247" s="33">
        <f>IFERROR([12]夏粮009大赔案!BB66,0)</f>
        <v>0</v>
      </c>
      <c r="AZ247" s="32">
        <f>ROUND(IFERROR(BJ90*AV247,0),2)</f>
        <v>0</v>
      </c>
      <c r="BA247" s="33">
        <f>ROUND(IFERROR(BJ221*(SUM(AV247:AW247)),0),2)</f>
        <v>0</v>
      </c>
      <c r="BB247" s="37">
        <f t="shared" si="266"/>
        <v>0</v>
      </c>
      <c r="BC247" s="33">
        <f t="shared" si="252"/>
        <v>0</v>
      </c>
      <c r="BD247" s="38">
        <f t="shared" si="253"/>
        <v>0</v>
      </c>
      <c r="BE247" s="33">
        <f t="shared" si="254"/>
        <v>0</v>
      </c>
      <c r="BF247" s="33">
        <f t="shared" si="255"/>
        <v>0</v>
      </c>
      <c r="BG247" s="32">
        <f t="shared" si="256"/>
        <v>0</v>
      </c>
      <c r="BH247" s="33">
        <f t="shared" si="257"/>
        <v>0</v>
      </c>
      <c r="BI247" s="43">
        <f t="shared" si="258"/>
        <v>0</v>
      </c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L247" s="31">
        <v>202003</v>
      </c>
      <c r="CM247" s="32">
        <v>118845576.8</v>
      </c>
      <c r="CN247" s="33">
        <f>IFERROR(DB26,0)</f>
        <v>0</v>
      </c>
      <c r="CO247" s="33">
        <f>IFERROR(DB118,0)</f>
        <v>0</v>
      </c>
      <c r="CP247" s="33">
        <f>IFERROR([12]夏粮009大赔案!CT27,0)</f>
        <v>0</v>
      </c>
      <c r="CQ247" s="33">
        <f>IFERROR([12]夏粮009大赔案!CT66,0)</f>
        <v>0</v>
      </c>
      <c r="CR247" s="32">
        <f>ROUND(IFERROR(DB90*CN247,0),2)</f>
        <v>0</v>
      </c>
      <c r="CS247" s="33">
        <f>ROUND(IFERROR(DB221*(SUM(CN247:CO247)),0),2)</f>
        <v>0</v>
      </c>
      <c r="CT247" s="37">
        <f t="shared" si="267"/>
        <v>0</v>
      </c>
      <c r="CU247" s="33">
        <f t="shared" si="259"/>
        <v>0</v>
      </c>
      <c r="CV247" s="38">
        <f t="shared" si="260"/>
        <v>0</v>
      </c>
      <c r="CW247" s="33">
        <f t="shared" si="261"/>
        <v>0</v>
      </c>
      <c r="CX247" s="33">
        <f t="shared" si="262"/>
        <v>0</v>
      </c>
      <c r="CY247" s="32">
        <f t="shared" si="263"/>
        <v>0</v>
      </c>
      <c r="CZ247" s="33">
        <f t="shared" si="263"/>
        <v>0</v>
      </c>
      <c r="DA247" s="43">
        <f t="shared" si="264"/>
        <v>0</v>
      </c>
    </row>
    <row r="248" ht="15" customHeight="1" outlineLevel="1" spans="2:105">
      <c r="B248" s="31">
        <v>202106</v>
      </c>
      <c r="C248" s="32">
        <v>243681865.32</v>
      </c>
      <c r="D248" s="33">
        <v>206471136.17</v>
      </c>
      <c r="E248" s="33">
        <f>IFERROR(Q119,0)</f>
        <v>0</v>
      </c>
      <c r="F248" s="33">
        <f>IFERROR([12]夏粮009大赔案!Q28,0)</f>
        <v>0</v>
      </c>
      <c r="G248" s="33">
        <f>IFERROR([12]夏粮009大赔案!Q67,0)</f>
        <v>0</v>
      </c>
      <c r="H248" s="32">
        <f>ROUND(IFERROR(Q90*D248,0),2)</f>
        <v>206471136.17</v>
      </c>
      <c r="I248" s="33">
        <f>ROUND(IFERROR(Q221*(SUM(D248:E248)),0),2)</f>
        <v>206471136.17</v>
      </c>
      <c r="J248" s="37">
        <f t="shared" si="265"/>
        <v>206471136.17</v>
      </c>
      <c r="K248" s="33">
        <f t="shared" si="246"/>
        <v>0</v>
      </c>
      <c r="L248" s="38">
        <f t="shared" si="247"/>
        <v>0</v>
      </c>
      <c r="M248" s="33">
        <f t="shared" si="248"/>
        <v>0</v>
      </c>
      <c r="N248" s="39">
        <f t="shared" si="249"/>
        <v>0</v>
      </c>
      <c r="O248" s="32">
        <f t="shared" si="250"/>
        <v>206471136.17</v>
      </c>
      <c r="P248" s="33">
        <f t="shared" si="250"/>
        <v>0</v>
      </c>
      <c r="Q248" s="43">
        <f t="shared" si="251"/>
        <v>0.847297914019431</v>
      </c>
      <c r="AT248" s="31">
        <v>202106</v>
      </c>
      <c r="AU248" s="32">
        <v>4129143.3</v>
      </c>
      <c r="AV248" s="33">
        <v>607314.35</v>
      </c>
      <c r="AW248" s="33">
        <f>IFERROR(BI119,0)</f>
        <v>0</v>
      </c>
      <c r="AX248" s="33">
        <f>IFERROR([12]夏粮009大赔案!BA28,0)</f>
        <v>0</v>
      </c>
      <c r="AY248" s="33">
        <f>IFERROR([12]夏粮009大赔案!BA67,0)</f>
        <v>0</v>
      </c>
      <c r="AZ248" s="32">
        <f>ROUND(IFERROR(BI90*AV248,0),2)</f>
        <v>607314.35</v>
      </c>
      <c r="BA248" s="33">
        <f>ROUND(IFERROR(BI221*(SUM(AV248:AW248)),0),2)</f>
        <v>607314.35</v>
      </c>
      <c r="BB248" s="37">
        <f t="shared" si="266"/>
        <v>607314.35</v>
      </c>
      <c r="BC248" s="33">
        <f t="shared" si="252"/>
        <v>0</v>
      </c>
      <c r="BD248" s="38">
        <f t="shared" si="253"/>
        <v>0</v>
      </c>
      <c r="BE248" s="33">
        <f t="shared" si="254"/>
        <v>0</v>
      </c>
      <c r="BF248" s="33">
        <f t="shared" si="255"/>
        <v>0</v>
      </c>
      <c r="BG248" s="32">
        <f t="shared" si="256"/>
        <v>607314.35</v>
      </c>
      <c r="BH248" s="33">
        <f t="shared" si="257"/>
        <v>0</v>
      </c>
      <c r="BI248" s="43">
        <f t="shared" si="258"/>
        <v>0.147079988723085</v>
      </c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L248" s="31">
        <v>202006</v>
      </c>
      <c r="CM248" s="32">
        <v>72637371.95</v>
      </c>
      <c r="CN248" s="33">
        <f>IFERROR(DA27,0)</f>
        <v>0</v>
      </c>
      <c r="CO248" s="33">
        <f>IFERROR(DA119,0)</f>
        <v>0</v>
      </c>
      <c r="CP248" s="33">
        <f>IFERROR([12]夏粮009大赔案!CS28,0)</f>
        <v>0</v>
      </c>
      <c r="CQ248" s="33">
        <f>IFERROR([12]夏粮009大赔案!CS67,0)</f>
        <v>0</v>
      </c>
      <c r="CR248" s="32">
        <f>ROUND(IFERROR(DA90*CN248,0),2)</f>
        <v>0</v>
      </c>
      <c r="CS248" s="33">
        <f>ROUND(IFERROR(DA221*(SUM(CN248:CO248)),0),2)</f>
        <v>0</v>
      </c>
      <c r="CT248" s="37">
        <f t="shared" si="267"/>
        <v>0</v>
      </c>
      <c r="CU248" s="33">
        <f t="shared" si="259"/>
        <v>0</v>
      </c>
      <c r="CV248" s="38">
        <f t="shared" si="260"/>
        <v>0</v>
      </c>
      <c r="CW248" s="33">
        <f t="shared" si="261"/>
        <v>0</v>
      </c>
      <c r="CX248" s="33">
        <f t="shared" si="262"/>
        <v>0</v>
      </c>
      <c r="CY248" s="32">
        <f t="shared" si="263"/>
        <v>0</v>
      </c>
      <c r="CZ248" s="33">
        <f t="shared" si="263"/>
        <v>0</v>
      </c>
      <c r="DA248" s="43">
        <f t="shared" si="264"/>
        <v>0</v>
      </c>
    </row>
    <row r="249" ht="15" customHeight="1" outlineLevel="1" spans="2:105">
      <c r="B249" s="31">
        <v>202109</v>
      </c>
      <c r="C249" s="32">
        <v>3574048.7</v>
      </c>
      <c r="D249" s="33">
        <v>6310103.92</v>
      </c>
      <c r="E249" s="33">
        <f>IFERROR(P120,0)</f>
        <v>0</v>
      </c>
      <c r="F249" s="33">
        <f>IFERROR([12]夏粮009大赔案!P29,0)</f>
        <v>0</v>
      </c>
      <c r="G249" s="33">
        <f>IFERROR([12]夏粮009大赔案!P68,0)</f>
        <v>0</v>
      </c>
      <c r="H249" s="32">
        <f>ROUND(IFERROR(P90*D249,0),2)</f>
        <v>6310103.92</v>
      </c>
      <c r="I249" s="33">
        <f>ROUND(IFERROR(P221*(SUM(D249:E249)),0),2)</f>
        <v>6310103.92</v>
      </c>
      <c r="J249" s="37">
        <f t="shared" si="265"/>
        <v>6310103.92</v>
      </c>
      <c r="K249" s="33">
        <f t="shared" si="246"/>
        <v>0</v>
      </c>
      <c r="L249" s="38">
        <f t="shared" si="247"/>
        <v>0</v>
      </c>
      <c r="M249" s="33">
        <f t="shared" si="248"/>
        <v>0</v>
      </c>
      <c r="N249" s="39">
        <f t="shared" si="249"/>
        <v>0</v>
      </c>
      <c r="O249" s="32">
        <f t="shared" si="250"/>
        <v>6310103.92</v>
      </c>
      <c r="P249" s="33">
        <f t="shared" si="250"/>
        <v>0</v>
      </c>
      <c r="Q249" s="43">
        <f t="shared" si="251"/>
        <v>1.76553383841692</v>
      </c>
      <c r="AT249" s="31">
        <v>202109</v>
      </c>
      <c r="AU249" s="32">
        <v>2197626.05</v>
      </c>
      <c r="AV249" s="33">
        <v>1262020.86</v>
      </c>
      <c r="AW249" s="33">
        <f>IFERROR(BH120,0)</f>
        <v>0</v>
      </c>
      <c r="AX249" s="33">
        <f>IFERROR([12]夏粮009大赔案!AZ29,0)</f>
        <v>0</v>
      </c>
      <c r="AY249" s="33">
        <f>IFERROR([12]夏粮009大赔案!AZ68,0)</f>
        <v>0</v>
      </c>
      <c r="AZ249" s="32">
        <f>ROUND(IFERROR(BH90*AV249,0),2)</f>
        <v>1262020.86</v>
      </c>
      <c r="BA249" s="33">
        <f>ROUND(IFERROR(BH221*(SUM(AV249:AW249)),0),2)</f>
        <v>1262020.86</v>
      </c>
      <c r="BB249" s="37">
        <f t="shared" si="266"/>
        <v>1262020.86</v>
      </c>
      <c r="BC249" s="33">
        <f t="shared" si="252"/>
        <v>0</v>
      </c>
      <c r="BD249" s="38">
        <f t="shared" si="253"/>
        <v>0</v>
      </c>
      <c r="BE249" s="33">
        <f t="shared" si="254"/>
        <v>0</v>
      </c>
      <c r="BF249" s="33">
        <f t="shared" si="255"/>
        <v>0</v>
      </c>
      <c r="BG249" s="32">
        <f t="shared" si="256"/>
        <v>1262020.86</v>
      </c>
      <c r="BH249" s="33">
        <f t="shared" si="257"/>
        <v>0</v>
      </c>
      <c r="BI249" s="43">
        <f t="shared" si="258"/>
        <v>0.574265517101966</v>
      </c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L249" s="31">
        <v>202009</v>
      </c>
      <c r="CM249" s="32">
        <v>4359630.44</v>
      </c>
      <c r="CN249" s="33">
        <f>IFERROR(CZ28,0)</f>
        <v>0</v>
      </c>
      <c r="CO249" s="33">
        <f>IFERROR(CZ120,0)</f>
        <v>0</v>
      </c>
      <c r="CP249" s="33">
        <f>IFERROR([12]夏粮009大赔案!CR29,0)</f>
        <v>0</v>
      </c>
      <c r="CQ249" s="33">
        <f>IFERROR([12]夏粮009大赔案!CR68,0)</f>
        <v>0</v>
      </c>
      <c r="CR249" s="32">
        <f>ROUND(IFERROR(CZ90*CN249,0),2)</f>
        <v>0</v>
      </c>
      <c r="CS249" s="33">
        <f>ROUND(IFERROR(CZ221*(SUM(CN249:CO249)),0),2)</f>
        <v>0</v>
      </c>
      <c r="CT249" s="37">
        <f t="shared" si="267"/>
        <v>0</v>
      </c>
      <c r="CU249" s="33">
        <f t="shared" si="259"/>
        <v>0</v>
      </c>
      <c r="CV249" s="38">
        <f t="shared" si="260"/>
        <v>0</v>
      </c>
      <c r="CW249" s="33">
        <f t="shared" si="261"/>
        <v>0</v>
      </c>
      <c r="CX249" s="33">
        <f t="shared" si="262"/>
        <v>0</v>
      </c>
      <c r="CY249" s="32">
        <f t="shared" si="263"/>
        <v>0</v>
      </c>
      <c r="CZ249" s="33">
        <f t="shared" si="263"/>
        <v>0</v>
      </c>
      <c r="DA249" s="43">
        <f t="shared" si="264"/>
        <v>0</v>
      </c>
    </row>
    <row r="250" ht="15" customHeight="1" outlineLevel="1" spans="2:105">
      <c r="B250" s="31">
        <v>202112</v>
      </c>
      <c r="C250" s="32">
        <v>115948440.74</v>
      </c>
      <c r="D250" s="33">
        <v>4034.71</v>
      </c>
      <c r="E250" s="33">
        <f>IFERROR(O121,0)</f>
        <v>0</v>
      </c>
      <c r="F250" s="33">
        <f>IFERROR([12]夏粮009大赔案!O30,0)</f>
        <v>0</v>
      </c>
      <c r="G250" s="33">
        <f>IFERROR([12]夏粮009大赔案!O69,0)</f>
        <v>0</v>
      </c>
      <c r="H250" s="32">
        <f>ROUND(IFERROR(O90*D250,0),2)</f>
        <v>4034.71</v>
      </c>
      <c r="I250" s="33">
        <f>ROUND(IFERROR(O221*(SUM(D250:E250)),0),2)</f>
        <v>4034.71</v>
      </c>
      <c r="J250" s="37">
        <f t="shared" si="265"/>
        <v>4034.71</v>
      </c>
      <c r="K250" s="33">
        <f t="shared" si="246"/>
        <v>0</v>
      </c>
      <c r="L250" s="38">
        <f t="shared" si="247"/>
        <v>0</v>
      </c>
      <c r="M250" s="33">
        <f t="shared" si="248"/>
        <v>0</v>
      </c>
      <c r="N250" s="39">
        <f t="shared" si="249"/>
        <v>0</v>
      </c>
      <c r="O250" s="32">
        <f t="shared" si="250"/>
        <v>4034.71</v>
      </c>
      <c r="P250" s="33">
        <f t="shared" si="250"/>
        <v>0</v>
      </c>
      <c r="Q250" s="43">
        <f t="shared" si="251"/>
        <v>3.47974494029405e-5</v>
      </c>
      <c r="AT250" s="31">
        <v>202112</v>
      </c>
      <c r="AU250" s="32">
        <v>28444907.91</v>
      </c>
      <c r="AV250" s="33">
        <v>806.95</v>
      </c>
      <c r="AW250" s="33">
        <f>IFERROR(BG121,0)</f>
        <v>0</v>
      </c>
      <c r="AX250" s="33">
        <f>IFERROR([12]夏粮009大赔案!AY30,0)</f>
        <v>0</v>
      </c>
      <c r="AY250" s="33">
        <f>IFERROR([12]夏粮009大赔案!AY69,0)</f>
        <v>0</v>
      </c>
      <c r="AZ250" s="32">
        <f>ROUND(IFERROR(BG90*AV250,0),2)</f>
        <v>806.95</v>
      </c>
      <c r="BA250" s="33">
        <f>ROUND(IFERROR(BG221*(SUM(AV250:AW250)),0),2)</f>
        <v>806.95</v>
      </c>
      <c r="BB250" s="37">
        <f t="shared" si="266"/>
        <v>806.95</v>
      </c>
      <c r="BC250" s="33">
        <f t="shared" si="252"/>
        <v>0</v>
      </c>
      <c r="BD250" s="38">
        <f t="shared" si="253"/>
        <v>0</v>
      </c>
      <c r="BE250" s="33">
        <f t="shared" si="254"/>
        <v>0</v>
      </c>
      <c r="BF250" s="33">
        <f t="shared" si="255"/>
        <v>0</v>
      </c>
      <c r="BG250" s="32">
        <f t="shared" si="256"/>
        <v>806.95</v>
      </c>
      <c r="BH250" s="33">
        <f t="shared" si="257"/>
        <v>0</v>
      </c>
      <c r="BI250" s="43">
        <f t="shared" si="258"/>
        <v>2.83688737032723e-5</v>
      </c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L250" s="31">
        <v>202012</v>
      </c>
      <c r="CM250" s="32">
        <v>-2144859.16</v>
      </c>
      <c r="CN250" s="33">
        <f>IFERROR(CY29,0)</f>
        <v>0</v>
      </c>
      <c r="CO250" s="33">
        <f>IFERROR(CY121,0)</f>
        <v>0</v>
      </c>
      <c r="CP250" s="33">
        <f>IFERROR([12]夏粮009大赔案!CQ30,0)</f>
        <v>0</v>
      </c>
      <c r="CQ250" s="33">
        <f>IFERROR([12]夏粮009大赔案!CQ69,0)</f>
        <v>0</v>
      </c>
      <c r="CR250" s="32">
        <f>ROUND(IFERROR(CY90*CN250,0),2)</f>
        <v>0</v>
      </c>
      <c r="CS250" s="33">
        <f>ROUND(IFERROR(CY221*(SUM(CN250:CO250)),0),2)</f>
        <v>0</v>
      </c>
      <c r="CT250" s="37">
        <f t="shared" si="267"/>
        <v>0</v>
      </c>
      <c r="CU250" s="33">
        <f t="shared" si="259"/>
        <v>0</v>
      </c>
      <c r="CV250" s="38">
        <f t="shared" si="260"/>
        <v>0</v>
      </c>
      <c r="CW250" s="33">
        <f t="shared" si="261"/>
        <v>0</v>
      </c>
      <c r="CX250" s="33">
        <f t="shared" si="262"/>
        <v>0</v>
      </c>
      <c r="CY250" s="32">
        <f t="shared" si="263"/>
        <v>0</v>
      </c>
      <c r="CZ250" s="33">
        <f t="shared" si="263"/>
        <v>0</v>
      </c>
      <c r="DA250" s="43">
        <f t="shared" si="264"/>
        <v>0</v>
      </c>
    </row>
    <row r="251" ht="15" customHeight="1" outlineLevel="1" spans="2:105">
      <c r="B251" s="31">
        <v>202203</v>
      </c>
      <c r="C251" s="32">
        <v>619972249.99</v>
      </c>
      <c r="D251" s="33">
        <v>954810.88</v>
      </c>
      <c r="E251" s="33">
        <f>IFERROR(N122,0)</f>
        <v>0</v>
      </c>
      <c r="F251" s="33">
        <f>IFERROR([12]夏粮009大赔案!N31,0)</f>
        <v>0</v>
      </c>
      <c r="G251" s="33">
        <f>IFERROR([12]夏粮009大赔案!N70,0)</f>
        <v>0</v>
      </c>
      <c r="H251" s="32">
        <f>ROUND(IFERROR(N90*D251,0),2)</f>
        <v>954810.88</v>
      </c>
      <c r="I251" s="33">
        <f>ROUND(IFERROR(N221*(SUM(D251:E251)),0),2)</f>
        <v>954810.88</v>
      </c>
      <c r="J251" s="37">
        <f t="shared" si="265"/>
        <v>954810.88</v>
      </c>
      <c r="K251" s="33">
        <f t="shared" si="246"/>
        <v>0</v>
      </c>
      <c r="L251" s="38">
        <f t="shared" si="247"/>
        <v>0</v>
      </c>
      <c r="M251" s="33">
        <f t="shared" si="248"/>
        <v>0</v>
      </c>
      <c r="N251" s="39">
        <f t="shared" si="249"/>
        <v>0</v>
      </c>
      <c r="O251" s="32">
        <f t="shared" si="250"/>
        <v>954810.88</v>
      </c>
      <c r="P251" s="33">
        <f t="shared" si="250"/>
        <v>0</v>
      </c>
      <c r="Q251" s="43">
        <f t="shared" si="251"/>
        <v>0.00154008647970196</v>
      </c>
      <c r="AT251" s="31">
        <v>202203</v>
      </c>
      <c r="AU251" s="32">
        <v>125645699.01</v>
      </c>
      <c r="AV251" s="33">
        <v>190962.18</v>
      </c>
      <c r="AW251" s="33">
        <f>IFERROR(BF122,0)</f>
        <v>0</v>
      </c>
      <c r="AX251" s="33">
        <f>IFERROR([12]夏粮009大赔案!AX31,0)</f>
        <v>0</v>
      </c>
      <c r="AY251" s="33">
        <f>IFERROR([12]夏粮009大赔案!AX70,0)</f>
        <v>0</v>
      </c>
      <c r="AZ251" s="32">
        <f>ROUND(IFERROR(BF90*AV251,0),2)</f>
        <v>190962.18</v>
      </c>
      <c r="BA251" s="33">
        <f>ROUND(IFERROR(BF221*(SUM(AV251:AW251)),0),2)</f>
        <v>190962.18</v>
      </c>
      <c r="BB251" s="37">
        <f t="shared" si="266"/>
        <v>190962.18</v>
      </c>
      <c r="BC251" s="33">
        <f t="shared" si="252"/>
        <v>0</v>
      </c>
      <c r="BD251" s="38">
        <f t="shared" si="253"/>
        <v>0</v>
      </c>
      <c r="BE251" s="33">
        <f t="shared" si="254"/>
        <v>0</v>
      </c>
      <c r="BF251" s="33">
        <f t="shared" si="255"/>
        <v>0</v>
      </c>
      <c r="BG251" s="32">
        <f t="shared" si="256"/>
        <v>190962.18</v>
      </c>
      <c r="BH251" s="33">
        <f t="shared" si="257"/>
        <v>0</v>
      </c>
      <c r="BI251" s="43">
        <f t="shared" si="258"/>
        <v>0.00151984653278742</v>
      </c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L251" s="31">
        <v>202103</v>
      </c>
      <c r="CM251" s="32">
        <v>-562697.96</v>
      </c>
      <c r="CN251" s="33">
        <f>IFERROR(CX30,0)</f>
        <v>0</v>
      </c>
      <c r="CO251" s="33">
        <f>IFERROR(CX122,0)</f>
        <v>0</v>
      </c>
      <c r="CP251" s="33">
        <f>IFERROR([12]夏粮009大赔案!CP31,0)</f>
        <v>0</v>
      </c>
      <c r="CQ251" s="33">
        <f>IFERROR([12]夏粮009大赔案!CP70,0)</f>
        <v>0</v>
      </c>
      <c r="CR251" s="32">
        <f>ROUND(IFERROR(CX90*CN251,0),2)</f>
        <v>0</v>
      </c>
      <c r="CS251" s="33">
        <f>ROUND(IFERROR(CX221*(SUM(CN251:CO251)),0),2)</f>
        <v>0</v>
      </c>
      <c r="CT251" s="37">
        <f t="shared" si="267"/>
        <v>0</v>
      </c>
      <c r="CU251" s="33">
        <f t="shared" si="259"/>
        <v>0</v>
      </c>
      <c r="CV251" s="38">
        <f t="shared" si="260"/>
        <v>0</v>
      </c>
      <c r="CW251" s="33">
        <f t="shared" si="261"/>
        <v>0</v>
      </c>
      <c r="CX251" s="33">
        <f t="shared" si="262"/>
        <v>0</v>
      </c>
      <c r="CY251" s="32">
        <f t="shared" si="263"/>
        <v>0</v>
      </c>
      <c r="CZ251" s="33">
        <f t="shared" si="263"/>
        <v>0</v>
      </c>
      <c r="DA251" s="43">
        <f t="shared" si="264"/>
        <v>0</v>
      </c>
    </row>
    <row r="252" ht="15" customHeight="1" outlineLevel="1" spans="2:105">
      <c r="B252" s="31">
        <v>202206</v>
      </c>
      <c r="C252" s="32">
        <v>413230239.06</v>
      </c>
      <c r="D252" s="33">
        <v>329896396.58</v>
      </c>
      <c r="E252" s="33">
        <f>IFERROR(M123,0)</f>
        <v>0</v>
      </c>
      <c r="F252" s="33">
        <f>IFERROR([12]夏粮009大赔案!M32,0)</f>
        <v>0</v>
      </c>
      <c r="G252" s="33">
        <f>IFERROR([12]夏粮009大赔案!M71,0)</f>
        <v>0</v>
      </c>
      <c r="H252" s="32">
        <f>ROUND(IFERROR(M90*D252,0),2)</f>
        <v>329896396.58</v>
      </c>
      <c r="I252" s="33">
        <f>ROUND(IFERROR(M221*(SUM(D252:E252)),0),2)</f>
        <v>329896396.58</v>
      </c>
      <c r="J252" s="37">
        <f t="shared" si="265"/>
        <v>329896396.58</v>
      </c>
      <c r="K252" s="33">
        <f t="shared" si="246"/>
        <v>0</v>
      </c>
      <c r="L252" s="38">
        <f t="shared" si="247"/>
        <v>0</v>
      </c>
      <c r="M252" s="33">
        <f t="shared" si="248"/>
        <v>0</v>
      </c>
      <c r="N252" s="39">
        <f t="shared" si="249"/>
        <v>0</v>
      </c>
      <c r="O252" s="32">
        <f t="shared" si="250"/>
        <v>329896396.58</v>
      </c>
      <c r="P252" s="33">
        <f t="shared" si="250"/>
        <v>0</v>
      </c>
      <c r="Q252" s="43">
        <f t="shared" si="251"/>
        <v>0.79833556549597</v>
      </c>
      <c r="AT252" s="31">
        <v>202206</v>
      </c>
      <c r="AU252" s="32">
        <v>84517843.84</v>
      </c>
      <c r="AV252" s="33">
        <v>66077834.79</v>
      </c>
      <c r="AW252" s="33">
        <f>IFERROR(BE123,0)</f>
        <v>0</v>
      </c>
      <c r="AX252" s="33">
        <f>IFERROR([12]夏粮009大赔案!AW32,0)</f>
        <v>0</v>
      </c>
      <c r="AY252" s="33">
        <f>IFERROR([12]夏粮009大赔案!AW71,0)</f>
        <v>0</v>
      </c>
      <c r="AZ252" s="32">
        <f>ROUND(IFERROR(BE90*AV252,0),2)</f>
        <v>66077834.79</v>
      </c>
      <c r="BA252" s="33">
        <f>ROUND(IFERROR(BE221*(SUM(AV252:AW252)),0),2)</f>
        <v>66077834.79</v>
      </c>
      <c r="BB252" s="37">
        <f t="shared" si="266"/>
        <v>66077834.79</v>
      </c>
      <c r="BC252" s="33">
        <f t="shared" si="252"/>
        <v>0</v>
      </c>
      <c r="BD252" s="38">
        <f t="shared" si="253"/>
        <v>0</v>
      </c>
      <c r="BE252" s="33">
        <f t="shared" si="254"/>
        <v>0</v>
      </c>
      <c r="BF252" s="33">
        <f t="shared" si="255"/>
        <v>0</v>
      </c>
      <c r="BG252" s="32">
        <f t="shared" si="256"/>
        <v>66077834.79</v>
      </c>
      <c r="BH252" s="33">
        <f t="shared" si="257"/>
        <v>0</v>
      </c>
      <c r="BI252" s="43">
        <f t="shared" si="258"/>
        <v>0.781821113599294</v>
      </c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L252" s="31">
        <v>202106</v>
      </c>
      <c r="CM252" s="32">
        <v>4129143.3</v>
      </c>
      <c r="CN252" s="33">
        <f>IFERROR(CW31,0)</f>
        <v>0</v>
      </c>
      <c r="CO252" s="33">
        <f>IFERROR(CW123,0)</f>
        <v>0</v>
      </c>
      <c r="CP252" s="33">
        <f>IFERROR([12]夏粮009大赔案!CO32,0)</f>
        <v>0</v>
      </c>
      <c r="CQ252" s="33">
        <f>IFERROR([12]夏粮009大赔案!CO71,0)</f>
        <v>0</v>
      </c>
      <c r="CR252" s="32">
        <f>ROUND(IFERROR(CW90*CN252,0),2)</f>
        <v>0</v>
      </c>
      <c r="CS252" s="33">
        <f>ROUND(IFERROR(CW221*(SUM(CN252:CO252)),0),2)</f>
        <v>0</v>
      </c>
      <c r="CT252" s="37">
        <f t="shared" si="267"/>
        <v>0</v>
      </c>
      <c r="CU252" s="33">
        <f t="shared" si="259"/>
        <v>0</v>
      </c>
      <c r="CV252" s="38">
        <f t="shared" si="260"/>
        <v>0</v>
      </c>
      <c r="CW252" s="33">
        <f t="shared" si="261"/>
        <v>0</v>
      </c>
      <c r="CX252" s="33">
        <f t="shared" si="262"/>
        <v>0</v>
      </c>
      <c r="CY252" s="32">
        <f t="shared" si="263"/>
        <v>0</v>
      </c>
      <c r="CZ252" s="33">
        <f t="shared" si="263"/>
        <v>0</v>
      </c>
      <c r="DA252" s="43">
        <f t="shared" si="264"/>
        <v>0</v>
      </c>
    </row>
    <row r="253" ht="15" customHeight="1" outlineLevel="1" spans="2:105">
      <c r="B253" s="31">
        <v>202209</v>
      </c>
      <c r="C253" s="32">
        <v>-22821649.1</v>
      </c>
      <c r="D253" s="33">
        <v>362019.61</v>
      </c>
      <c r="E253" s="33">
        <f>IFERROR(L124,0)</f>
        <v>0</v>
      </c>
      <c r="F253" s="33">
        <f>IFERROR([12]夏粮009大赔案!L33,0)</f>
        <v>0</v>
      </c>
      <c r="G253" s="33">
        <f>IFERROR([12]夏粮009大赔案!L72,0)</f>
        <v>0</v>
      </c>
      <c r="H253" s="32">
        <f>ROUND(IFERROR(L90*D253,0),2)</f>
        <v>362019.61</v>
      </c>
      <c r="I253" s="33">
        <f>ROUND(IFERROR(L221*(SUM(D253:E253)),0),2)</f>
        <v>362019.61</v>
      </c>
      <c r="J253" s="37">
        <f t="shared" si="265"/>
        <v>362019.61</v>
      </c>
      <c r="K253" s="33">
        <f t="shared" si="246"/>
        <v>0</v>
      </c>
      <c r="L253" s="38">
        <f t="shared" si="247"/>
        <v>0</v>
      </c>
      <c r="M253" s="33">
        <f t="shared" si="248"/>
        <v>0</v>
      </c>
      <c r="N253" s="39">
        <f t="shared" si="249"/>
        <v>0</v>
      </c>
      <c r="O253" s="32">
        <f t="shared" si="250"/>
        <v>362019.61</v>
      </c>
      <c r="P253" s="33">
        <f t="shared" si="250"/>
        <v>0</v>
      </c>
      <c r="Q253" s="43">
        <f t="shared" si="251"/>
        <v>-0.0158629908125263</v>
      </c>
      <c r="AT253" s="31">
        <v>202209</v>
      </c>
      <c r="AU253" s="32">
        <v>-4291118.35</v>
      </c>
      <c r="AV253" s="33">
        <v>72403.95</v>
      </c>
      <c r="AW253" s="33">
        <f>IFERROR(BD124,0)</f>
        <v>0</v>
      </c>
      <c r="AX253" s="33">
        <f>IFERROR([12]夏粮009大赔案!AV33,0)</f>
        <v>0</v>
      </c>
      <c r="AY253" s="33">
        <f>IFERROR([12]夏粮009大赔案!AV72,0)</f>
        <v>0</v>
      </c>
      <c r="AZ253" s="32">
        <f>ROUND(IFERROR(BD90*AV253,0),2)</f>
        <v>72403.95</v>
      </c>
      <c r="BA253" s="33">
        <f>ROUND(IFERROR(BD221*(SUM(AV253:AW253)),0),2)</f>
        <v>72403.95</v>
      </c>
      <c r="BB253" s="37">
        <f t="shared" si="266"/>
        <v>72403.95</v>
      </c>
      <c r="BC253" s="33">
        <f t="shared" si="252"/>
        <v>0</v>
      </c>
      <c r="BD253" s="38">
        <f t="shared" si="253"/>
        <v>0</v>
      </c>
      <c r="BE253" s="33">
        <f t="shared" si="254"/>
        <v>0</v>
      </c>
      <c r="BF253" s="33">
        <f t="shared" si="255"/>
        <v>0</v>
      </c>
      <c r="BG253" s="32">
        <f t="shared" si="256"/>
        <v>72403.95</v>
      </c>
      <c r="BH253" s="33">
        <f t="shared" si="257"/>
        <v>0</v>
      </c>
      <c r="BI253" s="43">
        <f t="shared" si="258"/>
        <v>-0.0168729790451946</v>
      </c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L253" s="31">
        <v>202109</v>
      </c>
      <c r="CM253" s="32">
        <v>2197626.05</v>
      </c>
      <c r="CN253" s="33">
        <f>IFERROR(CV32,0)</f>
        <v>0</v>
      </c>
      <c r="CO253" s="33">
        <f>IFERROR(CV124,0)</f>
        <v>0</v>
      </c>
      <c r="CP253" s="33">
        <f>IFERROR([12]夏粮009大赔案!CN33,0)</f>
        <v>0</v>
      </c>
      <c r="CQ253" s="33">
        <f>IFERROR([12]夏粮009大赔案!CN72,0)</f>
        <v>0</v>
      </c>
      <c r="CR253" s="32">
        <f>ROUND(IFERROR(CV90*CN253,0),2)</f>
        <v>0</v>
      </c>
      <c r="CS253" s="33">
        <f>ROUND(IFERROR(CV221*(SUM(CN253:CO253)),0),2)</f>
        <v>0</v>
      </c>
      <c r="CT253" s="37">
        <f t="shared" si="267"/>
        <v>0</v>
      </c>
      <c r="CU253" s="33">
        <f t="shared" si="259"/>
        <v>0</v>
      </c>
      <c r="CV253" s="38">
        <f t="shared" si="260"/>
        <v>0</v>
      </c>
      <c r="CW253" s="33">
        <f t="shared" si="261"/>
        <v>0</v>
      </c>
      <c r="CX253" s="33">
        <f t="shared" si="262"/>
        <v>0</v>
      </c>
      <c r="CY253" s="32">
        <f t="shared" si="263"/>
        <v>0</v>
      </c>
      <c r="CZ253" s="33">
        <f t="shared" si="263"/>
        <v>0</v>
      </c>
      <c r="DA253" s="43">
        <f t="shared" si="264"/>
        <v>0</v>
      </c>
    </row>
    <row r="254" ht="15" customHeight="1" outlineLevel="1" spans="2:105">
      <c r="B254" s="31">
        <v>202212</v>
      </c>
      <c r="C254" s="32">
        <v>-1634895.23</v>
      </c>
      <c r="D254" s="33">
        <v>0</v>
      </c>
      <c r="E254" s="33">
        <f>IFERROR(K125,0)</f>
        <v>0</v>
      </c>
      <c r="F254" s="33">
        <f>IFERROR([12]夏粮009大赔案!K34,0)</f>
        <v>0</v>
      </c>
      <c r="G254" s="33">
        <f>IFERROR([12]夏粮009大赔案!K73,0)</f>
        <v>0</v>
      </c>
      <c r="H254" s="32">
        <f>ROUND(IFERROR(K90*D254,0),2)</f>
        <v>0</v>
      </c>
      <c r="I254" s="33">
        <f>ROUND(IFERROR(K221*(SUM(D254:E254)),0),2)</f>
        <v>0</v>
      </c>
      <c r="J254" s="37">
        <f t="shared" si="265"/>
        <v>0</v>
      </c>
      <c r="K254" s="33">
        <f t="shared" si="246"/>
        <v>0</v>
      </c>
      <c r="L254" s="38">
        <f t="shared" si="247"/>
        <v>0</v>
      </c>
      <c r="M254" s="33">
        <f t="shared" si="248"/>
        <v>0</v>
      </c>
      <c r="N254" s="39">
        <f t="shared" si="249"/>
        <v>0</v>
      </c>
      <c r="O254" s="32">
        <f t="shared" si="250"/>
        <v>0</v>
      </c>
      <c r="P254" s="33">
        <f t="shared" si="250"/>
        <v>0</v>
      </c>
      <c r="Q254" s="43">
        <f t="shared" si="251"/>
        <v>0</v>
      </c>
      <c r="AT254" s="31">
        <v>202212</v>
      </c>
      <c r="AU254" s="32">
        <v>17935.79</v>
      </c>
      <c r="AV254" s="33">
        <v>0</v>
      </c>
      <c r="AW254" s="33">
        <f>IFERROR(BC125,0)</f>
        <v>0</v>
      </c>
      <c r="AX254" s="33">
        <f>IFERROR([12]夏粮009大赔案!AU34,0)</f>
        <v>0</v>
      </c>
      <c r="AY254" s="33">
        <f>IFERROR([12]夏粮009大赔案!AU73,0)</f>
        <v>0</v>
      </c>
      <c r="AZ254" s="32">
        <f>ROUND(IFERROR(BC90*AV254,0),2)</f>
        <v>0</v>
      </c>
      <c r="BA254" s="33">
        <f>ROUND(IFERROR(BC221*(SUM(AV254:AW254)),0),2)</f>
        <v>0</v>
      </c>
      <c r="BB254" s="37">
        <f t="shared" si="266"/>
        <v>0</v>
      </c>
      <c r="BC254" s="33">
        <f t="shared" si="252"/>
        <v>0</v>
      </c>
      <c r="BD254" s="38">
        <f t="shared" si="253"/>
        <v>0</v>
      </c>
      <c r="BE254" s="33">
        <f t="shared" si="254"/>
        <v>0</v>
      </c>
      <c r="BF254" s="33">
        <f t="shared" si="255"/>
        <v>0</v>
      </c>
      <c r="BG254" s="32">
        <f t="shared" si="256"/>
        <v>0</v>
      </c>
      <c r="BH254" s="33">
        <f t="shared" si="257"/>
        <v>0</v>
      </c>
      <c r="BI254" s="43">
        <f t="shared" si="258"/>
        <v>0</v>
      </c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L254" s="31">
        <v>202112</v>
      </c>
      <c r="CM254" s="32">
        <v>28444907.91</v>
      </c>
      <c r="CN254" s="33">
        <f>IFERROR(CU33,0)</f>
        <v>0</v>
      </c>
      <c r="CO254" s="33">
        <f>IFERROR(CU125,0)</f>
        <v>0</v>
      </c>
      <c r="CP254" s="33">
        <f>IFERROR([12]夏粮009大赔案!CM34,0)</f>
        <v>0</v>
      </c>
      <c r="CQ254" s="33">
        <f>IFERROR([12]夏粮009大赔案!CM73,0)</f>
        <v>0</v>
      </c>
      <c r="CR254" s="32">
        <f>ROUND(IFERROR(CU90*CN254,0),2)</f>
        <v>0</v>
      </c>
      <c r="CS254" s="33">
        <f>ROUND(IFERROR(CU221*(SUM(CN254:CO254)),0),2)</f>
        <v>0</v>
      </c>
      <c r="CT254" s="37">
        <f t="shared" si="267"/>
        <v>0</v>
      </c>
      <c r="CU254" s="33">
        <f t="shared" si="259"/>
        <v>0</v>
      </c>
      <c r="CV254" s="38">
        <f t="shared" si="260"/>
        <v>0</v>
      </c>
      <c r="CW254" s="33">
        <f t="shared" si="261"/>
        <v>0</v>
      </c>
      <c r="CX254" s="33">
        <f t="shared" si="262"/>
        <v>0</v>
      </c>
      <c r="CY254" s="32">
        <f t="shared" si="263"/>
        <v>0</v>
      </c>
      <c r="CZ254" s="33">
        <f t="shared" si="263"/>
        <v>0</v>
      </c>
      <c r="DA254" s="43">
        <f t="shared" si="264"/>
        <v>0</v>
      </c>
    </row>
    <row r="255" ht="15" customHeight="1" outlineLevel="1" spans="2:105">
      <c r="B255" s="31">
        <v>202303</v>
      </c>
      <c r="C255" s="32">
        <v>419300017.9</v>
      </c>
      <c r="D255" s="33">
        <v>5750511.32</v>
      </c>
      <c r="E255" s="33">
        <f>IFERROR(J126,0)</f>
        <v>0</v>
      </c>
      <c r="F255" s="33">
        <f>IFERROR([12]夏粮009大赔案!J35,0)</f>
        <v>0</v>
      </c>
      <c r="G255" s="33">
        <f>IFERROR([12]夏粮009大赔案!J74,0)</f>
        <v>0</v>
      </c>
      <c r="H255" s="32">
        <f>ROUND(IFERROR(J90*D255,0),2)</f>
        <v>5750511.32</v>
      </c>
      <c r="I255" s="33">
        <f>ROUND(IFERROR(J221*(SUM(D255:E255)),0),2)</f>
        <v>5808160.2</v>
      </c>
      <c r="J255" s="37">
        <f t="shared" si="265"/>
        <v>5808160.2</v>
      </c>
      <c r="K255" s="33">
        <f t="shared" si="246"/>
        <v>57648.88</v>
      </c>
      <c r="L255" s="38">
        <f t="shared" si="247"/>
        <v>0</v>
      </c>
      <c r="M255" s="33">
        <f t="shared" si="248"/>
        <v>0</v>
      </c>
      <c r="N255" s="39">
        <f t="shared" si="249"/>
        <v>0</v>
      </c>
      <c r="O255" s="32">
        <f t="shared" si="250"/>
        <v>5808160.2</v>
      </c>
      <c r="P255" s="33">
        <f t="shared" si="250"/>
        <v>57648.88</v>
      </c>
      <c r="Q255" s="43">
        <f t="shared" si="251"/>
        <v>0.0138520389984462</v>
      </c>
      <c r="AT255" s="31">
        <v>202303</v>
      </c>
      <c r="AU255" s="32">
        <v>84023773.79</v>
      </c>
      <c r="AV255" s="33">
        <v>1150102.24</v>
      </c>
      <c r="AW255" s="33">
        <f>IFERROR(BB126,0)</f>
        <v>0</v>
      </c>
      <c r="AX255" s="33">
        <f>IFERROR([12]夏粮009大赔案!AT35,0)</f>
        <v>0</v>
      </c>
      <c r="AY255" s="33">
        <f>IFERROR([12]夏粮009大赔案!AT74,0)</f>
        <v>0</v>
      </c>
      <c r="AZ255" s="32">
        <f>ROUND(IFERROR(BB90*AV255,0),2)</f>
        <v>1150102.24</v>
      </c>
      <c r="BA255" s="33">
        <f>ROUND(IFERROR(BB221*(SUM(AV255:AW255)),0),2)</f>
        <v>1161632.01</v>
      </c>
      <c r="BB255" s="37">
        <f t="shared" si="266"/>
        <v>1161632.01</v>
      </c>
      <c r="BC255" s="33">
        <f t="shared" si="252"/>
        <v>11529.77</v>
      </c>
      <c r="BD255" s="38">
        <f t="shared" si="253"/>
        <v>0</v>
      </c>
      <c r="BE255" s="33">
        <f t="shared" si="254"/>
        <v>0</v>
      </c>
      <c r="BF255" s="33">
        <f t="shared" si="255"/>
        <v>0</v>
      </c>
      <c r="BG255" s="32">
        <f t="shared" si="256"/>
        <v>1161632.01</v>
      </c>
      <c r="BH255" s="33">
        <f t="shared" si="257"/>
        <v>11529.77</v>
      </c>
      <c r="BI255" s="43">
        <f t="shared" si="258"/>
        <v>0.0138250397191545</v>
      </c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L255" s="31">
        <v>202203</v>
      </c>
      <c r="CM255" s="32">
        <v>125645699.01</v>
      </c>
      <c r="CN255" s="33">
        <f>IFERROR(CT34,0)</f>
        <v>0</v>
      </c>
      <c r="CO255" s="33">
        <f>IFERROR(CT126,0)</f>
        <v>0</v>
      </c>
      <c r="CP255" s="33">
        <f>IFERROR([12]夏粮009大赔案!CL35,0)</f>
        <v>0</v>
      </c>
      <c r="CQ255" s="33">
        <f>IFERROR([12]夏粮009大赔案!CL74,0)</f>
        <v>0</v>
      </c>
      <c r="CR255" s="32">
        <f>ROUND(IFERROR(CT90*CN255,0),2)</f>
        <v>0</v>
      </c>
      <c r="CS255" s="33">
        <f>ROUND(IFERROR(CT221*(SUM(CN255:CO255)),0),2)</f>
        <v>0</v>
      </c>
      <c r="CT255" s="37">
        <f t="shared" si="267"/>
        <v>0</v>
      </c>
      <c r="CU255" s="33">
        <f t="shared" si="259"/>
        <v>0</v>
      </c>
      <c r="CV255" s="38">
        <f t="shared" si="260"/>
        <v>0</v>
      </c>
      <c r="CW255" s="33">
        <f t="shared" si="261"/>
        <v>0</v>
      </c>
      <c r="CX255" s="33">
        <f t="shared" si="262"/>
        <v>0</v>
      </c>
      <c r="CY255" s="32">
        <f t="shared" si="263"/>
        <v>0</v>
      </c>
      <c r="CZ255" s="33">
        <f t="shared" si="263"/>
        <v>0</v>
      </c>
      <c r="DA255" s="43">
        <f t="shared" si="264"/>
        <v>0</v>
      </c>
    </row>
    <row r="256" ht="15" customHeight="1" outlineLevel="1" spans="2:105">
      <c r="B256" s="31">
        <v>202306</v>
      </c>
      <c r="C256" s="32">
        <v>894975675.9</v>
      </c>
      <c r="D256" s="33">
        <v>1215473944.25</v>
      </c>
      <c r="E256" s="33">
        <f>IFERROR(I127,0)</f>
        <v>0</v>
      </c>
      <c r="F256" s="33">
        <f>IFERROR([12]夏粮009大赔案!I36,0)</f>
        <v>0</v>
      </c>
      <c r="G256" s="33">
        <f>IFERROR([12]夏粮009大赔案!I75,0)</f>
        <v>0</v>
      </c>
      <c r="H256" s="32">
        <f>ROUND(IFERROR(I90*D256,0),2)</f>
        <v>1215473944.25</v>
      </c>
      <c r="I256" s="33">
        <f>ROUND(IFERROR(I221*(SUM(D256:E256)),0),2)</f>
        <v>1236252684.03</v>
      </c>
      <c r="J256" s="37">
        <f t="shared" si="265"/>
        <v>1236252684.03</v>
      </c>
      <c r="K256" s="33">
        <f t="shared" si="246"/>
        <v>20778739.78</v>
      </c>
      <c r="L256" s="38">
        <f t="shared" si="247"/>
        <v>0</v>
      </c>
      <c r="M256" s="33">
        <f t="shared" si="248"/>
        <v>0</v>
      </c>
      <c r="N256" s="39">
        <f t="shared" si="249"/>
        <v>0</v>
      </c>
      <c r="O256" s="32">
        <f t="shared" si="250"/>
        <v>1236252684.03</v>
      </c>
      <c r="P256" s="33">
        <f t="shared" si="250"/>
        <v>20778739.78</v>
      </c>
      <c r="Q256" s="43">
        <f t="shared" si="251"/>
        <v>1.38132545645646</v>
      </c>
      <c r="AT256" s="31">
        <v>202306</v>
      </c>
      <c r="AU256" s="32">
        <v>178996136.56</v>
      </c>
      <c r="AV256" s="33">
        <v>243094787.97</v>
      </c>
      <c r="AW256" s="33">
        <f>IFERROR(BA127,0)</f>
        <v>0</v>
      </c>
      <c r="AX256" s="33">
        <f>IFERROR([12]夏粮009大赔案!AS36,0)</f>
        <v>0</v>
      </c>
      <c r="AY256" s="33">
        <f>IFERROR([12]夏粮009大赔案!AS75,0)</f>
        <v>0</v>
      </c>
      <c r="AZ256" s="32">
        <f>ROUND(IFERROR(BA90*AV256,0),2)</f>
        <v>243094787.97</v>
      </c>
      <c r="BA256" s="33">
        <f>ROUND(IFERROR(BA221*(SUM(AV256:AW256)),0),2)</f>
        <v>247250535.91</v>
      </c>
      <c r="BB256" s="37">
        <f t="shared" si="266"/>
        <v>247250535.91</v>
      </c>
      <c r="BC256" s="33">
        <f t="shared" si="252"/>
        <v>4155747.94</v>
      </c>
      <c r="BD256" s="38">
        <f t="shared" si="253"/>
        <v>0</v>
      </c>
      <c r="BE256" s="33">
        <f t="shared" si="254"/>
        <v>0</v>
      </c>
      <c r="BF256" s="33">
        <f t="shared" si="255"/>
        <v>0</v>
      </c>
      <c r="BG256" s="32">
        <f t="shared" si="256"/>
        <v>247250535.91</v>
      </c>
      <c r="BH256" s="33">
        <f t="shared" si="257"/>
        <v>4155747.94</v>
      </c>
      <c r="BI256" s="43">
        <f t="shared" si="258"/>
        <v>1.38131772373266</v>
      </c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L256" s="31">
        <v>202206</v>
      </c>
      <c r="CM256" s="32">
        <v>84517843.84</v>
      </c>
      <c r="CN256" s="33">
        <f>IFERROR(CS35,0)</f>
        <v>0</v>
      </c>
      <c r="CO256" s="33">
        <f>IFERROR(CS127,0)</f>
        <v>0</v>
      </c>
      <c r="CP256" s="33">
        <f>IFERROR([12]夏粮009大赔案!CK36,0)</f>
        <v>0</v>
      </c>
      <c r="CQ256" s="33">
        <f>IFERROR([12]夏粮009大赔案!CK75,0)</f>
        <v>0</v>
      </c>
      <c r="CR256" s="32">
        <f>ROUND(IFERROR(CS90*CN256,0),2)</f>
        <v>0</v>
      </c>
      <c r="CS256" s="33">
        <f>ROUND(IFERROR(CS221*(SUM(CN256:CO256)),0),2)</f>
        <v>0</v>
      </c>
      <c r="CT256" s="37">
        <f t="shared" si="267"/>
        <v>0</v>
      </c>
      <c r="CU256" s="33">
        <f t="shared" si="259"/>
        <v>0</v>
      </c>
      <c r="CV256" s="38">
        <f t="shared" si="260"/>
        <v>0</v>
      </c>
      <c r="CW256" s="33">
        <f t="shared" si="261"/>
        <v>0</v>
      </c>
      <c r="CX256" s="33">
        <f t="shared" si="262"/>
        <v>0</v>
      </c>
      <c r="CY256" s="32">
        <f t="shared" si="263"/>
        <v>0</v>
      </c>
      <c r="CZ256" s="33">
        <f t="shared" si="263"/>
        <v>0</v>
      </c>
      <c r="DA256" s="43">
        <f t="shared" si="264"/>
        <v>0</v>
      </c>
    </row>
    <row r="257" ht="15" customHeight="1" outlineLevel="1" spans="2:105">
      <c r="B257" s="31">
        <v>202309</v>
      </c>
      <c r="C257" s="32">
        <v>-37574959.56</v>
      </c>
      <c r="D257" s="33">
        <v>772010</v>
      </c>
      <c r="E257" s="33">
        <f>IFERROR(H128,0)</f>
        <v>0</v>
      </c>
      <c r="F257" s="33">
        <f>IFERROR([12]夏粮009大赔案!H37,0)</f>
        <v>0</v>
      </c>
      <c r="G257" s="33">
        <f>IFERROR([12]夏粮009大赔案!H76,0)</f>
        <v>0</v>
      </c>
      <c r="H257" s="32">
        <f>ROUND(IFERROR(H90*D257,0),2)</f>
        <v>775870.05</v>
      </c>
      <c r="I257" s="33">
        <f>ROUND(IFERROR(H221*(SUM(D257:E257)),0),2)</f>
        <v>789133.68</v>
      </c>
      <c r="J257" s="37">
        <f t="shared" si="265"/>
        <v>789133.68</v>
      </c>
      <c r="K257" s="33">
        <f t="shared" si="246"/>
        <v>17123.68</v>
      </c>
      <c r="L257" s="38">
        <f t="shared" si="247"/>
        <v>0</v>
      </c>
      <c r="M257" s="33">
        <f t="shared" si="248"/>
        <v>0</v>
      </c>
      <c r="N257" s="39">
        <f t="shared" si="249"/>
        <v>0</v>
      </c>
      <c r="O257" s="32">
        <f t="shared" si="250"/>
        <v>789133.68</v>
      </c>
      <c r="P257" s="33">
        <f t="shared" si="250"/>
        <v>17123.68</v>
      </c>
      <c r="Q257" s="43">
        <f t="shared" si="251"/>
        <v>-0.0210015842795494</v>
      </c>
      <c r="AT257" s="31">
        <v>202309</v>
      </c>
      <c r="AU257" s="32">
        <v>-7515008.36</v>
      </c>
      <c r="AV257" s="33">
        <v>154402</v>
      </c>
      <c r="AW257" s="33">
        <f>IFERROR(AZ128,0)</f>
        <v>0</v>
      </c>
      <c r="AX257" s="33">
        <f>IFERROR([12]夏粮009大赔案!AR37,0)</f>
        <v>0</v>
      </c>
      <c r="AY257" s="33">
        <f>IFERROR([12]夏粮009大赔案!AR76,0)</f>
        <v>0</v>
      </c>
      <c r="AZ257" s="32">
        <f>ROUND(IFERROR(AZ90*AV257,0),2)</f>
        <v>154402</v>
      </c>
      <c r="BA257" s="33">
        <f>ROUND(IFERROR(AZ221*(SUM(AV257:AW257)),0),2)</f>
        <v>157512.65</v>
      </c>
      <c r="BB257" s="37">
        <f t="shared" si="266"/>
        <v>157512.65</v>
      </c>
      <c r="BC257" s="33">
        <f t="shared" si="252"/>
        <v>3110.65</v>
      </c>
      <c r="BD257" s="38">
        <f t="shared" si="253"/>
        <v>0</v>
      </c>
      <c r="BE257" s="33">
        <f t="shared" si="254"/>
        <v>0</v>
      </c>
      <c r="BF257" s="33">
        <f t="shared" si="255"/>
        <v>0</v>
      </c>
      <c r="BG257" s="32">
        <f t="shared" si="256"/>
        <v>157512.65</v>
      </c>
      <c r="BH257" s="33">
        <f t="shared" si="257"/>
        <v>3110.65</v>
      </c>
      <c r="BI257" s="43">
        <f t="shared" si="258"/>
        <v>-0.0209597438159071</v>
      </c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L257" s="31">
        <v>202209</v>
      </c>
      <c r="CM257" s="32">
        <v>-4291118.35</v>
      </c>
      <c r="CN257" s="33">
        <f>IFERROR(CR36,0)</f>
        <v>0</v>
      </c>
      <c r="CO257" s="33">
        <f>IFERROR(CR128,0)</f>
        <v>0</v>
      </c>
      <c r="CP257" s="33">
        <f>IFERROR([12]夏粮009大赔案!CJ37,0)</f>
        <v>0</v>
      </c>
      <c r="CQ257" s="33">
        <f>IFERROR([12]夏粮009大赔案!CJ76,0)</f>
        <v>0</v>
      </c>
      <c r="CR257" s="32">
        <f>ROUND(IFERROR(CR90*CN257,0),2)</f>
        <v>0</v>
      </c>
      <c r="CS257" s="33">
        <f>ROUND(IFERROR(CR221*(SUM(CN257:CO257)),0),2)</f>
        <v>0</v>
      </c>
      <c r="CT257" s="37">
        <f t="shared" si="267"/>
        <v>0</v>
      </c>
      <c r="CU257" s="33">
        <f t="shared" si="259"/>
        <v>0</v>
      </c>
      <c r="CV257" s="38">
        <f t="shared" si="260"/>
        <v>0</v>
      </c>
      <c r="CW257" s="33">
        <f t="shared" si="261"/>
        <v>0</v>
      </c>
      <c r="CX257" s="33">
        <f t="shared" si="262"/>
        <v>0</v>
      </c>
      <c r="CY257" s="32">
        <f t="shared" si="263"/>
        <v>0</v>
      </c>
      <c r="CZ257" s="33">
        <f t="shared" si="263"/>
        <v>0</v>
      </c>
      <c r="DA257" s="43">
        <f t="shared" si="264"/>
        <v>0</v>
      </c>
    </row>
    <row r="258" ht="15" customHeight="1" outlineLevel="1" spans="2:105">
      <c r="B258" s="31">
        <v>202312</v>
      </c>
      <c r="C258" s="32">
        <v>-833492.49</v>
      </c>
      <c r="D258" s="33">
        <v>0</v>
      </c>
      <c r="E258" s="33">
        <f>IFERROR(G129,0)</f>
        <v>0</v>
      </c>
      <c r="F258" s="33">
        <f>IFERROR([12]夏粮009大赔案!G38,0)</f>
        <v>0</v>
      </c>
      <c r="G258" s="33">
        <f>IFERROR([12]夏粮009大赔案!G77,0)</f>
        <v>0</v>
      </c>
      <c r="H258" s="32">
        <f>ROUND(IFERROR(G90*D258,0),2)</f>
        <v>0</v>
      </c>
      <c r="I258" s="33">
        <f>ROUND(IFERROR(G221*(SUM(D258:E258)),0),2)</f>
        <v>0</v>
      </c>
      <c r="J258" s="37">
        <f t="shared" si="265"/>
        <v>0</v>
      </c>
      <c r="K258" s="33">
        <f t="shared" si="246"/>
        <v>0</v>
      </c>
      <c r="L258" s="38">
        <f t="shared" si="247"/>
        <v>0</v>
      </c>
      <c r="M258" s="33">
        <f t="shared" si="248"/>
        <v>0</v>
      </c>
      <c r="N258" s="39">
        <f t="shared" si="249"/>
        <v>0</v>
      </c>
      <c r="O258" s="32">
        <f t="shared" si="250"/>
        <v>0</v>
      </c>
      <c r="P258" s="33">
        <f t="shared" si="250"/>
        <v>0</v>
      </c>
      <c r="Q258" s="43">
        <f t="shared" si="251"/>
        <v>0</v>
      </c>
      <c r="AT258" s="31">
        <v>202312</v>
      </c>
      <c r="AU258" s="32">
        <v>-8810.32</v>
      </c>
      <c r="AV258" s="33">
        <v>0</v>
      </c>
      <c r="AW258" s="33">
        <f>IFERROR(AY129,0)</f>
        <v>0</v>
      </c>
      <c r="AX258" s="33">
        <f>IFERROR([12]夏粮009大赔案!AQ38,0)</f>
        <v>0</v>
      </c>
      <c r="AY258" s="33">
        <f>IFERROR([12]夏粮009大赔案!AQ77,0)</f>
        <v>0</v>
      </c>
      <c r="AZ258" s="32">
        <f>ROUND(IFERROR(AY90*AV258,0),2)</f>
        <v>0</v>
      </c>
      <c r="BA258" s="33">
        <f>ROUND(IFERROR(AY221*(SUM(AV258:AW258)),0),2)</f>
        <v>0</v>
      </c>
      <c r="BB258" s="37">
        <f t="shared" si="266"/>
        <v>0</v>
      </c>
      <c r="BC258" s="33">
        <f t="shared" si="252"/>
        <v>0</v>
      </c>
      <c r="BD258" s="38">
        <f t="shared" si="253"/>
        <v>0</v>
      </c>
      <c r="BE258" s="33">
        <f t="shared" si="254"/>
        <v>0</v>
      </c>
      <c r="BF258" s="33">
        <f t="shared" si="255"/>
        <v>0</v>
      </c>
      <c r="BG258" s="32">
        <f t="shared" si="256"/>
        <v>0</v>
      </c>
      <c r="BH258" s="33">
        <f t="shared" si="257"/>
        <v>0</v>
      </c>
      <c r="BI258" s="43">
        <f t="shared" si="258"/>
        <v>0</v>
      </c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L258" s="31">
        <v>202212</v>
      </c>
      <c r="CM258" s="32">
        <v>17935.79</v>
      </c>
      <c r="CN258" s="33">
        <f>IFERROR(CQ37,0)</f>
        <v>0</v>
      </c>
      <c r="CO258" s="33">
        <f>IFERROR(CQ129,0)</f>
        <v>0</v>
      </c>
      <c r="CP258" s="33">
        <f>IFERROR([12]夏粮009大赔案!CI38,0)</f>
        <v>0</v>
      </c>
      <c r="CQ258" s="33">
        <f>IFERROR([12]夏粮009大赔案!CI77,0)</f>
        <v>0</v>
      </c>
      <c r="CR258" s="32">
        <f>ROUND(IFERROR(CQ90*CN258,0),2)</f>
        <v>0</v>
      </c>
      <c r="CS258" s="33">
        <f>ROUND(IFERROR(CQ221*(SUM(CN258:CO258)),0),2)</f>
        <v>0</v>
      </c>
      <c r="CT258" s="37">
        <f t="shared" si="267"/>
        <v>0</v>
      </c>
      <c r="CU258" s="33">
        <f t="shared" si="259"/>
        <v>0</v>
      </c>
      <c r="CV258" s="38">
        <f t="shared" si="260"/>
        <v>0</v>
      </c>
      <c r="CW258" s="33">
        <f t="shared" si="261"/>
        <v>0</v>
      </c>
      <c r="CX258" s="33">
        <f t="shared" si="262"/>
        <v>0</v>
      </c>
      <c r="CY258" s="32">
        <f t="shared" si="263"/>
        <v>0</v>
      </c>
      <c r="CZ258" s="33">
        <f t="shared" si="263"/>
        <v>0</v>
      </c>
      <c r="DA258" s="43">
        <f t="shared" si="264"/>
        <v>0</v>
      </c>
    </row>
    <row r="259" ht="15" customHeight="1" outlineLevel="1" spans="2:105">
      <c r="B259" s="31">
        <v>202403</v>
      </c>
      <c r="C259" s="32">
        <v>455075182.31</v>
      </c>
      <c r="D259" s="33">
        <v>2119529.07</v>
      </c>
      <c r="E259" s="33">
        <f>IFERROR(F130,0)</f>
        <v>0</v>
      </c>
      <c r="F259" s="33">
        <f>IFERROR([12]夏粮009大赔案!F39,0)</f>
        <v>0</v>
      </c>
      <c r="G259" s="33">
        <f>IFERROR([12]夏粮009大赔案!F78,0)</f>
        <v>0</v>
      </c>
      <c r="H259" s="32">
        <f>ROUND(IFERROR(F90*D259,0),2)</f>
        <v>2162185.12</v>
      </c>
      <c r="I259" s="33">
        <f>ROUND(IFERROR(F221*(SUM(D259:E259)),0),2)</f>
        <v>2231537.85</v>
      </c>
      <c r="J259" s="37">
        <f t="shared" si="265"/>
        <v>2231537.85</v>
      </c>
      <c r="K259" s="33">
        <f t="shared" si="246"/>
        <v>112008.78</v>
      </c>
      <c r="L259" s="38">
        <f t="shared" si="247"/>
        <v>0</v>
      </c>
      <c r="M259" s="33">
        <f t="shared" si="248"/>
        <v>0</v>
      </c>
      <c r="N259" s="39">
        <f t="shared" si="249"/>
        <v>0</v>
      </c>
      <c r="O259" s="32">
        <f t="shared" si="250"/>
        <v>2231537.85</v>
      </c>
      <c r="P259" s="33">
        <f t="shared" si="250"/>
        <v>112008.78</v>
      </c>
      <c r="Q259" s="43">
        <f t="shared" si="251"/>
        <v>0.00490366852939008</v>
      </c>
      <c r="AT259" s="31">
        <v>202403</v>
      </c>
      <c r="AU259" s="32">
        <v>68404779.56</v>
      </c>
      <c r="AV259" s="33">
        <v>317929.36</v>
      </c>
      <c r="AW259" s="33">
        <f>IFERROR(AX130,0)</f>
        <v>0</v>
      </c>
      <c r="AX259" s="33">
        <f>IFERROR([12]夏粮009大赔案!AP39,0)</f>
        <v>202303</v>
      </c>
      <c r="AY259" s="33">
        <f>IFERROR([12]夏粮009大赔案!AP78,0)</f>
        <v>202303</v>
      </c>
      <c r="AZ259" s="32">
        <f>ROUND(IFERROR(AX90*AV259,0),2)</f>
        <v>321116.6</v>
      </c>
      <c r="BA259" s="33">
        <f>ROUND(IFERROR(AX221*(SUM(AV259:AW259)),0),2)</f>
        <v>334064.55</v>
      </c>
      <c r="BB259" s="37">
        <f t="shared" si="266"/>
        <v>334064.55</v>
      </c>
      <c r="BC259" s="33">
        <f t="shared" si="252"/>
        <v>16135.19</v>
      </c>
      <c r="BD259" s="38">
        <f t="shared" si="253"/>
        <v>0</v>
      </c>
      <c r="BE259" s="33">
        <f t="shared" si="254"/>
        <v>0</v>
      </c>
      <c r="BF259" s="33">
        <f t="shared" si="255"/>
        <v>-404606</v>
      </c>
      <c r="BG259" s="32">
        <f t="shared" si="256"/>
        <v>334064.55</v>
      </c>
      <c r="BH259" s="33">
        <f t="shared" si="257"/>
        <v>-388470.81</v>
      </c>
      <c r="BI259" s="43">
        <f t="shared" si="258"/>
        <v>0.00488364339668665</v>
      </c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L259" s="31">
        <v>202303</v>
      </c>
      <c r="CM259" s="32">
        <v>84023773.79</v>
      </c>
      <c r="CN259" s="33">
        <f>IFERROR(CP38,0)</f>
        <v>0</v>
      </c>
      <c r="CO259" s="33">
        <f>IFERROR(CP130,0)</f>
        <v>0</v>
      </c>
      <c r="CP259" s="33">
        <f>IFERROR([12]夏粮009大赔案!CH39,0)</f>
        <v>0</v>
      </c>
      <c r="CQ259" s="33">
        <f>IFERROR([12]夏粮009大赔案!CH78,0)</f>
        <v>0</v>
      </c>
      <c r="CR259" s="32">
        <f>ROUND(IFERROR(CP90*CN259,0),2)</f>
        <v>0</v>
      </c>
      <c r="CS259" s="33">
        <f>ROUND(IFERROR(CP221*(SUM(CN259:CO259)),0),2)</f>
        <v>0</v>
      </c>
      <c r="CT259" s="37">
        <f t="shared" si="267"/>
        <v>0</v>
      </c>
      <c r="CU259" s="33">
        <f t="shared" si="259"/>
        <v>0</v>
      </c>
      <c r="CV259" s="38">
        <f t="shared" si="260"/>
        <v>0</v>
      </c>
      <c r="CW259" s="33">
        <f t="shared" si="261"/>
        <v>0</v>
      </c>
      <c r="CX259" s="33">
        <f t="shared" si="262"/>
        <v>0</v>
      </c>
      <c r="CY259" s="32">
        <f t="shared" si="263"/>
        <v>0</v>
      </c>
      <c r="CZ259" s="33">
        <f t="shared" si="263"/>
        <v>0</v>
      </c>
      <c r="DA259" s="43">
        <f t="shared" si="264"/>
        <v>0</v>
      </c>
    </row>
    <row r="260" ht="15" customHeight="1" outlineLevel="1" spans="2:105">
      <c r="B260" s="31">
        <v>202406</v>
      </c>
      <c r="C260" s="32">
        <v>894748043.05</v>
      </c>
      <c r="D260" s="33">
        <v>685014726.48</v>
      </c>
      <c r="E260" s="33">
        <f>IFERROR(E131,0)</f>
        <v>5523.6</v>
      </c>
      <c r="F260" s="33">
        <f>IFERROR([12]夏粮009大赔案!E40,0)</f>
        <v>0</v>
      </c>
      <c r="G260" s="33">
        <f>IFERROR([12]夏粮009大赔案!E79,0)</f>
        <v>0</v>
      </c>
      <c r="H260" s="32">
        <f>ROUND(IFERROR(E90*D260,0),2)</f>
        <v>718367242.04</v>
      </c>
      <c r="I260" s="33">
        <f>ROUND(IFERROR(E221*(SUM(D260:E260)),0),2)</f>
        <v>721219250.46</v>
      </c>
      <c r="J260" s="34">
        <f t="shared" si="265"/>
        <v>721219250.46</v>
      </c>
      <c r="K260" s="33">
        <f t="shared" si="246"/>
        <v>36199000.38</v>
      </c>
      <c r="L260" s="38">
        <f t="shared" si="247"/>
        <v>0</v>
      </c>
      <c r="M260" s="33">
        <f t="shared" si="248"/>
        <v>0</v>
      </c>
      <c r="N260" s="39">
        <f t="shared" si="249"/>
        <v>0</v>
      </c>
      <c r="O260" s="32">
        <f t="shared" si="250"/>
        <v>721219250.46</v>
      </c>
      <c r="P260" s="33">
        <f t="shared" si="250"/>
        <v>36199000.38</v>
      </c>
      <c r="Q260" s="43">
        <f t="shared" si="251"/>
        <v>0.806058483236825</v>
      </c>
      <c r="AT260" s="31">
        <v>202406</v>
      </c>
      <c r="AU260" s="32">
        <v>135296585.67</v>
      </c>
      <c r="AV260" s="33">
        <v>103129609.03</v>
      </c>
      <c r="AW260" s="33">
        <f>IFERROR(AW131,0)</f>
        <v>828.54</v>
      </c>
      <c r="AX260" s="33">
        <f>IFERROR([12]夏粮009大赔案!AO40,0)</f>
        <v>0</v>
      </c>
      <c r="AY260" s="33">
        <f>IFERROR([12]夏粮009大赔案!AO79,0)</f>
        <v>0</v>
      </c>
      <c r="AZ260" s="32">
        <f>ROUND(IFERROR(AW90*AV260,0),2)</f>
        <v>107288387.86</v>
      </c>
      <c r="BA260" s="33">
        <f>ROUND(IFERROR(AW221*(SUM(AV260:AW260)),0),2)</f>
        <v>108364150.67</v>
      </c>
      <c r="BB260" s="34">
        <f t="shared" si="266"/>
        <v>108364150.67</v>
      </c>
      <c r="BC260" s="33">
        <f t="shared" si="252"/>
        <v>5233713.1</v>
      </c>
      <c r="BD260" s="38">
        <f t="shared" si="253"/>
        <v>0</v>
      </c>
      <c r="BE260" s="33">
        <f t="shared" si="254"/>
        <v>0</v>
      </c>
      <c r="BF260" s="33">
        <f t="shared" si="255"/>
        <v>0</v>
      </c>
      <c r="BG260" s="32">
        <f t="shared" si="256"/>
        <v>108364150.67</v>
      </c>
      <c r="BH260" s="33">
        <f t="shared" si="257"/>
        <v>5233713.1</v>
      </c>
      <c r="BI260" s="43">
        <f t="shared" si="258"/>
        <v>0.800937807361299</v>
      </c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L260" s="31">
        <v>202306</v>
      </c>
      <c r="CM260" s="32">
        <v>178996136.56</v>
      </c>
      <c r="CN260" s="33">
        <f>IFERROR(CO39,0)</f>
        <v>0</v>
      </c>
      <c r="CO260" s="33">
        <f>IFERROR(CO131,0)</f>
        <v>0</v>
      </c>
      <c r="CP260" s="33">
        <f>IFERROR([12]夏粮009大赔案!CG40,0)</f>
        <v>0</v>
      </c>
      <c r="CQ260" s="33">
        <f>IFERROR([12]夏粮009大赔案!CG79,0)</f>
        <v>0</v>
      </c>
      <c r="CR260" s="32">
        <f>ROUND(IFERROR(CO90*CN260,0),2)</f>
        <v>0</v>
      </c>
      <c r="CS260" s="33">
        <f>ROUND(IFERROR(CO221*(SUM(CN260:CO260)),0),2)</f>
        <v>0</v>
      </c>
      <c r="CT260" s="34">
        <f t="shared" si="267"/>
        <v>0</v>
      </c>
      <c r="CU260" s="33">
        <f t="shared" si="259"/>
        <v>0</v>
      </c>
      <c r="CV260" s="38">
        <f t="shared" si="260"/>
        <v>0</v>
      </c>
      <c r="CW260" s="33">
        <f t="shared" si="261"/>
        <v>0</v>
      </c>
      <c r="CX260" s="33">
        <f t="shared" si="262"/>
        <v>0</v>
      </c>
      <c r="CY260" s="32">
        <f t="shared" si="263"/>
        <v>0</v>
      </c>
      <c r="CZ260" s="33">
        <f t="shared" si="263"/>
        <v>0</v>
      </c>
      <c r="DA260" s="43">
        <f t="shared" si="264"/>
        <v>0</v>
      </c>
    </row>
    <row r="261" ht="15" customHeight="1" outlineLevel="1" spans="2:105">
      <c r="B261" s="31">
        <v>202409</v>
      </c>
      <c r="C261" s="32">
        <v>-39818556</v>
      </c>
      <c r="D261" s="33">
        <v>34477.2</v>
      </c>
      <c r="E261" s="33">
        <f>IFERROR(D132,0)</f>
        <v>0</v>
      </c>
      <c r="F261" s="33">
        <f>IFERROR([12]夏粮009大赔案!D41,0)</f>
        <v>0</v>
      </c>
      <c r="G261" s="33">
        <f>IFERROR([12]夏粮009大赔案!D80,0)</f>
        <v>0</v>
      </c>
      <c r="H261" s="32">
        <f>ROUND(IFERROR(D90*D261,0),2)</f>
        <v>37963.64</v>
      </c>
      <c r="I261" s="33">
        <f>ROUND(IFERROR(D221*(SUM(D261:E261)),0),2)</f>
        <v>36308.76</v>
      </c>
      <c r="J261" s="34">
        <f t="shared" si="265"/>
        <v>36308.76</v>
      </c>
      <c r="K261" s="33">
        <f t="shared" si="246"/>
        <v>1831.56</v>
      </c>
      <c r="L261" s="38">
        <f t="shared" si="247"/>
        <v>0</v>
      </c>
      <c r="M261" s="33">
        <f t="shared" si="248"/>
        <v>0</v>
      </c>
      <c r="N261" s="39">
        <f t="shared" si="249"/>
        <v>0</v>
      </c>
      <c r="O261" s="32">
        <f t="shared" si="250"/>
        <v>36308.76</v>
      </c>
      <c r="P261" s="33">
        <f t="shared" si="250"/>
        <v>1831.56</v>
      </c>
      <c r="Q261" s="43">
        <f t="shared" si="251"/>
        <v>-0.000911855266675165</v>
      </c>
      <c r="AT261" s="31">
        <v>202409</v>
      </c>
      <c r="AU261" s="32">
        <v>-6009254.96</v>
      </c>
      <c r="AV261" s="33">
        <v>5171.58</v>
      </c>
      <c r="AW261" s="33">
        <f>IFERROR(AV132,0)</f>
        <v>0</v>
      </c>
      <c r="AX261" s="33">
        <f>IFERROR([12]夏粮009大赔案!AN41,0)</f>
        <v>0</v>
      </c>
      <c r="AY261" s="33">
        <f>IFERROR([12]夏粮009大赔案!AN80,0)</f>
        <v>0</v>
      </c>
      <c r="AZ261" s="32">
        <f>ROUND(IFERROR(AV90*AV261,0),2)</f>
        <v>5864.34</v>
      </c>
      <c r="BA261" s="33">
        <f>ROUND(IFERROR(AV221*(SUM(AV261:AW261)),0),2)</f>
        <v>5439.84</v>
      </c>
      <c r="BB261" s="34">
        <f t="shared" si="266"/>
        <v>5439.84</v>
      </c>
      <c r="BC261" s="33">
        <f t="shared" si="252"/>
        <v>268.26</v>
      </c>
      <c r="BD261" s="38">
        <f t="shared" si="253"/>
        <v>0</v>
      </c>
      <c r="BE261" s="33">
        <f t="shared" si="254"/>
        <v>0</v>
      </c>
      <c r="BF261" s="33">
        <f t="shared" si="255"/>
        <v>0</v>
      </c>
      <c r="BG261" s="32">
        <f t="shared" si="256"/>
        <v>5439.84</v>
      </c>
      <c r="BH261" s="33">
        <f t="shared" si="257"/>
        <v>268.26</v>
      </c>
      <c r="BI261" s="43">
        <f t="shared" si="258"/>
        <v>-0.000905243667677565</v>
      </c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L261" s="31">
        <v>202309</v>
      </c>
      <c r="CM261" s="32">
        <v>-7515008.36</v>
      </c>
      <c r="CN261" s="33">
        <f>IFERROR(CN40,0)</f>
        <v>0</v>
      </c>
      <c r="CO261" s="33">
        <f>IFERROR(CN132,0)</f>
        <v>0</v>
      </c>
      <c r="CP261" s="33">
        <f>IFERROR([12]夏粮009大赔案!CF41,0)</f>
        <v>0</v>
      </c>
      <c r="CQ261" s="33">
        <f>IFERROR([12]夏粮009大赔案!CF80,0)</f>
        <v>0</v>
      </c>
      <c r="CR261" s="32">
        <f>ROUND(IFERROR(CN90*CN261,0),2)</f>
        <v>0</v>
      </c>
      <c r="CS261" s="33">
        <f>ROUND(IFERROR(CN221*(SUM(CN261:CO261)),0),2)</f>
        <v>0</v>
      </c>
      <c r="CT261" s="34">
        <f t="shared" si="267"/>
        <v>0</v>
      </c>
      <c r="CU261" s="33">
        <f t="shared" si="259"/>
        <v>0</v>
      </c>
      <c r="CV261" s="38">
        <f t="shared" si="260"/>
        <v>0</v>
      </c>
      <c r="CW261" s="33">
        <f t="shared" si="261"/>
        <v>0</v>
      </c>
      <c r="CX261" s="33">
        <f t="shared" si="262"/>
        <v>0</v>
      </c>
      <c r="CY261" s="32">
        <f t="shared" si="263"/>
        <v>0</v>
      </c>
      <c r="CZ261" s="33">
        <f t="shared" si="263"/>
        <v>0</v>
      </c>
      <c r="DA261" s="43">
        <f t="shared" si="264"/>
        <v>0</v>
      </c>
    </row>
    <row r="262" ht="15" customHeight="1" outlineLevel="1" spans="2:105">
      <c r="B262" s="44">
        <v>202412</v>
      </c>
      <c r="C262" s="45">
        <v>-125014.12</v>
      </c>
      <c r="D262" s="46">
        <v>0</v>
      </c>
      <c r="E262" s="46">
        <f>IFERROR(C133,0)</f>
        <v>0</v>
      </c>
      <c r="F262" s="46">
        <f>IFERROR([12]夏粮009大赔案!C42,0)</f>
        <v>0</v>
      </c>
      <c r="G262" s="46">
        <f>IFERROR([12]夏粮009大赔案!C81,0)</f>
        <v>0</v>
      </c>
      <c r="H262" s="45">
        <f>ROUND(IFERROR(C90*D262,0),2)</f>
        <v>0</v>
      </c>
      <c r="I262" s="46">
        <f>ROUND(IFERROR(C221*(SUM(D262:E262)),0),2)</f>
        <v>0</v>
      </c>
      <c r="J262" s="34">
        <f t="shared" si="265"/>
        <v>0</v>
      </c>
      <c r="K262" s="46">
        <f t="shared" si="246"/>
        <v>0</v>
      </c>
      <c r="L262" s="63">
        <f t="shared" si="247"/>
        <v>0</v>
      </c>
      <c r="M262" s="46">
        <f t="shared" si="248"/>
        <v>0</v>
      </c>
      <c r="N262" s="64">
        <f t="shared" si="249"/>
        <v>0</v>
      </c>
      <c r="O262" s="45">
        <f t="shared" si="250"/>
        <v>0</v>
      </c>
      <c r="P262" s="46">
        <f t="shared" si="250"/>
        <v>0</v>
      </c>
      <c r="Q262" s="68">
        <f t="shared" si="251"/>
        <v>0</v>
      </c>
      <c r="AT262" s="44">
        <v>202412</v>
      </c>
      <c r="AU262" s="45">
        <v>-24588.95</v>
      </c>
      <c r="AV262" s="46">
        <v>0</v>
      </c>
      <c r="AW262" s="46">
        <f>IFERROR(AU133,0)</f>
        <v>0</v>
      </c>
      <c r="AX262" s="46">
        <f>IFERROR([12]夏粮009大赔案!AM42,0)</f>
        <v>0</v>
      </c>
      <c r="AY262" s="46">
        <f>IFERROR([12]夏粮009大赔案!AM81,0)</f>
        <v>0</v>
      </c>
      <c r="AZ262" s="45">
        <f>ROUND(IFERROR(AU90*AV262,0),2)</f>
        <v>0</v>
      </c>
      <c r="BA262" s="46">
        <f>ROUND(IFERROR(AU221*(SUM(AV262:AW262)),0),2)</f>
        <v>0</v>
      </c>
      <c r="BB262" s="34">
        <f t="shared" si="266"/>
        <v>0</v>
      </c>
      <c r="BC262" s="46">
        <f t="shared" si="252"/>
        <v>0</v>
      </c>
      <c r="BD262" s="63">
        <f t="shared" si="253"/>
        <v>0</v>
      </c>
      <c r="BE262" s="46">
        <f t="shared" si="254"/>
        <v>0</v>
      </c>
      <c r="BF262" s="46">
        <f t="shared" si="255"/>
        <v>0</v>
      </c>
      <c r="BG262" s="45">
        <f t="shared" si="256"/>
        <v>0</v>
      </c>
      <c r="BH262" s="46">
        <f t="shared" si="257"/>
        <v>0</v>
      </c>
      <c r="BI262" s="68">
        <f t="shared" si="258"/>
        <v>0</v>
      </c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L262" s="44">
        <v>202312</v>
      </c>
      <c r="CM262" s="45">
        <v>-8810.32</v>
      </c>
      <c r="CN262" s="46">
        <f>IFERROR(CM41,0)</f>
        <v>0</v>
      </c>
      <c r="CO262" s="46">
        <f>IFERROR(CM133,0)</f>
        <v>0</v>
      </c>
      <c r="CP262" s="46">
        <f>IFERROR([12]夏粮009大赔案!CE42,0)</f>
        <v>0</v>
      </c>
      <c r="CQ262" s="46">
        <f>IFERROR([12]夏粮009大赔案!CE81,0)</f>
        <v>0</v>
      </c>
      <c r="CR262" s="45">
        <f>ROUND(IFERROR(CM90*CN262,0),2)</f>
        <v>0</v>
      </c>
      <c r="CS262" s="46">
        <f>ROUND(IFERROR(CM221*(SUM(CN262:CO262)),0),2)</f>
        <v>0</v>
      </c>
      <c r="CT262" s="34">
        <f t="shared" si="267"/>
        <v>0</v>
      </c>
      <c r="CU262" s="46">
        <f t="shared" si="259"/>
        <v>0</v>
      </c>
      <c r="CV262" s="63">
        <f t="shared" si="260"/>
        <v>0</v>
      </c>
      <c r="CW262" s="46">
        <f t="shared" si="261"/>
        <v>0</v>
      </c>
      <c r="CX262" s="46">
        <f t="shared" si="262"/>
        <v>0</v>
      </c>
      <c r="CY262" s="45">
        <f t="shared" si="263"/>
        <v>0</v>
      </c>
      <c r="CZ262" s="46">
        <f t="shared" si="263"/>
        <v>0</v>
      </c>
      <c r="DA262" s="68">
        <f t="shared" si="264"/>
        <v>0</v>
      </c>
    </row>
    <row r="263" ht="15" customHeight="1" outlineLevel="1" spans="2:105">
      <c r="B263" s="47" t="s">
        <v>59</v>
      </c>
      <c r="C263" s="48">
        <f t="shared" ref="C263:G263" si="268">IFERROR(SUM(C228:C262),0)</f>
        <v>6876683422.8</v>
      </c>
      <c r="D263" s="48">
        <f t="shared" si="268"/>
        <v>3358052357.47</v>
      </c>
      <c r="E263" s="48">
        <f t="shared" si="268"/>
        <v>5523.6</v>
      </c>
      <c r="F263" s="48">
        <f t="shared" si="268"/>
        <v>0</v>
      </c>
      <c r="G263" s="48">
        <f t="shared" si="268"/>
        <v>0</v>
      </c>
      <c r="H263" s="48">
        <f t="shared" ref="H263:K263" si="269">ROUND(IFERROR(SUM(H228:H262),0),2)</f>
        <v>3391454875.57</v>
      </c>
      <c r="I263" s="48">
        <f t="shared" si="269"/>
        <v>3415224234.13</v>
      </c>
      <c r="J263" s="48">
        <f t="shared" si="269"/>
        <v>3415224234.13</v>
      </c>
      <c r="K263" s="48">
        <f t="shared" si="269"/>
        <v>57166353.06</v>
      </c>
      <c r="L263" s="48"/>
      <c r="M263" s="48">
        <f t="shared" ref="M263:P263" si="270">ROUND(IFERROR(SUM(M228:M262),0),2)</f>
        <v>0</v>
      </c>
      <c r="N263" s="48">
        <f t="shared" si="270"/>
        <v>0</v>
      </c>
      <c r="O263" s="48">
        <f t="shared" si="270"/>
        <v>3415224234.13</v>
      </c>
      <c r="P263" s="48">
        <f t="shared" si="270"/>
        <v>57166353.06</v>
      </c>
      <c r="Q263" s="69"/>
      <c r="AT263" s="47" t="s">
        <v>59</v>
      </c>
      <c r="AU263" s="48">
        <f t="shared" ref="AU263:AY263" si="271">IFERROR(SUM(AU228:AU262),0)</f>
        <v>886960672.61</v>
      </c>
      <c r="AV263" s="48">
        <f t="shared" si="271"/>
        <v>459442740.69</v>
      </c>
      <c r="AW263" s="48">
        <f t="shared" si="271"/>
        <v>828.54</v>
      </c>
      <c r="AX263" s="48">
        <f t="shared" si="271"/>
        <v>202303</v>
      </c>
      <c r="AY263" s="48">
        <f t="shared" si="271"/>
        <v>202303</v>
      </c>
      <c r="AZ263" s="48">
        <f t="shared" ref="AZ263:BC263" si="272">ROUND(IFERROR(SUM(AZ228:AZ262),0),2)</f>
        <v>463605399.52</v>
      </c>
      <c r="BA263" s="48">
        <f t="shared" si="272"/>
        <v>468864074.14</v>
      </c>
      <c r="BB263" s="48">
        <f t="shared" si="272"/>
        <v>468864074.14</v>
      </c>
      <c r="BC263" s="48">
        <f t="shared" si="272"/>
        <v>9420504.91</v>
      </c>
      <c r="BD263" s="48"/>
      <c r="BE263" s="48">
        <f t="shared" ref="BE263:BH263" si="273">ROUND(IFERROR(SUM(BE228:BE262),0),2)</f>
        <v>0</v>
      </c>
      <c r="BF263" s="48">
        <f t="shared" si="273"/>
        <v>-404606</v>
      </c>
      <c r="BG263" s="48">
        <f t="shared" si="273"/>
        <v>468864074.14</v>
      </c>
      <c r="BH263" s="48">
        <f t="shared" si="273"/>
        <v>9015898.91</v>
      </c>
      <c r="BI263" s="69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L263" s="47" t="s">
        <v>59</v>
      </c>
      <c r="CM263" s="48">
        <f t="shared" ref="CM263:CQ263" si="274">IFERROR(SUM(CM228:CM262),0)</f>
        <v>689293151.29</v>
      </c>
      <c r="CN263" s="48">
        <f t="shared" si="274"/>
        <v>0</v>
      </c>
      <c r="CO263" s="48">
        <f t="shared" si="274"/>
        <v>0</v>
      </c>
      <c r="CP263" s="48">
        <f t="shared" si="274"/>
        <v>0</v>
      </c>
      <c r="CQ263" s="48">
        <f t="shared" si="274"/>
        <v>0</v>
      </c>
      <c r="CR263" s="48">
        <f t="shared" ref="CR263:CU263" si="275">ROUND(IFERROR(SUM(CR228:CR262),0),2)</f>
        <v>0</v>
      </c>
      <c r="CS263" s="48">
        <f t="shared" si="275"/>
        <v>0</v>
      </c>
      <c r="CT263" s="48">
        <f t="shared" si="275"/>
        <v>0</v>
      </c>
      <c r="CU263" s="48">
        <f t="shared" si="275"/>
        <v>0</v>
      </c>
      <c r="CV263" s="48"/>
      <c r="CW263" s="48">
        <f t="shared" ref="CW263:CZ263" si="276">ROUND(IFERROR(SUM(CW228:CW262),0),2)</f>
        <v>0</v>
      </c>
      <c r="CX263" s="48">
        <f t="shared" si="276"/>
        <v>0</v>
      </c>
      <c r="CY263" s="48">
        <f t="shared" si="276"/>
        <v>0</v>
      </c>
      <c r="CZ263" s="48">
        <f t="shared" si="276"/>
        <v>0</v>
      </c>
      <c r="DA263" s="69"/>
    </row>
    <row r="264" ht="15" customHeight="1"/>
    <row r="265" ht="15" customHeight="1" spans="11:55">
      <c r="K265" s="65">
        <f>K263-[12]夏粮009预期赔付率!J40</f>
        <v>-3766076.45</v>
      </c>
      <c r="BC265" s="65">
        <f>BC263-[12]夏粮009预期赔付率!Z40</f>
        <v>11203975.1</v>
      </c>
    </row>
    <row r="266" ht="15" customHeight="1" spans="2:82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T266" s="8" t="s">
        <v>23</v>
      </c>
      <c r="AU266" s="49" t="s">
        <v>24</v>
      </c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70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2"/>
    </row>
    <row r="267" ht="15" customHeight="1" spans="2:82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T267" s="50"/>
      <c r="AU267" s="9">
        <v>1</v>
      </c>
      <c r="AV267" s="9">
        <v>2</v>
      </c>
      <c r="AW267" s="9">
        <v>3</v>
      </c>
      <c r="AX267" s="9">
        <v>4</v>
      </c>
      <c r="AY267" s="9">
        <v>5</v>
      </c>
      <c r="AZ267" s="9">
        <v>6</v>
      </c>
      <c r="BA267" s="9">
        <v>7</v>
      </c>
      <c r="BB267" s="9">
        <v>8</v>
      </c>
      <c r="BC267" s="9">
        <v>9</v>
      </c>
      <c r="BD267" s="9">
        <v>10</v>
      </c>
      <c r="BE267" s="9">
        <v>11</v>
      </c>
      <c r="BF267" s="9">
        <v>12</v>
      </c>
      <c r="BG267" s="9">
        <v>13</v>
      </c>
      <c r="BH267" s="9">
        <v>14</v>
      </c>
      <c r="BI267" s="9">
        <v>15</v>
      </c>
      <c r="BJ267" s="9">
        <v>16</v>
      </c>
      <c r="BK267" s="71">
        <v>17</v>
      </c>
      <c r="BL267" s="9">
        <v>18</v>
      </c>
      <c r="BM267" s="9">
        <v>19</v>
      </c>
      <c r="BN267" s="9">
        <v>20</v>
      </c>
      <c r="BO267" s="9">
        <v>21</v>
      </c>
      <c r="BP267" s="9">
        <v>22</v>
      </c>
      <c r="BQ267" s="9">
        <v>23</v>
      </c>
      <c r="BR267" s="9">
        <v>24</v>
      </c>
      <c r="BS267" s="9">
        <v>25</v>
      </c>
      <c r="BT267" s="9">
        <v>26</v>
      </c>
      <c r="BU267" s="9">
        <v>27</v>
      </c>
      <c r="BV267" s="9">
        <v>28</v>
      </c>
      <c r="BW267" s="9">
        <v>29</v>
      </c>
      <c r="BX267" s="9">
        <v>30</v>
      </c>
      <c r="BY267" s="9">
        <v>31</v>
      </c>
      <c r="BZ267" s="9">
        <v>32</v>
      </c>
      <c r="CA267" s="9">
        <v>33</v>
      </c>
      <c r="CB267" s="9">
        <v>34</v>
      </c>
      <c r="CC267" s="9">
        <v>35</v>
      </c>
      <c r="CD267" s="2"/>
    </row>
    <row r="268" ht="15" customHeight="1" spans="2:82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T268" s="10">
        <v>201506</v>
      </c>
      <c r="AU268" s="11">
        <f>SUM(BB228,-AV228)</f>
        <v>0</v>
      </c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72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2"/>
    </row>
    <row r="269" ht="15" customHeight="1" spans="2:82">
      <c r="B269" s="10">
        <v>201509</v>
      </c>
      <c r="C269" s="11">
        <f t="shared" ref="C269:C302" si="277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T269" s="10">
        <v>201509</v>
      </c>
      <c r="AU269" s="11">
        <f t="shared" ref="AU269:AU287" si="278">SUM(BB229,-AV229)</f>
        <v>0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72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2"/>
    </row>
    <row r="270" ht="15" customHeight="1" spans="2:82">
      <c r="B270" s="10">
        <v>201512</v>
      </c>
      <c r="C270" s="11">
        <f t="shared" si="277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T270" s="10">
        <v>201512</v>
      </c>
      <c r="AU270" s="11">
        <f t="shared" si="278"/>
        <v>0</v>
      </c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72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2"/>
    </row>
    <row r="271" ht="15" customHeight="1" spans="2:82">
      <c r="B271" s="10">
        <v>201603</v>
      </c>
      <c r="C271" s="11">
        <f t="shared" si="277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T271" s="10">
        <v>201603</v>
      </c>
      <c r="AU271" s="11">
        <f t="shared" si="278"/>
        <v>0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72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>
        <f>IFERROR($AU271*BY$93/SUM($AG$93:$CC$93),0)</f>
        <v>0</v>
      </c>
      <c r="BZ271" s="11">
        <f>IFERROR($AU271*BZ$93/SUM($AG$93:$CC$93),0)</f>
        <v>0</v>
      </c>
      <c r="CA271" s="11">
        <f>IFERROR($AU271*CA$93/SUM($AG$93:$CC$93),0)</f>
        <v>0</v>
      </c>
      <c r="CB271" s="11">
        <f>IFERROR($AU271*CB$93/SUM($AG$93:$CC$93),0)</f>
        <v>0</v>
      </c>
      <c r="CC271" s="11">
        <f>IFERROR($AU271*CC$93/SUM($AG$93:$CC$93),0)</f>
        <v>0</v>
      </c>
      <c r="CD271" s="2"/>
    </row>
    <row r="272" ht="15" customHeight="1" spans="2:82">
      <c r="B272" s="10">
        <v>201606</v>
      </c>
      <c r="C272" s="11">
        <f t="shared" si="277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279">IFERROR($C272*AF$93/SUM($AF$93:$AK$93),0)</f>
        <v>0</v>
      </c>
      <c r="AG272" s="11">
        <f t="shared" si="279"/>
        <v>0</v>
      </c>
      <c r="AH272" s="11">
        <f t="shared" si="279"/>
        <v>0</v>
      </c>
      <c r="AI272" s="11">
        <f t="shared" si="279"/>
        <v>0</v>
      </c>
      <c r="AJ272" s="11">
        <f t="shared" si="279"/>
        <v>0</v>
      </c>
      <c r="AK272" s="11">
        <f t="shared" si="279"/>
        <v>0</v>
      </c>
      <c r="AT272" s="10">
        <v>201606</v>
      </c>
      <c r="AU272" s="11">
        <f t="shared" si="278"/>
        <v>0</v>
      </c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72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>
        <f t="shared" ref="BX272:CC272" si="280">IFERROR($AU272*BX$93/SUM($AF$93:$CC$93),0)</f>
        <v>0</v>
      </c>
      <c r="BY272" s="11">
        <f t="shared" si="280"/>
        <v>0</v>
      </c>
      <c r="BZ272" s="11">
        <f t="shared" si="280"/>
        <v>0</v>
      </c>
      <c r="CA272" s="11">
        <f t="shared" si="280"/>
        <v>0</v>
      </c>
      <c r="CB272" s="11">
        <f t="shared" si="280"/>
        <v>0</v>
      </c>
      <c r="CC272" s="11">
        <f t="shared" si="280"/>
        <v>0</v>
      </c>
      <c r="CD272" s="2"/>
    </row>
    <row r="273" ht="15" customHeight="1" spans="2:82">
      <c r="B273" s="10">
        <v>201609</v>
      </c>
      <c r="C273" s="11">
        <f t="shared" si="277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281">IFERROR($C273*AE$93/SUM($AE$93:$AK$93),0)</f>
        <v>0</v>
      </c>
      <c r="AF273" s="11">
        <f t="shared" si="281"/>
        <v>0</v>
      </c>
      <c r="AG273" s="11">
        <f t="shared" si="281"/>
        <v>0</v>
      </c>
      <c r="AH273" s="11">
        <f t="shared" si="281"/>
        <v>0</v>
      </c>
      <c r="AI273" s="11">
        <f t="shared" si="281"/>
        <v>0</v>
      </c>
      <c r="AJ273" s="11">
        <f t="shared" si="281"/>
        <v>0</v>
      </c>
      <c r="AK273" s="11">
        <f t="shared" si="281"/>
        <v>0</v>
      </c>
      <c r="AT273" s="10">
        <v>201609</v>
      </c>
      <c r="AU273" s="11">
        <f t="shared" si="278"/>
        <v>0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72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>
        <f t="shared" ref="BW273:CC273" si="282">IFERROR($AU273*BW$93/SUM($AE$93:$CC$93),0)</f>
        <v>0</v>
      </c>
      <c r="BX273" s="11">
        <f t="shared" si="282"/>
        <v>0</v>
      </c>
      <c r="BY273" s="11">
        <f t="shared" si="282"/>
        <v>0</v>
      </c>
      <c r="BZ273" s="11">
        <f t="shared" si="282"/>
        <v>0</v>
      </c>
      <c r="CA273" s="11">
        <f t="shared" si="282"/>
        <v>0</v>
      </c>
      <c r="CB273" s="11">
        <f t="shared" si="282"/>
        <v>0</v>
      </c>
      <c r="CC273" s="11">
        <f t="shared" si="282"/>
        <v>0</v>
      </c>
      <c r="CD273" s="2"/>
    </row>
    <row r="274" ht="15" customHeight="1" spans="2:82">
      <c r="B274" s="10">
        <v>201612</v>
      </c>
      <c r="C274" s="11">
        <f t="shared" si="277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283">IFERROR($C274*AD$93/SUM($AD$93:$AK$93),0)</f>
        <v>0</v>
      </c>
      <c r="AE274" s="11">
        <f t="shared" si="283"/>
        <v>0</v>
      </c>
      <c r="AF274" s="11">
        <f t="shared" si="283"/>
        <v>0</v>
      </c>
      <c r="AG274" s="11">
        <f t="shared" si="283"/>
        <v>0</v>
      </c>
      <c r="AH274" s="11">
        <f t="shared" si="283"/>
        <v>0</v>
      </c>
      <c r="AI274" s="11">
        <f t="shared" si="283"/>
        <v>0</v>
      </c>
      <c r="AJ274" s="11">
        <f t="shared" si="283"/>
        <v>0</v>
      </c>
      <c r="AK274" s="11">
        <f t="shared" si="283"/>
        <v>0</v>
      </c>
      <c r="AT274" s="10">
        <v>201612</v>
      </c>
      <c r="AU274" s="11">
        <f t="shared" si="278"/>
        <v>0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72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>
        <f t="shared" ref="BV274:CC274" si="284">IFERROR($AU274*BV$93/SUM($AD$93:$CC$93),0)</f>
        <v>0</v>
      </c>
      <c r="BW274" s="11">
        <f t="shared" si="284"/>
        <v>0</v>
      </c>
      <c r="BX274" s="11">
        <f t="shared" si="284"/>
        <v>0</v>
      </c>
      <c r="BY274" s="11">
        <f t="shared" si="284"/>
        <v>0</v>
      </c>
      <c r="BZ274" s="11">
        <f t="shared" si="284"/>
        <v>0</v>
      </c>
      <c r="CA274" s="11">
        <f t="shared" si="284"/>
        <v>0</v>
      </c>
      <c r="CB274" s="11">
        <f t="shared" si="284"/>
        <v>0</v>
      </c>
      <c r="CC274" s="11">
        <f t="shared" si="284"/>
        <v>0</v>
      </c>
      <c r="CD274" s="2"/>
    </row>
    <row r="275" ht="15" customHeight="1" spans="2:82">
      <c r="B275" s="10">
        <v>201703</v>
      </c>
      <c r="C275" s="11">
        <f t="shared" si="277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285">IFERROR($C275*AC$93/SUM($AC$93:$AK$93),0)</f>
        <v>0</v>
      </c>
      <c r="AD275" s="11">
        <f t="shared" si="285"/>
        <v>0</v>
      </c>
      <c r="AE275" s="11">
        <f t="shared" si="285"/>
        <v>0</v>
      </c>
      <c r="AF275" s="11">
        <f t="shared" si="285"/>
        <v>0</v>
      </c>
      <c r="AG275" s="11">
        <f t="shared" si="285"/>
        <v>0</v>
      </c>
      <c r="AH275" s="11">
        <f t="shared" si="285"/>
        <v>0</v>
      </c>
      <c r="AI275" s="11">
        <f t="shared" si="285"/>
        <v>0</v>
      </c>
      <c r="AJ275" s="11">
        <f t="shared" si="285"/>
        <v>0</v>
      </c>
      <c r="AK275" s="11">
        <f t="shared" si="285"/>
        <v>0</v>
      </c>
      <c r="AT275" s="10">
        <v>201703</v>
      </c>
      <c r="AU275" s="11">
        <f t="shared" si="278"/>
        <v>0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72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>
        <f t="shared" ref="BU275:CC275" si="286">IFERROR($AU275*BU$93/SUM($AC$93:$CC$93),0)</f>
        <v>0</v>
      </c>
      <c r="BV275" s="11">
        <f t="shared" si="286"/>
        <v>0</v>
      </c>
      <c r="BW275" s="11">
        <f t="shared" si="286"/>
        <v>0</v>
      </c>
      <c r="BX275" s="11">
        <f t="shared" si="286"/>
        <v>0</v>
      </c>
      <c r="BY275" s="11">
        <f t="shared" si="286"/>
        <v>0</v>
      </c>
      <c r="BZ275" s="11">
        <f t="shared" si="286"/>
        <v>0</v>
      </c>
      <c r="CA275" s="11">
        <f t="shared" si="286"/>
        <v>0</v>
      </c>
      <c r="CB275" s="11">
        <f t="shared" si="286"/>
        <v>0</v>
      </c>
      <c r="CC275" s="11">
        <f t="shared" si="286"/>
        <v>0</v>
      </c>
      <c r="CD275" s="2"/>
    </row>
    <row r="276" ht="15" customHeight="1" spans="2:82">
      <c r="B276" s="10">
        <v>201706</v>
      </c>
      <c r="C276" s="11">
        <f t="shared" si="277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287">IFERROR($C276*AB$93/SUM($AB$93:$AK$93),0)</f>
        <v>0</v>
      </c>
      <c r="AC276" s="11">
        <f t="shared" si="287"/>
        <v>0</v>
      </c>
      <c r="AD276" s="11">
        <f t="shared" si="287"/>
        <v>0</v>
      </c>
      <c r="AE276" s="11">
        <f t="shared" si="287"/>
        <v>0</v>
      </c>
      <c r="AF276" s="11">
        <f t="shared" si="287"/>
        <v>0</v>
      </c>
      <c r="AG276" s="11">
        <f t="shared" si="287"/>
        <v>0</v>
      </c>
      <c r="AH276" s="11">
        <f t="shared" si="287"/>
        <v>0</v>
      </c>
      <c r="AI276" s="11">
        <f t="shared" si="287"/>
        <v>0</v>
      </c>
      <c r="AJ276" s="11">
        <f t="shared" si="287"/>
        <v>0</v>
      </c>
      <c r="AK276" s="11">
        <f t="shared" si="287"/>
        <v>0</v>
      </c>
      <c r="AT276" s="10">
        <v>201706</v>
      </c>
      <c r="AU276" s="11">
        <f t="shared" si="278"/>
        <v>0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72"/>
      <c r="BL276" s="11"/>
      <c r="BM276" s="11"/>
      <c r="BN276" s="11"/>
      <c r="BO276" s="11"/>
      <c r="BP276" s="11"/>
      <c r="BQ276" s="11"/>
      <c r="BR276" s="11"/>
      <c r="BS276" s="11"/>
      <c r="BT276" s="11">
        <f t="shared" ref="BT276:CC276" si="288">IFERROR($AU276*BT$93/SUM($AB$93:$CC$93),0)</f>
        <v>0</v>
      </c>
      <c r="BU276" s="11">
        <f t="shared" si="288"/>
        <v>0</v>
      </c>
      <c r="BV276" s="11">
        <f t="shared" si="288"/>
        <v>0</v>
      </c>
      <c r="BW276" s="11">
        <f t="shared" si="288"/>
        <v>0</v>
      </c>
      <c r="BX276" s="11">
        <f t="shared" si="288"/>
        <v>0</v>
      </c>
      <c r="BY276" s="11">
        <f t="shared" si="288"/>
        <v>0</v>
      </c>
      <c r="BZ276" s="11">
        <f t="shared" si="288"/>
        <v>0</v>
      </c>
      <c r="CA276" s="11">
        <f t="shared" si="288"/>
        <v>0</v>
      </c>
      <c r="CB276" s="11">
        <f t="shared" si="288"/>
        <v>0</v>
      </c>
      <c r="CC276" s="11">
        <f t="shared" si="288"/>
        <v>0</v>
      </c>
      <c r="CD276" s="2"/>
    </row>
    <row r="277" ht="15" customHeight="1" spans="2:82">
      <c r="B277" s="10">
        <v>201709</v>
      </c>
      <c r="C277" s="11">
        <f t="shared" si="277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289">IFERROR($C277*AA$93/SUM($AA$93:$AK$93),0)</f>
        <v>0</v>
      </c>
      <c r="AB277" s="11">
        <f t="shared" si="289"/>
        <v>0</v>
      </c>
      <c r="AC277" s="11">
        <f t="shared" si="289"/>
        <v>0</v>
      </c>
      <c r="AD277" s="11">
        <f t="shared" si="289"/>
        <v>0</v>
      </c>
      <c r="AE277" s="11">
        <f t="shared" si="289"/>
        <v>0</v>
      </c>
      <c r="AF277" s="11">
        <f t="shared" si="289"/>
        <v>0</v>
      </c>
      <c r="AG277" s="11">
        <f t="shared" si="289"/>
        <v>0</v>
      </c>
      <c r="AH277" s="11">
        <f t="shared" si="289"/>
        <v>0</v>
      </c>
      <c r="AI277" s="11">
        <f t="shared" si="289"/>
        <v>0</v>
      </c>
      <c r="AJ277" s="11">
        <f t="shared" si="289"/>
        <v>0</v>
      </c>
      <c r="AK277" s="11">
        <f t="shared" si="289"/>
        <v>0</v>
      </c>
      <c r="AT277" s="10">
        <v>201709</v>
      </c>
      <c r="AU277" s="11">
        <f t="shared" si="278"/>
        <v>0</v>
      </c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72"/>
      <c r="BL277" s="11"/>
      <c r="BM277" s="11"/>
      <c r="BN277" s="11"/>
      <c r="BO277" s="11"/>
      <c r="BP277" s="11"/>
      <c r="BQ277" s="11"/>
      <c r="BR277" s="11"/>
      <c r="BS277" s="11">
        <f t="shared" ref="BS277:CC277" si="290">IFERROR($AU277*BS$93/SUM($AA$93:$CC$93),0)</f>
        <v>0</v>
      </c>
      <c r="BT277" s="11">
        <f t="shared" si="290"/>
        <v>0</v>
      </c>
      <c r="BU277" s="11">
        <f t="shared" si="290"/>
        <v>0</v>
      </c>
      <c r="BV277" s="11">
        <f t="shared" si="290"/>
        <v>0</v>
      </c>
      <c r="BW277" s="11">
        <f t="shared" si="290"/>
        <v>0</v>
      </c>
      <c r="BX277" s="11">
        <f t="shared" si="290"/>
        <v>0</v>
      </c>
      <c r="BY277" s="11">
        <f t="shared" si="290"/>
        <v>0</v>
      </c>
      <c r="BZ277" s="11">
        <f t="shared" si="290"/>
        <v>0</v>
      </c>
      <c r="CA277" s="11">
        <f t="shared" si="290"/>
        <v>0</v>
      </c>
      <c r="CB277" s="11">
        <f t="shared" si="290"/>
        <v>0</v>
      </c>
      <c r="CC277" s="11">
        <f t="shared" si="290"/>
        <v>0</v>
      </c>
      <c r="CD277" s="2"/>
    </row>
    <row r="278" ht="15" customHeight="1" spans="2:82">
      <c r="B278" s="10">
        <v>201712</v>
      </c>
      <c r="C278" s="11">
        <f t="shared" si="277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291">IFERROR($C278*Z$93/SUM($Z$93:$AK$93),0)</f>
        <v>0</v>
      </c>
      <c r="AA278" s="11">
        <f t="shared" si="291"/>
        <v>0</v>
      </c>
      <c r="AB278" s="11">
        <f t="shared" si="291"/>
        <v>0</v>
      </c>
      <c r="AC278" s="11">
        <f t="shared" si="291"/>
        <v>0</v>
      </c>
      <c r="AD278" s="11">
        <f t="shared" si="291"/>
        <v>0</v>
      </c>
      <c r="AE278" s="11">
        <f t="shared" si="291"/>
        <v>0</v>
      </c>
      <c r="AF278" s="11">
        <f t="shared" si="291"/>
        <v>0</v>
      </c>
      <c r="AG278" s="11">
        <f t="shared" si="291"/>
        <v>0</v>
      </c>
      <c r="AH278" s="11">
        <f t="shared" si="291"/>
        <v>0</v>
      </c>
      <c r="AI278" s="11">
        <f t="shared" si="291"/>
        <v>0</v>
      </c>
      <c r="AJ278" s="11">
        <f t="shared" si="291"/>
        <v>0</v>
      </c>
      <c r="AK278" s="11">
        <f t="shared" si="291"/>
        <v>0</v>
      </c>
      <c r="AT278" s="10">
        <v>201712</v>
      </c>
      <c r="AU278" s="11">
        <f t="shared" si="278"/>
        <v>0</v>
      </c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72"/>
      <c r="BL278" s="11"/>
      <c r="BM278" s="11"/>
      <c r="BN278" s="11"/>
      <c r="BO278" s="11"/>
      <c r="BP278" s="11"/>
      <c r="BQ278" s="11"/>
      <c r="BR278" s="11">
        <f t="shared" ref="BR278:CC278" si="292">IFERROR($AU278*BR$93/SUM($Z$93:$CC$93),0)</f>
        <v>0</v>
      </c>
      <c r="BS278" s="11">
        <f t="shared" si="292"/>
        <v>0</v>
      </c>
      <c r="BT278" s="11">
        <f t="shared" si="292"/>
        <v>0</v>
      </c>
      <c r="BU278" s="11">
        <f t="shared" si="292"/>
        <v>0</v>
      </c>
      <c r="BV278" s="11">
        <f t="shared" si="292"/>
        <v>0</v>
      </c>
      <c r="BW278" s="11">
        <f t="shared" si="292"/>
        <v>0</v>
      </c>
      <c r="BX278" s="11">
        <f t="shared" si="292"/>
        <v>0</v>
      </c>
      <c r="BY278" s="11">
        <f t="shared" si="292"/>
        <v>0</v>
      </c>
      <c r="BZ278" s="11">
        <f t="shared" si="292"/>
        <v>0</v>
      </c>
      <c r="CA278" s="11">
        <f t="shared" si="292"/>
        <v>0</v>
      </c>
      <c r="CB278" s="11">
        <f t="shared" si="292"/>
        <v>0</v>
      </c>
      <c r="CC278" s="11">
        <f t="shared" si="292"/>
        <v>0</v>
      </c>
      <c r="CD278" s="2"/>
    </row>
    <row r="279" ht="15" customHeight="1" spans="2:82">
      <c r="B279" s="10">
        <v>201803</v>
      </c>
      <c r="C279" s="11">
        <f t="shared" si="277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293">IFERROR($C279*Y$93/SUM($Y$93:$AK$93),0)</f>
        <v>0</v>
      </c>
      <c r="Z279" s="11">
        <f t="shared" si="293"/>
        <v>0</v>
      </c>
      <c r="AA279" s="11">
        <f t="shared" si="293"/>
        <v>0</v>
      </c>
      <c r="AB279" s="11">
        <f t="shared" si="293"/>
        <v>0</v>
      </c>
      <c r="AC279" s="11">
        <f t="shared" si="293"/>
        <v>0</v>
      </c>
      <c r="AD279" s="11">
        <f t="shared" si="293"/>
        <v>0</v>
      </c>
      <c r="AE279" s="11">
        <f t="shared" si="293"/>
        <v>0</v>
      </c>
      <c r="AF279" s="11">
        <f t="shared" si="293"/>
        <v>0</v>
      </c>
      <c r="AG279" s="11">
        <f t="shared" si="293"/>
        <v>0</v>
      </c>
      <c r="AH279" s="11">
        <f t="shared" si="293"/>
        <v>0</v>
      </c>
      <c r="AI279" s="11">
        <f t="shared" si="293"/>
        <v>0</v>
      </c>
      <c r="AJ279" s="11">
        <f t="shared" si="293"/>
        <v>0</v>
      </c>
      <c r="AK279" s="11">
        <f t="shared" si="293"/>
        <v>0</v>
      </c>
      <c r="AT279" s="10">
        <v>201803</v>
      </c>
      <c r="AU279" s="11">
        <f t="shared" si="278"/>
        <v>0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72"/>
      <c r="BL279" s="11"/>
      <c r="BM279" s="11"/>
      <c r="BN279" s="11"/>
      <c r="BO279" s="11"/>
      <c r="BP279" s="11"/>
      <c r="BQ279" s="11">
        <f t="shared" ref="BQ279:CC279" si="294">IFERROR($AU279*BQ$93/SUM($Y$93:$CC$93),0)</f>
        <v>0</v>
      </c>
      <c r="BR279" s="11">
        <f t="shared" si="294"/>
        <v>0</v>
      </c>
      <c r="BS279" s="11">
        <f t="shared" si="294"/>
        <v>0</v>
      </c>
      <c r="BT279" s="11">
        <f t="shared" si="294"/>
        <v>0</v>
      </c>
      <c r="BU279" s="11">
        <f t="shared" si="294"/>
        <v>0</v>
      </c>
      <c r="BV279" s="11">
        <f t="shared" si="294"/>
        <v>0</v>
      </c>
      <c r="BW279" s="11">
        <f t="shared" si="294"/>
        <v>0</v>
      </c>
      <c r="BX279" s="11">
        <f t="shared" si="294"/>
        <v>0</v>
      </c>
      <c r="BY279" s="11">
        <f t="shared" si="294"/>
        <v>0</v>
      </c>
      <c r="BZ279" s="11">
        <f t="shared" si="294"/>
        <v>0</v>
      </c>
      <c r="CA279" s="11">
        <f t="shared" si="294"/>
        <v>0</v>
      </c>
      <c r="CB279" s="11">
        <f t="shared" si="294"/>
        <v>0</v>
      </c>
      <c r="CC279" s="11">
        <f t="shared" si="294"/>
        <v>0</v>
      </c>
      <c r="CD279" s="2"/>
    </row>
    <row r="280" ht="15" customHeight="1" spans="2:82">
      <c r="B280" s="10">
        <v>201806</v>
      </c>
      <c r="C280" s="11">
        <f t="shared" si="277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295">IFERROR($C280*Y$93/SUM($X$93:$AK$93),0)</f>
        <v>0</v>
      </c>
      <c r="Z280" s="11">
        <f t="shared" si="295"/>
        <v>0</v>
      </c>
      <c r="AA280" s="11">
        <f t="shared" si="295"/>
        <v>0</v>
      </c>
      <c r="AB280" s="11">
        <f t="shared" si="295"/>
        <v>0</v>
      </c>
      <c r="AC280" s="11">
        <f t="shared" si="295"/>
        <v>0</v>
      </c>
      <c r="AD280" s="11">
        <f t="shared" si="295"/>
        <v>0</v>
      </c>
      <c r="AE280" s="11">
        <f t="shared" si="295"/>
        <v>0</v>
      </c>
      <c r="AF280" s="11">
        <f t="shared" si="295"/>
        <v>0</v>
      </c>
      <c r="AG280" s="11">
        <f t="shared" si="295"/>
        <v>0</v>
      </c>
      <c r="AH280" s="11">
        <f t="shared" si="295"/>
        <v>0</v>
      </c>
      <c r="AI280" s="11">
        <f t="shared" si="295"/>
        <v>0</v>
      </c>
      <c r="AJ280" s="11">
        <f t="shared" si="295"/>
        <v>0</v>
      </c>
      <c r="AK280" s="11">
        <f t="shared" si="295"/>
        <v>0</v>
      </c>
      <c r="AT280" s="10">
        <v>201806</v>
      </c>
      <c r="AU280" s="11">
        <f t="shared" si="278"/>
        <v>0</v>
      </c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72"/>
      <c r="BL280" s="11"/>
      <c r="BM280" s="11"/>
      <c r="BN280" s="11"/>
      <c r="BO280" s="11"/>
      <c r="BP280" s="11"/>
      <c r="BQ280" s="11">
        <f t="shared" ref="BQ280:CC280" si="296">IFERROR($AU280*BQ$93/SUM($X$93:$CC$93),0)</f>
        <v>0</v>
      </c>
      <c r="BR280" s="11">
        <f t="shared" si="296"/>
        <v>0</v>
      </c>
      <c r="BS280" s="11">
        <f t="shared" si="296"/>
        <v>0</v>
      </c>
      <c r="BT280" s="11">
        <f t="shared" si="296"/>
        <v>0</v>
      </c>
      <c r="BU280" s="11">
        <f t="shared" si="296"/>
        <v>0</v>
      </c>
      <c r="BV280" s="11">
        <f t="shared" si="296"/>
        <v>0</v>
      </c>
      <c r="BW280" s="11">
        <f t="shared" si="296"/>
        <v>0</v>
      </c>
      <c r="BX280" s="11">
        <f t="shared" si="296"/>
        <v>0</v>
      </c>
      <c r="BY280" s="11">
        <f t="shared" si="296"/>
        <v>0</v>
      </c>
      <c r="BZ280" s="11">
        <f t="shared" si="296"/>
        <v>0</v>
      </c>
      <c r="CA280" s="11">
        <f t="shared" si="296"/>
        <v>0</v>
      </c>
      <c r="CB280" s="11">
        <f t="shared" si="296"/>
        <v>0</v>
      </c>
      <c r="CC280" s="11">
        <f t="shared" si="296"/>
        <v>0</v>
      </c>
      <c r="CD280" s="2"/>
    </row>
    <row r="281" ht="15" customHeight="1" spans="2:82">
      <c r="B281" s="10">
        <v>201809</v>
      </c>
      <c r="C281" s="11">
        <f t="shared" si="277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297">IFERROR($C281*Z$93/SUM($W$93:$AK$93),0)</f>
        <v>0</v>
      </c>
      <c r="AA281" s="11">
        <f t="shared" si="297"/>
        <v>0</v>
      </c>
      <c r="AB281" s="11">
        <f t="shared" si="297"/>
        <v>0</v>
      </c>
      <c r="AC281" s="11">
        <f t="shared" si="297"/>
        <v>0</v>
      </c>
      <c r="AD281" s="11">
        <f t="shared" si="297"/>
        <v>0</v>
      </c>
      <c r="AE281" s="11">
        <f t="shared" si="297"/>
        <v>0</v>
      </c>
      <c r="AF281" s="11">
        <f t="shared" si="297"/>
        <v>0</v>
      </c>
      <c r="AG281" s="11">
        <f t="shared" si="297"/>
        <v>0</v>
      </c>
      <c r="AH281" s="11">
        <f t="shared" si="297"/>
        <v>0</v>
      </c>
      <c r="AI281" s="11">
        <f t="shared" si="297"/>
        <v>0</v>
      </c>
      <c r="AJ281" s="11">
        <f t="shared" si="297"/>
        <v>0</v>
      </c>
      <c r="AK281" s="11">
        <f t="shared" si="297"/>
        <v>0</v>
      </c>
      <c r="AT281" s="10">
        <v>201809</v>
      </c>
      <c r="AU281" s="11">
        <f t="shared" si="278"/>
        <v>0</v>
      </c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72"/>
      <c r="BL281" s="11"/>
      <c r="BM281" s="11"/>
      <c r="BN281" s="11"/>
      <c r="BO281" s="11"/>
      <c r="BP281" s="11"/>
      <c r="BQ281" s="73">
        <f>IFERROR($AU281*BQ$93/SUM($Y$93:$CC$93),0)</f>
        <v>0</v>
      </c>
      <c r="BR281" s="11">
        <f t="shared" ref="BR281:CC281" si="298">IFERROR($AU281*BR$93/SUM($W$93:$CC$93),0)</f>
        <v>0</v>
      </c>
      <c r="BS281" s="11">
        <f t="shared" si="298"/>
        <v>0</v>
      </c>
      <c r="BT281" s="11">
        <f t="shared" si="298"/>
        <v>0</v>
      </c>
      <c r="BU281" s="11">
        <f t="shared" si="298"/>
        <v>0</v>
      </c>
      <c r="BV281" s="11">
        <f t="shared" si="298"/>
        <v>0</v>
      </c>
      <c r="BW281" s="11">
        <f t="shared" si="298"/>
        <v>0</v>
      </c>
      <c r="BX281" s="11">
        <f t="shared" si="298"/>
        <v>0</v>
      </c>
      <c r="BY281" s="11">
        <f t="shared" si="298"/>
        <v>0</v>
      </c>
      <c r="BZ281" s="11">
        <f t="shared" si="298"/>
        <v>0</v>
      </c>
      <c r="CA281" s="11">
        <f t="shared" si="298"/>
        <v>0</v>
      </c>
      <c r="CB281" s="11">
        <f t="shared" si="298"/>
        <v>0</v>
      </c>
      <c r="CC281" s="11">
        <f t="shared" si="298"/>
        <v>0</v>
      </c>
      <c r="CD281" s="2"/>
    </row>
    <row r="282" ht="15" customHeight="1" spans="2:82">
      <c r="B282" s="10">
        <v>201812</v>
      </c>
      <c r="C282" s="11">
        <f t="shared" si="277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299">IFERROR($C282*Y$93/SUM($V$93:$AK$93),0)</f>
        <v>0</v>
      </c>
      <c r="Z282" s="73">
        <f t="shared" si="299"/>
        <v>0</v>
      </c>
      <c r="AA282" s="73">
        <f t="shared" si="299"/>
        <v>0</v>
      </c>
      <c r="AB282" s="73">
        <f t="shared" si="299"/>
        <v>0</v>
      </c>
      <c r="AC282" s="73">
        <f t="shared" si="299"/>
        <v>0</v>
      </c>
      <c r="AD282" s="73">
        <f t="shared" si="299"/>
        <v>0</v>
      </c>
      <c r="AE282" s="73">
        <f t="shared" si="299"/>
        <v>0</v>
      </c>
      <c r="AF282" s="73">
        <f t="shared" si="299"/>
        <v>0</v>
      </c>
      <c r="AG282" s="73">
        <f t="shared" si="299"/>
        <v>0</v>
      </c>
      <c r="AH282" s="73">
        <f t="shared" si="299"/>
        <v>0</v>
      </c>
      <c r="AI282" s="73">
        <f t="shared" si="299"/>
        <v>0</v>
      </c>
      <c r="AJ282" s="73">
        <f t="shared" si="299"/>
        <v>0</v>
      </c>
      <c r="AK282" s="73">
        <f t="shared" si="299"/>
        <v>0</v>
      </c>
      <c r="AT282" s="10">
        <v>201812</v>
      </c>
      <c r="AU282" s="11">
        <f t="shared" si="278"/>
        <v>0</v>
      </c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72"/>
      <c r="BL282" s="11"/>
      <c r="BM282" s="11"/>
      <c r="BN282" s="11"/>
      <c r="BO282" s="11"/>
      <c r="BP282" s="73">
        <f t="shared" ref="BP282:CC282" si="300">IFERROR($AU282*BP$93/SUM($V$93:$CC$93),0)</f>
        <v>0</v>
      </c>
      <c r="BQ282" s="73">
        <f t="shared" si="300"/>
        <v>0</v>
      </c>
      <c r="BR282" s="73">
        <f t="shared" si="300"/>
        <v>0</v>
      </c>
      <c r="BS282" s="73">
        <f t="shared" si="300"/>
        <v>0</v>
      </c>
      <c r="BT282" s="73">
        <f t="shared" si="300"/>
        <v>0</v>
      </c>
      <c r="BU282" s="73">
        <f t="shared" si="300"/>
        <v>0</v>
      </c>
      <c r="BV282" s="73">
        <f t="shared" si="300"/>
        <v>0</v>
      </c>
      <c r="BW282" s="73">
        <f t="shared" si="300"/>
        <v>0</v>
      </c>
      <c r="BX282" s="73">
        <f t="shared" si="300"/>
        <v>0</v>
      </c>
      <c r="BY282" s="73">
        <f t="shared" si="300"/>
        <v>0</v>
      </c>
      <c r="BZ282" s="73">
        <f t="shared" si="300"/>
        <v>0</v>
      </c>
      <c r="CA282" s="73">
        <f t="shared" si="300"/>
        <v>0</v>
      </c>
      <c r="CB282" s="73">
        <f t="shared" si="300"/>
        <v>0</v>
      </c>
      <c r="CC282" s="73">
        <f t="shared" si="300"/>
        <v>0</v>
      </c>
      <c r="CD282" s="2"/>
    </row>
    <row r="283" ht="15" customHeight="1" spans="2:82">
      <c r="B283" s="10">
        <v>201903</v>
      </c>
      <c r="C283" s="11">
        <f t="shared" si="277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301">IFERROR($C283*X$93/SUM($W$93:$AK$93),0)</f>
        <v>0</v>
      </c>
      <c r="Y283" s="73">
        <f t="shared" si="301"/>
        <v>0</v>
      </c>
      <c r="Z283" s="73">
        <f t="shared" si="301"/>
        <v>0</v>
      </c>
      <c r="AA283" s="73">
        <f t="shared" si="301"/>
        <v>0</v>
      </c>
      <c r="AB283" s="73">
        <f t="shared" si="301"/>
        <v>0</v>
      </c>
      <c r="AC283" s="73">
        <f t="shared" si="301"/>
        <v>0</v>
      </c>
      <c r="AD283" s="73">
        <f t="shared" si="301"/>
        <v>0</v>
      </c>
      <c r="AE283" s="73">
        <f t="shared" si="301"/>
        <v>0</v>
      </c>
      <c r="AF283" s="73">
        <f t="shared" si="301"/>
        <v>0</v>
      </c>
      <c r="AG283" s="73">
        <f t="shared" si="301"/>
        <v>0</v>
      </c>
      <c r="AH283" s="73">
        <f t="shared" si="301"/>
        <v>0</v>
      </c>
      <c r="AI283" s="73">
        <f t="shared" si="301"/>
        <v>0</v>
      </c>
      <c r="AJ283" s="73">
        <f t="shared" si="301"/>
        <v>0</v>
      </c>
      <c r="AK283" s="73">
        <f t="shared" si="301"/>
        <v>0</v>
      </c>
      <c r="AT283" s="10">
        <v>201903</v>
      </c>
      <c r="AU283" s="11">
        <f t="shared" si="278"/>
        <v>0</v>
      </c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72"/>
      <c r="BL283" s="11"/>
      <c r="BM283" s="11"/>
      <c r="BN283" s="11"/>
      <c r="BO283" s="73">
        <f t="shared" ref="BO283:CC283" si="302">IFERROR($AU283*BO$93/SUM($W$93:$CC$93),0)</f>
        <v>0</v>
      </c>
      <c r="BP283" s="73">
        <f t="shared" si="302"/>
        <v>0</v>
      </c>
      <c r="BQ283" s="73">
        <f t="shared" si="302"/>
        <v>0</v>
      </c>
      <c r="BR283" s="73">
        <f t="shared" si="302"/>
        <v>0</v>
      </c>
      <c r="BS283" s="73">
        <f t="shared" si="302"/>
        <v>0</v>
      </c>
      <c r="BT283" s="73">
        <f t="shared" si="302"/>
        <v>0</v>
      </c>
      <c r="BU283" s="73">
        <f t="shared" si="302"/>
        <v>0</v>
      </c>
      <c r="BV283" s="73">
        <f t="shared" si="302"/>
        <v>0</v>
      </c>
      <c r="BW283" s="73">
        <f t="shared" si="302"/>
        <v>0</v>
      </c>
      <c r="BX283" s="73">
        <f t="shared" si="302"/>
        <v>0</v>
      </c>
      <c r="BY283" s="73">
        <f t="shared" si="302"/>
        <v>0</v>
      </c>
      <c r="BZ283" s="73">
        <f t="shared" si="302"/>
        <v>0</v>
      </c>
      <c r="CA283" s="73">
        <f t="shared" si="302"/>
        <v>0</v>
      </c>
      <c r="CB283" s="73">
        <f t="shared" si="302"/>
        <v>0</v>
      </c>
      <c r="CC283" s="73">
        <f t="shared" si="302"/>
        <v>0</v>
      </c>
      <c r="CD283" s="2"/>
    </row>
    <row r="284" ht="15" customHeight="1" spans="2:82">
      <c r="B284" s="10">
        <v>201906</v>
      </c>
      <c r="C284" s="11">
        <f t="shared" si="277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303">IFERROR($C284*W$93/SUM($V$93:$AK$93),0)</f>
        <v>0</v>
      </c>
      <c r="X284" s="73">
        <f t="shared" si="303"/>
        <v>0</v>
      </c>
      <c r="Y284" s="73">
        <f t="shared" si="303"/>
        <v>0</v>
      </c>
      <c r="Z284" s="73">
        <f t="shared" si="303"/>
        <v>0</v>
      </c>
      <c r="AA284" s="73">
        <f t="shared" si="303"/>
        <v>0</v>
      </c>
      <c r="AB284" s="73">
        <f t="shared" si="303"/>
        <v>0</v>
      </c>
      <c r="AC284" s="73">
        <f t="shared" si="303"/>
        <v>0</v>
      </c>
      <c r="AD284" s="73">
        <f t="shared" si="303"/>
        <v>0</v>
      </c>
      <c r="AE284" s="73">
        <f t="shared" si="303"/>
        <v>0</v>
      </c>
      <c r="AF284" s="73">
        <f t="shared" si="303"/>
        <v>0</v>
      </c>
      <c r="AG284" s="73">
        <f t="shared" si="303"/>
        <v>0</v>
      </c>
      <c r="AH284" s="73">
        <f t="shared" si="303"/>
        <v>0</v>
      </c>
      <c r="AI284" s="73">
        <f t="shared" si="303"/>
        <v>0</v>
      </c>
      <c r="AJ284" s="73">
        <f t="shared" si="303"/>
        <v>0</v>
      </c>
      <c r="AK284" s="73">
        <f t="shared" si="303"/>
        <v>0</v>
      </c>
      <c r="AT284" s="10">
        <v>201906</v>
      </c>
      <c r="AU284" s="11">
        <f t="shared" si="278"/>
        <v>0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72"/>
      <c r="BL284" s="11"/>
      <c r="BM284" s="11"/>
      <c r="BN284" s="73">
        <f t="shared" ref="BN284:CC284" si="304">IFERROR($AU284*BN$93/SUM($V$93:$CC$93),0)</f>
        <v>0</v>
      </c>
      <c r="BO284" s="73">
        <f t="shared" si="304"/>
        <v>0</v>
      </c>
      <c r="BP284" s="73">
        <f t="shared" si="304"/>
        <v>0</v>
      </c>
      <c r="BQ284" s="73">
        <f t="shared" si="304"/>
        <v>0</v>
      </c>
      <c r="BR284" s="73">
        <f t="shared" si="304"/>
        <v>0</v>
      </c>
      <c r="BS284" s="73">
        <f t="shared" si="304"/>
        <v>0</v>
      </c>
      <c r="BT284" s="73">
        <f t="shared" si="304"/>
        <v>0</v>
      </c>
      <c r="BU284" s="73">
        <f t="shared" si="304"/>
        <v>0</v>
      </c>
      <c r="BV284" s="73">
        <f t="shared" si="304"/>
        <v>0</v>
      </c>
      <c r="BW284" s="73">
        <f t="shared" si="304"/>
        <v>0</v>
      </c>
      <c r="BX284" s="73">
        <f t="shared" si="304"/>
        <v>0</v>
      </c>
      <c r="BY284" s="73">
        <f t="shared" si="304"/>
        <v>0</v>
      </c>
      <c r="BZ284" s="73">
        <f t="shared" si="304"/>
        <v>0</v>
      </c>
      <c r="CA284" s="73">
        <f t="shared" si="304"/>
        <v>0</v>
      </c>
      <c r="CB284" s="73">
        <f t="shared" si="304"/>
        <v>0</v>
      </c>
      <c r="CC284" s="73">
        <f t="shared" si="304"/>
        <v>0</v>
      </c>
      <c r="CD284" s="2"/>
    </row>
    <row r="285" ht="15" customHeight="1" spans="2:82">
      <c r="B285" s="10">
        <v>201909</v>
      </c>
      <c r="C285" s="11">
        <f t="shared" si="277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305">IFERROR($C285*V$93/SUM($U$93:$AK$93),0)</f>
        <v>0</v>
      </c>
      <c r="W285" s="73">
        <f t="shared" si="305"/>
        <v>0</v>
      </c>
      <c r="X285" s="73">
        <f t="shared" si="305"/>
        <v>0</v>
      </c>
      <c r="Y285" s="73">
        <f t="shared" si="305"/>
        <v>0</v>
      </c>
      <c r="Z285" s="73">
        <f t="shared" si="305"/>
        <v>0</v>
      </c>
      <c r="AA285" s="73">
        <f t="shared" si="305"/>
        <v>0</v>
      </c>
      <c r="AB285" s="73">
        <f t="shared" si="305"/>
        <v>0</v>
      </c>
      <c r="AC285" s="73">
        <f t="shared" si="305"/>
        <v>0</v>
      </c>
      <c r="AD285" s="73">
        <f t="shared" si="305"/>
        <v>0</v>
      </c>
      <c r="AE285" s="73">
        <f t="shared" si="305"/>
        <v>0</v>
      </c>
      <c r="AF285" s="73">
        <f t="shared" si="305"/>
        <v>0</v>
      </c>
      <c r="AG285" s="73">
        <f t="shared" si="305"/>
        <v>0</v>
      </c>
      <c r="AH285" s="73">
        <f t="shared" si="305"/>
        <v>0</v>
      </c>
      <c r="AI285" s="73">
        <f t="shared" si="305"/>
        <v>0</v>
      </c>
      <c r="AJ285" s="73">
        <f t="shared" si="305"/>
        <v>0</v>
      </c>
      <c r="AK285" s="73">
        <f t="shared" si="305"/>
        <v>0</v>
      </c>
      <c r="AT285" s="10">
        <v>201909</v>
      </c>
      <c r="AU285" s="11">
        <f t="shared" si="278"/>
        <v>0</v>
      </c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72"/>
      <c r="BL285" s="11"/>
      <c r="BM285" s="73">
        <f t="shared" ref="BM285:CC285" si="306">IFERROR($AU285*BM$93/SUM($U$93:$CC$93),0)</f>
        <v>0</v>
      </c>
      <c r="BN285" s="73">
        <f t="shared" si="306"/>
        <v>0</v>
      </c>
      <c r="BO285" s="73">
        <f t="shared" si="306"/>
        <v>0</v>
      </c>
      <c r="BP285" s="73">
        <f t="shared" si="306"/>
        <v>0</v>
      </c>
      <c r="BQ285" s="73">
        <f t="shared" si="306"/>
        <v>0</v>
      </c>
      <c r="BR285" s="73">
        <f t="shared" si="306"/>
        <v>0</v>
      </c>
      <c r="BS285" s="73">
        <f t="shared" si="306"/>
        <v>0</v>
      </c>
      <c r="BT285" s="73">
        <f t="shared" si="306"/>
        <v>0</v>
      </c>
      <c r="BU285" s="73">
        <f t="shared" si="306"/>
        <v>0</v>
      </c>
      <c r="BV285" s="73">
        <f t="shared" si="306"/>
        <v>0</v>
      </c>
      <c r="BW285" s="73">
        <f t="shared" si="306"/>
        <v>0</v>
      </c>
      <c r="BX285" s="73">
        <f t="shared" si="306"/>
        <v>0</v>
      </c>
      <c r="BY285" s="73">
        <f t="shared" si="306"/>
        <v>0</v>
      </c>
      <c r="BZ285" s="73">
        <f t="shared" si="306"/>
        <v>0</v>
      </c>
      <c r="CA285" s="73">
        <f t="shared" si="306"/>
        <v>0</v>
      </c>
      <c r="CB285" s="73">
        <f t="shared" si="306"/>
        <v>0</v>
      </c>
      <c r="CC285" s="73">
        <f t="shared" si="306"/>
        <v>0</v>
      </c>
      <c r="CD285" s="2"/>
    </row>
    <row r="286" ht="15" customHeight="1" spans="2:82">
      <c r="B286" s="10">
        <v>201912</v>
      </c>
      <c r="C286" s="11">
        <f t="shared" si="277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307">IFERROR($C286*U$93/SUM($T$93:$AK$93),0)</f>
        <v>0</v>
      </c>
      <c r="V286" s="73">
        <f t="shared" si="307"/>
        <v>0</v>
      </c>
      <c r="W286" s="73">
        <f t="shared" si="307"/>
        <v>0</v>
      </c>
      <c r="X286" s="73">
        <f t="shared" si="307"/>
        <v>0</v>
      </c>
      <c r="Y286" s="73">
        <f t="shared" si="307"/>
        <v>0</v>
      </c>
      <c r="Z286" s="73">
        <f t="shared" si="307"/>
        <v>0</v>
      </c>
      <c r="AA286" s="73">
        <f t="shared" si="307"/>
        <v>0</v>
      </c>
      <c r="AB286" s="73">
        <f t="shared" si="307"/>
        <v>0</v>
      </c>
      <c r="AC286" s="73">
        <f t="shared" si="307"/>
        <v>0</v>
      </c>
      <c r="AD286" s="73">
        <f t="shared" si="307"/>
        <v>0</v>
      </c>
      <c r="AE286" s="73">
        <f t="shared" si="307"/>
        <v>0</v>
      </c>
      <c r="AF286" s="73">
        <f t="shared" si="307"/>
        <v>0</v>
      </c>
      <c r="AG286" s="73">
        <f t="shared" si="307"/>
        <v>0</v>
      </c>
      <c r="AH286" s="73">
        <f t="shared" si="307"/>
        <v>0</v>
      </c>
      <c r="AI286" s="73">
        <f t="shared" si="307"/>
        <v>0</v>
      </c>
      <c r="AJ286" s="73">
        <f t="shared" si="307"/>
        <v>0</v>
      </c>
      <c r="AK286" s="73">
        <f t="shared" si="307"/>
        <v>0</v>
      </c>
      <c r="AT286" s="10">
        <v>201912</v>
      </c>
      <c r="AU286" s="11">
        <f t="shared" si="278"/>
        <v>0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72"/>
      <c r="BL286" s="73">
        <f t="shared" ref="BL286:CC286" si="308">IFERROR($AU286*BL$93/SUM($T$93:$CC$93),0)</f>
        <v>0</v>
      </c>
      <c r="BM286" s="73">
        <f t="shared" si="308"/>
        <v>0</v>
      </c>
      <c r="BN286" s="73">
        <f t="shared" si="308"/>
        <v>0</v>
      </c>
      <c r="BO286" s="73">
        <f t="shared" si="308"/>
        <v>0</v>
      </c>
      <c r="BP286" s="73">
        <f t="shared" si="308"/>
        <v>0</v>
      </c>
      <c r="BQ286" s="73">
        <f t="shared" si="308"/>
        <v>0</v>
      </c>
      <c r="BR286" s="73">
        <f t="shared" si="308"/>
        <v>0</v>
      </c>
      <c r="BS286" s="73">
        <f t="shared" si="308"/>
        <v>0</v>
      </c>
      <c r="BT286" s="73">
        <f t="shared" si="308"/>
        <v>0</v>
      </c>
      <c r="BU286" s="73">
        <f t="shared" si="308"/>
        <v>0</v>
      </c>
      <c r="BV286" s="73">
        <f t="shared" si="308"/>
        <v>0</v>
      </c>
      <c r="BW286" s="73">
        <f t="shared" si="308"/>
        <v>0</v>
      </c>
      <c r="BX286" s="73">
        <f t="shared" si="308"/>
        <v>0</v>
      </c>
      <c r="BY286" s="73">
        <f t="shared" si="308"/>
        <v>0</v>
      </c>
      <c r="BZ286" s="73">
        <f t="shared" si="308"/>
        <v>0</v>
      </c>
      <c r="CA286" s="73">
        <f t="shared" si="308"/>
        <v>0</v>
      </c>
      <c r="CB286" s="73">
        <f t="shared" si="308"/>
        <v>0</v>
      </c>
      <c r="CC286" s="73">
        <f t="shared" si="308"/>
        <v>0</v>
      </c>
      <c r="CD286" s="2"/>
    </row>
    <row r="287" ht="15" customHeight="1" spans="2:82">
      <c r="B287" s="10">
        <v>202003</v>
      </c>
      <c r="C287" s="11">
        <f t="shared" si="277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309">IFERROR($C287*T$93/SUM($S$93:$AK$93),0)</f>
        <v>0</v>
      </c>
      <c r="U287" s="73">
        <f t="shared" si="309"/>
        <v>0</v>
      </c>
      <c r="V287" s="73">
        <f t="shared" si="309"/>
        <v>0</v>
      </c>
      <c r="W287" s="73">
        <f t="shared" si="309"/>
        <v>0</v>
      </c>
      <c r="X287" s="73">
        <f t="shared" si="309"/>
        <v>0</v>
      </c>
      <c r="Y287" s="73">
        <f t="shared" si="309"/>
        <v>0</v>
      </c>
      <c r="Z287" s="73">
        <f t="shared" si="309"/>
        <v>0</v>
      </c>
      <c r="AA287" s="73">
        <f t="shared" si="309"/>
        <v>0</v>
      </c>
      <c r="AB287" s="73">
        <f t="shared" si="309"/>
        <v>0</v>
      </c>
      <c r="AC287" s="73">
        <f t="shared" si="309"/>
        <v>0</v>
      </c>
      <c r="AD287" s="73">
        <f t="shared" si="309"/>
        <v>0</v>
      </c>
      <c r="AE287" s="73">
        <f t="shared" si="309"/>
        <v>0</v>
      </c>
      <c r="AF287" s="73">
        <f t="shared" si="309"/>
        <v>0</v>
      </c>
      <c r="AG287" s="73">
        <f t="shared" si="309"/>
        <v>0</v>
      </c>
      <c r="AH287" s="73">
        <f t="shared" si="309"/>
        <v>0</v>
      </c>
      <c r="AI287" s="73">
        <f t="shared" si="309"/>
        <v>0</v>
      </c>
      <c r="AJ287" s="73">
        <f t="shared" si="309"/>
        <v>0</v>
      </c>
      <c r="AK287" s="73">
        <f t="shared" si="309"/>
        <v>0</v>
      </c>
      <c r="AT287" s="10">
        <v>202003</v>
      </c>
      <c r="AU287" s="11">
        <f t="shared" si="278"/>
        <v>0</v>
      </c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73">
        <f t="shared" ref="BK287:CC287" si="310">IFERROR($AU287*BK$93/SUM($S$93:$CC$93),0)</f>
        <v>0</v>
      </c>
      <c r="BL287" s="73">
        <f t="shared" si="310"/>
        <v>0</v>
      </c>
      <c r="BM287" s="73">
        <f t="shared" si="310"/>
        <v>0</v>
      </c>
      <c r="BN287" s="73">
        <f t="shared" si="310"/>
        <v>0</v>
      </c>
      <c r="BO287" s="73">
        <f t="shared" si="310"/>
        <v>0</v>
      </c>
      <c r="BP287" s="73">
        <f t="shared" si="310"/>
        <v>0</v>
      </c>
      <c r="BQ287" s="73">
        <f t="shared" si="310"/>
        <v>0</v>
      </c>
      <c r="BR287" s="73">
        <f t="shared" si="310"/>
        <v>0</v>
      </c>
      <c r="BS287" s="73">
        <f t="shared" si="310"/>
        <v>0</v>
      </c>
      <c r="BT287" s="73">
        <f t="shared" si="310"/>
        <v>0</v>
      </c>
      <c r="BU287" s="73">
        <f t="shared" si="310"/>
        <v>0</v>
      </c>
      <c r="BV287" s="73">
        <f t="shared" si="310"/>
        <v>0</v>
      </c>
      <c r="BW287" s="73">
        <f t="shared" si="310"/>
        <v>0</v>
      </c>
      <c r="BX287" s="73">
        <f t="shared" si="310"/>
        <v>0</v>
      </c>
      <c r="BY287" s="73">
        <f t="shared" si="310"/>
        <v>0</v>
      </c>
      <c r="BZ287" s="73">
        <f t="shared" si="310"/>
        <v>0</v>
      </c>
      <c r="CA287" s="73">
        <f t="shared" si="310"/>
        <v>0</v>
      </c>
      <c r="CB287" s="73">
        <f t="shared" si="310"/>
        <v>0</v>
      </c>
      <c r="CC287" s="73">
        <f t="shared" si="310"/>
        <v>0</v>
      </c>
      <c r="CD287" s="2"/>
    </row>
    <row r="288" ht="15" customHeight="1" spans="2:82">
      <c r="B288" s="10">
        <v>202006</v>
      </c>
      <c r="C288" s="11">
        <f t="shared" si="277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311">IFERROR($C288*S$93/SUM($R$93:$AK$93),0)</f>
        <v>0</v>
      </c>
      <c r="T288" s="73">
        <f t="shared" si="311"/>
        <v>0</v>
      </c>
      <c r="U288" s="73">
        <f t="shared" si="311"/>
        <v>0</v>
      </c>
      <c r="V288" s="73">
        <f t="shared" si="311"/>
        <v>0</v>
      </c>
      <c r="W288" s="73">
        <f t="shared" si="311"/>
        <v>0</v>
      </c>
      <c r="X288" s="73">
        <f t="shared" si="311"/>
        <v>0</v>
      </c>
      <c r="Y288" s="73">
        <f t="shared" si="311"/>
        <v>0</v>
      </c>
      <c r="Z288" s="73">
        <f t="shared" si="311"/>
        <v>0</v>
      </c>
      <c r="AA288" s="73">
        <f t="shared" si="311"/>
        <v>0</v>
      </c>
      <c r="AB288" s="73">
        <f t="shared" si="311"/>
        <v>0</v>
      </c>
      <c r="AC288" s="73">
        <f t="shared" si="311"/>
        <v>0</v>
      </c>
      <c r="AD288" s="73">
        <f t="shared" si="311"/>
        <v>0</v>
      </c>
      <c r="AE288" s="73">
        <f t="shared" si="311"/>
        <v>0</v>
      </c>
      <c r="AF288" s="73">
        <f t="shared" si="311"/>
        <v>0</v>
      </c>
      <c r="AG288" s="73">
        <f t="shared" si="311"/>
        <v>0</v>
      </c>
      <c r="AH288" s="73">
        <f t="shared" si="311"/>
        <v>0</v>
      </c>
      <c r="AI288" s="73">
        <f t="shared" si="311"/>
        <v>0</v>
      </c>
      <c r="AJ288" s="73">
        <f t="shared" si="311"/>
        <v>0</v>
      </c>
      <c r="AK288" s="73">
        <f t="shared" si="311"/>
        <v>0</v>
      </c>
      <c r="AT288" s="10">
        <v>202006</v>
      </c>
      <c r="AU288" s="11">
        <f t="shared" ref="AU288:AU302" si="312">SUM(BB248,-AV248)</f>
        <v>0</v>
      </c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73">
        <f t="shared" ref="BJ288:CC288" si="313">IFERROR($AU288*BJ$93/SUM($BJ$93:$CC$93),0)</f>
        <v>0</v>
      </c>
      <c r="BK288" s="73">
        <f t="shared" si="313"/>
        <v>0</v>
      </c>
      <c r="BL288" s="73">
        <f t="shared" si="313"/>
        <v>0</v>
      </c>
      <c r="BM288" s="73">
        <f t="shared" si="313"/>
        <v>0</v>
      </c>
      <c r="BN288" s="73">
        <f t="shared" si="313"/>
        <v>0</v>
      </c>
      <c r="BO288" s="73">
        <f t="shared" si="313"/>
        <v>0</v>
      </c>
      <c r="BP288" s="73">
        <f t="shared" si="313"/>
        <v>0</v>
      </c>
      <c r="BQ288" s="73">
        <f t="shared" si="313"/>
        <v>0</v>
      </c>
      <c r="BR288" s="73">
        <f t="shared" si="313"/>
        <v>0</v>
      </c>
      <c r="BS288" s="73">
        <f t="shared" si="313"/>
        <v>0</v>
      </c>
      <c r="BT288" s="73">
        <f t="shared" si="313"/>
        <v>0</v>
      </c>
      <c r="BU288" s="73">
        <f t="shared" si="313"/>
        <v>0</v>
      </c>
      <c r="BV288" s="73">
        <f t="shared" si="313"/>
        <v>0</v>
      </c>
      <c r="BW288" s="73">
        <f t="shared" si="313"/>
        <v>0</v>
      </c>
      <c r="BX288" s="73">
        <f t="shared" si="313"/>
        <v>0</v>
      </c>
      <c r="BY288" s="73">
        <f t="shared" si="313"/>
        <v>0</v>
      </c>
      <c r="BZ288" s="73">
        <f t="shared" si="313"/>
        <v>0</v>
      </c>
      <c r="CA288" s="73">
        <f t="shared" si="313"/>
        <v>0</v>
      </c>
      <c r="CB288" s="73">
        <f t="shared" si="313"/>
        <v>0</v>
      </c>
      <c r="CC288" s="73">
        <f t="shared" si="313"/>
        <v>0</v>
      </c>
      <c r="CD288" s="2"/>
    </row>
    <row r="289" ht="15" customHeight="1" spans="2:82">
      <c r="B289" s="10">
        <v>202009</v>
      </c>
      <c r="C289" s="11">
        <f t="shared" si="277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314">IFERROR($C289*R$93/SUM($Q$93:$AK$93),0)</f>
        <v>0</v>
      </c>
      <c r="S289" s="66">
        <f t="shared" si="314"/>
        <v>0</v>
      </c>
      <c r="T289" s="66">
        <f t="shared" si="314"/>
        <v>0</v>
      </c>
      <c r="U289" s="66">
        <f t="shared" si="314"/>
        <v>0</v>
      </c>
      <c r="V289" s="66">
        <f t="shared" si="314"/>
        <v>0</v>
      </c>
      <c r="W289" s="66">
        <f t="shared" si="314"/>
        <v>0</v>
      </c>
      <c r="X289" s="66">
        <f t="shared" si="314"/>
        <v>0</v>
      </c>
      <c r="Y289" s="66">
        <f t="shared" si="314"/>
        <v>0</v>
      </c>
      <c r="Z289" s="66">
        <f t="shared" si="314"/>
        <v>0</v>
      </c>
      <c r="AA289" s="66">
        <f t="shared" si="314"/>
        <v>0</v>
      </c>
      <c r="AB289" s="66">
        <f t="shared" si="314"/>
        <v>0</v>
      </c>
      <c r="AC289" s="66">
        <f t="shared" si="314"/>
        <v>0</v>
      </c>
      <c r="AD289" s="66">
        <f t="shared" si="314"/>
        <v>0</v>
      </c>
      <c r="AE289" s="66">
        <f t="shared" si="314"/>
        <v>0</v>
      </c>
      <c r="AF289" s="66">
        <f t="shared" si="314"/>
        <v>0</v>
      </c>
      <c r="AG289" s="66">
        <f t="shared" si="314"/>
        <v>0</v>
      </c>
      <c r="AH289" s="66">
        <f t="shared" si="314"/>
        <v>0</v>
      </c>
      <c r="AI289" s="66">
        <f t="shared" si="314"/>
        <v>0</v>
      </c>
      <c r="AJ289" s="66">
        <f t="shared" si="314"/>
        <v>0</v>
      </c>
      <c r="AK289" s="66">
        <f t="shared" si="314"/>
        <v>0</v>
      </c>
      <c r="AT289" s="10">
        <v>202009</v>
      </c>
      <c r="AU289" s="11">
        <f t="shared" si="312"/>
        <v>0</v>
      </c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66">
        <f t="shared" ref="BI289:CC289" si="315">IFERROR($AU289*BI$93/SUM($BI$93:$CC$93),0)</f>
        <v>0</v>
      </c>
      <c r="BJ289" s="66">
        <f t="shared" si="315"/>
        <v>0</v>
      </c>
      <c r="BK289" s="66">
        <f t="shared" si="315"/>
        <v>0</v>
      </c>
      <c r="BL289" s="66">
        <f t="shared" si="315"/>
        <v>0</v>
      </c>
      <c r="BM289" s="66">
        <f t="shared" si="315"/>
        <v>0</v>
      </c>
      <c r="BN289" s="66">
        <f t="shared" si="315"/>
        <v>0</v>
      </c>
      <c r="BO289" s="66">
        <f t="shared" si="315"/>
        <v>0</v>
      </c>
      <c r="BP289" s="66">
        <f t="shared" si="315"/>
        <v>0</v>
      </c>
      <c r="BQ289" s="66">
        <f t="shared" si="315"/>
        <v>0</v>
      </c>
      <c r="BR289" s="66">
        <f t="shared" si="315"/>
        <v>0</v>
      </c>
      <c r="BS289" s="66">
        <f t="shared" si="315"/>
        <v>0</v>
      </c>
      <c r="BT289" s="66">
        <f t="shared" si="315"/>
        <v>0</v>
      </c>
      <c r="BU289" s="66">
        <f t="shared" si="315"/>
        <v>0</v>
      </c>
      <c r="BV289" s="66">
        <f t="shared" si="315"/>
        <v>0</v>
      </c>
      <c r="BW289" s="66">
        <f t="shared" si="315"/>
        <v>0</v>
      </c>
      <c r="BX289" s="66">
        <f t="shared" si="315"/>
        <v>0</v>
      </c>
      <c r="BY289" s="66">
        <f t="shared" si="315"/>
        <v>0</v>
      </c>
      <c r="BZ289" s="66">
        <f t="shared" si="315"/>
        <v>0</v>
      </c>
      <c r="CA289" s="66">
        <f t="shared" si="315"/>
        <v>0</v>
      </c>
      <c r="CB289" s="66">
        <f t="shared" si="315"/>
        <v>0</v>
      </c>
      <c r="CC289" s="66">
        <f t="shared" si="315"/>
        <v>0</v>
      </c>
      <c r="CD289" s="2"/>
    </row>
    <row r="290" ht="15" customHeight="1" spans="2:82">
      <c r="B290" s="10">
        <v>202012</v>
      </c>
      <c r="C290" s="11">
        <f t="shared" si="277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316">IFERROR($C290*Q$93/SUM($P$93:$AK$93),0)</f>
        <v>0</v>
      </c>
      <c r="R290" s="66">
        <f t="shared" si="316"/>
        <v>0</v>
      </c>
      <c r="S290" s="66">
        <f t="shared" si="316"/>
        <v>0</v>
      </c>
      <c r="T290" s="66">
        <f t="shared" si="316"/>
        <v>0</v>
      </c>
      <c r="U290" s="66">
        <f t="shared" si="316"/>
        <v>0</v>
      </c>
      <c r="V290" s="66">
        <f t="shared" si="316"/>
        <v>0</v>
      </c>
      <c r="W290" s="66">
        <f t="shared" si="316"/>
        <v>0</v>
      </c>
      <c r="X290" s="66">
        <f t="shared" si="316"/>
        <v>0</v>
      </c>
      <c r="Y290" s="66">
        <f t="shared" si="316"/>
        <v>0</v>
      </c>
      <c r="Z290" s="66">
        <f t="shared" si="316"/>
        <v>0</v>
      </c>
      <c r="AA290" s="66">
        <f t="shared" si="316"/>
        <v>0</v>
      </c>
      <c r="AB290" s="66">
        <f t="shared" si="316"/>
        <v>0</v>
      </c>
      <c r="AC290" s="66">
        <f t="shared" si="316"/>
        <v>0</v>
      </c>
      <c r="AD290" s="66">
        <f t="shared" si="316"/>
        <v>0</v>
      </c>
      <c r="AE290" s="66">
        <f t="shared" si="316"/>
        <v>0</v>
      </c>
      <c r="AF290" s="66">
        <f t="shared" si="316"/>
        <v>0</v>
      </c>
      <c r="AG290" s="66">
        <f t="shared" si="316"/>
        <v>0</v>
      </c>
      <c r="AH290" s="66">
        <f t="shared" si="316"/>
        <v>0</v>
      </c>
      <c r="AI290" s="66">
        <f t="shared" si="316"/>
        <v>0</v>
      </c>
      <c r="AJ290" s="66">
        <f t="shared" si="316"/>
        <v>0</v>
      </c>
      <c r="AK290" s="66">
        <f t="shared" si="316"/>
        <v>0</v>
      </c>
      <c r="AT290" s="10">
        <v>202012</v>
      </c>
      <c r="AU290" s="11">
        <f t="shared" si="312"/>
        <v>0</v>
      </c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66">
        <f t="shared" ref="BH290:CC290" si="317">IFERROR($AU290*BH$93/SUM($BH$93:$CC$93),0)</f>
        <v>0</v>
      </c>
      <c r="BI290" s="66">
        <f t="shared" si="317"/>
        <v>0</v>
      </c>
      <c r="BJ290" s="66">
        <f t="shared" si="317"/>
        <v>0</v>
      </c>
      <c r="BK290" s="66">
        <f t="shared" si="317"/>
        <v>0</v>
      </c>
      <c r="BL290" s="66">
        <f t="shared" si="317"/>
        <v>0</v>
      </c>
      <c r="BM290" s="66">
        <f t="shared" si="317"/>
        <v>0</v>
      </c>
      <c r="BN290" s="66">
        <f t="shared" si="317"/>
        <v>0</v>
      </c>
      <c r="BO290" s="66">
        <f t="shared" si="317"/>
        <v>0</v>
      </c>
      <c r="BP290" s="66">
        <f t="shared" si="317"/>
        <v>0</v>
      </c>
      <c r="BQ290" s="66">
        <f t="shared" si="317"/>
        <v>0</v>
      </c>
      <c r="BR290" s="66">
        <f t="shared" si="317"/>
        <v>0</v>
      </c>
      <c r="BS290" s="66">
        <f t="shared" si="317"/>
        <v>0</v>
      </c>
      <c r="BT290" s="66">
        <f t="shared" si="317"/>
        <v>0</v>
      </c>
      <c r="BU290" s="66">
        <f t="shared" si="317"/>
        <v>0</v>
      </c>
      <c r="BV290" s="66">
        <f t="shared" si="317"/>
        <v>0</v>
      </c>
      <c r="BW290" s="66">
        <f t="shared" si="317"/>
        <v>0</v>
      </c>
      <c r="BX290" s="66">
        <f t="shared" si="317"/>
        <v>0</v>
      </c>
      <c r="BY290" s="66">
        <f t="shared" si="317"/>
        <v>0</v>
      </c>
      <c r="BZ290" s="66">
        <f t="shared" si="317"/>
        <v>0</v>
      </c>
      <c r="CA290" s="66">
        <f t="shared" si="317"/>
        <v>0</v>
      </c>
      <c r="CB290" s="66">
        <f t="shared" si="317"/>
        <v>0</v>
      </c>
      <c r="CC290" s="66">
        <f t="shared" si="317"/>
        <v>0</v>
      </c>
      <c r="CD290" s="2"/>
    </row>
    <row r="291" ht="15" customHeight="1" spans="2:82">
      <c r="B291" s="10">
        <v>202103</v>
      </c>
      <c r="C291" s="11">
        <f t="shared" si="277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318">IFERROR($C291*P$93/SUM($O$93:$AK$93),0)</f>
        <v>0</v>
      </c>
      <c r="Q291" s="66">
        <f t="shared" si="318"/>
        <v>0</v>
      </c>
      <c r="R291" s="66">
        <f t="shared" si="318"/>
        <v>0</v>
      </c>
      <c r="S291" s="66">
        <f t="shared" si="318"/>
        <v>0</v>
      </c>
      <c r="T291" s="66">
        <f t="shared" si="318"/>
        <v>0</v>
      </c>
      <c r="U291" s="66">
        <f t="shared" si="318"/>
        <v>0</v>
      </c>
      <c r="V291" s="66">
        <f t="shared" si="318"/>
        <v>0</v>
      </c>
      <c r="W291" s="66">
        <f t="shared" si="318"/>
        <v>0</v>
      </c>
      <c r="X291" s="66">
        <f t="shared" si="318"/>
        <v>0</v>
      </c>
      <c r="Y291" s="66">
        <f t="shared" si="318"/>
        <v>0</v>
      </c>
      <c r="Z291" s="66">
        <f t="shared" si="318"/>
        <v>0</v>
      </c>
      <c r="AA291" s="66">
        <f t="shared" si="318"/>
        <v>0</v>
      </c>
      <c r="AB291" s="66">
        <f t="shared" si="318"/>
        <v>0</v>
      </c>
      <c r="AC291" s="66">
        <f t="shared" si="318"/>
        <v>0</v>
      </c>
      <c r="AD291" s="66">
        <f t="shared" si="318"/>
        <v>0</v>
      </c>
      <c r="AE291" s="66">
        <f t="shared" si="318"/>
        <v>0</v>
      </c>
      <c r="AF291" s="66">
        <f t="shared" si="318"/>
        <v>0</v>
      </c>
      <c r="AG291" s="66">
        <f t="shared" si="318"/>
        <v>0</v>
      </c>
      <c r="AH291" s="66">
        <f t="shared" si="318"/>
        <v>0</v>
      </c>
      <c r="AI291" s="66">
        <f t="shared" si="318"/>
        <v>0</v>
      </c>
      <c r="AJ291" s="66">
        <f t="shared" si="318"/>
        <v>0</v>
      </c>
      <c r="AK291" s="66">
        <f t="shared" si="318"/>
        <v>0</v>
      </c>
      <c r="AT291" s="10">
        <v>202103</v>
      </c>
      <c r="AU291" s="11">
        <f t="shared" si="312"/>
        <v>0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66">
        <f t="shared" ref="BG291:CC291" si="319">IFERROR($AU291*BG$93/SUM($BG$93:$CC$93),0)</f>
        <v>0</v>
      </c>
      <c r="BH291" s="66">
        <f t="shared" si="319"/>
        <v>0</v>
      </c>
      <c r="BI291" s="66">
        <f t="shared" si="319"/>
        <v>0</v>
      </c>
      <c r="BJ291" s="66">
        <f t="shared" si="319"/>
        <v>0</v>
      </c>
      <c r="BK291" s="66">
        <f t="shared" si="319"/>
        <v>0</v>
      </c>
      <c r="BL291" s="66">
        <f t="shared" si="319"/>
        <v>0</v>
      </c>
      <c r="BM291" s="66">
        <f t="shared" si="319"/>
        <v>0</v>
      </c>
      <c r="BN291" s="66">
        <f t="shared" si="319"/>
        <v>0</v>
      </c>
      <c r="BO291" s="66">
        <f t="shared" si="319"/>
        <v>0</v>
      </c>
      <c r="BP291" s="66">
        <f t="shared" si="319"/>
        <v>0</v>
      </c>
      <c r="BQ291" s="66">
        <f t="shared" si="319"/>
        <v>0</v>
      </c>
      <c r="BR291" s="66">
        <f t="shared" si="319"/>
        <v>0</v>
      </c>
      <c r="BS291" s="66">
        <f t="shared" si="319"/>
        <v>0</v>
      </c>
      <c r="BT291" s="66">
        <f t="shared" si="319"/>
        <v>0</v>
      </c>
      <c r="BU291" s="66">
        <f t="shared" si="319"/>
        <v>0</v>
      </c>
      <c r="BV291" s="66">
        <f t="shared" si="319"/>
        <v>0</v>
      </c>
      <c r="BW291" s="66">
        <f t="shared" si="319"/>
        <v>0</v>
      </c>
      <c r="BX291" s="66">
        <f t="shared" si="319"/>
        <v>0</v>
      </c>
      <c r="BY291" s="66">
        <f t="shared" si="319"/>
        <v>0</v>
      </c>
      <c r="BZ291" s="66">
        <f t="shared" si="319"/>
        <v>0</v>
      </c>
      <c r="CA291" s="66">
        <f t="shared" si="319"/>
        <v>0</v>
      </c>
      <c r="CB291" s="66">
        <f t="shared" si="319"/>
        <v>0</v>
      </c>
      <c r="CC291" s="66">
        <f t="shared" si="319"/>
        <v>0</v>
      </c>
      <c r="CD291" s="2"/>
    </row>
    <row r="292" ht="15" customHeight="1" spans="2:82">
      <c r="B292" s="10">
        <v>202106</v>
      </c>
      <c r="C292" s="11">
        <f t="shared" si="277"/>
        <v>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320">IFERROR($C292*O$93/SUM($N$93:$AK$93),0)</f>
        <v>0</v>
      </c>
      <c r="P292" s="66">
        <f t="shared" si="320"/>
        <v>0</v>
      </c>
      <c r="Q292" s="66">
        <f t="shared" si="320"/>
        <v>0</v>
      </c>
      <c r="R292" s="66">
        <f t="shared" si="320"/>
        <v>0</v>
      </c>
      <c r="S292" s="66">
        <f t="shared" si="320"/>
        <v>0</v>
      </c>
      <c r="T292" s="66">
        <f t="shared" si="320"/>
        <v>0</v>
      </c>
      <c r="U292" s="66">
        <f t="shared" si="320"/>
        <v>0</v>
      </c>
      <c r="V292" s="66">
        <f t="shared" si="320"/>
        <v>0</v>
      </c>
      <c r="W292" s="66">
        <f t="shared" si="320"/>
        <v>0</v>
      </c>
      <c r="X292" s="66">
        <f t="shared" si="320"/>
        <v>0</v>
      </c>
      <c r="Y292" s="66">
        <f t="shared" si="320"/>
        <v>0</v>
      </c>
      <c r="Z292" s="66">
        <f t="shared" si="320"/>
        <v>0</v>
      </c>
      <c r="AA292" s="66">
        <f t="shared" si="320"/>
        <v>0</v>
      </c>
      <c r="AB292" s="66">
        <f t="shared" si="320"/>
        <v>0</v>
      </c>
      <c r="AC292" s="66">
        <f t="shared" si="320"/>
        <v>0</v>
      </c>
      <c r="AD292" s="66">
        <f t="shared" si="320"/>
        <v>0</v>
      </c>
      <c r="AE292" s="66">
        <f t="shared" si="320"/>
        <v>0</v>
      </c>
      <c r="AF292" s="66">
        <f t="shared" si="320"/>
        <v>0</v>
      </c>
      <c r="AG292" s="66">
        <f t="shared" si="320"/>
        <v>0</v>
      </c>
      <c r="AH292" s="66">
        <f t="shared" si="320"/>
        <v>0</v>
      </c>
      <c r="AI292" s="66">
        <f t="shared" si="320"/>
        <v>0</v>
      </c>
      <c r="AJ292" s="66">
        <f t="shared" si="320"/>
        <v>0</v>
      </c>
      <c r="AK292" s="66">
        <f t="shared" si="320"/>
        <v>0</v>
      </c>
      <c r="AT292" s="10">
        <v>202106</v>
      </c>
      <c r="AU292" s="11">
        <f t="shared" si="312"/>
        <v>0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66">
        <f t="shared" ref="BF292:CC292" si="321">IFERROR($AU292*BF$93/SUM($BF$93:$CC$93),0)</f>
        <v>0</v>
      </c>
      <c r="BG292" s="66">
        <f t="shared" si="321"/>
        <v>0</v>
      </c>
      <c r="BH292" s="66">
        <f t="shared" si="321"/>
        <v>0</v>
      </c>
      <c r="BI292" s="66">
        <f t="shared" si="321"/>
        <v>0</v>
      </c>
      <c r="BJ292" s="66">
        <f t="shared" si="321"/>
        <v>0</v>
      </c>
      <c r="BK292" s="66">
        <f t="shared" si="321"/>
        <v>0</v>
      </c>
      <c r="BL292" s="66">
        <f t="shared" si="321"/>
        <v>0</v>
      </c>
      <c r="BM292" s="66">
        <f t="shared" si="321"/>
        <v>0</v>
      </c>
      <c r="BN292" s="66">
        <f t="shared" si="321"/>
        <v>0</v>
      </c>
      <c r="BO292" s="66">
        <f t="shared" si="321"/>
        <v>0</v>
      </c>
      <c r="BP292" s="66">
        <f t="shared" si="321"/>
        <v>0</v>
      </c>
      <c r="BQ292" s="66">
        <f t="shared" si="321"/>
        <v>0</v>
      </c>
      <c r="BR292" s="66">
        <f t="shared" si="321"/>
        <v>0</v>
      </c>
      <c r="BS292" s="66">
        <f t="shared" si="321"/>
        <v>0</v>
      </c>
      <c r="BT292" s="66">
        <f t="shared" si="321"/>
        <v>0</v>
      </c>
      <c r="BU292" s="66">
        <f t="shared" si="321"/>
        <v>0</v>
      </c>
      <c r="BV292" s="66">
        <f t="shared" si="321"/>
        <v>0</v>
      </c>
      <c r="BW292" s="66">
        <f t="shared" si="321"/>
        <v>0</v>
      </c>
      <c r="BX292" s="66">
        <f t="shared" si="321"/>
        <v>0</v>
      </c>
      <c r="BY292" s="66">
        <f t="shared" si="321"/>
        <v>0</v>
      </c>
      <c r="BZ292" s="66">
        <f t="shared" si="321"/>
        <v>0</v>
      </c>
      <c r="CA292" s="66">
        <f t="shared" si="321"/>
        <v>0</v>
      </c>
      <c r="CB292" s="66">
        <f t="shared" si="321"/>
        <v>0</v>
      </c>
      <c r="CC292" s="66">
        <f t="shared" si="321"/>
        <v>0</v>
      </c>
      <c r="CD292" s="2"/>
    </row>
    <row r="293" ht="15" customHeight="1" spans="2:82">
      <c r="B293" s="10">
        <v>202109</v>
      </c>
      <c r="C293" s="11">
        <f t="shared" si="277"/>
        <v>0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322">IFERROR($C293*N$93/SUM($M$93:$AK$93),0)</f>
        <v>0</v>
      </c>
      <c r="O293" s="66">
        <f t="shared" si="322"/>
        <v>0</v>
      </c>
      <c r="P293" s="66">
        <f t="shared" si="322"/>
        <v>0</v>
      </c>
      <c r="Q293" s="66">
        <f t="shared" si="322"/>
        <v>0</v>
      </c>
      <c r="R293" s="66">
        <f t="shared" si="322"/>
        <v>0</v>
      </c>
      <c r="S293" s="66">
        <f t="shared" si="322"/>
        <v>0</v>
      </c>
      <c r="T293" s="66">
        <f t="shared" si="322"/>
        <v>0</v>
      </c>
      <c r="U293" s="66">
        <f t="shared" si="322"/>
        <v>0</v>
      </c>
      <c r="V293" s="66">
        <f t="shared" si="322"/>
        <v>0</v>
      </c>
      <c r="W293" s="66">
        <f t="shared" si="322"/>
        <v>0</v>
      </c>
      <c r="X293" s="66">
        <f t="shared" si="322"/>
        <v>0</v>
      </c>
      <c r="Y293" s="66">
        <f t="shared" si="322"/>
        <v>0</v>
      </c>
      <c r="Z293" s="66">
        <f t="shared" si="322"/>
        <v>0</v>
      </c>
      <c r="AA293" s="66">
        <f t="shared" si="322"/>
        <v>0</v>
      </c>
      <c r="AB293" s="66">
        <f t="shared" si="322"/>
        <v>0</v>
      </c>
      <c r="AC293" s="66">
        <f t="shared" si="322"/>
        <v>0</v>
      </c>
      <c r="AD293" s="66">
        <f t="shared" si="322"/>
        <v>0</v>
      </c>
      <c r="AE293" s="66">
        <f t="shared" si="322"/>
        <v>0</v>
      </c>
      <c r="AF293" s="66">
        <f t="shared" si="322"/>
        <v>0</v>
      </c>
      <c r="AG293" s="66">
        <f t="shared" si="322"/>
        <v>0</v>
      </c>
      <c r="AH293" s="66">
        <f t="shared" si="322"/>
        <v>0</v>
      </c>
      <c r="AI293" s="66">
        <f t="shared" si="322"/>
        <v>0</v>
      </c>
      <c r="AJ293" s="66">
        <f t="shared" si="322"/>
        <v>0</v>
      </c>
      <c r="AK293" s="66">
        <f t="shared" si="322"/>
        <v>0</v>
      </c>
      <c r="AT293" s="10">
        <v>202109</v>
      </c>
      <c r="AU293" s="11">
        <f t="shared" si="312"/>
        <v>0</v>
      </c>
      <c r="AV293" s="11"/>
      <c r="AW293" s="11"/>
      <c r="AX293" s="11"/>
      <c r="AY293" s="11"/>
      <c r="AZ293" s="11"/>
      <c r="BA293" s="11"/>
      <c r="BB293" s="11"/>
      <c r="BC293" s="11"/>
      <c r="BD293" s="11"/>
      <c r="BE293" s="66">
        <f t="shared" ref="BE293:CC293" si="323">IFERROR($AU293*BE$93/SUM($BE$93:$CC$93),0)</f>
        <v>0</v>
      </c>
      <c r="BF293" s="66">
        <f t="shared" si="323"/>
        <v>0</v>
      </c>
      <c r="BG293" s="66">
        <f t="shared" si="323"/>
        <v>0</v>
      </c>
      <c r="BH293" s="66">
        <f t="shared" si="323"/>
        <v>0</v>
      </c>
      <c r="BI293" s="66">
        <f t="shared" si="323"/>
        <v>0</v>
      </c>
      <c r="BJ293" s="66">
        <f t="shared" si="323"/>
        <v>0</v>
      </c>
      <c r="BK293" s="66">
        <f t="shared" si="323"/>
        <v>0</v>
      </c>
      <c r="BL293" s="66">
        <f t="shared" si="323"/>
        <v>0</v>
      </c>
      <c r="BM293" s="66">
        <f t="shared" si="323"/>
        <v>0</v>
      </c>
      <c r="BN293" s="66">
        <f t="shared" si="323"/>
        <v>0</v>
      </c>
      <c r="BO293" s="66">
        <f t="shared" si="323"/>
        <v>0</v>
      </c>
      <c r="BP293" s="66">
        <f t="shared" si="323"/>
        <v>0</v>
      </c>
      <c r="BQ293" s="66">
        <f t="shared" si="323"/>
        <v>0</v>
      </c>
      <c r="BR293" s="66">
        <f t="shared" si="323"/>
        <v>0</v>
      </c>
      <c r="BS293" s="66">
        <f t="shared" si="323"/>
        <v>0</v>
      </c>
      <c r="BT293" s="66">
        <f t="shared" si="323"/>
        <v>0</v>
      </c>
      <c r="BU293" s="66">
        <f t="shared" si="323"/>
        <v>0</v>
      </c>
      <c r="BV293" s="66">
        <f t="shared" si="323"/>
        <v>0</v>
      </c>
      <c r="BW293" s="66">
        <f t="shared" si="323"/>
        <v>0</v>
      </c>
      <c r="BX293" s="66">
        <f t="shared" si="323"/>
        <v>0</v>
      </c>
      <c r="BY293" s="66">
        <f t="shared" si="323"/>
        <v>0</v>
      </c>
      <c r="BZ293" s="66">
        <f t="shared" si="323"/>
        <v>0</v>
      </c>
      <c r="CA293" s="66">
        <f t="shared" si="323"/>
        <v>0</v>
      </c>
      <c r="CB293" s="66">
        <f t="shared" si="323"/>
        <v>0</v>
      </c>
      <c r="CC293" s="66">
        <f t="shared" si="323"/>
        <v>0</v>
      </c>
      <c r="CD293" s="2"/>
    </row>
    <row r="294" ht="15" customHeight="1" spans="2:82">
      <c r="B294" s="10">
        <v>202112</v>
      </c>
      <c r="C294" s="11">
        <f t="shared" si="277"/>
        <v>0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324">IFERROR($C294*M$93/SUM($L$93:$AK$93),0)</f>
        <v>0</v>
      </c>
      <c r="N294" s="66">
        <f t="shared" si="324"/>
        <v>0</v>
      </c>
      <c r="O294" s="66">
        <f t="shared" si="324"/>
        <v>0</v>
      </c>
      <c r="P294" s="66">
        <f t="shared" si="324"/>
        <v>0</v>
      </c>
      <c r="Q294" s="66">
        <f t="shared" si="324"/>
        <v>0</v>
      </c>
      <c r="R294" s="66">
        <f t="shared" si="324"/>
        <v>0</v>
      </c>
      <c r="S294" s="66">
        <f t="shared" si="324"/>
        <v>0</v>
      </c>
      <c r="T294" s="66">
        <f t="shared" si="324"/>
        <v>0</v>
      </c>
      <c r="U294" s="66">
        <f t="shared" si="324"/>
        <v>0</v>
      </c>
      <c r="V294" s="66">
        <f t="shared" si="324"/>
        <v>0</v>
      </c>
      <c r="W294" s="66">
        <f t="shared" si="324"/>
        <v>0</v>
      </c>
      <c r="X294" s="66">
        <f t="shared" si="324"/>
        <v>0</v>
      </c>
      <c r="Y294" s="66">
        <f t="shared" si="324"/>
        <v>0</v>
      </c>
      <c r="Z294" s="66">
        <f t="shared" si="324"/>
        <v>0</v>
      </c>
      <c r="AA294" s="66">
        <f t="shared" si="324"/>
        <v>0</v>
      </c>
      <c r="AB294" s="66">
        <f t="shared" si="324"/>
        <v>0</v>
      </c>
      <c r="AC294" s="66">
        <f t="shared" si="324"/>
        <v>0</v>
      </c>
      <c r="AD294" s="66">
        <f t="shared" si="324"/>
        <v>0</v>
      </c>
      <c r="AE294" s="66">
        <f t="shared" si="324"/>
        <v>0</v>
      </c>
      <c r="AF294" s="66">
        <f t="shared" si="324"/>
        <v>0</v>
      </c>
      <c r="AG294" s="66">
        <f t="shared" si="324"/>
        <v>0</v>
      </c>
      <c r="AH294" s="66">
        <f t="shared" si="324"/>
        <v>0</v>
      </c>
      <c r="AI294" s="66">
        <f t="shared" si="324"/>
        <v>0</v>
      </c>
      <c r="AJ294" s="66">
        <f t="shared" si="324"/>
        <v>0</v>
      </c>
      <c r="AK294" s="66">
        <f t="shared" si="324"/>
        <v>0</v>
      </c>
      <c r="AT294" s="10">
        <v>202112</v>
      </c>
      <c r="AU294" s="11">
        <f t="shared" si="312"/>
        <v>0</v>
      </c>
      <c r="AV294" s="11"/>
      <c r="AW294" s="11"/>
      <c r="AX294" s="11"/>
      <c r="AY294" s="11"/>
      <c r="AZ294" s="11"/>
      <c r="BA294" s="11"/>
      <c r="BB294" s="11"/>
      <c r="BC294" s="11"/>
      <c r="BD294" s="66">
        <f t="shared" ref="BD294:CC294" si="325">IFERROR($AU294*BD$93/SUM($BD$93:$CC$93),0)</f>
        <v>0</v>
      </c>
      <c r="BE294" s="66">
        <f t="shared" si="325"/>
        <v>0</v>
      </c>
      <c r="BF294" s="66">
        <f t="shared" si="325"/>
        <v>0</v>
      </c>
      <c r="BG294" s="66">
        <f t="shared" si="325"/>
        <v>0</v>
      </c>
      <c r="BH294" s="66">
        <f t="shared" si="325"/>
        <v>0</v>
      </c>
      <c r="BI294" s="66">
        <f t="shared" si="325"/>
        <v>0</v>
      </c>
      <c r="BJ294" s="66">
        <f t="shared" si="325"/>
        <v>0</v>
      </c>
      <c r="BK294" s="66">
        <f t="shared" si="325"/>
        <v>0</v>
      </c>
      <c r="BL294" s="66">
        <f t="shared" si="325"/>
        <v>0</v>
      </c>
      <c r="BM294" s="66">
        <f t="shared" si="325"/>
        <v>0</v>
      </c>
      <c r="BN294" s="66">
        <f t="shared" si="325"/>
        <v>0</v>
      </c>
      <c r="BO294" s="66">
        <f t="shared" si="325"/>
        <v>0</v>
      </c>
      <c r="BP294" s="66">
        <f t="shared" si="325"/>
        <v>0</v>
      </c>
      <c r="BQ294" s="66">
        <f t="shared" si="325"/>
        <v>0</v>
      </c>
      <c r="BR294" s="66">
        <f t="shared" si="325"/>
        <v>0</v>
      </c>
      <c r="BS294" s="66">
        <f t="shared" si="325"/>
        <v>0</v>
      </c>
      <c r="BT294" s="66">
        <f t="shared" si="325"/>
        <v>0</v>
      </c>
      <c r="BU294" s="66">
        <f t="shared" si="325"/>
        <v>0</v>
      </c>
      <c r="BV294" s="66">
        <f t="shared" si="325"/>
        <v>0</v>
      </c>
      <c r="BW294" s="66">
        <f t="shared" si="325"/>
        <v>0</v>
      </c>
      <c r="BX294" s="66">
        <f t="shared" si="325"/>
        <v>0</v>
      </c>
      <c r="BY294" s="66">
        <f t="shared" si="325"/>
        <v>0</v>
      </c>
      <c r="BZ294" s="66">
        <f t="shared" si="325"/>
        <v>0</v>
      </c>
      <c r="CA294" s="66">
        <f t="shared" si="325"/>
        <v>0</v>
      </c>
      <c r="CB294" s="66">
        <f t="shared" si="325"/>
        <v>0</v>
      </c>
      <c r="CC294" s="66">
        <f t="shared" si="325"/>
        <v>0</v>
      </c>
      <c r="CD294" s="2"/>
    </row>
    <row r="295" ht="15" customHeight="1" spans="2:82">
      <c r="B295" s="10">
        <v>202203</v>
      </c>
      <c r="C295" s="11">
        <f t="shared" si="277"/>
        <v>57648.8799999999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326">IFERROR($C295*L$93/SUM($K$93:$AK$93),0)</f>
        <v>0</v>
      </c>
      <c r="M295" s="66">
        <f t="shared" si="326"/>
        <v>0</v>
      </c>
      <c r="N295" s="66">
        <f t="shared" si="326"/>
        <v>0</v>
      </c>
      <c r="O295" s="66">
        <f t="shared" si="326"/>
        <v>0</v>
      </c>
      <c r="P295" s="66">
        <f t="shared" si="326"/>
        <v>0</v>
      </c>
      <c r="Q295" s="66">
        <f t="shared" si="326"/>
        <v>0</v>
      </c>
      <c r="R295" s="66">
        <f t="shared" si="326"/>
        <v>0</v>
      </c>
      <c r="S295" s="66">
        <f t="shared" si="326"/>
        <v>0</v>
      </c>
      <c r="T295" s="66">
        <f t="shared" si="326"/>
        <v>0</v>
      </c>
      <c r="U295" s="66">
        <f t="shared" si="326"/>
        <v>0</v>
      </c>
      <c r="V295" s="66">
        <f t="shared" si="326"/>
        <v>0</v>
      </c>
      <c r="W295" s="66">
        <f t="shared" si="326"/>
        <v>0</v>
      </c>
      <c r="X295" s="66">
        <f t="shared" si="326"/>
        <v>0</v>
      </c>
      <c r="Y295" s="66">
        <f t="shared" si="326"/>
        <v>0</v>
      </c>
      <c r="Z295" s="66">
        <f t="shared" si="326"/>
        <v>0</v>
      </c>
      <c r="AA295" s="66">
        <f t="shared" si="326"/>
        <v>0</v>
      </c>
      <c r="AB295" s="66">
        <f t="shared" si="326"/>
        <v>0</v>
      </c>
      <c r="AC295" s="66">
        <f t="shared" si="326"/>
        <v>0</v>
      </c>
      <c r="AD295" s="66">
        <f t="shared" si="326"/>
        <v>0</v>
      </c>
      <c r="AE295" s="66">
        <f t="shared" si="326"/>
        <v>0</v>
      </c>
      <c r="AF295" s="66">
        <f t="shared" si="326"/>
        <v>0</v>
      </c>
      <c r="AG295" s="66">
        <f t="shared" si="326"/>
        <v>0</v>
      </c>
      <c r="AH295" s="66">
        <f t="shared" si="326"/>
        <v>0</v>
      </c>
      <c r="AI295" s="66">
        <f t="shared" si="326"/>
        <v>0</v>
      </c>
      <c r="AJ295" s="66">
        <f t="shared" si="326"/>
        <v>0</v>
      </c>
      <c r="AK295" s="66">
        <f t="shared" si="326"/>
        <v>0</v>
      </c>
      <c r="AT295" s="10">
        <v>202203</v>
      </c>
      <c r="AU295" s="11">
        <f t="shared" si="312"/>
        <v>11529.77</v>
      </c>
      <c r="AV295" s="11"/>
      <c r="AW295" s="11"/>
      <c r="AX295" s="11"/>
      <c r="AY295" s="11"/>
      <c r="AZ295" s="11"/>
      <c r="BA295" s="11"/>
      <c r="BB295" s="11"/>
      <c r="BC295" s="66">
        <f t="shared" ref="BC295:CC295" si="327">IFERROR($AU295*BC$93/SUM($BC$93:$CC$93),0)</f>
        <v>0</v>
      </c>
      <c r="BD295" s="66">
        <f t="shared" si="327"/>
        <v>0</v>
      </c>
      <c r="BE295" s="66">
        <f t="shared" si="327"/>
        <v>0</v>
      </c>
      <c r="BF295" s="66">
        <f t="shared" si="327"/>
        <v>0</v>
      </c>
      <c r="BG295" s="66">
        <f t="shared" si="327"/>
        <v>0</v>
      </c>
      <c r="BH295" s="66">
        <f t="shared" si="327"/>
        <v>0</v>
      </c>
      <c r="BI295" s="66">
        <f t="shared" si="327"/>
        <v>0</v>
      </c>
      <c r="BJ295" s="66">
        <f t="shared" si="327"/>
        <v>0</v>
      </c>
      <c r="BK295" s="66">
        <f t="shared" si="327"/>
        <v>0</v>
      </c>
      <c r="BL295" s="66">
        <f t="shared" si="327"/>
        <v>0</v>
      </c>
      <c r="BM295" s="66">
        <f t="shared" si="327"/>
        <v>0</v>
      </c>
      <c r="BN295" s="66">
        <f t="shared" si="327"/>
        <v>0</v>
      </c>
      <c r="BO295" s="66">
        <f t="shared" si="327"/>
        <v>0</v>
      </c>
      <c r="BP295" s="66">
        <f t="shared" si="327"/>
        <v>0</v>
      </c>
      <c r="BQ295" s="66">
        <f t="shared" si="327"/>
        <v>0</v>
      </c>
      <c r="BR295" s="66">
        <f t="shared" si="327"/>
        <v>0</v>
      </c>
      <c r="BS295" s="66">
        <f t="shared" si="327"/>
        <v>0</v>
      </c>
      <c r="BT295" s="66">
        <f t="shared" si="327"/>
        <v>0</v>
      </c>
      <c r="BU295" s="66">
        <f t="shared" si="327"/>
        <v>0</v>
      </c>
      <c r="BV295" s="66">
        <f t="shared" si="327"/>
        <v>0</v>
      </c>
      <c r="BW295" s="66">
        <f t="shared" si="327"/>
        <v>0</v>
      </c>
      <c r="BX295" s="66">
        <f t="shared" si="327"/>
        <v>0</v>
      </c>
      <c r="BY295" s="66">
        <f t="shared" si="327"/>
        <v>0</v>
      </c>
      <c r="BZ295" s="66">
        <f t="shared" si="327"/>
        <v>0</v>
      </c>
      <c r="CA295" s="66">
        <f t="shared" si="327"/>
        <v>0</v>
      </c>
      <c r="CB295" s="66">
        <f t="shared" si="327"/>
        <v>0</v>
      </c>
      <c r="CC295" s="66">
        <f t="shared" si="327"/>
        <v>0</v>
      </c>
      <c r="CD295" s="2"/>
    </row>
    <row r="296" ht="15" customHeight="1" spans="2:82">
      <c r="B296" s="10">
        <v>202206</v>
      </c>
      <c r="C296" s="11">
        <f t="shared" si="277"/>
        <v>20778739.78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328">IFERROR($C296*K$93/SUM($J$93:$AK$93),0)</f>
        <v>0</v>
      </c>
      <c r="L296" s="66">
        <f t="shared" si="328"/>
        <v>0</v>
      </c>
      <c r="M296" s="66">
        <f t="shared" si="328"/>
        <v>0</v>
      </c>
      <c r="N296" s="66">
        <f t="shared" si="328"/>
        <v>0</v>
      </c>
      <c r="O296" s="66">
        <f t="shared" si="328"/>
        <v>0</v>
      </c>
      <c r="P296" s="66">
        <f t="shared" si="328"/>
        <v>0</v>
      </c>
      <c r="Q296" s="66">
        <f t="shared" si="328"/>
        <v>0</v>
      </c>
      <c r="R296" s="66">
        <f t="shared" si="328"/>
        <v>0</v>
      </c>
      <c r="S296" s="66">
        <f t="shared" si="328"/>
        <v>0</v>
      </c>
      <c r="T296" s="66">
        <f t="shared" si="328"/>
        <v>0</v>
      </c>
      <c r="U296" s="66">
        <f t="shared" si="328"/>
        <v>0</v>
      </c>
      <c r="V296" s="66">
        <f t="shared" si="328"/>
        <v>0</v>
      </c>
      <c r="W296" s="66">
        <f t="shared" si="328"/>
        <v>0</v>
      </c>
      <c r="X296" s="66">
        <f t="shared" si="328"/>
        <v>0</v>
      </c>
      <c r="Y296" s="66">
        <f t="shared" si="328"/>
        <v>0</v>
      </c>
      <c r="Z296" s="66">
        <f t="shared" si="328"/>
        <v>0</v>
      </c>
      <c r="AA296" s="66">
        <f t="shared" si="328"/>
        <v>0</v>
      </c>
      <c r="AB296" s="66">
        <f t="shared" si="328"/>
        <v>0</v>
      </c>
      <c r="AC296" s="66">
        <f t="shared" si="328"/>
        <v>0</v>
      </c>
      <c r="AD296" s="66">
        <f t="shared" si="328"/>
        <v>0</v>
      </c>
      <c r="AE296" s="66">
        <f t="shared" si="328"/>
        <v>0</v>
      </c>
      <c r="AF296" s="66">
        <f t="shared" si="328"/>
        <v>0</v>
      </c>
      <c r="AG296" s="66">
        <f t="shared" si="328"/>
        <v>0</v>
      </c>
      <c r="AH296" s="66">
        <f t="shared" si="328"/>
        <v>0</v>
      </c>
      <c r="AI296" s="66">
        <f t="shared" si="328"/>
        <v>0</v>
      </c>
      <c r="AJ296" s="66">
        <f t="shared" si="328"/>
        <v>0</v>
      </c>
      <c r="AK296" s="66">
        <f t="shared" si="328"/>
        <v>0</v>
      </c>
      <c r="AT296" s="10">
        <v>202206</v>
      </c>
      <c r="AU296" s="11">
        <f t="shared" si="312"/>
        <v>4155747.94</v>
      </c>
      <c r="AV296" s="11"/>
      <c r="AW296" s="11"/>
      <c r="AX296" s="11"/>
      <c r="AY296" s="11"/>
      <c r="AZ296" s="11"/>
      <c r="BA296" s="11"/>
      <c r="BB296" s="66">
        <f t="shared" ref="BB296:CC296" si="329">IFERROR($AU296*BB$93/SUM($BB$93:$CC$93),0)</f>
        <v>0</v>
      </c>
      <c r="BC296" s="66">
        <f t="shared" si="329"/>
        <v>0</v>
      </c>
      <c r="BD296" s="66">
        <f t="shared" si="329"/>
        <v>0</v>
      </c>
      <c r="BE296" s="66">
        <f t="shared" si="329"/>
        <v>0</v>
      </c>
      <c r="BF296" s="66">
        <f t="shared" si="329"/>
        <v>0</v>
      </c>
      <c r="BG296" s="66">
        <f t="shared" si="329"/>
        <v>0</v>
      </c>
      <c r="BH296" s="66">
        <f t="shared" si="329"/>
        <v>0</v>
      </c>
      <c r="BI296" s="66">
        <f t="shared" si="329"/>
        <v>0</v>
      </c>
      <c r="BJ296" s="66">
        <f t="shared" si="329"/>
        <v>0</v>
      </c>
      <c r="BK296" s="66">
        <f t="shared" si="329"/>
        <v>0</v>
      </c>
      <c r="BL296" s="66">
        <f t="shared" si="329"/>
        <v>0</v>
      </c>
      <c r="BM296" s="66">
        <f t="shared" si="329"/>
        <v>0</v>
      </c>
      <c r="BN296" s="66">
        <f t="shared" si="329"/>
        <v>0</v>
      </c>
      <c r="BO296" s="66">
        <f t="shared" si="329"/>
        <v>0</v>
      </c>
      <c r="BP296" s="66">
        <f t="shared" si="329"/>
        <v>0</v>
      </c>
      <c r="BQ296" s="66">
        <f t="shared" si="329"/>
        <v>0</v>
      </c>
      <c r="BR296" s="66">
        <f t="shared" si="329"/>
        <v>0</v>
      </c>
      <c r="BS296" s="66">
        <f t="shared" si="329"/>
        <v>0</v>
      </c>
      <c r="BT296" s="66">
        <f t="shared" si="329"/>
        <v>0</v>
      </c>
      <c r="BU296" s="66">
        <f t="shared" si="329"/>
        <v>0</v>
      </c>
      <c r="BV296" s="66">
        <f t="shared" si="329"/>
        <v>0</v>
      </c>
      <c r="BW296" s="66">
        <f t="shared" si="329"/>
        <v>0</v>
      </c>
      <c r="BX296" s="66">
        <f t="shared" si="329"/>
        <v>0</v>
      </c>
      <c r="BY296" s="66">
        <f t="shared" si="329"/>
        <v>0</v>
      </c>
      <c r="BZ296" s="66">
        <f t="shared" si="329"/>
        <v>0</v>
      </c>
      <c r="CA296" s="66">
        <f t="shared" si="329"/>
        <v>0</v>
      </c>
      <c r="CB296" s="66">
        <f t="shared" si="329"/>
        <v>0</v>
      </c>
      <c r="CC296" s="66">
        <f t="shared" si="329"/>
        <v>0</v>
      </c>
      <c r="CD296" s="2"/>
    </row>
    <row r="297" ht="15" customHeight="1" spans="2:82">
      <c r="B297" s="10">
        <v>202209</v>
      </c>
      <c r="C297" s="11">
        <f t="shared" si="277"/>
        <v>17123.6800000001</v>
      </c>
      <c r="D297" s="11"/>
      <c r="E297" s="11"/>
      <c r="F297" s="11"/>
      <c r="G297" s="11"/>
      <c r="H297" s="11"/>
      <c r="I297" s="66">
        <f>IFERROR($C297*I$93/SUM($I$93:$AK$93),0)</f>
        <v>17123.6800000001</v>
      </c>
      <c r="J297" s="66">
        <f t="shared" ref="J297:AK297" si="330">IFERROR($C297*J$93/SUM($I$93:$AK$93),0)</f>
        <v>0</v>
      </c>
      <c r="K297" s="66">
        <f t="shared" si="330"/>
        <v>0</v>
      </c>
      <c r="L297" s="66">
        <f t="shared" si="330"/>
        <v>0</v>
      </c>
      <c r="M297" s="66">
        <f t="shared" si="330"/>
        <v>0</v>
      </c>
      <c r="N297" s="66">
        <f t="shared" si="330"/>
        <v>0</v>
      </c>
      <c r="O297" s="66">
        <f t="shared" si="330"/>
        <v>0</v>
      </c>
      <c r="P297" s="66">
        <f t="shared" si="330"/>
        <v>0</v>
      </c>
      <c r="Q297" s="66">
        <f t="shared" si="330"/>
        <v>0</v>
      </c>
      <c r="R297" s="66">
        <f t="shared" si="330"/>
        <v>0</v>
      </c>
      <c r="S297" s="66">
        <f t="shared" si="330"/>
        <v>0</v>
      </c>
      <c r="T297" s="66">
        <f t="shared" si="330"/>
        <v>0</v>
      </c>
      <c r="U297" s="66">
        <f t="shared" si="330"/>
        <v>0</v>
      </c>
      <c r="V297" s="66">
        <f t="shared" si="330"/>
        <v>0</v>
      </c>
      <c r="W297" s="66">
        <f t="shared" si="330"/>
        <v>0</v>
      </c>
      <c r="X297" s="66">
        <f t="shared" si="330"/>
        <v>0</v>
      </c>
      <c r="Y297" s="66">
        <f t="shared" si="330"/>
        <v>0</v>
      </c>
      <c r="Z297" s="66">
        <f t="shared" si="330"/>
        <v>0</v>
      </c>
      <c r="AA297" s="66">
        <f t="shared" si="330"/>
        <v>0</v>
      </c>
      <c r="AB297" s="66">
        <f t="shared" si="330"/>
        <v>0</v>
      </c>
      <c r="AC297" s="66">
        <f t="shared" si="330"/>
        <v>0</v>
      </c>
      <c r="AD297" s="66">
        <f t="shared" si="330"/>
        <v>0</v>
      </c>
      <c r="AE297" s="66">
        <f t="shared" si="330"/>
        <v>0</v>
      </c>
      <c r="AF297" s="66">
        <f t="shared" si="330"/>
        <v>0</v>
      </c>
      <c r="AG297" s="66">
        <f t="shared" si="330"/>
        <v>0</v>
      </c>
      <c r="AH297" s="66">
        <f t="shared" si="330"/>
        <v>0</v>
      </c>
      <c r="AI297" s="66">
        <f t="shared" si="330"/>
        <v>0</v>
      </c>
      <c r="AJ297" s="66">
        <f t="shared" si="330"/>
        <v>0</v>
      </c>
      <c r="AK297" s="66">
        <f t="shared" si="330"/>
        <v>0</v>
      </c>
      <c r="AT297" s="10">
        <v>202209</v>
      </c>
      <c r="AU297" s="11">
        <f t="shared" si="312"/>
        <v>3110.64999999999</v>
      </c>
      <c r="AV297" s="11"/>
      <c r="AW297" s="11"/>
      <c r="AX297" s="11"/>
      <c r="AY297" s="11"/>
      <c r="AZ297" s="11"/>
      <c r="BA297" s="66">
        <f t="shared" ref="BA297:CC297" si="331">IFERROR($AU297*BA$93/SUM($BA$93:$CC$93),0)</f>
        <v>0</v>
      </c>
      <c r="BB297" s="66">
        <f t="shared" si="331"/>
        <v>0</v>
      </c>
      <c r="BC297" s="66">
        <f t="shared" si="331"/>
        <v>0</v>
      </c>
      <c r="BD297" s="66">
        <f t="shared" si="331"/>
        <v>0</v>
      </c>
      <c r="BE297" s="66">
        <f t="shared" si="331"/>
        <v>0</v>
      </c>
      <c r="BF297" s="66">
        <f t="shared" si="331"/>
        <v>0</v>
      </c>
      <c r="BG297" s="66">
        <f t="shared" si="331"/>
        <v>0</v>
      </c>
      <c r="BH297" s="66">
        <f t="shared" si="331"/>
        <v>0</v>
      </c>
      <c r="BI297" s="66">
        <f t="shared" si="331"/>
        <v>0</v>
      </c>
      <c r="BJ297" s="66">
        <f t="shared" si="331"/>
        <v>0</v>
      </c>
      <c r="BK297" s="66">
        <f t="shared" si="331"/>
        <v>0</v>
      </c>
      <c r="BL297" s="66">
        <f t="shared" si="331"/>
        <v>0</v>
      </c>
      <c r="BM297" s="66">
        <f t="shared" si="331"/>
        <v>0</v>
      </c>
      <c r="BN297" s="66">
        <f t="shared" si="331"/>
        <v>0</v>
      </c>
      <c r="BO297" s="66">
        <f t="shared" si="331"/>
        <v>0</v>
      </c>
      <c r="BP297" s="66">
        <f t="shared" si="331"/>
        <v>0</v>
      </c>
      <c r="BQ297" s="66">
        <f t="shared" si="331"/>
        <v>0</v>
      </c>
      <c r="BR297" s="66">
        <f t="shared" si="331"/>
        <v>0</v>
      </c>
      <c r="BS297" s="66">
        <f t="shared" si="331"/>
        <v>0</v>
      </c>
      <c r="BT297" s="66">
        <f t="shared" si="331"/>
        <v>0</v>
      </c>
      <c r="BU297" s="66">
        <f t="shared" si="331"/>
        <v>0</v>
      </c>
      <c r="BV297" s="66">
        <f t="shared" si="331"/>
        <v>0</v>
      </c>
      <c r="BW297" s="66">
        <f t="shared" si="331"/>
        <v>0</v>
      </c>
      <c r="BX297" s="66">
        <f t="shared" si="331"/>
        <v>0</v>
      </c>
      <c r="BY297" s="66">
        <f t="shared" si="331"/>
        <v>0</v>
      </c>
      <c r="BZ297" s="66">
        <f t="shared" si="331"/>
        <v>0</v>
      </c>
      <c r="CA297" s="66">
        <f t="shared" si="331"/>
        <v>0</v>
      </c>
      <c r="CB297" s="66">
        <f t="shared" si="331"/>
        <v>0</v>
      </c>
      <c r="CC297" s="66">
        <f t="shared" si="331"/>
        <v>0</v>
      </c>
      <c r="CD297" s="2"/>
    </row>
    <row r="298" ht="15" customHeight="1" spans="2:82">
      <c r="B298" s="10">
        <v>202212</v>
      </c>
      <c r="C298" s="11">
        <f t="shared" si="277"/>
        <v>0</v>
      </c>
      <c r="D298" s="11"/>
      <c r="E298" s="11"/>
      <c r="F298" s="11"/>
      <c r="G298" s="11"/>
      <c r="H298" s="11">
        <f>IFERROR($C298*H$93/SUM($H$93:$AK$93),0)</f>
        <v>0</v>
      </c>
      <c r="I298" s="11">
        <f t="shared" ref="I298:AK298" si="332">IFERROR($C298*I$93/SUM($H$93:$AK$93),0)</f>
        <v>0</v>
      </c>
      <c r="J298" s="11">
        <f t="shared" si="332"/>
        <v>0</v>
      </c>
      <c r="K298" s="11">
        <f t="shared" si="332"/>
        <v>0</v>
      </c>
      <c r="L298" s="11">
        <f t="shared" si="332"/>
        <v>0</v>
      </c>
      <c r="M298" s="11">
        <f t="shared" si="332"/>
        <v>0</v>
      </c>
      <c r="N298" s="11">
        <f t="shared" si="332"/>
        <v>0</v>
      </c>
      <c r="O298" s="11">
        <f t="shared" si="332"/>
        <v>0</v>
      </c>
      <c r="P298" s="11">
        <f t="shared" si="332"/>
        <v>0</v>
      </c>
      <c r="Q298" s="11">
        <f t="shared" si="332"/>
        <v>0</v>
      </c>
      <c r="R298" s="11">
        <f t="shared" si="332"/>
        <v>0</v>
      </c>
      <c r="S298" s="11">
        <f t="shared" si="332"/>
        <v>0</v>
      </c>
      <c r="T298" s="11">
        <f t="shared" si="332"/>
        <v>0</v>
      </c>
      <c r="U298" s="11">
        <f t="shared" si="332"/>
        <v>0</v>
      </c>
      <c r="V298" s="11">
        <f t="shared" si="332"/>
        <v>0</v>
      </c>
      <c r="W298" s="11">
        <f t="shared" si="332"/>
        <v>0</v>
      </c>
      <c r="X298" s="11">
        <f t="shared" si="332"/>
        <v>0</v>
      </c>
      <c r="Y298" s="11">
        <f t="shared" si="332"/>
        <v>0</v>
      </c>
      <c r="Z298" s="11">
        <f t="shared" si="332"/>
        <v>0</v>
      </c>
      <c r="AA298" s="11">
        <f t="shared" si="332"/>
        <v>0</v>
      </c>
      <c r="AB298" s="11">
        <f t="shared" si="332"/>
        <v>0</v>
      </c>
      <c r="AC298" s="11">
        <f t="shared" si="332"/>
        <v>0</v>
      </c>
      <c r="AD298" s="11">
        <f t="shared" si="332"/>
        <v>0</v>
      </c>
      <c r="AE298" s="11">
        <f t="shared" si="332"/>
        <v>0</v>
      </c>
      <c r="AF298" s="11">
        <f t="shared" si="332"/>
        <v>0</v>
      </c>
      <c r="AG298" s="11">
        <f t="shared" si="332"/>
        <v>0</v>
      </c>
      <c r="AH298" s="11">
        <f t="shared" si="332"/>
        <v>0</v>
      </c>
      <c r="AI298" s="11">
        <f t="shared" si="332"/>
        <v>0</v>
      </c>
      <c r="AJ298" s="11">
        <f t="shared" si="332"/>
        <v>0</v>
      </c>
      <c r="AK298" s="11">
        <f t="shared" si="332"/>
        <v>0</v>
      </c>
      <c r="AT298" s="10">
        <v>202212</v>
      </c>
      <c r="AU298" s="11">
        <f t="shared" si="312"/>
        <v>0</v>
      </c>
      <c r="AV298" s="11"/>
      <c r="AW298" s="11"/>
      <c r="AX298" s="11"/>
      <c r="AY298" s="11"/>
      <c r="AZ298" s="11">
        <f t="shared" ref="AZ298:CC298" si="333">IFERROR($AU298*AZ$93/SUM($AZ$93:$CC$93),0)</f>
        <v>0</v>
      </c>
      <c r="BA298" s="11">
        <f t="shared" si="333"/>
        <v>0</v>
      </c>
      <c r="BB298" s="11">
        <f t="shared" si="333"/>
        <v>0</v>
      </c>
      <c r="BC298" s="11">
        <f t="shared" si="333"/>
        <v>0</v>
      </c>
      <c r="BD298" s="11">
        <f t="shared" si="333"/>
        <v>0</v>
      </c>
      <c r="BE298" s="11">
        <f t="shared" si="333"/>
        <v>0</v>
      </c>
      <c r="BF298" s="11">
        <f t="shared" si="333"/>
        <v>0</v>
      </c>
      <c r="BG298" s="11">
        <f t="shared" si="333"/>
        <v>0</v>
      </c>
      <c r="BH298" s="11">
        <f t="shared" si="333"/>
        <v>0</v>
      </c>
      <c r="BI298" s="11">
        <f t="shared" si="333"/>
        <v>0</v>
      </c>
      <c r="BJ298" s="11">
        <f t="shared" si="333"/>
        <v>0</v>
      </c>
      <c r="BK298" s="11">
        <f t="shared" si="333"/>
        <v>0</v>
      </c>
      <c r="BL298" s="11">
        <f t="shared" si="333"/>
        <v>0</v>
      </c>
      <c r="BM298" s="11">
        <f t="shared" si="333"/>
        <v>0</v>
      </c>
      <c r="BN298" s="11">
        <f t="shared" si="333"/>
        <v>0</v>
      </c>
      <c r="BO298" s="11">
        <f t="shared" si="333"/>
        <v>0</v>
      </c>
      <c r="BP298" s="11">
        <f t="shared" si="333"/>
        <v>0</v>
      </c>
      <c r="BQ298" s="11">
        <f t="shared" si="333"/>
        <v>0</v>
      </c>
      <c r="BR298" s="11">
        <f t="shared" si="333"/>
        <v>0</v>
      </c>
      <c r="BS298" s="11">
        <f t="shared" si="333"/>
        <v>0</v>
      </c>
      <c r="BT298" s="11">
        <f t="shared" si="333"/>
        <v>0</v>
      </c>
      <c r="BU298" s="11">
        <f t="shared" si="333"/>
        <v>0</v>
      </c>
      <c r="BV298" s="11">
        <f t="shared" si="333"/>
        <v>0</v>
      </c>
      <c r="BW298" s="11">
        <f t="shared" si="333"/>
        <v>0</v>
      </c>
      <c r="BX298" s="11">
        <f t="shared" si="333"/>
        <v>0</v>
      </c>
      <c r="BY298" s="11">
        <f t="shared" si="333"/>
        <v>0</v>
      </c>
      <c r="BZ298" s="11">
        <f t="shared" si="333"/>
        <v>0</v>
      </c>
      <c r="CA298" s="11">
        <f t="shared" si="333"/>
        <v>0</v>
      </c>
      <c r="CB298" s="11">
        <f t="shared" si="333"/>
        <v>0</v>
      </c>
      <c r="CC298" s="11">
        <f t="shared" si="333"/>
        <v>0</v>
      </c>
      <c r="CD298" s="2"/>
    </row>
    <row r="299" ht="15" customHeight="1" spans="2:82">
      <c r="B299" s="10">
        <v>202303</v>
      </c>
      <c r="C299" s="11">
        <f t="shared" si="277"/>
        <v>112008.78</v>
      </c>
      <c r="D299" s="11"/>
      <c r="E299" s="11"/>
      <c r="F299" s="11"/>
      <c r="G299" s="11">
        <f>IFERROR($C299*G$93/SUM($G$93:$AK$93),0)</f>
        <v>55655.845269004</v>
      </c>
      <c r="H299" s="11">
        <f t="shared" ref="H299:AK299" si="334">IFERROR($C299*H$93/SUM($G$93:$AK$93),0)</f>
        <v>28106.201860846</v>
      </c>
      <c r="I299" s="11">
        <f t="shared" si="334"/>
        <v>28246.7328701503</v>
      </c>
      <c r="J299" s="11">
        <f t="shared" si="334"/>
        <v>0</v>
      </c>
      <c r="K299" s="11">
        <f t="shared" si="334"/>
        <v>0</v>
      </c>
      <c r="L299" s="11">
        <f t="shared" si="334"/>
        <v>0</v>
      </c>
      <c r="M299" s="11">
        <f t="shared" si="334"/>
        <v>0</v>
      </c>
      <c r="N299" s="11">
        <f t="shared" si="334"/>
        <v>0</v>
      </c>
      <c r="O299" s="11">
        <f t="shared" si="334"/>
        <v>0</v>
      </c>
      <c r="P299" s="11">
        <f t="shared" si="334"/>
        <v>0</v>
      </c>
      <c r="Q299" s="11">
        <f t="shared" si="334"/>
        <v>0</v>
      </c>
      <c r="R299" s="11">
        <f t="shared" si="334"/>
        <v>0</v>
      </c>
      <c r="S299" s="11">
        <f t="shared" si="334"/>
        <v>0</v>
      </c>
      <c r="T299" s="11">
        <f t="shared" si="334"/>
        <v>0</v>
      </c>
      <c r="U299" s="11">
        <f t="shared" si="334"/>
        <v>0</v>
      </c>
      <c r="V299" s="11">
        <f t="shared" si="334"/>
        <v>0</v>
      </c>
      <c r="W299" s="11">
        <f t="shared" si="334"/>
        <v>0</v>
      </c>
      <c r="X299" s="11">
        <f t="shared" si="334"/>
        <v>0</v>
      </c>
      <c r="Y299" s="11">
        <f t="shared" si="334"/>
        <v>0</v>
      </c>
      <c r="Z299" s="11">
        <f t="shared" si="334"/>
        <v>0</v>
      </c>
      <c r="AA299" s="11">
        <f t="shared" si="334"/>
        <v>0</v>
      </c>
      <c r="AB299" s="11">
        <f t="shared" si="334"/>
        <v>0</v>
      </c>
      <c r="AC299" s="11">
        <f t="shared" si="334"/>
        <v>0</v>
      </c>
      <c r="AD299" s="11">
        <f t="shared" si="334"/>
        <v>0</v>
      </c>
      <c r="AE299" s="11">
        <f t="shared" si="334"/>
        <v>0</v>
      </c>
      <c r="AF299" s="11">
        <f t="shared" si="334"/>
        <v>0</v>
      </c>
      <c r="AG299" s="11">
        <f t="shared" si="334"/>
        <v>0</v>
      </c>
      <c r="AH299" s="11">
        <f t="shared" si="334"/>
        <v>0</v>
      </c>
      <c r="AI299" s="11">
        <f t="shared" si="334"/>
        <v>0</v>
      </c>
      <c r="AJ299" s="11">
        <f t="shared" si="334"/>
        <v>0</v>
      </c>
      <c r="AK299" s="11">
        <f t="shared" si="334"/>
        <v>0</v>
      </c>
      <c r="AT299" s="10">
        <v>202303</v>
      </c>
      <c r="AU299" s="11">
        <f t="shared" si="312"/>
        <v>16135.19</v>
      </c>
      <c r="AV299" s="11"/>
      <c r="AW299" s="11"/>
      <c r="AX299" s="11"/>
      <c r="AY299" s="11">
        <f t="shared" ref="AY299:CC299" si="335">IFERROR($AU299*AY$93/SUM($AY$93:$CC$93),0)</f>
        <v>8047.47630922693</v>
      </c>
      <c r="AZ299" s="11">
        <f t="shared" si="335"/>
        <v>8087.71369077307</v>
      </c>
      <c r="BA299" s="11">
        <f t="shared" si="335"/>
        <v>0</v>
      </c>
      <c r="BB299" s="11">
        <f t="shared" si="335"/>
        <v>0</v>
      </c>
      <c r="BC299" s="11">
        <f t="shared" si="335"/>
        <v>0</v>
      </c>
      <c r="BD299" s="11">
        <f t="shared" si="335"/>
        <v>0</v>
      </c>
      <c r="BE299" s="11">
        <f t="shared" si="335"/>
        <v>0</v>
      </c>
      <c r="BF299" s="11">
        <f t="shared" si="335"/>
        <v>0</v>
      </c>
      <c r="BG299" s="11">
        <f t="shared" si="335"/>
        <v>0</v>
      </c>
      <c r="BH299" s="11">
        <f t="shared" si="335"/>
        <v>0</v>
      </c>
      <c r="BI299" s="11">
        <f t="shared" si="335"/>
        <v>0</v>
      </c>
      <c r="BJ299" s="11">
        <f t="shared" si="335"/>
        <v>0</v>
      </c>
      <c r="BK299" s="11">
        <f t="shared" si="335"/>
        <v>0</v>
      </c>
      <c r="BL299" s="11">
        <f t="shared" si="335"/>
        <v>0</v>
      </c>
      <c r="BM299" s="11">
        <f t="shared" si="335"/>
        <v>0</v>
      </c>
      <c r="BN299" s="11">
        <f t="shared" si="335"/>
        <v>0</v>
      </c>
      <c r="BO299" s="11">
        <f t="shared" si="335"/>
        <v>0</v>
      </c>
      <c r="BP299" s="11">
        <f t="shared" si="335"/>
        <v>0</v>
      </c>
      <c r="BQ299" s="11">
        <f t="shared" si="335"/>
        <v>0</v>
      </c>
      <c r="BR299" s="11">
        <f t="shared" si="335"/>
        <v>0</v>
      </c>
      <c r="BS299" s="11">
        <f t="shared" si="335"/>
        <v>0</v>
      </c>
      <c r="BT299" s="11">
        <f t="shared" si="335"/>
        <v>0</v>
      </c>
      <c r="BU299" s="11">
        <f t="shared" si="335"/>
        <v>0</v>
      </c>
      <c r="BV299" s="11">
        <f t="shared" si="335"/>
        <v>0</v>
      </c>
      <c r="BW299" s="11">
        <f t="shared" si="335"/>
        <v>0</v>
      </c>
      <c r="BX299" s="11">
        <f t="shared" si="335"/>
        <v>0</v>
      </c>
      <c r="BY299" s="11">
        <f t="shared" si="335"/>
        <v>0</v>
      </c>
      <c r="BZ299" s="11">
        <f t="shared" si="335"/>
        <v>0</v>
      </c>
      <c r="CA299" s="11">
        <f t="shared" si="335"/>
        <v>0</v>
      </c>
      <c r="CB299" s="11">
        <f t="shared" si="335"/>
        <v>0</v>
      </c>
      <c r="CC299" s="11">
        <f t="shared" si="335"/>
        <v>0</v>
      </c>
      <c r="CD299" s="2"/>
    </row>
    <row r="300" ht="15" customHeight="1" spans="2:82">
      <c r="B300" s="10">
        <v>202306</v>
      </c>
      <c r="C300" s="11">
        <f t="shared" si="277"/>
        <v>36204523.98</v>
      </c>
      <c r="D300" s="11"/>
      <c r="E300" s="11"/>
      <c r="F300" s="11">
        <f>IFERROR($C300*F$93/SUM($F$93:$AK$93),0)</f>
        <v>20820549.422529</v>
      </c>
      <c r="G300" s="11">
        <f t="shared" ref="G300:AK300" si="336">IFERROR($C300*G$93/SUM($F$93:$AK$93),0)</f>
        <v>7644116.00227141</v>
      </c>
      <c r="H300" s="11">
        <f t="shared" si="336"/>
        <v>3860278.58114692</v>
      </c>
      <c r="I300" s="11">
        <f t="shared" si="336"/>
        <v>3879579.97405266</v>
      </c>
      <c r="J300" s="11">
        <f t="shared" si="336"/>
        <v>0</v>
      </c>
      <c r="K300" s="11">
        <f t="shared" si="336"/>
        <v>0</v>
      </c>
      <c r="L300" s="11">
        <f t="shared" si="336"/>
        <v>0</v>
      </c>
      <c r="M300" s="11">
        <f t="shared" si="336"/>
        <v>0</v>
      </c>
      <c r="N300" s="11">
        <f t="shared" si="336"/>
        <v>0</v>
      </c>
      <c r="O300" s="11">
        <f t="shared" si="336"/>
        <v>0</v>
      </c>
      <c r="P300" s="11">
        <f t="shared" si="336"/>
        <v>0</v>
      </c>
      <c r="Q300" s="11">
        <f t="shared" si="336"/>
        <v>0</v>
      </c>
      <c r="R300" s="11">
        <f t="shared" si="336"/>
        <v>0</v>
      </c>
      <c r="S300" s="11">
        <f t="shared" si="336"/>
        <v>0</v>
      </c>
      <c r="T300" s="11">
        <f t="shared" si="336"/>
        <v>0</v>
      </c>
      <c r="U300" s="11">
        <f t="shared" si="336"/>
        <v>0</v>
      </c>
      <c r="V300" s="11">
        <f t="shared" si="336"/>
        <v>0</v>
      </c>
      <c r="W300" s="11">
        <f t="shared" si="336"/>
        <v>0</v>
      </c>
      <c r="X300" s="11">
        <f t="shared" si="336"/>
        <v>0</v>
      </c>
      <c r="Y300" s="11">
        <f t="shared" si="336"/>
        <v>0</v>
      </c>
      <c r="Z300" s="11">
        <f t="shared" si="336"/>
        <v>0</v>
      </c>
      <c r="AA300" s="11">
        <f t="shared" si="336"/>
        <v>0</v>
      </c>
      <c r="AB300" s="11">
        <f t="shared" si="336"/>
        <v>0</v>
      </c>
      <c r="AC300" s="11">
        <f t="shared" si="336"/>
        <v>0</v>
      </c>
      <c r="AD300" s="11">
        <f t="shared" si="336"/>
        <v>0</v>
      </c>
      <c r="AE300" s="11">
        <f t="shared" si="336"/>
        <v>0</v>
      </c>
      <c r="AF300" s="11">
        <f t="shared" si="336"/>
        <v>0</v>
      </c>
      <c r="AG300" s="11">
        <f t="shared" si="336"/>
        <v>0</v>
      </c>
      <c r="AH300" s="11">
        <f t="shared" si="336"/>
        <v>0</v>
      </c>
      <c r="AI300" s="11">
        <f t="shared" si="336"/>
        <v>0</v>
      </c>
      <c r="AJ300" s="11">
        <f t="shared" si="336"/>
        <v>0</v>
      </c>
      <c r="AK300" s="11">
        <f t="shared" si="336"/>
        <v>0</v>
      </c>
      <c r="AT300" s="10">
        <v>202306</v>
      </c>
      <c r="AU300" s="11">
        <f t="shared" si="312"/>
        <v>5234541.64</v>
      </c>
      <c r="AV300" s="11"/>
      <c r="AW300" s="11"/>
      <c r="AX300" s="11">
        <f t="shared" ref="AX300:CC300" si="337">IFERROR($AU300*AX$93/SUM($AX$93:$CC$93),0)</f>
        <v>3894192.89659836</v>
      </c>
      <c r="AY300" s="11">
        <f t="shared" si="337"/>
        <v>668503.113916031</v>
      </c>
      <c r="AZ300" s="11">
        <f t="shared" si="337"/>
        <v>671845.629485612</v>
      </c>
      <c r="BA300" s="11">
        <f t="shared" si="337"/>
        <v>0</v>
      </c>
      <c r="BB300" s="11">
        <f t="shared" si="337"/>
        <v>0</v>
      </c>
      <c r="BC300" s="11">
        <f t="shared" si="337"/>
        <v>0</v>
      </c>
      <c r="BD300" s="11">
        <f t="shared" si="337"/>
        <v>0</v>
      </c>
      <c r="BE300" s="11">
        <f t="shared" si="337"/>
        <v>0</v>
      </c>
      <c r="BF300" s="11">
        <f t="shared" si="337"/>
        <v>0</v>
      </c>
      <c r="BG300" s="11">
        <f t="shared" si="337"/>
        <v>0</v>
      </c>
      <c r="BH300" s="11">
        <f t="shared" si="337"/>
        <v>0</v>
      </c>
      <c r="BI300" s="11">
        <f t="shared" si="337"/>
        <v>0</v>
      </c>
      <c r="BJ300" s="11">
        <f t="shared" si="337"/>
        <v>0</v>
      </c>
      <c r="BK300" s="11">
        <f t="shared" si="337"/>
        <v>0</v>
      </c>
      <c r="BL300" s="11">
        <f t="shared" si="337"/>
        <v>0</v>
      </c>
      <c r="BM300" s="11">
        <f t="shared" si="337"/>
        <v>0</v>
      </c>
      <c r="BN300" s="11">
        <f t="shared" si="337"/>
        <v>0</v>
      </c>
      <c r="BO300" s="11">
        <f t="shared" si="337"/>
        <v>0</v>
      </c>
      <c r="BP300" s="11">
        <f t="shared" si="337"/>
        <v>0</v>
      </c>
      <c r="BQ300" s="11">
        <f t="shared" si="337"/>
        <v>0</v>
      </c>
      <c r="BR300" s="11">
        <f t="shared" si="337"/>
        <v>0</v>
      </c>
      <c r="BS300" s="11">
        <f t="shared" si="337"/>
        <v>0</v>
      </c>
      <c r="BT300" s="11">
        <f t="shared" si="337"/>
        <v>0</v>
      </c>
      <c r="BU300" s="11">
        <f t="shared" si="337"/>
        <v>0</v>
      </c>
      <c r="BV300" s="11">
        <f t="shared" si="337"/>
        <v>0</v>
      </c>
      <c r="BW300" s="11">
        <f t="shared" si="337"/>
        <v>0</v>
      </c>
      <c r="BX300" s="11">
        <f t="shared" si="337"/>
        <v>0</v>
      </c>
      <c r="BY300" s="11">
        <f t="shared" si="337"/>
        <v>0</v>
      </c>
      <c r="BZ300" s="11">
        <f t="shared" si="337"/>
        <v>0</v>
      </c>
      <c r="CA300" s="11">
        <f t="shared" si="337"/>
        <v>0</v>
      </c>
      <c r="CB300" s="11">
        <f t="shared" si="337"/>
        <v>0</v>
      </c>
      <c r="CC300" s="11">
        <f t="shared" si="337"/>
        <v>0</v>
      </c>
      <c r="CD300" s="2"/>
    </row>
    <row r="301" ht="15" customHeight="1" spans="2:82">
      <c r="B301" s="10">
        <v>202309</v>
      </c>
      <c r="C301" s="11">
        <f t="shared" si="277"/>
        <v>1831.56</v>
      </c>
      <c r="D301" s="11"/>
      <c r="E301" s="11">
        <f>IFERROR($C301*E$93/SUM($E$93:$AK$93),0)</f>
        <v>905.608254721795</v>
      </c>
      <c r="F301" s="11">
        <f t="shared" ref="F301:AK301" si="338">IFERROR($C301*F$93/SUM($E$93:$AK$93),0)</f>
        <v>532.497653776416</v>
      </c>
      <c r="G301" s="11">
        <f t="shared" si="338"/>
        <v>195.502710029342</v>
      </c>
      <c r="H301" s="11">
        <f t="shared" si="338"/>
        <v>98.7288685648142</v>
      </c>
      <c r="I301" s="11">
        <f t="shared" si="338"/>
        <v>99.2225129076384</v>
      </c>
      <c r="J301" s="11">
        <f t="shared" si="338"/>
        <v>0</v>
      </c>
      <c r="K301" s="11">
        <f t="shared" si="338"/>
        <v>0</v>
      </c>
      <c r="L301" s="11">
        <f t="shared" si="338"/>
        <v>0</v>
      </c>
      <c r="M301" s="11">
        <f t="shared" si="338"/>
        <v>0</v>
      </c>
      <c r="N301" s="11">
        <f t="shared" si="338"/>
        <v>0</v>
      </c>
      <c r="O301" s="11">
        <f t="shared" si="338"/>
        <v>0</v>
      </c>
      <c r="P301" s="11">
        <f t="shared" si="338"/>
        <v>0</v>
      </c>
      <c r="Q301" s="11">
        <f t="shared" si="338"/>
        <v>0</v>
      </c>
      <c r="R301" s="11">
        <f t="shared" si="338"/>
        <v>0</v>
      </c>
      <c r="S301" s="11">
        <f t="shared" si="338"/>
        <v>0</v>
      </c>
      <c r="T301" s="11">
        <f t="shared" si="338"/>
        <v>0</v>
      </c>
      <c r="U301" s="11">
        <f t="shared" si="338"/>
        <v>0</v>
      </c>
      <c r="V301" s="11">
        <f t="shared" si="338"/>
        <v>0</v>
      </c>
      <c r="W301" s="11">
        <f t="shared" si="338"/>
        <v>0</v>
      </c>
      <c r="X301" s="11">
        <f t="shared" si="338"/>
        <v>0</v>
      </c>
      <c r="Y301" s="11">
        <f t="shared" si="338"/>
        <v>0</v>
      </c>
      <c r="Z301" s="11">
        <f t="shared" si="338"/>
        <v>0</v>
      </c>
      <c r="AA301" s="11">
        <f t="shared" si="338"/>
        <v>0</v>
      </c>
      <c r="AB301" s="11">
        <f t="shared" si="338"/>
        <v>0</v>
      </c>
      <c r="AC301" s="11">
        <f t="shared" si="338"/>
        <v>0</v>
      </c>
      <c r="AD301" s="11">
        <f t="shared" si="338"/>
        <v>0</v>
      </c>
      <c r="AE301" s="11">
        <f t="shared" si="338"/>
        <v>0</v>
      </c>
      <c r="AF301" s="11">
        <f t="shared" si="338"/>
        <v>0</v>
      </c>
      <c r="AG301" s="11">
        <f t="shared" si="338"/>
        <v>0</v>
      </c>
      <c r="AH301" s="11">
        <f t="shared" si="338"/>
        <v>0</v>
      </c>
      <c r="AI301" s="11">
        <f t="shared" si="338"/>
        <v>0</v>
      </c>
      <c r="AJ301" s="11">
        <f t="shared" si="338"/>
        <v>0</v>
      </c>
      <c r="AK301" s="11">
        <f t="shared" si="338"/>
        <v>0</v>
      </c>
      <c r="AT301" s="10">
        <v>202309</v>
      </c>
      <c r="AU301" s="11">
        <f t="shared" si="312"/>
        <v>268.26</v>
      </c>
      <c r="AV301" s="11"/>
      <c r="AW301" s="11">
        <f t="shared" ref="AW301:CC301" si="339">IFERROR($AU301*AW$93/SUM($AW$93:$CC$93),0)</f>
        <v>180.235062775808</v>
      </c>
      <c r="AX301" s="11">
        <f t="shared" si="339"/>
        <v>65.485406141877</v>
      </c>
      <c r="AY301" s="11">
        <f t="shared" si="339"/>
        <v>11.2416613876885</v>
      </c>
      <c r="AZ301" s="11">
        <f t="shared" si="339"/>
        <v>11.297869694627</v>
      </c>
      <c r="BA301" s="11">
        <f t="shared" si="339"/>
        <v>0</v>
      </c>
      <c r="BB301" s="11">
        <f t="shared" si="339"/>
        <v>0</v>
      </c>
      <c r="BC301" s="11">
        <f t="shared" si="339"/>
        <v>0</v>
      </c>
      <c r="BD301" s="11">
        <f t="shared" si="339"/>
        <v>0</v>
      </c>
      <c r="BE301" s="11">
        <f t="shared" si="339"/>
        <v>0</v>
      </c>
      <c r="BF301" s="11">
        <f t="shared" si="339"/>
        <v>0</v>
      </c>
      <c r="BG301" s="11">
        <f t="shared" si="339"/>
        <v>0</v>
      </c>
      <c r="BH301" s="11">
        <f t="shared" si="339"/>
        <v>0</v>
      </c>
      <c r="BI301" s="11">
        <f t="shared" si="339"/>
        <v>0</v>
      </c>
      <c r="BJ301" s="11">
        <f t="shared" si="339"/>
        <v>0</v>
      </c>
      <c r="BK301" s="11">
        <f t="shared" si="339"/>
        <v>0</v>
      </c>
      <c r="BL301" s="11">
        <f t="shared" si="339"/>
        <v>0</v>
      </c>
      <c r="BM301" s="11">
        <f t="shared" si="339"/>
        <v>0</v>
      </c>
      <c r="BN301" s="11">
        <f t="shared" si="339"/>
        <v>0</v>
      </c>
      <c r="BO301" s="11">
        <f t="shared" si="339"/>
        <v>0</v>
      </c>
      <c r="BP301" s="11">
        <f t="shared" si="339"/>
        <v>0</v>
      </c>
      <c r="BQ301" s="11">
        <f t="shared" si="339"/>
        <v>0</v>
      </c>
      <c r="BR301" s="11">
        <f t="shared" si="339"/>
        <v>0</v>
      </c>
      <c r="BS301" s="11">
        <f t="shared" si="339"/>
        <v>0</v>
      </c>
      <c r="BT301" s="11">
        <f t="shared" si="339"/>
        <v>0</v>
      </c>
      <c r="BU301" s="11">
        <f t="shared" si="339"/>
        <v>0</v>
      </c>
      <c r="BV301" s="11">
        <f t="shared" si="339"/>
        <v>0</v>
      </c>
      <c r="BW301" s="11">
        <f t="shared" si="339"/>
        <v>0</v>
      </c>
      <c r="BX301" s="11">
        <f t="shared" si="339"/>
        <v>0</v>
      </c>
      <c r="BY301" s="11">
        <f t="shared" si="339"/>
        <v>0</v>
      </c>
      <c r="BZ301" s="11">
        <f t="shared" si="339"/>
        <v>0</v>
      </c>
      <c r="CA301" s="11">
        <f t="shared" si="339"/>
        <v>0</v>
      </c>
      <c r="CB301" s="11">
        <f t="shared" si="339"/>
        <v>0</v>
      </c>
      <c r="CC301" s="11">
        <f t="shared" si="339"/>
        <v>0</v>
      </c>
      <c r="CD301" s="2"/>
    </row>
    <row r="302" ht="15" customHeight="1" spans="2:82">
      <c r="B302" s="10">
        <v>202312</v>
      </c>
      <c r="C302" s="11">
        <f t="shared" si="277"/>
        <v>0</v>
      </c>
      <c r="D302" s="11">
        <f t="shared" ref="D302:S302" si="340">IFERROR($C302*D$93/SUM($D$93:$AK$93),0)</f>
        <v>0</v>
      </c>
      <c r="E302" s="11">
        <f t="shared" si="340"/>
        <v>0</v>
      </c>
      <c r="F302" s="11">
        <f t="shared" si="340"/>
        <v>0</v>
      </c>
      <c r="G302" s="11">
        <f t="shared" si="340"/>
        <v>0</v>
      </c>
      <c r="H302" s="11">
        <f t="shared" si="340"/>
        <v>0</v>
      </c>
      <c r="I302" s="11">
        <f t="shared" si="340"/>
        <v>0</v>
      </c>
      <c r="J302" s="11">
        <f t="shared" si="340"/>
        <v>0</v>
      </c>
      <c r="K302" s="11">
        <f t="shared" si="340"/>
        <v>0</v>
      </c>
      <c r="L302" s="11">
        <f t="shared" si="340"/>
        <v>0</v>
      </c>
      <c r="M302" s="11">
        <f t="shared" si="340"/>
        <v>0</v>
      </c>
      <c r="N302" s="11">
        <f t="shared" si="340"/>
        <v>0</v>
      </c>
      <c r="O302" s="11">
        <f t="shared" si="340"/>
        <v>0</v>
      </c>
      <c r="P302" s="11">
        <f t="shared" si="340"/>
        <v>0</v>
      </c>
      <c r="Q302" s="11">
        <f t="shared" si="340"/>
        <v>0</v>
      </c>
      <c r="R302" s="11">
        <f t="shared" si="340"/>
        <v>0</v>
      </c>
      <c r="S302" s="11">
        <f t="shared" si="340"/>
        <v>0</v>
      </c>
      <c r="T302" s="11">
        <f t="shared" ref="T302:AK302" si="341">IFERROR($C302*T$93/SUM($D$93:$AK$93),0)</f>
        <v>0</v>
      </c>
      <c r="U302" s="11">
        <f t="shared" si="341"/>
        <v>0</v>
      </c>
      <c r="V302" s="11">
        <f t="shared" si="341"/>
        <v>0</v>
      </c>
      <c r="W302" s="11">
        <f t="shared" si="341"/>
        <v>0</v>
      </c>
      <c r="X302" s="11">
        <f t="shared" si="341"/>
        <v>0</v>
      </c>
      <c r="Y302" s="11">
        <f t="shared" si="341"/>
        <v>0</v>
      </c>
      <c r="Z302" s="11">
        <f t="shared" si="341"/>
        <v>0</v>
      </c>
      <c r="AA302" s="11">
        <f t="shared" si="341"/>
        <v>0</v>
      </c>
      <c r="AB302" s="11">
        <f t="shared" si="341"/>
        <v>0</v>
      </c>
      <c r="AC302" s="11">
        <f t="shared" si="341"/>
        <v>0</v>
      </c>
      <c r="AD302" s="11">
        <f t="shared" si="341"/>
        <v>0</v>
      </c>
      <c r="AE302" s="11">
        <f t="shared" si="341"/>
        <v>0</v>
      </c>
      <c r="AF302" s="11">
        <f t="shared" si="341"/>
        <v>0</v>
      </c>
      <c r="AG302" s="11">
        <f t="shared" si="341"/>
        <v>0</v>
      </c>
      <c r="AH302" s="11">
        <f t="shared" si="341"/>
        <v>0</v>
      </c>
      <c r="AI302" s="11">
        <f t="shared" si="341"/>
        <v>0</v>
      </c>
      <c r="AJ302" s="11">
        <f t="shared" si="341"/>
        <v>0</v>
      </c>
      <c r="AK302" s="11">
        <f t="shared" si="341"/>
        <v>0</v>
      </c>
      <c r="AT302" s="10">
        <v>202312</v>
      </c>
      <c r="AU302" s="11">
        <f t="shared" si="312"/>
        <v>0</v>
      </c>
      <c r="AV302" s="11">
        <f t="shared" ref="AV302:CC302" si="342">IFERROR($AU302*AV$93/SUM($AV$93:$CC$93),0)</f>
        <v>0</v>
      </c>
      <c r="AW302" s="11">
        <f t="shared" si="342"/>
        <v>0</v>
      </c>
      <c r="AX302" s="11">
        <f t="shared" si="342"/>
        <v>0</v>
      </c>
      <c r="AY302" s="11">
        <f t="shared" si="342"/>
        <v>0</v>
      </c>
      <c r="AZ302" s="11">
        <f t="shared" si="342"/>
        <v>0</v>
      </c>
      <c r="BA302" s="11">
        <f t="shared" si="342"/>
        <v>0</v>
      </c>
      <c r="BB302" s="11">
        <f t="shared" si="342"/>
        <v>0</v>
      </c>
      <c r="BC302" s="11">
        <f t="shared" si="342"/>
        <v>0</v>
      </c>
      <c r="BD302" s="11">
        <f t="shared" si="342"/>
        <v>0</v>
      </c>
      <c r="BE302" s="11">
        <f t="shared" si="342"/>
        <v>0</v>
      </c>
      <c r="BF302" s="11">
        <f t="shared" si="342"/>
        <v>0</v>
      </c>
      <c r="BG302" s="11">
        <f t="shared" si="342"/>
        <v>0</v>
      </c>
      <c r="BH302" s="11">
        <f t="shared" si="342"/>
        <v>0</v>
      </c>
      <c r="BI302" s="11">
        <f t="shared" si="342"/>
        <v>0</v>
      </c>
      <c r="BJ302" s="11">
        <f t="shared" si="342"/>
        <v>0</v>
      </c>
      <c r="BK302" s="11">
        <f t="shared" si="342"/>
        <v>0</v>
      </c>
      <c r="BL302" s="11">
        <f t="shared" si="342"/>
        <v>0</v>
      </c>
      <c r="BM302" s="11">
        <f t="shared" si="342"/>
        <v>0</v>
      </c>
      <c r="BN302" s="11">
        <f t="shared" si="342"/>
        <v>0</v>
      </c>
      <c r="BO302" s="11">
        <f t="shared" si="342"/>
        <v>0</v>
      </c>
      <c r="BP302" s="11">
        <f t="shared" si="342"/>
        <v>0</v>
      </c>
      <c r="BQ302" s="11">
        <f t="shared" si="342"/>
        <v>0</v>
      </c>
      <c r="BR302" s="11">
        <f t="shared" si="342"/>
        <v>0</v>
      </c>
      <c r="BS302" s="11">
        <f t="shared" si="342"/>
        <v>0</v>
      </c>
      <c r="BT302" s="11">
        <f t="shared" si="342"/>
        <v>0</v>
      </c>
      <c r="BU302" s="11">
        <f t="shared" si="342"/>
        <v>0</v>
      </c>
      <c r="BV302" s="11">
        <f t="shared" si="342"/>
        <v>0</v>
      </c>
      <c r="BW302" s="11">
        <f t="shared" si="342"/>
        <v>0</v>
      </c>
      <c r="BX302" s="11">
        <f t="shared" si="342"/>
        <v>0</v>
      </c>
      <c r="BY302" s="11">
        <f t="shared" si="342"/>
        <v>0</v>
      </c>
      <c r="BZ302" s="11">
        <f t="shared" si="342"/>
        <v>0</v>
      </c>
      <c r="CA302" s="11">
        <f t="shared" si="342"/>
        <v>0</v>
      </c>
      <c r="CB302" s="11">
        <f t="shared" si="342"/>
        <v>0</v>
      </c>
      <c r="CC302" s="11">
        <f t="shared" si="342"/>
        <v>0</v>
      </c>
      <c r="CD302" s="2"/>
    </row>
    <row r="303" ht="15" customHeight="1" spans="19:82">
      <c r="S303" s="74"/>
      <c r="BK303" s="74"/>
      <c r="CD303" s="2"/>
    </row>
    <row r="304" ht="15" customHeight="1" spans="19:82">
      <c r="S304" s="74"/>
      <c r="BK304" s="74"/>
      <c r="CD304" s="2"/>
    </row>
    <row r="305" ht="15" customHeight="1" spans="2:82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T305" s="51">
        <v>0.5</v>
      </c>
      <c r="AU305" s="9">
        <v>1</v>
      </c>
      <c r="AV305" s="9">
        <v>2</v>
      </c>
      <c r="AW305" s="9">
        <v>3</v>
      </c>
      <c r="AX305" s="9">
        <v>4</v>
      </c>
      <c r="AY305" s="9">
        <v>5</v>
      </c>
      <c r="AZ305" s="9">
        <v>6</v>
      </c>
      <c r="BA305" s="9">
        <v>7</v>
      </c>
      <c r="BB305" s="9">
        <v>8</v>
      </c>
      <c r="BC305" s="9">
        <v>9</v>
      </c>
      <c r="BD305" s="9">
        <v>10</v>
      </c>
      <c r="BE305" s="9">
        <v>11</v>
      </c>
      <c r="BF305" s="9">
        <v>12</v>
      </c>
      <c r="BG305" s="9">
        <v>13</v>
      </c>
      <c r="BH305" s="9">
        <v>14</v>
      </c>
      <c r="BI305" s="9">
        <v>15</v>
      </c>
      <c r="BJ305" s="9">
        <v>16</v>
      </c>
      <c r="BK305" s="71">
        <v>17</v>
      </c>
      <c r="BL305" s="9">
        <v>18</v>
      </c>
      <c r="BM305" s="9">
        <v>19</v>
      </c>
      <c r="BN305" s="9">
        <v>20</v>
      </c>
      <c r="BO305" s="9">
        <v>21</v>
      </c>
      <c r="BP305" s="9">
        <v>22</v>
      </c>
      <c r="BQ305" s="9">
        <v>23</v>
      </c>
      <c r="BR305" s="9">
        <v>24</v>
      </c>
      <c r="BS305" s="9">
        <v>25</v>
      </c>
      <c r="BT305" s="9">
        <v>26</v>
      </c>
      <c r="BU305" s="9">
        <v>27</v>
      </c>
      <c r="BV305" s="9">
        <v>28</v>
      </c>
      <c r="BW305" s="9">
        <v>29</v>
      </c>
      <c r="BX305" s="9">
        <v>30</v>
      </c>
      <c r="BY305" s="9">
        <v>31</v>
      </c>
      <c r="BZ305" s="9">
        <v>32</v>
      </c>
      <c r="CA305" s="9">
        <v>33</v>
      </c>
      <c r="CB305" s="9">
        <v>34</v>
      </c>
      <c r="CC305" s="9">
        <v>35</v>
      </c>
      <c r="CD305" s="2"/>
    </row>
    <row r="306" ht="15" customHeight="1" spans="2:82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343">E305-$B$305</f>
        <v>2.5</v>
      </c>
      <c r="F306" s="9">
        <f t="shared" si="343"/>
        <v>3.5</v>
      </c>
      <c r="G306" s="9">
        <f t="shared" si="343"/>
        <v>4.5</v>
      </c>
      <c r="H306" s="9">
        <f t="shared" si="343"/>
        <v>5.5</v>
      </c>
      <c r="I306" s="9">
        <f t="shared" si="343"/>
        <v>6.5</v>
      </c>
      <c r="J306" s="9">
        <f t="shared" si="343"/>
        <v>7.5</v>
      </c>
      <c r="K306" s="9">
        <f t="shared" si="343"/>
        <v>8.5</v>
      </c>
      <c r="L306" s="9">
        <f t="shared" si="343"/>
        <v>9.5</v>
      </c>
      <c r="M306" s="9">
        <f t="shared" si="343"/>
        <v>10.5</v>
      </c>
      <c r="N306" s="9">
        <f t="shared" si="343"/>
        <v>11.5</v>
      </c>
      <c r="O306" s="9">
        <f t="shared" si="343"/>
        <v>12.5</v>
      </c>
      <c r="P306" s="9">
        <f t="shared" si="343"/>
        <v>13.5</v>
      </c>
      <c r="Q306" s="9">
        <f t="shared" si="343"/>
        <v>14.5</v>
      </c>
      <c r="R306" s="9">
        <f t="shared" si="343"/>
        <v>15.5</v>
      </c>
      <c r="S306" s="71">
        <f t="shared" si="343"/>
        <v>16.5</v>
      </c>
      <c r="T306" s="9">
        <f t="shared" si="343"/>
        <v>17.5</v>
      </c>
      <c r="U306" s="9">
        <f t="shared" si="343"/>
        <v>18.5</v>
      </c>
      <c r="V306" s="9">
        <f t="shared" si="343"/>
        <v>19.5</v>
      </c>
      <c r="W306" s="9">
        <f t="shared" si="343"/>
        <v>20.5</v>
      </c>
      <c r="X306" s="9">
        <f t="shared" si="343"/>
        <v>21.5</v>
      </c>
      <c r="Y306" s="9">
        <f t="shared" si="343"/>
        <v>22.5</v>
      </c>
      <c r="Z306" s="9">
        <f t="shared" si="343"/>
        <v>23.5</v>
      </c>
      <c r="AA306" s="9">
        <f t="shared" si="343"/>
        <v>24.5</v>
      </c>
      <c r="AB306" s="9">
        <f t="shared" si="343"/>
        <v>25.5</v>
      </c>
      <c r="AC306" s="9">
        <f t="shared" si="343"/>
        <v>26.5</v>
      </c>
      <c r="AD306" s="9">
        <f t="shared" si="343"/>
        <v>27.5</v>
      </c>
      <c r="AE306" s="9">
        <f t="shared" si="343"/>
        <v>28.5</v>
      </c>
      <c r="AF306" s="9">
        <f t="shared" si="343"/>
        <v>29.5</v>
      </c>
      <c r="AG306" s="9">
        <f t="shared" si="343"/>
        <v>30.5</v>
      </c>
      <c r="AH306" s="9">
        <f t="shared" si="343"/>
        <v>31.5</v>
      </c>
      <c r="AI306" s="9">
        <f t="shared" si="343"/>
        <v>32.5</v>
      </c>
      <c r="AJ306" s="9">
        <f t="shared" si="343"/>
        <v>33.5</v>
      </c>
      <c r="AK306" s="9">
        <f t="shared" si="343"/>
        <v>34.5</v>
      </c>
      <c r="AT306" s="52" t="s">
        <v>62</v>
      </c>
      <c r="AU306" s="53">
        <f>AU305-$B$305</f>
        <v>0.5</v>
      </c>
      <c r="AV306" s="9">
        <f>AV305-$B$305</f>
        <v>1.5</v>
      </c>
      <c r="AW306" s="9">
        <f t="shared" ref="AW306:CC306" si="344">AW305-$B$305</f>
        <v>2.5</v>
      </c>
      <c r="AX306" s="9">
        <f t="shared" si="344"/>
        <v>3.5</v>
      </c>
      <c r="AY306" s="9">
        <f t="shared" si="344"/>
        <v>4.5</v>
      </c>
      <c r="AZ306" s="9">
        <f t="shared" si="344"/>
        <v>5.5</v>
      </c>
      <c r="BA306" s="9">
        <f t="shared" si="344"/>
        <v>6.5</v>
      </c>
      <c r="BB306" s="9">
        <f t="shared" si="344"/>
        <v>7.5</v>
      </c>
      <c r="BC306" s="9">
        <f t="shared" si="344"/>
        <v>8.5</v>
      </c>
      <c r="BD306" s="9">
        <f t="shared" si="344"/>
        <v>9.5</v>
      </c>
      <c r="BE306" s="9">
        <f t="shared" si="344"/>
        <v>10.5</v>
      </c>
      <c r="BF306" s="9">
        <f t="shared" si="344"/>
        <v>11.5</v>
      </c>
      <c r="BG306" s="9">
        <f t="shared" si="344"/>
        <v>12.5</v>
      </c>
      <c r="BH306" s="9">
        <f t="shared" si="344"/>
        <v>13.5</v>
      </c>
      <c r="BI306" s="9">
        <f t="shared" si="344"/>
        <v>14.5</v>
      </c>
      <c r="BJ306" s="9">
        <f t="shared" si="344"/>
        <v>15.5</v>
      </c>
      <c r="BK306" s="71">
        <f t="shared" si="344"/>
        <v>16.5</v>
      </c>
      <c r="BL306" s="9">
        <f t="shared" si="344"/>
        <v>17.5</v>
      </c>
      <c r="BM306" s="9">
        <f t="shared" si="344"/>
        <v>18.5</v>
      </c>
      <c r="BN306" s="9">
        <f t="shared" si="344"/>
        <v>19.5</v>
      </c>
      <c r="BO306" s="9">
        <f t="shared" si="344"/>
        <v>20.5</v>
      </c>
      <c r="BP306" s="9">
        <f t="shared" si="344"/>
        <v>21.5</v>
      </c>
      <c r="BQ306" s="9">
        <f t="shared" si="344"/>
        <v>22.5</v>
      </c>
      <c r="BR306" s="9">
        <f t="shared" si="344"/>
        <v>23.5</v>
      </c>
      <c r="BS306" s="9">
        <f t="shared" si="344"/>
        <v>24.5</v>
      </c>
      <c r="BT306" s="9">
        <f t="shared" si="344"/>
        <v>25.5</v>
      </c>
      <c r="BU306" s="9">
        <f t="shared" si="344"/>
        <v>26.5</v>
      </c>
      <c r="BV306" s="9">
        <f t="shared" si="344"/>
        <v>27.5</v>
      </c>
      <c r="BW306" s="9">
        <f t="shared" si="344"/>
        <v>28.5</v>
      </c>
      <c r="BX306" s="9">
        <f t="shared" si="344"/>
        <v>29.5</v>
      </c>
      <c r="BY306" s="9">
        <f t="shared" si="344"/>
        <v>30.5</v>
      </c>
      <c r="BZ306" s="9">
        <f t="shared" si="344"/>
        <v>31.5</v>
      </c>
      <c r="CA306" s="9">
        <f t="shared" si="344"/>
        <v>32.5</v>
      </c>
      <c r="CB306" s="9">
        <f t="shared" si="344"/>
        <v>33.5</v>
      </c>
      <c r="CC306" s="9">
        <f t="shared" si="344"/>
        <v>34.5</v>
      </c>
      <c r="CD306" s="2"/>
    </row>
    <row r="307" ht="15" customHeight="1" spans="2:82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T307" s="54" t="s">
        <v>63</v>
      </c>
      <c r="AU307" s="55"/>
      <c r="AV307" s="55"/>
      <c r="AW307" s="55"/>
      <c r="AX307" s="55"/>
      <c r="AY307" s="55"/>
      <c r="AZ307" s="55"/>
      <c r="BA307" s="55"/>
      <c r="BB307" s="55"/>
      <c r="BC307" s="55"/>
      <c r="BD307" s="67"/>
      <c r="BE307" s="67"/>
      <c r="BF307" s="55"/>
      <c r="BG307" s="55"/>
      <c r="BH307" s="55"/>
      <c r="BI307" s="55"/>
      <c r="BJ307" s="55"/>
      <c r="BK307" s="75"/>
      <c r="BL307" s="55"/>
      <c r="BM307" s="55"/>
      <c r="BN307" s="55"/>
      <c r="BO307" s="55"/>
      <c r="BP307" s="55"/>
      <c r="BQ307" s="55"/>
      <c r="BR307" s="55"/>
      <c r="BS307" s="55"/>
      <c r="BT307" s="55"/>
      <c r="BU307" s="55"/>
      <c r="BV307" s="55"/>
      <c r="BW307" s="55"/>
      <c r="BX307" s="55"/>
      <c r="BY307" s="79"/>
      <c r="CD307" s="2"/>
    </row>
    <row r="308" ht="15" customHeight="1" spans="2:82">
      <c r="B308" s="56" t="s">
        <v>64</v>
      </c>
      <c r="C308" s="57">
        <f>D302+E301+F300+G299+H298+I297+J296+K295+L294+M293+N292+O291+P290+Q289+R288+S287+T286+U285+V284+W283+X282+Y281+Z280+AA279+AB278+AC277+AD276</f>
        <v>20894234.5560528</v>
      </c>
      <c r="D308" s="57">
        <f t="shared" ref="D308:K308" si="345">E302+F301+G300+H299+I298+J297+K296+L295+M294+N293+O292+P291+Q290+R289+S288+T287+U286+V285+W284+X283+Y282+Z281+AA280+AB279+AC278+AD277+AE276</f>
        <v>7672754.70178603</v>
      </c>
      <c r="E308" s="57">
        <f t="shared" si="345"/>
        <v>3888720.8167271</v>
      </c>
      <c r="F308" s="57">
        <f t="shared" si="345"/>
        <v>3879678.70292123</v>
      </c>
      <c r="G308" s="57">
        <f t="shared" si="345"/>
        <v>99.2225129076384</v>
      </c>
      <c r="H308" s="57">
        <f t="shared" si="345"/>
        <v>0</v>
      </c>
      <c r="I308" s="57">
        <f t="shared" si="345"/>
        <v>0</v>
      </c>
      <c r="J308" s="57">
        <f t="shared" si="345"/>
        <v>0</v>
      </c>
      <c r="K308" s="57">
        <f t="shared" si="345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:R308" si="346">O302+P301+Q300+R299+S298+T297+U296+V295+W294+X293+Y292+Z291+AA290+AB289+AC288+AD287+AE286+AF285+AG284+AH283+AI282+AJ281+AK280+AL279+AM278+AN277+AO276</f>
        <v>0</v>
      </c>
      <c r="O308" s="57">
        <f t="shared" si="346"/>
        <v>0</v>
      </c>
      <c r="P308" s="57">
        <f t="shared" si="346"/>
        <v>0</v>
      </c>
      <c r="Q308" s="57">
        <f t="shared" si="346"/>
        <v>0</v>
      </c>
      <c r="R308" s="57">
        <f t="shared" si="346"/>
        <v>0</v>
      </c>
      <c r="S308" s="57">
        <f>T302+U301+V300+W299+X298+Y297+Z296+AA295+AB294+AC293+AD292+AE291+AF290+AG289+AH288+AI287+AJ286+AK285</f>
        <v>0</v>
      </c>
      <c r="T308" s="57">
        <f t="shared" ref="T308:AA308" si="347">U302+V301+W300+X299+Y298+Z297+AA296+AB295+AC294+AD293+AE292+AF291+AG290+AH289+AI288+AJ287+AK286+AL285</f>
        <v>0</v>
      </c>
      <c r="U308" s="57">
        <f t="shared" si="347"/>
        <v>0</v>
      </c>
      <c r="V308" s="57">
        <f t="shared" si="347"/>
        <v>0</v>
      </c>
      <c r="W308" s="57">
        <f t="shared" si="347"/>
        <v>0</v>
      </c>
      <c r="X308" s="57">
        <f t="shared" si="347"/>
        <v>0</v>
      </c>
      <c r="Y308" s="57">
        <f t="shared" si="347"/>
        <v>0</v>
      </c>
      <c r="Z308" s="57">
        <f t="shared" si="347"/>
        <v>0</v>
      </c>
      <c r="AA308" s="57">
        <f t="shared" si="347"/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T308" s="56" t="s">
        <v>64</v>
      </c>
      <c r="AU308" s="57">
        <f>AV302+AW301+AX300+AY299+AZ298+BA297+BB296+BC295+BD294+BE293+BF292+BG291+BH290+BI289+BJ288+BK287+BL286+BM285+BN284+BO283+BP282+BQ281+BR280+BS279+BT278+BU277+BV276</f>
        <v>3902420.60797036</v>
      </c>
      <c r="AV308" s="57">
        <f t="shared" ref="AV308:BC308" si="348">AW302+AX301+AY300+AZ299+BA298+BB297+BC296+BD295+BE294+BF293+BG292+BH291+BI290+BJ289+BK288+BL287+BM286+BN285+BO284+BP283+BQ282+BR281+BS280+BT279+BU278+BV277+BW276</f>
        <v>676656.313012946</v>
      </c>
      <c r="AW308" s="57">
        <f t="shared" si="348"/>
        <v>671856.871146999</v>
      </c>
      <c r="AX308" s="57">
        <f t="shared" si="348"/>
        <v>11.297869694627</v>
      </c>
      <c r="AY308" s="57">
        <f t="shared" si="348"/>
        <v>0</v>
      </c>
      <c r="AZ308" s="57">
        <f t="shared" si="348"/>
        <v>0</v>
      </c>
      <c r="BA308" s="57">
        <f t="shared" si="348"/>
        <v>0</v>
      </c>
      <c r="BB308" s="57">
        <f t="shared" si="348"/>
        <v>0</v>
      </c>
      <c r="BC308" s="57">
        <f t="shared" si="348"/>
        <v>0</v>
      </c>
      <c r="BD308" s="57">
        <f>BE302+BF301+BG300+BH299+BI298+BJ297+BK296+BL295+BM294+BN293+BO292+BP291+BQ290+BR289+BS288+BT287+BU286+BV285+BW284+BX283+BY282+BZ281+CA280+CB279+CC278</f>
        <v>0</v>
      </c>
      <c r="BE308" s="57">
        <f>BF302+BG301+BH300+BI299+BJ298+BK297+BL296+BM295+BN294+BO293+BP292+BQ291+BR290+BS289+BT288+BU287+BV286+BW285+BX284+BY283+BZ282+CA281+CB280+CC279</f>
        <v>0</v>
      </c>
      <c r="BF308" s="57">
        <f t="shared" ref="BF308:BJ308" si="349">BG302+BH301+BI300+BJ299+BK298+BL297+BM296+BN295+BO294+BP293+BQ292+BR291+BS290+BT289+BU288+BV287+BW286+BX285+BY284+BZ283+CA282+CB281+CC280+CD279+CE278+CF277+CG276</f>
        <v>0</v>
      </c>
      <c r="BG308" s="57">
        <f t="shared" si="349"/>
        <v>0</v>
      </c>
      <c r="BH308" s="57">
        <f t="shared" si="349"/>
        <v>0</v>
      </c>
      <c r="BI308" s="57">
        <f t="shared" si="349"/>
        <v>0</v>
      </c>
      <c r="BJ308" s="57">
        <f t="shared" si="349"/>
        <v>0</v>
      </c>
      <c r="BK308" s="57">
        <f>BL302+BM301+BN300+BO299+BP298+BQ297+BR296+BS295+BT294+BU293+BV292+BW291+BX290+BY289+BZ288+CA287+CB286+CC285</f>
        <v>0</v>
      </c>
      <c r="BL308" s="57">
        <f t="shared" ref="BL308:BS308" si="350">BM302+BN301+BO300+BP299+BQ298+BR297+BS296+BT295+BU294+BV293+BW292+BX291+BY290+BZ289+CA288+CB287+CC286+CD285</f>
        <v>0</v>
      </c>
      <c r="BM308" s="57">
        <f t="shared" si="350"/>
        <v>0</v>
      </c>
      <c r="BN308" s="57">
        <f t="shared" si="350"/>
        <v>0</v>
      </c>
      <c r="BO308" s="57">
        <f t="shared" si="350"/>
        <v>0</v>
      </c>
      <c r="BP308" s="57">
        <f t="shared" si="350"/>
        <v>0</v>
      </c>
      <c r="BQ308" s="57">
        <f t="shared" si="350"/>
        <v>0</v>
      </c>
      <c r="BR308" s="57">
        <f t="shared" si="350"/>
        <v>0</v>
      </c>
      <c r="BS308" s="57">
        <f t="shared" si="350"/>
        <v>0</v>
      </c>
      <c r="BT308" s="57">
        <f>BU302+BV301+BW300+BX299+BY298+BZ297+CA296+CB295+CC294</f>
        <v>0</v>
      </c>
      <c r="BU308" s="57">
        <f>BV302+BW301+BX300+BY299+BZ298+CA297+CB296+CC295</f>
        <v>0</v>
      </c>
      <c r="BV308" s="57">
        <f>BW302+BX301+BY300+BZ299+CA298+CB297+CC296</f>
        <v>0</v>
      </c>
      <c r="BW308" s="57">
        <f>BX302+BY301+BZ300+CA299+CB298+CC297</f>
        <v>0</v>
      </c>
      <c r="BX308" s="57">
        <f>BY302+BZ301+CA300+CB299+CC298</f>
        <v>0</v>
      </c>
      <c r="BY308" s="57">
        <f>BZ302+CA301+CB300+CC299</f>
        <v>0</v>
      </c>
      <c r="BZ308" s="57">
        <f>CA302+CB301+CC300</f>
        <v>0</v>
      </c>
      <c r="CA308" s="57">
        <f>CB302+CC301</f>
        <v>0</v>
      </c>
      <c r="CB308" s="57">
        <f>CC302</f>
        <v>0</v>
      </c>
      <c r="CC308" s="57">
        <v>0</v>
      </c>
      <c r="CD308" s="2"/>
    </row>
    <row r="309" ht="15" customHeight="1" spans="2:82">
      <c r="B309" s="56" t="s">
        <v>65</v>
      </c>
      <c r="C309" s="57">
        <f>C308*C306</f>
        <v>10447117.2780264</v>
      </c>
      <c r="D309" s="58">
        <f t="shared" ref="D309:AK309" si="351">D308*D306</f>
        <v>11509132.052679</v>
      </c>
      <c r="E309" s="58">
        <f t="shared" si="351"/>
        <v>9721802.04181775</v>
      </c>
      <c r="F309" s="58">
        <f t="shared" si="351"/>
        <v>13578875.4602243</v>
      </c>
      <c r="G309" s="58">
        <f t="shared" si="351"/>
        <v>446.501308084373</v>
      </c>
      <c r="H309" s="58">
        <f t="shared" si="351"/>
        <v>0</v>
      </c>
      <c r="I309" s="58">
        <f t="shared" si="351"/>
        <v>0</v>
      </c>
      <c r="J309" s="58">
        <f t="shared" si="351"/>
        <v>0</v>
      </c>
      <c r="K309" s="58">
        <f t="shared" si="351"/>
        <v>0</v>
      </c>
      <c r="L309" s="58">
        <f t="shared" si="351"/>
        <v>0</v>
      </c>
      <c r="M309" s="58">
        <f t="shared" si="351"/>
        <v>0</v>
      </c>
      <c r="N309" s="58">
        <f t="shared" si="351"/>
        <v>0</v>
      </c>
      <c r="O309" s="58">
        <f t="shared" si="351"/>
        <v>0</v>
      </c>
      <c r="P309" s="58">
        <f t="shared" si="351"/>
        <v>0</v>
      </c>
      <c r="Q309" s="58">
        <f t="shared" si="351"/>
        <v>0</v>
      </c>
      <c r="R309" s="58">
        <f t="shared" si="351"/>
        <v>0</v>
      </c>
      <c r="S309" s="76">
        <f t="shared" si="351"/>
        <v>0</v>
      </c>
      <c r="T309" s="58">
        <f t="shared" si="351"/>
        <v>0</v>
      </c>
      <c r="U309" s="58">
        <f t="shared" si="351"/>
        <v>0</v>
      </c>
      <c r="V309" s="58">
        <f t="shared" si="351"/>
        <v>0</v>
      </c>
      <c r="W309" s="58">
        <f t="shared" si="351"/>
        <v>0</v>
      </c>
      <c r="X309" s="58">
        <f t="shared" si="351"/>
        <v>0</v>
      </c>
      <c r="Y309" s="58">
        <f t="shared" si="351"/>
        <v>0</v>
      </c>
      <c r="Z309" s="58">
        <f t="shared" si="351"/>
        <v>0</v>
      </c>
      <c r="AA309" s="58">
        <f t="shared" si="351"/>
        <v>0</v>
      </c>
      <c r="AB309" s="58">
        <f t="shared" si="351"/>
        <v>0</v>
      </c>
      <c r="AC309" s="58">
        <f t="shared" si="351"/>
        <v>0</v>
      </c>
      <c r="AD309" s="58">
        <f t="shared" si="351"/>
        <v>0</v>
      </c>
      <c r="AE309" s="58">
        <f t="shared" si="351"/>
        <v>0</v>
      </c>
      <c r="AF309" s="58">
        <f t="shared" si="351"/>
        <v>0</v>
      </c>
      <c r="AG309" s="58">
        <f t="shared" si="351"/>
        <v>0</v>
      </c>
      <c r="AH309" s="58">
        <f t="shared" si="351"/>
        <v>0</v>
      </c>
      <c r="AI309" s="58">
        <f t="shared" si="351"/>
        <v>0</v>
      </c>
      <c r="AJ309" s="58">
        <f t="shared" si="351"/>
        <v>0</v>
      </c>
      <c r="AK309" s="58">
        <f t="shared" si="351"/>
        <v>0</v>
      </c>
      <c r="AT309" s="56" t="s">
        <v>65</v>
      </c>
      <c r="AU309" s="57">
        <f>AU308*AU306</f>
        <v>1951210.30398518</v>
      </c>
      <c r="AV309" s="58">
        <f t="shared" ref="AV309:CC309" si="352">AV308*AV306</f>
        <v>1014984.46951942</v>
      </c>
      <c r="AW309" s="58">
        <f t="shared" si="352"/>
        <v>1679642.1778675</v>
      </c>
      <c r="AX309" s="58">
        <f t="shared" si="352"/>
        <v>39.5425439311945</v>
      </c>
      <c r="AY309" s="58">
        <f t="shared" si="352"/>
        <v>0</v>
      </c>
      <c r="AZ309" s="58">
        <f t="shared" si="352"/>
        <v>0</v>
      </c>
      <c r="BA309" s="58">
        <f t="shared" si="352"/>
        <v>0</v>
      </c>
      <c r="BB309" s="58">
        <f t="shared" si="352"/>
        <v>0</v>
      </c>
      <c r="BC309" s="58">
        <f t="shared" si="352"/>
        <v>0</v>
      </c>
      <c r="BD309" s="58">
        <f t="shared" si="352"/>
        <v>0</v>
      </c>
      <c r="BE309" s="58">
        <f t="shared" si="352"/>
        <v>0</v>
      </c>
      <c r="BF309" s="58">
        <f t="shared" si="352"/>
        <v>0</v>
      </c>
      <c r="BG309" s="58">
        <f t="shared" si="352"/>
        <v>0</v>
      </c>
      <c r="BH309" s="58">
        <f t="shared" si="352"/>
        <v>0</v>
      </c>
      <c r="BI309" s="58">
        <f t="shared" si="352"/>
        <v>0</v>
      </c>
      <c r="BJ309" s="58">
        <f t="shared" si="352"/>
        <v>0</v>
      </c>
      <c r="BK309" s="76">
        <f t="shared" si="352"/>
        <v>0</v>
      </c>
      <c r="BL309" s="58">
        <f t="shared" si="352"/>
        <v>0</v>
      </c>
      <c r="BM309" s="58">
        <f t="shared" si="352"/>
        <v>0</v>
      </c>
      <c r="BN309" s="58">
        <f t="shared" si="352"/>
        <v>0</v>
      </c>
      <c r="BO309" s="58">
        <f t="shared" si="352"/>
        <v>0</v>
      </c>
      <c r="BP309" s="58">
        <f t="shared" si="352"/>
        <v>0</v>
      </c>
      <c r="BQ309" s="58">
        <f t="shared" si="352"/>
        <v>0</v>
      </c>
      <c r="BR309" s="58">
        <f t="shared" si="352"/>
        <v>0</v>
      </c>
      <c r="BS309" s="58">
        <f t="shared" si="352"/>
        <v>0</v>
      </c>
      <c r="BT309" s="58">
        <f t="shared" si="352"/>
        <v>0</v>
      </c>
      <c r="BU309" s="58">
        <f t="shared" si="352"/>
        <v>0</v>
      </c>
      <c r="BV309" s="58">
        <f t="shared" si="352"/>
        <v>0</v>
      </c>
      <c r="BW309" s="58">
        <f t="shared" si="352"/>
        <v>0</v>
      </c>
      <c r="BX309" s="58">
        <f t="shared" si="352"/>
        <v>0</v>
      </c>
      <c r="BY309" s="58">
        <f t="shared" si="352"/>
        <v>0</v>
      </c>
      <c r="BZ309" s="58">
        <f t="shared" si="352"/>
        <v>0</v>
      </c>
      <c r="CA309" s="58">
        <f t="shared" si="352"/>
        <v>0</v>
      </c>
      <c r="CB309" s="58">
        <f t="shared" si="352"/>
        <v>0</v>
      </c>
      <c r="CC309" s="58">
        <f t="shared" si="352"/>
        <v>0</v>
      </c>
      <c r="CD309" s="2"/>
    </row>
    <row r="310" ht="15" customHeight="1" spans="2:82">
      <c r="B310" s="56" t="s">
        <v>66</v>
      </c>
      <c r="C310" s="59">
        <f>SUM(C309:AG309)/SUM(C308:AG308)/4</f>
        <v>0.311385478943172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T310" s="56" t="s">
        <v>66</v>
      </c>
      <c r="AU310" s="59">
        <f>SUM(AU309:BY309)/SUM(AU308:BY308)/4</f>
        <v>0.221192395572929</v>
      </c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77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80"/>
      <c r="CD310" s="2"/>
    </row>
    <row r="311" ht="15" customHeight="1" spans="2:82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T311" s="61" t="s">
        <v>67</v>
      </c>
      <c r="AU311" s="55"/>
      <c r="AV311" s="55"/>
      <c r="AW311" s="55"/>
      <c r="AX311" s="55"/>
      <c r="AY311" s="55"/>
      <c r="AZ311" s="55"/>
      <c r="BA311" s="55"/>
      <c r="BB311" s="55"/>
      <c r="BC311" s="55"/>
      <c r="BD311" s="67"/>
      <c r="BE311" s="67"/>
      <c r="BF311" s="55"/>
      <c r="BG311" s="55"/>
      <c r="BH311" s="55"/>
      <c r="BI311" s="55"/>
      <c r="BJ311" s="55"/>
      <c r="BK311" s="7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79"/>
      <c r="CD311" s="2"/>
    </row>
    <row r="312" ht="15" customHeight="1" spans="2:82">
      <c r="B312" s="56" t="s">
        <v>64</v>
      </c>
      <c r="C312" s="57">
        <f>C301</f>
        <v>1831.56</v>
      </c>
      <c r="D312" s="57">
        <f t="shared" ref="D312:J312" si="353">D301</f>
        <v>0</v>
      </c>
      <c r="E312" s="57">
        <f t="shared" si="353"/>
        <v>905.608254721795</v>
      </c>
      <c r="F312" s="57">
        <f t="shared" si="353"/>
        <v>532.497653776416</v>
      </c>
      <c r="G312" s="57">
        <f t="shared" si="353"/>
        <v>195.502710029342</v>
      </c>
      <c r="H312" s="57">
        <f t="shared" si="353"/>
        <v>98.7288685648142</v>
      </c>
      <c r="I312" s="57">
        <f t="shared" si="353"/>
        <v>99.2225129076384</v>
      </c>
      <c r="J312" s="57">
        <f t="shared" si="353"/>
        <v>0</v>
      </c>
      <c r="K312" s="57">
        <f t="shared" ref="K312:AK312" si="354">K302</f>
        <v>0</v>
      </c>
      <c r="L312" s="57">
        <f t="shared" si="354"/>
        <v>0</v>
      </c>
      <c r="M312" s="57">
        <f t="shared" si="354"/>
        <v>0</v>
      </c>
      <c r="N312" s="57">
        <f t="shared" si="354"/>
        <v>0</v>
      </c>
      <c r="O312" s="57">
        <f t="shared" si="354"/>
        <v>0</v>
      </c>
      <c r="P312" s="57">
        <f t="shared" si="354"/>
        <v>0</v>
      </c>
      <c r="Q312" s="57">
        <f t="shared" si="354"/>
        <v>0</v>
      </c>
      <c r="R312" s="57">
        <f t="shared" si="354"/>
        <v>0</v>
      </c>
      <c r="S312" s="57">
        <f t="shared" si="354"/>
        <v>0</v>
      </c>
      <c r="T312" s="57">
        <f t="shared" si="354"/>
        <v>0</v>
      </c>
      <c r="U312" s="57">
        <f t="shared" si="354"/>
        <v>0</v>
      </c>
      <c r="V312" s="57">
        <f t="shared" si="354"/>
        <v>0</v>
      </c>
      <c r="W312" s="57">
        <f t="shared" si="354"/>
        <v>0</v>
      </c>
      <c r="X312" s="57">
        <f t="shared" si="354"/>
        <v>0</v>
      </c>
      <c r="Y312" s="57">
        <f t="shared" si="354"/>
        <v>0</v>
      </c>
      <c r="Z312" s="57">
        <f t="shared" si="354"/>
        <v>0</v>
      </c>
      <c r="AA312" s="57">
        <f t="shared" si="354"/>
        <v>0</v>
      </c>
      <c r="AB312" s="57">
        <f t="shared" si="354"/>
        <v>0</v>
      </c>
      <c r="AC312" s="57">
        <f t="shared" si="354"/>
        <v>0</v>
      </c>
      <c r="AD312" s="57">
        <f t="shared" si="354"/>
        <v>0</v>
      </c>
      <c r="AE312" s="57">
        <f t="shared" si="354"/>
        <v>0</v>
      </c>
      <c r="AF312" s="57">
        <f t="shared" si="354"/>
        <v>0</v>
      </c>
      <c r="AG312" s="57">
        <f t="shared" si="354"/>
        <v>0</v>
      </c>
      <c r="AH312" s="57">
        <f t="shared" si="354"/>
        <v>0</v>
      </c>
      <c r="AI312" s="57">
        <f t="shared" si="354"/>
        <v>0</v>
      </c>
      <c r="AJ312" s="57">
        <f t="shared" si="354"/>
        <v>0</v>
      </c>
      <c r="AK312" s="57">
        <f t="shared" si="354"/>
        <v>0</v>
      </c>
      <c r="AT312" s="56" t="s">
        <v>64</v>
      </c>
      <c r="AU312" s="57">
        <f>AU301</f>
        <v>268.26</v>
      </c>
      <c r="AV312" s="57">
        <f t="shared" ref="AV312:BB312" si="355">AV301</f>
        <v>0</v>
      </c>
      <c r="AW312" s="57">
        <f t="shared" si="355"/>
        <v>180.235062775808</v>
      </c>
      <c r="AX312" s="57">
        <f t="shared" si="355"/>
        <v>65.485406141877</v>
      </c>
      <c r="AY312" s="57">
        <f t="shared" si="355"/>
        <v>11.2416613876885</v>
      </c>
      <c r="AZ312" s="57">
        <f t="shared" si="355"/>
        <v>11.297869694627</v>
      </c>
      <c r="BA312" s="57">
        <f t="shared" si="355"/>
        <v>0</v>
      </c>
      <c r="BB312" s="57">
        <f t="shared" si="355"/>
        <v>0</v>
      </c>
      <c r="BC312" s="57">
        <f t="shared" ref="BC312:CC312" si="356">BC302</f>
        <v>0</v>
      </c>
      <c r="BD312" s="57">
        <f t="shared" si="356"/>
        <v>0</v>
      </c>
      <c r="BE312" s="57">
        <f t="shared" si="356"/>
        <v>0</v>
      </c>
      <c r="BF312" s="57">
        <f t="shared" si="356"/>
        <v>0</v>
      </c>
      <c r="BG312" s="57">
        <f t="shared" si="356"/>
        <v>0</v>
      </c>
      <c r="BH312" s="57">
        <f t="shared" si="356"/>
        <v>0</v>
      </c>
      <c r="BI312" s="57">
        <f t="shared" si="356"/>
        <v>0</v>
      </c>
      <c r="BJ312" s="57">
        <f t="shared" si="356"/>
        <v>0</v>
      </c>
      <c r="BK312" s="57">
        <f t="shared" si="356"/>
        <v>0</v>
      </c>
      <c r="BL312" s="57">
        <f t="shared" si="356"/>
        <v>0</v>
      </c>
      <c r="BM312" s="57">
        <f t="shared" si="356"/>
        <v>0</v>
      </c>
      <c r="BN312" s="57">
        <f t="shared" si="356"/>
        <v>0</v>
      </c>
      <c r="BO312" s="57">
        <f t="shared" si="356"/>
        <v>0</v>
      </c>
      <c r="BP312" s="57">
        <f t="shared" si="356"/>
        <v>0</v>
      </c>
      <c r="BQ312" s="57">
        <f t="shared" si="356"/>
        <v>0</v>
      </c>
      <c r="BR312" s="57">
        <f t="shared" si="356"/>
        <v>0</v>
      </c>
      <c r="BS312" s="57">
        <f t="shared" si="356"/>
        <v>0</v>
      </c>
      <c r="BT312" s="57">
        <f t="shared" si="356"/>
        <v>0</v>
      </c>
      <c r="BU312" s="57">
        <f t="shared" si="356"/>
        <v>0</v>
      </c>
      <c r="BV312" s="57">
        <f t="shared" si="356"/>
        <v>0</v>
      </c>
      <c r="BW312" s="57">
        <f t="shared" si="356"/>
        <v>0</v>
      </c>
      <c r="BX312" s="57">
        <f t="shared" si="356"/>
        <v>0</v>
      </c>
      <c r="BY312" s="57">
        <f t="shared" si="356"/>
        <v>0</v>
      </c>
      <c r="BZ312" s="57">
        <f t="shared" si="356"/>
        <v>0</v>
      </c>
      <c r="CA312" s="57">
        <f t="shared" si="356"/>
        <v>0</v>
      </c>
      <c r="CB312" s="57">
        <f t="shared" si="356"/>
        <v>0</v>
      </c>
      <c r="CC312" s="57">
        <f t="shared" si="356"/>
        <v>0</v>
      </c>
      <c r="CD312" s="2"/>
    </row>
    <row r="313" ht="15" customHeight="1" spans="2:82">
      <c r="B313" s="56" t="s">
        <v>65</v>
      </c>
      <c r="C313" s="57">
        <f>C312*C306</f>
        <v>915.780000000002</v>
      </c>
      <c r="D313" s="57">
        <f t="shared" ref="D313:AK313" si="357">D312*D306</f>
        <v>0</v>
      </c>
      <c r="E313" s="57">
        <f t="shared" si="357"/>
        <v>2264.02063680449</v>
      </c>
      <c r="F313" s="57">
        <f t="shared" si="357"/>
        <v>1863.74178821745</v>
      </c>
      <c r="G313" s="57">
        <f t="shared" si="357"/>
        <v>879.762195132039</v>
      </c>
      <c r="H313" s="57">
        <f t="shared" si="357"/>
        <v>543.008777106478</v>
      </c>
      <c r="I313" s="57">
        <f t="shared" si="357"/>
        <v>644.94633389965</v>
      </c>
      <c r="J313" s="57">
        <f t="shared" si="357"/>
        <v>0</v>
      </c>
      <c r="K313" s="57">
        <f t="shared" si="357"/>
        <v>0</v>
      </c>
      <c r="L313" s="57">
        <f t="shared" si="357"/>
        <v>0</v>
      </c>
      <c r="M313" s="57">
        <f t="shared" si="357"/>
        <v>0</v>
      </c>
      <c r="N313" s="57">
        <f t="shared" si="357"/>
        <v>0</v>
      </c>
      <c r="O313" s="57">
        <f t="shared" si="357"/>
        <v>0</v>
      </c>
      <c r="P313" s="57">
        <f t="shared" si="357"/>
        <v>0</v>
      </c>
      <c r="Q313" s="57">
        <f t="shared" si="357"/>
        <v>0</v>
      </c>
      <c r="R313" s="57">
        <f t="shared" si="357"/>
        <v>0</v>
      </c>
      <c r="S313" s="78">
        <f t="shared" si="357"/>
        <v>0</v>
      </c>
      <c r="T313" s="57">
        <f t="shared" si="357"/>
        <v>0</v>
      </c>
      <c r="U313" s="57">
        <f t="shared" si="357"/>
        <v>0</v>
      </c>
      <c r="V313" s="57">
        <f t="shared" si="357"/>
        <v>0</v>
      </c>
      <c r="W313" s="57">
        <f t="shared" si="357"/>
        <v>0</v>
      </c>
      <c r="X313" s="57">
        <f t="shared" si="357"/>
        <v>0</v>
      </c>
      <c r="Y313" s="57">
        <f t="shared" si="357"/>
        <v>0</v>
      </c>
      <c r="Z313" s="57">
        <f t="shared" si="357"/>
        <v>0</v>
      </c>
      <c r="AA313" s="57">
        <f t="shared" si="357"/>
        <v>0</v>
      </c>
      <c r="AB313" s="57">
        <f t="shared" si="357"/>
        <v>0</v>
      </c>
      <c r="AC313" s="57">
        <f t="shared" si="357"/>
        <v>0</v>
      </c>
      <c r="AD313" s="57">
        <f t="shared" si="357"/>
        <v>0</v>
      </c>
      <c r="AE313" s="57">
        <f t="shared" si="357"/>
        <v>0</v>
      </c>
      <c r="AF313" s="57">
        <f t="shared" si="357"/>
        <v>0</v>
      </c>
      <c r="AG313" s="81">
        <f t="shared" si="357"/>
        <v>0</v>
      </c>
      <c r="AH313" s="57">
        <f t="shared" si="357"/>
        <v>0</v>
      </c>
      <c r="AI313" s="81">
        <f t="shared" si="357"/>
        <v>0</v>
      </c>
      <c r="AJ313" s="57">
        <f t="shared" si="357"/>
        <v>0</v>
      </c>
      <c r="AK313" s="81">
        <f t="shared" si="357"/>
        <v>0</v>
      </c>
      <c r="AT313" s="56" t="s">
        <v>65</v>
      </c>
      <c r="AU313" s="57">
        <f>AU312*AU306</f>
        <v>134.13</v>
      </c>
      <c r="AV313" s="57">
        <f t="shared" ref="AV313:CC313" si="358">AV312*AV306</f>
        <v>0</v>
      </c>
      <c r="AW313" s="57">
        <f t="shared" si="358"/>
        <v>450.587656939519</v>
      </c>
      <c r="AX313" s="57">
        <f t="shared" si="358"/>
        <v>229.198921496569</v>
      </c>
      <c r="AY313" s="57">
        <f t="shared" si="358"/>
        <v>50.5874762445984</v>
      </c>
      <c r="AZ313" s="57">
        <f t="shared" si="358"/>
        <v>62.1382833204484</v>
      </c>
      <c r="BA313" s="57">
        <f t="shared" si="358"/>
        <v>0</v>
      </c>
      <c r="BB313" s="57">
        <f t="shared" si="358"/>
        <v>0</v>
      </c>
      <c r="BC313" s="57">
        <f t="shared" si="358"/>
        <v>0</v>
      </c>
      <c r="BD313" s="57">
        <f t="shared" si="358"/>
        <v>0</v>
      </c>
      <c r="BE313" s="57">
        <f t="shared" si="358"/>
        <v>0</v>
      </c>
      <c r="BF313" s="57">
        <f t="shared" si="358"/>
        <v>0</v>
      </c>
      <c r="BG313" s="57">
        <f t="shared" si="358"/>
        <v>0</v>
      </c>
      <c r="BH313" s="57">
        <f t="shared" si="358"/>
        <v>0</v>
      </c>
      <c r="BI313" s="57">
        <f t="shared" si="358"/>
        <v>0</v>
      </c>
      <c r="BJ313" s="57">
        <f t="shared" si="358"/>
        <v>0</v>
      </c>
      <c r="BK313" s="78">
        <f t="shared" si="358"/>
        <v>0</v>
      </c>
      <c r="BL313" s="57">
        <f t="shared" si="358"/>
        <v>0</v>
      </c>
      <c r="BM313" s="57">
        <f t="shared" si="358"/>
        <v>0</v>
      </c>
      <c r="BN313" s="57">
        <f t="shared" si="358"/>
        <v>0</v>
      </c>
      <c r="BO313" s="57">
        <f t="shared" si="358"/>
        <v>0</v>
      </c>
      <c r="BP313" s="57">
        <f t="shared" si="358"/>
        <v>0</v>
      </c>
      <c r="BQ313" s="57">
        <f t="shared" si="358"/>
        <v>0</v>
      </c>
      <c r="BR313" s="57">
        <f t="shared" si="358"/>
        <v>0</v>
      </c>
      <c r="BS313" s="57">
        <f t="shared" si="358"/>
        <v>0</v>
      </c>
      <c r="BT313" s="57">
        <f t="shared" si="358"/>
        <v>0</v>
      </c>
      <c r="BU313" s="57">
        <f t="shared" si="358"/>
        <v>0</v>
      </c>
      <c r="BV313" s="57">
        <f t="shared" si="358"/>
        <v>0</v>
      </c>
      <c r="BW313" s="57">
        <f t="shared" si="358"/>
        <v>0</v>
      </c>
      <c r="BX313" s="57">
        <f t="shared" si="358"/>
        <v>0</v>
      </c>
      <c r="BY313" s="81">
        <f t="shared" si="358"/>
        <v>0</v>
      </c>
      <c r="BZ313" s="57">
        <f t="shared" si="358"/>
        <v>0</v>
      </c>
      <c r="CA313" s="81">
        <f t="shared" si="358"/>
        <v>0</v>
      </c>
      <c r="CB313" s="57">
        <f t="shared" si="358"/>
        <v>0</v>
      </c>
      <c r="CC313" s="81">
        <f t="shared" si="358"/>
        <v>0</v>
      </c>
      <c r="CD313" s="2"/>
    </row>
    <row r="314" ht="15" customHeight="1" spans="2:82">
      <c r="B314" s="62" t="s">
        <v>68</v>
      </c>
      <c r="C314" s="59">
        <f>SUM(C313:AG313)/SUM(C312:AG312)/4+0.125</f>
        <v>0.610328062632407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T314" s="62" t="s">
        <v>68</v>
      </c>
      <c r="AU314" s="59">
        <f>SUM(AU313:BY313)/SUM(AU312:BY312)/4+0.125</f>
        <v>0.556783688399843</v>
      </c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77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80"/>
      <c r="CD314" s="2"/>
    </row>
    <row r="315" ht="15" customHeight="1" spans="19:82">
      <c r="S315" s="74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</row>
    <row r="316" ht="15" customHeight="1" spans="19:82">
      <c r="S316" s="74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104">
    <mergeCell ref="B2:AK2"/>
    <mergeCell ref="AT2:CC2"/>
    <mergeCell ref="CL2:DU2"/>
    <mergeCell ref="B3:AK3"/>
    <mergeCell ref="AT3:CC3"/>
    <mergeCell ref="CL3:DU3"/>
    <mergeCell ref="B4:AH4"/>
    <mergeCell ref="AJ4:AK4"/>
    <mergeCell ref="AT4:BZ4"/>
    <mergeCell ref="CB4:CC4"/>
    <mergeCell ref="CL4:DR4"/>
    <mergeCell ref="DT4:DU4"/>
    <mergeCell ref="C5:AK5"/>
    <mergeCell ref="AU5:CC5"/>
    <mergeCell ref="CM5:DU5"/>
    <mergeCell ref="B43:AK43"/>
    <mergeCell ref="AT43:CC43"/>
    <mergeCell ref="CL43:DU43"/>
    <mergeCell ref="C44:AK44"/>
    <mergeCell ref="AU44:CC44"/>
    <mergeCell ref="CM44:DU44"/>
    <mergeCell ref="B96:AK96"/>
    <mergeCell ref="AT96:CC96"/>
    <mergeCell ref="CL96:DU96"/>
    <mergeCell ref="C97:AK97"/>
    <mergeCell ref="AU97:CC97"/>
    <mergeCell ref="CM97:DU97"/>
    <mergeCell ref="B135:AK135"/>
    <mergeCell ref="AT135:CC135"/>
    <mergeCell ref="CL135:DU135"/>
    <mergeCell ref="C136:AK136"/>
    <mergeCell ref="AU136:CC136"/>
    <mergeCell ref="CM136:DU136"/>
    <mergeCell ref="B174:AK174"/>
    <mergeCell ref="AT174:CC174"/>
    <mergeCell ref="CL174:DU174"/>
    <mergeCell ref="C175:AK175"/>
    <mergeCell ref="AU175:CC175"/>
    <mergeCell ref="CM175:DU175"/>
    <mergeCell ref="B225:Q225"/>
    <mergeCell ref="AT225:BI225"/>
    <mergeCell ref="CL225:DA225"/>
    <mergeCell ref="H226:I226"/>
    <mergeCell ref="AZ226:BA226"/>
    <mergeCell ref="CR226:CS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T5:AT6"/>
    <mergeCell ref="AT44:AT45"/>
    <mergeCell ref="AT97:AT98"/>
    <mergeCell ref="AT136:AT137"/>
    <mergeCell ref="AT175:AT176"/>
    <mergeCell ref="AT226:AT227"/>
    <mergeCell ref="AT266:AT267"/>
    <mergeCell ref="AU226:AU227"/>
    <mergeCell ref="AV226:AV227"/>
    <mergeCell ref="AW226:AW227"/>
    <mergeCell ref="AX226:AX227"/>
    <mergeCell ref="AY226:AY227"/>
    <mergeCell ref="BB226:BB227"/>
    <mergeCell ref="BC226:BC227"/>
    <mergeCell ref="BD226:BD227"/>
    <mergeCell ref="BE226:BE227"/>
    <mergeCell ref="BF226:BF227"/>
    <mergeCell ref="BG226:BG227"/>
    <mergeCell ref="BH226:BH227"/>
    <mergeCell ref="BI226:BI227"/>
    <mergeCell ref="CL5:CL6"/>
    <mergeCell ref="CL44:CL45"/>
    <mergeCell ref="CL97:CL98"/>
    <mergeCell ref="CL136:CL137"/>
    <mergeCell ref="CL175:CL176"/>
    <mergeCell ref="CL226:CL227"/>
    <mergeCell ref="CM226:CM227"/>
    <mergeCell ref="CN226:CN227"/>
    <mergeCell ref="CO226:CO227"/>
    <mergeCell ref="CP226:CP227"/>
    <mergeCell ref="CQ226:CQ227"/>
    <mergeCell ref="CT226:CT227"/>
    <mergeCell ref="CU226:CU227"/>
    <mergeCell ref="CV226:CV227"/>
    <mergeCell ref="CW226:CW227"/>
    <mergeCell ref="CX226:CX227"/>
    <mergeCell ref="CY226:CY227"/>
    <mergeCell ref="CZ226:CZ227"/>
    <mergeCell ref="DA226:DA227"/>
  </mergeCells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Y458"/>
  <sheetViews>
    <sheetView topLeftCell="AR294" workbookViewId="0">
      <selection activeCell="AY90" sqref="AY90"/>
    </sheetView>
  </sheetViews>
  <sheetFormatPr defaultColWidth="14.3333333333333" defaultRowHeight="15.75"/>
  <cols>
    <col min="1" max="1" width="14.3333333333333" style="1"/>
    <col min="2" max="45" width="14.3333333333333" style="1" outlineLevel="1"/>
    <col min="46" max="49" width="14.3333333333333" style="1"/>
    <col min="50" max="89" width="14.3333333333333" style="1" outlineLevel="1"/>
    <col min="90" max="109" width="14.3333333333333" style="1"/>
    <col min="110" max="16384" width="14.3333333333333" style="2"/>
  </cols>
  <sheetData>
    <row r="1" ht="15" customHeight="1"/>
    <row r="2" ht="15" customHeight="1" spans="2:8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ht="15" customHeight="1" spans="2:8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2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15" customHeight="1" spans="2:8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</row>
    <row r="5" ht="15" customHeight="1" outlineLevel="1" spans="2:8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ht="15" customHeight="1" outlineLevel="1" spans="2:8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</row>
    <row r="7" ht="15" customHeight="1" outlineLevel="1" spans="2:117">
      <c r="B7" s="10">
        <v>201606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 t="s">
        <v>25</v>
      </c>
      <c r="CI7" s="11" t="s">
        <v>25</v>
      </c>
      <c r="CJ7" s="11" t="s">
        <v>25</v>
      </c>
      <c r="CK7" s="11" t="s">
        <v>25</v>
      </c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0</v>
      </c>
      <c r="D9" s="11">
        <v>5565</v>
      </c>
      <c r="E9" s="11">
        <v>5565</v>
      </c>
      <c r="F9" s="11">
        <v>5565</v>
      </c>
      <c r="G9" s="11">
        <v>5565</v>
      </c>
      <c r="H9" s="11">
        <v>5565</v>
      </c>
      <c r="I9" s="11">
        <v>5565</v>
      </c>
      <c r="J9" s="11">
        <v>5565</v>
      </c>
      <c r="K9" s="11">
        <v>5565</v>
      </c>
      <c r="L9" s="11">
        <v>5565</v>
      </c>
      <c r="M9" s="11">
        <v>5565</v>
      </c>
      <c r="N9" s="11">
        <v>5565</v>
      </c>
      <c r="O9" s="11">
        <v>5565</v>
      </c>
      <c r="P9" s="11">
        <v>5565</v>
      </c>
      <c r="Q9" s="11">
        <v>5565</v>
      </c>
      <c r="R9" s="11">
        <v>5565</v>
      </c>
      <c r="S9" s="11">
        <v>5565</v>
      </c>
      <c r="T9" s="11">
        <v>5565</v>
      </c>
      <c r="U9" s="11">
        <v>5565</v>
      </c>
      <c r="V9" s="11">
        <v>5565</v>
      </c>
      <c r="W9" s="11">
        <v>5565</v>
      </c>
      <c r="X9" s="11">
        <v>5565</v>
      </c>
      <c r="Y9" s="11">
        <v>5565</v>
      </c>
      <c r="Z9" s="11">
        <v>5565</v>
      </c>
      <c r="AA9" s="11">
        <v>5565</v>
      </c>
      <c r="AB9" s="11">
        <v>5565</v>
      </c>
      <c r="AC9" s="11">
        <v>5565</v>
      </c>
      <c r="AD9" s="11">
        <v>5565</v>
      </c>
      <c r="AE9" s="11">
        <v>5565</v>
      </c>
      <c r="AF9" s="11">
        <v>5565</v>
      </c>
      <c r="AG9" s="11">
        <v>5565</v>
      </c>
      <c r="AH9" s="11">
        <v>5565</v>
      </c>
      <c r="AI9" s="11">
        <v>5565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0</v>
      </c>
      <c r="AZ9" s="11">
        <v>5565</v>
      </c>
      <c r="BA9" s="11">
        <v>5565</v>
      </c>
      <c r="BB9" s="11">
        <v>5565</v>
      </c>
      <c r="BC9" s="11">
        <v>5565</v>
      </c>
      <c r="BD9" s="11">
        <v>5565</v>
      </c>
      <c r="BE9" s="11">
        <v>5565</v>
      </c>
      <c r="BF9" s="11">
        <v>5565</v>
      </c>
      <c r="BG9" s="11">
        <v>5565</v>
      </c>
      <c r="BH9" s="11">
        <v>5565</v>
      </c>
      <c r="BI9" s="11">
        <v>5565</v>
      </c>
      <c r="BJ9" s="11">
        <v>5565</v>
      </c>
      <c r="BK9" s="11">
        <v>5565</v>
      </c>
      <c r="BL9" s="11">
        <v>5565</v>
      </c>
      <c r="BM9" s="11">
        <v>5565</v>
      </c>
      <c r="BN9" s="11">
        <v>5565</v>
      </c>
      <c r="BO9" s="11">
        <v>5565</v>
      </c>
      <c r="BP9" s="11">
        <v>5565</v>
      </c>
      <c r="BQ9" s="11">
        <v>5565</v>
      </c>
      <c r="BR9" s="11">
        <v>5565</v>
      </c>
      <c r="BS9" s="11">
        <v>5565</v>
      </c>
      <c r="BT9" s="11">
        <v>5565</v>
      </c>
      <c r="BU9" s="11">
        <v>5565</v>
      </c>
      <c r="BV9" s="11">
        <v>5565</v>
      </c>
      <c r="BW9" s="11">
        <v>5565</v>
      </c>
      <c r="BX9" s="11">
        <v>5565</v>
      </c>
      <c r="BY9" s="11">
        <v>5565</v>
      </c>
      <c r="BZ9" s="11">
        <v>5565</v>
      </c>
      <c r="CA9" s="11">
        <v>5565</v>
      </c>
      <c r="CB9" s="11">
        <v>5565</v>
      </c>
      <c r="CC9" s="11">
        <v>5565</v>
      </c>
      <c r="CD9" s="11">
        <v>5565</v>
      </c>
      <c r="CE9" s="11">
        <v>5565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193302</v>
      </c>
      <c r="D10" s="11">
        <v>323915</v>
      </c>
      <c r="E10" s="11">
        <v>323915</v>
      </c>
      <c r="F10" s="11">
        <v>323915</v>
      </c>
      <c r="G10" s="11">
        <v>323915</v>
      </c>
      <c r="H10" s="11">
        <v>323915</v>
      </c>
      <c r="I10" s="11">
        <v>323915</v>
      </c>
      <c r="J10" s="11">
        <v>323915</v>
      </c>
      <c r="K10" s="11">
        <v>323915</v>
      </c>
      <c r="L10" s="11">
        <v>323915</v>
      </c>
      <c r="M10" s="11">
        <v>323915</v>
      </c>
      <c r="N10" s="11">
        <v>323915</v>
      </c>
      <c r="O10" s="11">
        <v>323915</v>
      </c>
      <c r="P10" s="11">
        <v>323915</v>
      </c>
      <c r="Q10" s="11">
        <v>323915</v>
      </c>
      <c r="R10" s="11">
        <v>323915</v>
      </c>
      <c r="S10" s="11">
        <v>323915</v>
      </c>
      <c r="T10" s="11">
        <v>323915</v>
      </c>
      <c r="U10" s="11">
        <v>323915</v>
      </c>
      <c r="V10" s="11">
        <v>323915</v>
      </c>
      <c r="W10" s="11">
        <v>323915</v>
      </c>
      <c r="X10" s="11">
        <v>323915</v>
      </c>
      <c r="Y10" s="11">
        <v>323915</v>
      </c>
      <c r="Z10" s="11">
        <v>323915</v>
      </c>
      <c r="AA10" s="11">
        <v>323915</v>
      </c>
      <c r="AB10" s="11">
        <v>323915</v>
      </c>
      <c r="AC10" s="11">
        <v>323915</v>
      </c>
      <c r="AD10" s="11">
        <v>323915</v>
      </c>
      <c r="AE10" s="11">
        <v>323915</v>
      </c>
      <c r="AF10" s="11">
        <v>323915</v>
      </c>
      <c r="AG10" s="11">
        <v>323915</v>
      </c>
      <c r="AH10" s="11">
        <v>323915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193302</v>
      </c>
      <c r="AZ10" s="11">
        <v>323915</v>
      </c>
      <c r="BA10" s="11">
        <v>323915</v>
      </c>
      <c r="BB10" s="11">
        <v>323915</v>
      </c>
      <c r="BC10" s="11">
        <v>323915</v>
      </c>
      <c r="BD10" s="11">
        <v>323915</v>
      </c>
      <c r="BE10" s="11">
        <v>323915</v>
      </c>
      <c r="BF10" s="11">
        <v>323915</v>
      </c>
      <c r="BG10" s="11">
        <v>323915</v>
      </c>
      <c r="BH10" s="11">
        <v>323915</v>
      </c>
      <c r="BI10" s="11">
        <v>323915</v>
      </c>
      <c r="BJ10" s="11">
        <v>323915</v>
      </c>
      <c r="BK10" s="11">
        <v>323915</v>
      </c>
      <c r="BL10" s="11">
        <v>323915</v>
      </c>
      <c r="BM10" s="11">
        <v>323915</v>
      </c>
      <c r="BN10" s="11">
        <v>323915</v>
      </c>
      <c r="BO10" s="11">
        <v>323915</v>
      </c>
      <c r="BP10" s="11">
        <v>323915</v>
      </c>
      <c r="BQ10" s="11">
        <v>323915</v>
      </c>
      <c r="BR10" s="11">
        <v>323915</v>
      </c>
      <c r="BS10" s="11">
        <v>323915</v>
      </c>
      <c r="BT10" s="11">
        <v>323915</v>
      </c>
      <c r="BU10" s="11">
        <v>323915</v>
      </c>
      <c r="BV10" s="11">
        <v>323915</v>
      </c>
      <c r="BW10" s="11">
        <v>323915</v>
      </c>
      <c r="BX10" s="11">
        <v>323915</v>
      </c>
      <c r="BY10" s="11">
        <v>323915</v>
      </c>
      <c r="BZ10" s="11">
        <v>323915</v>
      </c>
      <c r="CA10" s="11">
        <v>323915</v>
      </c>
      <c r="CB10" s="11">
        <v>323915</v>
      </c>
      <c r="CC10" s="11">
        <v>323915</v>
      </c>
      <c r="CD10" s="11">
        <v>323915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280909.8</v>
      </c>
      <c r="D11" s="11">
        <v>423363.78</v>
      </c>
      <c r="E11" s="11">
        <v>516686.88</v>
      </c>
      <c r="F11" s="11">
        <v>628657.2</v>
      </c>
      <c r="G11" s="11">
        <v>628657.2</v>
      </c>
      <c r="H11" s="11">
        <v>628657.2</v>
      </c>
      <c r="I11" s="11">
        <v>628657.2</v>
      </c>
      <c r="J11" s="11">
        <v>628657.2</v>
      </c>
      <c r="K11" s="11">
        <v>628657.2</v>
      </c>
      <c r="L11" s="11">
        <v>628657.2</v>
      </c>
      <c r="M11" s="11">
        <v>628657.2</v>
      </c>
      <c r="N11" s="11">
        <v>628657.2</v>
      </c>
      <c r="O11" s="11">
        <v>628657.2</v>
      </c>
      <c r="P11" s="11">
        <v>628657.2</v>
      </c>
      <c r="Q11" s="11">
        <v>628657.2</v>
      </c>
      <c r="R11" s="11">
        <v>628657.2</v>
      </c>
      <c r="S11" s="11">
        <v>628657.2</v>
      </c>
      <c r="T11" s="11">
        <v>628657.2</v>
      </c>
      <c r="U11" s="11">
        <v>628657.2</v>
      </c>
      <c r="V11" s="11">
        <v>628657.2</v>
      </c>
      <c r="W11" s="11">
        <v>628657.2</v>
      </c>
      <c r="X11" s="11">
        <v>628657.2</v>
      </c>
      <c r="Y11" s="11">
        <v>628657.2</v>
      </c>
      <c r="Z11" s="11">
        <v>628657.2</v>
      </c>
      <c r="AA11" s="11">
        <v>628657.2</v>
      </c>
      <c r="AB11" s="11">
        <v>628657.2</v>
      </c>
      <c r="AC11" s="11">
        <v>628657.2</v>
      </c>
      <c r="AD11" s="11">
        <v>628657.2</v>
      </c>
      <c r="AE11" s="11">
        <v>628657.2</v>
      </c>
      <c r="AF11" s="11">
        <v>628657.2</v>
      </c>
      <c r="AG11" s="11">
        <v>628657.2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280909.8</v>
      </c>
      <c r="AZ11" s="11">
        <v>423363.78</v>
      </c>
      <c r="BA11" s="11">
        <v>516686.88</v>
      </c>
      <c r="BB11" s="11">
        <v>628657.2</v>
      </c>
      <c r="BC11" s="11">
        <v>628657.2</v>
      </c>
      <c r="BD11" s="11">
        <v>628657.2</v>
      </c>
      <c r="BE11" s="11">
        <v>628657.2</v>
      </c>
      <c r="BF11" s="11">
        <v>628657.2</v>
      </c>
      <c r="BG11" s="11">
        <v>628657.2</v>
      </c>
      <c r="BH11" s="11">
        <v>628657.2</v>
      </c>
      <c r="BI11" s="11">
        <v>628657.2</v>
      </c>
      <c r="BJ11" s="11">
        <v>628657.2</v>
      </c>
      <c r="BK11" s="11">
        <v>628657.2</v>
      </c>
      <c r="BL11" s="11">
        <v>628657.2</v>
      </c>
      <c r="BM11" s="11">
        <v>628657.2</v>
      </c>
      <c r="BN11" s="11">
        <v>628657.2</v>
      </c>
      <c r="BO11" s="11">
        <v>628657.2</v>
      </c>
      <c r="BP11" s="11">
        <v>628657.2</v>
      </c>
      <c r="BQ11" s="11">
        <v>628657.2</v>
      </c>
      <c r="BR11" s="11">
        <v>628657.2</v>
      </c>
      <c r="BS11" s="11">
        <v>628657.2</v>
      </c>
      <c r="BT11" s="11">
        <v>628657.2</v>
      </c>
      <c r="BU11" s="11">
        <v>628657.2</v>
      </c>
      <c r="BV11" s="11">
        <v>628657.2</v>
      </c>
      <c r="BW11" s="11">
        <v>628657.2</v>
      </c>
      <c r="BX11" s="11">
        <v>628657.2</v>
      </c>
      <c r="BY11" s="11">
        <v>628657.2</v>
      </c>
      <c r="BZ11" s="11">
        <v>628657.2</v>
      </c>
      <c r="CA11" s="11">
        <v>628657.2</v>
      </c>
      <c r="CB11" s="11">
        <v>628657.2</v>
      </c>
      <c r="CC11" s="11">
        <v>628657.2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504967.22</v>
      </c>
      <c r="D12" s="11">
        <v>1110751.1</v>
      </c>
      <c r="E12" s="11">
        <v>1820481.03</v>
      </c>
      <c r="F12" s="11">
        <v>1825893.03</v>
      </c>
      <c r="G12" s="11">
        <v>1830403.83</v>
      </c>
      <c r="H12" s="11">
        <v>1831642.59</v>
      </c>
      <c r="I12" s="11">
        <v>1831642.59</v>
      </c>
      <c r="J12" s="11">
        <v>1831642.59</v>
      </c>
      <c r="K12" s="11">
        <v>1831642.59</v>
      </c>
      <c r="L12" s="11">
        <v>1831642.59</v>
      </c>
      <c r="M12" s="11">
        <v>1831642.59</v>
      </c>
      <c r="N12" s="11">
        <v>1831642.59</v>
      </c>
      <c r="O12" s="11">
        <v>1831642.59</v>
      </c>
      <c r="P12" s="11">
        <v>1831642.59</v>
      </c>
      <c r="Q12" s="11">
        <v>1831642.59</v>
      </c>
      <c r="R12" s="11">
        <v>1831642.59</v>
      </c>
      <c r="S12" s="11">
        <v>1831642.59</v>
      </c>
      <c r="T12" s="11">
        <v>1831642.59</v>
      </c>
      <c r="U12" s="11">
        <v>1831642.59</v>
      </c>
      <c r="V12" s="11">
        <v>1831642.59</v>
      </c>
      <c r="W12" s="11">
        <v>1831642.59</v>
      </c>
      <c r="X12" s="11">
        <v>1831642.59</v>
      </c>
      <c r="Y12" s="11">
        <v>1831642.59</v>
      </c>
      <c r="Z12" s="11">
        <v>1831642.59</v>
      </c>
      <c r="AA12" s="11">
        <v>1831642.59</v>
      </c>
      <c r="AB12" s="11">
        <v>1831642.59</v>
      </c>
      <c r="AC12" s="11">
        <v>1831642.59</v>
      </c>
      <c r="AD12" s="11">
        <v>1831642.59</v>
      </c>
      <c r="AE12" s="11">
        <v>1831642.59</v>
      </c>
      <c r="AF12" s="11">
        <v>1831642.59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504967.22</v>
      </c>
      <c r="AZ12" s="11">
        <v>1110751.1</v>
      </c>
      <c r="BA12" s="11">
        <v>1820481.03</v>
      </c>
      <c r="BB12" s="11">
        <v>1825893.03</v>
      </c>
      <c r="BC12" s="11">
        <v>1830403.83</v>
      </c>
      <c r="BD12" s="11">
        <v>1831642.59</v>
      </c>
      <c r="BE12" s="11">
        <v>1831642.59</v>
      </c>
      <c r="BF12" s="11">
        <v>1831642.59</v>
      </c>
      <c r="BG12" s="11">
        <v>1831642.59</v>
      </c>
      <c r="BH12" s="11">
        <v>1831642.59</v>
      </c>
      <c r="BI12" s="11">
        <v>1831642.59</v>
      </c>
      <c r="BJ12" s="11">
        <v>1831642.59</v>
      </c>
      <c r="BK12" s="11">
        <v>1831642.59</v>
      </c>
      <c r="BL12" s="11">
        <v>1831642.59</v>
      </c>
      <c r="BM12" s="11">
        <v>1831642.59</v>
      </c>
      <c r="BN12" s="11">
        <v>1831642.59</v>
      </c>
      <c r="BO12" s="11">
        <v>1831642.59</v>
      </c>
      <c r="BP12" s="11">
        <v>1831642.59</v>
      </c>
      <c r="BQ12" s="11">
        <v>1831642.59</v>
      </c>
      <c r="BR12" s="11">
        <v>1831642.59</v>
      </c>
      <c r="BS12" s="11">
        <v>1831642.59</v>
      </c>
      <c r="BT12" s="11">
        <v>1831642.59</v>
      </c>
      <c r="BU12" s="11">
        <v>1831642.59</v>
      </c>
      <c r="BV12" s="11">
        <v>1831642.59</v>
      </c>
      <c r="BW12" s="11">
        <v>1831642.59</v>
      </c>
      <c r="BX12" s="11">
        <v>1831642.59</v>
      </c>
      <c r="BY12" s="11">
        <v>1831642.59</v>
      </c>
      <c r="BZ12" s="11">
        <v>1831642.59</v>
      </c>
      <c r="CA12" s="11">
        <v>1831642.59</v>
      </c>
      <c r="CB12" s="11">
        <v>1831642.59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418220.64</v>
      </c>
      <c r="D13" s="11">
        <v>843630.03</v>
      </c>
      <c r="E13" s="11">
        <v>864546.03</v>
      </c>
      <c r="F13" s="11">
        <v>885178.53</v>
      </c>
      <c r="G13" s="11">
        <v>885178.53</v>
      </c>
      <c r="H13" s="11">
        <v>885178.53</v>
      </c>
      <c r="I13" s="11">
        <v>885178.53</v>
      </c>
      <c r="J13" s="11">
        <v>885178.53</v>
      </c>
      <c r="K13" s="11">
        <v>885178.53</v>
      </c>
      <c r="L13" s="11">
        <v>885178.53</v>
      </c>
      <c r="M13" s="11">
        <v>885178.53</v>
      </c>
      <c r="N13" s="11">
        <v>885178.53</v>
      </c>
      <c r="O13" s="11">
        <v>885178.53</v>
      </c>
      <c r="P13" s="11">
        <v>885178.53</v>
      </c>
      <c r="Q13" s="11">
        <v>885178.53</v>
      </c>
      <c r="R13" s="11">
        <v>885178.53</v>
      </c>
      <c r="S13" s="11">
        <v>885178.53</v>
      </c>
      <c r="T13" s="11">
        <v>885178.53</v>
      </c>
      <c r="U13" s="11">
        <v>885178.53</v>
      </c>
      <c r="V13" s="11">
        <v>885178.53</v>
      </c>
      <c r="W13" s="11">
        <v>885178.53</v>
      </c>
      <c r="X13" s="11">
        <v>885178.53</v>
      </c>
      <c r="Y13" s="11">
        <v>885178.53</v>
      </c>
      <c r="Z13" s="11">
        <v>885178.53</v>
      </c>
      <c r="AA13" s="11">
        <v>885178.53</v>
      </c>
      <c r="AB13" s="11">
        <v>885178.53</v>
      </c>
      <c r="AC13" s="11">
        <v>885178.53</v>
      </c>
      <c r="AD13" s="11">
        <v>885178.53</v>
      </c>
      <c r="AE13" s="11">
        <v>885178.53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418220.64</v>
      </c>
      <c r="AZ13" s="11">
        <v>843630.03</v>
      </c>
      <c r="BA13" s="11">
        <v>864546.03</v>
      </c>
      <c r="BB13" s="11">
        <v>885178.53</v>
      </c>
      <c r="BC13" s="11">
        <v>885178.53</v>
      </c>
      <c r="BD13" s="11">
        <v>885178.53</v>
      </c>
      <c r="BE13" s="11">
        <v>885178.53</v>
      </c>
      <c r="BF13" s="11">
        <v>885178.53</v>
      </c>
      <c r="BG13" s="11">
        <v>885178.53</v>
      </c>
      <c r="BH13" s="11">
        <v>885178.53</v>
      </c>
      <c r="BI13" s="11">
        <v>885178.53</v>
      </c>
      <c r="BJ13" s="11">
        <v>885178.53</v>
      </c>
      <c r="BK13" s="11">
        <v>885178.53</v>
      </c>
      <c r="BL13" s="11">
        <v>885178.53</v>
      </c>
      <c r="BM13" s="11">
        <v>885178.53</v>
      </c>
      <c r="BN13" s="11">
        <v>885178.53</v>
      </c>
      <c r="BO13" s="11">
        <v>885178.53</v>
      </c>
      <c r="BP13" s="11">
        <v>885178.53</v>
      </c>
      <c r="BQ13" s="11">
        <v>885178.53</v>
      </c>
      <c r="BR13" s="11">
        <v>885178.53</v>
      </c>
      <c r="BS13" s="11">
        <v>885178.53</v>
      </c>
      <c r="BT13" s="11">
        <v>885178.53</v>
      </c>
      <c r="BU13" s="11">
        <v>885178.53</v>
      </c>
      <c r="BV13" s="11">
        <v>885178.53</v>
      </c>
      <c r="BW13" s="11">
        <v>885178.53</v>
      </c>
      <c r="BX13" s="11">
        <v>885178.53</v>
      </c>
      <c r="BY13" s="11">
        <v>885178.53</v>
      </c>
      <c r="BZ13" s="11">
        <v>885178.53</v>
      </c>
      <c r="CA13" s="11">
        <v>885178.53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346214.14</v>
      </c>
      <c r="D14" s="11">
        <v>534525.64</v>
      </c>
      <c r="E14" s="11">
        <v>742956.24</v>
      </c>
      <c r="F14" s="11">
        <v>752185.04</v>
      </c>
      <c r="G14" s="11">
        <v>752185.04</v>
      </c>
      <c r="H14" s="11">
        <v>752185.04</v>
      </c>
      <c r="I14" s="11">
        <v>752185.04</v>
      </c>
      <c r="J14" s="11">
        <v>752185.04</v>
      </c>
      <c r="K14" s="11">
        <v>752185.04</v>
      </c>
      <c r="L14" s="11">
        <v>752185.04</v>
      </c>
      <c r="M14" s="11">
        <v>752185.04</v>
      </c>
      <c r="N14" s="11">
        <v>752185.04</v>
      </c>
      <c r="O14" s="11">
        <v>752185.04</v>
      </c>
      <c r="P14" s="11">
        <v>752185.04</v>
      </c>
      <c r="Q14" s="11">
        <v>752185.04</v>
      </c>
      <c r="R14" s="11">
        <v>752185.04</v>
      </c>
      <c r="S14" s="11">
        <v>752185.04</v>
      </c>
      <c r="T14" s="11">
        <v>752185.04</v>
      </c>
      <c r="U14" s="11">
        <v>752185.04</v>
      </c>
      <c r="V14" s="11">
        <v>752185.04</v>
      </c>
      <c r="W14" s="11">
        <v>752185.04</v>
      </c>
      <c r="X14" s="11">
        <v>752185.04</v>
      </c>
      <c r="Y14" s="11">
        <v>752185.04</v>
      </c>
      <c r="Z14" s="11">
        <v>752185.04</v>
      </c>
      <c r="AA14" s="11">
        <v>752185.04</v>
      </c>
      <c r="AB14" s="11">
        <v>752185.04</v>
      </c>
      <c r="AC14" s="11">
        <v>752185.04</v>
      </c>
      <c r="AD14" s="11">
        <v>752185.04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346214.14</v>
      </c>
      <c r="AZ14" s="11">
        <v>534525.64</v>
      </c>
      <c r="BA14" s="11">
        <v>742956.24</v>
      </c>
      <c r="BB14" s="11">
        <v>752185.04</v>
      </c>
      <c r="BC14" s="11">
        <v>752185.04</v>
      </c>
      <c r="BD14" s="11">
        <v>752185.04</v>
      </c>
      <c r="BE14" s="11">
        <v>752185.04</v>
      </c>
      <c r="BF14" s="11">
        <v>752185.04</v>
      </c>
      <c r="BG14" s="11">
        <v>752185.04</v>
      </c>
      <c r="BH14" s="11">
        <v>583706.75</v>
      </c>
      <c r="BI14" s="11">
        <v>583706.75</v>
      </c>
      <c r="BJ14" s="11">
        <v>583706.75</v>
      </c>
      <c r="BK14" s="11">
        <v>583706.75</v>
      </c>
      <c r="BL14" s="11">
        <v>583706.75</v>
      </c>
      <c r="BM14" s="11">
        <v>583706.75</v>
      </c>
      <c r="BN14" s="11">
        <v>583706.75</v>
      </c>
      <c r="BO14" s="11">
        <v>583706.75</v>
      </c>
      <c r="BP14" s="11">
        <v>583706.75</v>
      </c>
      <c r="BQ14" s="11">
        <v>583706.75</v>
      </c>
      <c r="BR14" s="11">
        <v>583706.75</v>
      </c>
      <c r="BS14" s="11">
        <v>583706.75</v>
      </c>
      <c r="BT14" s="11">
        <v>583706.75</v>
      </c>
      <c r="BU14" s="11">
        <v>583706.75</v>
      </c>
      <c r="BV14" s="11">
        <v>583706.75</v>
      </c>
      <c r="BW14" s="11">
        <v>583706.75</v>
      </c>
      <c r="BX14" s="11">
        <v>583706.75</v>
      </c>
      <c r="BY14" s="11">
        <v>583706.75</v>
      </c>
      <c r="BZ14" s="11">
        <v>583706.75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164231.43</v>
      </c>
      <c r="D15" s="11">
        <v>1180273.32</v>
      </c>
      <c r="E15" s="11">
        <v>1203551.48</v>
      </c>
      <c r="F15" s="11">
        <v>1206029.48</v>
      </c>
      <c r="G15" s="11">
        <v>1206029.48</v>
      </c>
      <c r="H15" s="11">
        <v>1206029.48</v>
      </c>
      <c r="I15" s="11">
        <v>1206029.48</v>
      </c>
      <c r="J15" s="11">
        <v>1206029.48</v>
      </c>
      <c r="K15" s="11">
        <v>1206029.48</v>
      </c>
      <c r="L15" s="11">
        <v>1206029.48</v>
      </c>
      <c r="M15" s="11">
        <v>1206029.48</v>
      </c>
      <c r="N15" s="11">
        <v>1206029.48</v>
      </c>
      <c r="O15" s="11">
        <v>1206029.48</v>
      </c>
      <c r="P15" s="11">
        <v>1206029.48</v>
      </c>
      <c r="Q15" s="11">
        <v>1206029.48</v>
      </c>
      <c r="R15" s="11">
        <v>1206029.48</v>
      </c>
      <c r="S15" s="11">
        <v>1206029.48</v>
      </c>
      <c r="T15" s="11">
        <v>1206029.48</v>
      </c>
      <c r="U15" s="11">
        <v>1206029.48</v>
      </c>
      <c r="V15" s="11">
        <v>1206029.48</v>
      </c>
      <c r="W15" s="11">
        <v>1206029.48</v>
      </c>
      <c r="X15" s="11">
        <v>1206029.48</v>
      </c>
      <c r="Y15" s="11">
        <v>1206029.48</v>
      </c>
      <c r="Z15" s="11">
        <v>1206029.48</v>
      </c>
      <c r="AA15" s="11">
        <v>1206029.48</v>
      </c>
      <c r="AB15" s="11">
        <v>1206029.48</v>
      </c>
      <c r="AC15" s="11">
        <v>1206029.48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164231.43</v>
      </c>
      <c r="AZ15" s="11">
        <v>1180273.32</v>
      </c>
      <c r="BA15" s="11">
        <v>1203551.48</v>
      </c>
      <c r="BB15" s="11">
        <v>1206029.48</v>
      </c>
      <c r="BC15" s="11">
        <v>1206029.48</v>
      </c>
      <c r="BD15" s="11">
        <v>1206029.48</v>
      </c>
      <c r="BE15" s="11">
        <v>1206029.48</v>
      </c>
      <c r="BF15" s="11">
        <v>1206029.48</v>
      </c>
      <c r="BG15" s="11">
        <v>1037551.19</v>
      </c>
      <c r="BH15" s="11">
        <v>1037551.19</v>
      </c>
      <c r="BI15" s="11">
        <v>1037551.19</v>
      </c>
      <c r="BJ15" s="11">
        <v>1037551.19</v>
      </c>
      <c r="BK15" s="11">
        <v>1037551.19</v>
      </c>
      <c r="BL15" s="11">
        <v>1037551.19</v>
      </c>
      <c r="BM15" s="11">
        <v>1037551.19</v>
      </c>
      <c r="BN15" s="11">
        <v>1037551.19</v>
      </c>
      <c r="BO15" s="11">
        <v>1037551.19</v>
      </c>
      <c r="BP15" s="11">
        <v>1037551.19</v>
      </c>
      <c r="BQ15" s="11">
        <v>1037551.19</v>
      </c>
      <c r="BR15" s="11">
        <v>1037551.19</v>
      </c>
      <c r="BS15" s="11">
        <v>1037551.19</v>
      </c>
      <c r="BT15" s="11">
        <v>1037551.19</v>
      </c>
      <c r="BU15" s="11">
        <v>1037551.19</v>
      </c>
      <c r="BV15" s="11">
        <v>1037551.19</v>
      </c>
      <c r="BW15" s="11">
        <v>1037551.19</v>
      </c>
      <c r="BX15" s="11">
        <v>1037551.19</v>
      </c>
      <c r="BY15" s="11">
        <v>1037551.19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1598293.9</v>
      </c>
      <c r="D16" s="11">
        <v>3069851.99</v>
      </c>
      <c r="E16" s="11">
        <v>3160133.3</v>
      </c>
      <c r="F16" s="11">
        <v>3160630.8</v>
      </c>
      <c r="G16" s="11">
        <v>3172047.66</v>
      </c>
      <c r="H16" s="11">
        <v>3172047.66</v>
      </c>
      <c r="I16" s="11">
        <v>3172047.66</v>
      </c>
      <c r="J16" s="11">
        <v>3172047.66</v>
      </c>
      <c r="K16" s="11">
        <v>3172047.66</v>
      </c>
      <c r="L16" s="11">
        <v>3172047.66</v>
      </c>
      <c r="M16" s="11">
        <v>3172047.66</v>
      </c>
      <c r="N16" s="11">
        <v>3172047.66</v>
      </c>
      <c r="O16" s="11">
        <v>3172047.66</v>
      </c>
      <c r="P16" s="11">
        <v>3172047.66</v>
      </c>
      <c r="Q16" s="11">
        <v>3172047.66</v>
      </c>
      <c r="R16" s="11">
        <v>3172047.66</v>
      </c>
      <c r="S16" s="11">
        <v>3172047.66</v>
      </c>
      <c r="T16" s="11">
        <v>3172047.66</v>
      </c>
      <c r="U16" s="11">
        <v>3172047.66</v>
      </c>
      <c r="V16" s="11">
        <v>3172047.66</v>
      </c>
      <c r="W16" s="11">
        <v>3172047.66</v>
      </c>
      <c r="X16" s="11">
        <v>3172047.66</v>
      </c>
      <c r="Y16" s="11">
        <v>3172047.66</v>
      </c>
      <c r="Z16" s="11">
        <v>3172047.66</v>
      </c>
      <c r="AA16" s="11">
        <v>3172047.66</v>
      </c>
      <c r="AB16" s="11">
        <v>3172047.66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1598293.9</v>
      </c>
      <c r="AZ16" s="11">
        <v>3069851.99</v>
      </c>
      <c r="BA16" s="11">
        <v>3160133.3</v>
      </c>
      <c r="BB16" s="11">
        <v>3160630.8</v>
      </c>
      <c r="BC16" s="11">
        <v>3172047.66</v>
      </c>
      <c r="BD16" s="11">
        <v>3172047.66</v>
      </c>
      <c r="BE16" s="11">
        <v>3172047.66</v>
      </c>
      <c r="BF16" s="11">
        <v>3003569.37</v>
      </c>
      <c r="BG16" s="11">
        <v>3003569.37</v>
      </c>
      <c r="BH16" s="11">
        <v>3003569.37</v>
      </c>
      <c r="BI16" s="11">
        <v>3003569.37</v>
      </c>
      <c r="BJ16" s="11">
        <v>3003569.37</v>
      </c>
      <c r="BK16" s="11">
        <v>3003569.37</v>
      </c>
      <c r="BL16" s="11">
        <v>3003569.37</v>
      </c>
      <c r="BM16" s="11">
        <v>3003569.37</v>
      </c>
      <c r="BN16" s="11">
        <v>3003569.37</v>
      </c>
      <c r="BO16" s="11">
        <v>3003569.37</v>
      </c>
      <c r="BP16" s="11">
        <v>3003569.37</v>
      </c>
      <c r="BQ16" s="11">
        <v>3003569.37</v>
      </c>
      <c r="BR16" s="11">
        <v>3003569.37</v>
      </c>
      <c r="BS16" s="11">
        <v>3003569.37</v>
      </c>
      <c r="BT16" s="11">
        <v>3003569.37</v>
      </c>
      <c r="BU16" s="11">
        <v>3003569.37</v>
      </c>
      <c r="BV16" s="11">
        <v>3003569.37</v>
      </c>
      <c r="BW16" s="11">
        <v>3003569.37</v>
      </c>
      <c r="BX16" s="11">
        <v>3003569.37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893259.41</v>
      </c>
      <c r="D17" s="11">
        <v>1618293.02</v>
      </c>
      <c r="E17" s="11">
        <v>1631873.48</v>
      </c>
      <c r="F17" s="11">
        <v>1631974.48</v>
      </c>
      <c r="G17" s="11">
        <v>1631974.48</v>
      </c>
      <c r="H17" s="11">
        <v>1631974.48</v>
      </c>
      <c r="I17" s="11">
        <v>1631974.48</v>
      </c>
      <c r="J17" s="11">
        <v>1631974.48</v>
      </c>
      <c r="K17" s="11">
        <v>1631974.48</v>
      </c>
      <c r="L17" s="11">
        <v>1631974.48</v>
      </c>
      <c r="M17" s="11">
        <v>1631974.48</v>
      </c>
      <c r="N17" s="11">
        <v>1631974.48</v>
      </c>
      <c r="O17" s="11">
        <v>1631974.48</v>
      </c>
      <c r="P17" s="11">
        <v>1631974.48</v>
      </c>
      <c r="Q17" s="11">
        <v>1631974.48</v>
      </c>
      <c r="R17" s="11">
        <v>1631974.48</v>
      </c>
      <c r="S17" s="11">
        <v>1631974.48</v>
      </c>
      <c r="T17" s="11">
        <v>1631974.48</v>
      </c>
      <c r="U17" s="11">
        <v>1631974.48</v>
      </c>
      <c r="V17" s="11">
        <v>1631974.48</v>
      </c>
      <c r="W17" s="11">
        <v>1631974.48</v>
      </c>
      <c r="X17" s="11">
        <v>1631974.48</v>
      </c>
      <c r="Y17" s="11">
        <v>1631974.48</v>
      </c>
      <c r="Z17" s="11">
        <v>1631974.48</v>
      </c>
      <c r="AA17" s="11">
        <v>1631974.48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852869.81</v>
      </c>
      <c r="AZ17" s="11">
        <v>1500293.06</v>
      </c>
      <c r="BA17" s="11">
        <v>1513150.21</v>
      </c>
      <c r="BB17" s="11">
        <v>1513251.21</v>
      </c>
      <c r="BC17" s="11">
        <v>1513251.21</v>
      </c>
      <c r="BD17" s="11">
        <v>1513251.21</v>
      </c>
      <c r="BE17" s="11">
        <v>1344772.92</v>
      </c>
      <c r="BF17" s="11">
        <v>1344772.92</v>
      </c>
      <c r="BG17" s="11">
        <v>1344772.92</v>
      </c>
      <c r="BH17" s="11">
        <v>1344772.92</v>
      </c>
      <c r="BI17" s="11">
        <v>1344772.92</v>
      </c>
      <c r="BJ17" s="11">
        <v>1344772.92</v>
      </c>
      <c r="BK17" s="11">
        <v>1344772.92</v>
      </c>
      <c r="BL17" s="11">
        <v>1344772.92</v>
      </c>
      <c r="BM17" s="11">
        <v>1344772.92</v>
      </c>
      <c r="BN17" s="11">
        <v>1344772.92</v>
      </c>
      <c r="BO17" s="11">
        <v>1344772.92</v>
      </c>
      <c r="BP17" s="11">
        <v>1344772.92</v>
      </c>
      <c r="BQ17" s="11">
        <v>1344772.92</v>
      </c>
      <c r="BR17" s="11">
        <v>1344772.92</v>
      </c>
      <c r="BS17" s="11">
        <v>1344772.92</v>
      </c>
      <c r="BT17" s="11">
        <v>1344772.92</v>
      </c>
      <c r="BU17" s="11">
        <v>1344772.92</v>
      </c>
      <c r="BV17" s="11">
        <v>1344772.92</v>
      </c>
      <c r="BW17" s="11">
        <v>1344772.92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753650.92</v>
      </c>
      <c r="D18" s="11">
        <v>1343140.33</v>
      </c>
      <c r="E18" s="11">
        <v>1676766.82</v>
      </c>
      <c r="F18" s="11">
        <v>1717822.9</v>
      </c>
      <c r="G18" s="11">
        <v>1718093.03</v>
      </c>
      <c r="H18" s="11">
        <v>1718093.03</v>
      </c>
      <c r="I18" s="11">
        <v>1718093.03</v>
      </c>
      <c r="J18" s="11">
        <v>1718093.03</v>
      </c>
      <c r="K18" s="11">
        <v>1718093.03</v>
      </c>
      <c r="L18" s="11">
        <v>1718093.03</v>
      </c>
      <c r="M18" s="11">
        <v>1718093.03</v>
      </c>
      <c r="N18" s="11">
        <v>1718093.03</v>
      </c>
      <c r="O18" s="11">
        <v>1718093.03</v>
      </c>
      <c r="P18" s="11">
        <v>1718093.03</v>
      </c>
      <c r="Q18" s="11">
        <v>1718093.03</v>
      </c>
      <c r="R18" s="11">
        <v>1718093.03</v>
      </c>
      <c r="S18" s="11">
        <v>1718093.03</v>
      </c>
      <c r="T18" s="11">
        <v>1718093.03</v>
      </c>
      <c r="U18" s="11">
        <v>1718093.03</v>
      </c>
      <c r="V18" s="11">
        <v>1718093.03</v>
      </c>
      <c r="W18" s="11">
        <v>1718093.03</v>
      </c>
      <c r="X18" s="11">
        <v>1718093.03</v>
      </c>
      <c r="Y18" s="11">
        <v>1718093.03</v>
      </c>
      <c r="Z18" s="11">
        <v>1718093.03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593945.95</v>
      </c>
      <c r="AZ18" s="11">
        <v>1099848.2</v>
      </c>
      <c r="BA18" s="11">
        <v>1408084.99</v>
      </c>
      <c r="BB18" s="11">
        <v>1447555.41</v>
      </c>
      <c r="BC18" s="11">
        <v>1447663.46</v>
      </c>
      <c r="BD18" s="11">
        <v>1279185.17</v>
      </c>
      <c r="BE18" s="11">
        <v>1279185.17</v>
      </c>
      <c r="BF18" s="11">
        <v>1279185.17</v>
      </c>
      <c r="BG18" s="11">
        <v>1279185.17</v>
      </c>
      <c r="BH18" s="11">
        <v>1279185.17</v>
      </c>
      <c r="BI18" s="11">
        <v>1279185.17</v>
      </c>
      <c r="BJ18" s="11">
        <v>1279185.17</v>
      </c>
      <c r="BK18" s="11">
        <v>1279185.17</v>
      </c>
      <c r="BL18" s="11">
        <v>1279185.17</v>
      </c>
      <c r="BM18" s="11">
        <v>1279185.17</v>
      </c>
      <c r="BN18" s="11">
        <v>1279185.17</v>
      </c>
      <c r="BO18" s="11">
        <v>1279185.17</v>
      </c>
      <c r="BP18" s="11">
        <v>1279185.17</v>
      </c>
      <c r="BQ18" s="11">
        <v>1279185.17</v>
      </c>
      <c r="BR18" s="11">
        <v>1279185.17</v>
      </c>
      <c r="BS18" s="11">
        <v>1279185.17</v>
      </c>
      <c r="BT18" s="11">
        <v>1279185.17</v>
      </c>
      <c r="BU18" s="11">
        <v>1279185.17</v>
      </c>
      <c r="BV18" s="11">
        <v>1279185.17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974500.99</v>
      </c>
      <c r="D19" s="11">
        <v>5848250.11</v>
      </c>
      <c r="E19" s="11">
        <v>6446981.82</v>
      </c>
      <c r="F19" s="11">
        <v>6955924.84</v>
      </c>
      <c r="G19" s="11">
        <v>6984086.62</v>
      </c>
      <c r="H19" s="11">
        <v>7025718.62</v>
      </c>
      <c r="I19" s="11">
        <v>7080710.62</v>
      </c>
      <c r="J19" s="11">
        <v>7080710.62</v>
      </c>
      <c r="K19" s="11">
        <v>7080710.62</v>
      </c>
      <c r="L19" s="11">
        <v>7085510.62</v>
      </c>
      <c r="M19" s="11">
        <v>7085510.62</v>
      </c>
      <c r="N19" s="11">
        <v>7085510.62</v>
      </c>
      <c r="O19" s="11">
        <v>7085510.62</v>
      </c>
      <c r="P19" s="11">
        <v>7085510.62</v>
      </c>
      <c r="Q19" s="11">
        <v>7085510.62</v>
      </c>
      <c r="R19" s="11">
        <v>7085510.62</v>
      </c>
      <c r="S19" s="11">
        <v>7085510.62</v>
      </c>
      <c r="T19" s="11">
        <v>7085510.62</v>
      </c>
      <c r="U19" s="11">
        <v>7085510.62</v>
      </c>
      <c r="V19" s="11">
        <v>7085510.62</v>
      </c>
      <c r="W19" s="11">
        <v>7085510.62</v>
      </c>
      <c r="X19" s="11">
        <v>7085510.62</v>
      </c>
      <c r="Y19" s="11">
        <v>7085510.62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696408.54</v>
      </c>
      <c r="AZ19" s="11">
        <v>4318930.66</v>
      </c>
      <c r="BA19" s="11">
        <v>4814422.05</v>
      </c>
      <c r="BB19" s="11">
        <v>5122725.18</v>
      </c>
      <c r="BC19" s="11">
        <v>4970408.67</v>
      </c>
      <c r="BD19" s="11">
        <v>4991224.67</v>
      </c>
      <c r="BE19" s="11">
        <v>5018720.67</v>
      </c>
      <c r="BF19" s="11">
        <v>5018720.67</v>
      </c>
      <c r="BG19" s="11">
        <v>5018720.67</v>
      </c>
      <c r="BH19" s="11">
        <v>5021120.67</v>
      </c>
      <c r="BI19" s="11">
        <v>5021120.67</v>
      </c>
      <c r="BJ19" s="11">
        <v>5021120.67</v>
      </c>
      <c r="BK19" s="11">
        <v>5021120.67</v>
      </c>
      <c r="BL19" s="11">
        <v>5021120.67</v>
      </c>
      <c r="BM19" s="11">
        <v>5021120.67</v>
      </c>
      <c r="BN19" s="11">
        <v>5021120.67</v>
      </c>
      <c r="BO19" s="11">
        <v>5021120.67</v>
      </c>
      <c r="BP19" s="11">
        <v>5021120.67</v>
      </c>
      <c r="BQ19" s="11">
        <v>5021120.67</v>
      </c>
      <c r="BR19" s="11">
        <v>5021120.67</v>
      </c>
      <c r="BS19" s="11">
        <v>5021120.67</v>
      </c>
      <c r="BT19" s="11">
        <v>5021120.67</v>
      </c>
      <c r="BU19" s="11">
        <v>5021120.67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3419653.04</v>
      </c>
      <c r="D20" s="11">
        <v>15842684.9</v>
      </c>
      <c r="E20" s="11">
        <v>16584641.45</v>
      </c>
      <c r="F20" s="11">
        <v>16592961.45</v>
      </c>
      <c r="G20" s="11">
        <v>16661841.45</v>
      </c>
      <c r="H20" s="11">
        <v>17007873.45</v>
      </c>
      <c r="I20" s="11">
        <v>17007873.45</v>
      </c>
      <c r="J20" s="11">
        <v>17007873.45</v>
      </c>
      <c r="K20" s="11">
        <v>17007873.45</v>
      </c>
      <c r="L20" s="11">
        <v>17007873.45</v>
      </c>
      <c r="M20" s="11">
        <v>17007873.45</v>
      </c>
      <c r="N20" s="11">
        <v>17007873.45</v>
      </c>
      <c r="O20" s="11">
        <v>17007873.45</v>
      </c>
      <c r="P20" s="11">
        <v>17007873.45</v>
      </c>
      <c r="Q20" s="11">
        <v>17007873.45</v>
      </c>
      <c r="R20" s="11">
        <v>17007873.45</v>
      </c>
      <c r="S20" s="11">
        <v>17007873.45</v>
      </c>
      <c r="T20" s="11">
        <v>17007873.45</v>
      </c>
      <c r="U20" s="11">
        <v>17007873.45</v>
      </c>
      <c r="V20" s="11">
        <v>17007873.45</v>
      </c>
      <c r="W20" s="11">
        <v>17007873.45</v>
      </c>
      <c r="X20" s="11">
        <v>17007873.45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1835862.65</v>
      </c>
      <c r="AZ20" s="11">
        <v>12785199.15</v>
      </c>
      <c r="BA20" s="11">
        <v>13163457.59</v>
      </c>
      <c r="BB20" s="11">
        <v>12999139.3</v>
      </c>
      <c r="BC20" s="11">
        <v>13033579.3</v>
      </c>
      <c r="BD20" s="11">
        <v>13206595.3</v>
      </c>
      <c r="BE20" s="11">
        <v>13206595.3</v>
      </c>
      <c r="BF20" s="11">
        <v>13206595.3</v>
      </c>
      <c r="BG20" s="11">
        <v>13206595.3</v>
      </c>
      <c r="BH20" s="11">
        <v>13206595.3</v>
      </c>
      <c r="BI20" s="11">
        <v>13206595.3</v>
      </c>
      <c r="BJ20" s="11">
        <v>13206595.3</v>
      </c>
      <c r="BK20" s="11">
        <v>13206595.3</v>
      </c>
      <c r="BL20" s="11">
        <v>13206595.3</v>
      </c>
      <c r="BM20" s="11">
        <v>13206595.3</v>
      </c>
      <c r="BN20" s="11">
        <v>13206595.3</v>
      </c>
      <c r="BO20" s="11">
        <v>13206595.3</v>
      </c>
      <c r="BP20" s="11">
        <v>13206595.3</v>
      </c>
      <c r="BQ20" s="11">
        <v>13206595.3</v>
      </c>
      <c r="BR20" s="11">
        <v>13206595.3</v>
      </c>
      <c r="BS20" s="11">
        <v>13206595.3</v>
      </c>
      <c r="BT20" s="11">
        <v>13206595.3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4200770.91</v>
      </c>
      <c r="D21" s="11">
        <v>6258336.35</v>
      </c>
      <c r="E21" s="11">
        <v>6682519.65</v>
      </c>
      <c r="F21" s="11">
        <v>6835095.65</v>
      </c>
      <c r="G21" s="11">
        <v>7404091.65</v>
      </c>
      <c r="H21" s="11">
        <v>7440459.65</v>
      </c>
      <c r="I21" s="11">
        <v>7440459.65</v>
      </c>
      <c r="J21" s="11">
        <v>7440459.65</v>
      </c>
      <c r="K21" s="11">
        <v>7440459.65</v>
      </c>
      <c r="L21" s="11">
        <v>7440459.65</v>
      </c>
      <c r="M21" s="11">
        <v>7440459.65</v>
      </c>
      <c r="N21" s="11">
        <v>7440459.65</v>
      </c>
      <c r="O21" s="11">
        <v>7440459.65</v>
      </c>
      <c r="P21" s="11">
        <v>7440459.65</v>
      </c>
      <c r="Q21" s="11">
        <v>7440459.65</v>
      </c>
      <c r="R21" s="11">
        <v>7440459.65</v>
      </c>
      <c r="S21" s="11">
        <v>7440459.65</v>
      </c>
      <c r="T21" s="11">
        <v>7440459.65</v>
      </c>
      <c r="U21" s="11">
        <v>7440459.65</v>
      </c>
      <c r="V21" s="11">
        <v>7440459.65</v>
      </c>
      <c r="W21" s="11">
        <v>7440459.65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2090804.97</v>
      </c>
      <c r="AZ21" s="11">
        <v>3117748.32</v>
      </c>
      <c r="BA21" s="11">
        <v>3161361.63</v>
      </c>
      <c r="BB21" s="11">
        <v>3237649.63</v>
      </c>
      <c r="BC21" s="11">
        <v>3522147.75</v>
      </c>
      <c r="BD21" s="11">
        <v>3540331.75</v>
      </c>
      <c r="BE21" s="11">
        <v>3540331.75</v>
      </c>
      <c r="BF21" s="11">
        <v>3540331.75</v>
      </c>
      <c r="BG21" s="11">
        <v>3540331.75</v>
      </c>
      <c r="BH21" s="11">
        <v>3540331.75</v>
      </c>
      <c r="BI21" s="11">
        <v>3540331.75</v>
      </c>
      <c r="BJ21" s="11">
        <v>3540331.75</v>
      </c>
      <c r="BK21" s="11">
        <v>3540331.75</v>
      </c>
      <c r="BL21" s="11">
        <v>3540331.75</v>
      </c>
      <c r="BM21" s="11">
        <v>3540331.75</v>
      </c>
      <c r="BN21" s="11">
        <v>3540331.75</v>
      </c>
      <c r="BO21" s="11">
        <v>3540331.75</v>
      </c>
      <c r="BP21" s="11">
        <v>3540331.75</v>
      </c>
      <c r="BQ21" s="11">
        <v>3540331.75</v>
      </c>
      <c r="BR21" s="11">
        <v>3540331.75</v>
      </c>
      <c r="BS21" s="11">
        <v>3540331.75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2814737.3</v>
      </c>
      <c r="D22" s="11">
        <v>6255794</v>
      </c>
      <c r="E22" s="11">
        <v>6443078.38</v>
      </c>
      <c r="F22" s="11">
        <v>7254452.6</v>
      </c>
      <c r="G22" s="11">
        <v>7546258.6</v>
      </c>
      <c r="H22" s="11">
        <v>7597290.6</v>
      </c>
      <c r="I22" s="11">
        <v>7691018.6</v>
      </c>
      <c r="J22" s="11">
        <v>7691018.6</v>
      </c>
      <c r="K22" s="11">
        <v>7691018.6</v>
      </c>
      <c r="L22" s="11">
        <v>7691018.6</v>
      </c>
      <c r="M22" s="11">
        <v>7691018.6</v>
      </c>
      <c r="N22" s="11">
        <v>7691018.6</v>
      </c>
      <c r="O22" s="11">
        <v>7691018.6</v>
      </c>
      <c r="P22" s="11">
        <v>7691018.6</v>
      </c>
      <c r="Q22" s="11">
        <v>7691018.6</v>
      </c>
      <c r="R22" s="11">
        <v>7691018.6</v>
      </c>
      <c r="S22" s="11">
        <v>7691018.6</v>
      </c>
      <c r="T22" s="11">
        <v>7690928.6</v>
      </c>
      <c r="U22" s="11">
        <v>7690928.6</v>
      </c>
      <c r="V22" s="11">
        <v>7690928.6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1410368.59</v>
      </c>
      <c r="AZ22" s="11">
        <v>3130897.76</v>
      </c>
      <c r="BA22" s="11">
        <v>3224540.07</v>
      </c>
      <c r="BB22" s="11">
        <v>3630227.18</v>
      </c>
      <c r="BC22" s="11">
        <v>3776130.16</v>
      </c>
      <c r="BD22" s="11">
        <v>3801646.16</v>
      </c>
      <c r="BE22" s="11">
        <v>3848510.16</v>
      </c>
      <c r="BF22" s="11">
        <v>3848510.16</v>
      </c>
      <c r="BG22" s="11">
        <v>3848510.16</v>
      </c>
      <c r="BH22" s="11">
        <v>3848510.16</v>
      </c>
      <c r="BI22" s="11">
        <v>3848510.16</v>
      </c>
      <c r="BJ22" s="11">
        <v>3848510.16</v>
      </c>
      <c r="BK22" s="11">
        <v>3848510.16</v>
      </c>
      <c r="BL22" s="11">
        <v>3848510.16</v>
      </c>
      <c r="BM22" s="11">
        <v>3848510.16</v>
      </c>
      <c r="BN22" s="11">
        <v>3848510.16</v>
      </c>
      <c r="BO22" s="11">
        <v>3848510.16</v>
      </c>
      <c r="BP22" s="11">
        <v>3848420.16</v>
      </c>
      <c r="BQ22" s="11">
        <v>3848420.16</v>
      </c>
      <c r="BR22" s="11">
        <v>3848420.16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5959965.47</v>
      </c>
      <c r="D23" s="11">
        <v>7823050.06</v>
      </c>
      <c r="E23" s="11">
        <v>9362989.1</v>
      </c>
      <c r="F23" s="11">
        <v>10128427.9</v>
      </c>
      <c r="G23" s="11">
        <v>10208485.9</v>
      </c>
      <c r="H23" s="11">
        <v>10234085.9</v>
      </c>
      <c r="I23" s="11">
        <v>10234085.9</v>
      </c>
      <c r="J23" s="11">
        <v>10234085.9</v>
      </c>
      <c r="K23" s="11">
        <v>10234085.9</v>
      </c>
      <c r="L23" s="11">
        <v>10234085.9</v>
      </c>
      <c r="M23" s="11">
        <v>10234085.9</v>
      </c>
      <c r="N23" s="11">
        <v>10234085.9</v>
      </c>
      <c r="O23" s="11">
        <v>10234085.9</v>
      </c>
      <c r="P23" s="11">
        <v>10234085.9</v>
      </c>
      <c r="Q23" s="11">
        <v>10234085.9</v>
      </c>
      <c r="R23" s="11">
        <v>10234085.9</v>
      </c>
      <c r="S23" s="11">
        <v>10234085.9</v>
      </c>
      <c r="T23" s="11">
        <v>10234085.9</v>
      </c>
      <c r="U23" s="11">
        <v>10234085.9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2985031.28</v>
      </c>
      <c r="AZ23" s="11">
        <v>3920614.6</v>
      </c>
      <c r="BA23" s="11">
        <v>4693227.85</v>
      </c>
      <c r="BB23" s="11">
        <v>5075947.41</v>
      </c>
      <c r="BC23" s="11">
        <v>5115976.41</v>
      </c>
      <c r="BD23" s="11">
        <v>5128776.41</v>
      </c>
      <c r="BE23" s="11">
        <v>5128776.41</v>
      </c>
      <c r="BF23" s="11">
        <v>5128776.41</v>
      </c>
      <c r="BG23" s="11">
        <v>5128776.41</v>
      </c>
      <c r="BH23" s="11">
        <v>5128776.41</v>
      </c>
      <c r="BI23" s="11">
        <v>5128776.41</v>
      </c>
      <c r="BJ23" s="11">
        <v>5128776.41</v>
      </c>
      <c r="BK23" s="11">
        <v>5128776.41</v>
      </c>
      <c r="BL23" s="11">
        <v>5128776.41</v>
      </c>
      <c r="BM23" s="11">
        <v>5128776.41</v>
      </c>
      <c r="BN23" s="11">
        <v>5128776.41</v>
      </c>
      <c r="BO23" s="11">
        <v>5128776.41</v>
      </c>
      <c r="BP23" s="11">
        <v>5128776.41</v>
      </c>
      <c r="BQ23" s="11">
        <v>5128776.41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5701431.87</v>
      </c>
      <c r="D24" s="11">
        <v>35419081.27</v>
      </c>
      <c r="E24" s="11">
        <v>36096761.72</v>
      </c>
      <c r="F24" s="11">
        <v>36138141.72</v>
      </c>
      <c r="G24" s="11">
        <v>36167261.72</v>
      </c>
      <c r="H24" s="11">
        <v>36167261.72</v>
      </c>
      <c r="I24" s="11">
        <v>36167261.72</v>
      </c>
      <c r="J24" s="11">
        <v>36167261.72</v>
      </c>
      <c r="K24" s="11">
        <v>36167261.72</v>
      </c>
      <c r="L24" s="11">
        <v>36167261.72</v>
      </c>
      <c r="M24" s="11">
        <v>36167261.72</v>
      </c>
      <c r="N24" s="11">
        <v>36167261.72</v>
      </c>
      <c r="O24" s="11">
        <v>36167261.72</v>
      </c>
      <c r="P24" s="11">
        <v>36167261.72</v>
      </c>
      <c r="Q24" s="11">
        <v>36167261.72</v>
      </c>
      <c r="R24" s="11">
        <v>36167261.72</v>
      </c>
      <c r="S24" s="11">
        <v>36167261.72</v>
      </c>
      <c r="T24" s="11">
        <v>36167261.72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2868602.7</v>
      </c>
      <c r="AZ24" s="11">
        <v>20310874.7</v>
      </c>
      <c r="BA24" s="11">
        <v>20652502.44</v>
      </c>
      <c r="BB24" s="11">
        <v>20673192.44</v>
      </c>
      <c r="BC24" s="11">
        <v>20687752.44</v>
      </c>
      <c r="BD24" s="11">
        <v>20687752.44</v>
      </c>
      <c r="BE24" s="11">
        <v>20687752.44</v>
      </c>
      <c r="BF24" s="11">
        <v>20687752.44</v>
      </c>
      <c r="BG24" s="11">
        <v>20687752.44</v>
      </c>
      <c r="BH24" s="11">
        <v>20687752.44</v>
      </c>
      <c r="BI24" s="11">
        <v>20687752.44</v>
      </c>
      <c r="BJ24" s="11">
        <v>20687752.44</v>
      </c>
      <c r="BK24" s="11">
        <v>20687752.44</v>
      </c>
      <c r="BL24" s="11">
        <v>20687752.44</v>
      </c>
      <c r="BM24" s="11">
        <v>20687752.44</v>
      </c>
      <c r="BN24" s="11">
        <v>20687752.44</v>
      </c>
      <c r="BO24" s="11">
        <v>20687752.44</v>
      </c>
      <c r="BP24" s="11">
        <v>20687752.44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8541924.21</v>
      </c>
      <c r="D25" s="11">
        <v>13074012.17</v>
      </c>
      <c r="E25" s="11">
        <v>13363634.17</v>
      </c>
      <c r="F25" s="11">
        <v>13464186.17</v>
      </c>
      <c r="G25" s="11">
        <v>13546586.17</v>
      </c>
      <c r="H25" s="11">
        <v>13546586.17</v>
      </c>
      <c r="I25" s="11">
        <v>13546586.17</v>
      </c>
      <c r="J25" s="11">
        <v>13546586.17</v>
      </c>
      <c r="K25" s="11">
        <v>13546586.17</v>
      </c>
      <c r="L25" s="11">
        <v>13546586.17</v>
      </c>
      <c r="M25" s="11">
        <v>13546586.17</v>
      </c>
      <c r="N25" s="11">
        <v>13546586.17</v>
      </c>
      <c r="O25" s="11">
        <v>13546586.17</v>
      </c>
      <c r="P25" s="11">
        <v>13546586.17</v>
      </c>
      <c r="Q25" s="11">
        <v>13546586.17</v>
      </c>
      <c r="R25" s="11">
        <v>13546586.17</v>
      </c>
      <c r="S25" s="11">
        <v>13546586.17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4270961.05</v>
      </c>
      <c r="AZ25" s="11">
        <v>6537005.18</v>
      </c>
      <c r="BA25" s="11">
        <v>6681816.34</v>
      </c>
      <c r="BB25" s="11">
        <v>6732092.34</v>
      </c>
      <c r="BC25" s="11">
        <v>6814492.34</v>
      </c>
      <c r="BD25" s="11">
        <v>6814492.34</v>
      </c>
      <c r="BE25" s="11">
        <v>6814492.34</v>
      </c>
      <c r="BF25" s="11">
        <v>6814492.34</v>
      </c>
      <c r="BG25" s="11">
        <v>6814492.34</v>
      </c>
      <c r="BH25" s="11">
        <v>6814492.34</v>
      </c>
      <c r="BI25" s="11">
        <v>6814492.34</v>
      </c>
      <c r="BJ25" s="11">
        <v>6814492.34</v>
      </c>
      <c r="BK25" s="11">
        <v>6814492.34</v>
      </c>
      <c r="BL25" s="11">
        <v>6814492.34</v>
      </c>
      <c r="BM25" s="11">
        <v>6814492.34</v>
      </c>
      <c r="BN25" s="11">
        <v>6814492.34</v>
      </c>
      <c r="BO25" s="11">
        <v>6814492.34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12058269.15</v>
      </c>
      <c r="D26" s="11">
        <v>17765448.13</v>
      </c>
      <c r="E26" s="11">
        <v>18767412.13</v>
      </c>
      <c r="F26" s="11">
        <v>19284442.13</v>
      </c>
      <c r="G26" s="11">
        <v>19284442.13</v>
      </c>
      <c r="H26" s="11">
        <v>19284442.13</v>
      </c>
      <c r="I26" s="11">
        <v>19284442.13</v>
      </c>
      <c r="J26" s="11">
        <v>19284442.13</v>
      </c>
      <c r="K26" s="11">
        <v>19284442.13</v>
      </c>
      <c r="L26" s="11">
        <v>19284442.13</v>
      </c>
      <c r="M26" s="11">
        <v>19284442.13</v>
      </c>
      <c r="N26" s="11">
        <v>19284442.13</v>
      </c>
      <c r="O26" s="11">
        <v>19284442.13</v>
      </c>
      <c r="P26" s="11">
        <v>19284442.13</v>
      </c>
      <c r="Q26" s="11">
        <v>19284442.13</v>
      </c>
      <c r="R26" s="11">
        <v>19284442.13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6029134.31</v>
      </c>
      <c r="AZ26" s="11">
        <v>9056906.18</v>
      </c>
      <c r="BA26" s="11">
        <v>9557888.17</v>
      </c>
      <c r="BB26" s="11">
        <v>10126191.47</v>
      </c>
      <c r="BC26" s="11">
        <v>10126191.47</v>
      </c>
      <c r="BD26" s="11">
        <v>10126191.47</v>
      </c>
      <c r="BE26" s="11">
        <v>10126191.47</v>
      </c>
      <c r="BF26" s="11">
        <v>10126191.47</v>
      </c>
      <c r="BG26" s="11">
        <v>10126191.47</v>
      </c>
      <c r="BH26" s="11">
        <v>10126191.47</v>
      </c>
      <c r="BI26" s="11">
        <v>10126191.47</v>
      </c>
      <c r="BJ26" s="11">
        <v>10126191.47</v>
      </c>
      <c r="BK26" s="11">
        <v>10126191.47</v>
      </c>
      <c r="BL26" s="11">
        <v>10126191.47</v>
      </c>
      <c r="BM26" s="11">
        <v>10126191.47</v>
      </c>
      <c r="BN26" s="11">
        <v>10126191.47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8937653.52</v>
      </c>
      <c r="D27" s="11">
        <v>11509855.71</v>
      </c>
      <c r="E27" s="11">
        <v>11970970.71</v>
      </c>
      <c r="F27" s="11">
        <v>12203965.65</v>
      </c>
      <c r="G27" s="11">
        <v>12257975.65</v>
      </c>
      <c r="H27" s="11">
        <v>12257975.65</v>
      </c>
      <c r="I27" s="11">
        <v>12257975.65</v>
      </c>
      <c r="J27" s="11">
        <v>12257975.65</v>
      </c>
      <c r="K27" s="11">
        <v>12257975.65</v>
      </c>
      <c r="L27" s="11">
        <v>12252155.65</v>
      </c>
      <c r="M27" s="11">
        <v>12252155.65</v>
      </c>
      <c r="N27" s="11">
        <v>12252155.65</v>
      </c>
      <c r="O27" s="11">
        <v>12252155.65</v>
      </c>
      <c r="P27" s="11">
        <v>12252155.65</v>
      </c>
      <c r="Q27" s="11">
        <v>12252155.65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4474380.93</v>
      </c>
      <c r="AZ27" s="11">
        <v>5760482.26</v>
      </c>
      <c r="BA27" s="11">
        <v>6198169.1</v>
      </c>
      <c r="BB27" s="11">
        <v>6314666.56</v>
      </c>
      <c r="BC27" s="11">
        <v>6365756.56</v>
      </c>
      <c r="BD27" s="11">
        <v>6387538.52</v>
      </c>
      <c r="BE27" s="11">
        <v>6387538.52</v>
      </c>
      <c r="BF27" s="11">
        <v>6387538.52</v>
      </c>
      <c r="BG27" s="11">
        <v>6387538.52</v>
      </c>
      <c r="BH27" s="11">
        <v>6382882.52</v>
      </c>
      <c r="BI27" s="11">
        <v>6382882.52</v>
      </c>
      <c r="BJ27" s="11">
        <v>6382882.52</v>
      </c>
      <c r="BK27" s="11">
        <v>6382882.52</v>
      </c>
      <c r="BL27" s="11">
        <v>6382882.52</v>
      </c>
      <c r="BM27" s="11">
        <v>6382882.52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7943143.73</v>
      </c>
      <c r="D28" s="11">
        <v>15609373.7</v>
      </c>
      <c r="E28" s="11">
        <v>40945155.3</v>
      </c>
      <c r="F28" s="11">
        <v>41937343.45</v>
      </c>
      <c r="G28" s="11">
        <v>41937343.45</v>
      </c>
      <c r="H28" s="11">
        <v>41969259.45</v>
      </c>
      <c r="I28" s="11">
        <v>41969259.45</v>
      </c>
      <c r="J28" s="11">
        <v>41969259.45</v>
      </c>
      <c r="K28" s="11">
        <v>41969259.45</v>
      </c>
      <c r="L28" s="11">
        <v>41969259.45</v>
      </c>
      <c r="M28" s="11">
        <v>41969259.45</v>
      </c>
      <c r="N28" s="11">
        <v>41967390.07</v>
      </c>
      <c r="O28" s="11">
        <v>41967390.07</v>
      </c>
      <c r="P28" s="11">
        <v>41967390.07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3971571.63</v>
      </c>
      <c r="AZ28" s="11">
        <v>7845071.59</v>
      </c>
      <c r="BA28" s="11">
        <v>20512962.38</v>
      </c>
      <c r="BB28" s="11">
        <v>21014056.46</v>
      </c>
      <c r="BC28" s="11">
        <v>21030446.45</v>
      </c>
      <c r="BD28" s="11">
        <v>21055979.25</v>
      </c>
      <c r="BE28" s="11">
        <v>21055979.25</v>
      </c>
      <c r="BF28" s="11">
        <v>21055979.25</v>
      </c>
      <c r="BG28" s="11">
        <v>21055979.25</v>
      </c>
      <c r="BH28" s="11">
        <v>21055979.25</v>
      </c>
      <c r="BI28" s="11">
        <v>21055979.25</v>
      </c>
      <c r="BJ28" s="11">
        <v>21054483.75</v>
      </c>
      <c r="BK28" s="11">
        <v>21054483.75</v>
      </c>
      <c r="BL28" s="11">
        <v>21054483.75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9635639.62</v>
      </c>
      <c r="D29" s="11">
        <v>10872799.53</v>
      </c>
      <c r="E29" s="11">
        <v>11231889.53</v>
      </c>
      <c r="F29" s="11">
        <v>11289289.53</v>
      </c>
      <c r="G29" s="11">
        <v>11289997.53</v>
      </c>
      <c r="H29" s="11">
        <v>11289997.53</v>
      </c>
      <c r="I29" s="11">
        <v>11289997.53</v>
      </c>
      <c r="J29" s="11">
        <v>11289997.53</v>
      </c>
      <c r="K29" s="11">
        <v>11309997.53</v>
      </c>
      <c r="L29" s="11">
        <v>11309997.53</v>
      </c>
      <c r="M29" s="11">
        <v>11309997.53</v>
      </c>
      <c r="N29" s="11">
        <v>11309997.53</v>
      </c>
      <c r="O29" s="11">
        <v>11301084.4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5078970.5</v>
      </c>
      <c r="AZ29" s="11">
        <v>5701026.45</v>
      </c>
      <c r="BA29" s="11">
        <v>5880571.45</v>
      </c>
      <c r="BB29" s="11">
        <v>5958872.24</v>
      </c>
      <c r="BC29" s="11">
        <v>5959438.64</v>
      </c>
      <c r="BD29" s="11">
        <v>5959438.64</v>
      </c>
      <c r="BE29" s="11">
        <v>5959438.64</v>
      </c>
      <c r="BF29" s="11">
        <v>5959438.64</v>
      </c>
      <c r="BG29" s="11">
        <v>5975438.64</v>
      </c>
      <c r="BH29" s="11">
        <v>5975438.64</v>
      </c>
      <c r="BI29" s="11">
        <v>5975438.64</v>
      </c>
      <c r="BJ29" s="11">
        <v>5975438.64</v>
      </c>
      <c r="BK29" s="11">
        <v>5968308.18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7036593.96</v>
      </c>
      <c r="D30" s="11">
        <v>8544816.87</v>
      </c>
      <c r="E30" s="11">
        <v>8573151.67</v>
      </c>
      <c r="F30" s="11">
        <v>9571906.67</v>
      </c>
      <c r="G30" s="11">
        <v>9583906.67</v>
      </c>
      <c r="H30" s="11">
        <v>9583906.67</v>
      </c>
      <c r="I30" s="11">
        <v>9583906.67</v>
      </c>
      <c r="J30" s="11">
        <v>9604546.67</v>
      </c>
      <c r="K30" s="11">
        <v>9604546.67</v>
      </c>
      <c r="L30" s="11">
        <v>9602204.42</v>
      </c>
      <c r="M30" s="11">
        <v>9601630.42</v>
      </c>
      <c r="N30" s="11">
        <v>9601630.42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3518297.01</v>
      </c>
      <c r="AZ30" s="11">
        <v>4272408.47</v>
      </c>
      <c r="BA30" s="11">
        <v>4286575.87</v>
      </c>
      <c r="BB30" s="11">
        <v>5072139.87</v>
      </c>
      <c r="BC30" s="11">
        <v>5081739.87</v>
      </c>
      <c r="BD30" s="11">
        <v>5081739.87</v>
      </c>
      <c r="BE30" s="11">
        <v>5081739.87</v>
      </c>
      <c r="BF30" s="11">
        <v>5098251.87</v>
      </c>
      <c r="BG30" s="11">
        <v>5098251.87</v>
      </c>
      <c r="BH30" s="11">
        <v>5096378.07</v>
      </c>
      <c r="BI30" s="11">
        <v>5095918.87</v>
      </c>
      <c r="BJ30" s="11">
        <v>5095918.87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4331398.9</v>
      </c>
      <c r="D31" s="11">
        <v>5070884.38</v>
      </c>
      <c r="E31" s="11">
        <v>6348863.38</v>
      </c>
      <c r="F31" s="11">
        <v>6482818.38</v>
      </c>
      <c r="G31" s="11">
        <v>6517588.38</v>
      </c>
      <c r="H31" s="11">
        <v>6517588.38</v>
      </c>
      <c r="I31" s="11">
        <v>6517588.38</v>
      </c>
      <c r="J31" s="11">
        <v>6517588.38</v>
      </c>
      <c r="K31" s="11">
        <v>6516639.63</v>
      </c>
      <c r="L31" s="11">
        <v>6516639.63</v>
      </c>
      <c r="M31" s="11">
        <v>6516639.63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2189166.17</v>
      </c>
      <c r="AZ31" s="11">
        <v>2558908.93</v>
      </c>
      <c r="BA31" s="11">
        <v>3310147.13</v>
      </c>
      <c r="BB31" s="11">
        <v>3417311.13</v>
      </c>
      <c r="BC31" s="11">
        <v>3434696.13</v>
      </c>
      <c r="BD31" s="11">
        <v>3434696.13</v>
      </c>
      <c r="BE31" s="11">
        <v>3434696.13</v>
      </c>
      <c r="BF31" s="11">
        <v>3434696.13</v>
      </c>
      <c r="BG31" s="11">
        <v>3433937.13</v>
      </c>
      <c r="BH31" s="11">
        <v>3433937.13</v>
      </c>
      <c r="BI31" s="11">
        <v>3433937.13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3615480.85</v>
      </c>
      <c r="D32" s="11">
        <v>13873973.45</v>
      </c>
      <c r="E32" s="11">
        <v>13906093.45</v>
      </c>
      <c r="F32" s="11">
        <v>13913179.21</v>
      </c>
      <c r="G32" s="11">
        <v>13951632.15</v>
      </c>
      <c r="H32" s="11">
        <v>13950484.15</v>
      </c>
      <c r="I32" s="11">
        <v>13950484.15</v>
      </c>
      <c r="J32" s="11">
        <v>13942484.15</v>
      </c>
      <c r="K32" s="11">
        <v>13941336.15</v>
      </c>
      <c r="L32" s="11">
        <v>13941336.15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1807740.37</v>
      </c>
      <c r="AZ32" s="11">
        <v>7000026.24</v>
      </c>
      <c r="BA32" s="11">
        <v>7022122.24</v>
      </c>
      <c r="BB32" s="11">
        <v>7025665.12</v>
      </c>
      <c r="BC32" s="11">
        <v>7044891.59</v>
      </c>
      <c r="BD32" s="11">
        <v>7043973.19</v>
      </c>
      <c r="BE32" s="11">
        <v>7043973.19</v>
      </c>
      <c r="BF32" s="11">
        <v>7037573.19</v>
      </c>
      <c r="BG32" s="11">
        <v>7036999.19</v>
      </c>
      <c r="BH32" s="11">
        <v>7036654.8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7632742.56</v>
      </c>
      <c r="D33" s="11">
        <v>8336666.56</v>
      </c>
      <c r="E33" s="11">
        <v>8558666.56</v>
      </c>
      <c r="F33" s="11">
        <v>8566666.56</v>
      </c>
      <c r="G33" s="11">
        <v>8566666.56</v>
      </c>
      <c r="H33" s="11">
        <v>8566666.56</v>
      </c>
      <c r="I33" s="11">
        <v>8566666.56</v>
      </c>
      <c r="J33" s="11">
        <v>8566667.56</v>
      </c>
      <c r="K33" s="11">
        <v>8566667.56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3885505.86</v>
      </c>
      <c r="AZ33" s="11">
        <v>4249851.88</v>
      </c>
      <c r="BA33" s="11">
        <v>4360851.88</v>
      </c>
      <c r="BB33" s="11">
        <v>4364851.88</v>
      </c>
      <c r="BC33" s="11">
        <v>4364851.88</v>
      </c>
      <c r="BD33" s="11">
        <v>4364851.88</v>
      </c>
      <c r="BE33" s="11">
        <v>4364851.88</v>
      </c>
      <c r="BF33" s="11">
        <v>4364852.38</v>
      </c>
      <c r="BG33" s="11">
        <v>4364852.69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8754759.55</v>
      </c>
      <c r="D34" s="11">
        <v>11743964.91</v>
      </c>
      <c r="E34" s="11">
        <v>14098464.91</v>
      </c>
      <c r="F34" s="11">
        <v>14168177.66</v>
      </c>
      <c r="G34" s="11">
        <v>14192177.66</v>
      </c>
      <c r="H34" s="11">
        <v>14192177.66</v>
      </c>
      <c r="I34" s="11">
        <v>14192177.66</v>
      </c>
      <c r="J34" s="11">
        <v>14192177.66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4377379.76</v>
      </c>
      <c r="AZ34" s="11">
        <v>5871982.52</v>
      </c>
      <c r="BA34" s="11">
        <v>7049232.59</v>
      </c>
      <c r="BB34" s="11">
        <v>7105002.9</v>
      </c>
      <c r="BC34" s="11">
        <v>7124202.9</v>
      </c>
      <c r="BD34" s="11">
        <v>7124202.9</v>
      </c>
      <c r="BE34" s="11">
        <v>7124202.9</v>
      </c>
      <c r="BF34" s="11">
        <v>7124202.9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5738846.5</v>
      </c>
      <c r="D35" s="11">
        <v>10710608.03</v>
      </c>
      <c r="E35" s="11">
        <v>10812079.28</v>
      </c>
      <c r="F35" s="11">
        <v>10820079.28</v>
      </c>
      <c r="G35" s="11">
        <v>10820079.28</v>
      </c>
      <c r="H35" s="11">
        <v>10820079.28</v>
      </c>
      <c r="I35" s="11">
        <v>10820079.28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2869423.16</v>
      </c>
      <c r="AZ35" s="11">
        <v>5355304.24</v>
      </c>
      <c r="BA35" s="11">
        <v>5424247.97</v>
      </c>
      <c r="BB35" s="11">
        <v>5430647.97</v>
      </c>
      <c r="BC35" s="11">
        <v>5430647.97</v>
      </c>
      <c r="BD35" s="11">
        <v>5430647.97</v>
      </c>
      <c r="BE35" s="11">
        <v>5430647.97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9560865.69</v>
      </c>
      <c r="D36" s="11">
        <v>17225324.21</v>
      </c>
      <c r="E36" s="11">
        <v>17351814.21</v>
      </c>
      <c r="F36" s="11">
        <v>17500414.21</v>
      </c>
      <c r="G36" s="11">
        <v>17500414.21</v>
      </c>
      <c r="H36" s="11">
        <v>17500414.21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4780432.47</v>
      </c>
      <c r="AZ36" s="11">
        <v>8890523.54</v>
      </c>
      <c r="BA36" s="11">
        <v>8969932.62</v>
      </c>
      <c r="BB36" s="11">
        <v>9044232.62</v>
      </c>
      <c r="BC36" s="11">
        <v>9044232.62</v>
      </c>
      <c r="BD36" s="11">
        <v>9044232.62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12292439.52</v>
      </c>
      <c r="D37" s="11">
        <v>16296501.52</v>
      </c>
      <c r="E37" s="11">
        <v>16499381.52</v>
      </c>
      <c r="F37" s="11">
        <v>16499381.52</v>
      </c>
      <c r="G37" s="11">
        <v>16499381.52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7154479.18</v>
      </c>
      <c r="AZ37" s="11">
        <v>9235122.49</v>
      </c>
      <c r="BA37" s="11">
        <v>9336562.49</v>
      </c>
      <c r="BB37" s="11">
        <v>9336562.49</v>
      </c>
      <c r="BC37" s="11">
        <v>9336562.49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11868191.9</v>
      </c>
      <c r="D38" s="11">
        <v>18826584.32</v>
      </c>
      <c r="E38" s="11">
        <v>18856584.32</v>
      </c>
      <c r="F38" s="11">
        <v>18856584.32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6211978.36</v>
      </c>
      <c r="AZ38" s="11">
        <v>9936402.42</v>
      </c>
      <c r="BA38" s="11">
        <v>9952902.42</v>
      </c>
      <c r="BB38" s="11">
        <v>9952902.42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14170751.63</v>
      </c>
      <c r="D39" s="11">
        <v>16178901.32</v>
      </c>
      <c r="E39" s="11">
        <v>16783461.32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7868518.62</v>
      </c>
      <c r="AZ39" s="11">
        <v>8996147.47</v>
      </c>
      <c r="BA39" s="11">
        <v>9298927.47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15641490.63</v>
      </c>
      <c r="D40" s="11">
        <v>19356159.03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8567226.01</v>
      </c>
      <c r="AZ40" s="11">
        <v>10609075.21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22152028.87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12240807.08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ht="15" customHeight="1" outlineLevel="1" spans="2:8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ht="15" customHeight="1" outlineLevel="1" spans="2:8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</row>
    <row r="46" ht="15" customHeight="1" outlineLevel="1" spans="2:85">
      <c r="B46" s="10">
        <v>201506</v>
      </c>
      <c r="C46" s="13">
        <f t="shared" ref="C46:AJ54" si="0">IFERROR(IF(D7="","",D7/C7),0)</f>
        <v>0</v>
      </c>
      <c r="D46" s="13">
        <f t="shared" si="0"/>
        <v>0</v>
      </c>
      <c r="E46" s="13">
        <f t="shared" si="0"/>
        <v>0</v>
      </c>
      <c r="F46" s="13">
        <f t="shared" si="0"/>
        <v>0</v>
      </c>
      <c r="G46" s="13">
        <f t="shared" si="0"/>
        <v>0</v>
      </c>
      <c r="H46" s="13">
        <f t="shared" si="0"/>
        <v>0</v>
      </c>
      <c r="I46" s="13">
        <f t="shared" si="0"/>
        <v>0</v>
      </c>
      <c r="J46" s="13">
        <f t="shared" si="0"/>
        <v>0</v>
      </c>
      <c r="K46" s="13">
        <f t="shared" si="0"/>
        <v>0</v>
      </c>
      <c r="L46" s="13">
        <f t="shared" si="0"/>
        <v>0</v>
      </c>
      <c r="M46" s="13">
        <f t="shared" si="0"/>
        <v>0</v>
      </c>
      <c r="N46" s="13">
        <f t="shared" si="0"/>
        <v>0</v>
      </c>
      <c r="O46" s="13">
        <f t="shared" si="0"/>
        <v>0</v>
      </c>
      <c r="P46" s="13">
        <f t="shared" si="0"/>
        <v>0</v>
      </c>
      <c r="Q46" s="13">
        <f t="shared" si="0"/>
        <v>0</v>
      </c>
      <c r="R46" s="13">
        <f t="shared" si="0"/>
        <v>0</v>
      </c>
      <c r="S46" s="13">
        <f t="shared" si="0"/>
        <v>0</v>
      </c>
      <c r="T46" s="13">
        <f t="shared" si="0"/>
        <v>0</v>
      </c>
      <c r="U46" s="13">
        <f t="shared" si="0"/>
        <v>0</v>
      </c>
      <c r="V46" s="13">
        <f t="shared" si="0"/>
        <v>0</v>
      </c>
      <c r="W46" s="13">
        <f t="shared" si="0"/>
        <v>0</v>
      </c>
      <c r="X46" s="13">
        <f t="shared" si="0"/>
        <v>0</v>
      </c>
      <c r="Y46" s="13">
        <f t="shared" si="0"/>
        <v>0</v>
      </c>
      <c r="Z46" s="13">
        <f t="shared" si="0"/>
        <v>0</v>
      </c>
      <c r="AA46" s="13">
        <f t="shared" si="0"/>
        <v>0</v>
      </c>
      <c r="AB46" s="13">
        <f t="shared" si="0"/>
        <v>0</v>
      </c>
      <c r="AC46" s="13">
        <f t="shared" si="0"/>
        <v>0</v>
      </c>
      <c r="AD46" s="13">
        <f t="shared" si="0"/>
        <v>0</v>
      </c>
      <c r="AE46" s="13">
        <f t="shared" si="0"/>
        <v>0</v>
      </c>
      <c r="AF46" s="13">
        <f t="shared" si="0"/>
        <v>0</v>
      </c>
      <c r="AG46" s="13">
        <f t="shared" si="0"/>
        <v>0</v>
      </c>
      <c r="AH46" s="13">
        <f t="shared" si="0"/>
        <v>0</v>
      </c>
      <c r="AI46" s="13">
        <f t="shared" si="0"/>
        <v>0</v>
      </c>
      <c r="AJ46" s="13">
        <f t="shared" si="0"/>
        <v>0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0</v>
      </c>
      <c r="AZ46" s="13">
        <f t="shared" si="1"/>
        <v>0</v>
      </c>
      <c r="BA46" s="13">
        <f t="shared" si="1"/>
        <v>0</v>
      </c>
      <c r="BB46" s="13">
        <f t="shared" si="1"/>
        <v>0</v>
      </c>
      <c r="BC46" s="13">
        <f t="shared" si="1"/>
        <v>0</v>
      </c>
      <c r="BD46" s="13">
        <f t="shared" si="1"/>
        <v>0</v>
      </c>
      <c r="BE46" s="13">
        <f t="shared" si="1"/>
        <v>0</v>
      </c>
      <c r="BF46" s="13">
        <f t="shared" si="1"/>
        <v>0</v>
      </c>
      <c r="BG46" s="13">
        <f t="shared" si="1"/>
        <v>0</v>
      </c>
      <c r="BH46" s="13">
        <f t="shared" si="1"/>
        <v>0</v>
      </c>
      <c r="BI46" s="13">
        <f t="shared" si="1"/>
        <v>0</v>
      </c>
      <c r="BJ46" s="13">
        <f t="shared" si="1"/>
        <v>0</v>
      </c>
      <c r="BK46" s="13">
        <f t="shared" si="1"/>
        <v>0</v>
      </c>
      <c r="BL46" s="13">
        <f t="shared" si="1"/>
        <v>0</v>
      </c>
      <c r="BM46" s="13">
        <f t="shared" si="1"/>
        <v>0</v>
      </c>
      <c r="BN46" s="13">
        <f t="shared" si="1"/>
        <v>0</v>
      </c>
      <c r="BO46" s="13">
        <f t="shared" si="1"/>
        <v>0</v>
      </c>
      <c r="BP46" s="13">
        <f t="shared" si="1"/>
        <v>0</v>
      </c>
      <c r="BQ46" s="13">
        <f t="shared" si="1"/>
        <v>0</v>
      </c>
      <c r="BR46" s="13">
        <f t="shared" si="1"/>
        <v>0</v>
      </c>
      <c r="BS46" s="13">
        <f t="shared" si="1"/>
        <v>0</v>
      </c>
      <c r="BT46" s="13">
        <f t="shared" si="1"/>
        <v>0</v>
      </c>
      <c r="BU46" s="13">
        <f t="shared" si="1"/>
        <v>0</v>
      </c>
      <c r="BV46" s="13">
        <f t="shared" si="1"/>
        <v>0</v>
      </c>
      <c r="BW46" s="13">
        <f t="shared" si="1"/>
        <v>0</v>
      </c>
      <c r="BX46" s="13">
        <f t="shared" si="1"/>
        <v>0</v>
      </c>
      <c r="BY46" s="13">
        <f t="shared" si="1"/>
        <v>0</v>
      </c>
      <c r="BZ46" s="13">
        <f t="shared" si="1"/>
        <v>0</v>
      </c>
      <c r="CA46" s="13">
        <f t="shared" si="1"/>
        <v>0</v>
      </c>
      <c r="CB46" s="13">
        <f t="shared" si="1"/>
        <v>0</v>
      </c>
      <c r="CC46" s="13">
        <f t="shared" si="1"/>
        <v>0</v>
      </c>
      <c r="CD46" s="13">
        <f t="shared" si="1"/>
        <v>0</v>
      </c>
      <c r="CE46" s="13">
        <f t="shared" si="1"/>
        <v>0</v>
      </c>
      <c r="CF46" s="13">
        <f t="shared" si="1"/>
        <v>0</v>
      </c>
      <c r="CG46" s="13" t="str">
        <f>IFERROR(IF(CH7="","",CH7/CG7),0)</f>
        <v/>
      </c>
    </row>
    <row r="47" ht="15" customHeight="1" outlineLevel="1" spans="2:85">
      <c r="B47" s="10">
        <v>201509</v>
      </c>
      <c r="C47" s="13">
        <f t="shared" si="0"/>
        <v>0</v>
      </c>
      <c r="D47" s="13">
        <f t="shared" si="0"/>
        <v>0</v>
      </c>
      <c r="E47" s="13">
        <f t="shared" si="0"/>
        <v>0</v>
      </c>
      <c r="F47" s="13">
        <f t="shared" si="0"/>
        <v>0</v>
      </c>
      <c r="G47" s="13">
        <f t="shared" si="0"/>
        <v>0</v>
      </c>
      <c r="H47" s="13">
        <f t="shared" si="0"/>
        <v>0</v>
      </c>
      <c r="I47" s="13">
        <f t="shared" si="0"/>
        <v>0</v>
      </c>
      <c r="J47" s="13">
        <f t="shared" si="0"/>
        <v>0</v>
      </c>
      <c r="K47" s="13">
        <f t="shared" si="0"/>
        <v>0</v>
      </c>
      <c r="L47" s="13">
        <f t="shared" si="0"/>
        <v>0</v>
      </c>
      <c r="M47" s="13">
        <f t="shared" si="0"/>
        <v>0</v>
      </c>
      <c r="N47" s="13">
        <f t="shared" si="0"/>
        <v>0</v>
      </c>
      <c r="O47" s="13">
        <f t="shared" si="0"/>
        <v>0</v>
      </c>
      <c r="P47" s="13">
        <f t="shared" si="0"/>
        <v>0</v>
      </c>
      <c r="Q47" s="13">
        <f t="shared" si="0"/>
        <v>0</v>
      </c>
      <c r="R47" s="13">
        <f t="shared" si="0"/>
        <v>0</v>
      </c>
      <c r="S47" s="13">
        <f t="shared" si="0"/>
        <v>0</v>
      </c>
      <c r="T47" s="13">
        <f t="shared" si="0"/>
        <v>0</v>
      </c>
      <c r="U47" s="13">
        <f t="shared" si="0"/>
        <v>0</v>
      </c>
      <c r="V47" s="13">
        <f t="shared" si="0"/>
        <v>0</v>
      </c>
      <c r="W47" s="13">
        <f t="shared" si="0"/>
        <v>0</v>
      </c>
      <c r="X47" s="13">
        <f t="shared" si="0"/>
        <v>0</v>
      </c>
      <c r="Y47" s="13">
        <f t="shared" si="0"/>
        <v>0</v>
      </c>
      <c r="Z47" s="13">
        <f t="shared" si="0"/>
        <v>0</v>
      </c>
      <c r="AA47" s="13">
        <f t="shared" si="0"/>
        <v>0</v>
      </c>
      <c r="AB47" s="13">
        <f t="shared" si="0"/>
        <v>0</v>
      </c>
      <c r="AC47" s="13">
        <f t="shared" si="0"/>
        <v>0</v>
      </c>
      <c r="AD47" s="13">
        <f t="shared" si="0"/>
        <v>0</v>
      </c>
      <c r="AE47" s="13">
        <f t="shared" si="0"/>
        <v>0</v>
      </c>
      <c r="AF47" s="13">
        <f t="shared" si="0"/>
        <v>0</v>
      </c>
      <c r="AG47" s="13">
        <f t="shared" si="0"/>
        <v>0</v>
      </c>
      <c r="AH47" s="13">
        <f t="shared" si="0"/>
        <v>0</v>
      </c>
      <c r="AI47" s="13">
        <f t="shared" si="0"/>
        <v>0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0</v>
      </c>
      <c r="AZ47" s="13">
        <f t="shared" si="1"/>
        <v>0</v>
      </c>
      <c r="BA47" s="13">
        <f t="shared" si="1"/>
        <v>0</v>
      </c>
      <c r="BB47" s="13">
        <f t="shared" si="1"/>
        <v>0</v>
      </c>
      <c r="BC47" s="13">
        <f t="shared" si="1"/>
        <v>0</v>
      </c>
      <c r="BD47" s="13">
        <f t="shared" si="1"/>
        <v>0</v>
      </c>
      <c r="BE47" s="13">
        <f t="shared" si="1"/>
        <v>0</v>
      </c>
      <c r="BF47" s="13">
        <f t="shared" si="1"/>
        <v>0</v>
      </c>
      <c r="BG47" s="13">
        <f t="shared" si="1"/>
        <v>0</v>
      </c>
      <c r="BH47" s="13">
        <f t="shared" si="1"/>
        <v>0</v>
      </c>
      <c r="BI47" s="13">
        <f t="shared" si="1"/>
        <v>0</v>
      </c>
      <c r="BJ47" s="13">
        <f t="shared" si="1"/>
        <v>0</v>
      </c>
      <c r="BK47" s="13">
        <f t="shared" si="1"/>
        <v>0</v>
      </c>
      <c r="BL47" s="13">
        <f t="shared" si="1"/>
        <v>0</v>
      </c>
      <c r="BM47" s="13">
        <f t="shared" si="1"/>
        <v>0</v>
      </c>
      <c r="BN47" s="13">
        <f t="shared" si="1"/>
        <v>0</v>
      </c>
      <c r="BO47" s="13">
        <f t="shared" si="1"/>
        <v>0</v>
      </c>
      <c r="BP47" s="13">
        <f t="shared" si="1"/>
        <v>0</v>
      </c>
      <c r="BQ47" s="13">
        <f t="shared" si="1"/>
        <v>0</v>
      </c>
      <c r="BR47" s="13">
        <f t="shared" si="1"/>
        <v>0</v>
      </c>
      <c r="BS47" s="13">
        <f t="shared" si="1"/>
        <v>0</v>
      </c>
      <c r="BT47" s="13">
        <f t="shared" si="1"/>
        <v>0</v>
      </c>
      <c r="BU47" s="13">
        <f t="shared" si="1"/>
        <v>0</v>
      </c>
      <c r="BV47" s="13">
        <f t="shared" si="1"/>
        <v>0</v>
      </c>
      <c r="BW47" s="13">
        <f t="shared" si="1"/>
        <v>0</v>
      </c>
      <c r="BX47" s="13">
        <f t="shared" si="1"/>
        <v>0</v>
      </c>
      <c r="BY47" s="13">
        <f t="shared" si="1"/>
        <v>0</v>
      </c>
      <c r="BZ47" s="13">
        <f t="shared" si="1"/>
        <v>0</v>
      </c>
      <c r="CA47" s="13">
        <f t="shared" si="1"/>
        <v>0</v>
      </c>
      <c r="CB47" s="13">
        <f t="shared" si="1"/>
        <v>0</v>
      </c>
      <c r="CC47" s="13">
        <f t="shared" si="1"/>
        <v>0</v>
      </c>
      <c r="CD47" s="13">
        <f t="shared" si="1"/>
        <v>0</v>
      </c>
      <c r="CE47" s="13">
        <f t="shared" si="1"/>
        <v>0</v>
      </c>
      <c r="CF47" s="13" t="str">
        <f t="shared" si="1"/>
        <v/>
      </c>
      <c r="CG47" s="13" t="s">
        <v>25</v>
      </c>
    </row>
    <row r="48" ht="15" customHeight="1" outlineLevel="1" spans="2:85">
      <c r="B48" s="10">
        <v>201512</v>
      </c>
      <c r="C48" s="13">
        <f t="shared" si="0"/>
        <v>0</v>
      </c>
      <c r="D48" s="13">
        <f t="shared" si="0"/>
        <v>1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0</v>
      </c>
      <c r="AZ48" s="13">
        <f t="shared" si="1"/>
        <v>1</v>
      </c>
      <c r="BA48" s="13">
        <f t="shared" si="1"/>
        <v>1</v>
      </c>
      <c r="BB48" s="13">
        <f t="shared" si="1"/>
        <v>1</v>
      </c>
      <c r="BC48" s="13">
        <f t="shared" si="1"/>
        <v>1</v>
      </c>
      <c r="BD48" s="13">
        <f t="shared" si="1"/>
        <v>1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>
        <f t="shared" si="1"/>
        <v>1</v>
      </c>
      <c r="CB48" s="13">
        <f t="shared" si="1"/>
        <v>1</v>
      </c>
      <c r="CC48" s="13">
        <f t="shared" si="1"/>
        <v>1</v>
      </c>
      <c r="CD48" s="13">
        <f t="shared" si="1"/>
        <v>1</v>
      </c>
      <c r="CE48" s="13" t="str">
        <f t="shared" si="1"/>
        <v/>
      </c>
      <c r="CF48" s="13" t="s">
        <v>25</v>
      </c>
      <c r="CG48" s="13" t="s">
        <v>25</v>
      </c>
    </row>
    <row r="49" ht="15" customHeight="1" outlineLevel="1" spans="2:85">
      <c r="B49" s="10">
        <v>201603</v>
      </c>
      <c r="C49" s="13">
        <f t="shared" si="0"/>
        <v>1.67569399178488</v>
      </c>
      <c r="D49" s="13">
        <f t="shared" si="0"/>
        <v>1</v>
      </c>
      <c r="E49" s="13">
        <f t="shared" si="0"/>
        <v>1</v>
      </c>
      <c r="F49" s="13">
        <f t="shared" si="0"/>
        <v>1</v>
      </c>
      <c r="G49" s="13">
        <f t="shared" si="0"/>
        <v>1</v>
      </c>
      <c r="H49" s="13">
        <f t="shared" si="0"/>
        <v>1</v>
      </c>
      <c r="I49" s="13">
        <f t="shared" si="0"/>
        <v>1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1.67569399178488</v>
      </c>
      <c r="AZ49" s="13">
        <f t="shared" si="1"/>
        <v>1</v>
      </c>
      <c r="BA49" s="13">
        <f t="shared" si="1"/>
        <v>1</v>
      </c>
      <c r="BB49" s="13">
        <f t="shared" si="1"/>
        <v>1</v>
      </c>
      <c r="BC49" s="13">
        <f t="shared" si="1"/>
        <v>1</v>
      </c>
      <c r="BD49" s="13">
        <f t="shared" si="1"/>
        <v>1</v>
      </c>
      <c r="BE49" s="13">
        <f t="shared" si="1"/>
        <v>1</v>
      </c>
      <c r="BF49" s="13">
        <f t="shared" si="1"/>
        <v>1</v>
      </c>
      <c r="BG49" s="13">
        <f t="shared" si="1"/>
        <v>1</v>
      </c>
      <c r="BH49" s="13">
        <f t="shared" si="1"/>
        <v>1</v>
      </c>
      <c r="BI49" s="13">
        <f t="shared" si="1"/>
        <v>1</v>
      </c>
      <c r="BJ49" s="13">
        <f t="shared" si="1"/>
        <v>1</v>
      </c>
      <c r="BK49" s="13">
        <f t="shared" si="1"/>
        <v>1</v>
      </c>
      <c r="BL49" s="13">
        <f t="shared" si="1"/>
        <v>1</v>
      </c>
      <c r="BM49" s="13">
        <f t="shared" si="1"/>
        <v>1</v>
      </c>
      <c r="BN49" s="13">
        <f t="shared" si="1"/>
        <v>1</v>
      </c>
      <c r="BO49" s="13">
        <f t="shared" si="1"/>
        <v>1</v>
      </c>
      <c r="BP49" s="13">
        <f t="shared" si="1"/>
        <v>1</v>
      </c>
      <c r="BQ49" s="13">
        <f t="shared" si="1"/>
        <v>1</v>
      </c>
      <c r="BR49" s="13">
        <f t="shared" si="1"/>
        <v>1</v>
      </c>
      <c r="BS49" s="13">
        <f t="shared" si="1"/>
        <v>1</v>
      </c>
      <c r="BT49" s="13">
        <f t="shared" si="1"/>
        <v>1</v>
      </c>
      <c r="BU49" s="13">
        <f t="shared" si="1"/>
        <v>1</v>
      </c>
      <c r="BV49" s="13">
        <f t="shared" si="1"/>
        <v>1</v>
      </c>
      <c r="BW49" s="13">
        <f t="shared" si="1"/>
        <v>1</v>
      </c>
      <c r="BX49" s="13">
        <f t="shared" si="1"/>
        <v>1</v>
      </c>
      <c r="BY49" s="13">
        <f t="shared" si="1"/>
        <v>1</v>
      </c>
      <c r="BZ49" s="13">
        <f t="shared" si="1"/>
        <v>1</v>
      </c>
      <c r="CA49" s="13">
        <f t="shared" si="1"/>
        <v>1</v>
      </c>
      <c r="CB49" s="13">
        <f t="shared" si="1"/>
        <v>1</v>
      </c>
      <c r="CC49" s="13">
        <f t="shared" si="1"/>
        <v>1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</row>
    <row r="50" ht="15" customHeight="1" outlineLevel="1" spans="2:85">
      <c r="B50" s="10">
        <v>201606</v>
      </c>
      <c r="C50" s="13">
        <f t="shared" si="0"/>
        <v>1.50711644805557</v>
      </c>
      <c r="D50" s="13">
        <f t="shared" si="0"/>
        <v>1.22043241393961</v>
      </c>
      <c r="E50" s="13">
        <f t="shared" si="0"/>
        <v>1.21670827020032</v>
      </c>
      <c r="F50" s="13">
        <f t="shared" si="0"/>
        <v>1</v>
      </c>
      <c r="G50" s="13">
        <f t="shared" si="0"/>
        <v>1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1.50711644805557</v>
      </c>
      <c r="AZ50" s="13">
        <f t="shared" si="1"/>
        <v>1.22043241393961</v>
      </c>
      <c r="BA50" s="13">
        <f t="shared" si="1"/>
        <v>1.21670827020032</v>
      </c>
      <c r="BB50" s="13">
        <f t="shared" si="1"/>
        <v>1</v>
      </c>
      <c r="BC50" s="13">
        <f t="shared" si="1"/>
        <v>1</v>
      </c>
      <c r="BD50" s="13">
        <f t="shared" si="1"/>
        <v>1</v>
      </c>
      <c r="BE50" s="13">
        <f t="shared" si="1"/>
        <v>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>
        <f t="shared" si="1"/>
        <v>1</v>
      </c>
      <c r="BZ50" s="13">
        <f t="shared" si="1"/>
        <v>1</v>
      </c>
      <c r="CA50" s="13">
        <f t="shared" si="1"/>
        <v>1</v>
      </c>
      <c r="CB50" s="13">
        <f t="shared" si="1"/>
        <v>1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</row>
    <row r="51" ht="15" customHeight="1" outlineLevel="1" spans="2:85">
      <c r="B51" s="10">
        <v>201609</v>
      </c>
      <c r="C51" s="13">
        <f t="shared" si="0"/>
        <v>2.19964990994861</v>
      </c>
      <c r="D51" s="13">
        <f t="shared" si="0"/>
        <v>1.63896396771518</v>
      </c>
      <c r="E51" s="13">
        <f t="shared" si="0"/>
        <v>1.00297284064531</v>
      </c>
      <c r="F51" s="13">
        <f t="shared" si="0"/>
        <v>1.00247046235781</v>
      </c>
      <c r="G51" s="13">
        <f t="shared" si="0"/>
        <v>1.0006767686888</v>
      </c>
      <c r="H51" s="13">
        <f t="shared" si="0"/>
        <v>1</v>
      </c>
      <c r="I51" s="13">
        <f t="shared" si="0"/>
        <v>1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2.19964990994861</v>
      </c>
      <c r="AZ51" s="13">
        <f t="shared" si="1"/>
        <v>1.63896396771518</v>
      </c>
      <c r="BA51" s="13">
        <f t="shared" si="1"/>
        <v>1.00297284064531</v>
      </c>
      <c r="BB51" s="13">
        <f t="shared" si="1"/>
        <v>1.00247046235781</v>
      </c>
      <c r="BC51" s="13">
        <f t="shared" si="1"/>
        <v>1.0006767686888</v>
      </c>
      <c r="BD51" s="13">
        <f t="shared" si="1"/>
        <v>1</v>
      </c>
      <c r="BE51" s="13">
        <f t="shared" si="1"/>
        <v>1</v>
      </c>
      <c r="BF51" s="13">
        <f t="shared" si="1"/>
        <v>1</v>
      </c>
      <c r="BG51" s="13">
        <f t="shared" si="1"/>
        <v>1</v>
      </c>
      <c r="BH51" s="13">
        <f t="shared" si="1"/>
        <v>1</v>
      </c>
      <c r="BI51" s="13">
        <f t="shared" si="1"/>
        <v>1</v>
      </c>
      <c r="BJ51" s="13">
        <f t="shared" si="1"/>
        <v>1</v>
      </c>
      <c r="BK51" s="13">
        <f t="shared" si="1"/>
        <v>1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>
        <f t="shared" si="1"/>
        <v>1</v>
      </c>
      <c r="BY51" s="13">
        <f t="shared" si="1"/>
        <v>1</v>
      </c>
      <c r="BZ51" s="13">
        <f t="shared" si="1"/>
        <v>1</v>
      </c>
      <c r="CA51" s="13">
        <f t="shared" si="1"/>
        <v>1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</row>
    <row r="52" ht="15" customHeight="1" outlineLevel="1" spans="2:85">
      <c r="B52" s="10">
        <v>201612</v>
      </c>
      <c r="C52" s="13">
        <f t="shared" si="0"/>
        <v>2.01718889340325</v>
      </c>
      <c r="D52" s="13">
        <f t="shared" si="0"/>
        <v>1.02479285854725</v>
      </c>
      <c r="E52" s="13">
        <f t="shared" si="0"/>
        <v>1.02386512607085</v>
      </c>
      <c r="F52" s="13">
        <f t="shared" si="0"/>
        <v>1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2.01718889340325</v>
      </c>
      <c r="AZ52" s="13">
        <f t="shared" si="1"/>
        <v>1.02479285854725</v>
      </c>
      <c r="BA52" s="13">
        <f t="shared" si="1"/>
        <v>1.02386512607085</v>
      </c>
      <c r="BB52" s="13">
        <f t="shared" si="1"/>
        <v>1</v>
      </c>
      <c r="BC52" s="13">
        <f t="shared" si="1"/>
        <v>1</v>
      </c>
      <c r="BD52" s="13">
        <f t="shared" si="1"/>
        <v>1</v>
      </c>
      <c r="BE52" s="13">
        <f t="shared" si="1"/>
        <v>1</v>
      </c>
      <c r="BF52" s="13">
        <f t="shared" si="1"/>
        <v>1</v>
      </c>
      <c r="BG52" s="13">
        <f t="shared" si="1"/>
        <v>1</v>
      </c>
      <c r="BH52" s="13">
        <f t="shared" si="1"/>
        <v>1</v>
      </c>
      <c r="BI52" s="13">
        <f t="shared" si="1"/>
        <v>1</v>
      </c>
      <c r="BJ52" s="13">
        <f t="shared" si="1"/>
        <v>1</v>
      </c>
      <c r="BK52" s="13">
        <f t="shared" si="1"/>
        <v>1</v>
      </c>
      <c r="BL52" s="13">
        <f t="shared" si="1"/>
        <v>1</v>
      </c>
      <c r="BM52" s="13">
        <f t="shared" si="1"/>
        <v>1</v>
      </c>
      <c r="BN52" s="13">
        <f t="shared" si="1"/>
        <v>1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>
        <f t="shared" si="1"/>
        <v>1</v>
      </c>
      <c r="BX52" s="13">
        <f t="shared" si="1"/>
        <v>1</v>
      </c>
      <c r="BY52" s="13">
        <f t="shared" si="1"/>
        <v>1</v>
      </c>
      <c r="BZ52" s="13">
        <f t="shared" si="1"/>
        <v>1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</row>
    <row r="53" ht="15" customHeight="1" outlineLevel="1" spans="2:85">
      <c r="B53" s="10">
        <v>201703</v>
      </c>
      <c r="C53" s="13">
        <f t="shared" si="0"/>
        <v>1.54391625945722</v>
      </c>
      <c r="D53" s="13">
        <f t="shared" si="0"/>
        <v>1.38993564462128</v>
      </c>
      <c r="E53" s="13">
        <f t="shared" si="0"/>
        <v>1.01242172755693</v>
      </c>
      <c r="F53" s="13">
        <f t="shared" si="0"/>
        <v>1</v>
      </c>
      <c r="G53" s="13">
        <f t="shared" si="0"/>
        <v>1</v>
      </c>
      <c r="H53" s="13">
        <f t="shared" si="0"/>
        <v>1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1.54391625945722</v>
      </c>
      <c r="AZ53" s="13">
        <f t="shared" si="1"/>
        <v>1.38993564462128</v>
      </c>
      <c r="BA53" s="13">
        <f t="shared" si="1"/>
        <v>1.01242172755693</v>
      </c>
      <c r="BB53" s="13">
        <f t="shared" si="1"/>
        <v>1</v>
      </c>
      <c r="BC53" s="13">
        <f t="shared" si="1"/>
        <v>1</v>
      </c>
      <c r="BD53" s="13">
        <f t="shared" si="1"/>
        <v>1</v>
      </c>
      <c r="BE53" s="13">
        <f t="shared" si="1"/>
        <v>1</v>
      </c>
      <c r="BF53" s="13">
        <f t="shared" si="1"/>
        <v>1</v>
      </c>
      <c r="BG53" s="13">
        <f t="shared" si="1"/>
        <v>0.7760148353921</v>
      </c>
      <c r="BH53" s="13">
        <f t="shared" si="1"/>
        <v>1</v>
      </c>
      <c r="BI53" s="13">
        <f t="shared" si="1"/>
        <v>1</v>
      </c>
      <c r="BJ53" s="13">
        <f t="shared" si="1"/>
        <v>1</v>
      </c>
      <c r="BK53" s="13">
        <f t="shared" si="1"/>
        <v>1</v>
      </c>
      <c r="BL53" s="13">
        <f t="shared" si="1"/>
        <v>1</v>
      </c>
      <c r="BM53" s="13">
        <f t="shared" si="1"/>
        <v>1</v>
      </c>
      <c r="BN53" s="13">
        <f t="shared" si="1"/>
        <v>1</v>
      </c>
      <c r="BO53" s="13">
        <f t="shared" si="1"/>
        <v>1</v>
      </c>
      <c r="BP53" s="13">
        <f t="shared" si="1"/>
        <v>1</v>
      </c>
      <c r="BQ53" s="13">
        <f t="shared" si="1"/>
        <v>1</v>
      </c>
      <c r="BR53" s="13">
        <f t="shared" si="1"/>
        <v>1</v>
      </c>
      <c r="BS53" s="13">
        <f t="shared" si="1"/>
        <v>1</v>
      </c>
      <c r="BT53" s="13">
        <f t="shared" si="1"/>
        <v>1</v>
      </c>
      <c r="BU53" s="13">
        <f t="shared" si="1"/>
        <v>1</v>
      </c>
      <c r="BV53" s="13">
        <f t="shared" si="1"/>
        <v>1</v>
      </c>
      <c r="BW53" s="13">
        <f t="shared" si="1"/>
        <v>1</v>
      </c>
      <c r="BX53" s="13">
        <f t="shared" si="1"/>
        <v>1</v>
      </c>
      <c r="BY53" s="13">
        <f t="shared" si="1"/>
        <v>1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</row>
    <row r="54" ht="15" customHeight="1" outlineLevel="1" spans="2:85">
      <c r="B54" s="10">
        <v>201706</v>
      </c>
      <c r="C54" s="13">
        <f t="shared" si="0"/>
        <v>7.18664703826789</v>
      </c>
      <c r="D54" s="13">
        <f t="shared" si="0"/>
        <v>1.01972268592837</v>
      </c>
      <c r="E54" s="13">
        <f t="shared" si="0"/>
        <v>1.00205890652887</v>
      </c>
      <c r="F54" s="13">
        <f t="shared" si="0"/>
        <v>1</v>
      </c>
      <c r="G54" s="13">
        <f t="shared" ref="G54:AC69" si="2">IFERROR(IF(H15="","",H15/G15),0)</f>
        <v>1</v>
      </c>
      <c r="H54" s="13">
        <f t="shared" si="2"/>
        <v>1</v>
      </c>
      <c r="I54" s="13">
        <f t="shared" si="2"/>
        <v>1</v>
      </c>
      <c r="J54" s="13">
        <f t="shared" si="2"/>
        <v>1</v>
      </c>
      <c r="K54" s="13">
        <f t="shared" si="2"/>
        <v>1</v>
      </c>
      <c r="L54" s="13">
        <f t="shared" si="2"/>
        <v>1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1</v>
      </c>
      <c r="V54" s="13">
        <f t="shared" si="2"/>
        <v>1</v>
      </c>
      <c r="W54" s="13">
        <f t="shared" si="2"/>
        <v>1</v>
      </c>
      <c r="X54" s="13">
        <f t="shared" si="2"/>
        <v>1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7.18664703826789</v>
      </c>
      <c r="AZ54" s="13">
        <f t="shared" si="1"/>
        <v>1.01972268592837</v>
      </c>
      <c r="BA54" s="13">
        <f t="shared" si="1"/>
        <v>1.00205890652887</v>
      </c>
      <c r="BB54" s="13">
        <f t="shared" si="1"/>
        <v>1</v>
      </c>
      <c r="BC54" s="13">
        <f t="shared" ref="BC54:BY69" si="3">IFERROR(IF(BD15="","",BD15/BC15),0)</f>
        <v>1</v>
      </c>
      <c r="BD54" s="13">
        <f t="shared" si="3"/>
        <v>1</v>
      </c>
      <c r="BE54" s="13">
        <f t="shared" si="3"/>
        <v>1</v>
      </c>
      <c r="BF54" s="13">
        <f t="shared" si="3"/>
        <v>0.860303340180374</v>
      </c>
      <c r="BG54" s="13">
        <f t="shared" si="3"/>
        <v>1</v>
      </c>
      <c r="BH54" s="13">
        <f t="shared" si="3"/>
        <v>1</v>
      </c>
      <c r="BI54" s="13">
        <f t="shared" si="3"/>
        <v>1</v>
      </c>
      <c r="BJ54" s="13">
        <f t="shared" si="3"/>
        <v>1</v>
      </c>
      <c r="BK54" s="13">
        <f t="shared" si="3"/>
        <v>1</v>
      </c>
      <c r="BL54" s="13">
        <f t="shared" si="3"/>
        <v>1</v>
      </c>
      <c r="BM54" s="13">
        <f t="shared" si="3"/>
        <v>1</v>
      </c>
      <c r="BN54" s="13">
        <f t="shared" si="3"/>
        <v>1</v>
      </c>
      <c r="BO54" s="13">
        <f t="shared" si="3"/>
        <v>1</v>
      </c>
      <c r="BP54" s="13">
        <f t="shared" si="3"/>
        <v>1</v>
      </c>
      <c r="BQ54" s="13">
        <f t="shared" si="3"/>
        <v>1</v>
      </c>
      <c r="BR54" s="13">
        <f t="shared" si="3"/>
        <v>1</v>
      </c>
      <c r="BS54" s="13">
        <f t="shared" si="3"/>
        <v>1</v>
      </c>
      <c r="BT54" s="13">
        <f t="shared" si="3"/>
        <v>1</v>
      </c>
      <c r="BU54" s="13">
        <f t="shared" si="3"/>
        <v>1</v>
      </c>
      <c r="BV54" s="13">
        <f t="shared" si="3"/>
        <v>1</v>
      </c>
      <c r="BW54" s="13">
        <f t="shared" si="3"/>
        <v>1</v>
      </c>
      <c r="BX54" s="13">
        <f t="shared" si="3"/>
        <v>1</v>
      </c>
      <c r="BY54" s="13" t="str">
        <f t="shared" si="3"/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</row>
    <row r="55" ht="15" customHeight="1" outlineLevel="1" spans="2:85">
      <c r="B55" s="10">
        <v>201709</v>
      </c>
      <c r="C55" s="13">
        <f t="shared" ref="C55:M70" si="4">IFERROR(IF(D16="","",D16/C16),0)</f>
        <v>1.92070556610396</v>
      </c>
      <c r="D55" s="13">
        <f t="shared" si="4"/>
        <v>1.02940901069305</v>
      </c>
      <c r="E55" s="13">
        <f t="shared" si="4"/>
        <v>1.0001574300679</v>
      </c>
      <c r="F55" s="13">
        <f t="shared" si="4"/>
        <v>1.00361220930961</v>
      </c>
      <c r="G55" s="13">
        <f t="shared" si="2"/>
        <v>1</v>
      </c>
      <c r="H55" s="13">
        <f t="shared" si="2"/>
        <v>1</v>
      </c>
      <c r="I55" s="13">
        <f t="shared" si="2"/>
        <v>1</v>
      </c>
      <c r="J55" s="13">
        <f t="shared" si="2"/>
        <v>1</v>
      </c>
      <c r="K55" s="13">
        <f t="shared" si="2"/>
        <v>1</v>
      </c>
      <c r="L55" s="13">
        <f t="shared" si="2"/>
        <v>1</v>
      </c>
      <c r="M55" s="13">
        <f t="shared" si="2"/>
        <v>1</v>
      </c>
      <c r="N55" s="13">
        <f t="shared" si="2"/>
        <v>1</v>
      </c>
      <c r="O55" s="13">
        <f t="shared" si="2"/>
        <v>1</v>
      </c>
      <c r="P55" s="13">
        <f t="shared" si="2"/>
        <v>1</v>
      </c>
      <c r="Q55" s="13">
        <f t="shared" si="2"/>
        <v>1</v>
      </c>
      <c r="R55" s="13">
        <f t="shared" si="2"/>
        <v>1</v>
      </c>
      <c r="S55" s="13">
        <f t="shared" si="2"/>
        <v>1</v>
      </c>
      <c r="T55" s="13">
        <f t="shared" si="2"/>
        <v>1</v>
      </c>
      <c r="U55" s="13">
        <f t="shared" si="2"/>
        <v>1</v>
      </c>
      <c r="V55" s="13">
        <f t="shared" si="2"/>
        <v>1</v>
      </c>
      <c r="W55" s="13">
        <f t="shared" si="2"/>
        <v>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1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BI70" si="5">IFERROR(IF(AZ16="","",AZ16/AY16),0)</f>
        <v>1.92070556610396</v>
      </c>
      <c r="AZ55" s="13">
        <f t="shared" si="5"/>
        <v>1.02940901069305</v>
      </c>
      <c r="BA55" s="13">
        <f t="shared" si="5"/>
        <v>1.0001574300679</v>
      </c>
      <c r="BB55" s="13">
        <f t="shared" si="5"/>
        <v>1.00361220930961</v>
      </c>
      <c r="BC55" s="13">
        <f t="shared" si="3"/>
        <v>1</v>
      </c>
      <c r="BD55" s="13">
        <f t="shared" si="3"/>
        <v>1</v>
      </c>
      <c r="BE55" s="13">
        <f t="shared" si="3"/>
        <v>0.946886583034506</v>
      </c>
      <c r="BF55" s="13">
        <f t="shared" si="3"/>
        <v>1</v>
      </c>
      <c r="BG55" s="13">
        <f t="shared" si="3"/>
        <v>1</v>
      </c>
      <c r="BH55" s="13">
        <f t="shared" si="3"/>
        <v>1</v>
      </c>
      <c r="BI55" s="13">
        <f t="shared" si="3"/>
        <v>1</v>
      </c>
      <c r="BJ55" s="13">
        <f t="shared" si="3"/>
        <v>1</v>
      </c>
      <c r="BK55" s="13">
        <f t="shared" si="3"/>
        <v>1</v>
      </c>
      <c r="BL55" s="13">
        <f t="shared" si="3"/>
        <v>1</v>
      </c>
      <c r="BM55" s="13">
        <f t="shared" si="3"/>
        <v>1</v>
      </c>
      <c r="BN55" s="13">
        <f t="shared" si="3"/>
        <v>1</v>
      </c>
      <c r="BO55" s="13">
        <f t="shared" si="3"/>
        <v>1</v>
      </c>
      <c r="BP55" s="13">
        <f t="shared" si="3"/>
        <v>1</v>
      </c>
      <c r="BQ55" s="13">
        <f t="shared" si="3"/>
        <v>1</v>
      </c>
      <c r="BR55" s="13">
        <f t="shared" si="3"/>
        <v>1</v>
      </c>
      <c r="BS55" s="13">
        <f t="shared" si="3"/>
        <v>1</v>
      </c>
      <c r="BT55" s="13">
        <f t="shared" si="3"/>
        <v>1</v>
      </c>
      <c r="BU55" s="13">
        <f t="shared" si="3"/>
        <v>1</v>
      </c>
      <c r="BV55" s="13">
        <f t="shared" si="3"/>
        <v>1</v>
      </c>
      <c r="BW55" s="13">
        <f t="shared" si="3"/>
        <v>1</v>
      </c>
      <c r="BX55" s="13" t="str">
        <f t="shared" si="3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</row>
    <row r="56" ht="15" customHeight="1" outlineLevel="1" spans="2:85">
      <c r="B56" s="10">
        <v>201712</v>
      </c>
      <c r="C56" s="13">
        <f t="shared" si="4"/>
        <v>1.81167195316756</v>
      </c>
      <c r="D56" s="13">
        <f t="shared" si="4"/>
        <v>1.00839184241183</v>
      </c>
      <c r="E56" s="13">
        <f t="shared" si="4"/>
        <v>1.00006189205305</v>
      </c>
      <c r="F56" s="13">
        <f t="shared" si="4"/>
        <v>1</v>
      </c>
      <c r="G56" s="13">
        <f t="shared" si="2"/>
        <v>1</v>
      </c>
      <c r="H56" s="13">
        <f t="shared" si="2"/>
        <v>1</v>
      </c>
      <c r="I56" s="13">
        <f t="shared" si="2"/>
        <v>1</v>
      </c>
      <c r="J56" s="13">
        <f t="shared" si="2"/>
        <v>1</v>
      </c>
      <c r="K56" s="13">
        <f t="shared" si="2"/>
        <v>1</v>
      </c>
      <c r="L56" s="13">
        <f t="shared" si="2"/>
        <v>1</v>
      </c>
      <c r="M56" s="13">
        <f t="shared" si="2"/>
        <v>1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1</v>
      </c>
      <c r="S56" s="13">
        <f t="shared" si="2"/>
        <v>1</v>
      </c>
      <c r="T56" s="13">
        <f t="shared" si="2"/>
        <v>1</v>
      </c>
      <c r="U56" s="13">
        <f t="shared" si="2"/>
        <v>1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5"/>
        <v>1.75911146391734</v>
      </c>
      <c r="AZ56" s="13">
        <f t="shared" si="5"/>
        <v>1.00856975903095</v>
      </c>
      <c r="BA56" s="13">
        <f t="shared" si="5"/>
        <v>1.00006674816507</v>
      </c>
      <c r="BB56" s="13">
        <f t="shared" si="5"/>
        <v>1</v>
      </c>
      <c r="BC56" s="13">
        <f t="shared" si="3"/>
        <v>1</v>
      </c>
      <c r="BD56" s="13">
        <f t="shared" si="3"/>
        <v>0.888664691700461</v>
      </c>
      <c r="BE56" s="13">
        <f t="shared" si="3"/>
        <v>1</v>
      </c>
      <c r="BF56" s="13">
        <f t="shared" si="3"/>
        <v>1</v>
      </c>
      <c r="BG56" s="13">
        <f t="shared" si="3"/>
        <v>1</v>
      </c>
      <c r="BH56" s="13">
        <f t="shared" si="3"/>
        <v>1</v>
      </c>
      <c r="BI56" s="13">
        <f t="shared" si="3"/>
        <v>1</v>
      </c>
      <c r="BJ56" s="13">
        <f t="shared" si="3"/>
        <v>1</v>
      </c>
      <c r="BK56" s="13">
        <f t="shared" si="3"/>
        <v>1</v>
      </c>
      <c r="BL56" s="13">
        <f t="shared" si="3"/>
        <v>1</v>
      </c>
      <c r="BM56" s="13">
        <f t="shared" si="3"/>
        <v>1</v>
      </c>
      <c r="BN56" s="13">
        <f t="shared" si="3"/>
        <v>1</v>
      </c>
      <c r="BO56" s="13">
        <f t="shared" si="3"/>
        <v>1</v>
      </c>
      <c r="BP56" s="13">
        <f t="shared" si="3"/>
        <v>1</v>
      </c>
      <c r="BQ56" s="13">
        <f t="shared" si="3"/>
        <v>1</v>
      </c>
      <c r="BR56" s="13">
        <f t="shared" si="3"/>
        <v>1</v>
      </c>
      <c r="BS56" s="13">
        <f t="shared" si="3"/>
        <v>1</v>
      </c>
      <c r="BT56" s="13">
        <f t="shared" si="3"/>
        <v>1</v>
      </c>
      <c r="BU56" s="13">
        <f t="shared" si="3"/>
        <v>1</v>
      </c>
      <c r="BV56" s="13">
        <f t="shared" si="3"/>
        <v>1</v>
      </c>
      <c r="BW56" s="13" t="str">
        <f t="shared" si="3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</row>
    <row r="57" ht="15" customHeight="1" outlineLevel="1" spans="2:85">
      <c r="B57" s="10">
        <v>201803</v>
      </c>
      <c r="C57" s="13">
        <f t="shared" si="4"/>
        <v>1.78217831937364</v>
      </c>
      <c r="D57" s="13">
        <f t="shared" si="4"/>
        <v>1.24839287641672</v>
      </c>
      <c r="E57" s="13">
        <f t="shared" si="4"/>
        <v>1.02448526504121</v>
      </c>
      <c r="F57" s="13">
        <f t="shared" si="4"/>
        <v>1.00015725136741</v>
      </c>
      <c r="G57" s="13">
        <f t="shared" si="2"/>
        <v>1</v>
      </c>
      <c r="H57" s="13">
        <f t="shared" si="2"/>
        <v>1</v>
      </c>
      <c r="I57" s="13">
        <f t="shared" si="2"/>
        <v>1</v>
      </c>
      <c r="J57" s="13">
        <f t="shared" si="2"/>
        <v>1</v>
      </c>
      <c r="K57" s="13">
        <f t="shared" si="2"/>
        <v>1</v>
      </c>
      <c r="L57" s="13">
        <f t="shared" si="2"/>
        <v>1</v>
      </c>
      <c r="M57" s="13">
        <f t="shared" si="2"/>
        <v>1</v>
      </c>
      <c r="N57" s="13">
        <f t="shared" si="2"/>
        <v>1</v>
      </c>
      <c r="O57" s="13">
        <f t="shared" si="2"/>
        <v>1</v>
      </c>
      <c r="P57" s="13">
        <f t="shared" si="2"/>
        <v>1</v>
      </c>
      <c r="Q57" s="13">
        <f t="shared" si="2"/>
        <v>1</v>
      </c>
      <c r="R57" s="13">
        <f t="shared" si="2"/>
        <v>1</v>
      </c>
      <c r="S57" s="13">
        <f t="shared" si="2"/>
        <v>1</v>
      </c>
      <c r="T57" s="13">
        <f t="shared" si="2"/>
        <v>1</v>
      </c>
      <c r="U57" s="13">
        <f t="shared" si="2"/>
        <v>1</v>
      </c>
      <c r="V57" s="13">
        <f t="shared" si="2"/>
        <v>1</v>
      </c>
      <c r="W57" s="13">
        <f t="shared" si="2"/>
        <v>1</v>
      </c>
      <c r="X57" s="13">
        <f t="shared" si="2"/>
        <v>1</v>
      </c>
      <c r="Y57" s="13">
        <f t="shared" si="2"/>
        <v>1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5"/>
        <v>1.85176479442279</v>
      </c>
      <c r="AZ57" s="13">
        <f t="shared" si="5"/>
        <v>1.2802539386799</v>
      </c>
      <c r="BA57" s="13">
        <f t="shared" si="5"/>
        <v>1.02803127672002</v>
      </c>
      <c r="BB57" s="13">
        <f t="shared" si="5"/>
        <v>1.00007464308396</v>
      </c>
      <c r="BC57" s="13">
        <f t="shared" si="3"/>
        <v>0.883620541199541</v>
      </c>
      <c r="BD57" s="13">
        <f t="shared" si="3"/>
        <v>1</v>
      </c>
      <c r="BE57" s="13">
        <f t="shared" si="3"/>
        <v>1</v>
      </c>
      <c r="BF57" s="13">
        <f t="shared" si="3"/>
        <v>1</v>
      </c>
      <c r="BG57" s="13">
        <f t="shared" si="3"/>
        <v>1</v>
      </c>
      <c r="BH57" s="13">
        <f t="shared" si="3"/>
        <v>1</v>
      </c>
      <c r="BI57" s="13">
        <f t="shared" si="3"/>
        <v>1</v>
      </c>
      <c r="BJ57" s="13">
        <f t="shared" si="3"/>
        <v>1</v>
      </c>
      <c r="BK57" s="13">
        <f t="shared" si="3"/>
        <v>1</v>
      </c>
      <c r="BL57" s="13">
        <f t="shared" si="3"/>
        <v>1</v>
      </c>
      <c r="BM57" s="13">
        <f t="shared" si="3"/>
        <v>1</v>
      </c>
      <c r="BN57" s="13">
        <f t="shared" si="3"/>
        <v>1</v>
      </c>
      <c r="BO57" s="13">
        <f t="shared" si="3"/>
        <v>1</v>
      </c>
      <c r="BP57" s="13">
        <f t="shared" si="3"/>
        <v>1</v>
      </c>
      <c r="BQ57" s="13">
        <f t="shared" si="3"/>
        <v>1</v>
      </c>
      <c r="BR57" s="13">
        <f t="shared" si="3"/>
        <v>1</v>
      </c>
      <c r="BS57" s="13">
        <f t="shared" si="3"/>
        <v>1</v>
      </c>
      <c r="BT57" s="13">
        <f t="shared" si="3"/>
        <v>1</v>
      </c>
      <c r="BU57" s="13">
        <f t="shared" si="3"/>
        <v>1</v>
      </c>
      <c r="BV57" s="13" t="str">
        <f t="shared" si="3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</row>
    <row r="58" ht="15" customHeight="1" outlineLevel="1" spans="2:85">
      <c r="B58" s="10">
        <v>201806</v>
      </c>
      <c r="C58" s="13">
        <f t="shared" si="4"/>
        <v>6.00127672522939</v>
      </c>
      <c r="D58" s="13">
        <f t="shared" si="4"/>
        <v>1.10237792480459</v>
      </c>
      <c r="E58" s="13">
        <f t="shared" si="4"/>
        <v>1.07894283467981</v>
      </c>
      <c r="F58" s="13">
        <f t="shared" si="4"/>
        <v>1.00404860326237</v>
      </c>
      <c r="G58" s="13">
        <f t="shared" si="2"/>
        <v>1.00596097990549</v>
      </c>
      <c r="H58" s="13">
        <f t="shared" si="2"/>
        <v>1.00782724201955</v>
      </c>
      <c r="I58" s="13">
        <f t="shared" si="2"/>
        <v>1</v>
      </c>
      <c r="J58" s="13">
        <f t="shared" si="2"/>
        <v>1</v>
      </c>
      <c r="K58" s="13">
        <f t="shared" si="2"/>
        <v>1.00067789806103</v>
      </c>
      <c r="L58" s="13">
        <f t="shared" si="2"/>
        <v>1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1</v>
      </c>
      <c r="R58" s="13">
        <f t="shared" si="2"/>
        <v>1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5"/>
        <v>6.20171984105766</v>
      </c>
      <c r="AZ58" s="13">
        <f t="shared" si="5"/>
        <v>1.1147254792926</v>
      </c>
      <c r="BA58" s="13">
        <f t="shared" si="5"/>
        <v>1.06403741234111</v>
      </c>
      <c r="BB58" s="13">
        <f t="shared" si="5"/>
        <v>0.970266507640373</v>
      </c>
      <c r="BC58" s="13">
        <f t="shared" si="3"/>
        <v>1.00418798561286</v>
      </c>
      <c r="BD58" s="13">
        <f t="shared" si="3"/>
        <v>1.00550886842768</v>
      </c>
      <c r="BE58" s="13">
        <f t="shared" si="3"/>
        <v>1</v>
      </c>
      <c r="BF58" s="13">
        <f t="shared" si="3"/>
        <v>1</v>
      </c>
      <c r="BG58" s="13">
        <f t="shared" si="3"/>
        <v>1.00047820951948</v>
      </c>
      <c r="BH58" s="13">
        <f t="shared" si="3"/>
        <v>1</v>
      </c>
      <c r="BI58" s="13">
        <f t="shared" si="3"/>
        <v>1</v>
      </c>
      <c r="BJ58" s="13">
        <f t="shared" si="3"/>
        <v>1</v>
      </c>
      <c r="BK58" s="13">
        <f t="shared" si="3"/>
        <v>1</v>
      </c>
      <c r="BL58" s="13">
        <f t="shared" si="3"/>
        <v>1</v>
      </c>
      <c r="BM58" s="13">
        <f t="shared" si="3"/>
        <v>1</v>
      </c>
      <c r="BN58" s="13">
        <f t="shared" si="3"/>
        <v>1</v>
      </c>
      <c r="BO58" s="13">
        <f t="shared" si="3"/>
        <v>1</v>
      </c>
      <c r="BP58" s="13">
        <f t="shared" si="3"/>
        <v>1</v>
      </c>
      <c r="BQ58" s="13">
        <f t="shared" si="3"/>
        <v>1</v>
      </c>
      <c r="BR58" s="13">
        <f t="shared" si="3"/>
        <v>1</v>
      </c>
      <c r="BS58" s="13">
        <f t="shared" si="3"/>
        <v>1</v>
      </c>
      <c r="BT58" s="13">
        <f t="shared" si="3"/>
        <v>1</v>
      </c>
      <c r="BU58" s="13" t="str">
        <f t="shared" si="3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</row>
    <row r="59" ht="15" customHeight="1" outlineLevel="1" spans="2:85">
      <c r="B59" s="10">
        <v>201809</v>
      </c>
      <c r="C59" s="13">
        <f t="shared" si="4"/>
        <v>4.63283400821272</v>
      </c>
      <c r="D59" s="13">
        <f t="shared" si="4"/>
        <v>1.0468327530771</v>
      </c>
      <c r="E59" s="13">
        <f t="shared" si="4"/>
        <v>1.00050166897036</v>
      </c>
      <c r="F59" s="13">
        <f t="shared" si="4"/>
        <v>1.00415115771874</v>
      </c>
      <c r="G59" s="13">
        <f t="shared" si="2"/>
        <v>1.02076793258647</v>
      </c>
      <c r="H59" s="13">
        <f t="shared" si="2"/>
        <v>1</v>
      </c>
      <c r="I59" s="13">
        <f t="shared" si="2"/>
        <v>1</v>
      </c>
      <c r="J59" s="13">
        <f t="shared" si="2"/>
        <v>1</v>
      </c>
      <c r="K59" s="13">
        <f t="shared" si="2"/>
        <v>1</v>
      </c>
      <c r="L59" s="13">
        <f t="shared" si="2"/>
        <v>1</v>
      </c>
      <c r="M59" s="13">
        <f t="shared" si="2"/>
        <v>1</v>
      </c>
      <c r="N59" s="13">
        <f t="shared" si="2"/>
        <v>1</v>
      </c>
      <c r="O59" s="13">
        <f t="shared" si="2"/>
        <v>1</v>
      </c>
      <c r="P59" s="13">
        <f t="shared" si="2"/>
        <v>1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5"/>
        <v>6.96413707746601</v>
      </c>
      <c r="AZ59" s="13">
        <f t="shared" si="5"/>
        <v>1.02958565099864</v>
      </c>
      <c r="BA59" s="13">
        <f t="shared" si="5"/>
        <v>0.987517087446323</v>
      </c>
      <c r="BB59" s="13">
        <f t="shared" si="5"/>
        <v>1.0026494061803</v>
      </c>
      <c r="BC59" s="13">
        <f t="shared" si="3"/>
        <v>1.01327463438996</v>
      </c>
      <c r="BD59" s="13">
        <f t="shared" si="3"/>
        <v>1</v>
      </c>
      <c r="BE59" s="13">
        <f t="shared" si="3"/>
        <v>1</v>
      </c>
      <c r="BF59" s="13">
        <f t="shared" si="3"/>
        <v>1</v>
      </c>
      <c r="BG59" s="13">
        <f t="shared" si="3"/>
        <v>1</v>
      </c>
      <c r="BH59" s="13">
        <f t="shared" si="3"/>
        <v>1</v>
      </c>
      <c r="BI59" s="13">
        <f t="shared" si="3"/>
        <v>1</v>
      </c>
      <c r="BJ59" s="13">
        <f t="shared" si="3"/>
        <v>1</v>
      </c>
      <c r="BK59" s="13">
        <f t="shared" si="3"/>
        <v>1</v>
      </c>
      <c r="BL59" s="13">
        <f t="shared" si="3"/>
        <v>1</v>
      </c>
      <c r="BM59" s="13">
        <f t="shared" si="3"/>
        <v>1</v>
      </c>
      <c r="BN59" s="13">
        <f t="shared" si="3"/>
        <v>1</v>
      </c>
      <c r="BO59" s="13">
        <f t="shared" si="3"/>
        <v>1</v>
      </c>
      <c r="BP59" s="13">
        <f t="shared" si="3"/>
        <v>1</v>
      </c>
      <c r="BQ59" s="13">
        <f t="shared" si="3"/>
        <v>1</v>
      </c>
      <c r="BR59" s="13">
        <f t="shared" si="3"/>
        <v>1</v>
      </c>
      <c r="BS59" s="13">
        <f t="shared" si="3"/>
        <v>1</v>
      </c>
      <c r="BT59" s="13" t="str">
        <f t="shared" si="3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</row>
    <row r="60" ht="15" customHeight="1" outlineLevel="1" spans="2:85">
      <c r="B60" s="10">
        <v>201812</v>
      </c>
      <c r="C60" s="13">
        <f t="shared" si="4"/>
        <v>1.48980662932652</v>
      </c>
      <c r="D60" s="13">
        <f t="shared" si="4"/>
        <v>1.06777892338752</v>
      </c>
      <c r="E60" s="13">
        <f t="shared" si="4"/>
        <v>1.02283210644955</v>
      </c>
      <c r="F60" s="13">
        <f t="shared" si="4"/>
        <v>1.08324623811226</v>
      </c>
      <c r="G60" s="13">
        <f t="shared" si="2"/>
        <v>1.00491187869075</v>
      </c>
      <c r="H60" s="13">
        <f t="shared" si="2"/>
        <v>1</v>
      </c>
      <c r="I60" s="13">
        <f t="shared" si="2"/>
        <v>1</v>
      </c>
      <c r="J60" s="13">
        <f t="shared" si="2"/>
        <v>1</v>
      </c>
      <c r="K60" s="13">
        <f t="shared" si="2"/>
        <v>1</v>
      </c>
      <c r="L60" s="13">
        <f t="shared" si="2"/>
        <v>1</v>
      </c>
      <c r="M60" s="13">
        <f t="shared" si="2"/>
        <v>1</v>
      </c>
      <c r="N60" s="13">
        <f t="shared" si="2"/>
        <v>1</v>
      </c>
      <c r="O60" s="13">
        <f t="shared" si="2"/>
        <v>1</v>
      </c>
      <c r="P60" s="13">
        <f t="shared" si="2"/>
        <v>1</v>
      </c>
      <c r="Q60" s="13">
        <f t="shared" si="2"/>
        <v>1</v>
      </c>
      <c r="R60" s="13">
        <f t="shared" si="2"/>
        <v>1</v>
      </c>
      <c r="S60" s="13">
        <f t="shared" si="2"/>
        <v>1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5"/>
        <v>1.49117127840001</v>
      </c>
      <c r="AZ60" s="13">
        <f t="shared" si="5"/>
        <v>1.01398872055202</v>
      </c>
      <c r="BA60" s="13">
        <f t="shared" si="5"/>
        <v>1.02413137404973</v>
      </c>
      <c r="BB60" s="13">
        <f t="shared" si="5"/>
        <v>1.08787180594338</v>
      </c>
      <c r="BC60" s="13">
        <f t="shared" si="3"/>
        <v>1.00516275900124</v>
      </c>
      <c r="BD60" s="13">
        <f t="shared" si="3"/>
        <v>1</v>
      </c>
      <c r="BE60" s="13">
        <f t="shared" si="3"/>
        <v>1</v>
      </c>
      <c r="BF60" s="13">
        <f t="shared" si="3"/>
        <v>1</v>
      </c>
      <c r="BG60" s="13">
        <f t="shared" si="3"/>
        <v>1</v>
      </c>
      <c r="BH60" s="13">
        <f t="shared" si="3"/>
        <v>1</v>
      </c>
      <c r="BI60" s="13">
        <f t="shared" si="3"/>
        <v>1</v>
      </c>
      <c r="BJ60" s="13">
        <f t="shared" si="3"/>
        <v>1</v>
      </c>
      <c r="BK60" s="13">
        <f t="shared" si="3"/>
        <v>1</v>
      </c>
      <c r="BL60" s="13">
        <f t="shared" si="3"/>
        <v>1</v>
      </c>
      <c r="BM60" s="13">
        <f t="shared" si="3"/>
        <v>1</v>
      </c>
      <c r="BN60" s="13">
        <f t="shared" si="3"/>
        <v>1</v>
      </c>
      <c r="BO60" s="13">
        <f t="shared" si="3"/>
        <v>1</v>
      </c>
      <c r="BP60" s="13">
        <f t="shared" si="3"/>
        <v>1</v>
      </c>
      <c r="BQ60" s="13">
        <f t="shared" si="3"/>
        <v>1</v>
      </c>
      <c r="BR60" s="13">
        <f t="shared" si="3"/>
        <v>1</v>
      </c>
      <c r="BS60" s="13" t="str">
        <f t="shared" si="3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</row>
    <row r="61" ht="15" customHeight="1" outlineLevel="1" spans="2:85">
      <c r="B61" s="10">
        <v>201903</v>
      </c>
      <c r="C61" s="13">
        <f t="shared" si="4"/>
        <v>2.22251433552964</v>
      </c>
      <c r="D61" s="13">
        <f t="shared" si="4"/>
        <v>1.02993774731073</v>
      </c>
      <c r="E61" s="13">
        <f t="shared" si="4"/>
        <v>1.12592959019691</v>
      </c>
      <c r="F61" s="13">
        <f t="shared" si="4"/>
        <v>1.04022439956393</v>
      </c>
      <c r="G61" s="13">
        <f t="shared" si="2"/>
        <v>1.00676255648064</v>
      </c>
      <c r="H61" s="13">
        <f t="shared" si="2"/>
        <v>1.01233702973005</v>
      </c>
      <c r="I61" s="13">
        <f t="shared" si="2"/>
        <v>1</v>
      </c>
      <c r="J61" s="13">
        <f t="shared" si="2"/>
        <v>1</v>
      </c>
      <c r="K61" s="13">
        <f t="shared" si="2"/>
        <v>1</v>
      </c>
      <c r="L61" s="13">
        <f t="shared" si="2"/>
        <v>1</v>
      </c>
      <c r="M61" s="13">
        <f t="shared" si="2"/>
        <v>1</v>
      </c>
      <c r="N61" s="13">
        <f t="shared" si="2"/>
        <v>1</v>
      </c>
      <c r="O61" s="13">
        <f t="shared" si="2"/>
        <v>1</v>
      </c>
      <c r="P61" s="13">
        <f t="shared" si="2"/>
        <v>1</v>
      </c>
      <c r="Q61" s="13">
        <f t="shared" si="2"/>
        <v>1</v>
      </c>
      <c r="R61" s="13">
        <f t="shared" si="2"/>
        <v>1</v>
      </c>
      <c r="S61" s="13">
        <f t="shared" si="2"/>
        <v>0.999988298038962</v>
      </c>
      <c r="T61" s="13">
        <f t="shared" si="2"/>
        <v>1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5"/>
        <v>2.21991455439319</v>
      </c>
      <c r="AZ61" s="13">
        <f t="shared" si="5"/>
        <v>1.02990909227263</v>
      </c>
      <c r="BA61" s="13">
        <f t="shared" si="5"/>
        <v>1.12581239531627</v>
      </c>
      <c r="BB61" s="13">
        <f t="shared" si="5"/>
        <v>1.04019114307882</v>
      </c>
      <c r="BC61" s="13">
        <f t="shared" si="3"/>
        <v>1.00675718233187</v>
      </c>
      <c r="BD61" s="13">
        <f t="shared" si="3"/>
        <v>1.01232729139631</v>
      </c>
      <c r="BE61" s="13">
        <f t="shared" si="3"/>
        <v>1</v>
      </c>
      <c r="BF61" s="13">
        <f t="shared" si="3"/>
        <v>1</v>
      </c>
      <c r="BG61" s="13">
        <f t="shared" si="3"/>
        <v>1</v>
      </c>
      <c r="BH61" s="13">
        <f t="shared" si="3"/>
        <v>1</v>
      </c>
      <c r="BI61" s="13">
        <f t="shared" si="3"/>
        <v>1</v>
      </c>
      <c r="BJ61" s="13">
        <f t="shared" si="3"/>
        <v>1</v>
      </c>
      <c r="BK61" s="13">
        <f t="shared" si="3"/>
        <v>1</v>
      </c>
      <c r="BL61" s="13">
        <f t="shared" si="3"/>
        <v>1</v>
      </c>
      <c r="BM61" s="13">
        <f t="shared" si="3"/>
        <v>1</v>
      </c>
      <c r="BN61" s="13">
        <f t="shared" si="3"/>
        <v>1</v>
      </c>
      <c r="BO61" s="13">
        <f t="shared" si="3"/>
        <v>0.999976614327036</v>
      </c>
      <c r="BP61" s="13">
        <f t="shared" si="3"/>
        <v>1</v>
      </c>
      <c r="BQ61" s="13">
        <f t="shared" si="3"/>
        <v>1</v>
      </c>
      <c r="BR61" s="13" t="str">
        <f t="shared" si="3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</row>
    <row r="62" ht="15" customHeight="1" outlineLevel="1" spans="2:85">
      <c r="B62" s="10">
        <v>201906</v>
      </c>
      <c r="C62" s="13">
        <f t="shared" si="4"/>
        <v>1.31259989665678</v>
      </c>
      <c r="D62" s="13">
        <f t="shared" si="4"/>
        <v>1.19684637426441</v>
      </c>
      <c r="E62" s="13">
        <f t="shared" si="4"/>
        <v>1.08175154235734</v>
      </c>
      <c r="F62" s="13">
        <f t="shared" si="4"/>
        <v>1.0079042869032</v>
      </c>
      <c r="G62" s="13">
        <f t="shared" si="2"/>
        <v>1.00250771762343</v>
      </c>
      <c r="H62" s="13">
        <f t="shared" si="2"/>
        <v>1</v>
      </c>
      <c r="I62" s="13">
        <f t="shared" si="2"/>
        <v>1</v>
      </c>
      <c r="J62" s="13">
        <f t="shared" si="2"/>
        <v>1</v>
      </c>
      <c r="K62" s="13">
        <f t="shared" si="2"/>
        <v>1</v>
      </c>
      <c r="L62" s="13">
        <f t="shared" si="2"/>
        <v>1</v>
      </c>
      <c r="M62" s="13">
        <f t="shared" si="2"/>
        <v>1</v>
      </c>
      <c r="N62" s="13">
        <f t="shared" si="2"/>
        <v>1</v>
      </c>
      <c r="O62" s="13">
        <f t="shared" si="2"/>
        <v>1</v>
      </c>
      <c r="P62" s="13">
        <f t="shared" si="2"/>
        <v>1</v>
      </c>
      <c r="Q62" s="13">
        <f t="shared" si="2"/>
        <v>1</v>
      </c>
      <c r="R62" s="13">
        <f t="shared" si="2"/>
        <v>1</v>
      </c>
      <c r="S62" s="13">
        <f t="shared" si="2"/>
        <v>1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5"/>
        <v>1.31342496350658</v>
      </c>
      <c r="AZ62" s="13">
        <f t="shared" si="5"/>
        <v>1.19706431996657</v>
      </c>
      <c r="BA62" s="13">
        <f t="shared" si="5"/>
        <v>1.08154719358021</v>
      </c>
      <c r="BB62" s="13">
        <f t="shared" si="5"/>
        <v>1.00788601550937</v>
      </c>
      <c r="BC62" s="13">
        <f t="shared" si="3"/>
        <v>1.0025019661887</v>
      </c>
      <c r="BD62" s="13">
        <f t="shared" si="3"/>
        <v>1</v>
      </c>
      <c r="BE62" s="13">
        <f t="shared" si="3"/>
        <v>1</v>
      </c>
      <c r="BF62" s="13">
        <f t="shared" si="3"/>
        <v>1</v>
      </c>
      <c r="BG62" s="13">
        <f t="shared" si="3"/>
        <v>1</v>
      </c>
      <c r="BH62" s="13">
        <f t="shared" si="3"/>
        <v>1</v>
      </c>
      <c r="BI62" s="13">
        <f t="shared" si="3"/>
        <v>1</v>
      </c>
      <c r="BJ62" s="13">
        <f t="shared" si="3"/>
        <v>1</v>
      </c>
      <c r="BK62" s="13">
        <f t="shared" si="3"/>
        <v>1</v>
      </c>
      <c r="BL62" s="13">
        <f t="shared" si="3"/>
        <v>1</v>
      </c>
      <c r="BM62" s="13">
        <f t="shared" si="3"/>
        <v>1</v>
      </c>
      <c r="BN62" s="13">
        <f t="shared" si="3"/>
        <v>1</v>
      </c>
      <c r="BO62" s="13">
        <f t="shared" si="3"/>
        <v>1</v>
      </c>
      <c r="BP62" s="13">
        <f t="shared" si="3"/>
        <v>1</v>
      </c>
      <c r="BQ62" s="13" t="str">
        <f t="shared" si="3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</row>
    <row r="63" ht="15" customHeight="1" outlineLevel="1" spans="2:85">
      <c r="B63" s="10">
        <v>201909</v>
      </c>
      <c r="C63" s="13">
        <f t="shared" si="4"/>
        <v>6.21231334120985</v>
      </c>
      <c r="D63" s="13">
        <f t="shared" si="4"/>
        <v>1.01913320237852</v>
      </c>
      <c r="E63" s="13">
        <f t="shared" si="4"/>
        <v>1.00114636322009</v>
      </c>
      <c r="F63" s="13">
        <f t="shared" si="4"/>
        <v>1.00080579682889</v>
      </c>
      <c r="G63" s="13">
        <f t="shared" si="2"/>
        <v>1</v>
      </c>
      <c r="H63" s="13">
        <f t="shared" si="2"/>
        <v>1</v>
      </c>
      <c r="I63" s="13">
        <f t="shared" si="2"/>
        <v>1</v>
      </c>
      <c r="J63" s="13">
        <f t="shared" si="2"/>
        <v>1</v>
      </c>
      <c r="K63" s="13">
        <f t="shared" si="2"/>
        <v>1</v>
      </c>
      <c r="L63" s="13">
        <f t="shared" si="2"/>
        <v>1</v>
      </c>
      <c r="M63" s="13">
        <f t="shared" si="2"/>
        <v>1</v>
      </c>
      <c r="N63" s="13">
        <f t="shared" si="2"/>
        <v>1</v>
      </c>
      <c r="O63" s="13">
        <f t="shared" si="2"/>
        <v>1</v>
      </c>
      <c r="P63" s="13">
        <f t="shared" si="2"/>
        <v>1</v>
      </c>
      <c r="Q63" s="13">
        <f t="shared" si="2"/>
        <v>1</v>
      </c>
      <c r="R63" s="13">
        <f t="shared" si="2"/>
        <v>1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5"/>
        <v>7.08040702185771</v>
      </c>
      <c r="AZ63" s="13">
        <f t="shared" si="5"/>
        <v>1.01681994227457</v>
      </c>
      <c r="BA63" s="13">
        <f t="shared" si="5"/>
        <v>1.00100181564244</v>
      </c>
      <c r="BB63" s="13">
        <f t="shared" si="5"/>
        <v>1.00070429373897</v>
      </c>
      <c r="BC63" s="13">
        <f t="shared" si="3"/>
        <v>1</v>
      </c>
      <c r="BD63" s="13">
        <f t="shared" si="3"/>
        <v>1</v>
      </c>
      <c r="BE63" s="13">
        <f t="shared" si="3"/>
        <v>1</v>
      </c>
      <c r="BF63" s="13">
        <f t="shared" si="3"/>
        <v>1</v>
      </c>
      <c r="BG63" s="13">
        <f t="shared" si="3"/>
        <v>1</v>
      </c>
      <c r="BH63" s="13">
        <f t="shared" si="3"/>
        <v>1</v>
      </c>
      <c r="BI63" s="13">
        <f t="shared" si="3"/>
        <v>1</v>
      </c>
      <c r="BJ63" s="13">
        <f t="shared" si="3"/>
        <v>1</v>
      </c>
      <c r="BK63" s="13">
        <f t="shared" si="3"/>
        <v>1</v>
      </c>
      <c r="BL63" s="13">
        <f t="shared" si="3"/>
        <v>1</v>
      </c>
      <c r="BM63" s="13">
        <f t="shared" si="3"/>
        <v>1</v>
      </c>
      <c r="BN63" s="13">
        <f t="shared" si="3"/>
        <v>1</v>
      </c>
      <c r="BO63" s="13">
        <f t="shared" si="3"/>
        <v>1</v>
      </c>
      <c r="BP63" s="13" t="str">
        <f t="shared" si="3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</row>
    <row r="64" ht="15" customHeight="1" outlineLevel="1" spans="2:85">
      <c r="B64" s="10">
        <v>201912</v>
      </c>
      <c r="C64" s="13">
        <f t="shared" si="4"/>
        <v>1.53056991007884</v>
      </c>
      <c r="D64" s="13">
        <f t="shared" si="4"/>
        <v>1.02215249582409</v>
      </c>
      <c r="E64" s="13">
        <f t="shared" si="4"/>
        <v>1.00752430055484</v>
      </c>
      <c r="F64" s="13">
        <f t="shared" si="4"/>
        <v>1.0061199391452</v>
      </c>
      <c r="G64" s="13">
        <f t="shared" si="2"/>
        <v>1</v>
      </c>
      <c r="H64" s="13">
        <f t="shared" si="2"/>
        <v>1</v>
      </c>
      <c r="I64" s="13">
        <f t="shared" si="2"/>
        <v>1</v>
      </c>
      <c r="J64" s="13">
        <f t="shared" si="2"/>
        <v>1</v>
      </c>
      <c r="K64" s="13">
        <f t="shared" si="2"/>
        <v>1</v>
      </c>
      <c r="L64" s="13">
        <f t="shared" si="2"/>
        <v>1</v>
      </c>
      <c r="M64" s="13">
        <f t="shared" si="2"/>
        <v>1</v>
      </c>
      <c r="N64" s="13">
        <f t="shared" si="2"/>
        <v>1</v>
      </c>
      <c r="O64" s="13">
        <f t="shared" si="2"/>
        <v>1</v>
      </c>
      <c r="P64" s="13">
        <f t="shared" si="2"/>
        <v>1</v>
      </c>
      <c r="Q64" s="13">
        <f t="shared" si="2"/>
        <v>1</v>
      </c>
      <c r="R64" s="13">
        <f t="shared" si="2"/>
        <v>1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5"/>
        <v>1.53057007625953</v>
      </c>
      <c r="AZ64" s="13">
        <f t="shared" si="5"/>
        <v>1.02215252336698</v>
      </c>
      <c r="BA64" s="13">
        <f t="shared" si="5"/>
        <v>1.00752430139377</v>
      </c>
      <c r="BB64" s="13">
        <f t="shared" si="5"/>
        <v>1.01223987964491</v>
      </c>
      <c r="BC64" s="13">
        <f t="shared" si="3"/>
        <v>1</v>
      </c>
      <c r="BD64" s="13">
        <f t="shared" si="3"/>
        <v>1</v>
      </c>
      <c r="BE64" s="13">
        <f t="shared" si="3"/>
        <v>1</v>
      </c>
      <c r="BF64" s="13">
        <f t="shared" si="3"/>
        <v>1</v>
      </c>
      <c r="BG64" s="13">
        <f t="shared" si="3"/>
        <v>1</v>
      </c>
      <c r="BH64" s="13">
        <f t="shared" si="3"/>
        <v>1</v>
      </c>
      <c r="BI64" s="13">
        <f t="shared" si="3"/>
        <v>1</v>
      </c>
      <c r="BJ64" s="13">
        <f t="shared" si="3"/>
        <v>1</v>
      </c>
      <c r="BK64" s="13">
        <f t="shared" si="3"/>
        <v>1</v>
      </c>
      <c r="BL64" s="13">
        <f t="shared" si="3"/>
        <v>1</v>
      </c>
      <c r="BM64" s="13">
        <f t="shared" si="3"/>
        <v>1</v>
      </c>
      <c r="BN64" s="13">
        <f t="shared" si="3"/>
        <v>1</v>
      </c>
      <c r="BO64" s="13" t="str">
        <f t="shared" si="3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</row>
    <row r="65" ht="15" customHeight="1" outlineLevel="1" spans="2:85">
      <c r="B65" s="10">
        <v>202003</v>
      </c>
      <c r="C65" s="13">
        <f t="shared" si="4"/>
        <v>1.47330001586505</v>
      </c>
      <c r="D65" s="13">
        <f t="shared" si="4"/>
        <v>1.05639959052359</v>
      </c>
      <c r="E65" s="13">
        <f t="shared" si="4"/>
        <v>1.02754934971421</v>
      </c>
      <c r="F65" s="13">
        <f t="shared" si="4"/>
        <v>1</v>
      </c>
      <c r="G65" s="13">
        <f t="shared" si="2"/>
        <v>1</v>
      </c>
      <c r="H65" s="13">
        <f t="shared" si="2"/>
        <v>1</v>
      </c>
      <c r="I65" s="13">
        <f t="shared" si="2"/>
        <v>1</v>
      </c>
      <c r="J65" s="13">
        <f t="shared" si="2"/>
        <v>1</v>
      </c>
      <c r="K65" s="13">
        <f t="shared" si="2"/>
        <v>1</v>
      </c>
      <c r="L65" s="13">
        <f t="shared" si="2"/>
        <v>1</v>
      </c>
      <c r="M65" s="13">
        <f t="shared" si="2"/>
        <v>1</v>
      </c>
      <c r="N65" s="13">
        <f t="shared" si="2"/>
        <v>1</v>
      </c>
      <c r="O65" s="13">
        <f t="shared" si="2"/>
        <v>1</v>
      </c>
      <c r="P65" s="13">
        <f t="shared" si="2"/>
        <v>1</v>
      </c>
      <c r="Q65" s="13">
        <f t="shared" si="2"/>
        <v>1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5"/>
        <v>1.5021901510766</v>
      </c>
      <c r="AZ65" s="13">
        <f t="shared" si="5"/>
        <v>1.05531491439166</v>
      </c>
      <c r="BA65" s="13">
        <f t="shared" si="5"/>
        <v>1.05945908655677</v>
      </c>
      <c r="BB65" s="13">
        <f t="shared" si="5"/>
        <v>1</v>
      </c>
      <c r="BC65" s="13">
        <f t="shared" si="3"/>
        <v>1</v>
      </c>
      <c r="BD65" s="13">
        <f t="shared" si="3"/>
        <v>1</v>
      </c>
      <c r="BE65" s="13">
        <f t="shared" si="3"/>
        <v>1</v>
      </c>
      <c r="BF65" s="13">
        <f t="shared" si="3"/>
        <v>1</v>
      </c>
      <c r="BG65" s="13">
        <f t="shared" si="3"/>
        <v>1</v>
      </c>
      <c r="BH65" s="13">
        <f t="shared" si="3"/>
        <v>1</v>
      </c>
      <c r="BI65" s="13">
        <f t="shared" si="3"/>
        <v>1</v>
      </c>
      <c r="BJ65" s="13">
        <f t="shared" si="3"/>
        <v>1</v>
      </c>
      <c r="BK65" s="13">
        <f t="shared" si="3"/>
        <v>1</v>
      </c>
      <c r="BL65" s="13">
        <f t="shared" si="3"/>
        <v>1</v>
      </c>
      <c r="BM65" s="13">
        <f t="shared" si="3"/>
        <v>1</v>
      </c>
      <c r="BN65" s="13" t="str">
        <f t="shared" si="3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</row>
    <row r="66" ht="15" customHeight="1" outlineLevel="1" spans="2:85">
      <c r="B66" s="10">
        <v>202006</v>
      </c>
      <c r="C66" s="13">
        <f t="shared" si="4"/>
        <v>1.28779390297958</v>
      </c>
      <c r="D66" s="13">
        <f t="shared" si="4"/>
        <v>1.040062622123</v>
      </c>
      <c r="E66" s="13">
        <f t="shared" si="4"/>
        <v>1.01946332888488</v>
      </c>
      <c r="F66" s="13">
        <f t="shared" si="4"/>
        <v>1.00442561062109</v>
      </c>
      <c r="G66" s="13">
        <f t="shared" si="2"/>
        <v>1</v>
      </c>
      <c r="H66" s="13">
        <f t="shared" si="2"/>
        <v>1</v>
      </c>
      <c r="I66" s="13">
        <f t="shared" si="2"/>
        <v>1</v>
      </c>
      <c r="J66" s="13">
        <f t="shared" si="2"/>
        <v>1</v>
      </c>
      <c r="K66" s="13">
        <f t="shared" si="2"/>
        <v>0.999525207084255</v>
      </c>
      <c r="L66" s="13">
        <f t="shared" si="2"/>
        <v>1</v>
      </c>
      <c r="M66" s="13">
        <f t="shared" si="2"/>
        <v>1</v>
      </c>
      <c r="N66" s="13">
        <f t="shared" si="2"/>
        <v>1</v>
      </c>
      <c r="O66" s="13">
        <f t="shared" si="2"/>
        <v>1</v>
      </c>
      <c r="P66" s="13">
        <f t="shared" si="2"/>
        <v>1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5"/>
        <v>1.28743670914939</v>
      </c>
      <c r="AZ66" s="13">
        <f t="shared" si="5"/>
        <v>1.07598093705439</v>
      </c>
      <c r="BA66" s="13">
        <f t="shared" si="5"/>
        <v>1.01879546332481</v>
      </c>
      <c r="BB66" s="13">
        <f t="shared" si="5"/>
        <v>1.00809068848126</v>
      </c>
      <c r="BC66" s="13">
        <f t="shared" si="3"/>
        <v>1.00342173939495</v>
      </c>
      <c r="BD66" s="13">
        <f t="shared" si="3"/>
        <v>1</v>
      </c>
      <c r="BE66" s="13">
        <f t="shared" si="3"/>
        <v>1</v>
      </c>
      <c r="BF66" s="13">
        <f t="shared" si="3"/>
        <v>1</v>
      </c>
      <c r="BG66" s="13">
        <f t="shared" si="3"/>
        <v>0.999271080716708</v>
      </c>
      <c r="BH66" s="13">
        <f t="shared" si="3"/>
        <v>1</v>
      </c>
      <c r="BI66" s="13">
        <f t="shared" si="3"/>
        <v>1</v>
      </c>
      <c r="BJ66" s="13">
        <f t="shared" si="3"/>
        <v>1</v>
      </c>
      <c r="BK66" s="13">
        <f t="shared" si="3"/>
        <v>1</v>
      </c>
      <c r="BL66" s="13">
        <f t="shared" si="3"/>
        <v>1</v>
      </c>
      <c r="BM66" s="13" t="str">
        <f t="shared" si="3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</row>
    <row r="67" ht="15" customHeight="1" outlineLevel="1" spans="2:85">
      <c r="B67" s="10">
        <v>202009</v>
      </c>
      <c r="C67" s="13">
        <f t="shared" si="4"/>
        <v>1.96513801469384</v>
      </c>
      <c r="D67" s="13">
        <f t="shared" si="4"/>
        <v>2.62311327071374</v>
      </c>
      <c r="E67" s="13">
        <f t="shared" si="4"/>
        <v>1.02423212569913</v>
      </c>
      <c r="F67" s="13">
        <f t="shared" si="4"/>
        <v>1</v>
      </c>
      <c r="G67" s="13">
        <f t="shared" si="2"/>
        <v>1.00076104009874</v>
      </c>
      <c r="H67" s="13">
        <f t="shared" si="2"/>
        <v>1</v>
      </c>
      <c r="I67" s="13">
        <f t="shared" si="2"/>
        <v>1</v>
      </c>
      <c r="J67" s="13">
        <f t="shared" si="2"/>
        <v>1</v>
      </c>
      <c r="K67" s="13">
        <f t="shared" si="2"/>
        <v>1</v>
      </c>
      <c r="L67" s="13">
        <f t="shared" si="2"/>
        <v>1</v>
      </c>
      <c r="M67" s="13">
        <f t="shared" si="2"/>
        <v>0.999955458351553</v>
      </c>
      <c r="N67" s="13">
        <f t="shared" si="2"/>
        <v>1</v>
      </c>
      <c r="O67" s="13">
        <f t="shared" si="2"/>
        <v>1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5"/>
        <v>1.97530658410912</v>
      </c>
      <c r="AZ67" s="13">
        <f t="shared" si="5"/>
        <v>2.61475783167455</v>
      </c>
      <c r="BA67" s="13">
        <f t="shared" si="5"/>
        <v>1.02442816745418</v>
      </c>
      <c r="BB67" s="13">
        <f t="shared" si="5"/>
        <v>1.00077995364823</v>
      </c>
      <c r="BC67" s="13">
        <f t="shared" si="3"/>
        <v>1.00121408739756</v>
      </c>
      <c r="BD67" s="13">
        <f t="shared" si="3"/>
        <v>1</v>
      </c>
      <c r="BE67" s="13">
        <f t="shared" si="3"/>
        <v>1</v>
      </c>
      <c r="BF67" s="13">
        <f t="shared" si="3"/>
        <v>1</v>
      </c>
      <c r="BG67" s="13">
        <f t="shared" si="3"/>
        <v>1</v>
      </c>
      <c r="BH67" s="13">
        <f t="shared" si="3"/>
        <v>1</v>
      </c>
      <c r="BI67" s="13">
        <f t="shared" si="3"/>
        <v>0.999928975043989</v>
      </c>
      <c r="BJ67" s="13">
        <f t="shared" si="3"/>
        <v>1</v>
      </c>
      <c r="BK67" s="13">
        <f t="shared" si="3"/>
        <v>1</v>
      </c>
      <c r="BL67" s="13" t="str">
        <f t="shared" si="3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</row>
    <row r="68" ht="15" customHeight="1" outlineLevel="1" spans="2:85">
      <c r="B68" s="10">
        <v>202012</v>
      </c>
      <c r="C68" s="13">
        <f t="shared" si="4"/>
        <v>1.12839416570044</v>
      </c>
      <c r="D68" s="13">
        <f t="shared" si="4"/>
        <v>1.03302645275572</v>
      </c>
      <c r="E68" s="13">
        <f t="shared" si="4"/>
        <v>1.00511044912316</v>
      </c>
      <c r="F68" s="13">
        <f t="shared" si="4"/>
        <v>1.00006271430971</v>
      </c>
      <c r="G68" s="13">
        <f t="shared" si="2"/>
        <v>1</v>
      </c>
      <c r="H68" s="13">
        <f t="shared" si="2"/>
        <v>1</v>
      </c>
      <c r="I68" s="13">
        <f t="shared" si="2"/>
        <v>1</v>
      </c>
      <c r="J68" s="13">
        <f t="shared" si="2"/>
        <v>1.00177147957268</v>
      </c>
      <c r="K68" s="13">
        <f t="shared" si="2"/>
        <v>1</v>
      </c>
      <c r="L68" s="13">
        <f t="shared" si="2"/>
        <v>1</v>
      </c>
      <c r="M68" s="13">
        <f t="shared" si="2"/>
        <v>1</v>
      </c>
      <c r="N68" s="13">
        <f t="shared" si="2"/>
        <v>0.999211924673161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5"/>
        <v>1.12247677949695</v>
      </c>
      <c r="AZ68" s="13">
        <f t="shared" si="5"/>
        <v>1.03149345149942</v>
      </c>
      <c r="BA68" s="13">
        <f t="shared" si="5"/>
        <v>1.01331516684488</v>
      </c>
      <c r="BB68" s="13">
        <f t="shared" si="5"/>
        <v>1.00009505154284</v>
      </c>
      <c r="BC68" s="13">
        <f t="shared" si="3"/>
        <v>1</v>
      </c>
      <c r="BD68" s="13">
        <f t="shared" si="3"/>
        <v>1</v>
      </c>
      <c r="BE68" s="13">
        <f t="shared" si="3"/>
        <v>1</v>
      </c>
      <c r="BF68" s="13">
        <f t="shared" si="3"/>
        <v>1.00268481663568</v>
      </c>
      <c r="BG68" s="13">
        <f t="shared" si="3"/>
        <v>1</v>
      </c>
      <c r="BH68" s="13">
        <f t="shared" si="3"/>
        <v>1</v>
      </c>
      <c r="BI68" s="13">
        <f t="shared" si="3"/>
        <v>1</v>
      </c>
      <c r="BJ68" s="13">
        <f t="shared" si="3"/>
        <v>0.99880670517604</v>
      </c>
      <c r="BK68" s="13" t="str">
        <f t="shared" si="3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</row>
    <row r="69" ht="15" customHeight="1" outlineLevel="1" spans="2:85">
      <c r="B69" s="10">
        <v>202103</v>
      </c>
      <c r="C69" s="13">
        <f t="shared" si="4"/>
        <v>1.21433990913411</v>
      </c>
      <c r="D69" s="13">
        <f t="shared" si="4"/>
        <v>1.00331602191493</v>
      </c>
      <c r="E69" s="13">
        <f t="shared" si="4"/>
        <v>1.11649799728785</v>
      </c>
      <c r="F69" s="13">
        <f t="shared" si="4"/>
        <v>1.00125366872178</v>
      </c>
      <c r="G69" s="13">
        <f t="shared" si="2"/>
        <v>1</v>
      </c>
      <c r="H69" s="13">
        <f t="shared" si="2"/>
        <v>1</v>
      </c>
      <c r="I69" s="13">
        <f t="shared" si="2"/>
        <v>1.00215361028761</v>
      </c>
      <c r="J69" s="13">
        <f t="shared" si="2"/>
        <v>1</v>
      </c>
      <c r="K69" s="13">
        <f t="shared" si="2"/>
        <v>0.999756131124094</v>
      </c>
      <c r="L69" s="13">
        <f t="shared" si="2"/>
        <v>0.999940222059967</v>
      </c>
      <c r="M69" s="13">
        <f t="shared" si="2"/>
        <v>1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5"/>
        <v>1.2143399087276</v>
      </c>
      <c r="AZ69" s="13">
        <f t="shared" si="5"/>
        <v>1.00331602188777</v>
      </c>
      <c r="BA69" s="13">
        <f t="shared" si="5"/>
        <v>1.18326142446185</v>
      </c>
      <c r="BB69" s="13">
        <f t="shared" si="5"/>
        <v>1.00189269228492</v>
      </c>
      <c r="BC69" s="13">
        <f t="shared" si="3"/>
        <v>1</v>
      </c>
      <c r="BD69" s="13">
        <f t="shared" si="3"/>
        <v>1</v>
      </c>
      <c r="BE69" s="13">
        <f t="shared" si="3"/>
        <v>1.00324928084129</v>
      </c>
      <c r="BF69" s="13">
        <f t="shared" si="3"/>
        <v>1</v>
      </c>
      <c r="BG69" s="13">
        <f t="shared" si="3"/>
        <v>0.999632462254165</v>
      </c>
      <c r="BH69" s="13">
        <f t="shared" si="3"/>
        <v>0.999909896794607</v>
      </c>
      <c r="BI69" s="13">
        <f t="shared" si="3"/>
        <v>1</v>
      </c>
      <c r="BJ69" s="13" t="str">
        <f t="shared" si="3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</row>
    <row r="70" ht="15" customHeight="1" outlineLevel="1" spans="2:85">
      <c r="B70" s="10">
        <v>202106</v>
      </c>
      <c r="C70" s="13">
        <f t="shared" si="4"/>
        <v>1.17072670910084</v>
      </c>
      <c r="D70" s="13">
        <f t="shared" si="4"/>
        <v>1.25202290256123</v>
      </c>
      <c r="E70" s="13">
        <f t="shared" si="4"/>
        <v>1.02109905222122</v>
      </c>
      <c r="F70" s="13">
        <f t="shared" si="4"/>
        <v>1.00536340800589</v>
      </c>
      <c r="G70" s="13">
        <f t="shared" si="4"/>
        <v>1</v>
      </c>
      <c r="H70" s="13">
        <f t="shared" si="4"/>
        <v>1</v>
      </c>
      <c r="I70" s="13">
        <f t="shared" si="4"/>
        <v>1</v>
      </c>
      <c r="J70" s="13">
        <f t="shared" si="4"/>
        <v>0.999854432353704</v>
      </c>
      <c r="K70" s="13">
        <f t="shared" si="4"/>
        <v>1</v>
      </c>
      <c r="L70" s="13">
        <f t="shared" si="4"/>
        <v>1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5"/>
        <v>1.16889661692516</v>
      </c>
      <c r="AZ70" s="13">
        <f t="shared" si="5"/>
        <v>1.29357754439506</v>
      </c>
      <c r="BA70" s="13">
        <f t="shared" si="5"/>
        <v>1.03237439176911</v>
      </c>
      <c r="BB70" s="13">
        <f t="shared" si="5"/>
        <v>1.00508733309279</v>
      </c>
      <c r="BC70" s="13">
        <f t="shared" si="5"/>
        <v>1</v>
      </c>
      <c r="BD70" s="13">
        <f t="shared" si="5"/>
        <v>1</v>
      </c>
      <c r="BE70" s="13">
        <f t="shared" si="5"/>
        <v>1</v>
      </c>
      <c r="BF70" s="13">
        <f t="shared" si="5"/>
        <v>0.999779019752761</v>
      </c>
      <c r="BG70" s="13">
        <f t="shared" si="5"/>
        <v>1</v>
      </c>
      <c r="BH70" s="13">
        <f t="shared" si="5"/>
        <v>1</v>
      </c>
      <c r="BI70" s="13" t="str">
        <f t="shared" si="5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</row>
    <row r="71" ht="15" customHeight="1" outlineLevel="1" spans="2:85">
      <c r="B71" s="10">
        <v>202109</v>
      </c>
      <c r="C71" s="13">
        <f t="shared" ref="C71:L80" si="6">IFERROR(IF(D32="","",D32/C32),0)</f>
        <v>3.83737987438102</v>
      </c>
      <c r="D71" s="13">
        <f t="shared" si="6"/>
        <v>1.00231512624093</v>
      </c>
      <c r="E71" s="13">
        <f t="shared" si="6"/>
        <v>1.00050954353395</v>
      </c>
      <c r="F71" s="13">
        <f t="shared" si="6"/>
        <v>1.00276377809986</v>
      </c>
      <c r="G71" s="13">
        <f t="shared" si="6"/>
        <v>0.999917715720451</v>
      </c>
      <c r="H71" s="13">
        <f t="shared" si="6"/>
        <v>1</v>
      </c>
      <c r="I71" s="13">
        <f t="shared" si="6"/>
        <v>0.999426543199936</v>
      </c>
      <c r="J71" s="13">
        <f t="shared" si="6"/>
        <v>0.999917661731751</v>
      </c>
      <c r="K71" s="13">
        <f t="shared" si="6"/>
        <v>1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ref="AY71:BH80" si="7">IFERROR(IF(AZ32="","",AZ32/AY32),0)</f>
        <v>3.87225198715897</v>
      </c>
      <c r="AZ71" s="13">
        <f t="shared" si="7"/>
        <v>1.00315655959598</v>
      </c>
      <c r="BA71" s="13">
        <f t="shared" si="7"/>
        <v>1.00050453123414</v>
      </c>
      <c r="BB71" s="13">
        <f t="shared" si="7"/>
        <v>1.00273660495791</v>
      </c>
      <c r="BC71" s="13">
        <f t="shared" si="7"/>
        <v>0.999869636035095</v>
      </c>
      <c r="BD71" s="13">
        <f t="shared" si="7"/>
        <v>1</v>
      </c>
      <c r="BE71" s="13">
        <f t="shared" si="7"/>
        <v>0.999091421868401</v>
      </c>
      <c r="BF71" s="13">
        <f t="shared" si="7"/>
        <v>0.999918437793185</v>
      </c>
      <c r="BG71" s="13">
        <f t="shared" si="7"/>
        <v>0.999951060105209</v>
      </c>
      <c r="BH71" s="13" t="str">
        <f t="shared" si="7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</row>
    <row r="72" ht="15" customHeight="1" outlineLevel="1" spans="2:85">
      <c r="B72" s="10">
        <v>202112</v>
      </c>
      <c r="C72" s="13">
        <f t="shared" si="6"/>
        <v>1.09222425549749</v>
      </c>
      <c r="D72" s="13">
        <f t="shared" si="6"/>
        <v>1.02662934860142</v>
      </c>
      <c r="E72" s="13">
        <f t="shared" si="6"/>
        <v>1.0009347250467</v>
      </c>
      <c r="F72" s="13">
        <f t="shared" si="6"/>
        <v>1</v>
      </c>
      <c r="G72" s="13">
        <f t="shared" si="6"/>
        <v>1</v>
      </c>
      <c r="H72" s="13">
        <f t="shared" si="6"/>
        <v>1</v>
      </c>
      <c r="I72" s="13">
        <f t="shared" si="6"/>
        <v>1.00000011673152</v>
      </c>
      <c r="J72" s="13">
        <f t="shared" si="6"/>
        <v>1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7"/>
        <v>1.09377054960869</v>
      </c>
      <c r="AZ72" s="13">
        <f t="shared" si="7"/>
        <v>1.02611855733664</v>
      </c>
      <c r="BA72" s="13">
        <f t="shared" si="7"/>
        <v>1.00091725197509</v>
      </c>
      <c r="BB72" s="13">
        <f t="shared" si="7"/>
        <v>1</v>
      </c>
      <c r="BC72" s="13">
        <f t="shared" si="7"/>
        <v>1</v>
      </c>
      <c r="BD72" s="13">
        <f t="shared" si="7"/>
        <v>1</v>
      </c>
      <c r="BE72" s="13">
        <f t="shared" si="7"/>
        <v>1.00000011455142</v>
      </c>
      <c r="BF72" s="13">
        <f t="shared" si="7"/>
        <v>1.00000007102188</v>
      </c>
      <c r="BG72" s="13" t="str">
        <f t="shared" si="7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</row>
    <row r="73" ht="15" customHeight="1" outlineLevel="1" spans="2:85">
      <c r="B73" s="10">
        <v>202203</v>
      </c>
      <c r="C73" s="13">
        <f t="shared" si="6"/>
        <v>1.34143774514058</v>
      </c>
      <c r="D73" s="13">
        <f t="shared" si="6"/>
        <v>1.20048595325716</v>
      </c>
      <c r="E73" s="13">
        <f t="shared" si="6"/>
        <v>1.00494470500477</v>
      </c>
      <c r="F73" s="13">
        <f t="shared" si="6"/>
        <v>1.00169393697453</v>
      </c>
      <c r="G73" s="13">
        <f t="shared" si="6"/>
        <v>1</v>
      </c>
      <c r="H73" s="13">
        <f t="shared" si="6"/>
        <v>1</v>
      </c>
      <c r="I73" s="13">
        <f t="shared" si="6"/>
        <v>1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7"/>
        <v>1.34143776458637</v>
      </c>
      <c r="AZ73" s="13">
        <f t="shared" si="7"/>
        <v>1.2004859629589</v>
      </c>
      <c r="BA73" s="13">
        <f t="shared" si="7"/>
        <v>1.00791154346065</v>
      </c>
      <c r="BB73" s="13">
        <f t="shared" si="7"/>
        <v>1.00270232120525</v>
      </c>
      <c r="BC73" s="13">
        <f t="shared" si="7"/>
        <v>1</v>
      </c>
      <c r="BD73" s="13">
        <f t="shared" si="7"/>
        <v>1</v>
      </c>
      <c r="BE73" s="13">
        <f t="shared" si="7"/>
        <v>1</v>
      </c>
      <c r="BF73" s="13" t="str">
        <f t="shared" si="7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</row>
    <row r="74" ht="15" customHeight="1" outlineLevel="1" spans="2:85">
      <c r="B74" s="10">
        <v>202206</v>
      </c>
      <c r="C74" s="13">
        <f t="shared" si="6"/>
        <v>1.86633464233623</v>
      </c>
      <c r="D74" s="13">
        <f t="shared" si="6"/>
        <v>1.00947390192189</v>
      </c>
      <c r="E74" s="13">
        <f t="shared" si="6"/>
        <v>1.00073991318347</v>
      </c>
      <c r="F74" s="13">
        <f t="shared" si="6"/>
        <v>1</v>
      </c>
      <c r="G74" s="13">
        <f t="shared" si="6"/>
        <v>1</v>
      </c>
      <c r="H74" s="13">
        <f t="shared" si="6"/>
        <v>1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7"/>
        <v>1.86633477928714</v>
      </c>
      <c r="AZ74" s="13">
        <f t="shared" si="7"/>
        <v>1.01287391470405</v>
      </c>
      <c r="BA74" s="13">
        <f t="shared" si="7"/>
        <v>1.00117988706184</v>
      </c>
      <c r="BB74" s="13">
        <f t="shared" si="7"/>
        <v>1</v>
      </c>
      <c r="BC74" s="13">
        <f t="shared" si="7"/>
        <v>1</v>
      </c>
      <c r="BD74" s="13">
        <f t="shared" si="7"/>
        <v>1</v>
      </c>
      <c r="BE74" s="13" t="str">
        <f t="shared" si="7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</row>
    <row r="75" ht="15" customHeight="1" outlineLevel="1" spans="2:85">
      <c r="B75" s="10">
        <v>202209</v>
      </c>
      <c r="C75" s="13">
        <f t="shared" si="6"/>
        <v>1.80164901050921</v>
      </c>
      <c r="D75" s="13">
        <f t="shared" si="6"/>
        <v>1.00734325801117</v>
      </c>
      <c r="E75" s="13">
        <f t="shared" si="6"/>
        <v>1.00856394600597</v>
      </c>
      <c r="F75" s="13">
        <f t="shared" si="6"/>
        <v>1</v>
      </c>
      <c r="G75" s="13">
        <f t="shared" si="6"/>
        <v>1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7"/>
        <v>1.85977390033082</v>
      </c>
      <c r="AZ75" s="13">
        <f t="shared" si="7"/>
        <v>1.00893187894309</v>
      </c>
      <c r="BA75" s="13">
        <f t="shared" si="7"/>
        <v>1.00828322833043</v>
      </c>
      <c r="BB75" s="13">
        <f t="shared" si="7"/>
        <v>1</v>
      </c>
      <c r="BC75" s="13">
        <f t="shared" si="7"/>
        <v>1</v>
      </c>
      <c r="BD75" s="13" t="str">
        <f t="shared" si="7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</row>
    <row r="76" ht="15" customHeight="1" outlineLevel="1" spans="2:85">
      <c r="B76" s="10">
        <v>202212</v>
      </c>
      <c r="C76" s="13">
        <f t="shared" si="6"/>
        <v>1.32573371571081</v>
      </c>
      <c r="D76" s="13">
        <f t="shared" si="6"/>
        <v>1.01244929776805</v>
      </c>
      <c r="E76" s="13">
        <f t="shared" si="6"/>
        <v>1</v>
      </c>
      <c r="F76" s="13">
        <f t="shared" si="6"/>
        <v>1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7"/>
        <v>1.29081687955936</v>
      </c>
      <c r="AZ76" s="13">
        <f t="shared" si="7"/>
        <v>1.01098415317283</v>
      </c>
      <c r="BA76" s="13">
        <f t="shared" si="7"/>
        <v>1</v>
      </c>
      <c r="BB76" s="13">
        <f t="shared" si="7"/>
        <v>1</v>
      </c>
      <c r="BC76" s="13" t="str">
        <f t="shared" si="7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</row>
    <row r="77" ht="15" customHeight="1" outlineLevel="1" spans="2:85">
      <c r="B77" s="10">
        <v>202303</v>
      </c>
      <c r="C77" s="13">
        <f t="shared" si="6"/>
        <v>1.58630602526742</v>
      </c>
      <c r="D77" s="13">
        <f t="shared" si="6"/>
        <v>1.0015934913891</v>
      </c>
      <c r="E77" s="13">
        <f t="shared" si="6"/>
        <v>1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7"/>
        <v>1.59955522124517</v>
      </c>
      <c r="AZ77" s="13">
        <f t="shared" si="7"/>
        <v>1.00166056076461</v>
      </c>
      <c r="BA77" s="13">
        <f t="shared" si="7"/>
        <v>1</v>
      </c>
      <c r="BB77" s="13" t="str">
        <f t="shared" si="7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</row>
    <row r="78" ht="15" customHeight="1" outlineLevel="1" spans="2:85">
      <c r="B78" s="10">
        <v>202306</v>
      </c>
      <c r="C78" s="13">
        <f t="shared" si="6"/>
        <v>1.14171088044114</v>
      </c>
      <c r="D78" s="13">
        <f t="shared" si="6"/>
        <v>1.03736718507904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7"/>
        <v>1.14330891295521</v>
      </c>
      <c r="AZ78" s="13">
        <f t="shared" si="7"/>
        <v>1.03365662924154</v>
      </c>
      <c r="BA78" s="13" t="str">
        <f t="shared" si="7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</row>
    <row r="79" ht="15" customHeight="1" outlineLevel="1" spans="2:85">
      <c r="B79" s="10">
        <v>202309</v>
      </c>
      <c r="C79" s="13">
        <f t="shared" si="6"/>
        <v>1.23748813254891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7"/>
        <v>1.23833259419288</v>
      </c>
      <c r="AZ79" s="13" t="str">
        <f t="shared" si="7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</row>
    <row r="80" ht="15" customHeight="1" outlineLevel="1" spans="2:85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7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</row>
    <row r="81" ht="15" customHeight="1" outlineLevel="1" spans="2:85">
      <c r="B81" s="6" t="s">
        <v>27</v>
      </c>
      <c r="C81" s="13">
        <f>IFERROR(IF(COUNT(C46:C79)-2&lt;=0,0,(SUM(C46:C79)-MAX(C46:C79)-MIN(C46:C79))/(COUNT(C46:C79)-2)),0)</f>
        <v>1.91656228708891</v>
      </c>
      <c r="D81" s="13">
        <f>IFERROR(IF(COUNT(D46:D78)-2&lt;=0,0,(SUM(D46:D78)-MAX(D46:D78)-MIN(D46:D78))/(COUNT(D46:D78)-2)),0)</f>
        <v>1.05637373785379</v>
      </c>
      <c r="E81" s="13">
        <f>IFERROR(IF(COUNT(E46:E77)-2&lt;=0,0,(SUM(E46:E77)-MAX(E46:E77)-MIN(E46:E77))/(COUNT(E46:E77)-2)),0)</f>
        <v>0.987143224336611</v>
      </c>
      <c r="F81" s="13">
        <f>IFERROR(IF(COUNT(F46:F76)-2&lt;=0,0,(SUM(F46:F76)-MAX(F46:F76)-MIN(F46:F76))/(COUNT(F46:F76)-2)),0)</f>
        <v>0.968450249075518</v>
      </c>
      <c r="G81" s="13">
        <f>IFERROR(IF(COUNT(G46:G75)-2&lt;=0,0,(SUM(G46:G75)-MAX(G46:G75)-MIN(G46:G75))/(COUNT(G46:G75)-2)),0)</f>
        <v>0.965053523471725</v>
      </c>
      <c r="H81" s="13">
        <f>IFERROR(IF(COUNT(H46:H74)-2&lt;=0,0,(SUM(H46:H74)-MAX(H46:H74)-MIN(H46:H74))/(COUNT(H46:H74)-2)),0)</f>
        <v>0.963252860815539</v>
      </c>
      <c r="I81" s="13">
        <f>IFERROR(IF(COUNT(I46:I73)-2&lt;=0,0,(SUM(I46:I73)-MAX(I46:I73)-MIN(I46:I73))/(COUNT(I46:I73)-2)),0)</f>
        <v>0.961516409997364</v>
      </c>
      <c r="J81" s="13">
        <f>IFERROR(IF(COUNT(J46:J72)-2&lt;=0,0,(SUM(J46:J72)-MAX(J46:J72)-MIN(J46:J72))/(COUNT(J46:J72)-2)),0)</f>
        <v>0.959990883763418</v>
      </c>
      <c r="K81" s="13">
        <f>IFERROR(IF(COUNT(K46:K71)-2&lt;=0,0,(SUM(K46:K71)-MAX(K46:K71)-MIN(K46:K71))/(COUNT(K46:K71)-2)),0)</f>
        <v>0.958303389092015</v>
      </c>
      <c r="L81" s="13">
        <f>IFERROR(IF(COUNT(L46:L70)-2&lt;=0,0,(SUM(L46:L70)-MAX(L46:L70)-MIN(L46:L70))/(COUNT(L46:L70)-2)),0)</f>
        <v>0.956519140089564</v>
      </c>
      <c r="M81" s="13">
        <f>IFERROR(IF(COUNT(M46:M69)-2&lt;=0,0,(SUM(M46:M69)-MAX(M46:M69)-MIN(M46:M69))/(COUNT(M46:M69)-2)),0)</f>
        <v>0.954543429925071</v>
      </c>
      <c r="N81" s="13">
        <f>IFERROR(IF(COUNT(N46:N68)-2&lt;=0,0,(SUM(N46:N68)-MAX(N46:N68)-MIN(N46:N68))/(COUNT(N46:N68)-2)),0)</f>
        <v>0.952343424984436</v>
      </c>
      <c r="O81" s="13">
        <f>IFERROR(IF(COUNT(O46:O67)-2&lt;=0,0,(SUM(O46:O67)-MAX(O46:O67)-MIN(O46:O67))/(COUNT(O46:O67)-2)),0)</f>
        <v>0.95</v>
      </c>
      <c r="P81" s="13">
        <f>IFERROR(IF(COUNT(P46:P66)-2&lt;=0,0,(SUM(P46:P66)-MAX(P46:P66)-MIN(P46:P66))/(COUNT(P46:P66)-2)),0)</f>
        <v>0.947368421052632</v>
      </c>
      <c r="Q81" s="13">
        <f>IFERROR(IF(COUNT(Q46:Q65)-2&lt;=0,0,(SUM(Q46:Q65)-MAX(Q46:Q65)-MIN(Q46:Q65))/(COUNT(Q46:Q65)-2)),0)</f>
        <v>0.944444444444444</v>
      </c>
      <c r="R81" s="13">
        <f>IFERROR(IF(COUNT(R46:R64)-2&lt;=0,0,(SUM(R46:R64)-MAX(R46:R64)-MIN(R46:R64))/(COUNT(R46:R64)-2)),0)</f>
        <v>0.941176470588235</v>
      </c>
      <c r="S81" s="13">
        <f>IFERROR(IF(COUNT(S46:S63)-2&lt;=0,0,(SUM(S46:S63)-MAX(S46:S63)-MIN(S46:S63))/(COUNT(S46:S63)-2)),0)</f>
        <v>0.937499268627435</v>
      </c>
      <c r="T81" s="13">
        <f>IFERROR(IF(COUNT(T46:T62)-2&lt;=0,0,(SUM(T46:T62)-MAX(T46:T62)-MIN(T46:T62))/(COUNT(T46:T62)-2)),0)</f>
        <v>0.933333333333333</v>
      </c>
      <c r="U81" s="13">
        <f>IFERROR(IF(COUNT(U46:U61)-2&lt;=0,0,(SUM(U46:U61)-MAX(U46:U61)-MIN(U46:U61))/(COUNT(U46:U61)-2)),0)</f>
        <v>0.928571428571429</v>
      </c>
      <c r="V81" s="13">
        <f>IFERROR(IF(COUNT(V46:V60)-2&lt;=0,0,(SUM(V46:V60)-MAX(V46:V60)-MIN(V46:V60))/(COUNT(V46:V60)-2)),0)</f>
        <v>0.923076923076923</v>
      </c>
      <c r="W81" s="13">
        <f>IFERROR(IF(COUNT(W46:W59)-2&lt;=0,0,(SUM(W46:W59)-MAX(W46:W59)-MIN(W46:W59))/(COUNT(W46:W59)-2)),0)</f>
        <v>0.916666666666667</v>
      </c>
      <c r="X81" s="13">
        <f>IFERROR(IF(COUNT(X46:X58)-2&lt;=0,0,(SUM(X46:X58)-MAX(X46:X58)-MIN(X46:X58))/(COUNT(X46:X58)-2)),0)</f>
        <v>0.909090909090909</v>
      </c>
      <c r="Y81" s="13">
        <f>IFERROR(IF(COUNT(Y46:Y57)-2&lt;=0,0,(SUM(Y46:Y57)-MAX(Y46:Y57)-MIN(Y46:Y57))/(COUNT(Y46:Y57)-2)),0)</f>
        <v>0.9</v>
      </c>
      <c r="Z81" s="13">
        <f>IFERROR(IF(COUNT(Z46:Z56)-2&lt;=0,0,(SUM(Z46:Z56)-MAX(Z46:Z56)-MIN(Z46:Z56))/(COUNT(Z46:Z56)-2)),0)</f>
        <v>0.888888888888889</v>
      </c>
      <c r="AA81" s="13">
        <f>IFERROR(IF(COUNT(AA46:AA55)-2&lt;=0,0,(SUM(AA46:AA55)-MAX(AA46:AA55)-MIN(AA46:AA55))/(COUNT(AA46:AA55)-2)),0)</f>
        <v>0.875</v>
      </c>
      <c r="AB81" s="13">
        <f>IFERROR(IF(COUNT(AB46:AB54)-2&lt;=0,0,(SUM(AB46:AB54)-MAX(AB46:AB54)-MIN(AB46:AB54))/(COUNT(AB46:AB54)-2)),0)</f>
        <v>0.857142857142857</v>
      </c>
      <c r="AC81" s="13">
        <f>IFERROR(IF(COUNT(AC46:AC53)-2&lt;=0,0,(SUM(AC46:AC53)-MAX(AC46:AC53)-MIN(AC46:AC53))/(COUNT(AC46:AC53)-2)),0)</f>
        <v>0.833333333333333</v>
      </c>
      <c r="AD81" s="13">
        <f>IFERROR(IF(COUNT(AD46:AD52)-2&lt;=0,0,(SUM(AD46:AD52)-MAX(AD46:AD52)-MIN(AD46:AD52))/(COUNT(AD46:AD52)-2)),0)</f>
        <v>0.8</v>
      </c>
      <c r="AE81" s="13">
        <f>IFERROR(IF(COUNT(AE46:AE51)-2&lt;=0,0,(SUM(AE46:AE51)-MAX(AE46:AE51)-MIN(AE46:AE51))/(COUNT(AE46:AE51)-2)),0)</f>
        <v>0.75</v>
      </c>
      <c r="AF81" s="13">
        <f>IFERROR(IF(COUNT(AF46:AF50)-2&lt;=0,0,(SUM(AF46:AF50)-MAX(AF46:AF50)-MIN(AF46:AF50))/(COUNT(AF46:AF50)-2)),0)</f>
        <v>0.666666666666667</v>
      </c>
      <c r="AG81" s="13">
        <f>IFERROR(IF(COUNT(AG46:AG49)-2&lt;=0,0,(SUM(AG46:AG49)-MAX(AG46:AG49)-MIN(AG46:AG49))/(COUNT(AG46:AG49)-2)),0)</f>
        <v>0.5</v>
      </c>
      <c r="AH81" s="13">
        <f>IFERROR(IF(COUNT(AH46:AH48)-2&lt;=0,0,(SUM(AH46:AH48)-MAX(AH46:AH48)-MIN(AH46:AH48))/(COUNT(AH46:AH48)-2)),0)</f>
        <v>0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2.02664754620137</v>
      </c>
      <c r="AZ81" s="13">
        <f>IFERROR(IF(COUNT(AZ46:AZ78)-2&lt;=0,0,(SUM(AZ46:AZ78)-MAX(AZ46:AZ78)-MIN(AZ46:AZ78))/(COUNT(AZ46:AZ78)-2)),0)</f>
        <v>1.05786700302663</v>
      </c>
      <c r="BA81" s="13">
        <f>IFERROR(IF(COUNT(BA46:BA77)-2&lt;=0,0,(SUM(BA46:BA77)-MAX(BA46:BA77)-MIN(BA46:BA77))/(COUNT(BA46:BA77)-2)),0)</f>
        <v>0.990385859266619</v>
      </c>
      <c r="BB81" s="13">
        <f>IFERROR(IF(COUNT(BB46:BB76)-2&lt;=0,0,(SUM(BB46:BB76)-MAX(BB46:BB76)-MIN(BB46:BB76))/(COUNT(BB46:BB76)-2)),0)</f>
        <v>0.967637213991631</v>
      </c>
      <c r="BC81" s="13">
        <f>IFERROR(IF(COUNT(BC46:BC75)-2&lt;=0,0,(SUM(BC46:BC75)-MAX(BC46:BC75)-MIN(BC46:BC75))/(COUNT(BC46:BC75)-2)),0)</f>
        <v>0.960979023780379</v>
      </c>
      <c r="BD81" s="13">
        <f>IFERROR(IF(COUNT(BD46:BD74)-2&lt;=0,0,(SUM(BD46:BD74)-MAX(BD46:BD74)-MIN(BD46:BD74))/(COUNT(BD46:BD74)-2)),0)</f>
        <v>0.959043465189931</v>
      </c>
      <c r="BE81" s="13">
        <f>IFERROR(IF(COUNT(BE46:BE73)-2&lt;=0,0,(SUM(BE46:BE73)-MAX(BE46:BE73)-MIN(BE46:BE73))/(COUNT(BE46:BE73)-2)),0)</f>
        <v>0.95946069690209</v>
      </c>
      <c r="BF81" s="13">
        <f>IFERROR(IF(COUNT(BF46:BF72)-2&lt;=0,0,(SUM(BF46:BF72)-MAX(BF46:BF72)-MIN(BF46:BF72))/(COUNT(BF46:BF72)-2)),0)</f>
        <v>0.954400034749928</v>
      </c>
      <c r="BG81" s="13">
        <f>IFERROR(IF(COUNT(BG46:BG71)-2&lt;=0,0,(SUM(BG46:BG71)-MAX(BG46:BG71)-MIN(BG46:BG71))/(COUNT(BG46:BG71)-2)),0)</f>
        <v>0.948952893269508</v>
      </c>
      <c r="BH81" s="13">
        <f>IFERROR(IF(COUNT(BH46:BH70)-2&lt;=0,0,(SUM(BH46:BH70)-MAX(BH46:BH70)-MIN(BH46:BH70))/(COUNT(BH46:BH70)-2)),0)</f>
        <v>0.956517821599766</v>
      </c>
      <c r="BI81" s="13">
        <f>IFERROR(IF(COUNT(BI46:BI69)-2&lt;=0,0,(SUM(BI46:BI69)-MAX(BI46:BI69)-MIN(BI46:BI69))/(COUNT(BI46:BI69)-2)),0)</f>
        <v>0.954542226138363</v>
      </c>
      <c r="BJ81" s="13">
        <f>IFERROR(IF(COUNT(BJ46:BJ68)-2&lt;=0,0,(SUM(BJ46:BJ68)-MAX(BJ46:BJ68)-MIN(BJ46:BJ68))/(COUNT(BJ46:BJ68)-2)),0)</f>
        <v>0.952324128817907</v>
      </c>
      <c r="BK81" s="13">
        <f>IFERROR(IF(COUNT(BK46:BK67)-2&lt;=0,0,(SUM(BK46:BK67)-MAX(BK46:BK67)-MIN(BK46:BK67))/(COUNT(BK46:BK67)-2)),0)</f>
        <v>0.95</v>
      </c>
      <c r="BL81" s="13">
        <f>IFERROR(IF(COUNT(BL46:BL66)-2&lt;=0,0,(SUM(BL46:BL66)-MAX(BL46:BL66)-MIN(BL46:BL66))/(COUNT(BL46:BL66)-2)),0)</f>
        <v>0.947368421052632</v>
      </c>
      <c r="BM81" s="13">
        <f>IFERROR(IF(COUNT(BM46:BM65)-2&lt;=0,0,(SUM(BM46:BM65)-MAX(BM46:BM65)-MIN(BM46:BM65))/(COUNT(BM46:BM65)-2)),0)</f>
        <v>0.944444444444444</v>
      </c>
      <c r="BN81" s="13">
        <f>IFERROR(IF(COUNT(BN46:BN64)-2&lt;=0,0,(SUM(BN46:BN64)-MAX(BN46:BN64)-MIN(BN46:BN64))/(COUNT(BN46:BN64)-2)),0)</f>
        <v>0.941176470588235</v>
      </c>
      <c r="BO81" s="13">
        <f>IFERROR(IF(COUNT(BO46:BO63)-2&lt;=0,0,(SUM(BO46:BO63)-MAX(BO46:BO63)-MIN(BO46:BO63))/(COUNT(BO46:BO63)-2)),0)</f>
        <v>0.93749853839544</v>
      </c>
      <c r="BP81" s="13">
        <f>IFERROR(IF(COUNT(BP46:BP62)-2&lt;=0,0,(SUM(BP46:BP62)-MAX(BP46:BP62)-MIN(BP46:BP62))/(COUNT(BP46:BP62)-2)),0)</f>
        <v>0.933333333333333</v>
      </c>
      <c r="BQ81" s="13">
        <f>IFERROR(IF(COUNT(BQ46:BQ61)-2&lt;=0,0,(SUM(BQ46:BQ61)-MAX(BQ46:BQ61)-MIN(BQ46:BQ61))/(COUNT(BQ46:BQ61)-2)),0)</f>
        <v>0.928571428571429</v>
      </c>
      <c r="BR81" s="13">
        <f>IFERROR(IF(COUNT(BR46:BR60)-2&lt;=0,0,(SUM(BR46:BR60)-MAX(BR46:BR60)-MIN(BR46:BR60))/(COUNT(BR46:BR60)-2)),0)</f>
        <v>0.923076923076923</v>
      </c>
      <c r="BS81" s="13">
        <f>IFERROR(IF(COUNT(BS46:BS59)-2&lt;=0,0,(SUM(BS46:BS59)-MAX(BS46:BS59)-MIN(BS46:BS59))/(COUNT(BS46:BS59)-2)),0)</f>
        <v>0.916666666666667</v>
      </c>
      <c r="BT81" s="13">
        <f>IFERROR(IF(COUNT(BT46:BT58)-2&lt;=0,0,(SUM(BT46:BT58)-MAX(BT46:BT58)-MIN(BT46:BT58))/(COUNT(BT46:BT58)-2)),0)</f>
        <v>0.909090909090909</v>
      </c>
      <c r="BU81" s="13">
        <f>IFERROR(IF(COUNT(BU46:BU57)-2&lt;=0,0,(SUM(BU46:BU57)-MAX(BU46:BU57)-MIN(BU46:BU57))/(COUNT(BU46:BU57)-2)),0)</f>
        <v>0.9</v>
      </c>
      <c r="BV81" s="13">
        <f>IFERROR(IF(COUNT(BV46:BV56)-2&lt;=0,0,(SUM(BV46:BV56)-MAX(BV46:BV56)-MIN(BV46:BV56))/(COUNT(BV46:BV56)-2)),0)</f>
        <v>0.888888888888889</v>
      </c>
      <c r="BW81" s="13">
        <f>IFERROR(IF(COUNT(BW46:BW55)-2&lt;=0,0,(SUM(BW46:BW55)-MAX(BW46:BW55)-MIN(BW46:BW55))/(COUNT(BW46:BW55)-2)),0)</f>
        <v>0.875</v>
      </c>
      <c r="BX81" s="13">
        <f>IFERROR(IF(COUNT(BX46:BX54)-2&lt;=0,0,(SUM(BX46:BX54)-MAX(BX46:BX54)-MIN(BX46:BX54))/(COUNT(BX46:BX54)-2)),0)</f>
        <v>0.857142857142857</v>
      </c>
      <c r="BY81" s="13">
        <f>IFERROR(IF(COUNT(BY46:BY53)-2&lt;=0,0,(SUM(BY46:BY53)-MAX(BY46:BY53)-MIN(BY46:BY53))/(COUNT(BY46:BY53)-2)),0)</f>
        <v>0.833333333333333</v>
      </c>
      <c r="BZ81" s="13">
        <f>IFERROR(IF(COUNT(BZ46:BZ52)-2&lt;=0,0,(SUM(BZ46:BZ52)-MAX(BZ46:BZ52)-MIN(BZ46:BZ52))/(COUNT(BZ46:BZ52)-2)),0)</f>
        <v>0.8</v>
      </c>
      <c r="CA81" s="13">
        <f>IFERROR(IF(COUNT(CA46:CA51)-2&lt;=0,0,(SUM(CA46:CA51)-MAX(CA46:CA51)-MIN(CA46:CA51))/(COUNT(CA46:CA51)-2)),0)</f>
        <v>0.75</v>
      </c>
      <c r="CB81" s="13">
        <f>IFERROR(IF(COUNT(CB46:CB50)-2&lt;=0,0,(SUM(CB46:CB50)-MAX(CB46:CB50)-MIN(CB46:CB50))/(COUNT(CB46:CB50)-2)),0)</f>
        <v>0.666666666666667</v>
      </c>
      <c r="CC81" s="13">
        <f>IFERROR(IF(COUNT(CC46:CC49)-2&lt;=0,0,(SUM(CC46:CC49)-MAX(CC46:CC49)-MIN(CC46:CC49))/(COUNT(CC46:CC49)-2)),0)</f>
        <v>0.5</v>
      </c>
      <c r="CD81" s="13">
        <f>IFERROR(IF(COUNT(CD46:CD48)-2&lt;=0,0,(SUM(CD46:CD48)-MAX(CD46:CD48)-MIN(CD46:CD48))/(COUNT(CD46:CD48)-2)),0)</f>
        <v>0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</row>
    <row r="82" ht="15" customHeight="1" outlineLevel="1" spans="2:85">
      <c r="B82" s="6" t="s">
        <v>28</v>
      </c>
      <c r="C82" s="13">
        <f>IFERROR(SUM(D7:D40)/SUM(C7:C40),0)</f>
        <v>1.72115568313588</v>
      </c>
      <c r="D82" s="13">
        <f>IFERROR(SUM(E7:E39)/SUM(D7:D39),0)</f>
        <v>1.13434019707898</v>
      </c>
      <c r="E82" s="13">
        <f>IFERROR(SUM(F7:F38)/SUM(E7:E38),0)</f>
        <v>1.01887396088798</v>
      </c>
      <c r="F82" s="13">
        <f>IFERROR(SUM(G7:G37)/SUM(F7:F37),0)</f>
        <v>1.00455727381671</v>
      </c>
      <c r="G82" s="13">
        <f>IFERROR(SUM(H7:H36)/SUM(G7:G36),0)</f>
        <v>1.00192595491793</v>
      </c>
      <c r="H82" s="13">
        <f>IFERROR(SUM(I7:I35)/SUM(H7:H35),0)</f>
        <v>1.00057286559643</v>
      </c>
      <c r="I82" s="13">
        <f>IFERROR(SUM(J7:J34)/SUM(I7:I34),0)</f>
        <v>1.0000507801646</v>
      </c>
      <c r="J82" s="13">
        <f>IFERROR(SUM(K7:K33)/SUM(J7:J33),0)</f>
        <v>1.0000762631467</v>
      </c>
      <c r="K82" s="13">
        <f>IFERROR(SUM(L7:L32)/SUM(K7:K32),0)</f>
        <v>0.999985136433242</v>
      </c>
      <c r="L82" s="13">
        <f>IFERROR(SUM(M7:M31)/SUM(L7:L31),0)</f>
        <v>0.999997295804794</v>
      </c>
      <c r="M82" s="13">
        <f>IFERROR(SUM(N7:N30)/SUM(M7:M30),0)</f>
        <v>0.999990914117828</v>
      </c>
      <c r="N82" s="13">
        <f>IFERROR(SUM(O7:O29)/SUM(N7:N29),0)</f>
        <v>0.999954557785473</v>
      </c>
      <c r="O82" s="13">
        <f>IFERROR(SUM(P7:P28)/SUM(O7:O28),0)</f>
        <v>1</v>
      </c>
      <c r="P82" s="13">
        <f>IFERROR(SUM(Q7:Q27)/SUM(P7:P27),0)</f>
        <v>1</v>
      </c>
      <c r="Q82" s="13">
        <f>IFERROR(SUM(R7:R26)/SUM(Q7:Q26),0)</f>
        <v>1</v>
      </c>
      <c r="R82" s="13">
        <f>IFERROR(SUM(S7:S25)/SUM(R7:R25),0)</f>
        <v>1</v>
      </c>
      <c r="S82" s="13">
        <f>IFERROR(SUM(T7:T24)/SUM(S7:S24),0)</f>
        <v>0.999999079580474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0</v>
      </c>
      <c r="AJ82" s="13">
        <f>IFERROR(SUM(AK7:AK7)/SUM(AJ7:AJ7),0)</f>
        <v>0</v>
      </c>
      <c r="AK82" s="13" t="s">
        <v>25</v>
      </c>
      <c r="AX82" s="6" t="s">
        <v>28</v>
      </c>
      <c r="AY82" s="13">
        <f>IFERROR(SUM(AZ7:AZ40)/SUM(AY7:AY40),0)</f>
        <v>1.80576354454441</v>
      </c>
      <c r="AZ82" s="13">
        <f>IFERROR(SUM(BA7:BA39)/SUM(AZ7:AZ39),0)</f>
        <v>1.12688814458635</v>
      </c>
      <c r="BA82" s="13">
        <f>IFERROR(SUM(BB7:BB38)/SUM(BA7:BA38),0)</f>
        <v>1.02102537513507</v>
      </c>
      <c r="BB82" s="13">
        <f>IFERROR(SUM(BC7:BC37)/SUM(BB7:BB37),0)</f>
        <v>1.00366522078028</v>
      </c>
      <c r="BC82" s="13">
        <f>IFERROR(SUM(BD7:BD36)/SUM(BC7:BC36),0)</f>
        <v>1.00083707256079</v>
      </c>
      <c r="BD82" s="13">
        <f>IFERROR(SUM(BE7:BE35)/SUM(BD7:BD35),0)</f>
        <v>0.999354371300234</v>
      </c>
      <c r="BE82" s="13">
        <f>IFERROR(SUM(BF7:BF34)/SUM(BE7:BE34),0)</f>
        <v>0.998870856064201</v>
      </c>
      <c r="BF82" s="13">
        <f>IFERROR(SUM(BG7:BG33)/SUM(BF7:BF33),0)</f>
        <v>0.998843269035428</v>
      </c>
      <c r="BG82" s="13">
        <f>IFERROR(SUM(BH7:BH32)/SUM(BG7:BG32),0)</f>
        <v>0.9986535605992</v>
      </c>
      <c r="BH82" s="13">
        <f>IFERROR(SUM(BI7:BI31)/SUM(BH7:BH31),0)</f>
        <v>0.999996212537667</v>
      </c>
      <c r="BI82" s="13">
        <f>IFERROR(SUM(BJ7:BJ30)/SUM(BI7:BI30),0)</f>
        <v>0.999987305587205</v>
      </c>
      <c r="BJ82" s="13">
        <f>IFERROR(SUM(BK7:BK29)/SUM(BJ7:BJ29),0)</f>
        <v>0.999936736404861</v>
      </c>
      <c r="BK82" s="13">
        <f>IFERROR(SUM(BL7:BL28)/SUM(BK7:BK28),0)</f>
        <v>1</v>
      </c>
      <c r="BL82" s="13">
        <f>IFERROR(SUM(BM7:BM27)/SUM(BL7:BL27),0)</f>
        <v>1</v>
      </c>
      <c r="BM82" s="13">
        <f>IFERROR(SUM(BN7:BN26)/SUM(BM7:BM26),0)</f>
        <v>1</v>
      </c>
      <c r="BN82" s="13">
        <f>IFERROR(SUM(BO7:BO25)/SUM(BN7:BN25),0)</f>
        <v>1</v>
      </c>
      <c r="BO82" s="13">
        <f>IFERROR(SUM(BP7:BP24)/SUM(BO7:BO24),0)</f>
        <v>0.9999985566938</v>
      </c>
      <c r="BP82" s="13">
        <f>IFERROR(SUM(BQ7:BQ23)/SUM(BP7:BP23),0)</f>
        <v>1</v>
      </c>
      <c r="BQ82" s="13">
        <f>IFERROR(SUM(BR7:BR22)/SUM(BQ7:BQ22),0)</f>
        <v>1</v>
      </c>
      <c r="BR82" s="13">
        <f>IFERROR(SUM(BS7:BS21)/SUM(BR7:BR21),0)</f>
        <v>1</v>
      </c>
      <c r="BS82" s="13">
        <f>IFERROR(SUM(BT7:BT20)/SUM(BS7:BS20),0)</f>
        <v>1</v>
      </c>
      <c r="BT82" s="13">
        <f>IFERROR(SUM(BU7:BU19)/SUM(BT7:BT19),0)</f>
        <v>1</v>
      </c>
      <c r="BU82" s="13">
        <f>IFERROR(SUM(BV7:BV18)/SUM(BU7:BU18),0)</f>
        <v>1</v>
      </c>
      <c r="BV82" s="13">
        <f>IFERROR(SUM(BW7:BW17)/SUM(BV7:BV17),0)</f>
        <v>1</v>
      </c>
      <c r="BW82" s="13">
        <f>IFERROR(SUM(BX7:BX16)/SUM(BW7:BW16),0)</f>
        <v>1</v>
      </c>
      <c r="BX82" s="13">
        <f>IFERROR(SUM(BY7:BY15)/SUM(BX7:BX15),0)</f>
        <v>1</v>
      </c>
      <c r="BY82" s="13">
        <f>IFERROR(SUM(BZ7:BZ14)/SUM(BY7:BY14),0)</f>
        <v>1</v>
      </c>
      <c r="BZ82" s="13">
        <f>IFERROR(SUM(CA7:CA13)/SUM(BZ7:BZ13),0)</f>
        <v>1</v>
      </c>
      <c r="CA82" s="13">
        <f>IFERROR(SUM(CB7:CB12)/SUM(CA7:CA12),0)</f>
        <v>1</v>
      </c>
      <c r="CB82" s="13">
        <f>IFERROR(SUM(CC7:CC11)/SUM(CB7:CB11),0)</f>
        <v>1</v>
      </c>
      <c r="CC82" s="13">
        <f>IFERROR(SUM(CD7:CD10)/SUM(CC7:CC10),0)</f>
        <v>1</v>
      </c>
      <c r="CD82" s="13">
        <f>IFERROR(SUM(CE7:CE9)/SUM(CD7:CD9),0)</f>
        <v>1</v>
      </c>
      <c r="CE82" s="13">
        <f>IFERROR(SUM(CF7:CF8)/SUM(CE7:CE8),0)</f>
        <v>0</v>
      </c>
      <c r="CF82" s="13">
        <f>IFERROR(SUM(CG7:CG7)/SUM(CF7:CF7),0)</f>
        <v>0</v>
      </c>
      <c r="CG82" s="13" t="s">
        <v>25</v>
      </c>
    </row>
    <row r="83" ht="15" customHeight="1" outlineLevel="1" spans="2:85">
      <c r="B83" s="6" t="s">
        <v>29</v>
      </c>
      <c r="C83" s="13">
        <f>IFERROR(SUM(D39:D40)/SUM(C39:C40),0)</f>
        <v>1.19196201480217</v>
      </c>
      <c r="D83" s="13">
        <f>IFERROR(SUM(E38:E39)/SUM(D38:D39),0)</f>
        <v>1.01812744455329</v>
      </c>
      <c r="E83" s="13">
        <f>IFERROR(SUM(F37:F38)/SUM(E37:E38),0)</f>
        <v>1</v>
      </c>
      <c r="F83" s="13">
        <f>IFERROR(SUM(G36:G37)/SUM(F36:F37),0)</f>
        <v>1</v>
      </c>
      <c r="G83" s="13">
        <f>IFERROR(SUM(H35:H36)/SUM(G35:G36),0)</f>
        <v>1</v>
      </c>
      <c r="H83" s="13">
        <f>IFERROR(SUM(I34:I35)/SUM(H34:H35),0)</f>
        <v>1</v>
      </c>
      <c r="I83" s="13">
        <f>IFERROR(SUM(J33:J34)/SUM(I33:I34),0)</f>
        <v>1.00000004393896</v>
      </c>
      <c r="J83" s="13">
        <f>IFERROR(SUM(K32:K33)/SUM(J32:J33),0)</f>
        <v>0.999948998522255</v>
      </c>
      <c r="K83" s="13">
        <f>IFERROR(SUM(L31:L32)/SUM(K31:K32),0)</f>
        <v>1</v>
      </c>
      <c r="L83" s="13">
        <f>IFERROR(SUM(M30:M31)/SUM(L30:L31),0)</f>
        <v>0.999964389505958</v>
      </c>
      <c r="M83" s="13">
        <f>IFERROR(SUM(N29:N30)/SUM(M29:M30),0)</f>
        <v>1</v>
      </c>
      <c r="N83" s="13">
        <f>IFERROR(SUM(O28:O29)/SUM(N28:N29),0)</f>
        <v>0.999832703321212</v>
      </c>
      <c r="O83" s="13">
        <f>IFERROR(SUM(P27:P28)/SUM(O27:O28),0)</f>
        <v>1</v>
      </c>
      <c r="P83" s="13">
        <f>IFERROR(SUM(Q26:Q27)/SUM(P26:P27),0)</f>
        <v>1</v>
      </c>
      <c r="Q83" s="13">
        <f>IFERROR(SUM(R25:R26)/SUM(Q25:Q26),0)</f>
        <v>1</v>
      </c>
      <c r="R83" s="13">
        <f>IFERROR(SUM(S24:S25)/SUM(R24:R25),0)</f>
        <v>1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0</v>
      </c>
      <c r="AJ83" s="13">
        <f>IFERROR(SUM(AK7:AK7)/SUM(AJ7:AJ7),0)</f>
        <v>0</v>
      </c>
      <c r="AK83" s="13" t="s">
        <v>25</v>
      </c>
      <c r="AX83" s="6" t="s">
        <v>29</v>
      </c>
      <c r="AY83" s="13">
        <f>IFERROR(SUM(AZ39:AZ40)/SUM(AY39:AY40),0)</f>
        <v>1.19284055096687</v>
      </c>
      <c r="AZ83" s="13">
        <f>IFERROR(SUM(BA38:BA39)/SUM(AZ38:AZ39),0)</f>
        <v>1.01686407810121</v>
      </c>
      <c r="BA83" s="13">
        <f>IFERROR(SUM(BB37:BB38)/SUM(BA37:BA38),0)</f>
        <v>1</v>
      </c>
      <c r="BB83" s="13">
        <f>IFERROR(SUM(BC36:BC37)/SUM(BB36:BB37),0)</f>
        <v>1</v>
      </c>
      <c r="BC83" s="13">
        <f>IFERROR(SUM(BD35:BD36)/SUM(BC35:BC36),0)</f>
        <v>1</v>
      </c>
      <c r="BD83" s="13">
        <f>IFERROR(SUM(BE34:BE35)/SUM(BD34:BD35),0)</f>
        <v>1</v>
      </c>
      <c r="BE83" s="13">
        <f>IFERROR(SUM(BF33:BF34)/SUM(BE33:BE34),0)</f>
        <v>1.00000004351968</v>
      </c>
      <c r="BF83" s="13">
        <f>IFERROR(SUM(BG32:BG33)/SUM(BF32:BF33),0)</f>
        <v>0.999949687020847</v>
      </c>
      <c r="BG83" s="13">
        <f>IFERROR(SUM(BH31:BH32)/SUM(BG31:BG32),0)</f>
        <v>0.999967109913624</v>
      </c>
      <c r="BH83" s="13">
        <f>IFERROR(SUM(BI30:BI31)/SUM(BH30:BH31),0)</f>
        <v>0.999946168460457</v>
      </c>
      <c r="BI83" s="13">
        <f>IFERROR(SUM(BJ29:BJ30)/SUM(BI29:BI30),0)</f>
        <v>1</v>
      </c>
      <c r="BJ83" s="13">
        <f>IFERROR(SUM(BK28:BK29)/SUM(BJ28:BJ29),0)</f>
        <v>0.999736201240347</v>
      </c>
      <c r="BK83" s="13">
        <f>IFERROR(SUM(BL27:BL28)/SUM(BK27:BK28),0)</f>
        <v>1</v>
      </c>
      <c r="BL83" s="13">
        <f>IFERROR(SUM(BM26:BM27)/SUM(BL26:BL27),0)</f>
        <v>1</v>
      </c>
      <c r="BM83" s="13">
        <f>IFERROR(SUM(BN25:BN26)/SUM(BM25:BM26),0)</f>
        <v>1</v>
      </c>
      <c r="BN83" s="13">
        <f>IFERROR(SUM(BO24:BO25)/SUM(BN24:BN25),0)</f>
        <v>1</v>
      </c>
      <c r="BO83" s="13">
        <f>IFERROR(SUM(BP23:BP24)/SUM(BO23:BO24),0)</f>
        <v>1</v>
      </c>
      <c r="BP83" s="13">
        <f>IFERROR(SUM(BQ22:BQ23)/SUM(BP22:BP23),0)</f>
        <v>1</v>
      </c>
      <c r="BQ83" s="13">
        <f>IFERROR(SUM(BR21:BR22)/SUM(BQ21:BQ22),0)</f>
        <v>1</v>
      </c>
      <c r="BR83" s="13">
        <f>IFERROR(SUM(BS20:BS21)/SUM(BR20:BR21),0)</f>
        <v>1</v>
      </c>
      <c r="BS83" s="13">
        <f>IFERROR(SUM(BT19:BT20)/SUM(BS19:BS20),0)</f>
        <v>1</v>
      </c>
      <c r="BT83" s="13">
        <f>IFERROR(SUM(BU18:BU19)/SUM(BT18:BT19),0)</f>
        <v>1</v>
      </c>
      <c r="BU83" s="13">
        <f>IFERROR(SUM(BV17:BV18)/SUM(BU17:BU18),0)</f>
        <v>1</v>
      </c>
      <c r="BV83" s="13">
        <f>IFERROR(SUM(BW16:BW17)/SUM(BV16:BV17),0)</f>
        <v>1</v>
      </c>
      <c r="BW83" s="13">
        <f>IFERROR(SUM(BX15:BX16)/SUM(BW15:BW16),0)</f>
        <v>1</v>
      </c>
      <c r="BX83" s="13">
        <f>IFERROR(SUM(BY14:BY15)/SUM(BX14:BX15),0)</f>
        <v>1</v>
      </c>
      <c r="BY83" s="13">
        <f>IFERROR(SUM(BZ13:BZ14)/SUM(BY13:BY14),0)</f>
        <v>1</v>
      </c>
      <c r="BZ83" s="13">
        <f>IFERROR(SUM(CA12:CA13)/SUM(BZ12:BZ13),0)</f>
        <v>1</v>
      </c>
      <c r="CA83" s="13">
        <f>IFERROR(SUM(CB11:CB12)/SUM(CA11:CA12),0)</f>
        <v>1</v>
      </c>
      <c r="CB83" s="13">
        <f>IFERROR(SUM(CC10:CC11)/SUM(CB10:CB11),0)</f>
        <v>1</v>
      </c>
      <c r="CC83" s="13">
        <f>IFERROR(SUM(CD9:CD10)/SUM(CC9:CC10),0)</f>
        <v>1</v>
      </c>
      <c r="CD83" s="13">
        <f>IFERROR(SUM(CE8:CE9)/SUM(CD8:CD9),0)</f>
        <v>1</v>
      </c>
      <c r="CE83" s="13">
        <f>IFERROR(SUM(CF7:CF8)/SUM(CE7:CE8),0)</f>
        <v>0</v>
      </c>
      <c r="CF83" s="13">
        <f>IFERROR(SUM(CG7:CG7)/SUM(CF7:CF7),0)</f>
        <v>0</v>
      </c>
      <c r="CG83" s="13" t="s">
        <v>25</v>
      </c>
    </row>
    <row r="84" ht="15" customHeight="1" outlineLevel="1" spans="2:85">
      <c r="B84" s="6" t="s">
        <v>30</v>
      </c>
      <c r="C84" s="13">
        <f>IFERROR(AVERAGE(C77:C79),0)</f>
        <v>1.32183501275249</v>
      </c>
      <c r="D84" s="13">
        <f>IFERROR(AVERAGE(D76:D78),0)</f>
        <v>1.01713665807873</v>
      </c>
      <c r="E84" s="13">
        <f>IFERROR(AVERAGE(E75:E77),0)</f>
        <v>1.00285464866866</v>
      </c>
      <c r="F84" s="13">
        <f>IFERROR(AVERAGE(F74:F76),0)</f>
        <v>1</v>
      </c>
      <c r="G84" s="13">
        <f>IFERROR(AVERAGE(G73:G75),0)</f>
        <v>1</v>
      </c>
      <c r="H84" s="13">
        <f>IFERROR(AVERAGE(H72:H74),0)</f>
        <v>1</v>
      </c>
      <c r="I84" s="13">
        <f>IFERROR(AVERAGE(I71:I73),0)</f>
        <v>0.999808886643818</v>
      </c>
      <c r="J84" s="13">
        <f>IFERROR(AVERAGE(J70:J72),0)</f>
        <v>0.999924031361819</v>
      </c>
      <c r="K84" s="13">
        <f>IFERROR(AVERAGE(K69:K71),0)</f>
        <v>0.999918710374698</v>
      </c>
      <c r="L84" s="13">
        <f>IFERROR(AVERAGE(L68:L70),0)</f>
        <v>0.999980074019989</v>
      </c>
      <c r="M84" s="13">
        <f>IFERROR(AVERAGE(M67:M69),0)</f>
        <v>0.999985152783851</v>
      </c>
      <c r="N84" s="13">
        <f>IFERROR(AVERAGE(N66:N68),0)</f>
        <v>0.999737308224387</v>
      </c>
      <c r="O84" s="13">
        <f>IFERROR(AVERAGE(O65:O67),0)</f>
        <v>1</v>
      </c>
      <c r="P84" s="13">
        <f>IFERROR(AVERAGE(P64:P66),0)</f>
        <v>1</v>
      </c>
      <c r="Q84" s="13">
        <f>IFERROR(AVERAGE(Q63:Q65),0)</f>
        <v>1</v>
      </c>
      <c r="R84" s="13">
        <f>IFERROR(AVERAGE(R62:R64),0)</f>
        <v>1</v>
      </c>
      <c r="S84" s="13">
        <f>IFERROR(AVERAGE(S61:S63),0)</f>
        <v>0.999996099346321</v>
      </c>
      <c r="T84" s="13">
        <f>IFERROR(AVERAGE(T60:T62),0)</f>
        <v>1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0.666666666666667</v>
      </c>
      <c r="AH84" s="13">
        <f>IFERROR(AVERAGE(AH46:AH48),0)</f>
        <v>0.333333333333333</v>
      </c>
      <c r="AI84" s="13">
        <f>IFERROR(AVERAGE(AI46:AI47),0)</f>
        <v>0</v>
      </c>
      <c r="AJ84" s="13">
        <f>IFERROR(AVERAGE(AJ46:AJ46),0)</f>
        <v>0</v>
      </c>
      <c r="AK84" s="13" t="s">
        <v>25</v>
      </c>
      <c r="AX84" s="6" t="s">
        <v>30</v>
      </c>
      <c r="AY84" s="13">
        <f>IFERROR(AVERAGE(AY77:AY79),0)</f>
        <v>1.32706557613108</v>
      </c>
      <c r="AZ84" s="13">
        <f>IFERROR(AVERAGE(AZ76:AZ78),0)</f>
        <v>1.01543378105966</v>
      </c>
      <c r="BA84" s="13">
        <f>IFERROR(AVERAGE(BA75:BA77),0)</f>
        <v>1.00276107611014</v>
      </c>
      <c r="BB84" s="13">
        <f>IFERROR(AVERAGE(BB74:BB76),0)</f>
        <v>1</v>
      </c>
      <c r="BC84" s="13">
        <f>IFERROR(AVERAGE(BC73:BC75),0)</f>
        <v>1</v>
      </c>
      <c r="BD84" s="13">
        <f>IFERROR(AVERAGE(BD72:BD74),0)</f>
        <v>1</v>
      </c>
      <c r="BE84" s="13">
        <f>IFERROR(AVERAGE(BE71:BE73),0)</f>
        <v>0.999697178806609</v>
      </c>
      <c r="BF84" s="13">
        <f>IFERROR(AVERAGE(BF70:BF72),0)</f>
        <v>0.999899176189273</v>
      </c>
      <c r="BG84" s="13">
        <f>IFERROR(AVERAGE(BG69:BG71),0)</f>
        <v>0.999861174119791</v>
      </c>
      <c r="BH84" s="13">
        <f>IFERROR(AVERAGE(BH68:BH70),0)</f>
        <v>0.999969965598202</v>
      </c>
      <c r="BI84" s="13">
        <f>IFERROR(AVERAGE(BI67:BI69),0)</f>
        <v>0.999976325014663</v>
      </c>
      <c r="BJ84" s="13">
        <f>IFERROR(AVERAGE(BJ66:BJ68),0)</f>
        <v>0.99960223505868</v>
      </c>
      <c r="BK84" s="13">
        <f>IFERROR(AVERAGE(BK65:BK67),0)</f>
        <v>1</v>
      </c>
      <c r="BL84" s="13">
        <f>IFERROR(AVERAGE(BL64:BL66),0)</f>
        <v>1</v>
      </c>
      <c r="BM84" s="13">
        <f>IFERROR(AVERAGE(BM63:BM65),0)</f>
        <v>1</v>
      </c>
      <c r="BN84" s="13">
        <f>IFERROR(AVERAGE(BN62:BN64),0)</f>
        <v>1</v>
      </c>
      <c r="BO84" s="13">
        <f>IFERROR(AVERAGE(BO61:BO63),0)</f>
        <v>0.999992204775679</v>
      </c>
      <c r="BP84" s="13">
        <f>IFERROR(AVERAGE(BP60:BP62),0)</f>
        <v>1</v>
      </c>
      <c r="BQ84" s="13">
        <f>IFERROR(AVERAGE(BQ59:BQ61),0)</f>
        <v>1</v>
      </c>
      <c r="BR84" s="13">
        <f>IFERROR(AVERAGE(BR58:BR60),0)</f>
        <v>1</v>
      </c>
      <c r="BS84" s="13">
        <f>IFERROR(AVERAGE(BS57:BS59),0)</f>
        <v>1</v>
      </c>
      <c r="BT84" s="13">
        <f>IFERROR(AVERAGE(BT56:BT58),0)</f>
        <v>1</v>
      </c>
      <c r="BU84" s="13">
        <f>IFERROR(AVERAGE(BU55:BU57),0)</f>
        <v>1</v>
      </c>
      <c r="BV84" s="13">
        <f>IFERROR(AVERAGE(BV54:BV56),0)</f>
        <v>1</v>
      </c>
      <c r="BW84" s="13">
        <f>IFERROR(AVERAGE(BW53:BW55),0)</f>
        <v>1</v>
      </c>
      <c r="BX84" s="13">
        <f>IFERROR(AVERAGE(BX52:BX54),0)</f>
        <v>1</v>
      </c>
      <c r="BY84" s="13">
        <f>IFERROR(AVERAGE(BY51:BY53),0)</f>
        <v>1</v>
      </c>
      <c r="BZ84" s="13">
        <f>IFERROR(AVERAGE(BZ50:BZ52),0)</f>
        <v>1</v>
      </c>
      <c r="CA84" s="13">
        <f>IFERROR(AVERAGE(CA49:CA51),0)</f>
        <v>1</v>
      </c>
      <c r="CB84" s="13">
        <f>IFERROR(AVERAGE(CB48:CB50),0)</f>
        <v>1</v>
      </c>
      <c r="CC84" s="13">
        <f>IFERROR(AVERAGE(CC47:CC49),0)</f>
        <v>0.666666666666667</v>
      </c>
      <c r="CD84" s="13">
        <f>IFERROR(AVERAGE(CD46:CD48),0)</f>
        <v>0.333333333333333</v>
      </c>
      <c r="CE84" s="13">
        <f>IFERROR(AVERAGE(CE46:CE47),0)</f>
        <v>0</v>
      </c>
      <c r="CF84" s="13">
        <f>IFERROR(AVERAGE(CF46:CF46),0)</f>
        <v>0</v>
      </c>
      <c r="CG84" s="13" t="s">
        <v>25</v>
      </c>
    </row>
    <row r="85" ht="15" customHeight="1" outlineLevel="1" spans="2:85">
      <c r="B85" s="6" t="s">
        <v>31</v>
      </c>
      <c r="C85" s="13">
        <f>IFERROR(SUM(D38:D40)/SUM(C38:C40),0)</f>
        <v>1.30424852249188</v>
      </c>
      <c r="D85" s="13">
        <f>IFERROR(SUM(E37:E39)/SUM(D37:D39),0)</f>
        <v>1.01632373415455</v>
      </c>
      <c r="E85" s="13">
        <f>IFERROR(SUM(F36:F38)/SUM(E36:E38),0)</f>
        <v>1.00281931813214</v>
      </c>
      <c r="F85" s="13">
        <f>IFERROR(SUM(G35:G37)/SUM(F35:F37),0)</f>
        <v>1</v>
      </c>
      <c r="G85" s="13">
        <f>IFERROR(SUM(H34:H36)/SUM(G34:G36),0)</f>
        <v>1</v>
      </c>
      <c r="H85" s="13">
        <f>IFERROR(SUM(I33:I35)/SUM(H33:H35),0)</f>
        <v>1</v>
      </c>
      <c r="I85" s="13">
        <f>IFERROR(SUM(J32:J34)/SUM(I32:I34),0)</f>
        <v>0.999782098982597</v>
      </c>
      <c r="J85" s="13">
        <f>IFERROR(SUM(K31:K33)/SUM(J31:J33),0)</f>
        <v>0.999927764881847</v>
      </c>
      <c r="K85" s="13">
        <f>IFERROR(SUM(L30:L32)/SUM(K30:K32),0)</f>
        <v>0.999922087376271</v>
      </c>
      <c r="L85" s="13">
        <f>IFERROR(SUM(M29:M31)/SUM(L29:L31),0)</f>
        <v>0.999979073122781</v>
      </c>
      <c r="M85" s="13">
        <f>IFERROR(SUM(N28:N30)/SUM(M28:M30),0)</f>
        <v>0.999970271093852</v>
      </c>
      <c r="N85" s="13">
        <f>IFERROR(SUM(O27:O29)/SUM(N27:N29),0)</f>
        <v>0.999863983028754</v>
      </c>
      <c r="O85" s="13">
        <f>IFERROR(SUM(P26:P28)/SUM(O26:O28),0)</f>
        <v>1</v>
      </c>
      <c r="P85" s="13">
        <f>IFERROR(SUM(Q25:Q27)/SUM(P25:P27),0)</f>
        <v>1</v>
      </c>
      <c r="Q85" s="13">
        <f>IFERROR(SUM(R24:R26)/SUM(Q24:Q26),0)</f>
        <v>1</v>
      </c>
      <c r="R85" s="13">
        <f>IFERROR(SUM(S23:S25)/SUM(R23:R25),0)</f>
        <v>1</v>
      </c>
      <c r="S85" s="13">
        <f>IFERROR(SUM(T22:T24)/SUM(S22:S24),0)</f>
        <v>0.999998336179275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0</v>
      </c>
      <c r="AJ85" s="13">
        <f>IFERROR(SUM(AK7:AK7)/SUM(AJ7:AJ7),0)</f>
        <v>0</v>
      </c>
      <c r="AK85" s="13" t="s">
        <v>25</v>
      </c>
      <c r="AX85" s="6" t="s">
        <v>31</v>
      </c>
      <c r="AY85" s="13">
        <f>IFERROR(SUM(AZ38:AZ40)/SUM(AY38:AY40),0)</f>
        <v>1.30439714019127</v>
      </c>
      <c r="AZ85" s="13">
        <f>IFERROR(SUM(BA37:BA39)/SUM(AZ37:AZ39),0)</f>
        <v>1.01493627142223</v>
      </c>
      <c r="BA85" s="13">
        <f>IFERROR(SUM(BB36:BB38)/SUM(BA36:BA38),0)</f>
        <v>1.00262921387199</v>
      </c>
      <c r="BB85" s="13">
        <f>IFERROR(SUM(BC35:BC37)/SUM(BB35:BB37),0)</f>
        <v>1</v>
      </c>
      <c r="BC85" s="13">
        <f>IFERROR(SUM(BD34:BD36)/SUM(BC34:BC36),0)</f>
        <v>1</v>
      </c>
      <c r="BD85" s="13">
        <f>IFERROR(SUM(BE33:BE35)/SUM(BD33:BD35),0)</f>
        <v>1</v>
      </c>
      <c r="BE85" s="13">
        <f>IFERROR(SUM(BF32:BF34)/SUM(BE32:BE34),0)</f>
        <v>0.999654697548055</v>
      </c>
      <c r="BF85" s="13">
        <f>IFERROR(SUM(BG31:BG33)/SUM(BF31:BF33),0)</f>
        <v>0.999910178670301</v>
      </c>
      <c r="BG85" s="13">
        <f>IFERROR(SUM(BH30:BH32)/SUM(BG30:BG32),0)</f>
        <v>0.999857526932494</v>
      </c>
      <c r="BH85" s="13">
        <f>IFERROR(SUM(BI29:BI31)/SUM(BH29:BH31),0)</f>
        <v>0.999968343596268</v>
      </c>
      <c r="BI85" s="13">
        <f>IFERROR(SUM(BJ28:BJ30)/SUM(BI28:BI30),0)</f>
        <v>0.999953450856784</v>
      </c>
      <c r="BJ85" s="13">
        <f>IFERROR(SUM(BK27:BK29)/SUM(BJ27:BJ29),0)</f>
        <v>0.999786594988981</v>
      </c>
      <c r="BK85" s="13">
        <f>IFERROR(SUM(BL26:BL28)/SUM(BK26:BK28),0)</f>
        <v>1</v>
      </c>
      <c r="BL85" s="13">
        <f>IFERROR(SUM(BM25:BM27)/SUM(BL25:BL27),0)</f>
        <v>1</v>
      </c>
      <c r="BM85" s="13">
        <f>IFERROR(SUM(BN24:BN26)/SUM(BM24:BM26),0)</f>
        <v>1</v>
      </c>
      <c r="BN85" s="13">
        <f>IFERROR(SUM(BO23:BO25)/SUM(BN23:BN25),0)</f>
        <v>1</v>
      </c>
      <c r="BO85" s="13">
        <f>IFERROR(SUM(BP22:BP24)/SUM(BO22:BO24),0)</f>
        <v>0.999996966125682</v>
      </c>
      <c r="BP85" s="13">
        <f>IFERROR(SUM(BQ21:BQ23)/SUM(BP21:BP23),0)</f>
        <v>1</v>
      </c>
      <c r="BQ85" s="13">
        <f>IFERROR(SUM(BR20:BR22)/SUM(BQ20:BQ22),0)</f>
        <v>1</v>
      </c>
      <c r="BR85" s="13">
        <f>IFERROR(SUM(BS19:BS21)/SUM(BR19:BR21),0)</f>
        <v>1</v>
      </c>
      <c r="BS85" s="13">
        <f>IFERROR(SUM(BT18:BT20)/SUM(BS18:BS20),0)</f>
        <v>1</v>
      </c>
      <c r="BT85" s="13">
        <f>IFERROR(SUM(BU17:BU19)/SUM(BT17:BT19),0)</f>
        <v>1</v>
      </c>
      <c r="BU85" s="13">
        <f>IFERROR(SUM(BV16:BV18)/SUM(BU16:BU18),0)</f>
        <v>1</v>
      </c>
      <c r="BV85" s="13">
        <f>IFERROR(SUM(BW15:BW17)/SUM(BV15:BV17),0)</f>
        <v>1</v>
      </c>
      <c r="BW85" s="13">
        <f>IFERROR(SUM(BX14:BX16)/SUM(BW14:BW16),0)</f>
        <v>1</v>
      </c>
      <c r="BX85" s="13">
        <f>IFERROR(SUM(BY13:BY15)/SUM(BX13:BX15),0)</f>
        <v>1</v>
      </c>
      <c r="BY85" s="13">
        <f>IFERROR(SUM(BZ12:BZ14)/SUM(BY12:BY14),0)</f>
        <v>1</v>
      </c>
      <c r="BZ85" s="13">
        <f>IFERROR(SUM(CA11:CA13)/SUM(BZ11:BZ13),0)</f>
        <v>1</v>
      </c>
      <c r="CA85" s="13">
        <f>IFERROR(SUM(CB10:CB12)/SUM(CA10:CA12),0)</f>
        <v>1</v>
      </c>
      <c r="CB85" s="13">
        <f>IFERROR(SUM(CC9:CC11)/SUM(CB9:CB11),0)</f>
        <v>1</v>
      </c>
      <c r="CC85" s="13">
        <f>IFERROR(SUM(CD8:CD10)/SUM(CC8:CC10),0)</f>
        <v>1</v>
      </c>
      <c r="CD85" s="13">
        <f>IFERROR(SUM(CE7:CE9)/SUM(CD7:CD9),0)</f>
        <v>1</v>
      </c>
      <c r="CE85" s="13">
        <f>IFERROR(SUM(CF7:CF8)/SUM(CE7:CE8),0)</f>
        <v>0</v>
      </c>
      <c r="CF85" s="13">
        <f>IFERROR(SUM(CG7:CG7)/SUM(CF7:CF7),0)</f>
        <v>0</v>
      </c>
      <c r="CG85" s="13" t="s">
        <v>25</v>
      </c>
    </row>
    <row r="86" ht="15" customHeight="1" outlineLevel="1" spans="2:85">
      <c r="B86" s="6" t="s">
        <v>32</v>
      </c>
      <c r="C86" s="13">
        <f>IFERROR(SUM(D37:D40)/SUM(C37:C40),0)</f>
        <v>1.30914182203685</v>
      </c>
      <c r="D86" s="13">
        <f>IFERROR(SUM(E36:E39)/SUM(D36:D39),0)</f>
        <v>1.01406636245796</v>
      </c>
      <c r="E86" s="13">
        <f>IFERROR(SUM(F35:F38)/SUM(E35:E38),0)</f>
        <v>1.00246537069905</v>
      </c>
      <c r="F86" s="13">
        <f>IFERROR(SUM(G34:G37)/SUM(F34:F37),0)</f>
        <v>1.00040686204941</v>
      </c>
      <c r="G86" s="13">
        <f>IFERROR(SUM(H33:H36)/SUM(G33:G36),0)</f>
        <v>1</v>
      </c>
      <c r="H86" s="13">
        <f>IFERROR(SUM(I32:I35)/SUM(H32:H35),0)</f>
        <v>1</v>
      </c>
      <c r="I86" s="13">
        <f>IFERROR(SUM(J31:J34)/SUM(I31:I34),0)</f>
        <v>0.999814953260575</v>
      </c>
      <c r="J86" s="13">
        <f>IFERROR(SUM(K30:K33)/SUM(J30:J33),0)</f>
        <v>0.999945724044528</v>
      </c>
      <c r="K86" s="13">
        <f>IFERROR(SUM(L29:L32)/SUM(K29:K32),0)</f>
        <v>0.99994338633467</v>
      </c>
      <c r="L86" s="13">
        <f>IFERROR(SUM(M28:M31)/SUM(L28:L31),0)</f>
        <v>0.999991728880308</v>
      </c>
      <c r="M86" s="13">
        <f>IFERROR(SUM(N27:N30)/SUM(M27:M30),0)</f>
        <v>0.999975119069798</v>
      </c>
      <c r="N86" s="13">
        <f>IFERROR(SUM(O26:O29)/SUM(N26:N29),0)</f>
        <v>0.999894909666607</v>
      </c>
      <c r="O86" s="13">
        <f>IFERROR(SUM(P25:P28)/SUM(O25:O28),0)</f>
        <v>1</v>
      </c>
      <c r="P86" s="13">
        <f>IFERROR(SUM(Q24:Q27)/SUM(P24:P27),0)</f>
        <v>1</v>
      </c>
      <c r="Q86" s="13">
        <f>IFERROR(SUM(R23:R26)/SUM(Q23:Q26),0)</f>
        <v>1</v>
      </c>
      <c r="R86" s="13">
        <f>IFERROR(SUM(S22:S25)/SUM(R22:R25),0)</f>
        <v>1</v>
      </c>
      <c r="S86" s="13">
        <f>IFERROR(SUM(T21:T24)/SUM(S21:S24),0)</f>
        <v>0.999998537366053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0</v>
      </c>
      <c r="AJ86" s="13">
        <f>IFERROR(SUM(AK7:AK7)/SUM(AJ7:AJ7),0)</f>
        <v>0</v>
      </c>
      <c r="AK86" s="13" t="s">
        <v>25</v>
      </c>
      <c r="AX86" s="6" t="s">
        <v>32</v>
      </c>
      <c r="AY86" s="13">
        <f>IFERROR(SUM(AZ37:AZ40)/SUM(AY37:AY40),0)</f>
        <v>1.30113698876367</v>
      </c>
      <c r="AZ86" s="13">
        <f>IFERROR(SUM(BA36:BA39)/SUM(AZ36:AZ39),0)</f>
        <v>1.01349577516077</v>
      </c>
      <c r="BA86" s="13">
        <f>IFERROR(SUM(BB35:BB38)/SUM(BA35:BA38),0)</f>
        <v>1.00239582143803</v>
      </c>
      <c r="BB86" s="13">
        <f>IFERROR(SUM(BC34:BC37)/SUM(BB34:BB37),0)</f>
        <v>1.00062102869173</v>
      </c>
      <c r="BC86" s="13">
        <f>IFERROR(SUM(BD33:BD36)/SUM(BC33:BC36),0)</f>
        <v>1</v>
      </c>
      <c r="BD86" s="13">
        <f>IFERROR(SUM(BE32:BE35)/SUM(BD32:BD35),0)</f>
        <v>1</v>
      </c>
      <c r="BE86" s="13">
        <f>IFERROR(SUM(BF31:BF34)/SUM(BE31:BE34),0)</f>
        <v>0.999708686253939</v>
      </c>
      <c r="BF86" s="13">
        <f>IFERROR(SUM(BG30:BG33)/SUM(BF30:BF33),0)</f>
        <v>0.999933149484492</v>
      </c>
      <c r="BG86" s="13">
        <f>IFERROR(SUM(BH29:BH32)/SUM(BG29:BG32),0)</f>
        <v>0.999897042078403</v>
      </c>
      <c r="BH86" s="13">
        <f>IFERROR(SUM(BI28:BI31)/SUM(BH28:BH31),0)</f>
        <v>0.999987087243503</v>
      </c>
      <c r="BI86" s="13">
        <f>IFERROR(SUM(BJ27:BJ30)/SUM(BI27:BI30),0)</f>
        <v>0.999961166152051</v>
      </c>
      <c r="BJ86" s="13">
        <f>IFERROR(SUM(BK26:BK29)/SUM(BJ26:BJ29),0)</f>
        <v>0.999836228195575</v>
      </c>
      <c r="BK86" s="13">
        <f>IFERROR(SUM(BL25:BL28)/SUM(BK25:BK28),0)</f>
        <v>1</v>
      </c>
      <c r="BL86" s="13">
        <f>IFERROR(SUM(BM24:BM27)/SUM(BL24:BL27),0)</f>
        <v>1</v>
      </c>
      <c r="BM86" s="13">
        <f>IFERROR(SUM(BN23:BN26)/SUM(BM23:BM26),0)</f>
        <v>1</v>
      </c>
      <c r="BN86" s="13">
        <f>IFERROR(SUM(BO22:BO25)/SUM(BN22:BN25),0)</f>
        <v>1</v>
      </c>
      <c r="BO86" s="13">
        <f>IFERROR(SUM(BP21:BP24)/SUM(BO21:BO24),0)</f>
        <v>0.999997289595088</v>
      </c>
      <c r="BP86" s="13">
        <f>IFERROR(SUM(BQ20:BQ23)/SUM(BP20:BP23),0)</f>
        <v>1</v>
      </c>
      <c r="BQ86" s="13">
        <f>IFERROR(SUM(BR19:BR22)/SUM(BQ19:BQ22),0)</f>
        <v>1</v>
      </c>
      <c r="BR86" s="13">
        <f>IFERROR(SUM(BS18:BS21)/SUM(BR18:BR21),0)</f>
        <v>1</v>
      </c>
      <c r="BS86" s="13">
        <f>IFERROR(SUM(BT17:BT20)/SUM(BS17:BS20),0)</f>
        <v>1</v>
      </c>
      <c r="BT86" s="13">
        <f>IFERROR(SUM(BU16:BU19)/SUM(BT16:BT19),0)</f>
        <v>1</v>
      </c>
      <c r="BU86" s="13">
        <f>IFERROR(SUM(BV15:BV18)/SUM(BU15:BU18),0)</f>
        <v>1</v>
      </c>
      <c r="BV86" s="13">
        <f>IFERROR(SUM(BW14:BW17)/SUM(BV14:BV17),0)</f>
        <v>1</v>
      </c>
      <c r="BW86" s="13">
        <f>IFERROR(SUM(BX13:BX16)/SUM(BW13:BW16),0)</f>
        <v>1</v>
      </c>
      <c r="BX86" s="13">
        <f>IFERROR(SUM(BY12:BY15)/SUM(BX12:BX15),0)</f>
        <v>1</v>
      </c>
      <c r="BY86" s="13">
        <f>IFERROR(SUM(BZ11:BZ14)/SUM(BY11:BY14),0)</f>
        <v>1</v>
      </c>
      <c r="BZ86" s="13">
        <f>IFERROR(SUM(CA10:CA13)/SUM(BZ10:BZ13),0)</f>
        <v>1</v>
      </c>
      <c r="CA86" s="13">
        <f>IFERROR(SUM(CB9:CB12)/SUM(CA9:CA12),0)</f>
        <v>1</v>
      </c>
      <c r="CB86" s="13">
        <f>IFERROR(SUM(CC8:CC11)/SUM(CB8:CB11),0)</f>
        <v>1</v>
      </c>
      <c r="CC86" s="13">
        <f>IFERROR(SUM(CD7:CD10)/SUM(CC7:CC10),0)</f>
        <v>1</v>
      </c>
      <c r="CD86" s="13">
        <f>IFERROR(SUM(CE7:CE9)/SUM(CD7:CD9),0)</f>
        <v>1</v>
      </c>
      <c r="CE86" s="13">
        <f>IFERROR(SUM(CF7:CF8)/SUM(CE7:CE8),0)</f>
        <v>0</v>
      </c>
      <c r="CF86" s="13">
        <f>IFERROR(SUM(CG7:CG7)/SUM(CF7:CF7),0)</f>
        <v>0</v>
      </c>
      <c r="CG86" s="13" t="s">
        <v>25</v>
      </c>
    </row>
    <row r="87" ht="15" customHeight="1" outlineLevel="1" spans="2:85">
      <c r="B87" s="6" t="s">
        <v>33</v>
      </c>
      <c r="C87" s="13">
        <f>IFERROR(SUM(D36:D40)/SUM(C36:C40),0)</f>
        <v>1.38325669591388</v>
      </c>
      <c r="D87" s="13">
        <f>IFERROR(SUM(E35:E39)/SUM(D35:D39),0)</f>
        <v>1.01344559849713</v>
      </c>
      <c r="E87" s="13">
        <f>IFERROR(SUM(F34:F38)/SUM(E34:E38),0)</f>
        <v>1.0029157129095</v>
      </c>
      <c r="F87" s="13">
        <f>IFERROR(SUM(G33:G37)/SUM(F33:F37),0)</f>
        <v>1.00035526755604</v>
      </c>
      <c r="G87" s="13">
        <f>IFERROR(SUM(H32:H36)/SUM(G32:G36),0)</f>
        <v>0.999982346872537</v>
      </c>
      <c r="H87" s="13">
        <f>IFERROR(SUM(I31:I35)/SUM(H31:H35),0)</f>
        <v>1</v>
      </c>
      <c r="I87" s="13">
        <f>IFERROR(SUM(J30:J34)/SUM(I30:I34),0)</f>
        <v>1.00023936381184</v>
      </c>
      <c r="J87" s="13">
        <f>IFERROR(SUM(K29:K33)/SUM(J29:J33),0)</f>
        <v>1.00035862959567</v>
      </c>
      <c r="K87" s="13">
        <f>IFERROR(SUM(L28:L32)/SUM(K28:K32),0)</f>
        <v>0.999971895848445</v>
      </c>
      <c r="L87" s="13">
        <f>IFERROR(SUM(M27:M31)/SUM(L27:L31),0)</f>
        <v>0.999992970015976</v>
      </c>
      <c r="M87" s="13">
        <f>IFERROR(SUM(N26:N30)/SUM(M26:M30),0)</f>
        <v>0.999980200913036</v>
      </c>
      <c r="N87" s="13">
        <f>IFERROR(SUM(O25:O29)/SUM(N25:N29),0)</f>
        <v>0.999909383100774</v>
      </c>
      <c r="O87" s="13">
        <f>IFERROR(SUM(P24:P28)/SUM(O24:O28),0)</f>
        <v>1</v>
      </c>
      <c r="P87" s="13">
        <f>IFERROR(SUM(Q23:Q27)/SUM(P23:P27),0)</f>
        <v>1</v>
      </c>
      <c r="Q87" s="13">
        <f>IFERROR(SUM(R22:R26)/SUM(Q22:Q26),0)</f>
        <v>1</v>
      </c>
      <c r="R87" s="13">
        <f>IFERROR(SUM(S21:S25)/SUM(R21:R25),0)</f>
        <v>1</v>
      </c>
      <c r="S87" s="13">
        <f>IFERROR(SUM(T20:T24)/SUM(S20:S24),0)</f>
        <v>0.999998854097292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0</v>
      </c>
      <c r="AJ87" s="13">
        <f>IFERROR(SUM(AK7:AK7)/SUM(AJ7:AJ7),0)</f>
        <v>0</v>
      </c>
      <c r="AK87" s="13" t="s">
        <v>25</v>
      </c>
      <c r="AX87" s="6" t="s">
        <v>33</v>
      </c>
      <c r="AY87" s="13">
        <f>IFERROR(SUM(AZ36:AZ40)/SUM(AY36:AY40),0)</f>
        <v>1.37835857869735</v>
      </c>
      <c r="AZ87" s="13">
        <f>IFERROR(SUM(BA35:BA39)/SUM(AZ35:AZ39),0)</f>
        <v>1.01341725648327</v>
      </c>
      <c r="BA87" s="13">
        <f>IFERROR(SUM(BB34:BB38)/SUM(BA34:BA38),0)</f>
        <v>1.0033503723871</v>
      </c>
      <c r="BB87" s="13">
        <f>IFERROR(SUM(BC33:BC37)/SUM(BB33:BB37),0)</f>
        <v>1.00054419766745</v>
      </c>
      <c r="BC87" s="13">
        <f>IFERROR(SUM(BD32:BD36)/SUM(BC32:BC36),0)</f>
        <v>0.99997217713913</v>
      </c>
      <c r="BD87" s="13">
        <f>IFERROR(SUM(BE31:BE35)/SUM(BD31:BD35),0)</f>
        <v>1</v>
      </c>
      <c r="BE87" s="13">
        <f>IFERROR(SUM(BF30:BF34)/SUM(BE30:BE34),0)</f>
        <v>1.00037385214033</v>
      </c>
      <c r="BF87" s="13">
        <f>IFERROR(SUM(BG29:BG33)/SUM(BF29:BF33),0)</f>
        <v>1.00056641885954</v>
      </c>
      <c r="BG87" s="13">
        <f>IFERROR(SUM(BH28:BH32)/SUM(BG28:BG32),0)</f>
        <v>0.999947930553011</v>
      </c>
      <c r="BH87" s="13">
        <f>IFERROR(SUM(BI27:BI31)/SUM(BH27:BH31),0)</f>
        <v>0.999989052230106</v>
      </c>
      <c r="BI87" s="13">
        <f>IFERROR(SUM(BJ26:BJ30)/SUM(BI26:BI30),0)</f>
        <v>0.999969251431655</v>
      </c>
      <c r="BJ87" s="13">
        <f>IFERROR(SUM(BK25:BK29)/SUM(BJ25:BJ29),0)</f>
        <v>0.999858391937058</v>
      </c>
      <c r="BK87" s="13">
        <f>IFERROR(SUM(BL24:BL28)/SUM(BK24:BK28),0)</f>
        <v>1</v>
      </c>
      <c r="BL87" s="13">
        <f>IFERROR(SUM(BM23:BM27)/SUM(BL23:BL27),0)</f>
        <v>1</v>
      </c>
      <c r="BM87" s="13">
        <f>IFERROR(SUM(BN22:BN26)/SUM(BM22:BM26),0)</f>
        <v>1</v>
      </c>
      <c r="BN87" s="13">
        <f>IFERROR(SUM(BO21:BO25)/SUM(BN21:BN25),0)</f>
        <v>1</v>
      </c>
      <c r="BO87" s="13">
        <f>IFERROR(SUM(BP20:BP24)/SUM(BO20:BO24),0)</f>
        <v>0.999998060844915</v>
      </c>
      <c r="BP87" s="13">
        <f>IFERROR(SUM(BQ19:BQ23)/SUM(BP19:BP23),0)</f>
        <v>1</v>
      </c>
      <c r="BQ87" s="13">
        <f>IFERROR(SUM(BR18:BR22)/SUM(BQ18:BQ22),0)</f>
        <v>1</v>
      </c>
      <c r="BR87" s="13">
        <f>IFERROR(SUM(BS17:BS21)/SUM(BR17:BR21),0)</f>
        <v>1</v>
      </c>
      <c r="BS87" s="13">
        <f>IFERROR(SUM(BT16:BT20)/SUM(BS16:BS20),0)</f>
        <v>1</v>
      </c>
      <c r="BT87" s="13">
        <f>IFERROR(SUM(BU15:BU19)/SUM(BT15:BT19),0)</f>
        <v>1</v>
      </c>
      <c r="BU87" s="13">
        <f>IFERROR(SUM(BV14:BV18)/SUM(BU14:BU18),0)</f>
        <v>1</v>
      </c>
      <c r="BV87" s="13">
        <f>IFERROR(SUM(BW13:BW17)/SUM(BV13:BV17),0)</f>
        <v>1</v>
      </c>
      <c r="BW87" s="13">
        <f>IFERROR(SUM(BX12:BX16)/SUM(BW12:BW16),0)</f>
        <v>1</v>
      </c>
      <c r="BX87" s="13">
        <f>IFERROR(SUM(BY11:BY15)/SUM(BX11:BX15),0)</f>
        <v>1</v>
      </c>
      <c r="BY87" s="13">
        <f>IFERROR(SUM(BZ10:BZ14)/SUM(BY10:BY14),0)</f>
        <v>1</v>
      </c>
      <c r="BZ87" s="13">
        <f>IFERROR(SUM(CA9:CA13)/SUM(BZ9:BZ13),0)</f>
        <v>1</v>
      </c>
      <c r="CA87" s="13">
        <f>IFERROR(SUM(CB8:CB12)/SUM(CA8:CA12),0)</f>
        <v>1</v>
      </c>
      <c r="CB87" s="13">
        <f>IFERROR(SUM(CC7:CC11)/SUM(CB7:CB11),0)</f>
        <v>1</v>
      </c>
      <c r="CC87" s="13">
        <f>IFERROR(SUM(CD7:CD10)/SUM(CC7:CC10),0)</f>
        <v>1</v>
      </c>
      <c r="CD87" s="13">
        <f>IFERROR(SUM(CE7:CE9)/SUM(CD7:CD9),0)</f>
        <v>1</v>
      </c>
      <c r="CE87" s="13">
        <f>IFERROR(SUM(CF7:CF8)/SUM(CE7:CE8),0)</f>
        <v>0</v>
      </c>
      <c r="CF87" s="13">
        <f>IFERROR(SUM(CG7:CG7)/SUM(CF7:CF7),0)</f>
        <v>0</v>
      </c>
      <c r="CG87" s="13" t="s">
        <v>25</v>
      </c>
    </row>
    <row r="88" ht="15" customHeight="1" outlineLevel="1" spans="2:85">
      <c r="B88" s="6" t="s">
        <v>34</v>
      </c>
      <c r="C88" s="13">
        <f>IFERROR(SUM(D35:D40)/SUM(C35:C40),0)</f>
        <v>1.42327700333038</v>
      </c>
      <c r="D88" s="13">
        <f>IFERROR(SUM(E34:E39)/SUM(D34:D39),0)</f>
        <v>1.03758881535524</v>
      </c>
      <c r="E88" s="13">
        <f>IFERROR(SUM(F33:F38)/SUM(E33:E38),0)</f>
        <v>1.00271897112936</v>
      </c>
      <c r="F88" s="13">
        <f>IFERROR(SUM(G32:G37)/SUM(F32:F37),0)</f>
        <v>1.00076659569224</v>
      </c>
      <c r="G88" s="13">
        <f>IFERROR(SUM(H31:H36)/SUM(G31:G36),0)</f>
        <v>0.999983954952717</v>
      </c>
      <c r="H88" s="13">
        <f>IFERROR(SUM(I30:I35)/SUM(H30:H35),0)</f>
        <v>1</v>
      </c>
      <c r="I88" s="13">
        <f>IFERROR(SUM(J29:J34)/SUM(I29:I34),0)</f>
        <v>1.00019720496263</v>
      </c>
      <c r="J88" s="13">
        <f>IFERROR(SUM(K28:K33)/SUM(J28:J33),0)</f>
        <v>1.00019483234369</v>
      </c>
      <c r="K88" s="13">
        <f>IFERROR(SUM(L27:L32)/SUM(K27:K32),0)</f>
        <v>0.999914620597164</v>
      </c>
      <c r="L88" s="13">
        <f>IFERROR(SUM(M26:M31)/SUM(L26:L31),0)</f>
        <v>0.999994313154874</v>
      </c>
      <c r="M88" s="13">
        <f>IFERROR(SUM(N25:N30)/SUM(M25:M30),0)</f>
        <v>0.999982685165753</v>
      </c>
      <c r="N88" s="13">
        <f>IFERROR(SUM(O24:O29)/SUM(N24:N29),0)</f>
        <v>0.999933745086178</v>
      </c>
      <c r="O88" s="13">
        <f>IFERROR(SUM(P23:P28)/SUM(O23:O28),0)</f>
        <v>1</v>
      </c>
      <c r="P88" s="13">
        <f>IFERROR(SUM(Q22:Q27)/SUM(P22:P27),0)</f>
        <v>1</v>
      </c>
      <c r="Q88" s="13">
        <f>IFERROR(SUM(R21:R26)/SUM(Q21:Q26),0)</f>
        <v>1</v>
      </c>
      <c r="R88" s="13">
        <f>IFERROR(SUM(S20:S25)/SUM(R20:R25),0)</f>
        <v>1</v>
      </c>
      <c r="S88" s="13">
        <f>IFERROR(SUM(T19:T24)/SUM(S19:S24),0)</f>
        <v>0.999998948919962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0</v>
      </c>
      <c r="AJ88" s="13">
        <f>IFERROR(SUM(AK7:AK7)/SUM(AJ7:AJ7),0)</f>
        <v>0</v>
      </c>
      <c r="AK88" s="13" t="s">
        <v>25</v>
      </c>
      <c r="AX88" s="6" t="s">
        <v>34</v>
      </c>
      <c r="AY88" s="13">
        <f>IFERROR(SUM(AZ35:AZ40)/SUM(AY35:AY40),0)</f>
        <v>1.41574531506784</v>
      </c>
      <c r="AZ88" s="13">
        <f>IFERROR(SUM(BA34:BA39)/SUM(AZ34:AZ39),0)</f>
        <v>1.03616662365319</v>
      </c>
      <c r="BA88" s="13">
        <f>IFERROR(SUM(BB33:BB38)/SUM(BA33:BA38),0)</f>
        <v>1.0031150740933</v>
      </c>
      <c r="BB88" s="13">
        <f>IFERROR(SUM(BC32:BC37)/SUM(BB32:BB37),0)</f>
        <v>1.00090827767567</v>
      </c>
      <c r="BC88" s="13">
        <f>IFERROR(SUM(BD31:BD36)/SUM(BC31:BC36),0)</f>
        <v>0.999974799362901</v>
      </c>
      <c r="BD88" s="13">
        <f>IFERROR(SUM(BE30:BE35)/SUM(BD30:BD35),0)</f>
        <v>1</v>
      </c>
      <c r="BE88" s="13">
        <f>IFERROR(SUM(BF29:BF34)/SUM(BE29:BE34),0)</f>
        <v>1.00030635674622</v>
      </c>
      <c r="BF88" s="13">
        <f>IFERROR(SUM(BG28:BG33)/SUM(BF28:BF33),0)</f>
        <v>1.00031239750266</v>
      </c>
      <c r="BG88" s="13">
        <f>IFERROR(SUM(BH27:BH32)/SUM(BG27:BG32),0)</f>
        <v>0.999859676457312</v>
      </c>
      <c r="BH88" s="13">
        <f>IFERROR(SUM(BI26:BI31)/SUM(BH26:BH31),0)</f>
        <v>0.999991181239052</v>
      </c>
      <c r="BI88" s="13">
        <f>IFERROR(SUM(BJ25:BJ30)/SUM(BI25:BI30),0)</f>
        <v>0.999973030195783</v>
      </c>
      <c r="BJ88" s="13">
        <f>IFERROR(SUM(BK24:BK29)/SUM(BJ24:BJ29),0)</f>
        <v>0.999899629287389</v>
      </c>
      <c r="BK88" s="13">
        <f>IFERROR(SUM(BL23:BL28)/SUM(BK23:BK28),0)</f>
        <v>1</v>
      </c>
      <c r="BL88" s="13">
        <f>IFERROR(SUM(BM22:BM27)/SUM(BL22:BL27),0)</f>
        <v>1</v>
      </c>
      <c r="BM88" s="13">
        <f>IFERROR(SUM(BN21:BN26)/SUM(BM21:BM26),0)</f>
        <v>1</v>
      </c>
      <c r="BN88" s="13">
        <f>IFERROR(SUM(BO20:BO25)/SUM(BN20:BN25),0)</f>
        <v>1</v>
      </c>
      <c r="BO88" s="13">
        <f>IFERROR(SUM(BP19:BP24)/SUM(BO19:BO24),0)</f>
        <v>0.999998250153632</v>
      </c>
      <c r="BP88" s="13">
        <f>IFERROR(SUM(BQ18:BQ23)/SUM(BP18:BP23),0)</f>
        <v>1</v>
      </c>
      <c r="BQ88" s="13">
        <f>IFERROR(SUM(BR17:BR22)/SUM(BQ17:BQ22),0)</f>
        <v>1</v>
      </c>
      <c r="BR88" s="13">
        <f>IFERROR(SUM(BS16:BS21)/SUM(BR16:BR21),0)</f>
        <v>1</v>
      </c>
      <c r="BS88" s="13">
        <f>IFERROR(SUM(BT15:BT20)/SUM(BS15:BS20),0)</f>
        <v>1</v>
      </c>
      <c r="BT88" s="13">
        <f>IFERROR(SUM(BU14:BU19)/SUM(BT14:BT19),0)</f>
        <v>1</v>
      </c>
      <c r="BU88" s="13">
        <f>IFERROR(SUM(BV13:BV18)/SUM(BU13:BU18),0)</f>
        <v>1</v>
      </c>
      <c r="BV88" s="13">
        <f>IFERROR(SUM(BW12:BW17)/SUM(BV12:BV17),0)</f>
        <v>1</v>
      </c>
      <c r="BW88" s="13">
        <f>IFERROR(SUM(BX11:BX16)/SUM(BW11:BW16),0)</f>
        <v>1</v>
      </c>
      <c r="BX88" s="13">
        <f>IFERROR(SUM(BY10:BY15)/SUM(BX10:BX15),0)</f>
        <v>1</v>
      </c>
      <c r="BY88" s="13">
        <f>IFERROR(SUM(BZ9:BZ14)/SUM(BY9:BY14),0)</f>
        <v>1</v>
      </c>
      <c r="BZ88" s="13">
        <f>IFERROR(SUM(CA8:CA13)/SUM(BZ8:BZ13),0)</f>
        <v>1</v>
      </c>
      <c r="CA88" s="13">
        <f>IFERROR(SUM(CB7:CB12)/SUM(CA7:CA12),0)</f>
        <v>1</v>
      </c>
      <c r="CB88" s="13">
        <f>IFERROR(SUM(CC7:CC11)/SUM(CB7:CB11),0)</f>
        <v>1</v>
      </c>
      <c r="CC88" s="13">
        <f>IFERROR(SUM(CD7:CD10)/SUM(CC7:CC10),0)</f>
        <v>1</v>
      </c>
      <c r="CD88" s="13">
        <f>IFERROR(SUM(CE7:CE9)/SUM(CD7:CD9),0)</f>
        <v>1</v>
      </c>
      <c r="CE88" s="13">
        <f>IFERROR(SUM(CF7:CF8)/SUM(CE7:CE8),0)</f>
        <v>0</v>
      </c>
      <c r="CF88" s="13">
        <f>IFERROR(SUM(CG7:CG7)/SUM(CF7:CF7),0)</f>
        <v>0</v>
      </c>
      <c r="CG88" s="13" t="s">
        <v>25</v>
      </c>
    </row>
    <row r="89" ht="15" customHeight="1" outlineLevel="1" spans="2:85">
      <c r="B89" s="15" t="s">
        <v>35</v>
      </c>
      <c r="C89" s="16">
        <v>1.23</v>
      </c>
      <c r="D89" s="16">
        <v>1.0001</v>
      </c>
      <c r="E89" s="16">
        <v>1.0001</v>
      </c>
      <c r="F89" s="16">
        <v>1.0002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f>AY87</f>
        <v>1.37835857869735</v>
      </c>
      <c r="AZ89" s="16">
        <v>1.0001</v>
      </c>
      <c r="BA89" s="16">
        <v>1.0001</v>
      </c>
      <c r="BB89" s="16">
        <v>1.0002</v>
      </c>
      <c r="BC89" s="16">
        <v>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</row>
    <row r="90" ht="15" customHeight="1" outlineLevel="1" spans="2:85">
      <c r="B90" s="6" t="s">
        <v>36</v>
      </c>
      <c r="C90" s="13">
        <f t="shared" ref="C90:AJ90" si="8">IFERROR(C89*D90,0)</f>
        <v>1.23049206150246</v>
      </c>
      <c r="D90" s="13">
        <f t="shared" si="8"/>
        <v>1.000400050002</v>
      </c>
      <c r="E90" s="13">
        <f t="shared" si="8"/>
        <v>1.00030002</v>
      </c>
      <c r="F90" s="13">
        <f t="shared" si="8"/>
        <v>1.0002</v>
      </c>
      <c r="G90" s="13">
        <f t="shared" si="8"/>
        <v>1</v>
      </c>
      <c r="H90" s="13">
        <f t="shared" si="8"/>
        <v>1</v>
      </c>
      <c r="I90" s="13">
        <f t="shared" si="8"/>
        <v>1</v>
      </c>
      <c r="J90" s="13">
        <f t="shared" si="8"/>
        <v>1</v>
      </c>
      <c r="K90" s="13">
        <f t="shared" si="8"/>
        <v>1</v>
      </c>
      <c r="L90" s="13">
        <f t="shared" si="8"/>
        <v>1</v>
      </c>
      <c r="M90" s="13">
        <f t="shared" si="8"/>
        <v>1</v>
      </c>
      <c r="N90" s="13">
        <f t="shared" si="8"/>
        <v>1</v>
      </c>
      <c r="O90" s="13">
        <f t="shared" si="8"/>
        <v>1</v>
      </c>
      <c r="P90" s="13">
        <f t="shared" si="8"/>
        <v>1</v>
      </c>
      <c r="Q90" s="13">
        <f t="shared" si="8"/>
        <v>1</v>
      </c>
      <c r="R90" s="13">
        <f t="shared" si="8"/>
        <v>1</v>
      </c>
      <c r="S90" s="13">
        <f t="shared" si="8"/>
        <v>1</v>
      </c>
      <c r="T90" s="13">
        <f t="shared" si="8"/>
        <v>1</v>
      </c>
      <c r="U90" s="13">
        <f t="shared" si="8"/>
        <v>1</v>
      </c>
      <c r="V90" s="13">
        <f t="shared" si="8"/>
        <v>1</v>
      </c>
      <c r="W90" s="13">
        <f t="shared" si="8"/>
        <v>1</v>
      </c>
      <c r="X90" s="13">
        <f t="shared" si="8"/>
        <v>1</v>
      </c>
      <c r="Y90" s="13">
        <f t="shared" si="8"/>
        <v>1</v>
      </c>
      <c r="Z90" s="13">
        <f t="shared" si="8"/>
        <v>1</v>
      </c>
      <c r="AA90" s="13">
        <f t="shared" si="8"/>
        <v>1</v>
      </c>
      <c r="AB90" s="13">
        <f t="shared" si="8"/>
        <v>1</v>
      </c>
      <c r="AC90" s="13">
        <f t="shared" si="8"/>
        <v>1</v>
      </c>
      <c r="AD90" s="13">
        <f t="shared" si="8"/>
        <v>1</v>
      </c>
      <c r="AE90" s="13">
        <f t="shared" si="8"/>
        <v>1</v>
      </c>
      <c r="AF90" s="13">
        <f t="shared" si="8"/>
        <v>1</v>
      </c>
      <c r="AG90" s="13">
        <f t="shared" si="8"/>
        <v>1</v>
      </c>
      <c r="AH90" s="13">
        <f t="shared" si="8"/>
        <v>1</v>
      </c>
      <c r="AI90" s="13">
        <f t="shared" si="8"/>
        <v>1</v>
      </c>
      <c r="AJ90" s="13">
        <f t="shared" si="8"/>
        <v>1</v>
      </c>
      <c r="AK90" s="13">
        <f>AK89</f>
        <v>1</v>
      </c>
      <c r="AX90" s="6" t="s">
        <v>36</v>
      </c>
      <c r="AY90" s="13">
        <f t="shared" ref="AY90:CF90" si="9">IFERROR(AY89*AZ90,0)</f>
        <v>1.37890999104951</v>
      </c>
      <c r="AZ90" s="13">
        <f t="shared" si="9"/>
        <v>1.000400050002</v>
      </c>
      <c r="BA90" s="13">
        <f t="shared" si="9"/>
        <v>1.00030002</v>
      </c>
      <c r="BB90" s="13">
        <f t="shared" si="9"/>
        <v>1.0002</v>
      </c>
      <c r="BC90" s="13">
        <f t="shared" si="9"/>
        <v>1</v>
      </c>
      <c r="BD90" s="13">
        <f t="shared" si="9"/>
        <v>1</v>
      </c>
      <c r="BE90" s="13">
        <f t="shared" si="9"/>
        <v>1</v>
      </c>
      <c r="BF90" s="13">
        <f t="shared" si="9"/>
        <v>1</v>
      </c>
      <c r="BG90" s="13">
        <f t="shared" si="9"/>
        <v>1</v>
      </c>
      <c r="BH90" s="13">
        <f t="shared" si="9"/>
        <v>1</v>
      </c>
      <c r="BI90" s="13">
        <f t="shared" si="9"/>
        <v>1</v>
      </c>
      <c r="BJ90" s="13">
        <f t="shared" si="9"/>
        <v>1</v>
      </c>
      <c r="BK90" s="13">
        <f t="shared" si="9"/>
        <v>1</v>
      </c>
      <c r="BL90" s="13">
        <f t="shared" si="9"/>
        <v>1</v>
      </c>
      <c r="BM90" s="13">
        <f t="shared" si="9"/>
        <v>1</v>
      </c>
      <c r="BN90" s="13">
        <f t="shared" si="9"/>
        <v>1</v>
      </c>
      <c r="BO90" s="13">
        <f t="shared" si="9"/>
        <v>1</v>
      </c>
      <c r="BP90" s="13">
        <f t="shared" si="9"/>
        <v>1</v>
      </c>
      <c r="BQ90" s="13">
        <f t="shared" si="9"/>
        <v>1</v>
      </c>
      <c r="BR90" s="13">
        <f t="shared" si="9"/>
        <v>1</v>
      </c>
      <c r="BS90" s="13">
        <f t="shared" si="9"/>
        <v>1</v>
      </c>
      <c r="BT90" s="13">
        <f t="shared" si="9"/>
        <v>1</v>
      </c>
      <c r="BU90" s="13">
        <f t="shared" si="9"/>
        <v>1</v>
      </c>
      <c r="BV90" s="13">
        <f t="shared" si="9"/>
        <v>1</v>
      </c>
      <c r="BW90" s="13">
        <f t="shared" si="9"/>
        <v>1</v>
      </c>
      <c r="BX90" s="13">
        <f t="shared" si="9"/>
        <v>1</v>
      </c>
      <c r="BY90" s="13">
        <f t="shared" si="9"/>
        <v>1</v>
      </c>
      <c r="BZ90" s="13">
        <f t="shared" si="9"/>
        <v>1</v>
      </c>
      <c r="CA90" s="13">
        <f t="shared" si="9"/>
        <v>1</v>
      </c>
      <c r="CB90" s="13">
        <f t="shared" si="9"/>
        <v>1</v>
      </c>
      <c r="CC90" s="13">
        <f t="shared" si="9"/>
        <v>1</v>
      </c>
      <c r="CD90" s="13">
        <f t="shared" si="9"/>
        <v>1</v>
      </c>
      <c r="CE90" s="13">
        <f t="shared" si="9"/>
        <v>1</v>
      </c>
      <c r="CF90" s="13">
        <f t="shared" si="9"/>
        <v>1</v>
      </c>
      <c r="CG90" s="13">
        <f>CG89</f>
        <v>1</v>
      </c>
    </row>
    <row r="91" ht="15" customHeight="1" outlineLevel="1" spans="2:85">
      <c r="B91" s="6" t="s">
        <v>37</v>
      </c>
      <c r="C91" s="13">
        <f t="shared" ref="C91:AK91" si="10">IFERROR(ROUND(1-1/C90,4),0)</f>
        <v>0.1873</v>
      </c>
      <c r="D91" s="13">
        <f t="shared" si="10"/>
        <v>0.0004</v>
      </c>
      <c r="E91" s="13">
        <f t="shared" si="10"/>
        <v>0.0003</v>
      </c>
      <c r="F91" s="13">
        <f t="shared" si="10"/>
        <v>0.0002</v>
      </c>
      <c r="G91" s="13">
        <f t="shared" si="10"/>
        <v>0</v>
      </c>
      <c r="H91" s="13">
        <f t="shared" si="10"/>
        <v>0</v>
      </c>
      <c r="I91" s="13">
        <f t="shared" si="10"/>
        <v>0</v>
      </c>
      <c r="J91" s="13">
        <f t="shared" si="10"/>
        <v>0</v>
      </c>
      <c r="K91" s="13">
        <f t="shared" si="10"/>
        <v>0</v>
      </c>
      <c r="L91" s="13">
        <f t="shared" si="10"/>
        <v>0</v>
      </c>
      <c r="M91" s="13">
        <f t="shared" si="10"/>
        <v>0</v>
      </c>
      <c r="N91" s="13">
        <f t="shared" si="10"/>
        <v>0</v>
      </c>
      <c r="O91" s="13">
        <f t="shared" si="10"/>
        <v>0</v>
      </c>
      <c r="P91" s="13">
        <f t="shared" si="10"/>
        <v>0</v>
      </c>
      <c r="Q91" s="13">
        <f t="shared" si="10"/>
        <v>0</v>
      </c>
      <c r="R91" s="13">
        <f t="shared" si="10"/>
        <v>0</v>
      </c>
      <c r="S91" s="13">
        <f t="shared" si="10"/>
        <v>0</v>
      </c>
      <c r="T91" s="13">
        <f t="shared" si="10"/>
        <v>0</v>
      </c>
      <c r="U91" s="13">
        <f t="shared" si="10"/>
        <v>0</v>
      </c>
      <c r="V91" s="13">
        <f t="shared" si="10"/>
        <v>0</v>
      </c>
      <c r="W91" s="13">
        <f t="shared" si="10"/>
        <v>0</v>
      </c>
      <c r="X91" s="13">
        <f t="shared" si="10"/>
        <v>0</v>
      </c>
      <c r="Y91" s="13">
        <f t="shared" si="10"/>
        <v>0</v>
      </c>
      <c r="Z91" s="13">
        <f t="shared" si="10"/>
        <v>0</v>
      </c>
      <c r="AA91" s="13">
        <f t="shared" si="10"/>
        <v>0</v>
      </c>
      <c r="AB91" s="13">
        <f t="shared" si="10"/>
        <v>0</v>
      </c>
      <c r="AC91" s="13">
        <f t="shared" si="10"/>
        <v>0</v>
      </c>
      <c r="AD91" s="13">
        <f t="shared" si="10"/>
        <v>0</v>
      </c>
      <c r="AE91" s="13">
        <f t="shared" si="10"/>
        <v>0</v>
      </c>
      <c r="AF91" s="13">
        <f t="shared" si="10"/>
        <v>0</v>
      </c>
      <c r="AG91" s="13">
        <f t="shared" si="10"/>
        <v>0</v>
      </c>
      <c r="AH91" s="13">
        <f t="shared" si="10"/>
        <v>0</v>
      </c>
      <c r="AI91" s="13">
        <f t="shared" si="10"/>
        <v>0</v>
      </c>
      <c r="AJ91" s="13">
        <f t="shared" si="10"/>
        <v>0</v>
      </c>
      <c r="AK91" s="13">
        <f t="shared" si="10"/>
        <v>0</v>
      </c>
      <c r="AX91" s="6" t="s">
        <v>37</v>
      </c>
      <c r="AY91" s="13">
        <f t="shared" ref="AY91:CG91" si="11">IFERROR(ROUND(1-1/AY90,4),0)</f>
        <v>0.2748</v>
      </c>
      <c r="AZ91" s="13">
        <f t="shared" si="11"/>
        <v>0.0004</v>
      </c>
      <c r="BA91" s="13">
        <f t="shared" si="11"/>
        <v>0.0003</v>
      </c>
      <c r="BB91" s="13">
        <f t="shared" si="11"/>
        <v>0.0002</v>
      </c>
      <c r="BC91" s="13">
        <f t="shared" si="11"/>
        <v>0</v>
      </c>
      <c r="BD91" s="13">
        <f t="shared" si="11"/>
        <v>0</v>
      </c>
      <c r="BE91" s="13">
        <f t="shared" si="11"/>
        <v>0</v>
      </c>
      <c r="BF91" s="13">
        <f t="shared" si="11"/>
        <v>0</v>
      </c>
      <c r="BG91" s="13">
        <f t="shared" si="11"/>
        <v>0</v>
      </c>
      <c r="BH91" s="13">
        <f t="shared" si="11"/>
        <v>0</v>
      </c>
      <c r="BI91" s="13">
        <f t="shared" si="11"/>
        <v>0</v>
      </c>
      <c r="BJ91" s="13">
        <f t="shared" si="11"/>
        <v>0</v>
      </c>
      <c r="BK91" s="13">
        <f t="shared" si="11"/>
        <v>0</v>
      </c>
      <c r="BL91" s="13">
        <f t="shared" si="11"/>
        <v>0</v>
      </c>
      <c r="BM91" s="13">
        <f t="shared" si="11"/>
        <v>0</v>
      </c>
      <c r="BN91" s="13">
        <f t="shared" si="11"/>
        <v>0</v>
      </c>
      <c r="BO91" s="13">
        <f t="shared" si="11"/>
        <v>0</v>
      </c>
      <c r="BP91" s="13">
        <f t="shared" si="11"/>
        <v>0</v>
      </c>
      <c r="BQ91" s="13">
        <f t="shared" si="11"/>
        <v>0</v>
      </c>
      <c r="BR91" s="13">
        <f t="shared" si="11"/>
        <v>0</v>
      </c>
      <c r="BS91" s="13">
        <f t="shared" si="11"/>
        <v>0</v>
      </c>
      <c r="BT91" s="13">
        <f t="shared" si="11"/>
        <v>0</v>
      </c>
      <c r="BU91" s="13">
        <f t="shared" si="11"/>
        <v>0</v>
      </c>
      <c r="BV91" s="13">
        <f t="shared" si="11"/>
        <v>0</v>
      </c>
      <c r="BW91" s="13">
        <f t="shared" si="11"/>
        <v>0</v>
      </c>
      <c r="BX91" s="13">
        <f t="shared" si="11"/>
        <v>0</v>
      </c>
      <c r="BY91" s="13">
        <f t="shared" si="11"/>
        <v>0</v>
      </c>
      <c r="BZ91" s="13">
        <f t="shared" si="11"/>
        <v>0</v>
      </c>
      <c r="CA91" s="13">
        <f t="shared" si="11"/>
        <v>0</v>
      </c>
      <c r="CB91" s="13">
        <f t="shared" si="11"/>
        <v>0</v>
      </c>
      <c r="CC91" s="13">
        <f t="shared" si="11"/>
        <v>0</v>
      </c>
      <c r="CD91" s="13">
        <f t="shared" si="11"/>
        <v>0</v>
      </c>
      <c r="CE91" s="13">
        <f t="shared" si="11"/>
        <v>0</v>
      </c>
      <c r="CF91" s="13">
        <f t="shared" si="11"/>
        <v>0</v>
      </c>
      <c r="CG91" s="13">
        <f t="shared" si="11"/>
        <v>0</v>
      </c>
    </row>
    <row r="92" ht="15" customHeight="1" outlineLevel="1" spans="2:109">
      <c r="B92" s="17" t="s">
        <v>60</v>
      </c>
      <c r="C92" s="13">
        <f>IFERROR(1/C90,0)</f>
        <v>0.812683016239029</v>
      </c>
      <c r="D92" s="13">
        <f t="shared" ref="D92:AK92" si="12">IFERROR(1/D90,0)</f>
        <v>0.999600109974006</v>
      </c>
      <c r="E92" s="13">
        <f t="shared" si="12"/>
        <v>0.999700069985003</v>
      </c>
      <c r="F92" s="13">
        <f t="shared" si="12"/>
        <v>0.999800039992002</v>
      </c>
      <c r="G92" s="13">
        <f t="shared" si="12"/>
        <v>1</v>
      </c>
      <c r="H92" s="13">
        <f t="shared" si="12"/>
        <v>1</v>
      </c>
      <c r="I92" s="13">
        <f t="shared" si="12"/>
        <v>1</v>
      </c>
      <c r="J92" s="13">
        <f t="shared" si="12"/>
        <v>1</v>
      </c>
      <c r="K92" s="13">
        <f t="shared" si="12"/>
        <v>1</v>
      </c>
      <c r="L92" s="13">
        <f t="shared" si="12"/>
        <v>1</v>
      </c>
      <c r="M92" s="13">
        <f t="shared" si="12"/>
        <v>1</v>
      </c>
      <c r="N92" s="13">
        <f t="shared" si="12"/>
        <v>1</v>
      </c>
      <c r="O92" s="13">
        <f t="shared" si="12"/>
        <v>1</v>
      </c>
      <c r="P92" s="13">
        <f t="shared" si="12"/>
        <v>1</v>
      </c>
      <c r="Q92" s="13">
        <f t="shared" si="12"/>
        <v>1</v>
      </c>
      <c r="R92" s="13">
        <f t="shared" si="12"/>
        <v>1</v>
      </c>
      <c r="S92" s="22">
        <f t="shared" si="12"/>
        <v>1</v>
      </c>
      <c r="T92" s="13">
        <f t="shared" si="12"/>
        <v>1</v>
      </c>
      <c r="U92" s="13">
        <f t="shared" si="12"/>
        <v>1</v>
      </c>
      <c r="V92" s="13">
        <f t="shared" si="12"/>
        <v>1</v>
      </c>
      <c r="W92" s="13">
        <f t="shared" si="12"/>
        <v>1</v>
      </c>
      <c r="X92" s="13">
        <f t="shared" si="12"/>
        <v>1</v>
      </c>
      <c r="Y92" s="13">
        <f t="shared" si="12"/>
        <v>1</v>
      </c>
      <c r="Z92" s="13">
        <f t="shared" si="12"/>
        <v>1</v>
      </c>
      <c r="AA92" s="13">
        <f t="shared" si="12"/>
        <v>1</v>
      </c>
      <c r="AB92" s="13">
        <f t="shared" si="12"/>
        <v>1</v>
      </c>
      <c r="AC92" s="13">
        <f t="shared" si="12"/>
        <v>1</v>
      </c>
      <c r="AD92" s="13">
        <f t="shared" si="12"/>
        <v>1</v>
      </c>
      <c r="AE92" s="13">
        <f t="shared" si="12"/>
        <v>1</v>
      </c>
      <c r="AF92" s="13">
        <f t="shared" si="12"/>
        <v>1</v>
      </c>
      <c r="AG92" s="13">
        <f t="shared" si="12"/>
        <v>1</v>
      </c>
      <c r="AH92" s="13">
        <f t="shared" si="12"/>
        <v>1</v>
      </c>
      <c r="AI92" s="13">
        <f t="shared" si="12"/>
        <v>1</v>
      </c>
      <c r="AJ92" s="13">
        <f t="shared" si="12"/>
        <v>1</v>
      </c>
      <c r="AK92" s="13">
        <f t="shared" si="12"/>
        <v>1</v>
      </c>
      <c r="AX92" s="17" t="s">
        <v>60</v>
      </c>
      <c r="AY92" s="13">
        <f>IFERROR(1/AY90,0)</f>
        <v>0.725210497052736</v>
      </c>
      <c r="AZ92" s="13">
        <f t="shared" ref="AZ92:CG92" si="13">IFERROR(1/AZ90,0)</f>
        <v>0.999600109974006</v>
      </c>
      <c r="BA92" s="13">
        <f t="shared" si="13"/>
        <v>0.999700069985003</v>
      </c>
      <c r="BB92" s="13">
        <f t="shared" si="13"/>
        <v>0.999800039992002</v>
      </c>
      <c r="BC92" s="13">
        <f t="shared" si="13"/>
        <v>1</v>
      </c>
      <c r="BD92" s="13">
        <f t="shared" si="13"/>
        <v>1</v>
      </c>
      <c r="BE92" s="13">
        <f t="shared" si="13"/>
        <v>1</v>
      </c>
      <c r="BF92" s="13">
        <f t="shared" si="13"/>
        <v>1</v>
      </c>
      <c r="BG92" s="13">
        <f t="shared" si="13"/>
        <v>1</v>
      </c>
      <c r="BH92" s="13">
        <f t="shared" si="13"/>
        <v>1</v>
      </c>
      <c r="BI92" s="13">
        <f t="shared" si="13"/>
        <v>1</v>
      </c>
      <c r="BJ92" s="13">
        <f t="shared" si="13"/>
        <v>1</v>
      </c>
      <c r="BK92" s="13">
        <f t="shared" si="13"/>
        <v>1</v>
      </c>
      <c r="BL92" s="13">
        <f t="shared" si="13"/>
        <v>1</v>
      </c>
      <c r="BM92" s="13">
        <f t="shared" si="13"/>
        <v>1</v>
      </c>
      <c r="BN92" s="13">
        <f t="shared" si="13"/>
        <v>1</v>
      </c>
      <c r="BO92" s="22">
        <f t="shared" si="13"/>
        <v>1</v>
      </c>
      <c r="BP92" s="13">
        <f t="shared" si="13"/>
        <v>1</v>
      </c>
      <c r="BQ92" s="13">
        <f t="shared" si="13"/>
        <v>1</v>
      </c>
      <c r="BR92" s="13">
        <f t="shared" si="13"/>
        <v>1</v>
      </c>
      <c r="BS92" s="13">
        <f t="shared" si="13"/>
        <v>1</v>
      </c>
      <c r="BT92" s="13">
        <f t="shared" si="13"/>
        <v>1</v>
      </c>
      <c r="BU92" s="13">
        <f t="shared" si="13"/>
        <v>1</v>
      </c>
      <c r="BV92" s="13">
        <f t="shared" si="13"/>
        <v>1</v>
      </c>
      <c r="BW92" s="13">
        <f t="shared" si="13"/>
        <v>1</v>
      </c>
      <c r="BX92" s="13">
        <f t="shared" si="13"/>
        <v>1</v>
      </c>
      <c r="BY92" s="13">
        <f t="shared" si="13"/>
        <v>1</v>
      </c>
      <c r="BZ92" s="13">
        <f t="shared" si="13"/>
        <v>1</v>
      </c>
      <c r="CA92" s="13">
        <f t="shared" si="13"/>
        <v>1</v>
      </c>
      <c r="CB92" s="13">
        <f t="shared" si="13"/>
        <v>1</v>
      </c>
      <c r="CC92" s="13">
        <f t="shared" si="13"/>
        <v>1</v>
      </c>
      <c r="CD92" s="13">
        <f t="shared" si="13"/>
        <v>1</v>
      </c>
      <c r="CE92" s="13">
        <f t="shared" si="13"/>
        <v>1</v>
      </c>
      <c r="CF92" s="13">
        <f t="shared" si="13"/>
        <v>1</v>
      </c>
      <c r="CG92" s="13">
        <f t="shared" si="13"/>
        <v>1</v>
      </c>
      <c r="CH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0.812683016239029</v>
      </c>
      <c r="D93" s="13">
        <f>D92-C92</f>
        <v>0.186917093734977</v>
      </c>
      <c r="E93" s="13">
        <f t="shared" ref="E93:AK93" si="14">E92-D92</f>
        <v>9.99600109974352e-5</v>
      </c>
      <c r="F93" s="13">
        <f t="shared" si="14"/>
        <v>9.99700069985732e-5</v>
      </c>
      <c r="G93" s="13">
        <f t="shared" si="14"/>
        <v>0.000199960007998379</v>
      </c>
      <c r="H93" s="13">
        <f t="shared" si="14"/>
        <v>0</v>
      </c>
      <c r="I93" s="13">
        <f t="shared" si="14"/>
        <v>0</v>
      </c>
      <c r="J93" s="13">
        <f t="shared" si="14"/>
        <v>0</v>
      </c>
      <c r="K93" s="13">
        <f t="shared" si="14"/>
        <v>0</v>
      </c>
      <c r="L93" s="13">
        <f t="shared" si="14"/>
        <v>0</v>
      </c>
      <c r="M93" s="13">
        <f t="shared" si="14"/>
        <v>0</v>
      </c>
      <c r="N93" s="13">
        <f t="shared" si="14"/>
        <v>0</v>
      </c>
      <c r="O93" s="13">
        <f t="shared" si="14"/>
        <v>0</v>
      </c>
      <c r="P93" s="13">
        <f t="shared" si="14"/>
        <v>0</v>
      </c>
      <c r="Q93" s="13">
        <f t="shared" si="14"/>
        <v>0</v>
      </c>
      <c r="R93" s="13">
        <f t="shared" si="14"/>
        <v>0</v>
      </c>
      <c r="S93" s="22">
        <f t="shared" si="14"/>
        <v>0</v>
      </c>
      <c r="T93" s="13">
        <f t="shared" si="14"/>
        <v>0</v>
      </c>
      <c r="U93" s="13">
        <f t="shared" si="14"/>
        <v>0</v>
      </c>
      <c r="V93" s="13">
        <f t="shared" si="14"/>
        <v>0</v>
      </c>
      <c r="W93" s="13">
        <f t="shared" si="14"/>
        <v>0</v>
      </c>
      <c r="X93" s="13">
        <f t="shared" si="14"/>
        <v>0</v>
      </c>
      <c r="Y93" s="13">
        <f t="shared" si="14"/>
        <v>0</v>
      </c>
      <c r="Z93" s="13">
        <f t="shared" si="14"/>
        <v>0</v>
      </c>
      <c r="AA93" s="13">
        <f t="shared" si="14"/>
        <v>0</v>
      </c>
      <c r="AB93" s="13">
        <f t="shared" si="14"/>
        <v>0</v>
      </c>
      <c r="AC93" s="13">
        <f t="shared" si="14"/>
        <v>0</v>
      </c>
      <c r="AD93" s="13">
        <f t="shared" si="14"/>
        <v>0</v>
      </c>
      <c r="AE93" s="13">
        <f t="shared" si="14"/>
        <v>0</v>
      </c>
      <c r="AF93" s="13">
        <f t="shared" si="14"/>
        <v>0</v>
      </c>
      <c r="AG93" s="13">
        <f t="shared" si="14"/>
        <v>0</v>
      </c>
      <c r="AH93" s="13">
        <f t="shared" si="14"/>
        <v>0</v>
      </c>
      <c r="AI93" s="13">
        <f t="shared" si="14"/>
        <v>0</v>
      </c>
      <c r="AJ93" s="13">
        <f t="shared" si="14"/>
        <v>0</v>
      </c>
      <c r="AK93" s="13">
        <f t="shared" si="14"/>
        <v>0</v>
      </c>
      <c r="AX93" s="18" t="s">
        <v>61</v>
      </c>
      <c r="AY93" s="19">
        <f>AY92</f>
        <v>0.725210497052736</v>
      </c>
      <c r="AZ93" s="13">
        <f>AZ92-AY92</f>
        <v>0.274389612921269</v>
      </c>
      <c r="BA93" s="13">
        <f t="shared" ref="BA93:CG93" si="15">BA92-AZ92</f>
        <v>9.99600109974352e-5</v>
      </c>
      <c r="BB93" s="13">
        <f t="shared" si="15"/>
        <v>9.99700069985732e-5</v>
      </c>
      <c r="BC93" s="13">
        <f t="shared" si="15"/>
        <v>0.000199960007998379</v>
      </c>
      <c r="BD93" s="13">
        <f t="shared" si="15"/>
        <v>0</v>
      </c>
      <c r="BE93" s="13">
        <f t="shared" si="15"/>
        <v>0</v>
      </c>
      <c r="BF93" s="13">
        <f t="shared" si="15"/>
        <v>0</v>
      </c>
      <c r="BG93" s="13">
        <f t="shared" si="15"/>
        <v>0</v>
      </c>
      <c r="BH93" s="13">
        <f t="shared" si="15"/>
        <v>0</v>
      </c>
      <c r="BI93" s="13">
        <f t="shared" si="15"/>
        <v>0</v>
      </c>
      <c r="BJ93" s="13">
        <f t="shared" si="15"/>
        <v>0</v>
      </c>
      <c r="BK93" s="13">
        <f t="shared" si="15"/>
        <v>0</v>
      </c>
      <c r="BL93" s="13">
        <f t="shared" si="15"/>
        <v>0</v>
      </c>
      <c r="BM93" s="13">
        <f t="shared" si="15"/>
        <v>0</v>
      </c>
      <c r="BN93" s="13">
        <f t="shared" si="15"/>
        <v>0</v>
      </c>
      <c r="BO93" s="22">
        <f t="shared" si="15"/>
        <v>0</v>
      </c>
      <c r="BP93" s="13">
        <f t="shared" si="15"/>
        <v>0</v>
      </c>
      <c r="BQ93" s="13">
        <f t="shared" si="15"/>
        <v>0</v>
      </c>
      <c r="BR93" s="13">
        <f t="shared" si="15"/>
        <v>0</v>
      </c>
      <c r="BS93" s="13">
        <f t="shared" si="15"/>
        <v>0</v>
      </c>
      <c r="BT93" s="13">
        <f t="shared" si="15"/>
        <v>0</v>
      </c>
      <c r="BU93" s="13">
        <f t="shared" si="15"/>
        <v>0</v>
      </c>
      <c r="BV93" s="13">
        <f t="shared" si="15"/>
        <v>0</v>
      </c>
      <c r="BW93" s="13">
        <f t="shared" si="15"/>
        <v>0</v>
      </c>
      <c r="BX93" s="13">
        <f t="shared" si="15"/>
        <v>0</v>
      </c>
      <c r="BY93" s="13">
        <f t="shared" si="15"/>
        <v>0</v>
      </c>
      <c r="BZ93" s="13">
        <f t="shared" si="15"/>
        <v>0</v>
      </c>
      <c r="CA93" s="13">
        <f t="shared" si="15"/>
        <v>0</v>
      </c>
      <c r="CB93" s="13">
        <f t="shared" si="15"/>
        <v>0</v>
      </c>
      <c r="CC93" s="13">
        <f t="shared" si="15"/>
        <v>0</v>
      </c>
      <c r="CD93" s="13">
        <f t="shared" si="15"/>
        <v>0</v>
      </c>
      <c r="CE93" s="13">
        <f t="shared" si="15"/>
        <v>0</v>
      </c>
      <c r="CF93" s="13">
        <f t="shared" si="15"/>
        <v>0</v>
      </c>
      <c r="CG93" s="13">
        <f t="shared" si="15"/>
        <v>0</v>
      </c>
      <c r="CH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/>
    <row r="96" ht="15" customHeight="1" spans="2:8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</row>
    <row r="97" ht="15" customHeight="1" outlineLevel="1" spans="2:8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ht="15" customHeight="1" outlineLevel="1" spans="2:8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</row>
    <row r="99" ht="15" customHeight="1" outlineLevel="1" spans="2:117">
      <c r="B99" s="10">
        <v>201606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35710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35710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119006</v>
      </c>
      <c r="D103" s="11">
        <v>14532</v>
      </c>
      <c r="E103" s="11">
        <v>12000</v>
      </c>
      <c r="F103" s="11">
        <v>18900</v>
      </c>
      <c r="G103" s="11">
        <v>18900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119006</v>
      </c>
      <c r="AZ103" s="11">
        <v>14532</v>
      </c>
      <c r="BA103" s="11">
        <v>12000</v>
      </c>
      <c r="BB103" s="11">
        <v>18900</v>
      </c>
      <c r="BC103" s="11">
        <v>18900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301010</v>
      </c>
      <c r="D104" s="11">
        <v>102010</v>
      </c>
      <c r="E104" s="11">
        <v>24010</v>
      </c>
      <c r="F104" s="11">
        <v>6010</v>
      </c>
      <c r="G104" s="11">
        <v>6010</v>
      </c>
      <c r="H104" s="11">
        <v>10</v>
      </c>
      <c r="I104" s="11">
        <v>10</v>
      </c>
      <c r="J104" s="11">
        <v>10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301010</v>
      </c>
      <c r="AZ104" s="11">
        <v>102010</v>
      </c>
      <c r="BA104" s="11">
        <v>24010</v>
      </c>
      <c r="BB104" s="11">
        <v>6010</v>
      </c>
      <c r="BC104" s="11">
        <v>6010</v>
      </c>
      <c r="BD104" s="11">
        <v>10</v>
      </c>
      <c r="BE104" s="11">
        <v>10</v>
      </c>
      <c r="BF104" s="11">
        <v>10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68260</v>
      </c>
      <c r="D105" s="11">
        <v>12700</v>
      </c>
      <c r="E105" s="11">
        <v>12700</v>
      </c>
      <c r="F105" s="11">
        <v>8000</v>
      </c>
      <c r="G105" s="11">
        <v>8000</v>
      </c>
      <c r="H105" s="11">
        <v>8000</v>
      </c>
      <c r="I105" s="11">
        <v>8000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68260</v>
      </c>
      <c r="AZ105" s="11">
        <v>12700</v>
      </c>
      <c r="BA105" s="11">
        <v>12700</v>
      </c>
      <c r="BB105" s="11">
        <v>8000</v>
      </c>
      <c r="BC105" s="11">
        <v>8000</v>
      </c>
      <c r="BD105" s="11">
        <v>8000</v>
      </c>
      <c r="BE105" s="11">
        <v>8000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606393</v>
      </c>
      <c r="D106" s="11">
        <v>417920</v>
      </c>
      <c r="E106" s="11">
        <v>38060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606393</v>
      </c>
      <c r="AZ106" s="11">
        <v>417920</v>
      </c>
      <c r="BA106" s="11">
        <v>38060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2831270</v>
      </c>
      <c r="D107" s="11">
        <v>919840</v>
      </c>
      <c r="E107" s="11">
        <v>711800</v>
      </c>
      <c r="F107" s="11">
        <v>695000</v>
      </c>
      <c r="G107" s="11">
        <v>695000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2831270</v>
      </c>
      <c r="AZ107" s="11">
        <v>919840</v>
      </c>
      <c r="BA107" s="11">
        <v>711800</v>
      </c>
      <c r="BB107" s="11">
        <v>695000</v>
      </c>
      <c r="BC107" s="11">
        <v>695000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4603308</v>
      </c>
      <c r="D108" s="11">
        <v>100384</v>
      </c>
      <c r="E108" s="11">
        <v>73726</v>
      </c>
      <c r="F108" s="11">
        <v>14674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4603308</v>
      </c>
      <c r="AZ108" s="11">
        <v>100384</v>
      </c>
      <c r="BA108" s="11">
        <v>73726</v>
      </c>
      <c r="BB108" s="11">
        <v>14674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430898.46</v>
      </c>
      <c r="D109" s="11">
        <v>5666.46</v>
      </c>
      <c r="E109" s="11">
        <v>375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404127.06</v>
      </c>
      <c r="AZ109" s="11">
        <v>4991.46</v>
      </c>
      <c r="BA109" s="11">
        <v>375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1499285</v>
      </c>
      <c r="D110" s="11">
        <v>727793</v>
      </c>
      <c r="E110" s="11">
        <v>32089.4</v>
      </c>
      <c r="F110" s="11">
        <v>1876.88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1453638.47</v>
      </c>
      <c r="AZ110" s="11">
        <v>713668</v>
      </c>
      <c r="BA110" s="11">
        <v>26868.8</v>
      </c>
      <c r="BB110" s="11">
        <v>975.75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13431421</v>
      </c>
      <c r="D111" s="11">
        <v>1154789.21</v>
      </c>
      <c r="E111" s="11">
        <v>490838</v>
      </c>
      <c r="F111" s="11">
        <v>139736</v>
      </c>
      <c r="G111" s="11">
        <v>115736</v>
      </c>
      <c r="H111" s="11">
        <v>76232</v>
      </c>
      <c r="I111" s="11">
        <v>8028</v>
      </c>
      <c r="J111" s="11">
        <v>8028</v>
      </c>
      <c r="K111" s="11">
        <v>8028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10750053.16</v>
      </c>
      <c r="AZ111" s="11">
        <v>799064.65</v>
      </c>
      <c r="BA111" s="11">
        <v>245393.59</v>
      </c>
      <c r="BB111" s="11">
        <v>69867.82</v>
      </c>
      <c r="BC111" s="11">
        <v>57868</v>
      </c>
      <c r="BD111" s="11">
        <v>38116</v>
      </c>
      <c r="BE111" s="11">
        <v>4014</v>
      </c>
      <c r="BF111" s="11">
        <v>4014</v>
      </c>
      <c r="BG111" s="11">
        <v>4014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4253157.94</v>
      </c>
      <c r="D112" s="11">
        <v>1088196</v>
      </c>
      <c r="E112" s="11">
        <v>538056</v>
      </c>
      <c r="F112" s="11">
        <v>524736</v>
      </c>
      <c r="G112" s="11">
        <v>460744</v>
      </c>
      <c r="H112" s="11">
        <v>187372</v>
      </c>
      <c r="I112" s="11">
        <v>187372</v>
      </c>
      <c r="J112" s="11">
        <v>187372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2212191.96</v>
      </c>
      <c r="AZ112" s="11">
        <v>546596.51</v>
      </c>
      <c r="BA112" s="11">
        <v>269027.18</v>
      </c>
      <c r="BB112" s="11">
        <v>262368</v>
      </c>
      <c r="BC112" s="11">
        <v>230372</v>
      </c>
      <c r="BD112" s="11">
        <v>93686</v>
      </c>
      <c r="BE112" s="11">
        <v>93686</v>
      </c>
      <c r="BF112" s="11">
        <v>93686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3078605.63</v>
      </c>
      <c r="D113" s="11">
        <v>1327487</v>
      </c>
      <c r="E113" s="11">
        <v>919310.4</v>
      </c>
      <c r="F113" s="11">
        <v>724658.4</v>
      </c>
      <c r="G113" s="11">
        <v>300511.2</v>
      </c>
      <c r="H113" s="11">
        <v>264143.2</v>
      </c>
      <c r="I113" s="11">
        <v>264143.2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1538965.91</v>
      </c>
      <c r="AZ113" s="11">
        <v>663742.82</v>
      </c>
      <c r="BA113" s="11">
        <v>459655.2</v>
      </c>
      <c r="BB113" s="11">
        <v>362329.2</v>
      </c>
      <c r="BC113" s="11">
        <v>150255.6</v>
      </c>
      <c r="BD113" s="11">
        <v>132071.6</v>
      </c>
      <c r="BE113" s="11">
        <v>132071.6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4931238.41</v>
      </c>
      <c r="D114" s="11">
        <v>1782680.56</v>
      </c>
      <c r="E114" s="11">
        <v>1425008.46</v>
      </c>
      <c r="F114" s="11">
        <v>695454.68</v>
      </c>
      <c r="G114" s="11">
        <v>411908.28</v>
      </c>
      <c r="H114" s="11">
        <v>360538.4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2465618.53</v>
      </c>
      <c r="AZ114" s="11">
        <v>891340.24</v>
      </c>
      <c r="BA114" s="11">
        <v>712504.22</v>
      </c>
      <c r="BB114" s="11">
        <v>347727.34</v>
      </c>
      <c r="BC114" s="11">
        <v>205954.14</v>
      </c>
      <c r="BD114" s="11">
        <v>180269.2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3433738.72</v>
      </c>
      <c r="D115" s="11">
        <v>2154127.48</v>
      </c>
      <c r="E115" s="11">
        <v>431892.8</v>
      </c>
      <c r="F115" s="11">
        <v>129181.2</v>
      </c>
      <c r="G115" s="11">
        <v>49123.2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1739608.95</v>
      </c>
      <c r="AZ115" s="11">
        <v>1121695.68</v>
      </c>
      <c r="BA115" s="11">
        <v>215946.4</v>
      </c>
      <c r="BB115" s="11">
        <v>64590.58</v>
      </c>
      <c r="BC115" s="11">
        <v>24561.6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10502111.74</v>
      </c>
      <c r="D116" s="11">
        <v>639329.85</v>
      </c>
      <c r="E116" s="11">
        <v>151184.2</v>
      </c>
      <c r="F116" s="11">
        <v>95614.2</v>
      </c>
      <c r="G116" s="11">
        <v>35</v>
      </c>
      <c r="H116" s="11">
        <v>35</v>
      </c>
      <c r="I116" s="11">
        <v>35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5854284.95</v>
      </c>
      <c r="AZ116" s="11">
        <v>331050.55</v>
      </c>
      <c r="BA116" s="11">
        <v>75592.08</v>
      </c>
      <c r="BB116" s="11">
        <v>47807.1</v>
      </c>
      <c r="BC116" s="11">
        <v>17.5</v>
      </c>
      <c r="BD116" s="11">
        <v>35</v>
      </c>
      <c r="BE116" s="11">
        <v>35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3235639.4</v>
      </c>
      <c r="D117" s="11">
        <v>484753.68</v>
      </c>
      <c r="E117" s="11">
        <v>356760.8</v>
      </c>
      <c r="F117" s="11">
        <v>100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1617819.51</v>
      </c>
      <c r="AZ117" s="11">
        <v>242376.8</v>
      </c>
      <c r="BA117" s="11">
        <v>178380.36</v>
      </c>
      <c r="BB117" s="11">
        <v>49.96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6448531.22</v>
      </c>
      <c r="D118" s="11">
        <v>1927261.2</v>
      </c>
      <c r="E118" s="11">
        <v>677000</v>
      </c>
      <c r="F118" s="11">
        <v>4200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3224265.44</v>
      </c>
      <c r="AZ118" s="11">
        <v>963630.38</v>
      </c>
      <c r="BA118" s="11">
        <v>338500</v>
      </c>
      <c r="BB118" s="11">
        <v>4200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3594780.38</v>
      </c>
      <c r="D119" s="11">
        <v>771830</v>
      </c>
      <c r="E119" s="11">
        <v>180509.24</v>
      </c>
      <c r="F119" s="11">
        <v>56330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1797390.06</v>
      </c>
      <c r="AZ119" s="11">
        <v>385915.02</v>
      </c>
      <c r="BA119" s="11">
        <v>112754.63</v>
      </c>
      <c r="BB119" s="11">
        <v>52250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13019061.5</v>
      </c>
      <c r="D120" s="11">
        <v>28240370.69</v>
      </c>
      <c r="E120" s="11">
        <v>980568.4</v>
      </c>
      <c r="F120" s="11">
        <v>23910</v>
      </c>
      <c r="G120" s="11">
        <v>23910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6509530.71</v>
      </c>
      <c r="AZ120" s="11">
        <v>14146220</v>
      </c>
      <c r="BA120" s="11">
        <v>513459.18</v>
      </c>
      <c r="BB120" s="11">
        <v>11955</v>
      </c>
      <c r="BC120" s="11">
        <v>11955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1256693.63</v>
      </c>
      <c r="D121" s="11">
        <v>554296.4</v>
      </c>
      <c r="E121" s="11">
        <v>53703.05</v>
      </c>
      <c r="F121" s="11">
        <v>42994.55</v>
      </c>
      <c r="G121" s="11">
        <v>22794.55</v>
      </c>
      <c r="H121" s="11">
        <v>2794.55</v>
      </c>
      <c r="I121" s="11">
        <v>2794.55</v>
      </c>
      <c r="J121" s="11">
        <v>2794.55</v>
      </c>
      <c r="K121" s="11">
        <v>1500</v>
      </c>
      <c r="L121" s="11">
        <v>1500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632022.75</v>
      </c>
      <c r="AZ121" s="11">
        <v>277148.17</v>
      </c>
      <c r="BA121" s="11">
        <v>26851.51</v>
      </c>
      <c r="BB121" s="11">
        <v>21497.27</v>
      </c>
      <c r="BC121" s="11">
        <v>11397.27</v>
      </c>
      <c r="BD121" s="11">
        <v>2235.64</v>
      </c>
      <c r="BE121" s="11">
        <v>2235.64</v>
      </c>
      <c r="BF121" s="11">
        <v>2235.64</v>
      </c>
      <c r="BG121" s="11">
        <v>1200</v>
      </c>
      <c r="BH121" s="11">
        <v>1200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1257808.93</v>
      </c>
      <c r="D122" s="11">
        <v>320668.4</v>
      </c>
      <c r="E122" s="11">
        <v>280640</v>
      </c>
      <c r="F122" s="11">
        <v>161360</v>
      </c>
      <c r="G122" s="11">
        <v>109360</v>
      </c>
      <c r="H122" s="11">
        <v>109360</v>
      </c>
      <c r="I122" s="11">
        <v>109360</v>
      </c>
      <c r="J122" s="11">
        <v>1360</v>
      </c>
      <c r="K122" s="11">
        <v>1360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628904.39</v>
      </c>
      <c r="AZ122" s="11">
        <v>160334.18</v>
      </c>
      <c r="BA122" s="11">
        <v>140320</v>
      </c>
      <c r="BB122" s="11">
        <v>80680</v>
      </c>
      <c r="BC122" s="11">
        <v>87488</v>
      </c>
      <c r="BD122" s="11">
        <v>87488</v>
      </c>
      <c r="BE122" s="11">
        <v>87488</v>
      </c>
      <c r="BF122" s="11">
        <v>1088</v>
      </c>
      <c r="BG122" s="11">
        <v>1088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1916619.15</v>
      </c>
      <c r="D123" s="11">
        <v>783622</v>
      </c>
      <c r="E123" s="11">
        <v>357960</v>
      </c>
      <c r="F123" s="11">
        <v>51150</v>
      </c>
      <c r="G123" s="11">
        <v>16380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958309.52</v>
      </c>
      <c r="AZ123" s="11">
        <v>391811</v>
      </c>
      <c r="BA123" s="11">
        <v>178979.99</v>
      </c>
      <c r="BB123" s="11">
        <v>25575</v>
      </c>
      <c r="BC123" s="11">
        <v>8190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1213461.7</v>
      </c>
      <c r="D124" s="11">
        <v>69262</v>
      </c>
      <c r="E124" s="11">
        <v>57260.7</v>
      </c>
      <c r="F124" s="11">
        <v>38452.94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606730.82</v>
      </c>
      <c r="AZ124" s="11">
        <v>34631</v>
      </c>
      <c r="BA124" s="11">
        <v>28630.35</v>
      </c>
      <c r="BB124" s="11">
        <v>19226.46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406127.5</v>
      </c>
      <c r="D125" s="11">
        <v>272890</v>
      </c>
      <c r="E125" s="11">
        <v>18800</v>
      </c>
      <c r="F125" s="11">
        <v>10800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203063.73</v>
      </c>
      <c r="AZ125" s="11">
        <v>136445</v>
      </c>
      <c r="BA125" s="11">
        <v>9400</v>
      </c>
      <c r="BB125" s="11">
        <v>5400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2526924.98</v>
      </c>
      <c r="D126" s="11">
        <v>1066579.38</v>
      </c>
      <c r="E126" s="11">
        <v>115428.75</v>
      </c>
      <c r="F126" s="11">
        <v>24000</v>
      </c>
      <c r="G126" s="11">
        <v>0</v>
      </c>
      <c r="H126" s="11">
        <v>0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1263462.45</v>
      </c>
      <c r="AZ126" s="11">
        <v>533289.6</v>
      </c>
      <c r="BA126" s="11">
        <v>57714.32</v>
      </c>
      <c r="BB126" s="11">
        <v>12000</v>
      </c>
      <c r="BC126" s="11">
        <v>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2937443.75</v>
      </c>
      <c r="D127" s="11">
        <v>225618.75</v>
      </c>
      <c r="E127" s="11">
        <v>16000</v>
      </c>
      <c r="F127" s="11">
        <v>0</v>
      </c>
      <c r="G127" s="11">
        <v>0</v>
      </c>
      <c r="H127" s="11">
        <v>0</v>
      </c>
      <c r="I127" s="11">
        <v>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1468721.88</v>
      </c>
      <c r="AZ127" s="11">
        <v>112809.38</v>
      </c>
      <c r="BA127" s="11">
        <v>8000</v>
      </c>
      <c r="BB127" s="11">
        <v>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2630123.81</v>
      </c>
      <c r="D128" s="11">
        <v>332590</v>
      </c>
      <c r="E128" s="11">
        <v>189600</v>
      </c>
      <c r="F128" s="11">
        <v>0</v>
      </c>
      <c r="G128" s="11">
        <v>0</v>
      </c>
      <c r="H128" s="11">
        <v>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1315061.84</v>
      </c>
      <c r="AZ128" s="11">
        <v>166295</v>
      </c>
      <c r="BA128" s="11">
        <v>94800</v>
      </c>
      <c r="BB128" s="11">
        <v>0</v>
      </c>
      <c r="BC128" s="11">
        <v>0</v>
      </c>
      <c r="BD128" s="11">
        <v>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3165076.4</v>
      </c>
      <c r="D129" s="11">
        <v>220930</v>
      </c>
      <c r="E129" s="11">
        <v>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1582538.15</v>
      </c>
      <c r="AZ129" s="11">
        <v>110465</v>
      </c>
      <c r="BA129" s="11">
        <v>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2798354</v>
      </c>
      <c r="D130" s="11">
        <v>68000</v>
      </c>
      <c r="E130" s="11">
        <v>0</v>
      </c>
      <c r="F130" s="11">
        <v>0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1466589.71</v>
      </c>
      <c r="AZ130" s="11">
        <v>36000</v>
      </c>
      <c r="BA130" s="11">
        <v>0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1123101.07</v>
      </c>
      <c r="D131" s="11">
        <v>649560</v>
      </c>
      <c r="E131" s="11">
        <v>0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610785.63</v>
      </c>
      <c r="AZ131" s="11">
        <v>325530</v>
      </c>
      <c r="BA131" s="11">
        <v>0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1124856</v>
      </c>
      <c r="D132" s="11">
        <v>0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617452.35</v>
      </c>
      <c r="AZ132" s="11">
        <v>0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479349.84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262482.38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</row>
    <row r="136" ht="15" customHeight="1" outlineLevel="1" spans="2:8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X136" s="8" t="s">
        <v>23</v>
      </c>
      <c r="AY136" s="9" t="s">
        <v>24</v>
      </c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</row>
    <row r="137" ht="15" customHeight="1" outlineLevel="1" spans="2:8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9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</row>
    <row r="138" ht="15" customHeight="1" outlineLevel="1" spans="2:85">
      <c r="B138" s="10">
        <v>201506</v>
      </c>
      <c r="C138" s="11">
        <f t="shared" ref="C138:AK138" si="16">IF(C7="","",C7+C99)</f>
        <v>0</v>
      </c>
      <c r="D138" s="11">
        <f t="shared" si="16"/>
        <v>0</v>
      </c>
      <c r="E138" s="11">
        <f t="shared" si="16"/>
        <v>0</v>
      </c>
      <c r="F138" s="11">
        <f t="shared" si="16"/>
        <v>0</v>
      </c>
      <c r="G138" s="11">
        <f t="shared" si="16"/>
        <v>0</v>
      </c>
      <c r="H138" s="11">
        <f t="shared" si="16"/>
        <v>0</v>
      </c>
      <c r="I138" s="11">
        <f t="shared" si="16"/>
        <v>0</v>
      </c>
      <c r="J138" s="11">
        <f t="shared" si="16"/>
        <v>0</v>
      </c>
      <c r="K138" s="11">
        <f t="shared" si="16"/>
        <v>0</v>
      </c>
      <c r="L138" s="11">
        <f t="shared" si="16"/>
        <v>0</v>
      </c>
      <c r="M138" s="11">
        <f t="shared" si="16"/>
        <v>0</v>
      </c>
      <c r="N138" s="11">
        <f t="shared" si="16"/>
        <v>0</v>
      </c>
      <c r="O138" s="11">
        <f t="shared" si="16"/>
        <v>0</v>
      </c>
      <c r="P138" s="11">
        <f t="shared" si="16"/>
        <v>0</v>
      </c>
      <c r="Q138" s="11">
        <f t="shared" si="16"/>
        <v>0</v>
      </c>
      <c r="R138" s="11">
        <f t="shared" si="16"/>
        <v>0</v>
      </c>
      <c r="S138" s="11">
        <f t="shared" si="16"/>
        <v>0</v>
      </c>
      <c r="T138" s="11">
        <f t="shared" si="16"/>
        <v>0</v>
      </c>
      <c r="U138" s="11">
        <f t="shared" si="16"/>
        <v>0</v>
      </c>
      <c r="V138" s="11">
        <f t="shared" si="16"/>
        <v>0</v>
      </c>
      <c r="W138" s="11">
        <f t="shared" si="16"/>
        <v>0</v>
      </c>
      <c r="X138" s="11">
        <f t="shared" si="16"/>
        <v>0</v>
      </c>
      <c r="Y138" s="11">
        <f t="shared" si="16"/>
        <v>0</v>
      </c>
      <c r="Z138" s="11">
        <f t="shared" si="16"/>
        <v>0</v>
      </c>
      <c r="AA138" s="11">
        <f t="shared" si="16"/>
        <v>0</v>
      </c>
      <c r="AB138" s="11">
        <f t="shared" si="16"/>
        <v>0</v>
      </c>
      <c r="AC138" s="11">
        <f t="shared" si="16"/>
        <v>0</v>
      </c>
      <c r="AD138" s="11">
        <f t="shared" si="16"/>
        <v>0</v>
      </c>
      <c r="AE138" s="11">
        <f t="shared" si="16"/>
        <v>0</v>
      </c>
      <c r="AF138" s="11">
        <f t="shared" si="16"/>
        <v>0</v>
      </c>
      <c r="AG138" s="11">
        <f t="shared" si="16"/>
        <v>0</v>
      </c>
      <c r="AH138" s="11">
        <f t="shared" si="16"/>
        <v>0</v>
      </c>
      <c r="AI138" s="11">
        <f t="shared" si="16"/>
        <v>0</v>
      </c>
      <c r="AJ138" s="11">
        <f t="shared" si="16"/>
        <v>0</v>
      </c>
      <c r="AK138" s="11">
        <f t="shared" si="16"/>
        <v>0</v>
      </c>
      <c r="AX138" s="10">
        <v>201506</v>
      </c>
      <c r="AY138" s="11">
        <f t="shared" ref="AY138:CG138" si="17">IF(AY7="","",AY7+AY99)</f>
        <v>0</v>
      </c>
      <c r="AZ138" s="11">
        <f t="shared" si="17"/>
        <v>0</v>
      </c>
      <c r="BA138" s="11">
        <f t="shared" si="17"/>
        <v>0</v>
      </c>
      <c r="BB138" s="11">
        <f t="shared" si="17"/>
        <v>0</v>
      </c>
      <c r="BC138" s="11">
        <f t="shared" si="17"/>
        <v>0</v>
      </c>
      <c r="BD138" s="11">
        <f t="shared" si="17"/>
        <v>0</v>
      </c>
      <c r="BE138" s="11">
        <f t="shared" si="17"/>
        <v>0</v>
      </c>
      <c r="BF138" s="11">
        <f t="shared" si="17"/>
        <v>0</v>
      </c>
      <c r="BG138" s="11">
        <f t="shared" si="17"/>
        <v>0</v>
      </c>
      <c r="BH138" s="11">
        <f t="shared" si="17"/>
        <v>0</v>
      </c>
      <c r="BI138" s="11">
        <f t="shared" si="17"/>
        <v>0</v>
      </c>
      <c r="BJ138" s="11">
        <f t="shared" si="17"/>
        <v>0</v>
      </c>
      <c r="BK138" s="11">
        <f t="shared" si="17"/>
        <v>0</v>
      </c>
      <c r="BL138" s="11">
        <f t="shared" si="17"/>
        <v>0</v>
      </c>
      <c r="BM138" s="11">
        <f t="shared" si="17"/>
        <v>0</v>
      </c>
      <c r="BN138" s="11">
        <f t="shared" si="17"/>
        <v>0</v>
      </c>
      <c r="BO138" s="11">
        <f t="shared" si="17"/>
        <v>0</v>
      </c>
      <c r="BP138" s="11">
        <f t="shared" si="17"/>
        <v>0</v>
      </c>
      <c r="BQ138" s="11">
        <f t="shared" si="17"/>
        <v>0</v>
      </c>
      <c r="BR138" s="11">
        <f t="shared" si="17"/>
        <v>0</v>
      </c>
      <c r="BS138" s="11">
        <f t="shared" si="17"/>
        <v>0</v>
      </c>
      <c r="BT138" s="11">
        <f t="shared" si="17"/>
        <v>0</v>
      </c>
      <c r="BU138" s="11">
        <f t="shared" si="17"/>
        <v>0</v>
      </c>
      <c r="BV138" s="11">
        <f t="shared" si="17"/>
        <v>0</v>
      </c>
      <c r="BW138" s="11">
        <f t="shared" si="17"/>
        <v>0</v>
      </c>
      <c r="BX138" s="11">
        <f t="shared" si="17"/>
        <v>0</v>
      </c>
      <c r="BY138" s="11">
        <f t="shared" si="17"/>
        <v>0</v>
      </c>
      <c r="BZ138" s="11">
        <f t="shared" si="17"/>
        <v>0</v>
      </c>
      <c r="CA138" s="11">
        <f t="shared" si="17"/>
        <v>0</v>
      </c>
      <c r="CB138" s="11">
        <f t="shared" si="17"/>
        <v>0</v>
      </c>
      <c r="CC138" s="11">
        <f t="shared" si="17"/>
        <v>0</v>
      </c>
      <c r="CD138" s="11">
        <f t="shared" si="17"/>
        <v>0</v>
      </c>
      <c r="CE138" s="11">
        <f t="shared" si="17"/>
        <v>0</v>
      </c>
      <c r="CF138" s="11">
        <f t="shared" si="17"/>
        <v>0</v>
      </c>
      <c r="CG138" s="11">
        <f t="shared" si="17"/>
        <v>0</v>
      </c>
    </row>
    <row r="139" ht="15" customHeight="1" outlineLevel="1" spans="2:85">
      <c r="B139" s="10">
        <v>201509</v>
      </c>
      <c r="C139" s="11">
        <f t="shared" ref="C139:AJ139" si="18">IF(C8="","",C8+C100)</f>
        <v>0</v>
      </c>
      <c r="D139" s="11">
        <f t="shared" si="18"/>
        <v>0</v>
      </c>
      <c r="E139" s="11">
        <f t="shared" si="18"/>
        <v>0</v>
      </c>
      <c r="F139" s="11">
        <f t="shared" si="18"/>
        <v>0</v>
      </c>
      <c r="G139" s="11">
        <f t="shared" si="18"/>
        <v>0</v>
      </c>
      <c r="H139" s="11">
        <f t="shared" si="18"/>
        <v>0</v>
      </c>
      <c r="I139" s="11">
        <f t="shared" si="18"/>
        <v>0</v>
      </c>
      <c r="J139" s="11">
        <f t="shared" si="18"/>
        <v>0</v>
      </c>
      <c r="K139" s="11">
        <f t="shared" si="18"/>
        <v>0</v>
      </c>
      <c r="L139" s="11">
        <f t="shared" si="18"/>
        <v>0</v>
      </c>
      <c r="M139" s="11">
        <f t="shared" si="18"/>
        <v>0</v>
      </c>
      <c r="N139" s="11">
        <f t="shared" si="18"/>
        <v>0</v>
      </c>
      <c r="O139" s="11">
        <f t="shared" si="18"/>
        <v>0</v>
      </c>
      <c r="P139" s="11">
        <f t="shared" si="18"/>
        <v>0</v>
      </c>
      <c r="Q139" s="11">
        <f t="shared" si="18"/>
        <v>0</v>
      </c>
      <c r="R139" s="11">
        <f t="shared" si="18"/>
        <v>0</v>
      </c>
      <c r="S139" s="11">
        <f t="shared" si="18"/>
        <v>0</v>
      </c>
      <c r="T139" s="11">
        <f t="shared" si="18"/>
        <v>0</v>
      </c>
      <c r="U139" s="11">
        <f t="shared" si="18"/>
        <v>0</v>
      </c>
      <c r="V139" s="11">
        <f t="shared" si="18"/>
        <v>0</v>
      </c>
      <c r="W139" s="11">
        <f t="shared" si="18"/>
        <v>0</v>
      </c>
      <c r="X139" s="11">
        <f t="shared" si="18"/>
        <v>0</v>
      </c>
      <c r="Y139" s="11">
        <f t="shared" si="18"/>
        <v>0</v>
      </c>
      <c r="Z139" s="11">
        <f t="shared" si="18"/>
        <v>0</v>
      </c>
      <c r="AA139" s="11">
        <f t="shared" si="18"/>
        <v>0</v>
      </c>
      <c r="AB139" s="11">
        <f t="shared" si="18"/>
        <v>0</v>
      </c>
      <c r="AC139" s="11">
        <f t="shared" si="18"/>
        <v>0</v>
      </c>
      <c r="AD139" s="11">
        <f t="shared" si="18"/>
        <v>0</v>
      </c>
      <c r="AE139" s="11">
        <f t="shared" si="18"/>
        <v>0</v>
      </c>
      <c r="AF139" s="11">
        <f t="shared" si="18"/>
        <v>0</v>
      </c>
      <c r="AG139" s="11">
        <f t="shared" si="18"/>
        <v>0</v>
      </c>
      <c r="AH139" s="11">
        <f t="shared" si="18"/>
        <v>0</v>
      </c>
      <c r="AI139" s="11">
        <f t="shared" si="18"/>
        <v>0</v>
      </c>
      <c r="AJ139" s="11">
        <f t="shared" si="18"/>
        <v>0</v>
      </c>
      <c r="AK139" s="11" t="s">
        <v>25</v>
      </c>
      <c r="AX139" s="10">
        <v>201509</v>
      </c>
      <c r="AY139" s="11">
        <f t="shared" ref="AY139:CF139" si="19">IF(AY8="","",AY8+AY100)</f>
        <v>0</v>
      </c>
      <c r="AZ139" s="11">
        <f t="shared" si="19"/>
        <v>0</v>
      </c>
      <c r="BA139" s="11">
        <f t="shared" si="19"/>
        <v>0</v>
      </c>
      <c r="BB139" s="11">
        <f t="shared" si="19"/>
        <v>0</v>
      </c>
      <c r="BC139" s="11">
        <f t="shared" si="19"/>
        <v>0</v>
      </c>
      <c r="BD139" s="11">
        <f t="shared" si="19"/>
        <v>0</v>
      </c>
      <c r="BE139" s="11">
        <f t="shared" si="19"/>
        <v>0</v>
      </c>
      <c r="BF139" s="11">
        <f t="shared" si="19"/>
        <v>0</v>
      </c>
      <c r="BG139" s="11">
        <f t="shared" si="19"/>
        <v>0</v>
      </c>
      <c r="BH139" s="11">
        <f t="shared" si="19"/>
        <v>0</v>
      </c>
      <c r="BI139" s="11">
        <f t="shared" si="19"/>
        <v>0</v>
      </c>
      <c r="BJ139" s="11">
        <f t="shared" si="19"/>
        <v>0</v>
      </c>
      <c r="BK139" s="11">
        <f t="shared" si="19"/>
        <v>0</v>
      </c>
      <c r="BL139" s="11">
        <f t="shared" si="19"/>
        <v>0</v>
      </c>
      <c r="BM139" s="11">
        <f t="shared" si="19"/>
        <v>0</v>
      </c>
      <c r="BN139" s="11">
        <f t="shared" si="19"/>
        <v>0</v>
      </c>
      <c r="BO139" s="11">
        <f t="shared" si="19"/>
        <v>0</v>
      </c>
      <c r="BP139" s="11">
        <f t="shared" si="19"/>
        <v>0</v>
      </c>
      <c r="BQ139" s="11">
        <f t="shared" si="19"/>
        <v>0</v>
      </c>
      <c r="BR139" s="11">
        <f t="shared" si="19"/>
        <v>0</v>
      </c>
      <c r="BS139" s="11">
        <f t="shared" si="19"/>
        <v>0</v>
      </c>
      <c r="BT139" s="11">
        <f t="shared" si="19"/>
        <v>0</v>
      </c>
      <c r="BU139" s="11">
        <f t="shared" si="19"/>
        <v>0</v>
      </c>
      <c r="BV139" s="11">
        <f t="shared" si="19"/>
        <v>0</v>
      </c>
      <c r="BW139" s="11">
        <f t="shared" si="19"/>
        <v>0</v>
      </c>
      <c r="BX139" s="11">
        <f t="shared" si="19"/>
        <v>0</v>
      </c>
      <c r="BY139" s="11">
        <f t="shared" si="19"/>
        <v>0</v>
      </c>
      <c r="BZ139" s="11">
        <f t="shared" si="19"/>
        <v>0</v>
      </c>
      <c r="CA139" s="11">
        <f t="shared" si="19"/>
        <v>0</v>
      </c>
      <c r="CB139" s="11">
        <f t="shared" si="19"/>
        <v>0</v>
      </c>
      <c r="CC139" s="11">
        <f t="shared" si="19"/>
        <v>0</v>
      </c>
      <c r="CD139" s="11">
        <f t="shared" si="19"/>
        <v>0</v>
      </c>
      <c r="CE139" s="11">
        <f t="shared" si="19"/>
        <v>0</v>
      </c>
      <c r="CF139" s="11">
        <f t="shared" si="19"/>
        <v>0</v>
      </c>
      <c r="CG139" s="11" t="s">
        <v>25</v>
      </c>
    </row>
    <row r="140" ht="15" customHeight="1" outlineLevel="1" spans="2:85">
      <c r="B140" s="10">
        <v>201512</v>
      </c>
      <c r="C140" s="11">
        <f t="shared" ref="C140:AI140" si="20">IF(C9="","",C9+C101)</f>
        <v>0</v>
      </c>
      <c r="D140" s="11">
        <f t="shared" si="20"/>
        <v>5565</v>
      </c>
      <c r="E140" s="11">
        <f t="shared" si="20"/>
        <v>5565</v>
      </c>
      <c r="F140" s="11">
        <f t="shared" si="20"/>
        <v>5565</v>
      </c>
      <c r="G140" s="11">
        <f t="shared" si="20"/>
        <v>5565</v>
      </c>
      <c r="H140" s="11">
        <f t="shared" si="20"/>
        <v>5565</v>
      </c>
      <c r="I140" s="11">
        <f t="shared" si="20"/>
        <v>5565</v>
      </c>
      <c r="J140" s="11">
        <f t="shared" si="20"/>
        <v>5565</v>
      </c>
      <c r="K140" s="11">
        <f t="shared" si="20"/>
        <v>5565</v>
      </c>
      <c r="L140" s="11">
        <f t="shared" si="20"/>
        <v>5565</v>
      </c>
      <c r="M140" s="11">
        <f t="shared" si="20"/>
        <v>5565</v>
      </c>
      <c r="N140" s="11">
        <f t="shared" si="20"/>
        <v>5565</v>
      </c>
      <c r="O140" s="11">
        <f t="shared" si="20"/>
        <v>5565</v>
      </c>
      <c r="P140" s="11">
        <f t="shared" si="20"/>
        <v>5565</v>
      </c>
      <c r="Q140" s="11">
        <f t="shared" si="20"/>
        <v>5565</v>
      </c>
      <c r="R140" s="11">
        <f t="shared" si="20"/>
        <v>5565</v>
      </c>
      <c r="S140" s="11">
        <f t="shared" si="20"/>
        <v>5565</v>
      </c>
      <c r="T140" s="11">
        <f t="shared" si="20"/>
        <v>5565</v>
      </c>
      <c r="U140" s="11">
        <f t="shared" si="20"/>
        <v>5565</v>
      </c>
      <c r="V140" s="11">
        <f t="shared" si="20"/>
        <v>5565</v>
      </c>
      <c r="W140" s="11">
        <f t="shared" si="20"/>
        <v>5565</v>
      </c>
      <c r="X140" s="11">
        <f t="shared" si="20"/>
        <v>5565</v>
      </c>
      <c r="Y140" s="11">
        <f t="shared" si="20"/>
        <v>5565</v>
      </c>
      <c r="Z140" s="11">
        <f t="shared" si="20"/>
        <v>5565</v>
      </c>
      <c r="AA140" s="11">
        <f t="shared" si="20"/>
        <v>5565</v>
      </c>
      <c r="AB140" s="11">
        <f t="shared" si="20"/>
        <v>5565</v>
      </c>
      <c r="AC140" s="11">
        <f t="shared" si="20"/>
        <v>5565</v>
      </c>
      <c r="AD140" s="11">
        <f t="shared" si="20"/>
        <v>5565</v>
      </c>
      <c r="AE140" s="11">
        <f t="shared" si="20"/>
        <v>5565</v>
      </c>
      <c r="AF140" s="11">
        <f t="shared" si="20"/>
        <v>5565</v>
      </c>
      <c r="AG140" s="11">
        <f t="shared" si="20"/>
        <v>5565</v>
      </c>
      <c r="AH140" s="11">
        <f t="shared" si="20"/>
        <v>5565</v>
      </c>
      <c r="AI140" s="11">
        <f t="shared" si="20"/>
        <v>5565</v>
      </c>
      <c r="AJ140" s="11" t="s">
        <v>25</v>
      </c>
      <c r="AK140" s="11" t="s">
        <v>25</v>
      </c>
      <c r="AX140" s="10">
        <v>201512</v>
      </c>
      <c r="AY140" s="11">
        <f t="shared" ref="AY140:CE140" si="21">IF(AY9="","",AY9+AY101)</f>
        <v>0</v>
      </c>
      <c r="AZ140" s="11">
        <f t="shared" si="21"/>
        <v>5565</v>
      </c>
      <c r="BA140" s="11">
        <f t="shared" si="21"/>
        <v>5565</v>
      </c>
      <c r="BB140" s="11">
        <f t="shared" si="21"/>
        <v>5565</v>
      </c>
      <c r="BC140" s="11">
        <f t="shared" si="21"/>
        <v>5565</v>
      </c>
      <c r="BD140" s="11">
        <f t="shared" si="21"/>
        <v>5565</v>
      </c>
      <c r="BE140" s="11">
        <f t="shared" si="21"/>
        <v>5565</v>
      </c>
      <c r="BF140" s="11">
        <f t="shared" si="21"/>
        <v>5565</v>
      </c>
      <c r="BG140" s="11">
        <f t="shared" si="21"/>
        <v>5565</v>
      </c>
      <c r="BH140" s="11">
        <f t="shared" si="21"/>
        <v>5565</v>
      </c>
      <c r="BI140" s="11">
        <f t="shared" si="21"/>
        <v>5565</v>
      </c>
      <c r="BJ140" s="11">
        <f t="shared" si="21"/>
        <v>5565</v>
      </c>
      <c r="BK140" s="11">
        <f t="shared" si="21"/>
        <v>5565</v>
      </c>
      <c r="BL140" s="11">
        <f t="shared" si="21"/>
        <v>5565</v>
      </c>
      <c r="BM140" s="11">
        <f t="shared" si="21"/>
        <v>5565</v>
      </c>
      <c r="BN140" s="11">
        <f t="shared" si="21"/>
        <v>5565</v>
      </c>
      <c r="BO140" s="11">
        <f t="shared" si="21"/>
        <v>5565</v>
      </c>
      <c r="BP140" s="11">
        <f t="shared" si="21"/>
        <v>5565</v>
      </c>
      <c r="BQ140" s="11">
        <f t="shared" si="21"/>
        <v>5565</v>
      </c>
      <c r="BR140" s="11">
        <f t="shared" si="21"/>
        <v>5565</v>
      </c>
      <c r="BS140" s="11">
        <f t="shared" si="21"/>
        <v>5565</v>
      </c>
      <c r="BT140" s="11">
        <f t="shared" si="21"/>
        <v>5565</v>
      </c>
      <c r="BU140" s="11">
        <f t="shared" si="21"/>
        <v>5565</v>
      </c>
      <c r="BV140" s="11">
        <f t="shared" si="21"/>
        <v>5565</v>
      </c>
      <c r="BW140" s="11">
        <f t="shared" si="21"/>
        <v>5565</v>
      </c>
      <c r="BX140" s="11">
        <f t="shared" si="21"/>
        <v>5565</v>
      </c>
      <c r="BY140" s="11">
        <f t="shared" si="21"/>
        <v>5565</v>
      </c>
      <c r="BZ140" s="11">
        <f t="shared" si="21"/>
        <v>5565</v>
      </c>
      <c r="CA140" s="11">
        <f t="shared" si="21"/>
        <v>5565</v>
      </c>
      <c r="CB140" s="11">
        <f t="shared" si="21"/>
        <v>5565</v>
      </c>
      <c r="CC140" s="11">
        <f t="shared" si="21"/>
        <v>5565</v>
      </c>
      <c r="CD140" s="11">
        <f t="shared" si="21"/>
        <v>5565</v>
      </c>
      <c r="CE140" s="11">
        <f t="shared" si="21"/>
        <v>5565</v>
      </c>
      <c r="CF140" s="11" t="s">
        <v>25</v>
      </c>
      <c r="CG140" s="11" t="s">
        <v>25</v>
      </c>
    </row>
    <row r="141" ht="15" customHeight="1" outlineLevel="1" spans="2:85">
      <c r="B141" s="10">
        <v>201603</v>
      </c>
      <c r="C141" s="11">
        <f t="shared" ref="C141:AH141" si="22">IF(C10="","",C10+C102)</f>
        <v>229012</v>
      </c>
      <c r="D141" s="11">
        <f t="shared" si="22"/>
        <v>323915</v>
      </c>
      <c r="E141" s="11">
        <f t="shared" si="22"/>
        <v>323915</v>
      </c>
      <c r="F141" s="11">
        <f t="shared" si="22"/>
        <v>323915</v>
      </c>
      <c r="G141" s="11">
        <f t="shared" si="22"/>
        <v>323915</v>
      </c>
      <c r="H141" s="11">
        <f t="shared" si="22"/>
        <v>323915</v>
      </c>
      <c r="I141" s="11">
        <f t="shared" si="22"/>
        <v>323915</v>
      </c>
      <c r="J141" s="11">
        <f t="shared" si="22"/>
        <v>323915</v>
      </c>
      <c r="K141" s="11">
        <f t="shared" si="22"/>
        <v>323915</v>
      </c>
      <c r="L141" s="11">
        <f t="shared" si="22"/>
        <v>323915</v>
      </c>
      <c r="M141" s="11">
        <f t="shared" si="22"/>
        <v>323915</v>
      </c>
      <c r="N141" s="11">
        <f t="shared" si="22"/>
        <v>323915</v>
      </c>
      <c r="O141" s="11">
        <f t="shared" si="22"/>
        <v>323915</v>
      </c>
      <c r="P141" s="11">
        <f t="shared" si="22"/>
        <v>323915</v>
      </c>
      <c r="Q141" s="11">
        <f t="shared" si="22"/>
        <v>323915</v>
      </c>
      <c r="R141" s="11">
        <f t="shared" si="22"/>
        <v>323915</v>
      </c>
      <c r="S141" s="11">
        <f t="shared" si="22"/>
        <v>323915</v>
      </c>
      <c r="T141" s="11">
        <f t="shared" si="22"/>
        <v>323915</v>
      </c>
      <c r="U141" s="11">
        <f t="shared" si="22"/>
        <v>323915</v>
      </c>
      <c r="V141" s="11">
        <f t="shared" si="22"/>
        <v>323915</v>
      </c>
      <c r="W141" s="11">
        <f t="shared" si="22"/>
        <v>323915</v>
      </c>
      <c r="X141" s="11">
        <f t="shared" si="22"/>
        <v>323915</v>
      </c>
      <c r="Y141" s="11">
        <f t="shared" si="22"/>
        <v>323915</v>
      </c>
      <c r="Z141" s="11">
        <f t="shared" si="22"/>
        <v>323915</v>
      </c>
      <c r="AA141" s="11">
        <f t="shared" si="22"/>
        <v>323915</v>
      </c>
      <c r="AB141" s="11">
        <f t="shared" si="22"/>
        <v>323915</v>
      </c>
      <c r="AC141" s="11">
        <f t="shared" si="22"/>
        <v>323915</v>
      </c>
      <c r="AD141" s="11">
        <f t="shared" si="22"/>
        <v>323915</v>
      </c>
      <c r="AE141" s="11">
        <f t="shared" si="22"/>
        <v>323915</v>
      </c>
      <c r="AF141" s="11">
        <f t="shared" si="22"/>
        <v>323915</v>
      </c>
      <c r="AG141" s="11">
        <f t="shared" si="22"/>
        <v>323915</v>
      </c>
      <c r="AH141" s="11">
        <f t="shared" si="22"/>
        <v>323915</v>
      </c>
      <c r="AI141" s="11" t="s">
        <v>25</v>
      </c>
      <c r="AJ141" s="11" t="s">
        <v>25</v>
      </c>
      <c r="AK141" s="11" t="s">
        <v>25</v>
      </c>
      <c r="AX141" s="10">
        <v>201603</v>
      </c>
      <c r="AY141" s="11">
        <f t="shared" ref="AY141:CD141" si="23">IF(AY10="","",AY10+AY102)</f>
        <v>229012</v>
      </c>
      <c r="AZ141" s="11">
        <f t="shared" si="23"/>
        <v>323915</v>
      </c>
      <c r="BA141" s="11">
        <f t="shared" si="23"/>
        <v>323915</v>
      </c>
      <c r="BB141" s="11">
        <f t="shared" si="23"/>
        <v>323915</v>
      </c>
      <c r="BC141" s="11">
        <f t="shared" si="23"/>
        <v>323915</v>
      </c>
      <c r="BD141" s="11">
        <f t="shared" si="23"/>
        <v>323915</v>
      </c>
      <c r="BE141" s="11">
        <f t="shared" si="23"/>
        <v>323915</v>
      </c>
      <c r="BF141" s="11">
        <f t="shared" si="23"/>
        <v>323915</v>
      </c>
      <c r="BG141" s="11">
        <f t="shared" si="23"/>
        <v>323915</v>
      </c>
      <c r="BH141" s="11">
        <f t="shared" si="23"/>
        <v>323915</v>
      </c>
      <c r="BI141" s="11">
        <f t="shared" si="23"/>
        <v>323915</v>
      </c>
      <c r="BJ141" s="11">
        <f t="shared" si="23"/>
        <v>323915</v>
      </c>
      <c r="BK141" s="11">
        <f t="shared" si="23"/>
        <v>323915</v>
      </c>
      <c r="BL141" s="11">
        <f t="shared" si="23"/>
        <v>323915</v>
      </c>
      <c r="BM141" s="11">
        <f t="shared" si="23"/>
        <v>323915</v>
      </c>
      <c r="BN141" s="11">
        <f t="shared" si="23"/>
        <v>323915</v>
      </c>
      <c r="BO141" s="11">
        <f t="shared" si="23"/>
        <v>323915</v>
      </c>
      <c r="BP141" s="11">
        <f t="shared" si="23"/>
        <v>323915</v>
      </c>
      <c r="BQ141" s="11">
        <f t="shared" si="23"/>
        <v>323915</v>
      </c>
      <c r="BR141" s="11">
        <f t="shared" si="23"/>
        <v>323915</v>
      </c>
      <c r="BS141" s="11">
        <f t="shared" si="23"/>
        <v>323915</v>
      </c>
      <c r="BT141" s="11">
        <f t="shared" si="23"/>
        <v>323915</v>
      </c>
      <c r="BU141" s="11">
        <f t="shared" si="23"/>
        <v>323915</v>
      </c>
      <c r="BV141" s="11">
        <f t="shared" si="23"/>
        <v>323915</v>
      </c>
      <c r="BW141" s="11">
        <f t="shared" si="23"/>
        <v>323915</v>
      </c>
      <c r="BX141" s="11">
        <f t="shared" si="23"/>
        <v>323915</v>
      </c>
      <c r="BY141" s="11">
        <f t="shared" si="23"/>
        <v>323915</v>
      </c>
      <c r="BZ141" s="11">
        <f t="shared" si="23"/>
        <v>323915</v>
      </c>
      <c r="CA141" s="11">
        <f t="shared" si="23"/>
        <v>323915</v>
      </c>
      <c r="CB141" s="11">
        <f t="shared" si="23"/>
        <v>323915</v>
      </c>
      <c r="CC141" s="11">
        <f t="shared" si="23"/>
        <v>323915</v>
      </c>
      <c r="CD141" s="11">
        <f t="shared" si="23"/>
        <v>323915</v>
      </c>
      <c r="CE141" s="11" t="s">
        <v>25</v>
      </c>
      <c r="CF141" s="11" t="s">
        <v>25</v>
      </c>
      <c r="CG141" s="11" t="s">
        <v>25</v>
      </c>
    </row>
    <row r="142" ht="15" customHeight="1" outlineLevel="1" spans="2:85">
      <c r="B142" s="10">
        <v>201606</v>
      </c>
      <c r="C142" s="11">
        <f t="shared" ref="C142:AG142" si="24">IF(C11="","",C11+C103)</f>
        <v>399915.8</v>
      </c>
      <c r="D142" s="11">
        <f t="shared" si="24"/>
        <v>437895.78</v>
      </c>
      <c r="E142" s="11">
        <f t="shared" si="24"/>
        <v>528686.88</v>
      </c>
      <c r="F142" s="11">
        <f t="shared" si="24"/>
        <v>647557.2</v>
      </c>
      <c r="G142" s="11">
        <f t="shared" si="24"/>
        <v>647557.2</v>
      </c>
      <c r="H142" s="11">
        <f t="shared" si="24"/>
        <v>628657.2</v>
      </c>
      <c r="I142" s="11">
        <f t="shared" si="24"/>
        <v>628657.2</v>
      </c>
      <c r="J142" s="11">
        <f t="shared" si="24"/>
        <v>628657.2</v>
      </c>
      <c r="K142" s="11">
        <f t="shared" si="24"/>
        <v>628657.2</v>
      </c>
      <c r="L142" s="11">
        <f t="shared" si="24"/>
        <v>628657.2</v>
      </c>
      <c r="M142" s="11">
        <f t="shared" si="24"/>
        <v>628657.2</v>
      </c>
      <c r="N142" s="11">
        <f t="shared" si="24"/>
        <v>628657.2</v>
      </c>
      <c r="O142" s="11">
        <f t="shared" si="24"/>
        <v>628657.2</v>
      </c>
      <c r="P142" s="11">
        <f t="shared" si="24"/>
        <v>628657.2</v>
      </c>
      <c r="Q142" s="11">
        <f t="shared" si="24"/>
        <v>628657.2</v>
      </c>
      <c r="R142" s="11">
        <f t="shared" si="24"/>
        <v>628657.2</v>
      </c>
      <c r="S142" s="11">
        <f t="shared" si="24"/>
        <v>628657.2</v>
      </c>
      <c r="T142" s="11">
        <f t="shared" si="24"/>
        <v>628657.2</v>
      </c>
      <c r="U142" s="11">
        <f t="shared" si="24"/>
        <v>628657.2</v>
      </c>
      <c r="V142" s="11">
        <f t="shared" si="24"/>
        <v>628657.2</v>
      </c>
      <c r="W142" s="11">
        <f t="shared" si="24"/>
        <v>628657.2</v>
      </c>
      <c r="X142" s="11">
        <f t="shared" si="24"/>
        <v>628657.2</v>
      </c>
      <c r="Y142" s="11">
        <f t="shared" si="24"/>
        <v>628657.2</v>
      </c>
      <c r="Z142" s="11">
        <f t="shared" si="24"/>
        <v>628657.2</v>
      </c>
      <c r="AA142" s="11">
        <f t="shared" si="24"/>
        <v>628657.2</v>
      </c>
      <c r="AB142" s="11">
        <f t="shared" si="24"/>
        <v>628657.2</v>
      </c>
      <c r="AC142" s="11">
        <f t="shared" si="24"/>
        <v>628657.2</v>
      </c>
      <c r="AD142" s="11">
        <f t="shared" si="24"/>
        <v>628657.2</v>
      </c>
      <c r="AE142" s="11">
        <f t="shared" si="24"/>
        <v>628657.2</v>
      </c>
      <c r="AF142" s="11">
        <f t="shared" si="24"/>
        <v>628657.2</v>
      </c>
      <c r="AG142" s="11">
        <f t="shared" si="24"/>
        <v>628657.2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201606</v>
      </c>
      <c r="AY142" s="11">
        <f t="shared" ref="AY142:CC142" si="25">IF(AY11="","",AY11+AY103)</f>
        <v>399915.8</v>
      </c>
      <c r="AZ142" s="11">
        <f t="shared" si="25"/>
        <v>437895.78</v>
      </c>
      <c r="BA142" s="11">
        <f t="shared" si="25"/>
        <v>528686.88</v>
      </c>
      <c r="BB142" s="11">
        <f t="shared" si="25"/>
        <v>647557.2</v>
      </c>
      <c r="BC142" s="11">
        <f t="shared" si="25"/>
        <v>647557.2</v>
      </c>
      <c r="BD142" s="11">
        <f t="shared" si="25"/>
        <v>628657.2</v>
      </c>
      <c r="BE142" s="11">
        <f t="shared" si="25"/>
        <v>628657.2</v>
      </c>
      <c r="BF142" s="11">
        <f t="shared" si="25"/>
        <v>628657.2</v>
      </c>
      <c r="BG142" s="11">
        <f t="shared" si="25"/>
        <v>628657.2</v>
      </c>
      <c r="BH142" s="11">
        <f t="shared" si="25"/>
        <v>628657.2</v>
      </c>
      <c r="BI142" s="11">
        <f t="shared" si="25"/>
        <v>628657.2</v>
      </c>
      <c r="BJ142" s="11">
        <f t="shared" si="25"/>
        <v>628657.2</v>
      </c>
      <c r="BK142" s="11">
        <f t="shared" si="25"/>
        <v>628657.2</v>
      </c>
      <c r="BL142" s="11">
        <f t="shared" si="25"/>
        <v>628657.2</v>
      </c>
      <c r="BM142" s="11">
        <f t="shared" si="25"/>
        <v>628657.2</v>
      </c>
      <c r="BN142" s="11">
        <f t="shared" si="25"/>
        <v>628657.2</v>
      </c>
      <c r="BO142" s="11">
        <f t="shared" si="25"/>
        <v>628657.2</v>
      </c>
      <c r="BP142" s="11">
        <f t="shared" si="25"/>
        <v>628657.2</v>
      </c>
      <c r="BQ142" s="11">
        <f t="shared" si="25"/>
        <v>628657.2</v>
      </c>
      <c r="BR142" s="11">
        <f t="shared" si="25"/>
        <v>628657.2</v>
      </c>
      <c r="BS142" s="11">
        <f t="shared" si="25"/>
        <v>628657.2</v>
      </c>
      <c r="BT142" s="11">
        <f t="shared" si="25"/>
        <v>628657.2</v>
      </c>
      <c r="BU142" s="11">
        <f t="shared" si="25"/>
        <v>628657.2</v>
      </c>
      <c r="BV142" s="11">
        <f t="shared" si="25"/>
        <v>628657.2</v>
      </c>
      <c r="BW142" s="11">
        <f t="shared" si="25"/>
        <v>628657.2</v>
      </c>
      <c r="BX142" s="11">
        <f t="shared" si="25"/>
        <v>628657.2</v>
      </c>
      <c r="BY142" s="11">
        <f t="shared" si="25"/>
        <v>628657.2</v>
      </c>
      <c r="BZ142" s="11">
        <f t="shared" si="25"/>
        <v>628657.2</v>
      </c>
      <c r="CA142" s="11">
        <f t="shared" si="25"/>
        <v>628657.2</v>
      </c>
      <c r="CB142" s="11">
        <f t="shared" si="25"/>
        <v>628657.2</v>
      </c>
      <c r="CC142" s="11">
        <f t="shared" si="25"/>
        <v>628657.2</v>
      </c>
      <c r="CD142" s="11" t="s">
        <v>25</v>
      </c>
      <c r="CE142" s="11" t="s">
        <v>25</v>
      </c>
      <c r="CF142" s="11" t="s">
        <v>25</v>
      </c>
      <c r="CG142" s="11" t="s">
        <v>25</v>
      </c>
    </row>
    <row r="143" ht="15" customHeight="1" outlineLevel="1" spans="2:85">
      <c r="B143" s="10">
        <v>201609</v>
      </c>
      <c r="C143" s="11">
        <f t="shared" ref="C143:AF143" si="26">IF(C12="","",C12+C104)</f>
        <v>805977.22</v>
      </c>
      <c r="D143" s="11">
        <f t="shared" si="26"/>
        <v>1212761.1</v>
      </c>
      <c r="E143" s="11">
        <f t="shared" si="26"/>
        <v>1844491.03</v>
      </c>
      <c r="F143" s="11">
        <f t="shared" si="26"/>
        <v>1831903.03</v>
      </c>
      <c r="G143" s="11">
        <f t="shared" si="26"/>
        <v>1836413.83</v>
      </c>
      <c r="H143" s="11">
        <f t="shared" si="26"/>
        <v>1831652.59</v>
      </c>
      <c r="I143" s="11">
        <f t="shared" si="26"/>
        <v>1831652.59</v>
      </c>
      <c r="J143" s="11">
        <f t="shared" si="26"/>
        <v>1831652.59</v>
      </c>
      <c r="K143" s="11">
        <f t="shared" si="26"/>
        <v>1831642.59</v>
      </c>
      <c r="L143" s="11">
        <f t="shared" si="26"/>
        <v>1831642.59</v>
      </c>
      <c r="M143" s="11">
        <f t="shared" si="26"/>
        <v>1831642.59</v>
      </c>
      <c r="N143" s="11">
        <f t="shared" si="26"/>
        <v>1831642.59</v>
      </c>
      <c r="O143" s="11">
        <f t="shared" si="26"/>
        <v>1831642.59</v>
      </c>
      <c r="P143" s="11">
        <f t="shared" si="26"/>
        <v>1831642.59</v>
      </c>
      <c r="Q143" s="11">
        <f t="shared" si="26"/>
        <v>1831642.59</v>
      </c>
      <c r="R143" s="11">
        <f t="shared" si="26"/>
        <v>1831642.59</v>
      </c>
      <c r="S143" s="11">
        <f t="shared" si="26"/>
        <v>1831642.59</v>
      </c>
      <c r="T143" s="11">
        <f t="shared" si="26"/>
        <v>1831642.59</v>
      </c>
      <c r="U143" s="11">
        <f t="shared" si="26"/>
        <v>1831642.59</v>
      </c>
      <c r="V143" s="11">
        <f t="shared" si="26"/>
        <v>1831642.59</v>
      </c>
      <c r="W143" s="11">
        <f t="shared" si="26"/>
        <v>1831642.59</v>
      </c>
      <c r="X143" s="11">
        <f t="shared" si="26"/>
        <v>1831642.59</v>
      </c>
      <c r="Y143" s="11">
        <f t="shared" si="26"/>
        <v>1831642.59</v>
      </c>
      <c r="Z143" s="11">
        <f t="shared" si="26"/>
        <v>1831642.59</v>
      </c>
      <c r="AA143" s="11">
        <f t="shared" si="26"/>
        <v>1831642.59</v>
      </c>
      <c r="AB143" s="11">
        <f t="shared" si="26"/>
        <v>1831642.59</v>
      </c>
      <c r="AC143" s="11">
        <f t="shared" si="26"/>
        <v>1831642.59</v>
      </c>
      <c r="AD143" s="11">
        <f t="shared" si="26"/>
        <v>1831642.59</v>
      </c>
      <c r="AE143" s="11">
        <f t="shared" si="26"/>
        <v>1831642.59</v>
      </c>
      <c r="AF143" s="11">
        <f t="shared" si="26"/>
        <v>1831642.59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201609</v>
      </c>
      <c r="AY143" s="11">
        <f t="shared" ref="AY143:CB143" si="27">IF(AY12="","",AY12+AY104)</f>
        <v>805977.22</v>
      </c>
      <c r="AZ143" s="11">
        <f t="shared" si="27"/>
        <v>1212761.1</v>
      </c>
      <c r="BA143" s="11">
        <f t="shared" si="27"/>
        <v>1844491.03</v>
      </c>
      <c r="BB143" s="11">
        <f t="shared" si="27"/>
        <v>1831903.03</v>
      </c>
      <c r="BC143" s="11">
        <f t="shared" si="27"/>
        <v>1836413.83</v>
      </c>
      <c r="BD143" s="11">
        <f t="shared" si="27"/>
        <v>1831652.59</v>
      </c>
      <c r="BE143" s="11">
        <f t="shared" si="27"/>
        <v>1831652.59</v>
      </c>
      <c r="BF143" s="11">
        <f t="shared" si="27"/>
        <v>1831652.59</v>
      </c>
      <c r="BG143" s="11">
        <f t="shared" si="27"/>
        <v>1831642.59</v>
      </c>
      <c r="BH143" s="11">
        <f t="shared" si="27"/>
        <v>1831642.59</v>
      </c>
      <c r="BI143" s="11">
        <f t="shared" si="27"/>
        <v>1831642.59</v>
      </c>
      <c r="BJ143" s="11">
        <f t="shared" si="27"/>
        <v>1831642.59</v>
      </c>
      <c r="BK143" s="11">
        <f t="shared" si="27"/>
        <v>1831642.59</v>
      </c>
      <c r="BL143" s="11">
        <f t="shared" si="27"/>
        <v>1831642.59</v>
      </c>
      <c r="BM143" s="11">
        <f t="shared" si="27"/>
        <v>1831642.59</v>
      </c>
      <c r="BN143" s="11">
        <f t="shared" si="27"/>
        <v>1831642.59</v>
      </c>
      <c r="BO143" s="11">
        <f t="shared" si="27"/>
        <v>1831642.59</v>
      </c>
      <c r="BP143" s="11">
        <f t="shared" si="27"/>
        <v>1831642.59</v>
      </c>
      <c r="BQ143" s="11">
        <f t="shared" si="27"/>
        <v>1831642.59</v>
      </c>
      <c r="BR143" s="11">
        <f t="shared" si="27"/>
        <v>1831642.59</v>
      </c>
      <c r="BS143" s="11">
        <f t="shared" si="27"/>
        <v>1831642.59</v>
      </c>
      <c r="BT143" s="11">
        <f t="shared" si="27"/>
        <v>1831642.59</v>
      </c>
      <c r="BU143" s="11">
        <f t="shared" si="27"/>
        <v>1831642.59</v>
      </c>
      <c r="BV143" s="11">
        <f t="shared" si="27"/>
        <v>1831642.59</v>
      </c>
      <c r="BW143" s="11">
        <f t="shared" si="27"/>
        <v>1831642.59</v>
      </c>
      <c r="BX143" s="11">
        <f t="shared" si="27"/>
        <v>1831642.59</v>
      </c>
      <c r="BY143" s="11">
        <f t="shared" si="27"/>
        <v>1831642.59</v>
      </c>
      <c r="BZ143" s="11">
        <f t="shared" si="27"/>
        <v>1831642.59</v>
      </c>
      <c r="CA143" s="11">
        <f t="shared" si="27"/>
        <v>1831642.59</v>
      </c>
      <c r="CB143" s="11">
        <f t="shared" si="27"/>
        <v>1831642.59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</row>
    <row r="144" ht="15" customHeight="1" outlineLevel="1" spans="2:85">
      <c r="B144" s="10">
        <v>201612</v>
      </c>
      <c r="C144" s="11">
        <f t="shared" ref="C144:AE144" si="28">IF(C13="","",C13+C105)</f>
        <v>486480.64</v>
      </c>
      <c r="D144" s="11">
        <f t="shared" si="28"/>
        <v>856330.03</v>
      </c>
      <c r="E144" s="11">
        <f t="shared" si="28"/>
        <v>877246.03</v>
      </c>
      <c r="F144" s="11">
        <f t="shared" si="28"/>
        <v>893178.53</v>
      </c>
      <c r="G144" s="11">
        <f t="shared" si="28"/>
        <v>893178.53</v>
      </c>
      <c r="H144" s="11">
        <f t="shared" si="28"/>
        <v>893178.53</v>
      </c>
      <c r="I144" s="11">
        <f t="shared" si="28"/>
        <v>893178.53</v>
      </c>
      <c r="J144" s="11">
        <f t="shared" si="28"/>
        <v>885178.53</v>
      </c>
      <c r="K144" s="11">
        <f t="shared" si="28"/>
        <v>885178.53</v>
      </c>
      <c r="L144" s="11">
        <f t="shared" si="28"/>
        <v>885178.53</v>
      </c>
      <c r="M144" s="11">
        <f t="shared" si="28"/>
        <v>885178.53</v>
      </c>
      <c r="N144" s="11">
        <f t="shared" si="28"/>
        <v>885178.53</v>
      </c>
      <c r="O144" s="11">
        <f t="shared" si="28"/>
        <v>885178.53</v>
      </c>
      <c r="P144" s="11">
        <f t="shared" si="28"/>
        <v>885178.53</v>
      </c>
      <c r="Q144" s="11">
        <f t="shared" si="28"/>
        <v>885178.53</v>
      </c>
      <c r="R144" s="11">
        <f t="shared" si="28"/>
        <v>885178.53</v>
      </c>
      <c r="S144" s="11">
        <f t="shared" si="28"/>
        <v>885178.53</v>
      </c>
      <c r="T144" s="11">
        <f t="shared" si="28"/>
        <v>885178.53</v>
      </c>
      <c r="U144" s="11">
        <f t="shared" si="28"/>
        <v>885178.53</v>
      </c>
      <c r="V144" s="11">
        <f t="shared" si="28"/>
        <v>885178.53</v>
      </c>
      <c r="W144" s="11">
        <f t="shared" si="28"/>
        <v>885178.53</v>
      </c>
      <c r="X144" s="11">
        <f t="shared" si="28"/>
        <v>885178.53</v>
      </c>
      <c r="Y144" s="11">
        <f t="shared" si="28"/>
        <v>885178.53</v>
      </c>
      <c r="Z144" s="11">
        <f t="shared" si="28"/>
        <v>885178.53</v>
      </c>
      <c r="AA144" s="11">
        <f t="shared" si="28"/>
        <v>885178.53</v>
      </c>
      <c r="AB144" s="11">
        <f t="shared" si="28"/>
        <v>885178.53</v>
      </c>
      <c r="AC144" s="11">
        <f t="shared" si="28"/>
        <v>885178.53</v>
      </c>
      <c r="AD144" s="11">
        <f t="shared" si="28"/>
        <v>885178.53</v>
      </c>
      <c r="AE144" s="11">
        <f t="shared" si="28"/>
        <v>885178.53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201612</v>
      </c>
      <c r="AY144" s="11">
        <f t="shared" ref="AY144:CA144" si="29">IF(AY13="","",AY13+AY105)</f>
        <v>486480.64</v>
      </c>
      <c r="AZ144" s="11">
        <f t="shared" si="29"/>
        <v>856330.03</v>
      </c>
      <c r="BA144" s="11">
        <f t="shared" si="29"/>
        <v>877246.03</v>
      </c>
      <c r="BB144" s="11">
        <f t="shared" si="29"/>
        <v>893178.53</v>
      </c>
      <c r="BC144" s="11">
        <f t="shared" si="29"/>
        <v>893178.53</v>
      </c>
      <c r="BD144" s="11">
        <f t="shared" si="29"/>
        <v>893178.53</v>
      </c>
      <c r="BE144" s="11">
        <f t="shared" si="29"/>
        <v>893178.53</v>
      </c>
      <c r="BF144" s="11">
        <f t="shared" si="29"/>
        <v>885178.53</v>
      </c>
      <c r="BG144" s="11">
        <f t="shared" si="29"/>
        <v>885178.53</v>
      </c>
      <c r="BH144" s="11">
        <f t="shared" si="29"/>
        <v>885178.53</v>
      </c>
      <c r="BI144" s="11">
        <f t="shared" si="29"/>
        <v>885178.53</v>
      </c>
      <c r="BJ144" s="11">
        <f t="shared" si="29"/>
        <v>885178.53</v>
      </c>
      <c r="BK144" s="11">
        <f t="shared" si="29"/>
        <v>885178.53</v>
      </c>
      <c r="BL144" s="11">
        <f t="shared" si="29"/>
        <v>885178.53</v>
      </c>
      <c r="BM144" s="11">
        <f t="shared" si="29"/>
        <v>885178.53</v>
      </c>
      <c r="BN144" s="11">
        <f t="shared" si="29"/>
        <v>885178.53</v>
      </c>
      <c r="BO144" s="11">
        <f t="shared" si="29"/>
        <v>885178.53</v>
      </c>
      <c r="BP144" s="11">
        <f t="shared" si="29"/>
        <v>885178.53</v>
      </c>
      <c r="BQ144" s="11">
        <f t="shared" si="29"/>
        <v>885178.53</v>
      </c>
      <c r="BR144" s="11">
        <f t="shared" si="29"/>
        <v>885178.53</v>
      </c>
      <c r="BS144" s="11">
        <f t="shared" si="29"/>
        <v>885178.53</v>
      </c>
      <c r="BT144" s="11">
        <f t="shared" si="29"/>
        <v>885178.53</v>
      </c>
      <c r="BU144" s="11">
        <f t="shared" si="29"/>
        <v>885178.53</v>
      </c>
      <c r="BV144" s="11">
        <f t="shared" si="29"/>
        <v>885178.53</v>
      </c>
      <c r="BW144" s="11">
        <f t="shared" si="29"/>
        <v>885178.53</v>
      </c>
      <c r="BX144" s="11">
        <f t="shared" si="29"/>
        <v>885178.53</v>
      </c>
      <c r="BY144" s="11">
        <f t="shared" si="29"/>
        <v>885178.53</v>
      </c>
      <c r="BZ144" s="11">
        <f t="shared" si="29"/>
        <v>885178.53</v>
      </c>
      <c r="CA144" s="11">
        <f t="shared" si="29"/>
        <v>885178.53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</row>
    <row r="145" ht="15" customHeight="1" outlineLevel="1" spans="2:85">
      <c r="B145" s="10">
        <v>201703</v>
      </c>
      <c r="C145" s="11">
        <f t="shared" ref="C145:AD145" si="30">IF(C14="","",C14+C106)</f>
        <v>952607.14</v>
      </c>
      <c r="D145" s="11">
        <f t="shared" si="30"/>
        <v>952445.64</v>
      </c>
      <c r="E145" s="11">
        <f t="shared" si="30"/>
        <v>781016.24</v>
      </c>
      <c r="F145" s="11">
        <f t="shared" si="30"/>
        <v>752185.04</v>
      </c>
      <c r="G145" s="11">
        <f t="shared" si="30"/>
        <v>752185.04</v>
      </c>
      <c r="H145" s="11">
        <f t="shared" si="30"/>
        <v>752185.04</v>
      </c>
      <c r="I145" s="11">
        <f t="shared" si="30"/>
        <v>752185.04</v>
      </c>
      <c r="J145" s="11">
        <f t="shared" si="30"/>
        <v>752185.04</v>
      </c>
      <c r="K145" s="11">
        <f t="shared" si="30"/>
        <v>752185.04</v>
      </c>
      <c r="L145" s="11">
        <f t="shared" si="30"/>
        <v>752185.04</v>
      </c>
      <c r="M145" s="11">
        <f t="shared" si="30"/>
        <v>752185.04</v>
      </c>
      <c r="N145" s="11">
        <f t="shared" si="30"/>
        <v>752185.04</v>
      </c>
      <c r="O145" s="11">
        <f t="shared" si="30"/>
        <v>752185.04</v>
      </c>
      <c r="P145" s="11">
        <f t="shared" si="30"/>
        <v>752185.04</v>
      </c>
      <c r="Q145" s="11">
        <f t="shared" si="30"/>
        <v>752185.04</v>
      </c>
      <c r="R145" s="11">
        <f t="shared" si="30"/>
        <v>752185.04</v>
      </c>
      <c r="S145" s="11">
        <f t="shared" si="30"/>
        <v>752185.04</v>
      </c>
      <c r="T145" s="11">
        <f t="shared" si="30"/>
        <v>752185.04</v>
      </c>
      <c r="U145" s="11">
        <f t="shared" si="30"/>
        <v>752185.04</v>
      </c>
      <c r="V145" s="11">
        <f t="shared" si="30"/>
        <v>752185.04</v>
      </c>
      <c r="W145" s="11">
        <f t="shared" si="30"/>
        <v>752185.04</v>
      </c>
      <c r="X145" s="11">
        <f t="shared" si="30"/>
        <v>752185.04</v>
      </c>
      <c r="Y145" s="11">
        <f t="shared" si="30"/>
        <v>752185.04</v>
      </c>
      <c r="Z145" s="11">
        <f t="shared" si="30"/>
        <v>752185.04</v>
      </c>
      <c r="AA145" s="11">
        <f t="shared" si="30"/>
        <v>752185.04</v>
      </c>
      <c r="AB145" s="11">
        <f t="shared" si="30"/>
        <v>752185.04</v>
      </c>
      <c r="AC145" s="11">
        <f t="shared" si="30"/>
        <v>752185.04</v>
      </c>
      <c r="AD145" s="11">
        <f t="shared" si="30"/>
        <v>752185.04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201703</v>
      </c>
      <c r="AY145" s="11">
        <f t="shared" ref="AY145:BZ145" si="31">IF(AY14="","",AY14+AY106)</f>
        <v>952607.14</v>
      </c>
      <c r="AZ145" s="11">
        <f t="shared" si="31"/>
        <v>952445.64</v>
      </c>
      <c r="BA145" s="11">
        <f t="shared" si="31"/>
        <v>781016.24</v>
      </c>
      <c r="BB145" s="11">
        <f t="shared" si="31"/>
        <v>752185.04</v>
      </c>
      <c r="BC145" s="11">
        <f t="shared" si="31"/>
        <v>752185.04</v>
      </c>
      <c r="BD145" s="11">
        <f t="shared" si="31"/>
        <v>752185.04</v>
      </c>
      <c r="BE145" s="11">
        <f t="shared" si="31"/>
        <v>752185.04</v>
      </c>
      <c r="BF145" s="11">
        <f t="shared" si="31"/>
        <v>752185.04</v>
      </c>
      <c r="BG145" s="11">
        <f t="shared" si="31"/>
        <v>752185.04</v>
      </c>
      <c r="BH145" s="11">
        <f t="shared" si="31"/>
        <v>583706.75</v>
      </c>
      <c r="BI145" s="11">
        <f t="shared" si="31"/>
        <v>583706.75</v>
      </c>
      <c r="BJ145" s="11">
        <f t="shared" si="31"/>
        <v>583706.75</v>
      </c>
      <c r="BK145" s="11">
        <f t="shared" si="31"/>
        <v>583706.75</v>
      </c>
      <c r="BL145" s="11">
        <f t="shared" si="31"/>
        <v>583706.75</v>
      </c>
      <c r="BM145" s="11">
        <f t="shared" si="31"/>
        <v>583706.75</v>
      </c>
      <c r="BN145" s="11">
        <f t="shared" si="31"/>
        <v>583706.75</v>
      </c>
      <c r="BO145" s="11">
        <f t="shared" si="31"/>
        <v>583706.75</v>
      </c>
      <c r="BP145" s="11">
        <f t="shared" si="31"/>
        <v>583706.75</v>
      </c>
      <c r="BQ145" s="11">
        <f t="shared" si="31"/>
        <v>583706.75</v>
      </c>
      <c r="BR145" s="11">
        <f t="shared" si="31"/>
        <v>583706.75</v>
      </c>
      <c r="BS145" s="11">
        <f t="shared" si="31"/>
        <v>583706.75</v>
      </c>
      <c r="BT145" s="11">
        <f t="shared" si="31"/>
        <v>583706.75</v>
      </c>
      <c r="BU145" s="11">
        <f t="shared" si="31"/>
        <v>583706.75</v>
      </c>
      <c r="BV145" s="11">
        <f t="shared" si="31"/>
        <v>583706.75</v>
      </c>
      <c r="BW145" s="11">
        <f t="shared" si="31"/>
        <v>583706.75</v>
      </c>
      <c r="BX145" s="11">
        <f t="shared" si="31"/>
        <v>583706.75</v>
      </c>
      <c r="BY145" s="11">
        <f t="shared" si="31"/>
        <v>583706.75</v>
      </c>
      <c r="BZ145" s="11">
        <f t="shared" si="31"/>
        <v>583706.75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</row>
    <row r="146" ht="15" customHeight="1" outlineLevel="1" spans="2:85">
      <c r="B146" s="10">
        <v>201706</v>
      </c>
      <c r="C146" s="11">
        <f t="shared" ref="C146:AC146" si="32">IF(C15="","",C15+C107)</f>
        <v>2995501.43</v>
      </c>
      <c r="D146" s="11">
        <f t="shared" si="32"/>
        <v>2100113.32</v>
      </c>
      <c r="E146" s="11">
        <f t="shared" si="32"/>
        <v>1915351.48</v>
      </c>
      <c r="F146" s="11">
        <f t="shared" si="32"/>
        <v>1901029.48</v>
      </c>
      <c r="G146" s="11">
        <f t="shared" si="32"/>
        <v>1901029.48</v>
      </c>
      <c r="H146" s="11">
        <f t="shared" si="32"/>
        <v>1206029.48</v>
      </c>
      <c r="I146" s="11">
        <f t="shared" si="32"/>
        <v>1206029.48</v>
      </c>
      <c r="J146" s="11">
        <f t="shared" si="32"/>
        <v>1206029.48</v>
      </c>
      <c r="K146" s="11">
        <f t="shared" si="32"/>
        <v>1206029.48</v>
      </c>
      <c r="L146" s="11">
        <f t="shared" si="32"/>
        <v>1206029.48</v>
      </c>
      <c r="M146" s="11">
        <f t="shared" si="32"/>
        <v>1206029.48</v>
      </c>
      <c r="N146" s="11">
        <f t="shared" si="32"/>
        <v>1206029.48</v>
      </c>
      <c r="O146" s="11">
        <f t="shared" si="32"/>
        <v>1206029.48</v>
      </c>
      <c r="P146" s="11">
        <f t="shared" si="32"/>
        <v>1206029.48</v>
      </c>
      <c r="Q146" s="11">
        <f t="shared" si="32"/>
        <v>1206029.48</v>
      </c>
      <c r="R146" s="11">
        <f t="shared" si="32"/>
        <v>1206029.48</v>
      </c>
      <c r="S146" s="11">
        <f t="shared" si="32"/>
        <v>1206029.48</v>
      </c>
      <c r="T146" s="11">
        <f t="shared" si="32"/>
        <v>1206029.48</v>
      </c>
      <c r="U146" s="11">
        <f t="shared" si="32"/>
        <v>1206029.48</v>
      </c>
      <c r="V146" s="11">
        <f t="shared" si="32"/>
        <v>1206029.48</v>
      </c>
      <c r="W146" s="11">
        <f t="shared" si="32"/>
        <v>1206029.48</v>
      </c>
      <c r="X146" s="11">
        <f t="shared" si="32"/>
        <v>1206029.48</v>
      </c>
      <c r="Y146" s="11">
        <f t="shared" si="32"/>
        <v>1206029.48</v>
      </c>
      <c r="Z146" s="11">
        <f t="shared" si="32"/>
        <v>1206029.48</v>
      </c>
      <c r="AA146" s="11">
        <f t="shared" si="32"/>
        <v>1206029.48</v>
      </c>
      <c r="AB146" s="11">
        <f t="shared" si="32"/>
        <v>1206029.48</v>
      </c>
      <c r="AC146" s="11">
        <f t="shared" si="32"/>
        <v>1206029.48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201706</v>
      </c>
      <c r="AY146" s="11">
        <f t="shared" ref="AY146:BY146" si="33">IF(AY15="","",AY15+AY107)</f>
        <v>2995501.43</v>
      </c>
      <c r="AZ146" s="11">
        <f t="shared" si="33"/>
        <v>2100113.32</v>
      </c>
      <c r="BA146" s="11">
        <f t="shared" si="33"/>
        <v>1915351.48</v>
      </c>
      <c r="BB146" s="11">
        <f t="shared" si="33"/>
        <v>1901029.48</v>
      </c>
      <c r="BC146" s="11">
        <f t="shared" si="33"/>
        <v>1901029.48</v>
      </c>
      <c r="BD146" s="11">
        <f t="shared" si="33"/>
        <v>1206029.48</v>
      </c>
      <c r="BE146" s="11">
        <f t="shared" si="33"/>
        <v>1206029.48</v>
      </c>
      <c r="BF146" s="11">
        <f t="shared" si="33"/>
        <v>1206029.48</v>
      </c>
      <c r="BG146" s="11">
        <f t="shared" si="33"/>
        <v>1037551.19</v>
      </c>
      <c r="BH146" s="11">
        <f t="shared" si="33"/>
        <v>1037551.19</v>
      </c>
      <c r="BI146" s="11">
        <f t="shared" si="33"/>
        <v>1037551.19</v>
      </c>
      <c r="BJ146" s="11">
        <f t="shared" si="33"/>
        <v>1037551.19</v>
      </c>
      <c r="BK146" s="11">
        <f t="shared" si="33"/>
        <v>1037551.19</v>
      </c>
      <c r="BL146" s="11">
        <f t="shared" si="33"/>
        <v>1037551.19</v>
      </c>
      <c r="BM146" s="11">
        <f t="shared" si="33"/>
        <v>1037551.19</v>
      </c>
      <c r="BN146" s="11">
        <f t="shared" si="33"/>
        <v>1037551.19</v>
      </c>
      <c r="BO146" s="11">
        <f t="shared" si="33"/>
        <v>1037551.19</v>
      </c>
      <c r="BP146" s="11">
        <f t="shared" si="33"/>
        <v>1037551.19</v>
      </c>
      <c r="BQ146" s="11">
        <f t="shared" si="33"/>
        <v>1037551.19</v>
      </c>
      <c r="BR146" s="11">
        <f t="shared" si="33"/>
        <v>1037551.19</v>
      </c>
      <c r="BS146" s="11">
        <f t="shared" si="33"/>
        <v>1037551.19</v>
      </c>
      <c r="BT146" s="11">
        <f t="shared" si="33"/>
        <v>1037551.19</v>
      </c>
      <c r="BU146" s="11">
        <f t="shared" si="33"/>
        <v>1037551.19</v>
      </c>
      <c r="BV146" s="11">
        <f t="shared" si="33"/>
        <v>1037551.19</v>
      </c>
      <c r="BW146" s="11">
        <f t="shared" si="33"/>
        <v>1037551.19</v>
      </c>
      <c r="BX146" s="11">
        <f t="shared" si="33"/>
        <v>1037551.19</v>
      </c>
      <c r="BY146" s="11">
        <f t="shared" si="33"/>
        <v>1037551.19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</row>
    <row r="147" ht="15" customHeight="1" outlineLevel="1" spans="2:85">
      <c r="B147" s="10">
        <v>201709</v>
      </c>
      <c r="C147" s="11">
        <f t="shared" ref="C147:AB147" si="34">IF(C16="","",C16+C108)</f>
        <v>6201601.9</v>
      </c>
      <c r="D147" s="11">
        <f t="shared" si="34"/>
        <v>3170235.99</v>
      </c>
      <c r="E147" s="11">
        <f t="shared" si="34"/>
        <v>3233859.3</v>
      </c>
      <c r="F147" s="11">
        <f t="shared" si="34"/>
        <v>3175304.8</v>
      </c>
      <c r="G147" s="11">
        <f t="shared" si="34"/>
        <v>3172047.66</v>
      </c>
      <c r="H147" s="11">
        <f t="shared" si="34"/>
        <v>3172047.66</v>
      </c>
      <c r="I147" s="11">
        <f t="shared" si="34"/>
        <v>3172047.66</v>
      </c>
      <c r="J147" s="11">
        <f t="shared" si="34"/>
        <v>3172047.66</v>
      </c>
      <c r="K147" s="11">
        <f t="shared" si="34"/>
        <v>3172047.66</v>
      </c>
      <c r="L147" s="11">
        <f t="shared" si="34"/>
        <v>3172047.66</v>
      </c>
      <c r="M147" s="11">
        <f t="shared" si="34"/>
        <v>3172047.66</v>
      </c>
      <c r="N147" s="11">
        <f t="shared" si="34"/>
        <v>3172047.66</v>
      </c>
      <c r="O147" s="11">
        <f t="shared" si="34"/>
        <v>3172047.66</v>
      </c>
      <c r="P147" s="11">
        <f t="shared" si="34"/>
        <v>3172047.66</v>
      </c>
      <c r="Q147" s="11">
        <f t="shared" si="34"/>
        <v>3172047.66</v>
      </c>
      <c r="R147" s="11">
        <f t="shared" si="34"/>
        <v>3172047.66</v>
      </c>
      <c r="S147" s="11">
        <f t="shared" si="34"/>
        <v>3172047.66</v>
      </c>
      <c r="T147" s="11">
        <f t="shared" si="34"/>
        <v>3172047.66</v>
      </c>
      <c r="U147" s="11">
        <f t="shared" si="34"/>
        <v>3172047.66</v>
      </c>
      <c r="V147" s="11">
        <f t="shared" si="34"/>
        <v>3172047.66</v>
      </c>
      <c r="W147" s="11">
        <f t="shared" si="34"/>
        <v>3172047.66</v>
      </c>
      <c r="X147" s="11">
        <f t="shared" si="34"/>
        <v>3172047.66</v>
      </c>
      <c r="Y147" s="11">
        <f t="shared" si="34"/>
        <v>3172047.66</v>
      </c>
      <c r="Z147" s="11">
        <f t="shared" si="34"/>
        <v>3172047.66</v>
      </c>
      <c r="AA147" s="11">
        <f t="shared" si="34"/>
        <v>3172047.66</v>
      </c>
      <c r="AB147" s="11">
        <f t="shared" si="34"/>
        <v>3172047.66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201709</v>
      </c>
      <c r="AY147" s="11">
        <f t="shared" ref="AY147:BX147" si="35">IF(AY16="","",AY16+AY108)</f>
        <v>6201601.9</v>
      </c>
      <c r="AZ147" s="11">
        <f t="shared" si="35"/>
        <v>3170235.99</v>
      </c>
      <c r="BA147" s="11">
        <f t="shared" si="35"/>
        <v>3233859.3</v>
      </c>
      <c r="BB147" s="11">
        <f t="shared" si="35"/>
        <v>3175304.8</v>
      </c>
      <c r="BC147" s="11">
        <f t="shared" si="35"/>
        <v>3172047.66</v>
      </c>
      <c r="BD147" s="11">
        <f t="shared" si="35"/>
        <v>3172047.66</v>
      </c>
      <c r="BE147" s="11">
        <f t="shared" si="35"/>
        <v>3172047.66</v>
      </c>
      <c r="BF147" s="11">
        <f t="shared" si="35"/>
        <v>3003569.37</v>
      </c>
      <c r="BG147" s="11">
        <f t="shared" si="35"/>
        <v>3003569.37</v>
      </c>
      <c r="BH147" s="11">
        <f t="shared" si="35"/>
        <v>3003569.37</v>
      </c>
      <c r="BI147" s="11">
        <f t="shared" si="35"/>
        <v>3003569.37</v>
      </c>
      <c r="BJ147" s="11">
        <f t="shared" si="35"/>
        <v>3003569.37</v>
      </c>
      <c r="BK147" s="11">
        <f t="shared" si="35"/>
        <v>3003569.37</v>
      </c>
      <c r="BL147" s="11">
        <f t="shared" si="35"/>
        <v>3003569.37</v>
      </c>
      <c r="BM147" s="11">
        <f t="shared" si="35"/>
        <v>3003569.37</v>
      </c>
      <c r="BN147" s="11">
        <f t="shared" si="35"/>
        <v>3003569.37</v>
      </c>
      <c r="BO147" s="11">
        <f t="shared" si="35"/>
        <v>3003569.37</v>
      </c>
      <c r="BP147" s="11">
        <f t="shared" si="35"/>
        <v>3003569.37</v>
      </c>
      <c r="BQ147" s="11">
        <f t="shared" si="35"/>
        <v>3003569.37</v>
      </c>
      <c r="BR147" s="11">
        <f t="shared" si="35"/>
        <v>3003569.37</v>
      </c>
      <c r="BS147" s="11">
        <f t="shared" si="35"/>
        <v>3003569.37</v>
      </c>
      <c r="BT147" s="11">
        <f t="shared" si="35"/>
        <v>3003569.37</v>
      </c>
      <c r="BU147" s="11">
        <f t="shared" si="35"/>
        <v>3003569.37</v>
      </c>
      <c r="BV147" s="11">
        <f t="shared" si="35"/>
        <v>3003569.37</v>
      </c>
      <c r="BW147" s="11">
        <f t="shared" si="35"/>
        <v>3003569.37</v>
      </c>
      <c r="BX147" s="11">
        <f t="shared" si="35"/>
        <v>3003569.37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</row>
    <row r="148" ht="15" customHeight="1" outlineLevel="1" spans="2:85">
      <c r="B148" s="10">
        <v>201712</v>
      </c>
      <c r="C148" s="11">
        <f t="shared" ref="C148:AA148" si="36">IF(C17="","",C17+C109)</f>
        <v>1324157.87</v>
      </c>
      <c r="D148" s="11">
        <f t="shared" si="36"/>
        <v>1623959.48</v>
      </c>
      <c r="E148" s="11">
        <f t="shared" si="36"/>
        <v>1632248.48</v>
      </c>
      <c r="F148" s="11">
        <f t="shared" si="36"/>
        <v>1631974.48</v>
      </c>
      <c r="G148" s="11">
        <f t="shared" si="36"/>
        <v>1631974.48</v>
      </c>
      <c r="H148" s="11">
        <f t="shared" si="36"/>
        <v>1631974.48</v>
      </c>
      <c r="I148" s="11">
        <f t="shared" si="36"/>
        <v>1631974.48</v>
      </c>
      <c r="J148" s="11">
        <f t="shared" si="36"/>
        <v>1631974.48</v>
      </c>
      <c r="K148" s="11">
        <f t="shared" si="36"/>
        <v>1631974.48</v>
      </c>
      <c r="L148" s="11">
        <f t="shared" si="36"/>
        <v>1631974.48</v>
      </c>
      <c r="M148" s="11">
        <f t="shared" si="36"/>
        <v>1631974.48</v>
      </c>
      <c r="N148" s="11">
        <f t="shared" si="36"/>
        <v>1631974.48</v>
      </c>
      <c r="O148" s="11">
        <f t="shared" si="36"/>
        <v>1631974.48</v>
      </c>
      <c r="P148" s="11">
        <f t="shared" si="36"/>
        <v>1631974.48</v>
      </c>
      <c r="Q148" s="11">
        <f t="shared" si="36"/>
        <v>1631974.48</v>
      </c>
      <c r="R148" s="11">
        <f t="shared" si="36"/>
        <v>1631974.48</v>
      </c>
      <c r="S148" s="11">
        <f t="shared" si="36"/>
        <v>1631974.48</v>
      </c>
      <c r="T148" s="11">
        <f t="shared" si="36"/>
        <v>1631974.48</v>
      </c>
      <c r="U148" s="11">
        <f t="shared" si="36"/>
        <v>1631974.48</v>
      </c>
      <c r="V148" s="11">
        <f t="shared" si="36"/>
        <v>1631974.48</v>
      </c>
      <c r="W148" s="11">
        <f t="shared" si="36"/>
        <v>1631974.48</v>
      </c>
      <c r="X148" s="11">
        <f t="shared" si="36"/>
        <v>1631974.48</v>
      </c>
      <c r="Y148" s="11">
        <f t="shared" si="36"/>
        <v>1631974.48</v>
      </c>
      <c r="Z148" s="11">
        <f t="shared" si="36"/>
        <v>1631974.48</v>
      </c>
      <c r="AA148" s="11">
        <f t="shared" si="36"/>
        <v>1631974.48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201712</v>
      </c>
      <c r="AY148" s="11">
        <f t="shared" ref="AY148:BW148" si="37">IF(AY17="","",AY17+AY109)</f>
        <v>1256996.87</v>
      </c>
      <c r="AZ148" s="11">
        <f t="shared" si="37"/>
        <v>1505284.52</v>
      </c>
      <c r="BA148" s="11">
        <f t="shared" si="37"/>
        <v>1513525.21</v>
      </c>
      <c r="BB148" s="11">
        <f t="shared" si="37"/>
        <v>1513251.21</v>
      </c>
      <c r="BC148" s="11">
        <f t="shared" si="37"/>
        <v>1513251.21</v>
      </c>
      <c r="BD148" s="11">
        <f t="shared" si="37"/>
        <v>1513251.21</v>
      </c>
      <c r="BE148" s="11">
        <f t="shared" si="37"/>
        <v>1344772.92</v>
      </c>
      <c r="BF148" s="11">
        <f t="shared" si="37"/>
        <v>1344772.92</v>
      </c>
      <c r="BG148" s="11">
        <f t="shared" si="37"/>
        <v>1344772.92</v>
      </c>
      <c r="BH148" s="11">
        <f t="shared" si="37"/>
        <v>1344772.92</v>
      </c>
      <c r="BI148" s="11">
        <f t="shared" si="37"/>
        <v>1344772.92</v>
      </c>
      <c r="BJ148" s="11">
        <f t="shared" si="37"/>
        <v>1344772.92</v>
      </c>
      <c r="BK148" s="11">
        <f t="shared" si="37"/>
        <v>1344772.92</v>
      </c>
      <c r="BL148" s="11">
        <f t="shared" si="37"/>
        <v>1344772.92</v>
      </c>
      <c r="BM148" s="11">
        <f t="shared" si="37"/>
        <v>1344772.92</v>
      </c>
      <c r="BN148" s="11">
        <f t="shared" si="37"/>
        <v>1344772.92</v>
      </c>
      <c r="BO148" s="11">
        <f t="shared" si="37"/>
        <v>1344772.92</v>
      </c>
      <c r="BP148" s="11">
        <f t="shared" si="37"/>
        <v>1344772.92</v>
      </c>
      <c r="BQ148" s="11">
        <f t="shared" si="37"/>
        <v>1344772.92</v>
      </c>
      <c r="BR148" s="11">
        <f t="shared" si="37"/>
        <v>1344772.92</v>
      </c>
      <c r="BS148" s="11">
        <f t="shared" si="37"/>
        <v>1344772.92</v>
      </c>
      <c r="BT148" s="11">
        <f t="shared" si="37"/>
        <v>1344772.92</v>
      </c>
      <c r="BU148" s="11">
        <f t="shared" si="37"/>
        <v>1344772.92</v>
      </c>
      <c r="BV148" s="11">
        <f t="shared" si="37"/>
        <v>1344772.92</v>
      </c>
      <c r="BW148" s="11">
        <f t="shared" si="37"/>
        <v>1344772.92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</row>
    <row r="149" ht="15" customHeight="1" outlineLevel="1" spans="2:85">
      <c r="B149" s="10">
        <v>201803</v>
      </c>
      <c r="C149" s="11">
        <f t="shared" ref="C149:Z149" si="38">IF(C18="","",C18+C110)</f>
        <v>2252935.92</v>
      </c>
      <c r="D149" s="11">
        <f t="shared" si="38"/>
        <v>2070933.33</v>
      </c>
      <c r="E149" s="11">
        <f t="shared" si="38"/>
        <v>1708856.22</v>
      </c>
      <c r="F149" s="11">
        <f t="shared" si="38"/>
        <v>1719699.78</v>
      </c>
      <c r="G149" s="11">
        <f t="shared" si="38"/>
        <v>1718093.03</v>
      </c>
      <c r="H149" s="11">
        <f t="shared" si="38"/>
        <v>1718093.03</v>
      </c>
      <c r="I149" s="11">
        <f t="shared" si="38"/>
        <v>1718093.03</v>
      </c>
      <c r="J149" s="11">
        <f t="shared" si="38"/>
        <v>1718093.03</v>
      </c>
      <c r="K149" s="11">
        <f t="shared" si="38"/>
        <v>1718093.03</v>
      </c>
      <c r="L149" s="11">
        <f t="shared" si="38"/>
        <v>1718093.03</v>
      </c>
      <c r="M149" s="11">
        <f t="shared" si="38"/>
        <v>1718093.03</v>
      </c>
      <c r="N149" s="11">
        <f t="shared" si="38"/>
        <v>1718093.03</v>
      </c>
      <c r="O149" s="11">
        <f t="shared" si="38"/>
        <v>1718093.03</v>
      </c>
      <c r="P149" s="11">
        <f t="shared" si="38"/>
        <v>1718093.03</v>
      </c>
      <c r="Q149" s="11">
        <f t="shared" si="38"/>
        <v>1718093.03</v>
      </c>
      <c r="R149" s="11">
        <f t="shared" si="38"/>
        <v>1718093.03</v>
      </c>
      <c r="S149" s="11">
        <f t="shared" si="38"/>
        <v>1718093.03</v>
      </c>
      <c r="T149" s="11">
        <f t="shared" si="38"/>
        <v>1718093.03</v>
      </c>
      <c r="U149" s="11">
        <f t="shared" si="38"/>
        <v>1718093.03</v>
      </c>
      <c r="V149" s="11">
        <f t="shared" si="38"/>
        <v>1718093.03</v>
      </c>
      <c r="W149" s="11">
        <f t="shared" si="38"/>
        <v>1718093.03</v>
      </c>
      <c r="X149" s="11">
        <f t="shared" si="38"/>
        <v>1718093.03</v>
      </c>
      <c r="Y149" s="11">
        <f t="shared" si="38"/>
        <v>1718093.03</v>
      </c>
      <c r="Z149" s="11">
        <f t="shared" si="38"/>
        <v>1718093.03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201803</v>
      </c>
      <c r="AY149" s="11">
        <f t="shared" ref="AY149:BV149" si="39">IF(AY18="","",AY18+AY110)</f>
        <v>2047584.42</v>
      </c>
      <c r="AZ149" s="11">
        <f t="shared" si="39"/>
        <v>1813516.2</v>
      </c>
      <c r="BA149" s="11">
        <f t="shared" si="39"/>
        <v>1434953.79</v>
      </c>
      <c r="BB149" s="11">
        <f t="shared" si="39"/>
        <v>1448531.16</v>
      </c>
      <c r="BC149" s="11">
        <f t="shared" si="39"/>
        <v>1447663.46</v>
      </c>
      <c r="BD149" s="11">
        <f t="shared" si="39"/>
        <v>1279185.17</v>
      </c>
      <c r="BE149" s="11">
        <f t="shared" si="39"/>
        <v>1279185.17</v>
      </c>
      <c r="BF149" s="11">
        <f t="shared" si="39"/>
        <v>1279185.17</v>
      </c>
      <c r="BG149" s="11">
        <f t="shared" si="39"/>
        <v>1279185.17</v>
      </c>
      <c r="BH149" s="11">
        <f t="shared" si="39"/>
        <v>1279185.17</v>
      </c>
      <c r="BI149" s="11">
        <f t="shared" si="39"/>
        <v>1279185.17</v>
      </c>
      <c r="BJ149" s="11">
        <f t="shared" si="39"/>
        <v>1279185.17</v>
      </c>
      <c r="BK149" s="11">
        <f t="shared" si="39"/>
        <v>1279185.17</v>
      </c>
      <c r="BL149" s="11">
        <f t="shared" si="39"/>
        <v>1279185.17</v>
      </c>
      <c r="BM149" s="11">
        <f t="shared" si="39"/>
        <v>1279185.17</v>
      </c>
      <c r="BN149" s="11">
        <f t="shared" si="39"/>
        <v>1279185.17</v>
      </c>
      <c r="BO149" s="11">
        <f t="shared" si="39"/>
        <v>1279185.17</v>
      </c>
      <c r="BP149" s="11">
        <f t="shared" si="39"/>
        <v>1279185.17</v>
      </c>
      <c r="BQ149" s="11">
        <f t="shared" si="39"/>
        <v>1279185.17</v>
      </c>
      <c r="BR149" s="11">
        <f t="shared" si="39"/>
        <v>1279185.17</v>
      </c>
      <c r="BS149" s="11">
        <f t="shared" si="39"/>
        <v>1279185.17</v>
      </c>
      <c r="BT149" s="11">
        <f t="shared" si="39"/>
        <v>1279185.17</v>
      </c>
      <c r="BU149" s="11">
        <f t="shared" si="39"/>
        <v>1279185.17</v>
      </c>
      <c r="BV149" s="11">
        <f t="shared" si="39"/>
        <v>1279185.17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</row>
    <row r="150" ht="15" customHeight="1" outlineLevel="1" spans="2:85">
      <c r="B150" s="10">
        <v>201806</v>
      </c>
      <c r="C150" s="11">
        <f t="shared" ref="C150:Y150" si="40">IF(C19="","",C19+C111)</f>
        <v>14405921.99</v>
      </c>
      <c r="D150" s="11">
        <f t="shared" si="40"/>
        <v>7003039.32</v>
      </c>
      <c r="E150" s="11">
        <f t="shared" si="40"/>
        <v>6937819.82</v>
      </c>
      <c r="F150" s="11">
        <f t="shared" si="40"/>
        <v>7095660.84</v>
      </c>
      <c r="G150" s="11">
        <f t="shared" si="40"/>
        <v>7099822.62</v>
      </c>
      <c r="H150" s="11">
        <f t="shared" si="40"/>
        <v>7101950.62</v>
      </c>
      <c r="I150" s="11">
        <f t="shared" si="40"/>
        <v>7088738.62</v>
      </c>
      <c r="J150" s="11">
        <f t="shared" si="40"/>
        <v>7088738.62</v>
      </c>
      <c r="K150" s="11">
        <f t="shared" si="40"/>
        <v>7088738.62</v>
      </c>
      <c r="L150" s="11">
        <f t="shared" si="40"/>
        <v>7085510.62</v>
      </c>
      <c r="M150" s="11">
        <f t="shared" si="40"/>
        <v>7085510.62</v>
      </c>
      <c r="N150" s="11">
        <f t="shared" si="40"/>
        <v>7085510.62</v>
      </c>
      <c r="O150" s="11">
        <f t="shared" si="40"/>
        <v>7085510.62</v>
      </c>
      <c r="P150" s="11">
        <f t="shared" si="40"/>
        <v>7085510.62</v>
      </c>
      <c r="Q150" s="11">
        <f t="shared" si="40"/>
        <v>7085510.62</v>
      </c>
      <c r="R150" s="11">
        <f t="shared" si="40"/>
        <v>7085510.62</v>
      </c>
      <c r="S150" s="11">
        <f t="shared" si="40"/>
        <v>7085510.62</v>
      </c>
      <c r="T150" s="11">
        <f t="shared" si="40"/>
        <v>7085510.62</v>
      </c>
      <c r="U150" s="11">
        <f t="shared" si="40"/>
        <v>7085510.62</v>
      </c>
      <c r="V150" s="11">
        <f t="shared" si="40"/>
        <v>7085510.62</v>
      </c>
      <c r="W150" s="11">
        <f t="shared" si="40"/>
        <v>7085510.62</v>
      </c>
      <c r="X150" s="11">
        <f t="shared" si="40"/>
        <v>7085510.62</v>
      </c>
      <c r="Y150" s="11">
        <f t="shared" si="40"/>
        <v>7085510.62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201806</v>
      </c>
      <c r="AY150" s="11">
        <f t="shared" ref="AY150:BU150" si="41">IF(AY19="","",AY19+AY111)</f>
        <v>11446461.7</v>
      </c>
      <c r="AZ150" s="11">
        <f t="shared" si="41"/>
        <v>5117995.31</v>
      </c>
      <c r="BA150" s="11">
        <f t="shared" si="41"/>
        <v>5059815.64</v>
      </c>
      <c r="BB150" s="11">
        <f t="shared" si="41"/>
        <v>5192593</v>
      </c>
      <c r="BC150" s="11">
        <f t="shared" si="41"/>
        <v>5028276.67</v>
      </c>
      <c r="BD150" s="11">
        <f t="shared" si="41"/>
        <v>5029340.67</v>
      </c>
      <c r="BE150" s="11">
        <f t="shared" si="41"/>
        <v>5022734.67</v>
      </c>
      <c r="BF150" s="11">
        <f t="shared" si="41"/>
        <v>5022734.67</v>
      </c>
      <c r="BG150" s="11">
        <f t="shared" si="41"/>
        <v>5022734.67</v>
      </c>
      <c r="BH150" s="11">
        <f t="shared" si="41"/>
        <v>5021120.67</v>
      </c>
      <c r="BI150" s="11">
        <f t="shared" si="41"/>
        <v>5021120.67</v>
      </c>
      <c r="BJ150" s="11">
        <f t="shared" si="41"/>
        <v>5021120.67</v>
      </c>
      <c r="BK150" s="11">
        <f t="shared" si="41"/>
        <v>5021120.67</v>
      </c>
      <c r="BL150" s="11">
        <f t="shared" si="41"/>
        <v>5021120.67</v>
      </c>
      <c r="BM150" s="11">
        <f t="shared" si="41"/>
        <v>5021120.67</v>
      </c>
      <c r="BN150" s="11">
        <f t="shared" si="41"/>
        <v>5021120.67</v>
      </c>
      <c r="BO150" s="11">
        <f t="shared" si="41"/>
        <v>5021120.67</v>
      </c>
      <c r="BP150" s="11">
        <f t="shared" si="41"/>
        <v>5021120.67</v>
      </c>
      <c r="BQ150" s="11">
        <f t="shared" si="41"/>
        <v>5021120.67</v>
      </c>
      <c r="BR150" s="11">
        <f t="shared" si="41"/>
        <v>5021120.67</v>
      </c>
      <c r="BS150" s="11">
        <f t="shared" si="41"/>
        <v>5021120.67</v>
      </c>
      <c r="BT150" s="11">
        <f t="shared" si="41"/>
        <v>5021120.67</v>
      </c>
      <c r="BU150" s="11">
        <f t="shared" si="41"/>
        <v>5021120.67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</row>
    <row r="151" ht="15" customHeight="1" outlineLevel="1" spans="2:85">
      <c r="B151" s="10">
        <v>201809</v>
      </c>
      <c r="C151" s="11">
        <f t="shared" ref="C151:X151" si="42">IF(C20="","",C20+C112)</f>
        <v>7672810.98</v>
      </c>
      <c r="D151" s="11">
        <f t="shared" si="42"/>
        <v>16930880.9</v>
      </c>
      <c r="E151" s="11">
        <f t="shared" si="42"/>
        <v>17122697.45</v>
      </c>
      <c r="F151" s="11">
        <f t="shared" si="42"/>
        <v>17117697.45</v>
      </c>
      <c r="G151" s="11">
        <f t="shared" si="42"/>
        <v>17122585.45</v>
      </c>
      <c r="H151" s="11">
        <f t="shared" si="42"/>
        <v>17195245.45</v>
      </c>
      <c r="I151" s="11">
        <f t="shared" si="42"/>
        <v>17195245.45</v>
      </c>
      <c r="J151" s="11">
        <f t="shared" si="42"/>
        <v>17195245.45</v>
      </c>
      <c r="K151" s="11">
        <f t="shared" si="42"/>
        <v>17007873.45</v>
      </c>
      <c r="L151" s="11">
        <f t="shared" si="42"/>
        <v>17007873.45</v>
      </c>
      <c r="M151" s="11">
        <f t="shared" si="42"/>
        <v>17007873.45</v>
      </c>
      <c r="N151" s="11">
        <f t="shared" si="42"/>
        <v>17007873.45</v>
      </c>
      <c r="O151" s="11">
        <f t="shared" si="42"/>
        <v>17007873.45</v>
      </c>
      <c r="P151" s="11">
        <f t="shared" si="42"/>
        <v>17007873.45</v>
      </c>
      <c r="Q151" s="11">
        <f t="shared" si="42"/>
        <v>17007873.45</v>
      </c>
      <c r="R151" s="11">
        <f t="shared" si="42"/>
        <v>17007873.45</v>
      </c>
      <c r="S151" s="11">
        <f t="shared" si="42"/>
        <v>17007873.45</v>
      </c>
      <c r="T151" s="11">
        <f t="shared" si="42"/>
        <v>17007873.45</v>
      </c>
      <c r="U151" s="11">
        <f t="shared" si="42"/>
        <v>17007873.45</v>
      </c>
      <c r="V151" s="11">
        <f t="shared" si="42"/>
        <v>17007873.45</v>
      </c>
      <c r="W151" s="11">
        <f t="shared" si="42"/>
        <v>17007873.45</v>
      </c>
      <c r="X151" s="11">
        <f t="shared" si="42"/>
        <v>17007873.45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201809</v>
      </c>
      <c r="AY151" s="11">
        <f t="shared" ref="AY151:BT151" si="43">IF(AY20="","",AY20+AY112)</f>
        <v>4048054.61</v>
      </c>
      <c r="AZ151" s="11">
        <f t="shared" si="43"/>
        <v>13331795.66</v>
      </c>
      <c r="BA151" s="11">
        <f t="shared" si="43"/>
        <v>13432484.77</v>
      </c>
      <c r="BB151" s="11">
        <f t="shared" si="43"/>
        <v>13261507.3</v>
      </c>
      <c r="BC151" s="11">
        <f t="shared" si="43"/>
        <v>13263951.3</v>
      </c>
      <c r="BD151" s="11">
        <f t="shared" si="43"/>
        <v>13300281.3</v>
      </c>
      <c r="BE151" s="11">
        <f t="shared" si="43"/>
        <v>13300281.3</v>
      </c>
      <c r="BF151" s="11">
        <f t="shared" si="43"/>
        <v>13300281.3</v>
      </c>
      <c r="BG151" s="11">
        <f t="shared" si="43"/>
        <v>13206595.3</v>
      </c>
      <c r="BH151" s="11">
        <f t="shared" si="43"/>
        <v>13206595.3</v>
      </c>
      <c r="BI151" s="11">
        <f t="shared" si="43"/>
        <v>13206595.3</v>
      </c>
      <c r="BJ151" s="11">
        <f t="shared" si="43"/>
        <v>13206595.3</v>
      </c>
      <c r="BK151" s="11">
        <f t="shared" si="43"/>
        <v>13206595.3</v>
      </c>
      <c r="BL151" s="11">
        <f t="shared" si="43"/>
        <v>13206595.3</v>
      </c>
      <c r="BM151" s="11">
        <f t="shared" si="43"/>
        <v>13206595.3</v>
      </c>
      <c r="BN151" s="11">
        <f t="shared" si="43"/>
        <v>13206595.3</v>
      </c>
      <c r="BO151" s="11">
        <f t="shared" si="43"/>
        <v>13206595.3</v>
      </c>
      <c r="BP151" s="11">
        <f t="shared" si="43"/>
        <v>13206595.3</v>
      </c>
      <c r="BQ151" s="11">
        <f t="shared" si="43"/>
        <v>13206595.3</v>
      </c>
      <c r="BR151" s="11">
        <f t="shared" si="43"/>
        <v>13206595.3</v>
      </c>
      <c r="BS151" s="11">
        <f t="shared" si="43"/>
        <v>13206595.3</v>
      </c>
      <c r="BT151" s="11">
        <f t="shared" si="43"/>
        <v>13206595.3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</row>
    <row r="152" ht="15" customHeight="1" outlineLevel="1" spans="2:85">
      <c r="B152" s="10">
        <v>201812</v>
      </c>
      <c r="C152" s="11">
        <f t="shared" ref="C152:W152" si="44">IF(C21="","",C21+C113)</f>
        <v>7279376.54</v>
      </c>
      <c r="D152" s="11">
        <f t="shared" si="44"/>
        <v>7585823.35</v>
      </c>
      <c r="E152" s="11">
        <f t="shared" si="44"/>
        <v>7601830.05</v>
      </c>
      <c r="F152" s="11">
        <f t="shared" si="44"/>
        <v>7559754.05</v>
      </c>
      <c r="G152" s="11">
        <f t="shared" si="44"/>
        <v>7704602.85</v>
      </c>
      <c r="H152" s="11">
        <f t="shared" si="44"/>
        <v>7704602.85</v>
      </c>
      <c r="I152" s="11">
        <f t="shared" si="44"/>
        <v>7704602.85</v>
      </c>
      <c r="J152" s="11">
        <f t="shared" si="44"/>
        <v>7440459.65</v>
      </c>
      <c r="K152" s="11">
        <f t="shared" si="44"/>
        <v>7440459.65</v>
      </c>
      <c r="L152" s="11">
        <f t="shared" si="44"/>
        <v>7440459.65</v>
      </c>
      <c r="M152" s="11">
        <f t="shared" si="44"/>
        <v>7440459.65</v>
      </c>
      <c r="N152" s="11">
        <f t="shared" si="44"/>
        <v>7440459.65</v>
      </c>
      <c r="O152" s="11">
        <f t="shared" si="44"/>
        <v>7440459.65</v>
      </c>
      <c r="P152" s="11">
        <f t="shared" si="44"/>
        <v>7440459.65</v>
      </c>
      <c r="Q152" s="11">
        <f t="shared" si="44"/>
        <v>7440459.65</v>
      </c>
      <c r="R152" s="11">
        <f t="shared" si="44"/>
        <v>7440459.65</v>
      </c>
      <c r="S152" s="11">
        <f t="shared" si="44"/>
        <v>7440459.65</v>
      </c>
      <c r="T152" s="11">
        <f t="shared" si="44"/>
        <v>7440459.65</v>
      </c>
      <c r="U152" s="11">
        <f t="shared" si="44"/>
        <v>7440459.65</v>
      </c>
      <c r="V152" s="11">
        <f t="shared" si="44"/>
        <v>7440459.65</v>
      </c>
      <c r="W152" s="11">
        <f t="shared" si="44"/>
        <v>7440459.65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201812</v>
      </c>
      <c r="AY152" s="11">
        <f t="shared" ref="AY152:BS152" si="45">IF(AY21="","",AY21+AY113)</f>
        <v>3629770.88</v>
      </c>
      <c r="AZ152" s="11">
        <f t="shared" si="45"/>
        <v>3781491.14</v>
      </c>
      <c r="BA152" s="11">
        <f t="shared" si="45"/>
        <v>3621016.83</v>
      </c>
      <c r="BB152" s="11">
        <f t="shared" si="45"/>
        <v>3599978.83</v>
      </c>
      <c r="BC152" s="11">
        <f t="shared" si="45"/>
        <v>3672403.35</v>
      </c>
      <c r="BD152" s="11">
        <f t="shared" si="45"/>
        <v>3672403.35</v>
      </c>
      <c r="BE152" s="11">
        <f t="shared" si="45"/>
        <v>3672403.35</v>
      </c>
      <c r="BF152" s="11">
        <f t="shared" si="45"/>
        <v>3540331.75</v>
      </c>
      <c r="BG152" s="11">
        <f t="shared" si="45"/>
        <v>3540331.75</v>
      </c>
      <c r="BH152" s="11">
        <f t="shared" si="45"/>
        <v>3540331.75</v>
      </c>
      <c r="BI152" s="11">
        <f t="shared" si="45"/>
        <v>3540331.75</v>
      </c>
      <c r="BJ152" s="11">
        <f t="shared" si="45"/>
        <v>3540331.75</v>
      </c>
      <c r="BK152" s="11">
        <f t="shared" si="45"/>
        <v>3540331.75</v>
      </c>
      <c r="BL152" s="11">
        <f t="shared" si="45"/>
        <v>3540331.75</v>
      </c>
      <c r="BM152" s="11">
        <f t="shared" si="45"/>
        <v>3540331.75</v>
      </c>
      <c r="BN152" s="11">
        <f t="shared" si="45"/>
        <v>3540331.75</v>
      </c>
      <c r="BO152" s="11">
        <f t="shared" si="45"/>
        <v>3540331.75</v>
      </c>
      <c r="BP152" s="11">
        <f t="shared" si="45"/>
        <v>3540331.75</v>
      </c>
      <c r="BQ152" s="11">
        <f t="shared" si="45"/>
        <v>3540331.75</v>
      </c>
      <c r="BR152" s="11">
        <f t="shared" si="45"/>
        <v>3540331.75</v>
      </c>
      <c r="BS152" s="11">
        <f t="shared" si="45"/>
        <v>3540331.75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</row>
    <row r="153" ht="15" customHeight="1" outlineLevel="1" spans="2:85">
      <c r="B153" s="10">
        <v>201903</v>
      </c>
      <c r="C153" s="11">
        <f t="shared" ref="C153:V153" si="46">IF(C22="","",C22+C114)</f>
        <v>7745975.71</v>
      </c>
      <c r="D153" s="11">
        <f t="shared" si="46"/>
        <v>8038474.56</v>
      </c>
      <c r="E153" s="11">
        <f t="shared" si="46"/>
        <v>7868086.84</v>
      </c>
      <c r="F153" s="11">
        <f t="shared" si="46"/>
        <v>7949907.28</v>
      </c>
      <c r="G153" s="11">
        <f t="shared" si="46"/>
        <v>7958166.88</v>
      </c>
      <c r="H153" s="11">
        <f t="shared" si="46"/>
        <v>7957829</v>
      </c>
      <c r="I153" s="11">
        <f t="shared" si="46"/>
        <v>7691018.6</v>
      </c>
      <c r="J153" s="11">
        <f t="shared" si="46"/>
        <v>7691018.6</v>
      </c>
      <c r="K153" s="11">
        <f t="shared" si="46"/>
        <v>7691018.6</v>
      </c>
      <c r="L153" s="11">
        <f t="shared" si="46"/>
        <v>7691018.6</v>
      </c>
      <c r="M153" s="11">
        <f t="shared" si="46"/>
        <v>7691018.6</v>
      </c>
      <c r="N153" s="11">
        <f t="shared" si="46"/>
        <v>7691018.6</v>
      </c>
      <c r="O153" s="11">
        <f t="shared" si="46"/>
        <v>7691018.6</v>
      </c>
      <c r="P153" s="11">
        <f t="shared" si="46"/>
        <v>7691018.6</v>
      </c>
      <c r="Q153" s="11">
        <f t="shared" si="46"/>
        <v>7691018.6</v>
      </c>
      <c r="R153" s="11">
        <f t="shared" si="46"/>
        <v>7691018.6</v>
      </c>
      <c r="S153" s="11">
        <f t="shared" si="46"/>
        <v>7691018.6</v>
      </c>
      <c r="T153" s="11">
        <f t="shared" si="46"/>
        <v>7690928.6</v>
      </c>
      <c r="U153" s="11">
        <f t="shared" si="46"/>
        <v>7690928.6</v>
      </c>
      <c r="V153" s="11">
        <f t="shared" si="46"/>
        <v>7690928.6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201903</v>
      </c>
      <c r="AY153" s="11">
        <f t="shared" ref="AY153:BR153" si="47">IF(AY22="","",AY22+AY114)</f>
        <v>3875987.12</v>
      </c>
      <c r="AZ153" s="11">
        <f t="shared" si="47"/>
        <v>4022238</v>
      </c>
      <c r="BA153" s="11">
        <f t="shared" si="47"/>
        <v>3937044.29</v>
      </c>
      <c r="BB153" s="11">
        <f t="shared" si="47"/>
        <v>3977954.52</v>
      </c>
      <c r="BC153" s="11">
        <f t="shared" si="47"/>
        <v>3982084.3</v>
      </c>
      <c r="BD153" s="11">
        <f t="shared" si="47"/>
        <v>3981915.36</v>
      </c>
      <c r="BE153" s="11">
        <f t="shared" si="47"/>
        <v>3848510.16</v>
      </c>
      <c r="BF153" s="11">
        <f t="shared" si="47"/>
        <v>3848510.16</v>
      </c>
      <c r="BG153" s="11">
        <f t="shared" si="47"/>
        <v>3848510.16</v>
      </c>
      <c r="BH153" s="11">
        <f t="shared" si="47"/>
        <v>3848510.16</v>
      </c>
      <c r="BI153" s="11">
        <f t="shared" si="47"/>
        <v>3848510.16</v>
      </c>
      <c r="BJ153" s="11">
        <f t="shared" si="47"/>
        <v>3848510.16</v>
      </c>
      <c r="BK153" s="11">
        <f t="shared" si="47"/>
        <v>3848510.16</v>
      </c>
      <c r="BL153" s="11">
        <f t="shared" si="47"/>
        <v>3848510.16</v>
      </c>
      <c r="BM153" s="11">
        <f t="shared" si="47"/>
        <v>3848510.16</v>
      </c>
      <c r="BN153" s="11">
        <f t="shared" si="47"/>
        <v>3848510.16</v>
      </c>
      <c r="BO153" s="11">
        <f t="shared" si="47"/>
        <v>3848510.16</v>
      </c>
      <c r="BP153" s="11">
        <f t="shared" si="47"/>
        <v>3848420.16</v>
      </c>
      <c r="BQ153" s="11">
        <f t="shared" si="47"/>
        <v>3848420.16</v>
      </c>
      <c r="BR153" s="11">
        <f t="shared" si="47"/>
        <v>3848420.16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</row>
    <row r="154" ht="15" customHeight="1" outlineLevel="1" spans="2:85">
      <c r="B154" s="10">
        <v>201906</v>
      </c>
      <c r="C154" s="11">
        <f t="shared" ref="C154:U154" si="48">IF(C23="","",C23+C115)</f>
        <v>9393704.19</v>
      </c>
      <c r="D154" s="11">
        <f t="shared" si="48"/>
        <v>9977177.54</v>
      </c>
      <c r="E154" s="11">
        <f t="shared" si="48"/>
        <v>9794881.9</v>
      </c>
      <c r="F154" s="11">
        <f t="shared" si="48"/>
        <v>10257609.1</v>
      </c>
      <c r="G154" s="11">
        <f t="shared" si="48"/>
        <v>10257609.1</v>
      </c>
      <c r="H154" s="11">
        <f t="shared" si="48"/>
        <v>10234085.9</v>
      </c>
      <c r="I154" s="11">
        <f t="shared" si="48"/>
        <v>10234085.9</v>
      </c>
      <c r="J154" s="11">
        <f t="shared" si="48"/>
        <v>10234085.9</v>
      </c>
      <c r="K154" s="11">
        <f t="shared" si="48"/>
        <v>10234085.9</v>
      </c>
      <c r="L154" s="11">
        <f t="shared" si="48"/>
        <v>10234085.9</v>
      </c>
      <c r="M154" s="11">
        <f t="shared" si="48"/>
        <v>10234085.9</v>
      </c>
      <c r="N154" s="11">
        <f t="shared" si="48"/>
        <v>10234085.9</v>
      </c>
      <c r="O154" s="11">
        <f t="shared" si="48"/>
        <v>10234085.9</v>
      </c>
      <c r="P154" s="11">
        <f t="shared" si="48"/>
        <v>10234085.9</v>
      </c>
      <c r="Q154" s="11">
        <f t="shared" si="48"/>
        <v>10234085.9</v>
      </c>
      <c r="R154" s="11">
        <f t="shared" si="48"/>
        <v>10234085.9</v>
      </c>
      <c r="S154" s="11">
        <f t="shared" si="48"/>
        <v>10234085.9</v>
      </c>
      <c r="T154" s="11">
        <f t="shared" si="48"/>
        <v>10234085.9</v>
      </c>
      <c r="U154" s="11">
        <f t="shared" si="48"/>
        <v>10234085.9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201906</v>
      </c>
      <c r="AY154" s="11">
        <f t="shared" ref="AY154:BQ154" si="49">IF(AY23="","",AY23+AY115)</f>
        <v>4724640.23</v>
      </c>
      <c r="AZ154" s="11">
        <f t="shared" si="49"/>
        <v>5042310.28</v>
      </c>
      <c r="BA154" s="11">
        <f t="shared" si="49"/>
        <v>4909174.25</v>
      </c>
      <c r="BB154" s="11">
        <f t="shared" si="49"/>
        <v>5140537.99</v>
      </c>
      <c r="BC154" s="11">
        <f t="shared" si="49"/>
        <v>5140538.01</v>
      </c>
      <c r="BD154" s="11">
        <f t="shared" si="49"/>
        <v>5128776.41</v>
      </c>
      <c r="BE154" s="11">
        <f t="shared" si="49"/>
        <v>5128776.41</v>
      </c>
      <c r="BF154" s="11">
        <f t="shared" si="49"/>
        <v>5128776.41</v>
      </c>
      <c r="BG154" s="11">
        <f t="shared" si="49"/>
        <v>5128776.41</v>
      </c>
      <c r="BH154" s="11">
        <f t="shared" si="49"/>
        <v>5128776.41</v>
      </c>
      <c r="BI154" s="11">
        <f t="shared" si="49"/>
        <v>5128776.41</v>
      </c>
      <c r="BJ154" s="11">
        <f t="shared" si="49"/>
        <v>5128776.41</v>
      </c>
      <c r="BK154" s="11">
        <f t="shared" si="49"/>
        <v>5128776.41</v>
      </c>
      <c r="BL154" s="11">
        <f t="shared" si="49"/>
        <v>5128776.41</v>
      </c>
      <c r="BM154" s="11">
        <f t="shared" si="49"/>
        <v>5128776.41</v>
      </c>
      <c r="BN154" s="11">
        <f t="shared" si="49"/>
        <v>5128776.41</v>
      </c>
      <c r="BO154" s="11">
        <f t="shared" si="49"/>
        <v>5128776.41</v>
      </c>
      <c r="BP154" s="11">
        <f t="shared" si="49"/>
        <v>5128776.41</v>
      </c>
      <c r="BQ154" s="11">
        <f t="shared" si="49"/>
        <v>5128776.41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</row>
    <row r="155" ht="15" customHeight="1" outlineLevel="1" spans="2:85">
      <c r="B155" s="10">
        <v>201909</v>
      </c>
      <c r="C155" s="11">
        <f t="shared" ref="C155:T155" si="50">IF(C24="","",C24+C116)</f>
        <v>16203543.61</v>
      </c>
      <c r="D155" s="11">
        <f t="shared" si="50"/>
        <v>36058411.12</v>
      </c>
      <c r="E155" s="11">
        <f t="shared" si="50"/>
        <v>36247945.92</v>
      </c>
      <c r="F155" s="11">
        <f t="shared" si="50"/>
        <v>36233755.92</v>
      </c>
      <c r="G155" s="11">
        <f t="shared" si="50"/>
        <v>36167296.72</v>
      </c>
      <c r="H155" s="11">
        <f t="shared" si="50"/>
        <v>36167296.72</v>
      </c>
      <c r="I155" s="11">
        <f t="shared" si="50"/>
        <v>36167296.72</v>
      </c>
      <c r="J155" s="11">
        <f t="shared" si="50"/>
        <v>36167261.72</v>
      </c>
      <c r="K155" s="11">
        <f t="shared" si="50"/>
        <v>36167261.72</v>
      </c>
      <c r="L155" s="11">
        <f t="shared" si="50"/>
        <v>36167261.72</v>
      </c>
      <c r="M155" s="11">
        <f t="shared" si="50"/>
        <v>36167261.72</v>
      </c>
      <c r="N155" s="11">
        <f t="shared" si="50"/>
        <v>36167261.72</v>
      </c>
      <c r="O155" s="11">
        <f t="shared" si="50"/>
        <v>36167261.72</v>
      </c>
      <c r="P155" s="11">
        <f t="shared" si="50"/>
        <v>36167261.72</v>
      </c>
      <c r="Q155" s="11">
        <f t="shared" si="50"/>
        <v>36167261.72</v>
      </c>
      <c r="R155" s="11">
        <f t="shared" si="50"/>
        <v>36167261.72</v>
      </c>
      <c r="S155" s="11">
        <f t="shared" si="50"/>
        <v>36167261.72</v>
      </c>
      <c r="T155" s="11">
        <f t="shared" si="50"/>
        <v>36167261.72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201909</v>
      </c>
      <c r="AY155" s="11">
        <f t="shared" ref="AY155:BP155" si="51">IF(AY24="","",AY24+AY116)</f>
        <v>8722887.65</v>
      </c>
      <c r="AZ155" s="11">
        <f t="shared" si="51"/>
        <v>20641925.25</v>
      </c>
      <c r="BA155" s="11">
        <f t="shared" si="51"/>
        <v>20728094.52</v>
      </c>
      <c r="BB155" s="11">
        <f t="shared" si="51"/>
        <v>20720999.54</v>
      </c>
      <c r="BC155" s="11">
        <f t="shared" si="51"/>
        <v>20687769.94</v>
      </c>
      <c r="BD155" s="11">
        <f t="shared" si="51"/>
        <v>20687787.44</v>
      </c>
      <c r="BE155" s="11">
        <f t="shared" si="51"/>
        <v>20687787.44</v>
      </c>
      <c r="BF155" s="11">
        <f t="shared" si="51"/>
        <v>20687752.44</v>
      </c>
      <c r="BG155" s="11">
        <f t="shared" si="51"/>
        <v>20687752.44</v>
      </c>
      <c r="BH155" s="11">
        <f t="shared" si="51"/>
        <v>20687752.44</v>
      </c>
      <c r="BI155" s="11">
        <f t="shared" si="51"/>
        <v>20687752.44</v>
      </c>
      <c r="BJ155" s="11">
        <f t="shared" si="51"/>
        <v>20687752.44</v>
      </c>
      <c r="BK155" s="11">
        <f t="shared" si="51"/>
        <v>20687752.44</v>
      </c>
      <c r="BL155" s="11">
        <f t="shared" si="51"/>
        <v>20687752.44</v>
      </c>
      <c r="BM155" s="11">
        <f t="shared" si="51"/>
        <v>20687752.44</v>
      </c>
      <c r="BN155" s="11">
        <f t="shared" si="51"/>
        <v>20687752.44</v>
      </c>
      <c r="BO155" s="11">
        <f t="shared" si="51"/>
        <v>20687752.44</v>
      </c>
      <c r="BP155" s="11">
        <f t="shared" si="51"/>
        <v>20687752.44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</row>
    <row r="156" ht="15" customHeight="1" outlineLevel="1" spans="2:85">
      <c r="B156" s="10">
        <v>201912</v>
      </c>
      <c r="C156" s="11">
        <f t="shared" ref="C156:S156" si="52">IF(C25="","",C25+C117)</f>
        <v>11777563.61</v>
      </c>
      <c r="D156" s="11">
        <f t="shared" si="52"/>
        <v>13558765.85</v>
      </c>
      <c r="E156" s="11">
        <f t="shared" si="52"/>
        <v>13720394.97</v>
      </c>
      <c r="F156" s="11">
        <f t="shared" si="52"/>
        <v>13464286.17</v>
      </c>
      <c r="G156" s="11">
        <f t="shared" si="52"/>
        <v>13546586.17</v>
      </c>
      <c r="H156" s="11">
        <f t="shared" si="52"/>
        <v>13546586.17</v>
      </c>
      <c r="I156" s="11">
        <f t="shared" si="52"/>
        <v>13546586.17</v>
      </c>
      <c r="J156" s="11">
        <f t="shared" si="52"/>
        <v>13546586.17</v>
      </c>
      <c r="K156" s="11">
        <f t="shared" si="52"/>
        <v>13546586.17</v>
      </c>
      <c r="L156" s="11">
        <f t="shared" si="52"/>
        <v>13546586.17</v>
      </c>
      <c r="M156" s="11">
        <f t="shared" si="52"/>
        <v>13546586.17</v>
      </c>
      <c r="N156" s="11">
        <f t="shared" si="52"/>
        <v>13546586.17</v>
      </c>
      <c r="O156" s="11">
        <f t="shared" si="52"/>
        <v>13546586.17</v>
      </c>
      <c r="P156" s="11">
        <f t="shared" si="52"/>
        <v>13546586.17</v>
      </c>
      <c r="Q156" s="11">
        <f t="shared" si="52"/>
        <v>13546586.17</v>
      </c>
      <c r="R156" s="11">
        <f t="shared" si="52"/>
        <v>13546586.17</v>
      </c>
      <c r="S156" s="11">
        <f t="shared" si="52"/>
        <v>13546586.17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201912</v>
      </c>
      <c r="AY156" s="11">
        <f t="shared" ref="AY156:BO156" si="53">IF(AY25="","",AY25+AY117)</f>
        <v>5888780.56</v>
      </c>
      <c r="AZ156" s="11">
        <f t="shared" si="53"/>
        <v>6779381.98</v>
      </c>
      <c r="BA156" s="11">
        <f t="shared" si="53"/>
        <v>6860196.7</v>
      </c>
      <c r="BB156" s="11">
        <f t="shared" si="53"/>
        <v>6732142.3</v>
      </c>
      <c r="BC156" s="11">
        <f t="shared" si="53"/>
        <v>6814492.34</v>
      </c>
      <c r="BD156" s="11">
        <f t="shared" si="53"/>
        <v>6814492.34</v>
      </c>
      <c r="BE156" s="11">
        <f t="shared" si="53"/>
        <v>6814492.34</v>
      </c>
      <c r="BF156" s="11">
        <f t="shared" si="53"/>
        <v>6814492.34</v>
      </c>
      <c r="BG156" s="11">
        <f t="shared" si="53"/>
        <v>6814492.34</v>
      </c>
      <c r="BH156" s="11">
        <f t="shared" si="53"/>
        <v>6814492.34</v>
      </c>
      <c r="BI156" s="11">
        <f t="shared" si="53"/>
        <v>6814492.34</v>
      </c>
      <c r="BJ156" s="11">
        <f t="shared" si="53"/>
        <v>6814492.34</v>
      </c>
      <c r="BK156" s="11">
        <f t="shared" si="53"/>
        <v>6814492.34</v>
      </c>
      <c r="BL156" s="11">
        <f t="shared" si="53"/>
        <v>6814492.34</v>
      </c>
      <c r="BM156" s="11">
        <f t="shared" si="53"/>
        <v>6814492.34</v>
      </c>
      <c r="BN156" s="11">
        <f t="shared" si="53"/>
        <v>6814492.34</v>
      </c>
      <c r="BO156" s="11">
        <f t="shared" si="53"/>
        <v>6814492.34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</row>
    <row r="157" ht="15" customHeight="1" outlineLevel="1" spans="2:85">
      <c r="B157" s="10">
        <v>202003</v>
      </c>
      <c r="C157" s="11">
        <f t="shared" ref="C157:R157" si="54">IF(C26="","",C26+C118)</f>
        <v>18506800.37</v>
      </c>
      <c r="D157" s="11">
        <f t="shared" si="54"/>
        <v>19692709.33</v>
      </c>
      <c r="E157" s="11">
        <f t="shared" si="54"/>
        <v>19444412.13</v>
      </c>
      <c r="F157" s="11">
        <f t="shared" si="54"/>
        <v>19288642.13</v>
      </c>
      <c r="G157" s="11">
        <f t="shared" si="54"/>
        <v>19284442.13</v>
      </c>
      <c r="H157" s="11">
        <f t="shared" si="54"/>
        <v>19284442.13</v>
      </c>
      <c r="I157" s="11">
        <f t="shared" si="54"/>
        <v>19284442.13</v>
      </c>
      <c r="J157" s="11">
        <f t="shared" si="54"/>
        <v>19284442.13</v>
      </c>
      <c r="K157" s="11">
        <f t="shared" si="54"/>
        <v>19284442.13</v>
      </c>
      <c r="L157" s="11">
        <f t="shared" si="54"/>
        <v>19284442.13</v>
      </c>
      <c r="M157" s="11">
        <f t="shared" si="54"/>
        <v>19284442.13</v>
      </c>
      <c r="N157" s="11">
        <f t="shared" si="54"/>
        <v>19284442.13</v>
      </c>
      <c r="O157" s="11">
        <f t="shared" si="54"/>
        <v>19284442.13</v>
      </c>
      <c r="P157" s="11">
        <f t="shared" si="54"/>
        <v>19284442.13</v>
      </c>
      <c r="Q157" s="11">
        <f t="shared" si="54"/>
        <v>19284442.13</v>
      </c>
      <c r="R157" s="11">
        <f t="shared" si="54"/>
        <v>19284442.13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202003</v>
      </c>
      <c r="AY157" s="11">
        <f t="shared" ref="AY157:BN157" si="55">IF(AY26="","",AY26+AY118)</f>
        <v>9253399.75</v>
      </c>
      <c r="AZ157" s="11">
        <f t="shared" si="55"/>
        <v>10020536.56</v>
      </c>
      <c r="BA157" s="11">
        <f t="shared" si="55"/>
        <v>9896388.17</v>
      </c>
      <c r="BB157" s="11">
        <f t="shared" si="55"/>
        <v>10130391.47</v>
      </c>
      <c r="BC157" s="11">
        <f t="shared" si="55"/>
        <v>10126191.47</v>
      </c>
      <c r="BD157" s="11">
        <f t="shared" si="55"/>
        <v>10126191.47</v>
      </c>
      <c r="BE157" s="11">
        <f t="shared" si="55"/>
        <v>10126191.47</v>
      </c>
      <c r="BF157" s="11">
        <f t="shared" si="55"/>
        <v>10126191.47</v>
      </c>
      <c r="BG157" s="11">
        <f t="shared" si="55"/>
        <v>10126191.47</v>
      </c>
      <c r="BH157" s="11">
        <f t="shared" si="55"/>
        <v>10126191.47</v>
      </c>
      <c r="BI157" s="11">
        <f t="shared" si="55"/>
        <v>10126191.47</v>
      </c>
      <c r="BJ157" s="11">
        <f t="shared" si="55"/>
        <v>10126191.47</v>
      </c>
      <c r="BK157" s="11">
        <f t="shared" si="55"/>
        <v>10126191.47</v>
      </c>
      <c r="BL157" s="11">
        <f t="shared" si="55"/>
        <v>10126191.47</v>
      </c>
      <c r="BM157" s="11">
        <f t="shared" si="55"/>
        <v>10126191.47</v>
      </c>
      <c r="BN157" s="11">
        <f t="shared" si="55"/>
        <v>10126191.47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</row>
    <row r="158" ht="15" customHeight="1" outlineLevel="1" spans="2:85">
      <c r="B158" s="10">
        <v>202006</v>
      </c>
      <c r="C158" s="11">
        <f t="shared" ref="C158:Q158" si="56">IF(C27="","",C27+C119)</f>
        <v>12532433.9</v>
      </c>
      <c r="D158" s="11">
        <f t="shared" si="56"/>
        <v>12281685.71</v>
      </c>
      <c r="E158" s="11">
        <f t="shared" si="56"/>
        <v>12151479.95</v>
      </c>
      <c r="F158" s="11">
        <f t="shared" si="56"/>
        <v>12260295.65</v>
      </c>
      <c r="G158" s="11">
        <f t="shared" si="56"/>
        <v>12257975.65</v>
      </c>
      <c r="H158" s="11">
        <f t="shared" si="56"/>
        <v>12257975.65</v>
      </c>
      <c r="I158" s="11">
        <f t="shared" si="56"/>
        <v>12257975.65</v>
      </c>
      <c r="J158" s="11">
        <f t="shared" si="56"/>
        <v>12257975.65</v>
      </c>
      <c r="K158" s="11">
        <f t="shared" si="56"/>
        <v>12257975.65</v>
      </c>
      <c r="L158" s="11">
        <f t="shared" si="56"/>
        <v>12252155.65</v>
      </c>
      <c r="M158" s="11">
        <f t="shared" si="56"/>
        <v>12252155.65</v>
      </c>
      <c r="N158" s="11">
        <f t="shared" si="56"/>
        <v>12252155.65</v>
      </c>
      <c r="O158" s="11">
        <f t="shared" si="56"/>
        <v>12252155.65</v>
      </c>
      <c r="P158" s="11">
        <f t="shared" si="56"/>
        <v>12252155.65</v>
      </c>
      <c r="Q158" s="11">
        <f t="shared" si="56"/>
        <v>12252155.65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202006</v>
      </c>
      <c r="AY158" s="11">
        <f t="shared" ref="AY158:BM158" si="57">IF(AY27="","",AY27+AY119)</f>
        <v>6271770.99</v>
      </c>
      <c r="AZ158" s="11">
        <f t="shared" si="57"/>
        <v>6146397.28</v>
      </c>
      <c r="BA158" s="11">
        <f t="shared" si="57"/>
        <v>6310923.73</v>
      </c>
      <c r="BB158" s="11">
        <f t="shared" si="57"/>
        <v>6366916.56</v>
      </c>
      <c r="BC158" s="11">
        <f t="shared" si="57"/>
        <v>6365756.56</v>
      </c>
      <c r="BD158" s="11">
        <f t="shared" si="57"/>
        <v>6387538.52</v>
      </c>
      <c r="BE158" s="11">
        <f t="shared" si="57"/>
        <v>6387538.52</v>
      </c>
      <c r="BF158" s="11">
        <f t="shared" si="57"/>
        <v>6387538.52</v>
      </c>
      <c r="BG158" s="11">
        <f t="shared" si="57"/>
        <v>6387538.52</v>
      </c>
      <c r="BH158" s="11">
        <f t="shared" si="57"/>
        <v>6382882.52</v>
      </c>
      <c r="BI158" s="11">
        <f t="shared" si="57"/>
        <v>6382882.52</v>
      </c>
      <c r="BJ158" s="11">
        <f t="shared" si="57"/>
        <v>6382882.52</v>
      </c>
      <c r="BK158" s="11">
        <f t="shared" si="57"/>
        <v>6382882.52</v>
      </c>
      <c r="BL158" s="11">
        <f t="shared" si="57"/>
        <v>6382882.52</v>
      </c>
      <c r="BM158" s="11">
        <f t="shared" si="57"/>
        <v>6382882.52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</row>
    <row r="159" ht="15" customHeight="1" outlineLevel="1" spans="2:85">
      <c r="B159" s="10">
        <v>202009</v>
      </c>
      <c r="C159" s="11">
        <f t="shared" ref="C159:P159" si="58">IF(C28="","",C28+C120)</f>
        <v>20962205.23</v>
      </c>
      <c r="D159" s="11">
        <f t="shared" si="58"/>
        <v>43849744.39</v>
      </c>
      <c r="E159" s="11">
        <f t="shared" si="58"/>
        <v>41925723.7</v>
      </c>
      <c r="F159" s="11">
        <f t="shared" si="58"/>
        <v>41961253.45</v>
      </c>
      <c r="G159" s="11">
        <f t="shared" si="58"/>
        <v>41961253.45</v>
      </c>
      <c r="H159" s="11">
        <f t="shared" si="58"/>
        <v>41969259.45</v>
      </c>
      <c r="I159" s="11">
        <f t="shared" si="58"/>
        <v>41969259.45</v>
      </c>
      <c r="J159" s="11">
        <f t="shared" si="58"/>
        <v>41969259.45</v>
      </c>
      <c r="K159" s="11">
        <f t="shared" si="58"/>
        <v>41969259.45</v>
      </c>
      <c r="L159" s="11">
        <f t="shared" si="58"/>
        <v>41969259.45</v>
      </c>
      <c r="M159" s="11">
        <f t="shared" si="58"/>
        <v>41969259.45</v>
      </c>
      <c r="N159" s="11">
        <f t="shared" si="58"/>
        <v>41967390.07</v>
      </c>
      <c r="O159" s="11">
        <f t="shared" si="58"/>
        <v>41967390.07</v>
      </c>
      <c r="P159" s="11">
        <f t="shared" si="58"/>
        <v>41967390.07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202009</v>
      </c>
      <c r="AY159" s="11">
        <f t="shared" ref="AY159:BL159" si="59">IF(AY28="","",AY28+AY120)</f>
        <v>10481102.34</v>
      </c>
      <c r="AZ159" s="11">
        <f t="shared" si="59"/>
        <v>21991291.59</v>
      </c>
      <c r="BA159" s="11">
        <f t="shared" si="59"/>
        <v>21026421.56</v>
      </c>
      <c r="BB159" s="11">
        <f t="shared" si="59"/>
        <v>21026011.46</v>
      </c>
      <c r="BC159" s="11">
        <f t="shared" si="59"/>
        <v>21042401.45</v>
      </c>
      <c r="BD159" s="11">
        <f t="shared" si="59"/>
        <v>21055979.25</v>
      </c>
      <c r="BE159" s="11">
        <f t="shared" si="59"/>
        <v>21055979.25</v>
      </c>
      <c r="BF159" s="11">
        <f t="shared" si="59"/>
        <v>21055979.25</v>
      </c>
      <c r="BG159" s="11">
        <f t="shared" si="59"/>
        <v>21055979.25</v>
      </c>
      <c r="BH159" s="11">
        <f t="shared" si="59"/>
        <v>21055979.25</v>
      </c>
      <c r="BI159" s="11">
        <f t="shared" si="59"/>
        <v>21055979.25</v>
      </c>
      <c r="BJ159" s="11">
        <f t="shared" si="59"/>
        <v>21054483.75</v>
      </c>
      <c r="BK159" s="11">
        <f t="shared" si="59"/>
        <v>21054483.75</v>
      </c>
      <c r="BL159" s="11">
        <f t="shared" si="59"/>
        <v>21054483.75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</row>
    <row r="160" ht="15" customHeight="1" outlineLevel="1" spans="2:85">
      <c r="B160" s="10">
        <v>202012</v>
      </c>
      <c r="C160" s="11">
        <f t="shared" ref="C160:O160" si="60">IF(C29="","",C29+C121)</f>
        <v>10892333.25</v>
      </c>
      <c r="D160" s="11">
        <f t="shared" si="60"/>
        <v>11427095.93</v>
      </c>
      <c r="E160" s="11">
        <f t="shared" si="60"/>
        <v>11285592.58</v>
      </c>
      <c r="F160" s="11">
        <f t="shared" si="60"/>
        <v>11332284.08</v>
      </c>
      <c r="G160" s="11">
        <f t="shared" si="60"/>
        <v>11312792.08</v>
      </c>
      <c r="H160" s="11">
        <f t="shared" si="60"/>
        <v>11292792.08</v>
      </c>
      <c r="I160" s="11">
        <f t="shared" si="60"/>
        <v>11292792.08</v>
      </c>
      <c r="J160" s="11">
        <f t="shared" si="60"/>
        <v>11292792.08</v>
      </c>
      <c r="K160" s="11">
        <f t="shared" si="60"/>
        <v>11311497.53</v>
      </c>
      <c r="L160" s="11">
        <f t="shared" si="60"/>
        <v>11311497.53</v>
      </c>
      <c r="M160" s="11">
        <f t="shared" si="60"/>
        <v>11309997.53</v>
      </c>
      <c r="N160" s="11">
        <f t="shared" si="60"/>
        <v>11309997.53</v>
      </c>
      <c r="O160" s="11">
        <f t="shared" si="60"/>
        <v>11301084.4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202012</v>
      </c>
      <c r="AY160" s="11">
        <f t="shared" ref="AY160:BK160" si="61">IF(AY29="","",AY29+AY121)</f>
        <v>5710993.25</v>
      </c>
      <c r="AZ160" s="11">
        <f t="shared" si="61"/>
        <v>5978174.62</v>
      </c>
      <c r="BA160" s="11">
        <f t="shared" si="61"/>
        <v>5907422.96</v>
      </c>
      <c r="BB160" s="11">
        <f t="shared" si="61"/>
        <v>5980369.51</v>
      </c>
      <c r="BC160" s="11">
        <f t="shared" si="61"/>
        <v>5970835.91</v>
      </c>
      <c r="BD160" s="11">
        <f t="shared" si="61"/>
        <v>5961674.28</v>
      </c>
      <c r="BE160" s="11">
        <f t="shared" si="61"/>
        <v>5961674.28</v>
      </c>
      <c r="BF160" s="11">
        <f t="shared" si="61"/>
        <v>5961674.28</v>
      </c>
      <c r="BG160" s="11">
        <f t="shared" si="61"/>
        <v>5976638.64</v>
      </c>
      <c r="BH160" s="11">
        <f t="shared" si="61"/>
        <v>5976638.64</v>
      </c>
      <c r="BI160" s="11">
        <f t="shared" si="61"/>
        <v>5975438.64</v>
      </c>
      <c r="BJ160" s="11">
        <f t="shared" si="61"/>
        <v>5975438.64</v>
      </c>
      <c r="BK160" s="11">
        <f t="shared" si="61"/>
        <v>5968308.18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</row>
    <row r="161" ht="15" customHeight="1" outlineLevel="1" spans="2:85">
      <c r="B161" s="10">
        <v>202103</v>
      </c>
      <c r="C161" s="11">
        <f t="shared" ref="C161:N161" si="62">IF(C30="","",C30+C122)</f>
        <v>8294402.89</v>
      </c>
      <c r="D161" s="11">
        <f t="shared" si="62"/>
        <v>8865485.27</v>
      </c>
      <c r="E161" s="11">
        <f t="shared" si="62"/>
        <v>8853791.67</v>
      </c>
      <c r="F161" s="11">
        <f t="shared" si="62"/>
        <v>9733266.67</v>
      </c>
      <c r="G161" s="11">
        <f t="shared" si="62"/>
        <v>9693266.67</v>
      </c>
      <c r="H161" s="11">
        <f t="shared" si="62"/>
        <v>9693266.67</v>
      </c>
      <c r="I161" s="11">
        <f t="shared" si="62"/>
        <v>9693266.67</v>
      </c>
      <c r="J161" s="11">
        <f t="shared" si="62"/>
        <v>9605906.67</v>
      </c>
      <c r="K161" s="11">
        <f t="shared" si="62"/>
        <v>9605906.67</v>
      </c>
      <c r="L161" s="11">
        <f t="shared" si="62"/>
        <v>9602204.42</v>
      </c>
      <c r="M161" s="11">
        <f t="shared" si="62"/>
        <v>9601630.42</v>
      </c>
      <c r="N161" s="11">
        <f t="shared" si="62"/>
        <v>9601630.42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202103</v>
      </c>
      <c r="AY161" s="11">
        <f t="shared" ref="AY161:BJ161" si="63">IF(AY30="","",AY30+AY122)</f>
        <v>4147201.4</v>
      </c>
      <c r="AZ161" s="11">
        <f t="shared" si="63"/>
        <v>4432742.65</v>
      </c>
      <c r="BA161" s="11">
        <f t="shared" si="63"/>
        <v>4426895.87</v>
      </c>
      <c r="BB161" s="11">
        <f t="shared" si="63"/>
        <v>5152819.87</v>
      </c>
      <c r="BC161" s="11">
        <f t="shared" si="63"/>
        <v>5169227.87</v>
      </c>
      <c r="BD161" s="11">
        <f t="shared" si="63"/>
        <v>5169227.87</v>
      </c>
      <c r="BE161" s="11">
        <f t="shared" si="63"/>
        <v>5169227.87</v>
      </c>
      <c r="BF161" s="11">
        <f t="shared" si="63"/>
        <v>5099339.87</v>
      </c>
      <c r="BG161" s="11">
        <f t="shared" si="63"/>
        <v>5099339.87</v>
      </c>
      <c r="BH161" s="11">
        <f t="shared" si="63"/>
        <v>5096378.07</v>
      </c>
      <c r="BI161" s="11">
        <f t="shared" si="63"/>
        <v>5095918.87</v>
      </c>
      <c r="BJ161" s="11">
        <f t="shared" si="63"/>
        <v>5095918.87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</row>
    <row r="162" ht="15" customHeight="1" outlineLevel="1" spans="2:85">
      <c r="B162" s="10">
        <v>202106</v>
      </c>
      <c r="C162" s="11">
        <f t="shared" ref="C162:M162" si="64">IF(C31="","",C31+C123)</f>
        <v>6248018.05</v>
      </c>
      <c r="D162" s="11">
        <f t="shared" si="64"/>
        <v>5854506.38</v>
      </c>
      <c r="E162" s="11">
        <f t="shared" si="64"/>
        <v>6706823.38</v>
      </c>
      <c r="F162" s="11">
        <f t="shared" si="64"/>
        <v>6533968.38</v>
      </c>
      <c r="G162" s="11">
        <f t="shared" si="64"/>
        <v>6533968.38</v>
      </c>
      <c r="H162" s="11">
        <f t="shared" si="64"/>
        <v>6517588.38</v>
      </c>
      <c r="I162" s="11">
        <f t="shared" si="64"/>
        <v>6517588.38</v>
      </c>
      <c r="J162" s="11">
        <f t="shared" si="64"/>
        <v>6517588.38</v>
      </c>
      <c r="K162" s="11">
        <f t="shared" si="64"/>
        <v>6516639.63</v>
      </c>
      <c r="L162" s="11">
        <f t="shared" si="64"/>
        <v>6516639.63</v>
      </c>
      <c r="M162" s="11">
        <f t="shared" si="64"/>
        <v>6516639.63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202106</v>
      </c>
      <c r="AY162" s="11">
        <f t="shared" ref="AY162:BI162" si="65">IF(AY31="","",AY31+AY123)</f>
        <v>3147475.69</v>
      </c>
      <c r="AZ162" s="11">
        <f t="shared" si="65"/>
        <v>2950719.93</v>
      </c>
      <c r="BA162" s="11">
        <f t="shared" si="65"/>
        <v>3489127.12</v>
      </c>
      <c r="BB162" s="11">
        <f t="shared" si="65"/>
        <v>3442886.13</v>
      </c>
      <c r="BC162" s="11">
        <f t="shared" si="65"/>
        <v>3442886.13</v>
      </c>
      <c r="BD162" s="11">
        <f t="shared" si="65"/>
        <v>3434696.13</v>
      </c>
      <c r="BE162" s="11">
        <f t="shared" si="65"/>
        <v>3434696.13</v>
      </c>
      <c r="BF162" s="11">
        <f t="shared" si="65"/>
        <v>3434696.13</v>
      </c>
      <c r="BG162" s="11">
        <f t="shared" si="65"/>
        <v>3433937.13</v>
      </c>
      <c r="BH162" s="11">
        <f t="shared" si="65"/>
        <v>3433937.13</v>
      </c>
      <c r="BI162" s="11">
        <f t="shared" si="65"/>
        <v>3433937.13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</row>
    <row r="163" ht="15" customHeight="1" outlineLevel="1" spans="2:85">
      <c r="B163" s="10">
        <v>202109</v>
      </c>
      <c r="C163" s="11">
        <f t="shared" ref="C163:L163" si="66">IF(C32="","",C32+C124)</f>
        <v>4828942.55</v>
      </c>
      <c r="D163" s="11">
        <f t="shared" si="66"/>
        <v>13943235.45</v>
      </c>
      <c r="E163" s="11">
        <f t="shared" si="66"/>
        <v>13963354.15</v>
      </c>
      <c r="F163" s="11">
        <f t="shared" si="66"/>
        <v>13951632.15</v>
      </c>
      <c r="G163" s="11">
        <f t="shared" si="66"/>
        <v>13951632.15</v>
      </c>
      <c r="H163" s="11">
        <f t="shared" si="66"/>
        <v>13950484.15</v>
      </c>
      <c r="I163" s="11">
        <f t="shared" si="66"/>
        <v>13950484.15</v>
      </c>
      <c r="J163" s="11">
        <f t="shared" si="66"/>
        <v>13942484.15</v>
      </c>
      <c r="K163" s="11">
        <f t="shared" si="66"/>
        <v>13941336.15</v>
      </c>
      <c r="L163" s="11">
        <f t="shared" si="66"/>
        <v>13941336.15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202109</v>
      </c>
      <c r="AY163" s="11">
        <f t="shared" ref="AY163:BH163" si="67">IF(AY32="","",AY32+AY124)</f>
        <v>2414471.19</v>
      </c>
      <c r="AZ163" s="11">
        <f t="shared" si="67"/>
        <v>7034657.24</v>
      </c>
      <c r="BA163" s="11">
        <f t="shared" si="67"/>
        <v>7050752.59</v>
      </c>
      <c r="BB163" s="11">
        <f t="shared" si="67"/>
        <v>7044891.58</v>
      </c>
      <c r="BC163" s="11">
        <f t="shared" si="67"/>
        <v>7044891.59</v>
      </c>
      <c r="BD163" s="11">
        <f t="shared" si="67"/>
        <v>7043973.19</v>
      </c>
      <c r="BE163" s="11">
        <f t="shared" si="67"/>
        <v>7043973.19</v>
      </c>
      <c r="BF163" s="11">
        <f t="shared" si="67"/>
        <v>7037573.19</v>
      </c>
      <c r="BG163" s="11">
        <f t="shared" si="67"/>
        <v>7036999.19</v>
      </c>
      <c r="BH163" s="11">
        <f t="shared" si="67"/>
        <v>7036654.8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</row>
    <row r="164" ht="15" customHeight="1" outlineLevel="1" spans="2:85">
      <c r="B164" s="10">
        <v>202112</v>
      </c>
      <c r="C164" s="11">
        <f t="shared" ref="C164:K164" si="68">IF(C33="","",C33+C125)</f>
        <v>8038870.06</v>
      </c>
      <c r="D164" s="11">
        <f t="shared" si="68"/>
        <v>8609556.56</v>
      </c>
      <c r="E164" s="11">
        <f t="shared" si="68"/>
        <v>8577466.56</v>
      </c>
      <c r="F164" s="11">
        <f t="shared" si="68"/>
        <v>8577466.56</v>
      </c>
      <c r="G164" s="11">
        <f t="shared" si="68"/>
        <v>8566666.56</v>
      </c>
      <c r="H164" s="11">
        <f t="shared" si="68"/>
        <v>8566666.56</v>
      </c>
      <c r="I164" s="11">
        <f t="shared" si="68"/>
        <v>8566666.56</v>
      </c>
      <c r="J164" s="11">
        <f t="shared" si="68"/>
        <v>8566667.56</v>
      </c>
      <c r="K164" s="11">
        <f t="shared" si="68"/>
        <v>8566667.56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202112</v>
      </c>
      <c r="AY164" s="11">
        <f t="shared" ref="AY164:BG164" si="69">IF(AY33="","",AY33+AY125)</f>
        <v>4088569.59</v>
      </c>
      <c r="AZ164" s="11">
        <f t="shared" si="69"/>
        <v>4386296.88</v>
      </c>
      <c r="BA164" s="11">
        <f t="shared" si="69"/>
        <v>4370251.88</v>
      </c>
      <c r="BB164" s="11">
        <f t="shared" si="69"/>
        <v>4370251.88</v>
      </c>
      <c r="BC164" s="11">
        <f t="shared" si="69"/>
        <v>4364851.88</v>
      </c>
      <c r="BD164" s="11">
        <f t="shared" si="69"/>
        <v>4364851.88</v>
      </c>
      <c r="BE164" s="11">
        <f t="shared" si="69"/>
        <v>4364851.88</v>
      </c>
      <c r="BF164" s="11">
        <f t="shared" si="69"/>
        <v>4364852.38</v>
      </c>
      <c r="BG164" s="11">
        <f t="shared" si="69"/>
        <v>4364852.69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</row>
    <row r="165" ht="15" customHeight="1" outlineLevel="1" spans="2:85">
      <c r="B165" s="10">
        <v>202203</v>
      </c>
      <c r="C165" s="11">
        <f t="shared" ref="C165:J165" si="70">IF(C34="","",C34+C126)</f>
        <v>11281684.53</v>
      </c>
      <c r="D165" s="11">
        <f t="shared" si="70"/>
        <v>12810544.29</v>
      </c>
      <c r="E165" s="11">
        <f t="shared" si="70"/>
        <v>14213893.66</v>
      </c>
      <c r="F165" s="11">
        <f t="shared" si="70"/>
        <v>14192177.66</v>
      </c>
      <c r="G165" s="11">
        <f t="shared" si="70"/>
        <v>14192177.66</v>
      </c>
      <c r="H165" s="11">
        <f t="shared" si="70"/>
        <v>14192177.66</v>
      </c>
      <c r="I165" s="11">
        <f t="shared" si="70"/>
        <v>14192177.66</v>
      </c>
      <c r="J165" s="11">
        <f t="shared" si="70"/>
        <v>14192177.66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202203</v>
      </c>
      <c r="AY165" s="11">
        <f t="shared" ref="AY165:BF165" si="71">IF(AY34="","",AY34+AY126)</f>
        <v>5640842.21</v>
      </c>
      <c r="AZ165" s="11">
        <f t="shared" si="71"/>
        <v>6405272.12</v>
      </c>
      <c r="BA165" s="11">
        <f t="shared" si="71"/>
        <v>7106946.91</v>
      </c>
      <c r="BB165" s="11">
        <f t="shared" si="71"/>
        <v>7117002.9</v>
      </c>
      <c r="BC165" s="11">
        <f t="shared" si="71"/>
        <v>7124202.9</v>
      </c>
      <c r="BD165" s="11">
        <f t="shared" si="71"/>
        <v>7124202.9</v>
      </c>
      <c r="BE165" s="11">
        <f t="shared" si="71"/>
        <v>7124202.9</v>
      </c>
      <c r="BF165" s="11">
        <f t="shared" si="71"/>
        <v>7124202.9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</row>
    <row r="166" ht="15" customHeight="1" outlineLevel="1" spans="2:85">
      <c r="B166" s="10">
        <v>202206</v>
      </c>
      <c r="C166" s="11">
        <f t="shared" ref="C166:I166" si="72">IF(C35="","",C35+C127)</f>
        <v>8676290.25</v>
      </c>
      <c r="D166" s="11">
        <f t="shared" si="72"/>
        <v>10936226.78</v>
      </c>
      <c r="E166" s="11">
        <f t="shared" si="72"/>
        <v>10828079.28</v>
      </c>
      <c r="F166" s="11">
        <f t="shared" si="72"/>
        <v>10820079.28</v>
      </c>
      <c r="G166" s="11">
        <f t="shared" si="72"/>
        <v>10820079.28</v>
      </c>
      <c r="H166" s="11">
        <f t="shared" si="72"/>
        <v>10820079.28</v>
      </c>
      <c r="I166" s="11">
        <f t="shared" si="72"/>
        <v>10820079.28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202206</v>
      </c>
      <c r="AY166" s="11">
        <f t="shared" ref="AY166:BE166" si="73">IF(AY35="","",AY35+AY127)</f>
        <v>4338145.04</v>
      </c>
      <c r="AZ166" s="11">
        <f t="shared" si="73"/>
        <v>5468113.62</v>
      </c>
      <c r="BA166" s="11">
        <f t="shared" si="73"/>
        <v>5432247.97</v>
      </c>
      <c r="BB166" s="11">
        <f t="shared" si="73"/>
        <v>5430647.97</v>
      </c>
      <c r="BC166" s="11">
        <f t="shared" si="73"/>
        <v>5430647.97</v>
      </c>
      <c r="BD166" s="11">
        <f t="shared" si="73"/>
        <v>5430647.97</v>
      </c>
      <c r="BE166" s="11">
        <f t="shared" si="73"/>
        <v>5430647.97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</row>
    <row r="167" ht="15" customHeight="1" outlineLevel="1" spans="2:85">
      <c r="B167" s="10">
        <v>202209</v>
      </c>
      <c r="C167" s="11">
        <f t="shared" ref="C167:H167" si="74">IF(C36="","",C36+C128)</f>
        <v>12190989.5</v>
      </c>
      <c r="D167" s="11">
        <f t="shared" si="74"/>
        <v>17557914.21</v>
      </c>
      <c r="E167" s="11">
        <f t="shared" si="74"/>
        <v>17541414.21</v>
      </c>
      <c r="F167" s="11">
        <f t="shared" si="74"/>
        <v>17500414.21</v>
      </c>
      <c r="G167" s="11">
        <f t="shared" si="74"/>
        <v>17500414.21</v>
      </c>
      <c r="H167" s="11">
        <f t="shared" si="74"/>
        <v>17500414.21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202209</v>
      </c>
      <c r="AY167" s="11">
        <f t="shared" ref="AY167:BD167" si="75">IF(AY36="","",AY36+AY128)</f>
        <v>6095494.31</v>
      </c>
      <c r="AZ167" s="11">
        <f t="shared" si="75"/>
        <v>9056818.54</v>
      </c>
      <c r="BA167" s="11">
        <f t="shared" si="75"/>
        <v>9064732.62</v>
      </c>
      <c r="BB167" s="11">
        <f t="shared" si="75"/>
        <v>9044232.62</v>
      </c>
      <c r="BC167" s="11">
        <f t="shared" si="75"/>
        <v>9044232.62</v>
      </c>
      <c r="BD167" s="11">
        <f t="shared" si="75"/>
        <v>9044232.62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</row>
    <row r="168" ht="15" customHeight="1" outlineLevel="1" spans="2:85">
      <c r="B168" s="10">
        <v>202212</v>
      </c>
      <c r="C168" s="11">
        <f>IF(C37="","",C37+C129)</f>
        <v>15457515.92</v>
      </c>
      <c r="D168" s="11">
        <f>IF(D37="","",D37+D129)</f>
        <v>16517431.52</v>
      </c>
      <c r="E168" s="11">
        <f>IF(E37="","",E37+E129)</f>
        <v>16499381.52</v>
      </c>
      <c r="F168" s="11">
        <f>IF(F37="","",F37+F129)</f>
        <v>16499381.52</v>
      </c>
      <c r="G168" s="11">
        <f>IF(G37="","",G37+G129)</f>
        <v>16499381.52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202212</v>
      </c>
      <c r="AY168" s="11">
        <f>IF(AY37="","",AY37+AY129)</f>
        <v>8737017.33</v>
      </c>
      <c r="AZ168" s="11">
        <f>IF(AZ37="","",AZ37+AZ129)</f>
        <v>9345587.49</v>
      </c>
      <c r="BA168" s="11">
        <f>IF(BA37="","",BA37+BA129)</f>
        <v>9336562.49</v>
      </c>
      <c r="BB168" s="11">
        <f>IF(BB37="","",BB37+BB129)</f>
        <v>9336562.49</v>
      </c>
      <c r="BC168" s="11">
        <f>IF(BC37="","",BC37+BC129)</f>
        <v>9336562.49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</row>
    <row r="169" ht="15" customHeight="1" outlineLevel="1" spans="2:85">
      <c r="B169" s="10">
        <v>202303</v>
      </c>
      <c r="C169" s="11">
        <f>IF(C38="","",C38+C130)</f>
        <v>14666545.9</v>
      </c>
      <c r="D169" s="11">
        <f>IF(D38="","",D38+D130)</f>
        <v>18894584.32</v>
      </c>
      <c r="E169" s="11">
        <f>IF(E38="","",E38+E130)</f>
        <v>18856584.32</v>
      </c>
      <c r="F169" s="11">
        <f>IF(F38="","",F38+F130)</f>
        <v>18856584.32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202303</v>
      </c>
      <c r="AY169" s="11">
        <f>IF(AY38="","",AY38+AY130)</f>
        <v>7678568.07</v>
      </c>
      <c r="AZ169" s="11">
        <f>IF(AZ38="","",AZ38+AZ130)</f>
        <v>9972402.42</v>
      </c>
      <c r="BA169" s="11">
        <f>IF(BA38="","",BA38+BA130)</f>
        <v>9952902.42</v>
      </c>
      <c r="BB169" s="11">
        <f>IF(BB38="","",BB38+BB130)</f>
        <v>9952902.42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</row>
    <row r="170" ht="15" customHeight="1" outlineLevel="1" spans="2:85">
      <c r="B170" s="10">
        <v>202306</v>
      </c>
      <c r="C170" s="11">
        <f>IF(C39="","",C39+C131)</f>
        <v>15293852.7</v>
      </c>
      <c r="D170" s="11">
        <f>IF(D39="","",D39+D131)</f>
        <v>16828461.32</v>
      </c>
      <c r="E170" s="11">
        <f>IF(E39="","",E39+E131)</f>
        <v>16783461.32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202306</v>
      </c>
      <c r="AY170" s="11">
        <f>IF(AY39="","",AY39+AY131)</f>
        <v>8479304.25</v>
      </c>
      <c r="AZ170" s="11">
        <f>IF(AZ39="","",AZ39+AZ131)</f>
        <v>9321677.47</v>
      </c>
      <c r="BA170" s="11">
        <f>IF(BA39="","",BA39+BA131)</f>
        <v>9298927.47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</row>
    <row r="171" ht="15" customHeight="1" outlineLevel="1" spans="2:85">
      <c r="B171" s="10">
        <v>202309</v>
      </c>
      <c r="C171" s="11">
        <f>IF(C40="","",C40+C132)</f>
        <v>16766346.63</v>
      </c>
      <c r="D171" s="11">
        <f>IF(D40="","",D40+D132)</f>
        <v>19356159.03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202309</v>
      </c>
      <c r="AY171" s="11">
        <f>IF(AY40="","",AY40+AY132)</f>
        <v>9184678.36</v>
      </c>
      <c r="AZ171" s="11">
        <f>IF(AZ40="","",AZ40+AZ132)</f>
        <v>10609075.21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</row>
    <row r="172" ht="15" customHeight="1" outlineLevel="1" spans="2:85">
      <c r="B172" s="10">
        <v>202312</v>
      </c>
      <c r="C172" s="11">
        <f>IF(C41="","",C41+C133)</f>
        <v>22631378.71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202312</v>
      </c>
      <c r="AY172" s="11">
        <f>IF(AY41="","",AY41+AY133)</f>
        <v>12503289.46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</row>
    <row r="173" ht="15" customHeight="1"/>
    <row r="174" ht="15" customHeight="1" spans="2:8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</row>
    <row r="175" ht="15" customHeight="1" outlineLevel="1" spans="2:8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ht="15" customHeight="1" outlineLevel="1" spans="2:8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</row>
    <row r="177" ht="15" customHeight="1" outlineLevel="1" spans="2:85">
      <c r="B177" s="10">
        <v>201506</v>
      </c>
      <c r="C177" s="13">
        <f t="shared" ref="C177:AJ185" si="76">IFERROR(IF(D138="","",D138/C138),0)</f>
        <v>0</v>
      </c>
      <c r="D177" s="13">
        <f t="shared" si="76"/>
        <v>0</v>
      </c>
      <c r="E177" s="13">
        <f t="shared" si="76"/>
        <v>0</v>
      </c>
      <c r="F177" s="13">
        <f t="shared" si="76"/>
        <v>0</v>
      </c>
      <c r="G177" s="13">
        <f t="shared" si="76"/>
        <v>0</v>
      </c>
      <c r="H177" s="13">
        <f t="shared" si="76"/>
        <v>0</v>
      </c>
      <c r="I177" s="13">
        <f t="shared" si="76"/>
        <v>0</v>
      </c>
      <c r="J177" s="13">
        <f t="shared" si="76"/>
        <v>0</v>
      </c>
      <c r="K177" s="13">
        <f t="shared" si="76"/>
        <v>0</v>
      </c>
      <c r="L177" s="13">
        <f t="shared" si="76"/>
        <v>0</v>
      </c>
      <c r="M177" s="13">
        <f t="shared" si="76"/>
        <v>0</v>
      </c>
      <c r="N177" s="13">
        <f t="shared" si="76"/>
        <v>0</v>
      </c>
      <c r="O177" s="13">
        <f t="shared" si="76"/>
        <v>0</v>
      </c>
      <c r="P177" s="13">
        <f t="shared" si="76"/>
        <v>0</v>
      </c>
      <c r="Q177" s="13">
        <f t="shared" si="76"/>
        <v>0</v>
      </c>
      <c r="R177" s="13">
        <f t="shared" si="76"/>
        <v>0</v>
      </c>
      <c r="S177" s="13">
        <f t="shared" si="76"/>
        <v>0</v>
      </c>
      <c r="T177" s="13">
        <f t="shared" si="76"/>
        <v>0</v>
      </c>
      <c r="U177" s="13">
        <f t="shared" si="76"/>
        <v>0</v>
      </c>
      <c r="V177" s="13">
        <f t="shared" si="76"/>
        <v>0</v>
      </c>
      <c r="W177" s="13">
        <f t="shared" si="76"/>
        <v>0</v>
      </c>
      <c r="X177" s="13">
        <f t="shared" si="76"/>
        <v>0</v>
      </c>
      <c r="Y177" s="13">
        <f t="shared" si="76"/>
        <v>0</v>
      </c>
      <c r="Z177" s="13">
        <f t="shared" si="76"/>
        <v>0</v>
      </c>
      <c r="AA177" s="13">
        <f t="shared" si="76"/>
        <v>0</v>
      </c>
      <c r="AB177" s="13">
        <f t="shared" si="76"/>
        <v>0</v>
      </c>
      <c r="AC177" s="13">
        <f t="shared" si="76"/>
        <v>0</v>
      </c>
      <c r="AD177" s="13">
        <f t="shared" si="76"/>
        <v>0</v>
      </c>
      <c r="AE177" s="13">
        <f t="shared" si="76"/>
        <v>0</v>
      </c>
      <c r="AF177" s="13">
        <f t="shared" si="76"/>
        <v>0</v>
      </c>
      <c r="AG177" s="13">
        <f t="shared" si="76"/>
        <v>0</v>
      </c>
      <c r="AH177" s="13">
        <f t="shared" si="76"/>
        <v>0</v>
      </c>
      <c r="AI177" s="13">
        <f t="shared" si="76"/>
        <v>0</v>
      </c>
      <c r="AJ177" s="13">
        <f t="shared" si="76"/>
        <v>0</v>
      </c>
      <c r="AK177" s="13" t="str">
        <f>IFERROR(IF(AL138="","",AL138/AK138),0)</f>
        <v/>
      </c>
      <c r="AX177" s="10">
        <v>201506</v>
      </c>
      <c r="AY177" s="13">
        <f t="shared" ref="AY177:CF185" si="77">IFERROR(IF(AZ138="","",AZ138/AY138),0)</f>
        <v>0</v>
      </c>
      <c r="AZ177" s="13">
        <f t="shared" si="77"/>
        <v>0</v>
      </c>
      <c r="BA177" s="13">
        <f t="shared" si="77"/>
        <v>0</v>
      </c>
      <c r="BB177" s="13">
        <f t="shared" si="77"/>
        <v>0</v>
      </c>
      <c r="BC177" s="13">
        <f t="shared" si="77"/>
        <v>0</v>
      </c>
      <c r="BD177" s="13">
        <f t="shared" si="77"/>
        <v>0</v>
      </c>
      <c r="BE177" s="13">
        <f t="shared" si="77"/>
        <v>0</v>
      </c>
      <c r="BF177" s="13">
        <f t="shared" si="77"/>
        <v>0</v>
      </c>
      <c r="BG177" s="13">
        <f t="shared" si="77"/>
        <v>0</v>
      </c>
      <c r="BH177" s="13">
        <f t="shared" si="77"/>
        <v>0</v>
      </c>
      <c r="BI177" s="13">
        <f t="shared" si="77"/>
        <v>0</v>
      </c>
      <c r="BJ177" s="13">
        <f t="shared" si="77"/>
        <v>0</v>
      </c>
      <c r="BK177" s="13">
        <f t="shared" si="77"/>
        <v>0</v>
      </c>
      <c r="BL177" s="13">
        <f t="shared" si="77"/>
        <v>0</v>
      </c>
      <c r="BM177" s="13">
        <f t="shared" si="77"/>
        <v>0</v>
      </c>
      <c r="BN177" s="13">
        <f t="shared" si="77"/>
        <v>0</v>
      </c>
      <c r="BO177" s="13">
        <f t="shared" si="77"/>
        <v>0</v>
      </c>
      <c r="BP177" s="13">
        <f t="shared" si="77"/>
        <v>0</v>
      </c>
      <c r="BQ177" s="13">
        <f t="shared" si="77"/>
        <v>0</v>
      </c>
      <c r="BR177" s="13">
        <f t="shared" si="77"/>
        <v>0</v>
      </c>
      <c r="BS177" s="13">
        <f t="shared" si="77"/>
        <v>0</v>
      </c>
      <c r="BT177" s="13">
        <f t="shared" si="77"/>
        <v>0</v>
      </c>
      <c r="BU177" s="13">
        <f t="shared" si="77"/>
        <v>0</v>
      </c>
      <c r="BV177" s="13">
        <f t="shared" si="77"/>
        <v>0</v>
      </c>
      <c r="BW177" s="13">
        <f t="shared" si="77"/>
        <v>0</v>
      </c>
      <c r="BX177" s="13">
        <f t="shared" si="77"/>
        <v>0</v>
      </c>
      <c r="BY177" s="13">
        <f t="shared" si="77"/>
        <v>0</v>
      </c>
      <c r="BZ177" s="13">
        <f t="shared" si="77"/>
        <v>0</v>
      </c>
      <c r="CA177" s="13">
        <f t="shared" si="77"/>
        <v>0</v>
      </c>
      <c r="CB177" s="13">
        <f t="shared" si="77"/>
        <v>0</v>
      </c>
      <c r="CC177" s="13">
        <f t="shared" si="77"/>
        <v>0</v>
      </c>
      <c r="CD177" s="13">
        <f t="shared" si="77"/>
        <v>0</v>
      </c>
      <c r="CE177" s="13">
        <f t="shared" si="77"/>
        <v>0</v>
      </c>
      <c r="CF177" s="13">
        <f t="shared" si="77"/>
        <v>0</v>
      </c>
      <c r="CG177" s="13" t="str">
        <f>IFERROR(IF(CH138="","",CH138/CG138),0)</f>
        <v/>
      </c>
    </row>
    <row r="178" ht="15" customHeight="1" outlineLevel="1" spans="2:85">
      <c r="B178" s="10">
        <v>201509</v>
      </c>
      <c r="C178" s="13">
        <f t="shared" si="76"/>
        <v>0</v>
      </c>
      <c r="D178" s="13">
        <f t="shared" si="76"/>
        <v>0</v>
      </c>
      <c r="E178" s="13">
        <f t="shared" si="76"/>
        <v>0</v>
      </c>
      <c r="F178" s="13">
        <f t="shared" si="76"/>
        <v>0</v>
      </c>
      <c r="G178" s="13">
        <f t="shared" si="76"/>
        <v>0</v>
      </c>
      <c r="H178" s="13">
        <f t="shared" si="76"/>
        <v>0</v>
      </c>
      <c r="I178" s="13">
        <f t="shared" si="76"/>
        <v>0</v>
      </c>
      <c r="J178" s="13">
        <f t="shared" si="76"/>
        <v>0</v>
      </c>
      <c r="K178" s="13">
        <f t="shared" si="76"/>
        <v>0</v>
      </c>
      <c r="L178" s="13">
        <f t="shared" si="76"/>
        <v>0</v>
      </c>
      <c r="M178" s="13">
        <f t="shared" si="76"/>
        <v>0</v>
      </c>
      <c r="N178" s="13">
        <f t="shared" si="76"/>
        <v>0</v>
      </c>
      <c r="O178" s="13">
        <f t="shared" si="76"/>
        <v>0</v>
      </c>
      <c r="P178" s="13">
        <f t="shared" si="76"/>
        <v>0</v>
      </c>
      <c r="Q178" s="13">
        <f t="shared" si="76"/>
        <v>0</v>
      </c>
      <c r="R178" s="13">
        <f t="shared" si="76"/>
        <v>0</v>
      </c>
      <c r="S178" s="13">
        <f t="shared" si="76"/>
        <v>0</v>
      </c>
      <c r="T178" s="13">
        <f t="shared" si="76"/>
        <v>0</v>
      </c>
      <c r="U178" s="13">
        <f t="shared" si="76"/>
        <v>0</v>
      </c>
      <c r="V178" s="13">
        <f t="shared" si="76"/>
        <v>0</v>
      </c>
      <c r="W178" s="13">
        <f t="shared" si="76"/>
        <v>0</v>
      </c>
      <c r="X178" s="13">
        <f t="shared" si="76"/>
        <v>0</v>
      </c>
      <c r="Y178" s="13">
        <f t="shared" si="76"/>
        <v>0</v>
      </c>
      <c r="Z178" s="13">
        <f t="shared" si="76"/>
        <v>0</v>
      </c>
      <c r="AA178" s="13">
        <f t="shared" si="76"/>
        <v>0</v>
      </c>
      <c r="AB178" s="13">
        <f t="shared" si="76"/>
        <v>0</v>
      </c>
      <c r="AC178" s="13">
        <f t="shared" si="76"/>
        <v>0</v>
      </c>
      <c r="AD178" s="13">
        <f t="shared" si="76"/>
        <v>0</v>
      </c>
      <c r="AE178" s="13">
        <f t="shared" si="76"/>
        <v>0</v>
      </c>
      <c r="AF178" s="13">
        <f t="shared" si="76"/>
        <v>0</v>
      </c>
      <c r="AG178" s="13">
        <f t="shared" si="76"/>
        <v>0</v>
      </c>
      <c r="AH178" s="13">
        <f t="shared" si="76"/>
        <v>0</v>
      </c>
      <c r="AI178" s="13">
        <f t="shared" si="76"/>
        <v>0</v>
      </c>
      <c r="AJ178" s="13" t="str">
        <f t="shared" si="76"/>
        <v/>
      </c>
      <c r="AK178" s="13" t="s">
        <v>25</v>
      </c>
      <c r="AX178" s="10">
        <v>201509</v>
      </c>
      <c r="AY178" s="13">
        <f t="shared" si="77"/>
        <v>0</v>
      </c>
      <c r="AZ178" s="13">
        <f t="shared" si="77"/>
        <v>0</v>
      </c>
      <c r="BA178" s="13">
        <f t="shared" si="77"/>
        <v>0</v>
      </c>
      <c r="BB178" s="13">
        <f t="shared" si="77"/>
        <v>0</v>
      </c>
      <c r="BC178" s="13">
        <f t="shared" si="77"/>
        <v>0</v>
      </c>
      <c r="BD178" s="13">
        <f t="shared" si="77"/>
        <v>0</v>
      </c>
      <c r="BE178" s="13">
        <f t="shared" si="77"/>
        <v>0</v>
      </c>
      <c r="BF178" s="13">
        <f t="shared" si="77"/>
        <v>0</v>
      </c>
      <c r="BG178" s="13">
        <f t="shared" si="77"/>
        <v>0</v>
      </c>
      <c r="BH178" s="13">
        <f t="shared" si="77"/>
        <v>0</v>
      </c>
      <c r="BI178" s="13">
        <f t="shared" si="77"/>
        <v>0</v>
      </c>
      <c r="BJ178" s="13">
        <f t="shared" si="77"/>
        <v>0</v>
      </c>
      <c r="BK178" s="13">
        <f t="shared" si="77"/>
        <v>0</v>
      </c>
      <c r="BL178" s="13">
        <f t="shared" si="77"/>
        <v>0</v>
      </c>
      <c r="BM178" s="13">
        <f t="shared" si="77"/>
        <v>0</v>
      </c>
      <c r="BN178" s="13">
        <f t="shared" si="77"/>
        <v>0</v>
      </c>
      <c r="BO178" s="13">
        <f t="shared" si="77"/>
        <v>0</v>
      </c>
      <c r="BP178" s="13">
        <f t="shared" si="77"/>
        <v>0</v>
      </c>
      <c r="BQ178" s="13">
        <f t="shared" si="77"/>
        <v>0</v>
      </c>
      <c r="BR178" s="13">
        <f t="shared" si="77"/>
        <v>0</v>
      </c>
      <c r="BS178" s="13">
        <f t="shared" si="77"/>
        <v>0</v>
      </c>
      <c r="BT178" s="13">
        <f t="shared" si="77"/>
        <v>0</v>
      </c>
      <c r="BU178" s="13">
        <f t="shared" si="77"/>
        <v>0</v>
      </c>
      <c r="BV178" s="13">
        <f t="shared" si="77"/>
        <v>0</v>
      </c>
      <c r="BW178" s="13">
        <f t="shared" si="77"/>
        <v>0</v>
      </c>
      <c r="BX178" s="13">
        <f t="shared" si="77"/>
        <v>0</v>
      </c>
      <c r="BY178" s="13">
        <f t="shared" si="77"/>
        <v>0</v>
      </c>
      <c r="BZ178" s="13">
        <f t="shared" si="77"/>
        <v>0</v>
      </c>
      <c r="CA178" s="13">
        <f t="shared" si="77"/>
        <v>0</v>
      </c>
      <c r="CB178" s="13">
        <f t="shared" si="77"/>
        <v>0</v>
      </c>
      <c r="CC178" s="13">
        <f t="shared" si="77"/>
        <v>0</v>
      </c>
      <c r="CD178" s="13">
        <f t="shared" si="77"/>
        <v>0</v>
      </c>
      <c r="CE178" s="13">
        <f t="shared" si="77"/>
        <v>0</v>
      </c>
      <c r="CF178" s="13" t="str">
        <f t="shared" si="77"/>
        <v/>
      </c>
      <c r="CG178" s="13" t="s">
        <v>25</v>
      </c>
    </row>
    <row r="179" ht="15" customHeight="1" outlineLevel="1" spans="2:85">
      <c r="B179" s="10">
        <v>201512</v>
      </c>
      <c r="C179" s="13">
        <f t="shared" si="76"/>
        <v>0</v>
      </c>
      <c r="D179" s="13">
        <f t="shared" si="76"/>
        <v>1</v>
      </c>
      <c r="E179" s="13">
        <f t="shared" si="76"/>
        <v>1</v>
      </c>
      <c r="F179" s="13">
        <f t="shared" si="76"/>
        <v>1</v>
      </c>
      <c r="G179" s="13">
        <f t="shared" si="76"/>
        <v>1</v>
      </c>
      <c r="H179" s="13">
        <f t="shared" si="76"/>
        <v>1</v>
      </c>
      <c r="I179" s="13">
        <f t="shared" si="76"/>
        <v>1</v>
      </c>
      <c r="J179" s="13">
        <f t="shared" si="76"/>
        <v>1</v>
      </c>
      <c r="K179" s="13">
        <f t="shared" si="76"/>
        <v>1</v>
      </c>
      <c r="L179" s="13">
        <f t="shared" si="76"/>
        <v>1</v>
      </c>
      <c r="M179" s="13">
        <f t="shared" si="76"/>
        <v>1</v>
      </c>
      <c r="N179" s="13">
        <f t="shared" si="76"/>
        <v>1</v>
      </c>
      <c r="O179" s="13">
        <f t="shared" si="76"/>
        <v>1</v>
      </c>
      <c r="P179" s="13">
        <f t="shared" si="76"/>
        <v>1</v>
      </c>
      <c r="Q179" s="13">
        <f t="shared" si="76"/>
        <v>1</v>
      </c>
      <c r="R179" s="13">
        <f t="shared" si="76"/>
        <v>1</v>
      </c>
      <c r="S179" s="13">
        <f t="shared" si="76"/>
        <v>1</v>
      </c>
      <c r="T179" s="13">
        <f t="shared" si="76"/>
        <v>1</v>
      </c>
      <c r="U179" s="13">
        <f t="shared" si="76"/>
        <v>1</v>
      </c>
      <c r="V179" s="13">
        <f t="shared" si="76"/>
        <v>1</v>
      </c>
      <c r="W179" s="13">
        <f t="shared" si="76"/>
        <v>1</v>
      </c>
      <c r="X179" s="13">
        <f t="shared" si="76"/>
        <v>1</v>
      </c>
      <c r="Y179" s="13">
        <f t="shared" si="76"/>
        <v>1</v>
      </c>
      <c r="Z179" s="13">
        <f t="shared" si="76"/>
        <v>1</v>
      </c>
      <c r="AA179" s="13">
        <f t="shared" si="76"/>
        <v>1</v>
      </c>
      <c r="AB179" s="13">
        <f t="shared" si="76"/>
        <v>1</v>
      </c>
      <c r="AC179" s="13">
        <f t="shared" si="76"/>
        <v>1</v>
      </c>
      <c r="AD179" s="13">
        <f t="shared" si="76"/>
        <v>1</v>
      </c>
      <c r="AE179" s="13">
        <f t="shared" si="76"/>
        <v>1</v>
      </c>
      <c r="AF179" s="13">
        <f t="shared" si="76"/>
        <v>1</v>
      </c>
      <c r="AG179" s="13">
        <f t="shared" si="76"/>
        <v>1</v>
      </c>
      <c r="AH179" s="13">
        <f t="shared" si="76"/>
        <v>1</v>
      </c>
      <c r="AI179" s="13" t="str">
        <f t="shared" si="76"/>
        <v/>
      </c>
      <c r="AJ179" s="13" t="s">
        <v>25</v>
      </c>
      <c r="AK179" s="13" t="s">
        <v>25</v>
      </c>
      <c r="AX179" s="10">
        <v>201512</v>
      </c>
      <c r="AY179" s="13">
        <f t="shared" si="77"/>
        <v>0</v>
      </c>
      <c r="AZ179" s="13">
        <f t="shared" si="77"/>
        <v>1</v>
      </c>
      <c r="BA179" s="13">
        <f t="shared" si="77"/>
        <v>1</v>
      </c>
      <c r="BB179" s="13">
        <f t="shared" si="77"/>
        <v>1</v>
      </c>
      <c r="BC179" s="13">
        <f t="shared" si="77"/>
        <v>1</v>
      </c>
      <c r="BD179" s="13">
        <f t="shared" si="77"/>
        <v>1</v>
      </c>
      <c r="BE179" s="13">
        <f t="shared" si="77"/>
        <v>1</v>
      </c>
      <c r="BF179" s="13">
        <f t="shared" si="77"/>
        <v>1</v>
      </c>
      <c r="BG179" s="13">
        <f t="shared" si="77"/>
        <v>1</v>
      </c>
      <c r="BH179" s="13">
        <f t="shared" si="77"/>
        <v>1</v>
      </c>
      <c r="BI179" s="13">
        <f t="shared" si="77"/>
        <v>1</v>
      </c>
      <c r="BJ179" s="13">
        <f t="shared" si="77"/>
        <v>1</v>
      </c>
      <c r="BK179" s="13">
        <f t="shared" si="77"/>
        <v>1</v>
      </c>
      <c r="BL179" s="13">
        <f t="shared" si="77"/>
        <v>1</v>
      </c>
      <c r="BM179" s="13">
        <f t="shared" si="77"/>
        <v>1</v>
      </c>
      <c r="BN179" s="13">
        <f t="shared" si="77"/>
        <v>1</v>
      </c>
      <c r="BO179" s="13">
        <f t="shared" si="77"/>
        <v>1</v>
      </c>
      <c r="BP179" s="13">
        <f t="shared" si="77"/>
        <v>1</v>
      </c>
      <c r="BQ179" s="13">
        <f t="shared" si="77"/>
        <v>1</v>
      </c>
      <c r="BR179" s="13">
        <f t="shared" si="77"/>
        <v>1</v>
      </c>
      <c r="BS179" s="13">
        <f t="shared" si="77"/>
        <v>1</v>
      </c>
      <c r="BT179" s="13">
        <f t="shared" si="77"/>
        <v>1</v>
      </c>
      <c r="BU179" s="13">
        <f t="shared" si="77"/>
        <v>1</v>
      </c>
      <c r="BV179" s="13">
        <f t="shared" si="77"/>
        <v>1</v>
      </c>
      <c r="BW179" s="13">
        <f t="shared" si="77"/>
        <v>1</v>
      </c>
      <c r="BX179" s="13">
        <f t="shared" si="77"/>
        <v>1</v>
      </c>
      <c r="BY179" s="13">
        <f t="shared" si="77"/>
        <v>1</v>
      </c>
      <c r="BZ179" s="13">
        <f t="shared" si="77"/>
        <v>1</v>
      </c>
      <c r="CA179" s="13">
        <f t="shared" si="77"/>
        <v>1</v>
      </c>
      <c r="CB179" s="13">
        <f t="shared" si="77"/>
        <v>1</v>
      </c>
      <c r="CC179" s="13">
        <f t="shared" si="77"/>
        <v>1</v>
      </c>
      <c r="CD179" s="13">
        <f t="shared" si="77"/>
        <v>1</v>
      </c>
      <c r="CE179" s="13" t="str">
        <f t="shared" si="77"/>
        <v/>
      </c>
      <c r="CF179" s="13" t="s">
        <v>25</v>
      </c>
      <c r="CG179" s="13" t="s">
        <v>25</v>
      </c>
    </row>
    <row r="180" ht="15" customHeight="1" outlineLevel="1" spans="2:85">
      <c r="B180" s="10">
        <v>201603</v>
      </c>
      <c r="C180" s="13">
        <f t="shared" si="76"/>
        <v>1.41440186540443</v>
      </c>
      <c r="D180" s="13">
        <f t="shared" si="76"/>
        <v>1</v>
      </c>
      <c r="E180" s="13">
        <f t="shared" si="76"/>
        <v>1</v>
      </c>
      <c r="F180" s="13">
        <f t="shared" si="76"/>
        <v>1</v>
      </c>
      <c r="G180" s="13">
        <f t="shared" si="76"/>
        <v>1</v>
      </c>
      <c r="H180" s="13">
        <f t="shared" si="76"/>
        <v>1</v>
      </c>
      <c r="I180" s="13">
        <f t="shared" si="76"/>
        <v>1</v>
      </c>
      <c r="J180" s="13">
        <f t="shared" si="76"/>
        <v>1</v>
      </c>
      <c r="K180" s="13">
        <f t="shared" si="76"/>
        <v>1</v>
      </c>
      <c r="L180" s="13">
        <f t="shared" si="76"/>
        <v>1</v>
      </c>
      <c r="M180" s="13">
        <f t="shared" si="76"/>
        <v>1</v>
      </c>
      <c r="N180" s="13">
        <f t="shared" si="76"/>
        <v>1</v>
      </c>
      <c r="O180" s="13">
        <f t="shared" si="76"/>
        <v>1</v>
      </c>
      <c r="P180" s="13">
        <f t="shared" si="76"/>
        <v>1</v>
      </c>
      <c r="Q180" s="13">
        <f t="shared" si="76"/>
        <v>1</v>
      </c>
      <c r="R180" s="13">
        <f t="shared" si="76"/>
        <v>1</v>
      </c>
      <c r="S180" s="13">
        <f t="shared" si="76"/>
        <v>1</v>
      </c>
      <c r="T180" s="13">
        <f t="shared" si="76"/>
        <v>1</v>
      </c>
      <c r="U180" s="13">
        <f t="shared" si="76"/>
        <v>1</v>
      </c>
      <c r="V180" s="13">
        <f t="shared" si="76"/>
        <v>1</v>
      </c>
      <c r="W180" s="13">
        <f t="shared" si="76"/>
        <v>1</v>
      </c>
      <c r="X180" s="13">
        <f t="shared" si="76"/>
        <v>1</v>
      </c>
      <c r="Y180" s="13">
        <f t="shared" si="76"/>
        <v>1</v>
      </c>
      <c r="Z180" s="13">
        <f t="shared" si="76"/>
        <v>1</v>
      </c>
      <c r="AA180" s="13">
        <f t="shared" si="76"/>
        <v>1</v>
      </c>
      <c r="AB180" s="13">
        <f t="shared" si="76"/>
        <v>1</v>
      </c>
      <c r="AC180" s="13">
        <f t="shared" si="76"/>
        <v>1</v>
      </c>
      <c r="AD180" s="13">
        <f t="shared" si="76"/>
        <v>1</v>
      </c>
      <c r="AE180" s="13">
        <f t="shared" si="76"/>
        <v>1</v>
      </c>
      <c r="AF180" s="13">
        <f t="shared" si="76"/>
        <v>1</v>
      </c>
      <c r="AG180" s="13">
        <f t="shared" si="76"/>
        <v>1</v>
      </c>
      <c r="AH180" s="13" t="str">
        <f t="shared" si="76"/>
        <v/>
      </c>
      <c r="AI180" s="13" t="s">
        <v>25</v>
      </c>
      <c r="AJ180" s="13" t="s">
        <v>25</v>
      </c>
      <c r="AK180" s="13" t="s">
        <v>25</v>
      </c>
      <c r="AX180" s="10">
        <v>201603</v>
      </c>
      <c r="AY180" s="13">
        <f t="shared" si="77"/>
        <v>1.41440186540443</v>
      </c>
      <c r="AZ180" s="13">
        <f t="shared" si="77"/>
        <v>1</v>
      </c>
      <c r="BA180" s="13">
        <f t="shared" si="77"/>
        <v>1</v>
      </c>
      <c r="BB180" s="13">
        <f t="shared" si="77"/>
        <v>1</v>
      </c>
      <c r="BC180" s="13">
        <f t="shared" si="77"/>
        <v>1</v>
      </c>
      <c r="BD180" s="13">
        <f t="shared" si="77"/>
        <v>1</v>
      </c>
      <c r="BE180" s="13">
        <f t="shared" si="77"/>
        <v>1</v>
      </c>
      <c r="BF180" s="13">
        <f t="shared" si="77"/>
        <v>1</v>
      </c>
      <c r="BG180" s="13">
        <f t="shared" si="77"/>
        <v>1</v>
      </c>
      <c r="BH180" s="13">
        <f t="shared" si="77"/>
        <v>1</v>
      </c>
      <c r="BI180" s="13">
        <f t="shared" si="77"/>
        <v>1</v>
      </c>
      <c r="BJ180" s="13">
        <f t="shared" si="77"/>
        <v>1</v>
      </c>
      <c r="BK180" s="13">
        <f t="shared" si="77"/>
        <v>1</v>
      </c>
      <c r="BL180" s="13">
        <f t="shared" si="77"/>
        <v>1</v>
      </c>
      <c r="BM180" s="13">
        <f t="shared" si="77"/>
        <v>1</v>
      </c>
      <c r="BN180" s="13">
        <f t="shared" si="77"/>
        <v>1</v>
      </c>
      <c r="BO180" s="13">
        <f t="shared" si="77"/>
        <v>1</v>
      </c>
      <c r="BP180" s="13">
        <f t="shared" si="77"/>
        <v>1</v>
      </c>
      <c r="BQ180" s="13">
        <f t="shared" si="77"/>
        <v>1</v>
      </c>
      <c r="BR180" s="13">
        <f t="shared" si="77"/>
        <v>1</v>
      </c>
      <c r="BS180" s="13">
        <f t="shared" si="77"/>
        <v>1</v>
      </c>
      <c r="BT180" s="13">
        <f t="shared" si="77"/>
        <v>1</v>
      </c>
      <c r="BU180" s="13">
        <f t="shared" si="77"/>
        <v>1</v>
      </c>
      <c r="BV180" s="13">
        <f t="shared" si="77"/>
        <v>1</v>
      </c>
      <c r="BW180" s="13">
        <f t="shared" si="77"/>
        <v>1</v>
      </c>
      <c r="BX180" s="13">
        <f t="shared" si="77"/>
        <v>1</v>
      </c>
      <c r="BY180" s="13">
        <f t="shared" si="77"/>
        <v>1</v>
      </c>
      <c r="BZ180" s="13">
        <f t="shared" si="77"/>
        <v>1</v>
      </c>
      <c r="CA180" s="13">
        <f t="shared" si="77"/>
        <v>1</v>
      </c>
      <c r="CB180" s="13">
        <f t="shared" si="77"/>
        <v>1</v>
      </c>
      <c r="CC180" s="13">
        <f t="shared" si="77"/>
        <v>1</v>
      </c>
      <c r="CD180" s="13" t="str">
        <f t="shared" si="77"/>
        <v/>
      </c>
      <c r="CE180" s="13" t="s">
        <v>25</v>
      </c>
      <c r="CF180" s="13" t="s">
        <v>25</v>
      </c>
      <c r="CG180" s="13" t="s">
        <v>25</v>
      </c>
    </row>
    <row r="181" ht="15" customHeight="1" outlineLevel="1" spans="2:85">
      <c r="B181" s="10">
        <v>201606</v>
      </c>
      <c r="C181" s="13">
        <f t="shared" si="76"/>
        <v>1.09496994117262</v>
      </c>
      <c r="D181" s="13">
        <f t="shared" si="76"/>
        <v>1.20733495079583</v>
      </c>
      <c r="E181" s="13">
        <f t="shared" si="76"/>
        <v>1.22484068452767</v>
      </c>
      <c r="F181" s="13">
        <f t="shared" si="76"/>
        <v>1</v>
      </c>
      <c r="G181" s="13">
        <f t="shared" si="76"/>
        <v>0.970813389149252</v>
      </c>
      <c r="H181" s="13">
        <f t="shared" si="76"/>
        <v>1</v>
      </c>
      <c r="I181" s="13">
        <f t="shared" si="76"/>
        <v>1</v>
      </c>
      <c r="J181" s="13">
        <f t="shared" si="76"/>
        <v>1</v>
      </c>
      <c r="K181" s="13">
        <f t="shared" si="76"/>
        <v>1</v>
      </c>
      <c r="L181" s="13">
        <f t="shared" si="76"/>
        <v>1</v>
      </c>
      <c r="M181" s="13">
        <f t="shared" si="76"/>
        <v>1</v>
      </c>
      <c r="N181" s="13">
        <f t="shared" si="76"/>
        <v>1</v>
      </c>
      <c r="O181" s="13">
        <f t="shared" si="76"/>
        <v>1</v>
      </c>
      <c r="P181" s="13">
        <f t="shared" si="76"/>
        <v>1</v>
      </c>
      <c r="Q181" s="13">
        <f t="shared" si="76"/>
        <v>1</v>
      </c>
      <c r="R181" s="13">
        <f t="shared" si="76"/>
        <v>1</v>
      </c>
      <c r="S181" s="13">
        <f t="shared" si="76"/>
        <v>1</v>
      </c>
      <c r="T181" s="13">
        <f t="shared" si="76"/>
        <v>1</v>
      </c>
      <c r="U181" s="13">
        <f t="shared" si="76"/>
        <v>1</v>
      </c>
      <c r="V181" s="13">
        <f t="shared" si="76"/>
        <v>1</v>
      </c>
      <c r="W181" s="13">
        <f t="shared" si="76"/>
        <v>1</v>
      </c>
      <c r="X181" s="13">
        <f t="shared" si="76"/>
        <v>1</v>
      </c>
      <c r="Y181" s="13">
        <f t="shared" si="76"/>
        <v>1</v>
      </c>
      <c r="Z181" s="13">
        <f t="shared" si="76"/>
        <v>1</v>
      </c>
      <c r="AA181" s="13">
        <f t="shared" si="76"/>
        <v>1</v>
      </c>
      <c r="AB181" s="13">
        <f t="shared" si="76"/>
        <v>1</v>
      </c>
      <c r="AC181" s="13">
        <f t="shared" si="76"/>
        <v>1</v>
      </c>
      <c r="AD181" s="13">
        <f t="shared" si="76"/>
        <v>1</v>
      </c>
      <c r="AE181" s="13">
        <f t="shared" si="76"/>
        <v>1</v>
      </c>
      <c r="AF181" s="13">
        <f t="shared" si="76"/>
        <v>1</v>
      </c>
      <c r="AG181" s="13" t="str">
        <f t="shared" si="76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201606</v>
      </c>
      <c r="AY181" s="13">
        <f t="shared" si="77"/>
        <v>1.09496994117262</v>
      </c>
      <c r="AZ181" s="13">
        <f t="shared" si="77"/>
        <v>1.20733495079583</v>
      </c>
      <c r="BA181" s="13">
        <f t="shared" si="77"/>
        <v>1.22484068452767</v>
      </c>
      <c r="BB181" s="13">
        <f t="shared" si="77"/>
        <v>1</v>
      </c>
      <c r="BC181" s="13">
        <f t="shared" si="77"/>
        <v>0.970813389149252</v>
      </c>
      <c r="BD181" s="13">
        <f t="shared" si="77"/>
        <v>1</v>
      </c>
      <c r="BE181" s="13">
        <f t="shared" si="77"/>
        <v>1</v>
      </c>
      <c r="BF181" s="13">
        <f t="shared" si="77"/>
        <v>1</v>
      </c>
      <c r="BG181" s="13">
        <f t="shared" si="77"/>
        <v>1</v>
      </c>
      <c r="BH181" s="13">
        <f t="shared" si="77"/>
        <v>1</v>
      </c>
      <c r="BI181" s="13">
        <f t="shared" si="77"/>
        <v>1</v>
      </c>
      <c r="BJ181" s="13">
        <f t="shared" si="77"/>
        <v>1</v>
      </c>
      <c r="BK181" s="13">
        <f t="shared" si="77"/>
        <v>1</v>
      </c>
      <c r="BL181" s="13">
        <f t="shared" si="77"/>
        <v>1</v>
      </c>
      <c r="BM181" s="13">
        <f t="shared" si="77"/>
        <v>1</v>
      </c>
      <c r="BN181" s="13">
        <f t="shared" si="77"/>
        <v>1</v>
      </c>
      <c r="BO181" s="13">
        <f t="shared" si="77"/>
        <v>1</v>
      </c>
      <c r="BP181" s="13">
        <f t="shared" si="77"/>
        <v>1</v>
      </c>
      <c r="BQ181" s="13">
        <f t="shared" si="77"/>
        <v>1</v>
      </c>
      <c r="BR181" s="13">
        <f t="shared" si="77"/>
        <v>1</v>
      </c>
      <c r="BS181" s="13">
        <f t="shared" si="77"/>
        <v>1</v>
      </c>
      <c r="BT181" s="13">
        <f t="shared" si="77"/>
        <v>1</v>
      </c>
      <c r="BU181" s="13">
        <f t="shared" si="77"/>
        <v>1</v>
      </c>
      <c r="BV181" s="13">
        <f t="shared" si="77"/>
        <v>1</v>
      </c>
      <c r="BW181" s="13">
        <f t="shared" si="77"/>
        <v>1</v>
      </c>
      <c r="BX181" s="13">
        <f t="shared" si="77"/>
        <v>1</v>
      </c>
      <c r="BY181" s="13">
        <f t="shared" si="77"/>
        <v>1</v>
      </c>
      <c r="BZ181" s="13">
        <f t="shared" si="77"/>
        <v>1</v>
      </c>
      <c r="CA181" s="13">
        <f t="shared" si="77"/>
        <v>1</v>
      </c>
      <c r="CB181" s="13">
        <f t="shared" si="77"/>
        <v>1</v>
      </c>
      <c r="CC181" s="13" t="str">
        <f t="shared" si="77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</row>
    <row r="182" ht="15" customHeight="1" outlineLevel="1" spans="2:85">
      <c r="B182" s="10">
        <v>201609</v>
      </c>
      <c r="C182" s="13">
        <f t="shared" si="76"/>
        <v>1.50470890480006</v>
      </c>
      <c r="D182" s="13">
        <f t="shared" si="76"/>
        <v>1.5209022040697</v>
      </c>
      <c r="E182" s="13">
        <f t="shared" si="76"/>
        <v>0.993175353094561</v>
      </c>
      <c r="F182" s="13">
        <f t="shared" si="76"/>
        <v>1.00246235740982</v>
      </c>
      <c r="G182" s="13">
        <f t="shared" si="76"/>
        <v>0.997407316410811</v>
      </c>
      <c r="H182" s="13">
        <f t="shared" si="76"/>
        <v>1</v>
      </c>
      <c r="I182" s="13">
        <f t="shared" si="76"/>
        <v>1</v>
      </c>
      <c r="J182" s="13">
        <f t="shared" si="76"/>
        <v>0.999994540449398</v>
      </c>
      <c r="K182" s="13">
        <f t="shared" si="76"/>
        <v>1</v>
      </c>
      <c r="L182" s="13">
        <f t="shared" si="76"/>
        <v>1</v>
      </c>
      <c r="M182" s="13">
        <f t="shared" si="76"/>
        <v>1</v>
      </c>
      <c r="N182" s="13">
        <f t="shared" si="76"/>
        <v>1</v>
      </c>
      <c r="O182" s="13">
        <f t="shared" si="76"/>
        <v>1</v>
      </c>
      <c r="P182" s="13">
        <f t="shared" si="76"/>
        <v>1</v>
      </c>
      <c r="Q182" s="13">
        <f t="shared" si="76"/>
        <v>1</v>
      </c>
      <c r="R182" s="13">
        <f t="shared" si="76"/>
        <v>1</v>
      </c>
      <c r="S182" s="13">
        <f t="shared" si="76"/>
        <v>1</v>
      </c>
      <c r="T182" s="13">
        <f t="shared" si="76"/>
        <v>1</v>
      </c>
      <c r="U182" s="13">
        <f t="shared" si="76"/>
        <v>1</v>
      </c>
      <c r="V182" s="13">
        <f t="shared" si="76"/>
        <v>1</v>
      </c>
      <c r="W182" s="13">
        <f t="shared" si="76"/>
        <v>1</v>
      </c>
      <c r="X182" s="13">
        <f t="shared" si="76"/>
        <v>1</v>
      </c>
      <c r="Y182" s="13">
        <f t="shared" si="76"/>
        <v>1</v>
      </c>
      <c r="Z182" s="13">
        <f t="shared" si="76"/>
        <v>1</v>
      </c>
      <c r="AA182" s="13">
        <f t="shared" si="76"/>
        <v>1</v>
      </c>
      <c r="AB182" s="13">
        <f t="shared" si="76"/>
        <v>1</v>
      </c>
      <c r="AC182" s="13">
        <f t="shared" si="76"/>
        <v>1</v>
      </c>
      <c r="AD182" s="13">
        <f t="shared" si="76"/>
        <v>1</v>
      </c>
      <c r="AE182" s="13">
        <f t="shared" si="76"/>
        <v>1</v>
      </c>
      <c r="AF182" s="13" t="str">
        <f t="shared" si="76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  <f t="shared" si="77"/>
        <v>1.50470890480006</v>
      </c>
      <c r="AZ182" s="13">
        <f t="shared" si="77"/>
        <v>1.5209022040697</v>
      </c>
      <c r="BA182" s="13">
        <f t="shared" si="77"/>
        <v>0.993175353094561</v>
      </c>
      <c r="BB182" s="13">
        <f t="shared" si="77"/>
        <v>1.00246235740982</v>
      </c>
      <c r="BC182" s="13">
        <f t="shared" si="77"/>
        <v>0.997407316410811</v>
      </c>
      <c r="BD182" s="13">
        <f t="shared" si="77"/>
        <v>1</v>
      </c>
      <c r="BE182" s="13">
        <f t="shared" si="77"/>
        <v>1</v>
      </c>
      <c r="BF182" s="13">
        <f t="shared" si="77"/>
        <v>0.999994540449398</v>
      </c>
      <c r="BG182" s="13">
        <f t="shared" si="77"/>
        <v>1</v>
      </c>
      <c r="BH182" s="13">
        <f t="shared" si="77"/>
        <v>1</v>
      </c>
      <c r="BI182" s="13">
        <f t="shared" si="77"/>
        <v>1</v>
      </c>
      <c r="BJ182" s="13">
        <f t="shared" si="77"/>
        <v>1</v>
      </c>
      <c r="BK182" s="13">
        <f t="shared" si="77"/>
        <v>1</v>
      </c>
      <c r="BL182" s="13">
        <f t="shared" si="77"/>
        <v>1</v>
      </c>
      <c r="BM182" s="13">
        <f t="shared" si="77"/>
        <v>1</v>
      </c>
      <c r="BN182" s="13">
        <f t="shared" si="77"/>
        <v>1</v>
      </c>
      <c r="BO182" s="13">
        <f t="shared" si="77"/>
        <v>1</v>
      </c>
      <c r="BP182" s="13">
        <f t="shared" si="77"/>
        <v>1</v>
      </c>
      <c r="BQ182" s="13">
        <f t="shared" si="77"/>
        <v>1</v>
      </c>
      <c r="BR182" s="13">
        <f t="shared" si="77"/>
        <v>1</v>
      </c>
      <c r="BS182" s="13">
        <f t="shared" si="77"/>
        <v>1</v>
      </c>
      <c r="BT182" s="13">
        <f t="shared" si="77"/>
        <v>1</v>
      </c>
      <c r="BU182" s="13">
        <f t="shared" si="77"/>
        <v>1</v>
      </c>
      <c r="BV182" s="13">
        <f t="shared" si="77"/>
        <v>1</v>
      </c>
      <c r="BW182" s="13">
        <f t="shared" si="77"/>
        <v>1</v>
      </c>
      <c r="BX182" s="13">
        <f t="shared" si="77"/>
        <v>1</v>
      </c>
      <c r="BY182" s="13">
        <f t="shared" si="77"/>
        <v>1</v>
      </c>
      <c r="BZ182" s="13">
        <f t="shared" si="77"/>
        <v>1</v>
      </c>
      <c r="CA182" s="13">
        <f t="shared" si="77"/>
        <v>1</v>
      </c>
      <c r="CB182" s="13" t="str">
        <f t="shared" si="77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</row>
    <row r="183" ht="15" customHeight="1" outlineLevel="1" spans="2:85">
      <c r="B183" s="10">
        <v>201612</v>
      </c>
      <c r="C183" s="13">
        <f t="shared" si="76"/>
        <v>1.76025510491024</v>
      </c>
      <c r="D183" s="13">
        <f t="shared" si="76"/>
        <v>1.02442516234074</v>
      </c>
      <c r="E183" s="13">
        <f t="shared" si="76"/>
        <v>1.0181619516705</v>
      </c>
      <c r="F183" s="13">
        <f t="shared" si="76"/>
        <v>1</v>
      </c>
      <c r="G183" s="13">
        <f t="shared" si="76"/>
        <v>1</v>
      </c>
      <c r="H183" s="13">
        <f t="shared" si="76"/>
        <v>1</v>
      </c>
      <c r="I183" s="13">
        <f t="shared" si="76"/>
        <v>0.991043224023757</v>
      </c>
      <c r="J183" s="13">
        <f t="shared" si="76"/>
        <v>1</v>
      </c>
      <c r="K183" s="13">
        <f t="shared" si="76"/>
        <v>1</v>
      </c>
      <c r="L183" s="13">
        <f t="shared" si="76"/>
        <v>1</v>
      </c>
      <c r="M183" s="13">
        <f t="shared" si="76"/>
        <v>1</v>
      </c>
      <c r="N183" s="13">
        <f t="shared" si="76"/>
        <v>1</v>
      </c>
      <c r="O183" s="13">
        <f t="shared" si="76"/>
        <v>1</v>
      </c>
      <c r="P183" s="13">
        <f t="shared" si="76"/>
        <v>1</v>
      </c>
      <c r="Q183" s="13">
        <f t="shared" si="76"/>
        <v>1</v>
      </c>
      <c r="R183" s="13">
        <f t="shared" si="76"/>
        <v>1</v>
      </c>
      <c r="S183" s="13">
        <f t="shared" si="76"/>
        <v>1</v>
      </c>
      <c r="T183" s="13">
        <f t="shared" si="76"/>
        <v>1</v>
      </c>
      <c r="U183" s="13">
        <f t="shared" si="76"/>
        <v>1</v>
      </c>
      <c r="V183" s="13">
        <f t="shared" si="76"/>
        <v>1</v>
      </c>
      <c r="W183" s="13">
        <f t="shared" si="76"/>
        <v>1</v>
      </c>
      <c r="X183" s="13">
        <f t="shared" si="76"/>
        <v>1</v>
      </c>
      <c r="Y183" s="13">
        <f t="shared" si="76"/>
        <v>1</v>
      </c>
      <c r="Z183" s="13">
        <f t="shared" si="76"/>
        <v>1</v>
      </c>
      <c r="AA183" s="13">
        <f t="shared" si="76"/>
        <v>1</v>
      </c>
      <c r="AB183" s="13">
        <f t="shared" si="76"/>
        <v>1</v>
      </c>
      <c r="AC183" s="13">
        <f t="shared" si="76"/>
        <v>1</v>
      </c>
      <c r="AD183" s="13">
        <f t="shared" si="76"/>
        <v>1</v>
      </c>
      <c r="AE183" s="13" t="str">
        <f t="shared" si="76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201612</v>
      </c>
      <c r="AY183" s="13">
        <f t="shared" si="77"/>
        <v>1.76025510491024</v>
      </c>
      <c r="AZ183" s="13">
        <f t="shared" si="77"/>
        <v>1.02442516234074</v>
      </c>
      <c r="BA183" s="13">
        <f t="shared" si="77"/>
        <v>1.0181619516705</v>
      </c>
      <c r="BB183" s="13">
        <f t="shared" si="77"/>
        <v>1</v>
      </c>
      <c r="BC183" s="13">
        <f t="shared" si="77"/>
        <v>1</v>
      </c>
      <c r="BD183" s="13">
        <f t="shared" si="77"/>
        <v>1</v>
      </c>
      <c r="BE183" s="13">
        <f t="shared" si="77"/>
        <v>0.991043224023757</v>
      </c>
      <c r="BF183" s="13">
        <f t="shared" si="77"/>
        <v>1</v>
      </c>
      <c r="BG183" s="13">
        <f t="shared" si="77"/>
        <v>1</v>
      </c>
      <c r="BH183" s="13">
        <f t="shared" si="77"/>
        <v>1</v>
      </c>
      <c r="BI183" s="13">
        <f t="shared" si="77"/>
        <v>1</v>
      </c>
      <c r="BJ183" s="13">
        <f t="shared" si="77"/>
        <v>1</v>
      </c>
      <c r="BK183" s="13">
        <f t="shared" si="77"/>
        <v>1</v>
      </c>
      <c r="BL183" s="13">
        <f t="shared" si="77"/>
        <v>1</v>
      </c>
      <c r="BM183" s="13">
        <f t="shared" si="77"/>
        <v>1</v>
      </c>
      <c r="BN183" s="13">
        <f t="shared" si="77"/>
        <v>1</v>
      </c>
      <c r="BO183" s="13">
        <f t="shared" si="77"/>
        <v>1</v>
      </c>
      <c r="BP183" s="13">
        <f t="shared" si="77"/>
        <v>1</v>
      </c>
      <c r="BQ183" s="13">
        <f t="shared" si="77"/>
        <v>1</v>
      </c>
      <c r="BR183" s="13">
        <f t="shared" si="77"/>
        <v>1</v>
      </c>
      <c r="BS183" s="13">
        <f t="shared" si="77"/>
        <v>1</v>
      </c>
      <c r="BT183" s="13">
        <f t="shared" si="77"/>
        <v>1</v>
      </c>
      <c r="BU183" s="13">
        <f t="shared" si="77"/>
        <v>1</v>
      </c>
      <c r="BV183" s="13">
        <f t="shared" si="77"/>
        <v>1</v>
      </c>
      <c r="BW183" s="13">
        <f t="shared" si="77"/>
        <v>1</v>
      </c>
      <c r="BX183" s="13">
        <f t="shared" si="77"/>
        <v>1</v>
      </c>
      <c r="BY183" s="13">
        <f t="shared" si="77"/>
        <v>1</v>
      </c>
      <c r="BZ183" s="13">
        <f t="shared" si="77"/>
        <v>1</v>
      </c>
      <c r="CA183" s="13" t="str">
        <f t="shared" si="77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</row>
    <row r="184" ht="15" customHeight="1" outlineLevel="1" spans="2:85">
      <c r="B184" s="10">
        <v>201703</v>
      </c>
      <c r="C184" s="13">
        <f t="shared" si="76"/>
        <v>0.999830465263991</v>
      </c>
      <c r="D184" s="13">
        <f t="shared" si="76"/>
        <v>0.820011355188733</v>
      </c>
      <c r="E184" s="13">
        <f t="shared" si="76"/>
        <v>0.963085018565043</v>
      </c>
      <c r="F184" s="13">
        <f t="shared" si="76"/>
        <v>1</v>
      </c>
      <c r="G184" s="13">
        <f t="shared" si="76"/>
        <v>1</v>
      </c>
      <c r="H184" s="13">
        <f t="shared" si="76"/>
        <v>1</v>
      </c>
      <c r="I184" s="13">
        <f t="shared" si="76"/>
        <v>1</v>
      </c>
      <c r="J184" s="13">
        <f t="shared" si="76"/>
        <v>1</v>
      </c>
      <c r="K184" s="13">
        <f t="shared" si="76"/>
        <v>1</v>
      </c>
      <c r="L184" s="13">
        <f t="shared" si="76"/>
        <v>1</v>
      </c>
      <c r="M184" s="13">
        <f t="shared" si="76"/>
        <v>1</v>
      </c>
      <c r="N184" s="13">
        <f t="shared" si="76"/>
        <v>1</v>
      </c>
      <c r="O184" s="13">
        <f t="shared" si="76"/>
        <v>1</v>
      </c>
      <c r="P184" s="13">
        <f t="shared" si="76"/>
        <v>1</v>
      </c>
      <c r="Q184" s="13">
        <f t="shared" si="76"/>
        <v>1</v>
      </c>
      <c r="R184" s="13">
        <f t="shared" si="76"/>
        <v>1</v>
      </c>
      <c r="S184" s="13">
        <f t="shared" si="76"/>
        <v>1</v>
      </c>
      <c r="T184" s="13">
        <f t="shared" si="76"/>
        <v>1</v>
      </c>
      <c r="U184" s="13">
        <f t="shared" si="76"/>
        <v>1</v>
      </c>
      <c r="V184" s="13">
        <f t="shared" si="76"/>
        <v>1</v>
      </c>
      <c r="W184" s="13">
        <f t="shared" si="76"/>
        <v>1</v>
      </c>
      <c r="X184" s="13">
        <f t="shared" si="76"/>
        <v>1</v>
      </c>
      <c r="Y184" s="13">
        <f t="shared" si="76"/>
        <v>1</v>
      </c>
      <c r="Z184" s="13">
        <f t="shared" si="76"/>
        <v>1</v>
      </c>
      <c r="AA184" s="13">
        <f t="shared" si="76"/>
        <v>1</v>
      </c>
      <c r="AB184" s="13">
        <f t="shared" si="76"/>
        <v>1</v>
      </c>
      <c r="AC184" s="13">
        <f t="shared" si="76"/>
        <v>1</v>
      </c>
      <c r="AD184" s="13" t="str">
        <f t="shared" si="76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201703</v>
      </c>
      <c r="AY184" s="13">
        <f t="shared" si="77"/>
        <v>0.999830465263991</v>
      </c>
      <c r="AZ184" s="13">
        <f t="shared" si="77"/>
        <v>0.820011355188733</v>
      </c>
      <c r="BA184" s="13">
        <f t="shared" si="77"/>
        <v>0.963085018565043</v>
      </c>
      <c r="BB184" s="13">
        <f t="shared" si="77"/>
        <v>1</v>
      </c>
      <c r="BC184" s="13">
        <f t="shared" si="77"/>
        <v>1</v>
      </c>
      <c r="BD184" s="13">
        <f t="shared" si="77"/>
        <v>1</v>
      </c>
      <c r="BE184" s="13">
        <f t="shared" si="77"/>
        <v>1</v>
      </c>
      <c r="BF184" s="13">
        <f t="shared" si="77"/>
        <v>1</v>
      </c>
      <c r="BG184" s="13">
        <f t="shared" si="77"/>
        <v>0.7760148353921</v>
      </c>
      <c r="BH184" s="13">
        <f t="shared" si="77"/>
        <v>1</v>
      </c>
      <c r="BI184" s="13">
        <f t="shared" si="77"/>
        <v>1</v>
      </c>
      <c r="BJ184" s="13">
        <f t="shared" si="77"/>
        <v>1</v>
      </c>
      <c r="BK184" s="13">
        <f t="shared" si="77"/>
        <v>1</v>
      </c>
      <c r="BL184" s="13">
        <f t="shared" si="77"/>
        <v>1</v>
      </c>
      <c r="BM184" s="13">
        <f t="shared" si="77"/>
        <v>1</v>
      </c>
      <c r="BN184" s="13">
        <f t="shared" si="77"/>
        <v>1</v>
      </c>
      <c r="BO184" s="13">
        <f t="shared" si="77"/>
        <v>1</v>
      </c>
      <c r="BP184" s="13">
        <f t="shared" si="77"/>
        <v>1</v>
      </c>
      <c r="BQ184" s="13">
        <f t="shared" si="77"/>
        <v>1</v>
      </c>
      <c r="BR184" s="13">
        <f t="shared" si="77"/>
        <v>1</v>
      </c>
      <c r="BS184" s="13">
        <f t="shared" si="77"/>
        <v>1</v>
      </c>
      <c r="BT184" s="13">
        <f t="shared" si="77"/>
        <v>1</v>
      </c>
      <c r="BU184" s="13">
        <f t="shared" si="77"/>
        <v>1</v>
      </c>
      <c r="BV184" s="13">
        <f t="shared" si="77"/>
        <v>1</v>
      </c>
      <c r="BW184" s="13">
        <f t="shared" si="77"/>
        <v>1</v>
      </c>
      <c r="BX184" s="13">
        <f t="shared" si="77"/>
        <v>1</v>
      </c>
      <c r="BY184" s="13">
        <f t="shared" si="77"/>
        <v>1</v>
      </c>
      <c r="BZ184" s="13" t="str">
        <f t="shared" si="77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</row>
    <row r="185" ht="15" customHeight="1" outlineLevel="1" spans="2:85">
      <c r="B185" s="10">
        <v>201706</v>
      </c>
      <c r="C185" s="13">
        <f t="shared" si="76"/>
        <v>0.701089072756677</v>
      </c>
      <c r="D185" s="13">
        <f t="shared" si="76"/>
        <v>0.912022918839446</v>
      </c>
      <c r="E185" s="13">
        <f t="shared" si="76"/>
        <v>0.99252252124503</v>
      </c>
      <c r="F185" s="13">
        <f t="shared" si="76"/>
        <v>1</v>
      </c>
      <c r="G185" s="13">
        <f t="shared" ref="G185:AC200" si="78">IFERROR(IF(H146="","",H146/G146),0)</f>
        <v>0.634408615273026</v>
      </c>
      <c r="H185" s="13">
        <f t="shared" si="78"/>
        <v>1</v>
      </c>
      <c r="I185" s="13">
        <f t="shared" si="78"/>
        <v>1</v>
      </c>
      <c r="J185" s="13">
        <f t="shared" si="78"/>
        <v>1</v>
      </c>
      <c r="K185" s="13">
        <f t="shared" si="78"/>
        <v>1</v>
      </c>
      <c r="L185" s="13">
        <f t="shared" si="78"/>
        <v>1</v>
      </c>
      <c r="M185" s="13">
        <f t="shared" si="78"/>
        <v>1</v>
      </c>
      <c r="N185" s="13">
        <f t="shared" si="78"/>
        <v>1</v>
      </c>
      <c r="O185" s="13">
        <f t="shared" si="78"/>
        <v>1</v>
      </c>
      <c r="P185" s="13">
        <f t="shared" si="78"/>
        <v>1</v>
      </c>
      <c r="Q185" s="13">
        <f t="shared" si="78"/>
        <v>1</v>
      </c>
      <c r="R185" s="13">
        <f t="shared" si="78"/>
        <v>1</v>
      </c>
      <c r="S185" s="13">
        <f t="shared" si="78"/>
        <v>1</v>
      </c>
      <c r="T185" s="13">
        <f t="shared" si="78"/>
        <v>1</v>
      </c>
      <c r="U185" s="13">
        <f t="shared" si="78"/>
        <v>1</v>
      </c>
      <c r="V185" s="13">
        <f t="shared" si="78"/>
        <v>1</v>
      </c>
      <c r="W185" s="13">
        <f t="shared" si="78"/>
        <v>1</v>
      </c>
      <c r="X185" s="13">
        <f t="shared" si="78"/>
        <v>1</v>
      </c>
      <c r="Y185" s="13">
        <f t="shared" si="78"/>
        <v>1</v>
      </c>
      <c r="Z185" s="13">
        <f t="shared" si="78"/>
        <v>1</v>
      </c>
      <c r="AA185" s="13">
        <f t="shared" si="78"/>
        <v>1</v>
      </c>
      <c r="AB185" s="13">
        <f t="shared" si="78"/>
        <v>1</v>
      </c>
      <c r="AC185" s="13" t="str">
        <f t="shared" si="78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201706</v>
      </c>
      <c r="AY185" s="13">
        <f t="shared" si="77"/>
        <v>0.701089072756677</v>
      </c>
      <c r="AZ185" s="13">
        <f t="shared" si="77"/>
        <v>0.912022918839446</v>
      </c>
      <c r="BA185" s="13">
        <f t="shared" si="77"/>
        <v>0.99252252124503</v>
      </c>
      <c r="BB185" s="13">
        <f t="shared" si="77"/>
        <v>1</v>
      </c>
      <c r="BC185" s="13">
        <f t="shared" ref="BC185:BY200" si="79">IFERROR(IF(BD146="","",BD146/BC146),0)</f>
        <v>0.634408615273026</v>
      </c>
      <c r="BD185" s="13">
        <f t="shared" si="79"/>
        <v>1</v>
      </c>
      <c r="BE185" s="13">
        <f t="shared" si="79"/>
        <v>1</v>
      </c>
      <c r="BF185" s="13">
        <f t="shared" si="79"/>
        <v>0.860303340180374</v>
      </c>
      <c r="BG185" s="13">
        <f t="shared" si="79"/>
        <v>1</v>
      </c>
      <c r="BH185" s="13">
        <f t="shared" si="79"/>
        <v>1</v>
      </c>
      <c r="BI185" s="13">
        <f t="shared" si="79"/>
        <v>1</v>
      </c>
      <c r="BJ185" s="13">
        <f t="shared" si="79"/>
        <v>1</v>
      </c>
      <c r="BK185" s="13">
        <f t="shared" si="79"/>
        <v>1</v>
      </c>
      <c r="BL185" s="13">
        <f t="shared" si="79"/>
        <v>1</v>
      </c>
      <c r="BM185" s="13">
        <f t="shared" si="79"/>
        <v>1</v>
      </c>
      <c r="BN185" s="13">
        <f t="shared" si="79"/>
        <v>1</v>
      </c>
      <c r="BO185" s="13">
        <f t="shared" si="79"/>
        <v>1</v>
      </c>
      <c r="BP185" s="13">
        <f t="shared" si="79"/>
        <v>1</v>
      </c>
      <c r="BQ185" s="13">
        <f t="shared" si="79"/>
        <v>1</v>
      </c>
      <c r="BR185" s="13">
        <f t="shared" si="79"/>
        <v>1</v>
      </c>
      <c r="BS185" s="13">
        <f t="shared" si="79"/>
        <v>1</v>
      </c>
      <c r="BT185" s="13">
        <f t="shared" si="79"/>
        <v>1</v>
      </c>
      <c r="BU185" s="13">
        <f t="shared" si="79"/>
        <v>1</v>
      </c>
      <c r="BV185" s="13">
        <f t="shared" si="79"/>
        <v>1</v>
      </c>
      <c r="BW185" s="13">
        <f t="shared" si="79"/>
        <v>1</v>
      </c>
      <c r="BX185" s="13">
        <f t="shared" si="79"/>
        <v>1</v>
      </c>
      <c r="BY185" s="13" t="str">
        <f t="shared" si="79"/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</row>
    <row r="186" ht="15" customHeight="1" outlineLevel="1" spans="2:85">
      <c r="B186" s="10">
        <v>201709</v>
      </c>
      <c r="C186" s="13">
        <f t="shared" ref="C186:M201" si="80">IFERROR(IF(D147="","",D147/C147),0)</f>
        <v>0.511196307199274</v>
      </c>
      <c r="D186" s="13">
        <f t="shared" si="80"/>
        <v>1.02006895076603</v>
      </c>
      <c r="E186" s="13">
        <f t="shared" si="80"/>
        <v>0.981893306242482</v>
      </c>
      <c r="F186" s="13">
        <f t="shared" si="80"/>
        <v>0.998974227608008</v>
      </c>
      <c r="G186" s="13">
        <f t="shared" si="78"/>
        <v>1</v>
      </c>
      <c r="H186" s="13">
        <f t="shared" si="78"/>
        <v>1</v>
      </c>
      <c r="I186" s="13">
        <f t="shared" si="78"/>
        <v>1</v>
      </c>
      <c r="J186" s="13">
        <f t="shared" si="78"/>
        <v>1</v>
      </c>
      <c r="K186" s="13">
        <f t="shared" si="78"/>
        <v>1</v>
      </c>
      <c r="L186" s="13">
        <f t="shared" si="78"/>
        <v>1</v>
      </c>
      <c r="M186" s="13">
        <f t="shared" si="78"/>
        <v>1</v>
      </c>
      <c r="N186" s="13">
        <f t="shared" si="78"/>
        <v>1</v>
      </c>
      <c r="O186" s="13">
        <f t="shared" si="78"/>
        <v>1</v>
      </c>
      <c r="P186" s="13">
        <f t="shared" si="78"/>
        <v>1</v>
      </c>
      <c r="Q186" s="13">
        <f t="shared" si="78"/>
        <v>1</v>
      </c>
      <c r="R186" s="13">
        <f t="shared" si="78"/>
        <v>1</v>
      </c>
      <c r="S186" s="13">
        <f t="shared" si="78"/>
        <v>1</v>
      </c>
      <c r="T186" s="13">
        <f t="shared" si="78"/>
        <v>1</v>
      </c>
      <c r="U186" s="13">
        <f t="shared" si="78"/>
        <v>1</v>
      </c>
      <c r="V186" s="13">
        <f t="shared" si="78"/>
        <v>1</v>
      </c>
      <c r="W186" s="13">
        <f t="shared" si="78"/>
        <v>1</v>
      </c>
      <c r="X186" s="13">
        <f t="shared" si="78"/>
        <v>1</v>
      </c>
      <c r="Y186" s="13">
        <f t="shared" si="78"/>
        <v>1</v>
      </c>
      <c r="Z186" s="13">
        <f t="shared" si="78"/>
        <v>1</v>
      </c>
      <c r="AA186" s="13">
        <f t="shared" si="78"/>
        <v>1</v>
      </c>
      <c r="AB186" s="13" t="str">
        <f t="shared" si="78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201709</v>
      </c>
      <c r="AY186" s="13">
        <f t="shared" ref="AY186:BI201" si="81">IFERROR(IF(AZ147="","",AZ147/AY147),0)</f>
        <v>0.511196307199274</v>
      </c>
      <c r="AZ186" s="13">
        <f t="shared" si="81"/>
        <v>1.02006895076603</v>
      </c>
      <c r="BA186" s="13">
        <f t="shared" si="81"/>
        <v>0.981893306242482</v>
      </c>
      <c r="BB186" s="13">
        <f t="shared" si="81"/>
        <v>0.998974227608008</v>
      </c>
      <c r="BC186" s="13">
        <f t="shared" si="79"/>
        <v>1</v>
      </c>
      <c r="BD186" s="13">
        <f t="shared" si="79"/>
        <v>1</v>
      </c>
      <c r="BE186" s="13">
        <f t="shared" si="79"/>
        <v>0.946886583034506</v>
      </c>
      <c r="BF186" s="13">
        <f t="shared" si="79"/>
        <v>1</v>
      </c>
      <c r="BG186" s="13">
        <f t="shared" si="79"/>
        <v>1</v>
      </c>
      <c r="BH186" s="13">
        <f t="shared" si="79"/>
        <v>1</v>
      </c>
      <c r="BI186" s="13">
        <f t="shared" si="79"/>
        <v>1</v>
      </c>
      <c r="BJ186" s="13">
        <f t="shared" si="79"/>
        <v>1</v>
      </c>
      <c r="BK186" s="13">
        <f t="shared" si="79"/>
        <v>1</v>
      </c>
      <c r="BL186" s="13">
        <f t="shared" si="79"/>
        <v>1</v>
      </c>
      <c r="BM186" s="13">
        <f t="shared" si="79"/>
        <v>1</v>
      </c>
      <c r="BN186" s="13">
        <f t="shared" si="79"/>
        <v>1</v>
      </c>
      <c r="BO186" s="13">
        <f t="shared" si="79"/>
        <v>1</v>
      </c>
      <c r="BP186" s="13">
        <f t="shared" si="79"/>
        <v>1</v>
      </c>
      <c r="BQ186" s="13">
        <f t="shared" si="79"/>
        <v>1</v>
      </c>
      <c r="BR186" s="13">
        <f t="shared" si="79"/>
        <v>1</v>
      </c>
      <c r="BS186" s="13">
        <f t="shared" si="79"/>
        <v>1</v>
      </c>
      <c r="BT186" s="13">
        <f t="shared" si="79"/>
        <v>1</v>
      </c>
      <c r="BU186" s="13">
        <f t="shared" si="79"/>
        <v>1</v>
      </c>
      <c r="BV186" s="13">
        <f t="shared" si="79"/>
        <v>1</v>
      </c>
      <c r="BW186" s="13">
        <f t="shared" si="79"/>
        <v>1</v>
      </c>
      <c r="BX186" s="13" t="str">
        <f t="shared" si="79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</row>
    <row r="187" ht="15" customHeight="1" outlineLevel="1" spans="2:85">
      <c r="B187" s="10">
        <v>201712</v>
      </c>
      <c r="C187" s="13">
        <f t="shared" si="80"/>
        <v>1.22640926493153</v>
      </c>
      <c r="D187" s="13">
        <f t="shared" si="80"/>
        <v>1.00510419139276</v>
      </c>
      <c r="E187" s="13">
        <f t="shared" si="80"/>
        <v>0.99983213340165</v>
      </c>
      <c r="F187" s="13">
        <f t="shared" si="80"/>
        <v>1</v>
      </c>
      <c r="G187" s="13">
        <f t="shared" si="78"/>
        <v>1</v>
      </c>
      <c r="H187" s="13">
        <f t="shared" si="78"/>
        <v>1</v>
      </c>
      <c r="I187" s="13">
        <f t="shared" si="78"/>
        <v>1</v>
      </c>
      <c r="J187" s="13">
        <f t="shared" si="78"/>
        <v>1</v>
      </c>
      <c r="K187" s="13">
        <f t="shared" si="78"/>
        <v>1</v>
      </c>
      <c r="L187" s="13">
        <f t="shared" si="78"/>
        <v>1</v>
      </c>
      <c r="M187" s="13">
        <f t="shared" si="78"/>
        <v>1</v>
      </c>
      <c r="N187" s="13">
        <f t="shared" si="78"/>
        <v>1</v>
      </c>
      <c r="O187" s="13">
        <f t="shared" si="78"/>
        <v>1</v>
      </c>
      <c r="P187" s="13">
        <f t="shared" si="78"/>
        <v>1</v>
      </c>
      <c r="Q187" s="13">
        <f t="shared" si="78"/>
        <v>1</v>
      </c>
      <c r="R187" s="13">
        <f t="shared" si="78"/>
        <v>1</v>
      </c>
      <c r="S187" s="13">
        <f t="shared" si="78"/>
        <v>1</v>
      </c>
      <c r="T187" s="13">
        <f t="shared" si="78"/>
        <v>1</v>
      </c>
      <c r="U187" s="13">
        <f t="shared" si="78"/>
        <v>1</v>
      </c>
      <c r="V187" s="13">
        <f t="shared" si="78"/>
        <v>1</v>
      </c>
      <c r="W187" s="13">
        <f t="shared" si="78"/>
        <v>1</v>
      </c>
      <c r="X187" s="13">
        <f t="shared" si="78"/>
        <v>1</v>
      </c>
      <c r="Y187" s="13">
        <f t="shared" si="78"/>
        <v>1</v>
      </c>
      <c r="Z187" s="13">
        <f t="shared" si="78"/>
        <v>1</v>
      </c>
      <c r="AA187" s="13" t="str">
        <f t="shared" si="78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201712</v>
      </c>
      <c r="AY187" s="13">
        <f t="shared" si="81"/>
        <v>1.19752447752714</v>
      </c>
      <c r="AZ187" s="13">
        <f t="shared" si="81"/>
        <v>1.00547450657368</v>
      </c>
      <c r="BA187" s="13">
        <f t="shared" si="81"/>
        <v>0.999818965684754</v>
      </c>
      <c r="BB187" s="13">
        <f t="shared" si="81"/>
        <v>1</v>
      </c>
      <c r="BC187" s="13">
        <f t="shared" si="79"/>
        <v>1</v>
      </c>
      <c r="BD187" s="13">
        <f t="shared" si="79"/>
        <v>0.888664691700461</v>
      </c>
      <c r="BE187" s="13">
        <f t="shared" si="79"/>
        <v>1</v>
      </c>
      <c r="BF187" s="13">
        <f t="shared" si="79"/>
        <v>1</v>
      </c>
      <c r="BG187" s="13">
        <f t="shared" si="79"/>
        <v>1</v>
      </c>
      <c r="BH187" s="13">
        <f t="shared" si="79"/>
        <v>1</v>
      </c>
      <c r="BI187" s="13">
        <f t="shared" si="79"/>
        <v>1</v>
      </c>
      <c r="BJ187" s="13">
        <f t="shared" si="79"/>
        <v>1</v>
      </c>
      <c r="BK187" s="13">
        <f t="shared" si="79"/>
        <v>1</v>
      </c>
      <c r="BL187" s="13">
        <f t="shared" si="79"/>
        <v>1</v>
      </c>
      <c r="BM187" s="13">
        <f t="shared" si="79"/>
        <v>1</v>
      </c>
      <c r="BN187" s="13">
        <f t="shared" si="79"/>
        <v>1</v>
      </c>
      <c r="BO187" s="13">
        <f t="shared" si="79"/>
        <v>1</v>
      </c>
      <c r="BP187" s="13">
        <f t="shared" si="79"/>
        <v>1</v>
      </c>
      <c r="BQ187" s="13">
        <f t="shared" si="79"/>
        <v>1</v>
      </c>
      <c r="BR187" s="13">
        <f t="shared" si="79"/>
        <v>1</v>
      </c>
      <c r="BS187" s="13">
        <f t="shared" si="79"/>
        <v>1</v>
      </c>
      <c r="BT187" s="13">
        <f t="shared" si="79"/>
        <v>1</v>
      </c>
      <c r="BU187" s="13">
        <f t="shared" si="79"/>
        <v>1</v>
      </c>
      <c r="BV187" s="13">
        <f t="shared" si="79"/>
        <v>1</v>
      </c>
      <c r="BW187" s="13" t="str">
        <f t="shared" si="79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</row>
    <row r="188" ht="15" customHeight="1" outlineLevel="1" spans="2:85">
      <c r="B188" s="10">
        <v>201803</v>
      </c>
      <c r="C188" s="13">
        <f t="shared" si="80"/>
        <v>0.919215372091009</v>
      </c>
      <c r="D188" s="13">
        <f t="shared" si="80"/>
        <v>0.825162353246785</v>
      </c>
      <c r="E188" s="13">
        <f t="shared" si="80"/>
        <v>1.00634550752315</v>
      </c>
      <c r="F188" s="13">
        <f t="shared" si="80"/>
        <v>0.999065679940949</v>
      </c>
      <c r="G188" s="13">
        <f t="shared" si="78"/>
        <v>1</v>
      </c>
      <c r="H188" s="13">
        <f t="shared" si="78"/>
        <v>1</v>
      </c>
      <c r="I188" s="13">
        <f t="shared" si="78"/>
        <v>1</v>
      </c>
      <c r="J188" s="13">
        <f t="shared" si="78"/>
        <v>1</v>
      </c>
      <c r="K188" s="13">
        <f t="shared" si="78"/>
        <v>1</v>
      </c>
      <c r="L188" s="13">
        <f t="shared" si="78"/>
        <v>1</v>
      </c>
      <c r="M188" s="13">
        <f t="shared" si="78"/>
        <v>1</v>
      </c>
      <c r="N188" s="13">
        <f t="shared" si="78"/>
        <v>1</v>
      </c>
      <c r="O188" s="13">
        <f t="shared" si="78"/>
        <v>1</v>
      </c>
      <c r="P188" s="13">
        <f t="shared" si="78"/>
        <v>1</v>
      </c>
      <c r="Q188" s="13">
        <f t="shared" si="78"/>
        <v>1</v>
      </c>
      <c r="R188" s="13">
        <f t="shared" si="78"/>
        <v>1</v>
      </c>
      <c r="S188" s="13">
        <f t="shared" si="78"/>
        <v>1</v>
      </c>
      <c r="T188" s="13">
        <f t="shared" si="78"/>
        <v>1</v>
      </c>
      <c r="U188" s="13">
        <f t="shared" si="78"/>
        <v>1</v>
      </c>
      <c r="V188" s="13">
        <f t="shared" si="78"/>
        <v>1</v>
      </c>
      <c r="W188" s="13">
        <f t="shared" si="78"/>
        <v>1</v>
      </c>
      <c r="X188" s="13">
        <f t="shared" si="78"/>
        <v>1</v>
      </c>
      <c r="Y188" s="13">
        <f t="shared" si="78"/>
        <v>1</v>
      </c>
      <c r="Z188" s="13" t="str">
        <f t="shared" si="78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201803</v>
      </c>
      <c r="AY188" s="13">
        <f t="shared" si="81"/>
        <v>0.885685680300302</v>
      </c>
      <c r="AZ188" s="13">
        <f t="shared" si="81"/>
        <v>0.791255016084224</v>
      </c>
      <c r="BA188" s="13">
        <f t="shared" si="81"/>
        <v>1.00946188657406</v>
      </c>
      <c r="BB188" s="13">
        <f t="shared" si="81"/>
        <v>0.999400979403163</v>
      </c>
      <c r="BC188" s="13">
        <f t="shared" si="79"/>
        <v>0.883620541199541</v>
      </c>
      <c r="BD188" s="13">
        <f t="shared" si="79"/>
        <v>1</v>
      </c>
      <c r="BE188" s="13">
        <f t="shared" si="79"/>
        <v>1</v>
      </c>
      <c r="BF188" s="13">
        <f t="shared" si="79"/>
        <v>1</v>
      </c>
      <c r="BG188" s="13">
        <f t="shared" si="79"/>
        <v>1</v>
      </c>
      <c r="BH188" s="13">
        <f t="shared" si="79"/>
        <v>1</v>
      </c>
      <c r="BI188" s="13">
        <f t="shared" si="79"/>
        <v>1</v>
      </c>
      <c r="BJ188" s="13">
        <f t="shared" si="79"/>
        <v>1</v>
      </c>
      <c r="BK188" s="13">
        <f t="shared" si="79"/>
        <v>1</v>
      </c>
      <c r="BL188" s="13">
        <f t="shared" si="79"/>
        <v>1</v>
      </c>
      <c r="BM188" s="13">
        <f t="shared" si="79"/>
        <v>1</v>
      </c>
      <c r="BN188" s="13">
        <f t="shared" si="79"/>
        <v>1</v>
      </c>
      <c r="BO188" s="13">
        <f t="shared" si="79"/>
        <v>1</v>
      </c>
      <c r="BP188" s="13">
        <f t="shared" si="79"/>
        <v>1</v>
      </c>
      <c r="BQ188" s="13">
        <f t="shared" si="79"/>
        <v>1</v>
      </c>
      <c r="BR188" s="13">
        <f t="shared" si="79"/>
        <v>1</v>
      </c>
      <c r="BS188" s="13">
        <f t="shared" si="79"/>
        <v>1</v>
      </c>
      <c r="BT188" s="13">
        <f t="shared" si="79"/>
        <v>1</v>
      </c>
      <c r="BU188" s="13">
        <f t="shared" si="79"/>
        <v>1</v>
      </c>
      <c r="BV188" s="13" t="str">
        <f t="shared" si="79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</row>
    <row r="189" ht="15" customHeight="1" outlineLevel="1" spans="2:85">
      <c r="B189" s="10">
        <v>201806</v>
      </c>
      <c r="C189" s="13">
        <f t="shared" si="80"/>
        <v>0.486122257559164</v>
      </c>
      <c r="D189" s="13">
        <f t="shared" si="80"/>
        <v>0.990686972181673</v>
      </c>
      <c r="E189" s="13">
        <f t="shared" si="80"/>
        <v>1.0227508099223</v>
      </c>
      <c r="F189" s="13">
        <f t="shared" si="80"/>
        <v>1.00058652465131</v>
      </c>
      <c r="G189" s="13">
        <f t="shared" si="78"/>
        <v>1.00029972579794</v>
      </c>
      <c r="H189" s="13">
        <f t="shared" si="78"/>
        <v>0.998139666028824</v>
      </c>
      <c r="I189" s="13">
        <f t="shared" si="78"/>
        <v>1</v>
      </c>
      <c r="J189" s="13">
        <f t="shared" si="78"/>
        <v>1</v>
      </c>
      <c r="K189" s="13">
        <f t="shared" si="78"/>
        <v>0.999544629845585</v>
      </c>
      <c r="L189" s="13">
        <f t="shared" si="78"/>
        <v>1</v>
      </c>
      <c r="M189" s="13">
        <f t="shared" si="78"/>
        <v>1</v>
      </c>
      <c r="N189" s="13">
        <f t="shared" si="78"/>
        <v>1</v>
      </c>
      <c r="O189" s="13">
        <f t="shared" si="78"/>
        <v>1</v>
      </c>
      <c r="P189" s="13">
        <f t="shared" si="78"/>
        <v>1</v>
      </c>
      <c r="Q189" s="13">
        <f t="shared" si="78"/>
        <v>1</v>
      </c>
      <c r="R189" s="13">
        <f t="shared" si="78"/>
        <v>1</v>
      </c>
      <c r="S189" s="13">
        <f t="shared" si="78"/>
        <v>1</v>
      </c>
      <c r="T189" s="13">
        <f t="shared" si="78"/>
        <v>1</v>
      </c>
      <c r="U189" s="13">
        <f t="shared" si="78"/>
        <v>1</v>
      </c>
      <c r="V189" s="13">
        <f t="shared" si="78"/>
        <v>1</v>
      </c>
      <c r="W189" s="13">
        <f t="shared" si="78"/>
        <v>1</v>
      </c>
      <c r="X189" s="13">
        <f t="shared" si="78"/>
        <v>1</v>
      </c>
      <c r="Y189" s="13" t="str">
        <f t="shared" si="78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201806</v>
      </c>
      <c r="AY189" s="13">
        <f t="shared" si="81"/>
        <v>0.447124661239202</v>
      </c>
      <c r="AZ189" s="13">
        <f t="shared" si="81"/>
        <v>0.988632332294966</v>
      </c>
      <c r="BA189" s="13">
        <f t="shared" si="81"/>
        <v>1.02624154108508</v>
      </c>
      <c r="BB189" s="13">
        <f t="shared" si="81"/>
        <v>0.968355630799487</v>
      </c>
      <c r="BC189" s="13">
        <f t="shared" si="79"/>
        <v>1.00021160331259</v>
      </c>
      <c r="BD189" s="13">
        <f t="shared" si="79"/>
        <v>0.99868650774854</v>
      </c>
      <c r="BE189" s="13">
        <f t="shared" si="79"/>
        <v>1</v>
      </c>
      <c r="BF189" s="13">
        <f t="shared" si="79"/>
        <v>1</v>
      </c>
      <c r="BG189" s="13">
        <f t="shared" si="79"/>
        <v>0.999678661106739</v>
      </c>
      <c r="BH189" s="13">
        <f t="shared" si="79"/>
        <v>1</v>
      </c>
      <c r="BI189" s="13">
        <f t="shared" si="79"/>
        <v>1</v>
      </c>
      <c r="BJ189" s="13">
        <f t="shared" si="79"/>
        <v>1</v>
      </c>
      <c r="BK189" s="13">
        <f t="shared" si="79"/>
        <v>1</v>
      </c>
      <c r="BL189" s="13">
        <f t="shared" si="79"/>
        <v>1</v>
      </c>
      <c r="BM189" s="13">
        <f t="shared" si="79"/>
        <v>1</v>
      </c>
      <c r="BN189" s="13">
        <f t="shared" si="79"/>
        <v>1</v>
      </c>
      <c r="BO189" s="13">
        <f t="shared" si="79"/>
        <v>1</v>
      </c>
      <c r="BP189" s="13">
        <f t="shared" si="79"/>
        <v>1</v>
      </c>
      <c r="BQ189" s="13">
        <f t="shared" si="79"/>
        <v>1</v>
      </c>
      <c r="BR189" s="13">
        <f t="shared" si="79"/>
        <v>1</v>
      </c>
      <c r="BS189" s="13">
        <f t="shared" si="79"/>
        <v>1</v>
      </c>
      <c r="BT189" s="13">
        <f t="shared" si="79"/>
        <v>1</v>
      </c>
      <c r="BU189" s="13" t="str">
        <f t="shared" si="79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</row>
    <row r="190" ht="15" customHeight="1" outlineLevel="1" spans="2:85">
      <c r="B190" s="10">
        <v>201809</v>
      </c>
      <c r="C190" s="13">
        <f t="shared" si="80"/>
        <v>2.206607323461</v>
      </c>
      <c r="D190" s="13">
        <f t="shared" si="80"/>
        <v>1.011329389837</v>
      </c>
      <c r="E190" s="13">
        <f t="shared" si="80"/>
        <v>0.999707989934728</v>
      </c>
      <c r="F190" s="13">
        <f t="shared" si="80"/>
        <v>1.00028555242399</v>
      </c>
      <c r="G190" s="13">
        <f t="shared" si="78"/>
        <v>1.00424351802549</v>
      </c>
      <c r="H190" s="13">
        <f t="shared" si="78"/>
        <v>1</v>
      </c>
      <c r="I190" s="13">
        <f t="shared" si="78"/>
        <v>1</v>
      </c>
      <c r="J190" s="13">
        <f t="shared" si="78"/>
        <v>0.989103266914983</v>
      </c>
      <c r="K190" s="13">
        <f t="shared" si="78"/>
        <v>1</v>
      </c>
      <c r="L190" s="13">
        <f t="shared" si="78"/>
        <v>1</v>
      </c>
      <c r="M190" s="13">
        <f t="shared" si="78"/>
        <v>1</v>
      </c>
      <c r="N190" s="13">
        <f t="shared" si="78"/>
        <v>1</v>
      </c>
      <c r="O190" s="13">
        <f t="shared" si="78"/>
        <v>1</v>
      </c>
      <c r="P190" s="13">
        <f t="shared" si="78"/>
        <v>1</v>
      </c>
      <c r="Q190" s="13">
        <f t="shared" si="78"/>
        <v>1</v>
      </c>
      <c r="R190" s="13">
        <f t="shared" si="78"/>
        <v>1</v>
      </c>
      <c r="S190" s="13">
        <f t="shared" si="78"/>
        <v>1</v>
      </c>
      <c r="T190" s="13">
        <f t="shared" si="78"/>
        <v>1</v>
      </c>
      <c r="U190" s="13">
        <f t="shared" si="78"/>
        <v>1</v>
      </c>
      <c r="V190" s="13">
        <f t="shared" si="78"/>
        <v>1</v>
      </c>
      <c r="W190" s="13">
        <f t="shared" si="78"/>
        <v>1</v>
      </c>
      <c r="X190" s="13" t="str">
        <f t="shared" si="78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201809</v>
      </c>
      <c r="AY190" s="13">
        <f t="shared" si="81"/>
        <v>3.29338335186145</v>
      </c>
      <c r="AZ190" s="13">
        <f t="shared" si="81"/>
        <v>1.0075525542521</v>
      </c>
      <c r="BA190" s="13">
        <f t="shared" si="81"/>
        <v>0.98727134458534</v>
      </c>
      <c r="BB190" s="13">
        <f t="shared" si="81"/>
        <v>1.00018429277643</v>
      </c>
      <c r="BC190" s="13">
        <f t="shared" si="79"/>
        <v>1.00273900281887</v>
      </c>
      <c r="BD190" s="13">
        <f t="shared" si="79"/>
        <v>1</v>
      </c>
      <c r="BE190" s="13">
        <f t="shared" si="79"/>
        <v>1</v>
      </c>
      <c r="BF190" s="13">
        <f t="shared" si="79"/>
        <v>0.992956088830993</v>
      </c>
      <c r="BG190" s="13">
        <f t="shared" si="79"/>
        <v>1</v>
      </c>
      <c r="BH190" s="13">
        <f t="shared" si="79"/>
        <v>1</v>
      </c>
      <c r="BI190" s="13">
        <f t="shared" si="79"/>
        <v>1</v>
      </c>
      <c r="BJ190" s="13">
        <f t="shared" si="79"/>
        <v>1</v>
      </c>
      <c r="BK190" s="13">
        <f t="shared" si="79"/>
        <v>1</v>
      </c>
      <c r="BL190" s="13">
        <f t="shared" si="79"/>
        <v>1</v>
      </c>
      <c r="BM190" s="13">
        <f t="shared" si="79"/>
        <v>1</v>
      </c>
      <c r="BN190" s="13">
        <f t="shared" si="79"/>
        <v>1</v>
      </c>
      <c r="BO190" s="13">
        <f t="shared" si="79"/>
        <v>1</v>
      </c>
      <c r="BP190" s="13">
        <f t="shared" si="79"/>
        <v>1</v>
      </c>
      <c r="BQ190" s="13">
        <f t="shared" si="79"/>
        <v>1</v>
      </c>
      <c r="BR190" s="13">
        <f t="shared" si="79"/>
        <v>1</v>
      </c>
      <c r="BS190" s="13">
        <f t="shared" si="79"/>
        <v>1</v>
      </c>
      <c r="BT190" s="13" t="str">
        <f t="shared" si="79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</row>
    <row r="191" ht="15" customHeight="1" outlineLevel="1" spans="2:85">
      <c r="B191" s="10">
        <v>201812</v>
      </c>
      <c r="C191" s="13">
        <f t="shared" si="80"/>
        <v>1.0420979473058</v>
      </c>
      <c r="D191" s="13">
        <f t="shared" si="80"/>
        <v>1.00211008077324</v>
      </c>
      <c r="E191" s="13">
        <f t="shared" si="80"/>
        <v>0.994465017012581</v>
      </c>
      <c r="F191" s="13">
        <f t="shared" si="80"/>
        <v>1.01916051753033</v>
      </c>
      <c r="G191" s="13">
        <f t="shared" si="78"/>
        <v>1</v>
      </c>
      <c r="H191" s="13">
        <f t="shared" si="78"/>
        <v>1</v>
      </c>
      <c r="I191" s="13">
        <f t="shared" si="78"/>
        <v>0.96571618224293</v>
      </c>
      <c r="J191" s="13">
        <f t="shared" si="78"/>
        <v>1</v>
      </c>
      <c r="K191" s="13">
        <f t="shared" si="78"/>
        <v>1</v>
      </c>
      <c r="L191" s="13">
        <f t="shared" si="78"/>
        <v>1</v>
      </c>
      <c r="M191" s="13">
        <f t="shared" si="78"/>
        <v>1</v>
      </c>
      <c r="N191" s="13">
        <f t="shared" si="78"/>
        <v>1</v>
      </c>
      <c r="O191" s="13">
        <f t="shared" si="78"/>
        <v>1</v>
      </c>
      <c r="P191" s="13">
        <f t="shared" si="78"/>
        <v>1</v>
      </c>
      <c r="Q191" s="13">
        <f t="shared" si="78"/>
        <v>1</v>
      </c>
      <c r="R191" s="13">
        <f t="shared" si="78"/>
        <v>1</v>
      </c>
      <c r="S191" s="13">
        <f t="shared" si="78"/>
        <v>1</v>
      </c>
      <c r="T191" s="13">
        <f t="shared" si="78"/>
        <v>1</v>
      </c>
      <c r="U191" s="13">
        <f t="shared" si="78"/>
        <v>1</v>
      </c>
      <c r="V191" s="13">
        <f t="shared" si="78"/>
        <v>1</v>
      </c>
      <c r="W191" s="13" t="str">
        <f t="shared" si="78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201812</v>
      </c>
      <c r="AY191" s="13">
        <f t="shared" si="81"/>
        <v>1.04179885315516</v>
      </c>
      <c r="AZ191" s="13">
        <f t="shared" si="81"/>
        <v>0.957563219360075</v>
      </c>
      <c r="BA191" s="13">
        <f t="shared" si="81"/>
        <v>0.994190029765755</v>
      </c>
      <c r="BB191" s="13">
        <f t="shared" si="81"/>
        <v>1.02011804052748</v>
      </c>
      <c r="BC191" s="13">
        <f t="shared" si="79"/>
        <v>1</v>
      </c>
      <c r="BD191" s="13">
        <f t="shared" si="79"/>
        <v>1</v>
      </c>
      <c r="BE191" s="13">
        <f t="shared" si="79"/>
        <v>0.964036739047196</v>
      </c>
      <c r="BF191" s="13">
        <f t="shared" si="79"/>
        <v>1</v>
      </c>
      <c r="BG191" s="13">
        <f t="shared" si="79"/>
        <v>1</v>
      </c>
      <c r="BH191" s="13">
        <f t="shared" si="79"/>
        <v>1</v>
      </c>
      <c r="BI191" s="13">
        <f t="shared" si="79"/>
        <v>1</v>
      </c>
      <c r="BJ191" s="13">
        <f t="shared" si="79"/>
        <v>1</v>
      </c>
      <c r="BK191" s="13">
        <f t="shared" si="79"/>
        <v>1</v>
      </c>
      <c r="BL191" s="13">
        <f t="shared" si="79"/>
        <v>1</v>
      </c>
      <c r="BM191" s="13">
        <f t="shared" si="79"/>
        <v>1</v>
      </c>
      <c r="BN191" s="13">
        <f t="shared" si="79"/>
        <v>1</v>
      </c>
      <c r="BO191" s="13">
        <f t="shared" si="79"/>
        <v>1</v>
      </c>
      <c r="BP191" s="13">
        <f t="shared" si="79"/>
        <v>1</v>
      </c>
      <c r="BQ191" s="13">
        <f t="shared" si="79"/>
        <v>1</v>
      </c>
      <c r="BR191" s="13">
        <f t="shared" si="79"/>
        <v>1</v>
      </c>
      <c r="BS191" s="13" t="str">
        <f t="shared" si="79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</row>
    <row r="192" ht="15" customHeight="1" outlineLevel="1" spans="2:85">
      <c r="B192" s="10">
        <v>201903</v>
      </c>
      <c r="C192" s="13">
        <f t="shared" si="80"/>
        <v>1.03776139520066</v>
      </c>
      <c r="D192" s="13">
        <f t="shared" si="80"/>
        <v>0.978803475867441</v>
      </c>
      <c r="E192" s="13">
        <f t="shared" si="80"/>
        <v>1.01039902604837</v>
      </c>
      <c r="F192" s="13">
        <f t="shared" si="80"/>
        <v>1.00103895551345</v>
      </c>
      <c r="G192" s="13">
        <f t="shared" si="78"/>
        <v>0.999957542986332</v>
      </c>
      <c r="H192" s="13">
        <f t="shared" si="78"/>
        <v>0.966471961134123</v>
      </c>
      <c r="I192" s="13">
        <f t="shared" si="78"/>
        <v>1</v>
      </c>
      <c r="J192" s="13">
        <f t="shared" si="78"/>
        <v>1</v>
      </c>
      <c r="K192" s="13">
        <f t="shared" si="78"/>
        <v>1</v>
      </c>
      <c r="L192" s="13">
        <f t="shared" si="78"/>
        <v>1</v>
      </c>
      <c r="M192" s="13">
        <f t="shared" si="78"/>
        <v>1</v>
      </c>
      <c r="N192" s="13">
        <f t="shared" si="78"/>
        <v>1</v>
      </c>
      <c r="O192" s="13">
        <f t="shared" si="78"/>
        <v>1</v>
      </c>
      <c r="P192" s="13">
        <f t="shared" si="78"/>
        <v>1</v>
      </c>
      <c r="Q192" s="13">
        <f t="shared" si="78"/>
        <v>1</v>
      </c>
      <c r="R192" s="13">
        <f t="shared" si="78"/>
        <v>1</v>
      </c>
      <c r="S192" s="13">
        <f t="shared" si="78"/>
        <v>0.999988298038962</v>
      </c>
      <c r="T192" s="13">
        <f t="shared" si="78"/>
        <v>1</v>
      </c>
      <c r="U192" s="13">
        <f t="shared" si="78"/>
        <v>1</v>
      </c>
      <c r="V192" s="13" t="str">
        <f t="shared" si="78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201903</v>
      </c>
      <c r="AY192" s="13">
        <f t="shared" si="81"/>
        <v>1.03773255056637</v>
      </c>
      <c r="AZ192" s="13">
        <f t="shared" si="81"/>
        <v>0.978819326454576</v>
      </c>
      <c r="BA192" s="13">
        <f t="shared" si="81"/>
        <v>1.01039110230584</v>
      </c>
      <c r="BB192" s="13">
        <f t="shared" si="81"/>
        <v>1.00103816672092</v>
      </c>
      <c r="BC192" s="13">
        <f t="shared" si="79"/>
        <v>0.999957574981524</v>
      </c>
      <c r="BD192" s="13">
        <f t="shared" si="79"/>
        <v>0.966497228610103</v>
      </c>
      <c r="BE192" s="13">
        <f t="shared" si="79"/>
        <v>1</v>
      </c>
      <c r="BF192" s="13">
        <f t="shared" si="79"/>
        <v>1</v>
      </c>
      <c r="BG192" s="13">
        <f t="shared" si="79"/>
        <v>1</v>
      </c>
      <c r="BH192" s="13">
        <f t="shared" si="79"/>
        <v>1</v>
      </c>
      <c r="BI192" s="13">
        <f t="shared" si="79"/>
        <v>1</v>
      </c>
      <c r="BJ192" s="13">
        <f t="shared" si="79"/>
        <v>1</v>
      </c>
      <c r="BK192" s="13">
        <f t="shared" si="79"/>
        <v>1</v>
      </c>
      <c r="BL192" s="13">
        <f t="shared" si="79"/>
        <v>1</v>
      </c>
      <c r="BM192" s="13">
        <f t="shared" si="79"/>
        <v>1</v>
      </c>
      <c r="BN192" s="13">
        <f t="shared" si="79"/>
        <v>1</v>
      </c>
      <c r="BO192" s="13">
        <f t="shared" si="79"/>
        <v>0.999976614327036</v>
      </c>
      <c r="BP192" s="13">
        <f t="shared" si="79"/>
        <v>1</v>
      </c>
      <c r="BQ192" s="13">
        <f t="shared" si="79"/>
        <v>1</v>
      </c>
      <c r="BR192" s="13" t="str">
        <f t="shared" si="79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</row>
    <row r="193" ht="15" customHeight="1" outlineLevel="1" spans="2:85">
      <c r="B193" s="10">
        <v>201906</v>
      </c>
      <c r="C193" s="13">
        <f t="shared" si="80"/>
        <v>1.06211323437469</v>
      </c>
      <c r="D193" s="13">
        <f t="shared" si="80"/>
        <v>0.981728736481921</v>
      </c>
      <c r="E193" s="13">
        <f t="shared" si="80"/>
        <v>1.04724173346082</v>
      </c>
      <c r="F193" s="13">
        <f t="shared" si="80"/>
        <v>1</v>
      </c>
      <c r="G193" s="13">
        <f t="shared" si="78"/>
        <v>0.997706756050979</v>
      </c>
      <c r="H193" s="13">
        <f t="shared" si="78"/>
        <v>1</v>
      </c>
      <c r="I193" s="13">
        <f t="shared" si="78"/>
        <v>1</v>
      </c>
      <c r="J193" s="13">
        <f t="shared" si="78"/>
        <v>1</v>
      </c>
      <c r="K193" s="13">
        <f t="shared" si="78"/>
        <v>1</v>
      </c>
      <c r="L193" s="13">
        <f t="shared" si="78"/>
        <v>1</v>
      </c>
      <c r="M193" s="13">
        <f t="shared" si="78"/>
        <v>1</v>
      </c>
      <c r="N193" s="13">
        <f t="shared" si="78"/>
        <v>1</v>
      </c>
      <c r="O193" s="13">
        <f t="shared" si="78"/>
        <v>1</v>
      </c>
      <c r="P193" s="13">
        <f t="shared" si="78"/>
        <v>1</v>
      </c>
      <c r="Q193" s="13">
        <f t="shared" si="78"/>
        <v>1</v>
      </c>
      <c r="R193" s="13">
        <f t="shared" si="78"/>
        <v>1</v>
      </c>
      <c r="S193" s="13">
        <f t="shared" si="78"/>
        <v>1</v>
      </c>
      <c r="T193" s="13">
        <f t="shared" si="78"/>
        <v>1</v>
      </c>
      <c r="U193" s="13" t="str">
        <f t="shared" si="78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201906</v>
      </c>
      <c r="AY193" s="13">
        <f t="shared" si="81"/>
        <v>1.06723687615046</v>
      </c>
      <c r="AZ193" s="13">
        <f t="shared" si="81"/>
        <v>0.973596224229184</v>
      </c>
      <c r="BA193" s="13">
        <f t="shared" si="81"/>
        <v>1.04712885064123</v>
      </c>
      <c r="BB193" s="13">
        <f t="shared" si="81"/>
        <v>1.00000000389064</v>
      </c>
      <c r="BC193" s="13">
        <f t="shared" si="79"/>
        <v>0.997711990461481</v>
      </c>
      <c r="BD193" s="13">
        <f t="shared" si="79"/>
        <v>1</v>
      </c>
      <c r="BE193" s="13">
        <f t="shared" si="79"/>
        <v>1</v>
      </c>
      <c r="BF193" s="13">
        <f t="shared" si="79"/>
        <v>1</v>
      </c>
      <c r="BG193" s="13">
        <f t="shared" si="79"/>
        <v>1</v>
      </c>
      <c r="BH193" s="13">
        <f t="shared" si="79"/>
        <v>1</v>
      </c>
      <c r="BI193" s="13">
        <f t="shared" si="79"/>
        <v>1</v>
      </c>
      <c r="BJ193" s="13">
        <f t="shared" si="79"/>
        <v>1</v>
      </c>
      <c r="BK193" s="13">
        <f t="shared" si="79"/>
        <v>1</v>
      </c>
      <c r="BL193" s="13">
        <f t="shared" si="79"/>
        <v>1</v>
      </c>
      <c r="BM193" s="13">
        <f t="shared" si="79"/>
        <v>1</v>
      </c>
      <c r="BN193" s="13">
        <f t="shared" si="79"/>
        <v>1</v>
      </c>
      <c r="BO193" s="13">
        <f t="shared" si="79"/>
        <v>1</v>
      </c>
      <c r="BP193" s="13">
        <f t="shared" si="79"/>
        <v>1</v>
      </c>
      <c r="BQ193" s="13" t="str">
        <f t="shared" si="79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</row>
    <row r="194" ht="15" customHeight="1" outlineLevel="1" spans="2:85">
      <c r="B194" s="10">
        <v>201909</v>
      </c>
      <c r="C194" s="13">
        <f t="shared" si="80"/>
        <v>2.22534107278525</v>
      </c>
      <c r="D194" s="13">
        <f t="shared" si="80"/>
        <v>1.00525632700147</v>
      </c>
      <c r="E194" s="13">
        <f t="shared" si="80"/>
        <v>0.999608529541748</v>
      </c>
      <c r="F194" s="13">
        <f t="shared" si="80"/>
        <v>0.998165820839917</v>
      </c>
      <c r="G194" s="13">
        <f t="shared" si="78"/>
        <v>1</v>
      </c>
      <c r="H194" s="13">
        <f t="shared" si="78"/>
        <v>1</v>
      </c>
      <c r="I194" s="13">
        <f t="shared" si="78"/>
        <v>0.999999032274923</v>
      </c>
      <c r="J194" s="13">
        <f t="shared" si="78"/>
        <v>1</v>
      </c>
      <c r="K194" s="13">
        <f t="shared" si="78"/>
        <v>1</v>
      </c>
      <c r="L194" s="13">
        <f t="shared" si="78"/>
        <v>1</v>
      </c>
      <c r="M194" s="13">
        <f t="shared" si="78"/>
        <v>1</v>
      </c>
      <c r="N194" s="13">
        <f t="shared" si="78"/>
        <v>1</v>
      </c>
      <c r="O194" s="13">
        <f t="shared" si="78"/>
        <v>1</v>
      </c>
      <c r="P194" s="13">
        <f t="shared" si="78"/>
        <v>1</v>
      </c>
      <c r="Q194" s="13">
        <f t="shared" si="78"/>
        <v>1</v>
      </c>
      <c r="R194" s="13">
        <f t="shared" si="78"/>
        <v>1</v>
      </c>
      <c r="S194" s="13">
        <f t="shared" si="78"/>
        <v>1</v>
      </c>
      <c r="T194" s="13" t="str">
        <f t="shared" si="78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201909</v>
      </c>
      <c r="AY194" s="13">
        <f t="shared" si="81"/>
        <v>2.36640962009868</v>
      </c>
      <c r="AZ194" s="13">
        <f t="shared" si="81"/>
        <v>1.00417447834717</v>
      </c>
      <c r="BA194" s="13">
        <f t="shared" si="81"/>
        <v>0.999657711904336</v>
      </c>
      <c r="BB194" s="13">
        <f t="shared" si="81"/>
        <v>0.998396332187747</v>
      </c>
      <c r="BC194" s="13">
        <f t="shared" si="79"/>
        <v>1.00000084591041</v>
      </c>
      <c r="BD194" s="13">
        <f t="shared" si="79"/>
        <v>1</v>
      </c>
      <c r="BE194" s="13">
        <f t="shared" si="79"/>
        <v>0.999998308180607</v>
      </c>
      <c r="BF194" s="13">
        <f t="shared" si="79"/>
        <v>1</v>
      </c>
      <c r="BG194" s="13">
        <f t="shared" si="79"/>
        <v>1</v>
      </c>
      <c r="BH194" s="13">
        <f t="shared" si="79"/>
        <v>1</v>
      </c>
      <c r="BI194" s="13">
        <f t="shared" si="79"/>
        <v>1</v>
      </c>
      <c r="BJ194" s="13">
        <f t="shared" si="79"/>
        <v>1</v>
      </c>
      <c r="BK194" s="13">
        <f t="shared" si="79"/>
        <v>1</v>
      </c>
      <c r="BL194" s="13">
        <f t="shared" si="79"/>
        <v>1</v>
      </c>
      <c r="BM194" s="13">
        <f t="shared" si="79"/>
        <v>1</v>
      </c>
      <c r="BN194" s="13">
        <f t="shared" si="79"/>
        <v>1</v>
      </c>
      <c r="BO194" s="13">
        <f t="shared" si="79"/>
        <v>1</v>
      </c>
      <c r="BP194" s="13" t="str">
        <f t="shared" si="79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</row>
    <row r="195" ht="15" customHeight="1" outlineLevel="1" spans="2:85">
      <c r="B195" s="10">
        <v>201912</v>
      </c>
      <c r="C195" s="13">
        <f t="shared" si="80"/>
        <v>1.15123690255323</v>
      </c>
      <c r="D195" s="13">
        <f t="shared" si="80"/>
        <v>1.01192063656738</v>
      </c>
      <c r="E195" s="13">
        <f t="shared" si="80"/>
        <v>0.981333715205722</v>
      </c>
      <c r="F195" s="13">
        <f t="shared" si="80"/>
        <v>1.00611246663662</v>
      </c>
      <c r="G195" s="13">
        <f t="shared" si="78"/>
        <v>1</v>
      </c>
      <c r="H195" s="13">
        <f t="shared" si="78"/>
        <v>1</v>
      </c>
      <c r="I195" s="13">
        <f t="shared" si="78"/>
        <v>1</v>
      </c>
      <c r="J195" s="13">
        <f t="shared" si="78"/>
        <v>1</v>
      </c>
      <c r="K195" s="13">
        <f t="shared" si="78"/>
        <v>1</v>
      </c>
      <c r="L195" s="13">
        <f t="shared" si="78"/>
        <v>1</v>
      </c>
      <c r="M195" s="13">
        <f t="shared" si="78"/>
        <v>1</v>
      </c>
      <c r="N195" s="13">
        <f t="shared" si="78"/>
        <v>1</v>
      </c>
      <c r="O195" s="13">
        <f t="shared" si="78"/>
        <v>1</v>
      </c>
      <c r="P195" s="13">
        <f t="shared" si="78"/>
        <v>1</v>
      </c>
      <c r="Q195" s="13">
        <f t="shared" si="78"/>
        <v>1</v>
      </c>
      <c r="R195" s="13">
        <f t="shared" si="78"/>
        <v>1</v>
      </c>
      <c r="S195" s="13" t="str">
        <f t="shared" si="78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201912</v>
      </c>
      <c r="AY195" s="13">
        <f t="shared" si="81"/>
        <v>1.15123698547191</v>
      </c>
      <c r="AZ195" s="13">
        <f t="shared" si="81"/>
        <v>1.01192066183</v>
      </c>
      <c r="BA195" s="13">
        <f t="shared" si="81"/>
        <v>0.981333713069772</v>
      </c>
      <c r="BB195" s="13">
        <f t="shared" si="81"/>
        <v>1.01223236769668</v>
      </c>
      <c r="BC195" s="13">
        <f t="shared" si="79"/>
        <v>1</v>
      </c>
      <c r="BD195" s="13">
        <f t="shared" si="79"/>
        <v>1</v>
      </c>
      <c r="BE195" s="13">
        <f t="shared" si="79"/>
        <v>1</v>
      </c>
      <c r="BF195" s="13">
        <f t="shared" si="79"/>
        <v>1</v>
      </c>
      <c r="BG195" s="13">
        <f t="shared" si="79"/>
        <v>1</v>
      </c>
      <c r="BH195" s="13">
        <f t="shared" si="79"/>
        <v>1</v>
      </c>
      <c r="BI195" s="13">
        <f t="shared" si="79"/>
        <v>1</v>
      </c>
      <c r="BJ195" s="13">
        <f t="shared" si="79"/>
        <v>1</v>
      </c>
      <c r="BK195" s="13">
        <f t="shared" si="79"/>
        <v>1</v>
      </c>
      <c r="BL195" s="13">
        <f t="shared" si="79"/>
        <v>1</v>
      </c>
      <c r="BM195" s="13">
        <f t="shared" si="79"/>
        <v>1</v>
      </c>
      <c r="BN195" s="13">
        <f t="shared" si="79"/>
        <v>1</v>
      </c>
      <c r="BO195" s="13" t="str">
        <f t="shared" si="79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</row>
    <row r="196" ht="15" customHeight="1" outlineLevel="1" spans="2:85">
      <c r="B196" s="10">
        <v>202003</v>
      </c>
      <c r="C196" s="13">
        <f t="shared" si="80"/>
        <v>1.06407963215091</v>
      </c>
      <c r="D196" s="13">
        <f t="shared" si="80"/>
        <v>0.987391414972965</v>
      </c>
      <c r="E196" s="13">
        <f t="shared" si="80"/>
        <v>0.991988958115135</v>
      </c>
      <c r="F196" s="13">
        <f t="shared" si="80"/>
        <v>0.999782255278952</v>
      </c>
      <c r="G196" s="13">
        <f t="shared" si="78"/>
        <v>1</v>
      </c>
      <c r="H196" s="13">
        <f t="shared" si="78"/>
        <v>1</v>
      </c>
      <c r="I196" s="13">
        <f t="shared" si="78"/>
        <v>1</v>
      </c>
      <c r="J196" s="13">
        <f t="shared" si="78"/>
        <v>1</v>
      </c>
      <c r="K196" s="13">
        <f t="shared" si="78"/>
        <v>1</v>
      </c>
      <c r="L196" s="13">
        <f t="shared" si="78"/>
        <v>1</v>
      </c>
      <c r="M196" s="13">
        <f t="shared" si="78"/>
        <v>1</v>
      </c>
      <c r="N196" s="13">
        <f t="shared" si="78"/>
        <v>1</v>
      </c>
      <c r="O196" s="13">
        <f t="shared" si="78"/>
        <v>1</v>
      </c>
      <c r="P196" s="13">
        <f t="shared" si="78"/>
        <v>1</v>
      </c>
      <c r="Q196" s="13">
        <f t="shared" si="78"/>
        <v>1</v>
      </c>
      <c r="R196" s="13" t="str">
        <f t="shared" si="78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202003</v>
      </c>
      <c r="AY196" s="13">
        <f t="shared" si="81"/>
        <v>1.08290323888796</v>
      </c>
      <c r="AZ196" s="13">
        <f t="shared" si="81"/>
        <v>0.987610604556289</v>
      </c>
      <c r="BA196" s="13">
        <f t="shared" si="81"/>
        <v>1.02364532352413</v>
      </c>
      <c r="BB196" s="13">
        <f t="shared" si="81"/>
        <v>0.999585405952728</v>
      </c>
      <c r="BC196" s="13">
        <f t="shared" si="79"/>
        <v>1</v>
      </c>
      <c r="BD196" s="13">
        <f t="shared" si="79"/>
        <v>1</v>
      </c>
      <c r="BE196" s="13">
        <f t="shared" si="79"/>
        <v>1</v>
      </c>
      <c r="BF196" s="13">
        <f t="shared" si="79"/>
        <v>1</v>
      </c>
      <c r="BG196" s="13">
        <f t="shared" si="79"/>
        <v>1</v>
      </c>
      <c r="BH196" s="13">
        <f t="shared" si="79"/>
        <v>1</v>
      </c>
      <c r="BI196" s="13">
        <f t="shared" si="79"/>
        <v>1</v>
      </c>
      <c r="BJ196" s="13">
        <f t="shared" si="79"/>
        <v>1</v>
      </c>
      <c r="BK196" s="13">
        <f t="shared" si="79"/>
        <v>1</v>
      </c>
      <c r="BL196" s="13">
        <f t="shared" si="79"/>
        <v>1</v>
      </c>
      <c r="BM196" s="13">
        <f t="shared" si="79"/>
        <v>1</v>
      </c>
      <c r="BN196" s="13" t="str">
        <f t="shared" si="79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</row>
    <row r="197" ht="15" customHeight="1" outlineLevel="1" spans="2:85">
      <c r="B197" s="10">
        <v>202006</v>
      </c>
      <c r="C197" s="13">
        <f t="shared" si="80"/>
        <v>0.97999205964294</v>
      </c>
      <c r="D197" s="13">
        <f t="shared" si="80"/>
        <v>0.989398380395455</v>
      </c>
      <c r="E197" s="13">
        <f t="shared" si="80"/>
        <v>1.00895493392144</v>
      </c>
      <c r="F197" s="13">
        <f t="shared" si="80"/>
        <v>0.999810771284296</v>
      </c>
      <c r="G197" s="13">
        <f t="shared" si="78"/>
        <v>1</v>
      </c>
      <c r="H197" s="13">
        <f t="shared" si="78"/>
        <v>1</v>
      </c>
      <c r="I197" s="13">
        <f t="shared" si="78"/>
        <v>1</v>
      </c>
      <c r="J197" s="13">
        <f t="shared" si="78"/>
        <v>1</v>
      </c>
      <c r="K197" s="13">
        <f t="shared" si="78"/>
        <v>0.999525207084255</v>
      </c>
      <c r="L197" s="13">
        <f t="shared" si="78"/>
        <v>1</v>
      </c>
      <c r="M197" s="13">
        <f t="shared" si="78"/>
        <v>1</v>
      </c>
      <c r="N197" s="13">
        <f t="shared" si="78"/>
        <v>1</v>
      </c>
      <c r="O197" s="13">
        <f t="shared" si="78"/>
        <v>1</v>
      </c>
      <c r="P197" s="13">
        <f t="shared" si="78"/>
        <v>1</v>
      </c>
      <c r="Q197" s="13" t="str">
        <f t="shared" si="78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202006</v>
      </c>
      <c r="AY197" s="13">
        <f t="shared" si="81"/>
        <v>0.980009839294212</v>
      </c>
      <c r="AZ197" s="13">
        <f t="shared" si="81"/>
        <v>1.02676794917494</v>
      </c>
      <c r="BA197" s="13">
        <f t="shared" si="81"/>
        <v>1.00887236677158</v>
      </c>
      <c r="BB197" s="13">
        <f t="shared" si="81"/>
        <v>0.999817808198196</v>
      </c>
      <c r="BC197" s="13">
        <f t="shared" si="79"/>
        <v>1.00342173939495</v>
      </c>
      <c r="BD197" s="13">
        <f t="shared" si="79"/>
        <v>1</v>
      </c>
      <c r="BE197" s="13">
        <f t="shared" si="79"/>
        <v>1</v>
      </c>
      <c r="BF197" s="13">
        <f t="shared" si="79"/>
        <v>1</v>
      </c>
      <c r="BG197" s="13">
        <f t="shared" si="79"/>
        <v>0.999271080716708</v>
      </c>
      <c r="BH197" s="13">
        <f t="shared" si="79"/>
        <v>1</v>
      </c>
      <c r="BI197" s="13">
        <f t="shared" si="79"/>
        <v>1</v>
      </c>
      <c r="BJ197" s="13">
        <f t="shared" si="79"/>
        <v>1</v>
      </c>
      <c r="BK197" s="13">
        <f t="shared" si="79"/>
        <v>1</v>
      </c>
      <c r="BL197" s="13">
        <f t="shared" si="79"/>
        <v>1</v>
      </c>
      <c r="BM197" s="13" t="str">
        <f t="shared" si="79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</row>
    <row r="198" ht="15" customHeight="1" outlineLevel="1" spans="2:85">
      <c r="B198" s="10">
        <v>202009</v>
      </c>
      <c r="C198" s="13">
        <f t="shared" si="80"/>
        <v>2.09184787138925</v>
      </c>
      <c r="D198" s="13">
        <f t="shared" si="80"/>
        <v>0.956122419485784</v>
      </c>
      <c r="E198" s="13">
        <f t="shared" si="80"/>
        <v>1.00084744512114</v>
      </c>
      <c r="F198" s="13">
        <f t="shared" si="80"/>
        <v>1</v>
      </c>
      <c r="G198" s="13">
        <f t="shared" si="78"/>
        <v>1.00019079506311</v>
      </c>
      <c r="H198" s="13">
        <f t="shared" si="78"/>
        <v>1</v>
      </c>
      <c r="I198" s="13">
        <f t="shared" si="78"/>
        <v>1</v>
      </c>
      <c r="J198" s="13">
        <f t="shared" si="78"/>
        <v>1</v>
      </c>
      <c r="K198" s="13">
        <f t="shared" si="78"/>
        <v>1</v>
      </c>
      <c r="L198" s="13">
        <f t="shared" si="78"/>
        <v>1</v>
      </c>
      <c r="M198" s="13">
        <f t="shared" si="78"/>
        <v>0.999955458351553</v>
      </c>
      <c r="N198" s="13">
        <f t="shared" si="78"/>
        <v>1</v>
      </c>
      <c r="O198" s="13">
        <f t="shared" si="78"/>
        <v>1</v>
      </c>
      <c r="P198" s="13" t="str">
        <f t="shared" si="78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202009</v>
      </c>
      <c r="AY198" s="13">
        <f t="shared" si="81"/>
        <v>2.09818498824046</v>
      </c>
      <c r="AZ198" s="13">
        <f t="shared" si="81"/>
        <v>0.956124903985232</v>
      </c>
      <c r="BA198" s="13">
        <f t="shared" si="81"/>
        <v>0.99998049596795</v>
      </c>
      <c r="BB198" s="13">
        <f t="shared" si="81"/>
        <v>1.00077951018105</v>
      </c>
      <c r="BC198" s="13">
        <f t="shared" si="79"/>
        <v>1.00064525905146</v>
      </c>
      <c r="BD198" s="13">
        <f t="shared" si="79"/>
        <v>1</v>
      </c>
      <c r="BE198" s="13">
        <f t="shared" si="79"/>
        <v>1</v>
      </c>
      <c r="BF198" s="13">
        <f t="shared" si="79"/>
        <v>1</v>
      </c>
      <c r="BG198" s="13">
        <f t="shared" si="79"/>
        <v>1</v>
      </c>
      <c r="BH198" s="13">
        <f t="shared" si="79"/>
        <v>1</v>
      </c>
      <c r="BI198" s="13">
        <f t="shared" si="79"/>
        <v>0.999928975043989</v>
      </c>
      <c r="BJ198" s="13">
        <f t="shared" si="79"/>
        <v>1</v>
      </c>
      <c r="BK198" s="13">
        <f t="shared" si="79"/>
        <v>1</v>
      </c>
      <c r="BL198" s="13" t="str">
        <f t="shared" si="79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</row>
    <row r="199" ht="15" customHeight="1" outlineLevel="1" spans="2:85">
      <c r="B199" s="10">
        <v>202012</v>
      </c>
      <c r="C199" s="13">
        <f t="shared" si="80"/>
        <v>1.04909532858811</v>
      </c>
      <c r="D199" s="13">
        <f t="shared" si="80"/>
        <v>0.987616858135539</v>
      </c>
      <c r="E199" s="13">
        <f t="shared" si="80"/>
        <v>1.00413726613547</v>
      </c>
      <c r="F199" s="13">
        <f t="shared" si="80"/>
        <v>0.998279958403584</v>
      </c>
      <c r="G199" s="13">
        <f t="shared" si="78"/>
        <v>0.998232089844968</v>
      </c>
      <c r="H199" s="13">
        <f t="shared" si="78"/>
        <v>1</v>
      </c>
      <c r="I199" s="13">
        <f t="shared" si="78"/>
        <v>1</v>
      </c>
      <c r="J199" s="13">
        <f t="shared" si="78"/>
        <v>1.00165640612769</v>
      </c>
      <c r="K199" s="13">
        <f t="shared" si="78"/>
        <v>1</v>
      </c>
      <c r="L199" s="13">
        <f t="shared" si="78"/>
        <v>0.99986739156367</v>
      </c>
      <c r="M199" s="13">
        <f t="shared" si="78"/>
        <v>1</v>
      </c>
      <c r="N199" s="13">
        <f t="shared" si="78"/>
        <v>0.999211924673161</v>
      </c>
      <c r="O199" s="13" t="str">
        <f t="shared" si="78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202012</v>
      </c>
      <c r="AY199" s="13">
        <f t="shared" si="81"/>
        <v>1.04678369563823</v>
      </c>
      <c r="AZ199" s="13">
        <f t="shared" si="81"/>
        <v>0.988165006126904</v>
      </c>
      <c r="BA199" s="13">
        <f t="shared" si="81"/>
        <v>1.01234828629911</v>
      </c>
      <c r="BB199" s="13">
        <f t="shared" si="81"/>
        <v>0.998405851012373</v>
      </c>
      <c r="BC199" s="13">
        <f t="shared" si="79"/>
        <v>0.998465603453504</v>
      </c>
      <c r="BD199" s="13">
        <f t="shared" si="79"/>
        <v>1</v>
      </c>
      <c r="BE199" s="13">
        <f t="shared" si="79"/>
        <v>1</v>
      </c>
      <c r="BF199" s="13">
        <f t="shared" si="79"/>
        <v>1.00251009352359</v>
      </c>
      <c r="BG199" s="13">
        <f t="shared" si="79"/>
        <v>1</v>
      </c>
      <c r="BH199" s="13">
        <f t="shared" si="79"/>
        <v>0.999799218244187</v>
      </c>
      <c r="BI199" s="13">
        <f t="shared" si="79"/>
        <v>1</v>
      </c>
      <c r="BJ199" s="13">
        <f t="shared" si="79"/>
        <v>0.99880670517604</v>
      </c>
      <c r="BK199" s="13" t="str">
        <f t="shared" si="79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</row>
    <row r="200" ht="15" customHeight="1" outlineLevel="1" spans="2:85">
      <c r="B200" s="10">
        <v>202103</v>
      </c>
      <c r="C200" s="13">
        <f t="shared" si="80"/>
        <v>1.06885153609894</v>
      </c>
      <c r="D200" s="13">
        <f t="shared" si="80"/>
        <v>0.998680997188099</v>
      </c>
      <c r="E200" s="13">
        <f t="shared" si="80"/>
        <v>1.09933314819006</v>
      </c>
      <c r="F200" s="13">
        <f t="shared" si="80"/>
        <v>0.995890382812249</v>
      </c>
      <c r="G200" s="13">
        <f t="shared" si="78"/>
        <v>1</v>
      </c>
      <c r="H200" s="13">
        <f t="shared" si="78"/>
        <v>1</v>
      </c>
      <c r="I200" s="13">
        <f t="shared" si="78"/>
        <v>0.990987558376953</v>
      </c>
      <c r="J200" s="13">
        <f t="shared" si="78"/>
        <v>1</v>
      </c>
      <c r="K200" s="13">
        <f t="shared" si="78"/>
        <v>0.999614586095078</v>
      </c>
      <c r="L200" s="13">
        <f t="shared" si="78"/>
        <v>0.999940222059967</v>
      </c>
      <c r="M200" s="13">
        <f t="shared" si="78"/>
        <v>1</v>
      </c>
      <c r="N200" s="13" t="str">
        <f t="shared" si="78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202103</v>
      </c>
      <c r="AY200" s="13">
        <f t="shared" si="81"/>
        <v>1.06885155131362</v>
      </c>
      <c r="AZ200" s="13">
        <f t="shared" si="81"/>
        <v>0.998681001704442</v>
      </c>
      <c r="BA200" s="13">
        <f t="shared" si="81"/>
        <v>1.16398036486907</v>
      </c>
      <c r="BB200" s="13">
        <f t="shared" si="81"/>
        <v>1.00318427587495</v>
      </c>
      <c r="BC200" s="13">
        <f t="shared" si="79"/>
        <v>1</v>
      </c>
      <c r="BD200" s="13">
        <f t="shared" si="79"/>
        <v>1</v>
      </c>
      <c r="BE200" s="13">
        <f t="shared" si="79"/>
        <v>0.986479992417127</v>
      </c>
      <c r="BF200" s="13">
        <f t="shared" si="79"/>
        <v>1</v>
      </c>
      <c r="BG200" s="13">
        <f t="shared" si="79"/>
        <v>0.999419179722178</v>
      </c>
      <c r="BH200" s="13">
        <f t="shared" si="79"/>
        <v>0.999909896794607</v>
      </c>
      <c r="BI200" s="13">
        <f t="shared" si="79"/>
        <v>1</v>
      </c>
      <c r="BJ200" s="13" t="str">
        <f t="shared" si="79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</row>
    <row r="201" ht="15" customHeight="1" outlineLevel="1" spans="2:85">
      <c r="B201" s="10">
        <v>202106</v>
      </c>
      <c r="C201" s="13">
        <f t="shared" si="80"/>
        <v>0.937018160502913</v>
      </c>
      <c r="D201" s="13">
        <f t="shared" si="80"/>
        <v>1.14558306792724</v>
      </c>
      <c r="E201" s="13">
        <f t="shared" si="80"/>
        <v>0.974226993882758</v>
      </c>
      <c r="F201" s="13">
        <f t="shared" si="80"/>
        <v>1</v>
      </c>
      <c r="G201" s="13">
        <f t="shared" si="80"/>
        <v>0.997493100816016</v>
      </c>
      <c r="H201" s="13">
        <f t="shared" si="80"/>
        <v>1</v>
      </c>
      <c r="I201" s="13">
        <f t="shared" si="80"/>
        <v>1</v>
      </c>
      <c r="J201" s="13">
        <f t="shared" si="80"/>
        <v>0.999854432353704</v>
      </c>
      <c r="K201" s="13">
        <f t="shared" si="80"/>
        <v>1</v>
      </c>
      <c r="L201" s="13">
        <f t="shared" si="80"/>
        <v>1</v>
      </c>
      <c r="M201" s="13" t="str">
        <f t="shared" si="80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202106</v>
      </c>
      <c r="AY201" s="13">
        <f t="shared" si="81"/>
        <v>0.937487758642546</v>
      </c>
      <c r="AZ201" s="13">
        <f t="shared" si="81"/>
        <v>1.1824663820263</v>
      </c>
      <c r="BA201" s="13">
        <f t="shared" si="81"/>
        <v>0.986747118001249</v>
      </c>
      <c r="BB201" s="13">
        <f t="shared" si="81"/>
        <v>1</v>
      </c>
      <c r="BC201" s="13">
        <f t="shared" si="81"/>
        <v>0.99762118185419</v>
      </c>
      <c r="BD201" s="13">
        <f t="shared" si="81"/>
        <v>1</v>
      </c>
      <c r="BE201" s="13">
        <f t="shared" si="81"/>
        <v>1</v>
      </c>
      <c r="BF201" s="13">
        <f t="shared" si="81"/>
        <v>0.999779019752761</v>
      </c>
      <c r="BG201" s="13">
        <f t="shared" si="81"/>
        <v>1</v>
      </c>
      <c r="BH201" s="13">
        <f t="shared" si="81"/>
        <v>1</v>
      </c>
      <c r="BI201" s="13" t="str">
        <f t="shared" si="81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</row>
    <row r="202" ht="15" customHeight="1" outlineLevel="1" spans="2:85">
      <c r="B202" s="10">
        <v>202109</v>
      </c>
      <c r="C202" s="13">
        <f t="shared" ref="C202:L211" si="82">IFERROR(IF(D163="","",D163/C163),0)</f>
        <v>2.88743038576841</v>
      </c>
      <c r="D202" s="13">
        <f t="shared" si="82"/>
        <v>1.00144290039942</v>
      </c>
      <c r="E202" s="13">
        <f t="shared" si="82"/>
        <v>0.999160516887699</v>
      </c>
      <c r="F202" s="13">
        <f t="shared" si="82"/>
        <v>1</v>
      </c>
      <c r="G202" s="13">
        <f t="shared" si="82"/>
        <v>0.999917715720451</v>
      </c>
      <c r="H202" s="13">
        <f t="shared" si="82"/>
        <v>1</v>
      </c>
      <c r="I202" s="13">
        <f t="shared" si="82"/>
        <v>0.999426543199936</v>
      </c>
      <c r="J202" s="13">
        <f t="shared" si="82"/>
        <v>0.999917661731751</v>
      </c>
      <c r="K202" s="13">
        <f t="shared" si="82"/>
        <v>1</v>
      </c>
      <c r="L202" s="13" t="str">
        <f t="shared" si="82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202109</v>
      </c>
      <c r="AY202" s="13">
        <f t="shared" ref="AY202:BH211" si="83">IFERROR(IF(AZ163="","",AZ163/AY163),0)</f>
        <v>2.91353952332726</v>
      </c>
      <c r="AZ202" s="13">
        <f t="shared" si="83"/>
        <v>1.00228800770967</v>
      </c>
      <c r="BA202" s="13">
        <f t="shared" si="83"/>
        <v>0.999168739801151</v>
      </c>
      <c r="BB202" s="13">
        <f t="shared" si="83"/>
        <v>1.00000000141947</v>
      </c>
      <c r="BC202" s="13">
        <f t="shared" si="83"/>
        <v>0.999869636035095</v>
      </c>
      <c r="BD202" s="13">
        <f t="shared" si="83"/>
        <v>1</v>
      </c>
      <c r="BE202" s="13">
        <f t="shared" si="83"/>
        <v>0.999091421868401</v>
      </c>
      <c r="BF202" s="13">
        <f t="shared" si="83"/>
        <v>0.999918437793185</v>
      </c>
      <c r="BG202" s="13">
        <f t="shared" si="83"/>
        <v>0.999951060105209</v>
      </c>
      <c r="BH202" s="13" t="str">
        <f t="shared" si="83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</row>
    <row r="203" ht="15" customHeight="1" outlineLevel="1" spans="2:85">
      <c r="B203" s="10">
        <v>202112</v>
      </c>
      <c r="C203" s="13">
        <f t="shared" si="82"/>
        <v>1.07099088500505</v>
      </c>
      <c r="D203" s="13">
        <f t="shared" si="82"/>
        <v>0.996272746479292</v>
      </c>
      <c r="E203" s="13">
        <f t="shared" si="82"/>
        <v>1</v>
      </c>
      <c r="F203" s="13">
        <f t="shared" si="82"/>
        <v>0.998740886959517</v>
      </c>
      <c r="G203" s="13">
        <f t="shared" si="82"/>
        <v>1</v>
      </c>
      <c r="H203" s="13">
        <f t="shared" si="82"/>
        <v>1</v>
      </c>
      <c r="I203" s="13">
        <f t="shared" si="82"/>
        <v>1.00000011673152</v>
      </c>
      <c r="J203" s="13">
        <f t="shared" si="82"/>
        <v>1</v>
      </c>
      <c r="K203" s="13" t="str">
        <f t="shared" si="82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202112</v>
      </c>
      <c r="AY203" s="13">
        <f t="shared" si="83"/>
        <v>1.0728194258276</v>
      </c>
      <c r="AZ203" s="13">
        <f t="shared" si="83"/>
        <v>0.996342016867768</v>
      </c>
      <c r="BA203" s="13">
        <f t="shared" si="83"/>
        <v>1</v>
      </c>
      <c r="BB203" s="13">
        <f t="shared" si="83"/>
        <v>0.998764373279098</v>
      </c>
      <c r="BC203" s="13">
        <f t="shared" si="83"/>
        <v>1</v>
      </c>
      <c r="BD203" s="13">
        <f t="shared" si="83"/>
        <v>1</v>
      </c>
      <c r="BE203" s="13">
        <f t="shared" si="83"/>
        <v>1.00000011455142</v>
      </c>
      <c r="BF203" s="13">
        <f t="shared" si="83"/>
        <v>1.00000007102188</v>
      </c>
      <c r="BG203" s="13" t="str">
        <f t="shared" si="83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</row>
    <row r="204" ht="15" customHeight="1" outlineLevel="1" spans="2:85">
      <c r="B204" s="10">
        <v>202203</v>
      </c>
      <c r="C204" s="13">
        <f t="shared" si="82"/>
        <v>1.13551697496367</v>
      </c>
      <c r="D204" s="13">
        <f t="shared" si="82"/>
        <v>1.10954642817913</v>
      </c>
      <c r="E204" s="13">
        <f t="shared" si="82"/>
        <v>0.99847219906667</v>
      </c>
      <c r="F204" s="13">
        <f t="shared" si="82"/>
        <v>1</v>
      </c>
      <c r="G204" s="13">
        <f t="shared" si="82"/>
        <v>1</v>
      </c>
      <c r="H204" s="13">
        <f t="shared" si="82"/>
        <v>1</v>
      </c>
      <c r="I204" s="13">
        <f t="shared" si="82"/>
        <v>1</v>
      </c>
      <c r="J204" s="13" t="str">
        <f t="shared" si="82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202203</v>
      </c>
      <c r="AY204" s="13">
        <f t="shared" si="83"/>
        <v>1.13551698160336</v>
      </c>
      <c r="AZ204" s="13">
        <f t="shared" si="83"/>
        <v>1.10954644499944</v>
      </c>
      <c r="BA204" s="13">
        <f t="shared" si="83"/>
        <v>1.0014149521767</v>
      </c>
      <c r="BB204" s="13">
        <f t="shared" si="83"/>
        <v>1.001011661805</v>
      </c>
      <c r="BC204" s="13">
        <f t="shared" si="83"/>
        <v>1</v>
      </c>
      <c r="BD204" s="13">
        <f t="shared" si="83"/>
        <v>1</v>
      </c>
      <c r="BE204" s="13">
        <f t="shared" si="83"/>
        <v>1</v>
      </c>
      <c r="BF204" s="13" t="str">
        <f t="shared" si="83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</row>
    <row r="205" ht="15" customHeight="1" outlineLevel="1" spans="2:85">
      <c r="B205" s="10">
        <v>202206</v>
      </c>
      <c r="C205" s="13">
        <f t="shared" si="82"/>
        <v>1.26047267494307</v>
      </c>
      <c r="D205" s="13">
        <f t="shared" si="82"/>
        <v>0.990111077414947</v>
      </c>
      <c r="E205" s="13">
        <f t="shared" si="82"/>
        <v>0.999261180141636</v>
      </c>
      <c r="F205" s="13">
        <f t="shared" si="82"/>
        <v>1</v>
      </c>
      <c r="G205" s="13">
        <f t="shared" si="82"/>
        <v>1</v>
      </c>
      <c r="H205" s="13">
        <f t="shared" si="82"/>
        <v>1</v>
      </c>
      <c r="I205" s="13" t="str">
        <f t="shared" si="82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202206</v>
      </c>
      <c r="AY205" s="13">
        <f t="shared" si="83"/>
        <v>1.26047275265836</v>
      </c>
      <c r="AZ205" s="13">
        <f t="shared" si="83"/>
        <v>0.993440946459338</v>
      </c>
      <c r="BA205" s="13">
        <f t="shared" si="83"/>
        <v>0.999705462635573</v>
      </c>
      <c r="BB205" s="13">
        <f t="shared" si="83"/>
        <v>1</v>
      </c>
      <c r="BC205" s="13">
        <f t="shared" si="83"/>
        <v>1</v>
      </c>
      <c r="BD205" s="13">
        <f t="shared" si="83"/>
        <v>1</v>
      </c>
      <c r="BE205" s="13" t="str">
        <f t="shared" si="83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</row>
    <row r="206" ht="15" customHeight="1" outlineLevel="1" spans="2:85">
      <c r="B206" s="10">
        <v>202209</v>
      </c>
      <c r="C206" s="13">
        <f t="shared" si="82"/>
        <v>1.44023700537188</v>
      </c>
      <c r="D206" s="13">
        <f t="shared" si="82"/>
        <v>0.999060252840818</v>
      </c>
      <c r="E206" s="13">
        <f t="shared" si="82"/>
        <v>0.997662674200087</v>
      </c>
      <c r="F206" s="13">
        <f t="shared" si="82"/>
        <v>1</v>
      </c>
      <c r="G206" s="13">
        <f t="shared" si="82"/>
        <v>1</v>
      </c>
      <c r="H206" s="13" t="str">
        <f t="shared" si="82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202209</v>
      </c>
      <c r="AY206" s="13">
        <f t="shared" si="83"/>
        <v>1.48582183484968</v>
      </c>
      <c r="AZ206" s="13">
        <f t="shared" si="83"/>
        <v>1.00087382561161</v>
      </c>
      <c r="BA206" s="13">
        <f t="shared" si="83"/>
        <v>0.997738488176169</v>
      </c>
      <c r="BB206" s="13">
        <f t="shared" si="83"/>
        <v>1</v>
      </c>
      <c r="BC206" s="13">
        <f t="shared" si="83"/>
        <v>1</v>
      </c>
      <c r="BD206" s="13" t="str">
        <f t="shared" si="83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</row>
    <row r="207" ht="15" customHeight="1" outlineLevel="1" spans="2:85">
      <c r="B207" s="10">
        <v>202212</v>
      </c>
      <c r="C207" s="13">
        <f t="shared" si="82"/>
        <v>1.06856959458981</v>
      </c>
      <c r="D207" s="13">
        <f t="shared" si="82"/>
        <v>0.998907215084976</v>
      </c>
      <c r="E207" s="13">
        <f t="shared" si="82"/>
        <v>1</v>
      </c>
      <c r="F207" s="13">
        <f t="shared" si="82"/>
        <v>1</v>
      </c>
      <c r="G207" s="13" t="str">
        <f t="shared" si="82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202212</v>
      </c>
      <c r="AY207" s="13">
        <f t="shared" si="83"/>
        <v>1.06965422374869</v>
      </c>
      <c r="AZ207" s="13">
        <f t="shared" si="83"/>
        <v>0.999034303620863</v>
      </c>
      <c r="BA207" s="13">
        <f t="shared" si="83"/>
        <v>1</v>
      </c>
      <c r="BB207" s="13">
        <f t="shared" si="83"/>
        <v>1</v>
      </c>
      <c r="BC207" s="13" t="str">
        <f t="shared" si="83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</row>
    <row r="208" ht="15" customHeight="1" outlineLevel="1" spans="2:85">
      <c r="B208" s="10">
        <v>202303</v>
      </c>
      <c r="C208" s="13">
        <f t="shared" si="82"/>
        <v>1.28827772052314</v>
      </c>
      <c r="D208" s="13">
        <f t="shared" si="82"/>
        <v>0.997988841704246</v>
      </c>
      <c r="E208" s="13">
        <f t="shared" si="82"/>
        <v>1</v>
      </c>
      <c r="F208" s="13" t="str">
        <f t="shared" si="82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202303</v>
      </c>
      <c r="AY208" s="13">
        <f t="shared" si="83"/>
        <v>1.29873204601284</v>
      </c>
      <c r="AZ208" s="13">
        <f t="shared" si="83"/>
        <v>0.998044603579084</v>
      </c>
      <c r="BA208" s="13">
        <f t="shared" si="83"/>
        <v>1</v>
      </c>
      <c r="BB208" s="13" t="str">
        <f t="shared" si="83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</row>
    <row r="209" ht="15" customHeight="1" outlineLevel="1" spans="2:85">
      <c r="B209" s="10">
        <v>202306</v>
      </c>
      <c r="C209" s="13">
        <f t="shared" si="82"/>
        <v>1.1003415326473</v>
      </c>
      <c r="D209" s="13">
        <f t="shared" si="82"/>
        <v>0.99732595873477</v>
      </c>
      <c r="E209" s="13" t="str">
        <f t="shared" si="82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202306</v>
      </c>
      <c r="AY209" s="13">
        <f t="shared" si="83"/>
        <v>1.09934461545002</v>
      </c>
      <c r="AZ209" s="13">
        <f t="shared" si="83"/>
        <v>0.997559452140109</v>
      </c>
      <c r="BA209" s="13" t="str">
        <f t="shared" si="83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</row>
    <row r="210" ht="15" customHeight="1" outlineLevel="1" spans="2:85">
      <c r="B210" s="10">
        <v>202309</v>
      </c>
      <c r="C210" s="13">
        <f t="shared" si="82"/>
        <v>1.15446492054304</v>
      </c>
      <c r="D210" s="13" t="str">
        <f t="shared" si="82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202309</v>
      </c>
      <c r="AY210" s="13">
        <f t="shared" si="83"/>
        <v>1.15508402081921</v>
      </c>
      <c r="AZ210" s="13" t="str">
        <f t="shared" si="83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</row>
    <row r="211" ht="15" customHeight="1" outlineLevel="1" spans="2:85">
      <c r="B211" s="10">
        <v>202312</v>
      </c>
      <c r="C211" s="13" t="str">
        <f t="shared" si="82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202312</v>
      </c>
      <c r="AY211" s="13" t="str">
        <f t="shared" si="83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</row>
    <row r="212" ht="15" customHeight="1" outlineLevel="1" spans="2:85">
      <c r="B212" s="6" t="s">
        <v>27</v>
      </c>
      <c r="C212" s="13">
        <f>IFERROR(IF(COUNT(C177:C210)-2&lt;=0,0,(SUM(C177:C210)-MAX(C177:C210)-MIN(C177:C210))/(COUNT(C177:C210)-2)),0)</f>
        <v>1.1266597602728</v>
      </c>
      <c r="D212" s="13">
        <f>IFERROR(IF(COUNT(D177:D209)-2&lt;=0,0,(SUM(D177:D209)-MAX(D177:D209)-MIN(D177:D209))/(COUNT(D177:D209)-2)),0)</f>
        <v>0.966174647103971</v>
      </c>
      <c r="E212" s="13">
        <f>IFERROR(IF(COUNT(E177:E208)-2&lt;=0,0,(SUM(E177:E208)-MAX(E177:E208)-MIN(E177:E208))/(COUNT(E177:E208)-2)),0)</f>
        <v>0.969485597617693</v>
      </c>
      <c r="F212" s="13">
        <f>IFERROR(IF(COUNT(F177:F207)-2&lt;=0,0,(SUM(F177:F207)-MAX(F177:F207)-MIN(F177:F207))/(COUNT(F177:F207)-2)),0)</f>
        <v>0.965489511715954</v>
      </c>
      <c r="G212" s="13">
        <f>IFERROR(IF(COUNT(G177:G206)-2&lt;=0,0,(SUM(G177:G206)-MAX(G177:G206)-MIN(G177:G206))/(COUNT(G177:G206)-2)),0)</f>
        <v>0.949872394539746</v>
      </c>
      <c r="H212" s="13">
        <f>IFERROR(IF(COUNT(H177:H205)-2&lt;=0,0,(SUM(H177:H205)-MAX(H177:H205)-MIN(H177:H205))/(COUNT(H177:H205)-2)),0)</f>
        <v>0.961652282487516</v>
      </c>
      <c r="I212" s="13">
        <f>IFERROR(IF(COUNT(I177:I204)-2&lt;=0,0,(SUM(I177:I204)-MAX(I177:I204)-MIN(I177:I204))/(COUNT(I177:I204)-2)),0)</f>
        <v>0.959506636158404</v>
      </c>
      <c r="J212" s="13">
        <f>IFERROR(IF(COUNT(J177:J203)-2&lt;=0,0,(SUM(J177:J203)-MAX(J177:J203)-MIN(J177:J203))/(COUNT(J177:J203)-2)),0)</f>
        <v>0.959554796057993</v>
      </c>
      <c r="K212" s="13">
        <f>IFERROR(IF(COUNT(K177:K202)-2&lt;=0,0,(SUM(K177:K202)-MAX(K177:K202)-MIN(K177:K202))/(COUNT(K177:K202)-2)),0)</f>
        <v>0.958278517626038</v>
      </c>
      <c r="L212" s="13">
        <f>IFERROR(IF(COUNT(L177:L201)-2&lt;=0,0,(SUM(L177:L201)-MAX(L177:L201)-MIN(L177:L201))/(COUNT(L177:L201)-2)),0)</f>
        <v>0.956513374505376</v>
      </c>
      <c r="M212" s="13">
        <f>IFERROR(IF(COUNT(M177:M200)-2&lt;=0,0,(SUM(M177:M200)-MAX(M177:M200)-MIN(M177:M200))/(COUNT(M177:M200)-2)),0)</f>
        <v>0.954543429925071</v>
      </c>
      <c r="N212" s="13">
        <f>IFERROR(IF(COUNT(N177:N199)-2&lt;=0,0,(SUM(N177:N199)-MAX(N177:N199)-MIN(N177:N199))/(COUNT(N177:N199)-2)),0)</f>
        <v>0.952343424984436</v>
      </c>
      <c r="O212" s="13">
        <f>IFERROR(IF(COUNT(O177:O198)-2&lt;=0,0,(SUM(O177:O198)-MAX(O177:O198)-MIN(O177:O198))/(COUNT(O177:O198)-2)),0)</f>
        <v>0.95</v>
      </c>
      <c r="P212" s="13">
        <f>IFERROR(IF(COUNT(P177:P197)-2&lt;=0,0,(SUM(P177:P197)-MAX(P177:P197)-MIN(P177:P197))/(COUNT(P177:P197)-2)),0)</f>
        <v>0.947368421052632</v>
      </c>
      <c r="Q212" s="13">
        <f>IFERROR(IF(COUNT(Q177:Q196)-2&lt;=0,0,(SUM(Q177:Q196)-MAX(Q177:Q196)-MIN(Q177:Q196))/(COUNT(Q177:Q196)-2)),0)</f>
        <v>0.944444444444444</v>
      </c>
      <c r="R212" s="13">
        <f>IFERROR(IF(COUNT(R177:R195)-2&lt;=0,0,(SUM(R177:R195)-MAX(R177:R195)-MIN(R177:R195))/(COUNT(R177:R195)-2)),0)</f>
        <v>0.941176470588235</v>
      </c>
      <c r="S212" s="13">
        <f>IFERROR(IF(COUNT(S177:S194)-2&lt;=0,0,(SUM(S177:S194)-MAX(S177:S194)-MIN(S177:S194))/(COUNT(S177:S194)-2)),0)</f>
        <v>0.937499268627435</v>
      </c>
      <c r="T212" s="13">
        <f>IFERROR(IF(COUNT(T177:T193)-2&lt;=0,0,(SUM(T177:T193)-MAX(T177:T193)-MIN(T177:T193))/(COUNT(T177:T193)-2)),0)</f>
        <v>0.933333333333333</v>
      </c>
      <c r="U212" s="13">
        <f>IFERROR(IF(COUNT(U177:U192)-2&lt;=0,0,(SUM(U177:U192)-MAX(U177:U192)-MIN(U177:U192))/(COUNT(U177:U192)-2)),0)</f>
        <v>0.928571428571429</v>
      </c>
      <c r="V212" s="13">
        <f>IFERROR(IF(COUNT(V177:V191)-2&lt;=0,0,(SUM(V177:V191)-MAX(V177:V191)-MIN(V177:V191))/(COUNT(V177:V191)-2)),0)</f>
        <v>0.923076923076923</v>
      </c>
      <c r="W212" s="13">
        <f>IFERROR(IF(COUNT(W177:W190)-2&lt;=0,0,(SUM(W177:W190)-MAX(W177:W190)-MIN(W177:W190))/(COUNT(W177:W190)-2)),0)</f>
        <v>0.916666666666667</v>
      </c>
      <c r="X212" s="13">
        <f>IFERROR(IF(COUNT(X177:X189)-2&lt;=0,0,(SUM(X177:X189)-MAX(X177:X189)-MIN(X177:X189))/(COUNT(X177:X189)-2)),0)</f>
        <v>0.909090909090909</v>
      </c>
      <c r="Y212" s="13">
        <f>IFERROR(IF(COUNT(Y177:Y188)-2&lt;=0,0,(SUM(Y177:Y188)-MAX(Y177:Y188)-MIN(Y177:Y188))/(COUNT(Y177:Y188)-2)),0)</f>
        <v>0.9</v>
      </c>
      <c r="Z212" s="13">
        <f>IFERROR(IF(COUNT(Z177:Z187)-2&lt;=0,0,(SUM(Z177:Z187)-MAX(Z177:Z187)-MIN(Z177:Z187))/(COUNT(Z177:Z187)-2)),0)</f>
        <v>0.888888888888889</v>
      </c>
      <c r="AA212" s="13">
        <f>IFERROR(IF(COUNT(AA177:AA186)-2&lt;=0,0,(SUM(AA177:AA186)-MAX(AA177:AA186)-MIN(AA177:AA186))/(COUNT(AA177:AA186)-2)),0)</f>
        <v>0.875</v>
      </c>
      <c r="AB212" s="13">
        <f>IFERROR(IF(COUNT(AB177:AB185)-2&lt;=0,0,(SUM(AB177:AB185)-MAX(AB177:AB185)-MIN(AB177:AB185))/(COUNT(AB177:AB185)-2)),0)</f>
        <v>0.857142857142857</v>
      </c>
      <c r="AC212" s="13">
        <f>IFERROR(IF(COUNT(AC177:AC184)-2&lt;=0,0,(SUM(AC177:AC184)-MAX(AC177:AC184)-MIN(AC177:AC184))/(COUNT(AC177:AC184)-2)),0)</f>
        <v>0.833333333333333</v>
      </c>
      <c r="AD212" s="13">
        <f>IFERROR(IF(COUNT(AD177:AD183)-2&lt;=0,0,(SUM(AD177:AD183)-MAX(AD177:AD183)-MIN(AD177:AD183))/(COUNT(AD177:AD183)-2)),0)</f>
        <v>0.8</v>
      </c>
      <c r="AE212" s="13">
        <f>IFERROR(IF(COUNT(AE177:AE182)-2&lt;=0,0,(SUM(AE177:AE182)-MAX(AE177:AE182)-MIN(AE177:AE182))/(COUNT(AE177:AE182)-2)),0)</f>
        <v>0.75</v>
      </c>
      <c r="AF212" s="13">
        <f>IFERROR(IF(COUNT(AF177:AF181)-2&lt;=0,0,(SUM(AF177:AF181)-MAX(AF177:AF181)-MIN(AF177:AF181))/(COUNT(AF177:AF181)-2)),0)</f>
        <v>0.666666666666667</v>
      </c>
      <c r="AG212" s="13">
        <f>IFERROR(IF(COUNT(AG177:AG180)-2&lt;=0,0,(SUM(AG177:AG180)-MAX(AG177:AG180)-MIN(AG177:AG180))/(COUNT(AG177:AG180)-2)),0)</f>
        <v>0.5</v>
      </c>
      <c r="AH212" s="13">
        <f>IFERROR(IF(COUNT(AH177:AH179)-2&lt;=0,0,(SUM(AH177:AH179)-MAX(AH177:AH179)-MIN(AH177:AH179))/(COUNT(AH177:AH179)-2)),0)</f>
        <v>0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1.15270024569783</v>
      </c>
      <c r="AZ212" s="13">
        <f>IFERROR(IF(COUNT(AZ177:AZ209)-2&lt;=0,0,(SUM(AZ177:AZ209)-MAX(AZ177:AZ209)-MIN(AZ177:AZ209))/(COUNT(AZ177:AZ209)-2)),0)</f>
        <v>0.96579990664254</v>
      </c>
      <c r="BA212" s="13">
        <f>IFERROR(IF(COUNT(BA177:BA208)-2&lt;=0,0,(SUM(BA177:BA208)-MAX(BA177:BA208)-MIN(BA177:BA208))/(COUNT(BA177:BA208)-2)),0)</f>
        <v>0.973264496488549</v>
      </c>
      <c r="BB212" s="13">
        <f>IFERROR(IF(COUNT(BB177:BB207)-2&lt;=0,0,(SUM(BB177:BB207)-MAX(BB177:BB207)-MIN(BB177:BB207))/(COUNT(BB177:BB207)-2)),0)</f>
        <v>0.964917008490199</v>
      </c>
      <c r="BC212" s="13">
        <f>IFERROR(IF(COUNT(BC177:BC206)-2&lt;=0,0,(SUM(BC177:BC206)-MAX(BC177:BC206)-MIN(BC177:BC206))/(COUNT(BC177:BC206)-2)),0)</f>
        <v>0.945838305711134</v>
      </c>
      <c r="BD212" s="13">
        <f>IFERROR(IF(COUNT(BD177:BD205)-2&lt;=0,0,(SUM(BD177:BD205)-MAX(BD177:BD205)-MIN(BD177:BD205))/(COUNT(BD177:BD205)-2)),0)</f>
        <v>0.957549941779967</v>
      </c>
      <c r="BE212" s="13">
        <f>IFERROR(IF(COUNT(BE177:BE204)-2&lt;=0,0,(SUM(BE177:BE204)-MAX(BE177:BE204)-MIN(BE177:BE204))/(COUNT(BE177:BE204)-2)),0)</f>
        <v>0.9572129334066</v>
      </c>
      <c r="BF212" s="13">
        <f>IFERROR(IF(COUNT(BF177:BF203)-2&lt;=0,0,(SUM(BF177:BF203)-MAX(BF177:BF203)-MIN(BF177:BF203))/(COUNT(BF177:BF203)-2)),0)</f>
        <v>0.954118059921144</v>
      </c>
      <c r="BG212" s="13">
        <f>IFERROR(IF(COUNT(BG177:BG202)-2&lt;=0,0,(SUM(BG177:BG202)-MAX(BG177:BG202)-MIN(BG177:BG202))/(COUNT(BG177:BG202)-2)),0)</f>
        <v>0.948930617376789</v>
      </c>
      <c r="BH212" s="13">
        <f>IFERROR(IF(COUNT(BH177:BH201)-2&lt;=0,0,(SUM(BH177:BH201)-MAX(BH177:BH201)-MIN(BH177:BH201))/(COUNT(BH177:BH201)-2)),0)</f>
        <v>0.956509091958209</v>
      </c>
      <c r="BI212" s="13">
        <f>IFERROR(IF(COUNT(BI177:BI200)-2&lt;=0,0,(SUM(BI177:BI200)-MAX(BI177:BI200)-MIN(BI177:BI200))/(COUNT(BI177:BI200)-2)),0)</f>
        <v>0.954542226138363</v>
      </c>
      <c r="BJ212" s="13">
        <f>IFERROR(IF(COUNT(BJ177:BJ199)-2&lt;=0,0,(SUM(BJ177:BJ199)-MAX(BJ177:BJ199)-MIN(BJ177:BJ199))/(COUNT(BJ177:BJ199)-2)),0)</f>
        <v>0.952324128817907</v>
      </c>
      <c r="BK212" s="13">
        <f>IFERROR(IF(COUNT(BK177:BK198)-2&lt;=0,0,(SUM(BK177:BK198)-MAX(BK177:BK198)-MIN(BK177:BK198))/(COUNT(BK177:BK198)-2)),0)</f>
        <v>0.95</v>
      </c>
      <c r="BL212" s="13">
        <f>IFERROR(IF(COUNT(BL177:BL197)-2&lt;=0,0,(SUM(BL177:BL197)-MAX(BL177:BL197)-MIN(BL177:BL197))/(COUNT(BL177:BL197)-2)),0)</f>
        <v>0.947368421052632</v>
      </c>
      <c r="BM212" s="13">
        <f>IFERROR(IF(COUNT(BM177:BM196)-2&lt;=0,0,(SUM(BM177:BM196)-MAX(BM177:BM196)-MIN(BM177:BM196))/(COUNT(BM177:BM196)-2)),0)</f>
        <v>0.944444444444444</v>
      </c>
      <c r="BN212" s="13">
        <f>IFERROR(IF(COUNT(BN177:BN195)-2&lt;=0,0,(SUM(BN177:BN195)-MAX(BN177:BN195)-MIN(BN177:BN195))/(COUNT(BN177:BN195)-2)),0)</f>
        <v>0.941176470588235</v>
      </c>
      <c r="BO212" s="13">
        <f>IFERROR(IF(COUNT(BO177:BO194)-2&lt;=0,0,(SUM(BO177:BO194)-MAX(BO177:BO194)-MIN(BO177:BO194))/(COUNT(BO177:BO194)-2)),0)</f>
        <v>0.93749853839544</v>
      </c>
      <c r="BP212" s="13">
        <f>IFERROR(IF(COUNT(BP177:BP193)-2&lt;=0,0,(SUM(BP177:BP193)-MAX(BP177:BP193)-MIN(BP177:BP193))/(COUNT(BP177:BP193)-2)),0)</f>
        <v>0.933333333333333</v>
      </c>
      <c r="BQ212" s="13">
        <f>IFERROR(IF(COUNT(BQ177:BQ192)-2&lt;=0,0,(SUM(BQ177:BQ192)-MAX(BQ177:BQ192)-MIN(BQ177:BQ192))/(COUNT(BQ177:BQ192)-2)),0)</f>
        <v>0.928571428571429</v>
      </c>
      <c r="BR212" s="13">
        <f>IFERROR(IF(COUNT(BR177:BR191)-2&lt;=0,0,(SUM(BR177:BR191)-MAX(BR177:BR191)-MIN(BR177:BR191))/(COUNT(BR177:BR191)-2)),0)</f>
        <v>0.923076923076923</v>
      </c>
      <c r="BS212" s="13">
        <f>IFERROR(IF(COUNT(BS177:BS190)-2&lt;=0,0,(SUM(BS177:BS190)-MAX(BS177:BS190)-MIN(BS177:BS190))/(COUNT(BS177:BS190)-2)),0)</f>
        <v>0.916666666666667</v>
      </c>
      <c r="BT212" s="13">
        <f>IFERROR(IF(COUNT(BT177:BT189)-2&lt;=0,0,(SUM(BT177:BT189)-MAX(BT177:BT189)-MIN(BT177:BT189))/(COUNT(BT177:BT189)-2)),0)</f>
        <v>0.909090909090909</v>
      </c>
      <c r="BU212" s="13">
        <f>IFERROR(IF(COUNT(BU177:BU188)-2&lt;=0,0,(SUM(BU177:BU188)-MAX(BU177:BU188)-MIN(BU177:BU188))/(COUNT(BU177:BU188)-2)),0)</f>
        <v>0.9</v>
      </c>
      <c r="BV212" s="13">
        <f>IFERROR(IF(COUNT(BV177:BV187)-2&lt;=0,0,(SUM(BV177:BV187)-MAX(BV177:BV187)-MIN(BV177:BV187))/(COUNT(BV177:BV187)-2)),0)</f>
        <v>0.888888888888889</v>
      </c>
      <c r="BW212" s="13">
        <f>IFERROR(IF(COUNT(BW177:BW186)-2&lt;=0,0,(SUM(BW177:BW186)-MAX(BW177:BW186)-MIN(BW177:BW186))/(COUNT(BW177:BW186)-2)),0)</f>
        <v>0.875</v>
      </c>
      <c r="BX212" s="13">
        <f>IFERROR(IF(COUNT(BX177:BX185)-2&lt;=0,0,(SUM(BX177:BX185)-MAX(BX177:BX185)-MIN(BX177:BX185))/(COUNT(BX177:BX185)-2)),0)</f>
        <v>0.857142857142857</v>
      </c>
      <c r="BY212" s="13">
        <f>IFERROR(IF(COUNT(BY177:BY184)-2&lt;=0,0,(SUM(BY177:BY184)-MAX(BY177:BY184)-MIN(BY177:BY184))/(COUNT(BY177:BY184)-2)),0)</f>
        <v>0.833333333333333</v>
      </c>
      <c r="BZ212" s="13">
        <f>IFERROR(IF(COUNT(BZ177:BZ183)-2&lt;=0,0,(SUM(BZ177:BZ183)-MAX(BZ177:BZ183)-MIN(BZ177:BZ183))/(COUNT(BZ177:BZ183)-2)),0)</f>
        <v>0.8</v>
      </c>
      <c r="CA212" s="13">
        <f>IFERROR(IF(COUNT(CA177:CA182)-2&lt;=0,0,(SUM(CA177:CA182)-MAX(CA177:CA182)-MIN(CA177:CA182))/(COUNT(CA177:CA182)-2)),0)</f>
        <v>0.75</v>
      </c>
      <c r="CB212" s="13">
        <f>IFERROR(IF(COUNT(CB177:CB181)-2&lt;=0,0,(SUM(CB177:CB181)-MAX(CB177:CB181)-MIN(CB177:CB181))/(COUNT(CB177:CB181)-2)),0)</f>
        <v>0.666666666666667</v>
      </c>
      <c r="CC212" s="13">
        <f>IFERROR(IF(COUNT(CC177:CC180)-2&lt;=0,0,(SUM(CC177:CC180)-MAX(CC177:CC180)-MIN(CC177:CC180))/(COUNT(CC177:CC180)-2)),0)</f>
        <v>0.5</v>
      </c>
      <c r="CD212" s="13">
        <f>IFERROR(IF(COUNT(CD177:CD179)-2&lt;=0,0,(SUM(CD177:CD179)-MAX(CD177:CD179)-MIN(CD177:CD179))/(COUNT(CD177:CD179)-2)),0)</f>
        <v>0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</row>
    <row r="213" ht="15" customHeight="1" outlineLevel="1" spans="2:85">
      <c r="B213" s="6" t="s">
        <v>28</v>
      </c>
      <c r="C213" s="13">
        <f>IFERROR(SUM(D138:D171)/SUM(C138:C171),0)</f>
        <v>1.27138803898114</v>
      </c>
      <c r="D213" s="13">
        <f>IFERROR(SUM(E138:E170)/SUM(D138:D170),0)</f>
        <v>0.999395235455995</v>
      </c>
      <c r="E213" s="13">
        <f>IFERROR(SUM(F138:F169)/SUM(E138:E169),0)</f>
        <v>1.00343630646358</v>
      </c>
      <c r="F213" s="13">
        <f>IFERROR(SUM(G138:G168)/SUM(F138:F168),0)</f>
        <v>1.00034156451289</v>
      </c>
      <c r="G213" s="13">
        <f>IFERROR(SUM(H138:H167)/SUM(G138:G167),0)</f>
        <v>0.997499199905987</v>
      </c>
      <c r="H213" s="13">
        <f>IFERROR(SUM(I138:I166)/SUM(H138:H166),0)</f>
        <v>0.998925534882488</v>
      </c>
      <c r="I213" s="13">
        <f>IFERROR(SUM(J138:J165)/SUM(I138:I165),0)</f>
        <v>0.998526996667136</v>
      </c>
      <c r="J213" s="13">
        <f>IFERROR(SUM(K138:K164)/SUM(J138:J164),0)</f>
        <v>0.999273168431707</v>
      </c>
      <c r="K213" s="13">
        <f>IFERROR(SUM(L138:L163)/SUM(K138:K163),0)</f>
        <v>0.99994363742415</v>
      </c>
      <c r="L213" s="13">
        <f>IFERROR(SUM(M138:M162)/SUM(L138:L162),0)</f>
        <v>0.999990229161631</v>
      </c>
      <c r="M213" s="13">
        <f>IFERROR(SUM(N138:N161)/SUM(M138:M161),0)</f>
        <v>0.999990914117828</v>
      </c>
      <c r="N213" s="13">
        <f>IFERROR(SUM(O138:O160)/SUM(N138:N160),0)</f>
        <v>0.999954557785473</v>
      </c>
      <c r="O213" s="13">
        <f>IFERROR(SUM(P138:P159)/SUM(O138:O159),0)</f>
        <v>1</v>
      </c>
      <c r="P213" s="13">
        <f>IFERROR(SUM(Q138:Q158)/SUM(P138:P158),0)</f>
        <v>1</v>
      </c>
      <c r="Q213" s="13">
        <f>IFERROR(SUM(R138:R157)/SUM(Q138:Q157),0)</f>
        <v>1</v>
      </c>
      <c r="R213" s="13">
        <f>IFERROR(SUM(S138:S156)/SUM(R138:R156),0)</f>
        <v>1</v>
      </c>
      <c r="S213" s="13">
        <f>IFERROR(SUM(T138:T155)/SUM(S138:S155),0)</f>
        <v>0.999999079580474</v>
      </c>
      <c r="T213" s="13">
        <f>IFERROR(SUM(U138:U154)/SUM(T138:T154),0)</f>
        <v>1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0</v>
      </c>
      <c r="AJ213" s="13">
        <f>IFERROR(SUM(AK138:AK138)/SUM(AJ138:AJ138),0)</f>
        <v>0</v>
      </c>
      <c r="AK213" s="13" t="s">
        <v>25</v>
      </c>
      <c r="AX213" s="6" t="s">
        <v>28</v>
      </c>
      <c r="AY213" s="13">
        <f>IFERROR(SUM(AZ138:AZ171)/SUM(AY138:AY171),0)</f>
        <v>1.26622327163294</v>
      </c>
      <c r="AZ213" s="13">
        <f>IFERROR(SUM(BA138:BA170)/SUM(AZ138:AZ170),0)</f>
        <v>1.0003869816515</v>
      </c>
      <c r="BA213" s="13">
        <f>IFERROR(SUM(BB138:BB169)/SUM(BA138:BA169),0)</f>
        <v>1.00651462600604</v>
      </c>
      <c r="BB213" s="13">
        <f>IFERROR(SUM(BC138:BC168)/SUM(BB138:BB168),0)</f>
        <v>0.999902711396501</v>
      </c>
      <c r="BC213" s="13">
        <f>IFERROR(SUM(BD138:BD167)/SUM(BC138:BC167),0)</f>
        <v>0.994593321634067</v>
      </c>
      <c r="BD213" s="13">
        <f>IFERROR(SUM(BE138:BE166)/SUM(BD138:BD166),0)</f>
        <v>0.997891674181272</v>
      </c>
      <c r="BE213" s="13">
        <f>IFERROR(SUM(BF138:BF165)/SUM(BE138:BE165),0)</f>
        <v>0.997262263519428</v>
      </c>
      <c r="BF213" s="13">
        <f>IFERROR(SUM(BG138:BG164)/SUM(BF138:BF164),0)</f>
        <v>0.99813226166075</v>
      </c>
      <c r="BG213" s="13">
        <f>IFERROR(SUM(BH138:BH163)/SUM(BG138:BG163),0)</f>
        <v>0.998613909404361</v>
      </c>
      <c r="BH213" s="13">
        <f>IFERROR(SUM(BI138:BI162)/SUM(BH138:BH162),0)</f>
        <v>0.999986315123465</v>
      </c>
      <c r="BI213" s="13">
        <f>IFERROR(SUM(BJ138:BJ161)/SUM(BI138:BI161),0)</f>
        <v>0.999987305587205</v>
      </c>
      <c r="BJ213" s="13">
        <f>IFERROR(SUM(BK138:BK160)/SUM(BJ138:BJ160),0)</f>
        <v>0.999936736404861</v>
      </c>
      <c r="BK213" s="13">
        <f>IFERROR(SUM(BL138:BL159)/SUM(BK138:BK159),0)</f>
        <v>1</v>
      </c>
      <c r="BL213" s="13">
        <f>IFERROR(SUM(BM138:BM158)/SUM(BL138:BL158),0)</f>
        <v>1</v>
      </c>
      <c r="BM213" s="13">
        <f>IFERROR(SUM(BN138:BN157)/SUM(BM138:BM157),0)</f>
        <v>1</v>
      </c>
      <c r="BN213" s="13">
        <f>IFERROR(SUM(BO138:BO156)/SUM(BN138:BN156),0)</f>
        <v>1</v>
      </c>
      <c r="BO213" s="13">
        <f>IFERROR(SUM(BP138:BP155)/SUM(BO138:BO155),0)</f>
        <v>0.9999985566938</v>
      </c>
      <c r="BP213" s="13">
        <f>IFERROR(SUM(BQ138:BQ154)/SUM(BP138:BP154),0)</f>
        <v>1</v>
      </c>
      <c r="BQ213" s="13">
        <f>IFERROR(SUM(BR138:BR153)/SUM(BQ138:BQ153),0)</f>
        <v>1</v>
      </c>
      <c r="BR213" s="13">
        <f>IFERROR(SUM(BS138:BS152)/SUM(BR138:BR152),0)</f>
        <v>1</v>
      </c>
      <c r="BS213" s="13">
        <f>IFERROR(SUM(BT138:BT151)/SUM(BS138:BS151),0)</f>
        <v>1</v>
      </c>
      <c r="BT213" s="13">
        <f>IFERROR(SUM(BU138:BU150)/SUM(BT138:BT150),0)</f>
        <v>1</v>
      </c>
      <c r="BU213" s="13">
        <f>IFERROR(SUM(BV138:BV149)/SUM(BU138:BU149),0)</f>
        <v>1</v>
      </c>
      <c r="BV213" s="13">
        <f>IFERROR(SUM(BW138:BW148)/SUM(BV138:BV148),0)</f>
        <v>1</v>
      </c>
      <c r="BW213" s="13">
        <f>IFERROR(SUM(BX138:BX147)/SUM(BW138:BW147),0)</f>
        <v>1</v>
      </c>
      <c r="BX213" s="13">
        <f>IFERROR(SUM(BY138:BY146)/SUM(BX138:BX146),0)</f>
        <v>1</v>
      </c>
      <c r="BY213" s="13">
        <f>IFERROR(SUM(BZ138:BZ145)/SUM(BY138:BY145),0)</f>
        <v>1</v>
      </c>
      <c r="BZ213" s="13">
        <f>IFERROR(SUM(CA138:CA144)/SUM(BZ138:BZ144),0)</f>
        <v>1</v>
      </c>
      <c r="CA213" s="13">
        <f>IFERROR(SUM(CB138:CB143)/SUM(CA138:CA143),0)</f>
        <v>1</v>
      </c>
      <c r="CB213" s="13">
        <f>IFERROR(SUM(CC138:CC142)/SUM(CB138:CB142),0)</f>
        <v>1</v>
      </c>
      <c r="CC213" s="13">
        <f>IFERROR(SUM(CD138:CD141)/SUM(CC138:CC141),0)</f>
        <v>1</v>
      </c>
      <c r="CD213" s="13">
        <f>IFERROR(SUM(CE138:CE140)/SUM(CD138:CD140),0)</f>
        <v>1</v>
      </c>
      <c r="CE213" s="13">
        <f>IFERROR(SUM(CF138:CF139)/SUM(CE138:CE139),0)</f>
        <v>0</v>
      </c>
      <c r="CF213" s="13">
        <f>IFERROR(SUM(CG138:CG138)/SUM(CF138:CF138),0)</f>
        <v>0</v>
      </c>
      <c r="CG213" s="13" t="s">
        <v>25</v>
      </c>
    </row>
    <row r="214" ht="15" customHeight="1" outlineLevel="1" spans="2:85">
      <c r="B214" s="6" t="s">
        <v>29</v>
      </c>
      <c r="C214" s="13">
        <f>IFERROR(SUM(D170:D171)/SUM(C170:C171),0)</f>
        <v>1.12864614401011</v>
      </c>
      <c r="D214" s="13">
        <f>IFERROR(SUM(E169:E170)/SUM(D169:D170),0)</f>
        <v>0.997676569886106</v>
      </c>
      <c r="E214" s="13">
        <f>IFERROR(SUM(F168:F169)/SUM(E168:E169),0)</f>
        <v>1</v>
      </c>
      <c r="F214" s="13">
        <f>IFERROR(SUM(G167:G168)/SUM(F167:F168),0)</f>
        <v>1</v>
      </c>
      <c r="G214" s="13">
        <f>IFERROR(SUM(H166:H167)/SUM(G166:G167),0)</f>
        <v>1</v>
      </c>
      <c r="H214" s="13">
        <f>IFERROR(SUM(I165:I166)/SUM(H165:H166),0)</f>
        <v>1</v>
      </c>
      <c r="I214" s="13">
        <f>IFERROR(SUM(J164:J165)/SUM(I164:I165),0)</f>
        <v>1.00000004393896</v>
      </c>
      <c r="J214" s="13">
        <f>IFERROR(SUM(K163:K164)/SUM(J163:J164),0)</f>
        <v>0.999948998522255</v>
      </c>
      <c r="K214" s="13">
        <f>IFERROR(SUM(L162:L163)/SUM(K162:K163),0)</f>
        <v>1</v>
      </c>
      <c r="L214" s="13">
        <f>IFERROR(SUM(M161:M162)/SUM(L161:L162),0)</f>
        <v>0.999964389505958</v>
      </c>
      <c r="M214" s="13">
        <f>IFERROR(SUM(N160:N161)/SUM(M160:M161),0)</f>
        <v>1</v>
      </c>
      <c r="N214" s="13">
        <f>IFERROR(SUM(O159:O160)/SUM(N159:N160),0)</f>
        <v>0.999832703321212</v>
      </c>
      <c r="O214" s="13">
        <f>IFERROR(SUM(P158:P159)/SUM(O158:O159),0)</f>
        <v>1</v>
      </c>
      <c r="P214" s="13">
        <f>IFERROR(SUM(Q157:Q158)/SUM(P157:P158),0)</f>
        <v>1</v>
      </c>
      <c r="Q214" s="13">
        <f>IFERROR(SUM(R156:R157)/SUM(Q156:Q157),0)</f>
        <v>1</v>
      </c>
      <c r="R214" s="13">
        <f>IFERROR(SUM(S155:S156)/SUM(R155:R156),0)</f>
        <v>1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0</v>
      </c>
      <c r="AJ214" s="13">
        <f>IFERROR(SUM(AK138:AK138)/SUM(AJ138:AJ138),0)</f>
        <v>0</v>
      </c>
      <c r="AK214" s="13" t="s">
        <v>25</v>
      </c>
      <c r="AX214" s="6" t="s">
        <v>29</v>
      </c>
      <c r="AY214" s="13">
        <f>IFERROR(SUM(AZ170:AZ171)/SUM(AY170:AY171),0)</f>
        <v>1.12832723627778</v>
      </c>
      <c r="AZ214" s="13">
        <f>IFERROR(SUM(BA169:BA170)/SUM(AZ169:AZ170),0)</f>
        <v>0.997810209129387</v>
      </c>
      <c r="BA214" s="13">
        <f>IFERROR(SUM(BB168:BB169)/SUM(BA168:BA169),0)</f>
        <v>1</v>
      </c>
      <c r="BB214" s="13">
        <f>IFERROR(SUM(BC167:BC168)/SUM(BB167:BB168),0)</f>
        <v>1</v>
      </c>
      <c r="BC214" s="13">
        <f>IFERROR(SUM(BD166:BD167)/SUM(BC166:BC167),0)</f>
        <v>1</v>
      </c>
      <c r="BD214" s="13">
        <f>IFERROR(SUM(BE165:BE166)/SUM(BD165:BD166),0)</f>
        <v>1</v>
      </c>
      <c r="BE214" s="13">
        <f>IFERROR(SUM(BF164:BF165)/SUM(BE164:BE165),0)</f>
        <v>1.00000004351968</v>
      </c>
      <c r="BF214" s="13">
        <f>IFERROR(SUM(BG163:BG164)/SUM(BF163:BF164),0)</f>
        <v>0.999949687020847</v>
      </c>
      <c r="BG214" s="13">
        <f>IFERROR(SUM(BH162:BH163)/SUM(BG162:BG163),0)</f>
        <v>0.999967109913624</v>
      </c>
      <c r="BH214" s="13">
        <f>IFERROR(SUM(BI161:BI162)/SUM(BH161:BH162),0)</f>
        <v>0.999946168460457</v>
      </c>
      <c r="BI214" s="13">
        <f>IFERROR(SUM(BJ160:BJ161)/SUM(BI160:BI161),0)</f>
        <v>1</v>
      </c>
      <c r="BJ214" s="13">
        <f>IFERROR(SUM(BK159:BK160)/SUM(BJ159:BJ160),0)</f>
        <v>0.999736201240347</v>
      </c>
      <c r="BK214" s="13">
        <f>IFERROR(SUM(BL158:BL159)/SUM(BK158:BK159),0)</f>
        <v>1</v>
      </c>
      <c r="BL214" s="13">
        <f>IFERROR(SUM(BM157:BM158)/SUM(BL157:BL158),0)</f>
        <v>1</v>
      </c>
      <c r="BM214" s="13">
        <f>IFERROR(SUM(BN156:BN157)/SUM(BM156:BM157),0)</f>
        <v>1</v>
      </c>
      <c r="BN214" s="13">
        <f>IFERROR(SUM(BO155:BO156)/SUM(BN155:BN156),0)</f>
        <v>1</v>
      </c>
      <c r="BO214" s="13">
        <f>IFERROR(SUM(BP154:BP155)/SUM(BO154:BO155),0)</f>
        <v>1</v>
      </c>
      <c r="BP214" s="13">
        <f>IFERROR(SUM(BQ153:BQ154)/SUM(BP153:BP154),0)</f>
        <v>1</v>
      </c>
      <c r="BQ214" s="13">
        <f>IFERROR(SUM(BR152:BR153)/SUM(BQ152:BQ153),0)</f>
        <v>1</v>
      </c>
      <c r="BR214" s="13">
        <f>IFERROR(SUM(BS151:BS152)/SUM(BR151:BR152),0)</f>
        <v>1</v>
      </c>
      <c r="BS214" s="13">
        <f>IFERROR(SUM(BT150:BT151)/SUM(BS150:BS151),0)</f>
        <v>1</v>
      </c>
      <c r="BT214" s="13">
        <f>IFERROR(SUM(BU149:BU150)/SUM(BT149:BT150),0)</f>
        <v>1</v>
      </c>
      <c r="BU214" s="13">
        <f>IFERROR(SUM(BV148:BV149)/SUM(BU148:BU149),0)</f>
        <v>1</v>
      </c>
      <c r="BV214" s="13">
        <f>IFERROR(SUM(BW147:BW148)/SUM(BV147:BV148),0)</f>
        <v>1</v>
      </c>
      <c r="BW214" s="13">
        <f>IFERROR(SUM(BX146:BX147)/SUM(BW146:BW147),0)</f>
        <v>1</v>
      </c>
      <c r="BX214" s="13">
        <f>IFERROR(SUM(BY145:BY146)/SUM(BX145:BX146),0)</f>
        <v>1</v>
      </c>
      <c r="BY214" s="13">
        <f>IFERROR(SUM(BZ144:BZ145)/SUM(BY144:BY145),0)</f>
        <v>1</v>
      </c>
      <c r="BZ214" s="13">
        <f>IFERROR(SUM(CA143:CA144)/SUM(BZ143:BZ144),0)</f>
        <v>1</v>
      </c>
      <c r="CA214" s="13">
        <f>IFERROR(SUM(CB142:CB143)/SUM(CA142:CA143),0)</f>
        <v>1</v>
      </c>
      <c r="CB214" s="13">
        <f>IFERROR(SUM(CC141:CC142)/SUM(CB141:CB142),0)</f>
        <v>1</v>
      </c>
      <c r="CC214" s="13">
        <f>IFERROR(SUM(CD140:CD141)/SUM(CC140:CC141),0)</f>
        <v>1</v>
      </c>
      <c r="CD214" s="13">
        <f>IFERROR(SUM(CE139:CE140)/SUM(CD139:CD140),0)</f>
        <v>1</v>
      </c>
      <c r="CE214" s="13">
        <f>IFERROR(SUM(CF138:CF139)/SUM(CE138:CE139),0)</f>
        <v>0</v>
      </c>
      <c r="CF214" s="13">
        <f>IFERROR(SUM(CG138:CG138)/SUM(CF138:CF138),0)</f>
        <v>0</v>
      </c>
      <c r="CG214" s="13" t="s">
        <v>25</v>
      </c>
    </row>
    <row r="215" ht="15" customHeight="1" outlineLevel="1" spans="2:85">
      <c r="B215" s="6" t="s">
        <v>30</v>
      </c>
      <c r="C215" s="13">
        <f>IFERROR(AVERAGE(C208:C210),0)</f>
        <v>1.18102805790449</v>
      </c>
      <c r="D215" s="13">
        <f>IFERROR(AVERAGE(D207:D209),0)</f>
        <v>0.998074005174664</v>
      </c>
      <c r="E215" s="13">
        <f>IFERROR(AVERAGE(E206:E208),0)</f>
        <v>0.999220891400029</v>
      </c>
      <c r="F215" s="13">
        <f>IFERROR(AVERAGE(F205:F207),0)</f>
        <v>1</v>
      </c>
      <c r="G215" s="13">
        <f>IFERROR(AVERAGE(G204:G206),0)</f>
        <v>1</v>
      </c>
      <c r="H215" s="13">
        <f>IFERROR(AVERAGE(H203:H205),0)</f>
        <v>1</v>
      </c>
      <c r="I215" s="13">
        <f>IFERROR(AVERAGE(I202:I204),0)</f>
        <v>0.999808886643818</v>
      </c>
      <c r="J215" s="13">
        <f>IFERROR(AVERAGE(J201:J203),0)</f>
        <v>0.999924031361819</v>
      </c>
      <c r="K215" s="13">
        <f>IFERROR(AVERAGE(K200:K202),0)</f>
        <v>0.999871528698359</v>
      </c>
      <c r="L215" s="13">
        <f>IFERROR(AVERAGE(L199:L201),0)</f>
        <v>0.999935871207879</v>
      </c>
      <c r="M215" s="13">
        <f>IFERROR(AVERAGE(M198:M200),0)</f>
        <v>0.999985152783851</v>
      </c>
      <c r="N215" s="13">
        <f>IFERROR(AVERAGE(N197:N199),0)</f>
        <v>0.999737308224387</v>
      </c>
      <c r="O215" s="13">
        <f>IFERROR(AVERAGE(O196:O198),0)</f>
        <v>1</v>
      </c>
      <c r="P215" s="13">
        <f>IFERROR(AVERAGE(P195:P197),0)</f>
        <v>1</v>
      </c>
      <c r="Q215" s="13">
        <f>IFERROR(AVERAGE(Q194:Q196),0)</f>
        <v>1</v>
      </c>
      <c r="R215" s="13">
        <f>IFERROR(AVERAGE(R193:R195),0)</f>
        <v>1</v>
      </c>
      <c r="S215" s="13">
        <f>IFERROR(AVERAGE(S192:S194),0)</f>
        <v>0.999996099346321</v>
      </c>
      <c r="T215" s="13">
        <f>IFERROR(AVERAGE(T191:T193),0)</f>
        <v>1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0.666666666666667</v>
      </c>
      <c r="AH215" s="13">
        <f>IFERROR(AVERAGE(AH177:AH179),0)</f>
        <v>0.333333333333333</v>
      </c>
      <c r="AI215" s="13">
        <f>IFERROR(AVERAGE(AI177:AI178),0)</f>
        <v>0</v>
      </c>
      <c r="AJ215" s="13">
        <f>IFERROR(AVERAGE(AJ177:AJ177),0)</f>
        <v>0</v>
      </c>
      <c r="AK215" s="13" t="s">
        <v>25</v>
      </c>
      <c r="AX215" s="6" t="s">
        <v>30</v>
      </c>
      <c r="AY215" s="13">
        <f>IFERROR(AVERAGE(AY208:AY210),0)</f>
        <v>1.18438689409403</v>
      </c>
      <c r="AZ215" s="13">
        <f>IFERROR(AVERAGE(AZ207:AZ209),0)</f>
        <v>0.998212786446686</v>
      </c>
      <c r="BA215" s="13">
        <f>IFERROR(AVERAGE(BA206:BA208),0)</f>
        <v>0.99924616272539</v>
      </c>
      <c r="BB215" s="13">
        <f>IFERROR(AVERAGE(BB205:BB207),0)</f>
        <v>1</v>
      </c>
      <c r="BC215" s="13">
        <f>IFERROR(AVERAGE(BC204:BC206),0)</f>
        <v>1</v>
      </c>
      <c r="BD215" s="13">
        <f>IFERROR(AVERAGE(BD203:BD205),0)</f>
        <v>1</v>
      </c>
      <c r="BE215" s="13">
        <f>IFERROR(AVERAGE(BE202:BE204),0)</f>
        <v>0.999697178806609</v>
      </c>
      <c r="BF215" s="13">
        <f>IFERROR(AVERAGE(BF201:BF203),0)</f>
        <v>0.999899176189273</v>
      </c>
      <c r="BG215" s="13">
        <f>IFERROR(AVERAGE(BG200:BG202),0)</f>
        <v>0.999790079942463</v>
      </c>
      <c r="BH215" s="13">
        <f>IFERROR(AVERAGE(BH199:BH201),0)</f>
        <v>0.999903038346265</v>
      </c>
      <c r="BI215" s="13">
        <f>IFERROR(AVERAGE(BI198:BI200),0)</f>
        <v>0.999976325014663</v>
      </c>
      <c r="BJ215" s="13">
        <f>IFERROR(AVERAGE(BJ197:BJ199),0)</f>
        <v>0.99960223505868</v>
      </c>
      <c r="BK215" s="13">
        <f>IFERROR(AVERAGE(BK196:BK198),0)</f>
        <v>1</v>
      </c>
      <c r="BL215" s="13">
        <f>IFERROR(AVERAGE(BL195:BL197),0)</f>
        <v>1</v>
      </c>
      <c r="BM215" s="13">
        <f>IFERROR(AVERAGE(BM194:BM196),0)</f>
        <v>1</v>
      </c>
      <c r="BN215" s="13">
        <f>IFERROR(AVERAGE(BN193:BN195),0)</f>
        <v>1</v>
      </c>
      <c r="BO215" s="13">
        <f>IFERROR(AVERAGE(BO192:BO194),0)</f>
        <v>0.999992204775679</v>
      </c>
      <c r="BP215" s="13">
        <f>IFERROR(AVERAGE(BP191:BP193),0)</f>
        <v>1</v>
      </c>
      <c r="BQ215" s="13">
        <f>IFERROR(AVERAGE(BQ190:BQ192),0)</f>
        <v>1</v>
      </c>
      <c r="BR215" s="13">
        <f>IFERROR(AVERAGE(BR189:BR191),0)</f>
        <v>1</v>
      </c>
      <c r="BS215" s="13">
        <f>IFERROR(AVERAGE(BS188:BS190),0)</f>
        <v>1</v>
      </c>
      <c r="BT215" s="13">
        <f>IFERROR(AVERAGE(BT187:BT189),0)</f>
        <v>1</v>
      </c>
      <c r="BU215" s="13">
        <f>IFERROR(AVERAGE(BU186:BU188),0)</f>
        <v>1</v>
      </c>
      <c r="BV215" s="13">
        <f>IFERROR(AVERAGE(BV185:BV187),0)</f>
        <v>1</v>
      </c>
      <c r="BW215" s="13">
        <f>IFERROR(AVERAGE(BW184:BW186),0)</f>
        <v>1</v>
      </c>
      <c r="BX215" s="13">
        <f>IFERROR(AVERAGE(BX183:BX185),0)</f>
        <v>1</v>
      </c>
      <c r="BY215" s="13">
        <f>IFERROR(AVERAGE(BY182:BY184),0)</f>
        <v>1</v>
      </c>
      <c r="BZ215" s="13">
        <f>IFERROR(AVERAGE(BZ181:BZ183),0)</f>
        <v>1</v>
      </c>
      <c r="CA215" s="13">
        <f>IFERROR(AVERAGE(CA180:CA182),0)</f>
        <v>1</v>
      </c>
      <c r="CB215" s="13">
        <f>IFERROR(AVERAGE(CB179:CB181),0)</f>
        <v>1</v>
      </c>
      <c r="CC215" s="13">
        <f>IFERROR(AVERAGE(CC178:CC180),0)</f>
        <v>0.666666666666667</v>
      </c>
      <c r="CD215" s="13">
        <f>IFERROR(AVERAGE(CD177:CD179),0)</f>
        <v>0.333333333333333</v>
      </c>
      <c r="CE215" s="13">
        <f>IFERROR(AVERAGE(CE177:CE178),0)</f>
        <v>0</v>
      </c>
      <c r="CF215" s="13">
        <f>IFERROR(AVERAGE(CF177:CF177),0)</f>
        <v>0</v>
      </c>
      <c r="CG215" s="13" t="s">
        <v>25</v>
      </c>
    </row>
    <row r="216" ht="15" customHeight="1" outlineLevel="1" spans="2:85">
      <c r="B216" s="6" t="s">
        <v>31</v>
      </c>
      <c r="C216" s="13">
        <f>IFERROR(SUM(D169:D171)/SUM(C169:C171),0)</f>
        <v>1.17875114987974</v>
      </c>
      <c r="D216" s="13">
        <f>IFERROR(SUM(E168:E170)/SUM(D168:D170),0)</f>
        <v>0.998065676167342</v>
      </c>
      <c r="E216" s="13">
        <f>IFERROR(SUM(F167:F169)/SUM(E167:E169),0)</f>
        <v>0.999224914353769</v>
      </c>
      <c r="F216" s="13">
        <f>IFERROR(SUM(G166:G168)/SUM(F166:F168),0)</f>
        <v>1</v>
      </c>
      <c r="G216" s="13">
        <f>IFERROR(SUM(H165:H167)/SUM(G165:G167),0)</f>
        <v>1</v>
      </c>
      <c r="H216" s="13">
        <f>IFERROR(SUM(I164:I166)/SUM(H164:H166),0)</f>
        <v>1</v>
      </c>
      <c r="I216" s="13">
        <f>IFERROR(SUM(J163:J165)/SUM(I163:I165),0)</f>
        <v>0.999782098982597</v>
      </c>
      <c r="J216" s="13">
        <f>IFERROR(SUM(K162:K164)/SUM(J162:J164),0)</f>
        <v>0.999927764881847</v>
      </c>
      <c r="K216" s="13">
        <f>IFERROR(SUM(L161:L163)/SUM(K161:K163),0)</f>
        <v>0.999876853895828</v>
      </c>
      <c r="L216" s="13">
        <f>IFERROR(SUM(M160:M162)/SUM(L160:L162),0)</f>
        <v>0.999924390296273</v>
      </c>
      <c r="M216" s="13">
        <f>IFERROR(SUM(N159:N161)/SUM(M159:M161),0)</f>
        <v>0.999970271093852</v>
      </c>
      <c r="N216" s="13">
        <f>IFERROR(SUM(O158:O160)/SUM(N158:N160),0)</f>
        <v>0.999863983028754</v>
      </c>
      <c r="O216" s="13">
        <f>IFERROR(SUM(P157:P159)/SUM(O157:O159),0)</f>
        <v>1</v>
      </c>
      <c r="P216" s="13">
        <f>IFERROR(SUM(Q156:Q158)/SUM(P156:P158),0)</f>
        <v>1</v>
      </c>
      <c r="Q216" s="13">
        <f>IFERROR(SUM(R155:R157)/SUM(Q155:Q157),0)</f>
        <v>1</v>
      </c>
      <c r="R216" s="13">
        <f>IFERROR(SUM(S154:S156)/SUM(R154:R156),0)</f>
        <v>1</v>
      </c>
      <c r="S216" s="13">
        <f>IFERROR(SUM(T153:T155)/SUM(S153:S155),0)</f>
        <v>0.999998336179275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0</v>
      </c>
      <c r="AJ216" s="13">
        <f>IFERROR(SUM(AK138:AK138)/SUM(AJ138:AJ138),0)</f>
        <v>0</v>
      </c>
      <c r="AK216" s="13" t="s">
        <v>25</v>
      </c>
      <c r="AX216" s="6" t="s">
        <v>31</v>
      </c>
      <c r="AY216" s="13">
        <f>IFERROR(SUM(AZ169:AZ171)/SUM(AY169:AY171),0)</f>
        <v>1.17995838215287</v>
      </c>
      <c r="AZ216" s="13">
        <f>IFERROR(SUM(BA168:BA170)/SUM(AZ168:AZ170),0)</f>
        <v>0.998209650994906</v>
      </c>
      <c r="BA216" s="13">
        <f>IFERROR(SUM(BB167:BB169)/SUM(BA167:BA169),0)</f>
        <v>0.999277002991239</v>
      </c>
      <c r="BB216" s="13">
        <f>IFERROR(SUM(BC166:BC168)/SUM(BB166:BB168),0)</f>
        <v>1</v>
      </c>
      <c r="BC216" s="13">
        <f>IFERROR(SUM(BD165:BD167)/SUM(BC165:BC167),0)</f>
        <v>1</v>
      </c>
      <c r="BD216" s="13">
        <f>IFERROR(SUM(BE164:BE166)/SUM(BD164:BD166),0)</f>
        <v>1</v>
      </c>
      <c r="BE216" s="13">
        <f>IFERROR(SUM(BF163:BF165)/SUM(BE163:BE165),0)</f>
        <v>0.999654697548055</v>
      </c>
      <c r="BF216" s="13">
        <f>IFERROR(SUM(BG162:BG164)/SUM(BF162:BF164),0)</f>
        <v>0.999910178670301</v>
      </c>
      <c r="BG216" s="13">
        <f>IFERROR(SUM(BH161:BH163)/SUM(BG161:BG163),0)</f>
        <v>0.999787660157106</v>
      </c>
      <c r="BH216" s="13">
        <f>IFERROR(SUM(BI160:BI162)/SUM(BH160:BH162),0)</f>
        <v>0.999885627264118</v>
      </c>
      <c r="BI216" s="13">
        <f>IFERROR(SUM(BJ159:BJ161)/SUM(BI159:BI161),0)</f>
        <v>0.999953450856784</v>
      </c>
      <c r="BJ216" s="13">
        <f>IFERROR(SUM(BK158:BK160)/SUM(BJ158:BJ160),0)</f>
        <v>0.999786594988981</v>
      </c>
      <c r="BK216" s="13">
        <f>IFERROR(SUM(BL157:BL159)/SUM(BK157:BK159),0)</f>
        <v>1</v>
      </c>
      <c r="BL216" s="13">
        <f>IFERROR(SUM(BM156:BM158)/SUM(BL156:BL158),0)</f>
        <v>1</v>
      </c>
      <c r="BM216" s="13">
        <f>IFERROR(SUM(BN155:BN157)/SUM(BM155:BM157),0)</f>
        <v>1</v>
      </c>
      <c r="BN216" s="13">
        <f>IFERROR(SUM(BO154:BO156)/SUM(BN154:BN156),0)</f>
        <v>1</v>
      </c>
      <c r="BO216" s="13">
        <f>IFERROR(SUM(BP153:BP155)/SUM(BO153:BO155),0)</f>
        <v>0.999996966125682</v>
      </c>
      <c r="BP216" s="13">
        <f>IFERROR(SUM(BQ152:BQ154)/SUM(BP152:BP154),0)</f>
        <v>1</v>
      </c>
      <c r="BQ216" s="13">
        <f>IFERROR(SUM(BR151:BR153)/SUM(BQ151:BQ153),0)</f>
        <v>1</v>
      </c>
      <c r="BR216" s="13">
        <f>IFERROR(SUM(BS150:BS152)/SUM(BR150:BR152),0)</f>
        <v>1</v>
      </c>
      <c r="BS216" s="13">
        <f>IFERROR(SUM(BT149:BT151)/SUM(BS149:BS151),0)</f>
        <v>1</v>
      </c>
      <c r="BT216" s="13">
        <f>IFERROR(SUM(BU148:BU150)/SUM(BT148:BT150),0)</f>
        <v>1</v>
      </c>
      <c r="BU216" s="13">
        <f>IFERROR(SUM(BV147:BV149)/SUM(BU147:BU149),0)</f>
        <v>1</v>
      </c>
      <c r="BV216" s="13">
        <f>IFERROR(SUM(BW146:BW148)/SUM(BV146:BV148),0)</f>
        <v>1</v>
      </c>
      <c r="BW216" s="13">
        <f>IFERROR(SUM(BX145:BX147)/SUM(BW145:BW147),0)</f>
        <v>1</v>
      </c>
      <c r="BX216" s="13">
        <f>IFERROR(SUM(BY144:BY146)/SUM(BX144:BX146),0)</f>
        <v>1</v>
      </c>
      <c r="BY216" s="13">
        <f>IFERROR(SUM(BZ143:BZ145)/SUM(BY143:BY145),0)</f>
        <v>1</v>
      </c>
      <c r="BZ216" s="13">
        <f>IFERROR(SUM(CA142:CA144)/SUM(BZ142:BZ144),0)</f>
        <v>1</v>
      </c>
      <c r="CA216" s="13">
        <f>IFERROR(SUM(CB141:CB143)/SUM(CA141:CA143),0)</f>
        <v>1</v>
      </c>
      <c r="CB216" s="13">
        <f>IFERROR(SUM(CC140:CC142)/SUM(CB140:CB142),0)</f>
        <v>1</v>
      </c>
      <c r="CC216" s="13">
        <f>IFERROR(SUM(CD139:CD141)/SUM(CC139:CC141),0)</f>
        <v>1</v>
      </c>
      <c r="CD216" s="13">
        <f>IFERROR(SUM(CE138:CE140)/SUM(CD138:CD140),0)</f>
        <v>1</v>
      </c>
      <c r="CE216" s="13">
        <f>IFERROR(SUM(CF138:CF139)/SUM(CE138:CE139),0)</f>
        <v>0</v>
      </c>
      <c r="CF216" s="13">
        <f>IFERROR(SUM(CG138:CG138)/SUM(CF138:CF138),0)</f>
        <v>0</v>
      </c>
      <c r="CG216" s="13" t="s">
        <v>25</v>
      </c>
    </row>
    <row r="217" ht="15" customHeight="1" outlineLevel="1" spans="2:85">
      <c r="B217" s="6" t="s">
        <v>32</v>
      </c>
      <c r="C217" s="13">
        <f>IFERROR(SUM(D168:D171)/SUM(C168:C171),0)</f>
        <v>1.15136265778403</v>
      </c>
      <c r="D217" s="13">
        <f>IFERROR(SUM(E167:E170)/SUM(D167:D170),0)</f>
        <v>0.99831586376573</v>
      </c>
      <c r="E217" s="13">
        <f>IFERROR(SUM(F166:F169)/SUM(E166:E169),0)</f>
        <v>0.999231076550641</v>
      </c>
      <c r="F217" s="13">
        <f>IFERROR(SUM(G165:G168)/SUM(F165:F168),0)</f>
        <v>1</v>
      </c>
      <c r="G217" s="13">
        <f>IFERROR(SUM(H164:H167)/SUM(G164:G167),0)</f>
        <v>1</v>
      </c>
      <c r="H217" s="13">
        <f>IFERROR(SUM(I163:I166)/SUM(H163:H166),0)</f>
        <v>1</v>
      </c>
      <c r="I217" s="13">
        <f>IFERROR(SUM(J162:J165)/SUM(I162:I165),0)</f>
        <v>0.999814953260575</v>
      </c>
      <c r="J217" s="13">
        <f>IFERROR(SUM(K161:K164)/SUM(J161:J164),0)</f>
        <v>0.999945725955226</v>
      </c>
      <c r="K217" s="13">
        <f>IFERROR(SUM(L160:L163)/SUM(K160:K163),0)</f>
        <v>0.999910520459225</v>
      </c>
      <c r="L217" s="13">
        <f>IFERROR(SUM(M159:M162)/SUM(L159:L162),0)</f>
        <v>0.999970115101972</v>
      </c>
      <c r="M217" s="13">
        <f>IFERROR(SUM(N158:N161)/SUM(M158:M161),0)</f>
        <v>0.999975119069798</v>
      </c>
      <c r="N217" s="13">
        <f>IFERROR(SUM(O157:O160)/SUM(N157:N160),0)</f>
        <v>0.999894909666607</v>
      </c>
      <c r="O217" s="13">
        <f>IFERROR(SUM(P156:P159)/SUM(O156:O159),0)</f>
        <v>1</v>
      </c>
      <c r="P217" s="13">
        <f>IFERROR(SUM(Q155:Q158)/SUM(P155:P158),0)</f>
        <v>1</v>
      </c>
      <c r="Q217" s="13">
        <f>IFERROR(SUM(R154:R157)/SUM(Q154:Q157),0)</f>
        <v>1</v>
      </c>
      <c r="R217" s="13">
        <f>IFERROR(SUM(S153:S156)/SUM(R153:R156),0)</f>
        <v>1</v>
      </c>
      <c r="S217" s="13">
        <f>IFERROR(SUM(T152:T155)/SUM(S152:S155),0)</f>
        <v>0.999998537366053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0</v>
      </c>
      <c r="AJ217" s="13">
        <f>IFERROR(SUM(AK138:AK138)/SUM(AJ138:AJ138),0)</f>
        <v>0</v>
      </c>
      <c r="AK217" s="13" t="s">
        <v>25</v>
      </c>
      <c r="AX217" s="6" t="s">
        <v>32</v>
      </c>
      <c r="AY217" s="13">
        <f>IFERROR(SUM(AZ168:AZ171)/SUM(AY168:AY171),0)</f>
        <v>1.15167958051825</v>
      </c>
      <c r="AZ217" s="13">
        <f>IFERROR(SUM(BA167:BA170)/SUM(AZ167:AZ170),0)</f>
        <v>0.99884973575277</v>
      </c>
      <c r="BA217" s="13">
        <f>IFERROR(SUM(BB166:BB169)/SUM(BA166:BA169),0)</f>
        <v>0.999345891535113</v>
      </c>
      <c r="BB217" s="13">
        <f>IFERROR(SUM(BC165:BC168)/SUM(BB165:BB168),0)</f>
        <v>1.00023279540151</v>
      </c>
      <c r="BC217" s="13">
        <f>IFERROR(SUM(BD164:BD167)/SUM(BC164:BC167),0)</f>
        <v>1</v>
      </c>
      <c r="BD217" s="13">
        <f>IFERROR(SUM(BE163:BE166)/SUM(BD163:BD166),0)</f>
        <v>1</v>
      </c>
      <c r="BE217" s="13">
        <f>IFERROR(SUM(BF162:BF165)/SUM(BE162:BE165),0)</f>
        <v>0.999708686253939</v>
      </c>
      <c r="BF217" s="13">
        <f>IFERROR(SUM(BG161:BG164)/SUM(BF161:BF164),0)</f>
        <v>0.99993315313275</v>
      </c>
      <c r="BG217" s="13">
        <f>IFERROR(SUM(BH160:BH163)/SUM(BG160:BG163),0)</f>
        <v>0.999846558543249</v>
      </c>
      <c r="BH217" s="13">
        <f>IFERROR(SUM(BI159:BI162)/SUM(BH159:BH162),0)</f>
        <v>0.999953344680659</v>
      </c>
      <c r="BI217" s="13">
        <f>IFERROR(SUM(BJ158:BJ161)/SUM(BI158:BI161),0)</f>
        <v>0.999961166152051</v>
      </c>
      <c r="BJ217" s="13">
        <f>IFERROR(SUM(BK157:BK160)/SUM(BJ157:BJ160),0)</f>
        <v>0.999836228195575</v>
      </c>
      <c r="BK217" s="13">
        <f>IFERROR(SUM(BL156:BL159)/SUM(BK156:BK159),0)</f>
        <v>1</v>
      </c>
      <c r="BL217" s="13">
        <f>IFERROR(SUM(BM155:BM158)/SUM(BL155:BL158),0)</f>
        <v>1</v>
      </c>
      <c r="BM217" s="13">
        <f>IFERROR(SUM(BN154:BN157)/SUM(BM154:BM157),0)</f>
        <v>1</v>
      </c>
      <c r="BN217" s="13">
        <f>IFERROR(SUM(BO153:BO156)/SUM(BN153:BN156),0)</f>
        <v>1</v>
      </c>
      <c r="BO217" s="13">
        <f>IFERROR(SUM(BP152:BP155)/SUM(BO152:BO155),0)</f>
        <v>0.999997289595088</v>
      </c>
      <c r="BP217" s="13">
        <f>IFERROR(SUM(BQ151:BQ154)/SUM(BP151:BP154),0)</f>
        <v>1</v>
      </c>
      <c r="BQ217" s="13">
        <f>IFERROR(SUM(BR150:BR153)/SUM(BQ150:BQ153),0)</f>
        <v>1</v>
      </c>
      <c r="BR217" s="13">
        <f>IFERROR(SUM(BS149:BS152)/SUM(BR149:BR152),0)</f>
        <v>1</v>
      </c>
      <c r="BS217" s="13">
        <f>IFERROR(SUM(BT148:BT151)/SUM(BS148:BS151),0)</f>
        <v>1</v>
      </c>
      <c r="BT217" s="13">
        <f>IFERROR(SUM(BU147:BU150)/SUM(BT147:BT150),0)</f>
        <v>1</v>
      </c>
      <c r="BU217" s="13">
        <f>IFERROR(SUM(BV146:BV149)/SUM(BU146:BU149),0)</f>
        <v>1</v>
      </c>
      <c r="BV217" s="13">
        <f>IFERROR(SUM(BW145:BW148)/SUM(BV145:BV148),0)</f>
        <v>1</v>
      </c>
      <c r="BW217" s="13">
        <f>IFERROR(SUM(BX144:BX147)/SUM(BW144:BW147),0)</f>
        <v>1</v>
      </c>
      <c r="BX217" s="13">
        <f>IFERROR(SUM(BY143:BY146)/SUM(BX143:BX146),0)</f>
        <v>1</v>
      </c>
      <c r="BY217" s="13">
        <f>IFERROR(SUM(BZ142:BZ145)/SUM(BY142:BY145),0)</f>
        <v>1</v>
      </c>
      <c r="BZ217" s="13">
        <f>IFERROR(SUM(CA141:CA144)/SUM(BZ141:BZ144),0)</f>
        <v>1</v>
      </c>
      <c r="CA217" s="13">
        <f>IFERROR(SUM(CB140:CB143)/SUM(CA140:CA143),0)</f>
        <v>1</v>
      </c>
      <c r="CB217" s="13">
        <f>IFERROR(SUM(CC139:CC142)/SUM(CB139:CB142),0)</f>
        <v>1</v>
      </c>
      <c r="CC217" s="13">
        <f>IFERROR(SUM(CD138:CD141)/SUM(CC138:CC141),0)</f>
        <v>1</v>
      </c>
      <c r="CD217" s="13">
        <f>IFERROR(SUM(CE138:CE140)/SUM(CD138:CD140),0)</f>
        <v>1</v>
      </c>
      <c r="CE217" s="13">
        <f>IFERROR(SUM(CF138:CF139)/SUM(CE138:CE139),0)</f>
        <v>0</v>
      </c>
      <c r="CF217" s="13">
        <f>IFERROR(SUM(CG138:CG138)/SUM(CF138:CF138),0)</f>
        <v>0</v>
      </c>
      <c r="CG217" s="13" t="s">
        <v>25</v>
      </c>
    </row>
    <row r="218" ht="15" customHeight="1" outlineLevel="1" spans="2:85">
      <c r="B218" s="6" t="s">
        <v>33</v>
      </c>
      <c r="C218" s="13">
        <f>IFERROR(SUM(D167:D171)/SUM(C167:C171),0)</f>
        <v>1.1987126042714</v>
      </c>
      <c r="D218" s="13">
        <f>IFERROR(SUM(E166:E170)/SUM(D166:D170),0)</f>
        <v>0.997204452003716</v>
      </c>
      <c r="E218" s="13">
        <f>IFERROR(SUM(F165:F169)/SUM(E165:E169),0)</f>
        <v>0.999092679150043</v>
      </c>
      <c r="F218" s="13">
        <f>IFERROR(SUM(G164:G168)/SUM(F164:F168),0)</f>
        <v>0.999840211912689</v>
      </c>
      <c r="G218" s="13">
        <f>IFERROR(SUM(H163:H167)/SUM(G163:G167),0)</f>
        <v>0.999982346872537</v>
      </c>
      <c r="H218" s="13">
        <f>IFERROR(SUM(I162:I166)/SUM(H162:H166),0)</f>
        <v>1</v>
      </c>
      <c r="I218" s="13">
        <f>IFERROR(SUM(J161:J165)/SUM(I161:I165),0)</f>
        <v>0.998198059911411</v>
      </c>
      <c r="J218" s="13">
        <f>IFERROR(SUM(K160:K164)/SUM(J160:J164),0)</f>
        <v>1.00033267008535</v>
      </c>
      <c r="K218" s="13">
        <f>IFERROR(SUM(L159:L163)/SUM(K159:K163),0)</f>
        <v>0.999955579026734</v>
      </c>
      <c r="L218" s="13">
        <f>IFERROR(SUM(M158:M162)/SUM(L158:L162),0)</f>
        <v>0.999974599444221</v>
      </c>
      <c r="M218" s="13">
        <f>IFERROR(SUM(N157:N161)/SUM(M157:M161),0)</f>
        <v>0.999980200913036</v>
      </c>
      <c r="N218" s="13">
        <f>IFERROR(SUM(O156:O160)/SUM(N156:N160),0)</f>
        <v>0.999909383100774</v>
      </c>
      <c r="O218" s="13">
        <f>IFERROR(SUM(P155:P159)/SUM(O155:O159),0)</f>
        <v>1</v>
      </c>
      <c r="P218" s="13">
        <f>IFERROR(SUM(Q154:Q158)/SUM(P154:P158),0)</f>
        <v>1</v>
      </c>
      <c r="Q218" s="13">
        <f>IFERROR(SUM(R153:R157)/SUM(Q153:Q157),0)</f>
        <v>1</v>
      </c>
      <c r="R218" s="13">
        <f>IFERROR(SUM(S152:S156)/SUM(R152:R156),0)</f>
        <v>1</v>
      </c>
      <c r="S218" s="13">
        <f>IFERROR(SUM(T151:T155)/SUM(S151:S155),0)</f>
        <v>0.999998854097292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0</v>
      </c>
      <c r="AJ218" s="13">
        <f>IFERROR(SUM(AK138:AK138)/SUM(AJ138:AJ138),0)</f>
        <v>0</v>
      </c>
      <c r="AK218" s="13" t="s">
        <v>25</v>
      </c>
      <c r="AX218" s="6" t="s">
        <v>33</v>
      </c>
      <c r="AY218" s="13">
        <f>IFERROR(SUM(AZ167:AZ171)/SUM(AY167:AY171),0)</f>
        <v>1.20237675663673</v>
      </c>
      <c r="AZ218" s="13">
        <f>IFERROR(SUM(BA166:BA170)/SUM(AZ166:AZ170),0)</f>
        <v>0.998164547549513</v>
      </c>
      <c r="BA218" s="13">
        <f>IFERROR(SUM(BB165:BB169)/SUM(BA165:BA169),0)</f>
        <v>0.999705477846415</v>
      </c>
      <c r="BB218" s="13">
        <f>IFERROR(SUM(BC164:BC168)/SUM(BB164:BB168),0)</f>
        <v>1.00005099338245</v>
      </c>
      <c r="BC218" s="13">
        <f>IFERROR(SUM(BD163:BD167)/SUM(BC163:BC167),0)</f>
        <v>0.99997217713913</v>
      </c>
      <c r="BD218" s="13">
        <f>IFERROR(SUM(BE162:BE166)/SUM(BD162:BD166),0)</f>
        <v>1</v>
      </c>
      <c r="BE218" s="13">
        <f>IFERROR(SUM(BF161:BF165)/SUM(BE161:BE165),0)</f>
        <v>0.997188796292069</v>
      </c>
      <c r="BF218" s="13">
        <f>IFERROR(SUM(BG160:BG164)/SUM(BF160:BF164),0)</f>
        <v>1.00052635718953</v>
      </c>
      <c r="BG218" s="13">
        <f>IFERROR(SUM(BH159:BH163)/SUM(BG159:BG163),0)</f>
        <v>0.999922395178276</v>
      </c>
      <c r="BH218" s="13">
        <f>IFERROR(SUM(BI158:BI162)/SUM(BH158:BH162),0)</f>
        <v>0.999960444206988</v>
      </c>
      <c r="BI218" s="13">
        <f>IFERROR(SUM(BJ157:BJ161)/SUM(BI157:BI161),0)</f>
        <v>0.999969251431655</v>
      </c>
      <c r="BJ218" s="13">
        <f>IFERROR(SUM(BK156:BK160)/SUM(BJ156:BJ160),0)</f>
        <v>0.999858391937058</v>
      </c>
      <c r="BK218" s="13">
        <f>IFERROR(SUM(BL155:BL159)/SUM(BK155:BK159),0)</f>
        <v>1</v>
      </c>
      <c r="BL218" s="13">
        <f>IFERROR(SUM(BM154:BM158)/SUM(BL154:BL158),0)</f>
        <v>1</v>
      </c>
      <c r="BM218" s="13">
        <f>IFERROR(SUM(BN153:BN157)/SUM(BM153:BM157),0)</f>
        <v>1</v>
      </c>
      <c r="BN218" s="13">
        <f>IFERROR(SUM(BO152:BO156)/SUM(BN152:BN156),0)</f>
        <v>1</v>
      </c>
      <c r="BO218" s="13">
        <f>IFERROR(SUM(BP151:BP155)/SUM(BO151:BO155),0)</f>
        <v>0.999998060844915</v>
      </c>
      <c r="BP218" s="13">
        <f>IFERROR(SUM(BQ150:BQ154)/SUM(BP150:BP154),0)</f>
        <v>1</v>
      </c>
      <c r="BQ218" s="13">
        <f>IFERROR(SUM(BR149:BR153)/SUM(BQ149:BQ153),0)</f>
        <v>1</v>
      </c>
      <c r="BR218" s="13">
        <f>IFERROR(SUM(BS148:BS152)/SUM(BR148:BR152),0)</f>
        <v>1</v>
      </c>
      <c r="BS218" s="13">
        <f>IFERROR(SUM(BT147:BT151)/SUM(BS147:BS151),0)</f>
        <v>1</v>
      </c>
      <c r="BT218" s="13">
        <f>IFERROR(SUM(BU146:BU150)/SUM(BT146:BT150),0)</f>
        <v>1</v>
      </c>
      <c r="BU218" s="13">
        <f>IFERROR(SUM(BV145:BV149)/SUM(BU145:BU149),0)</f>
        <v>1</v>
      </c>
      <c r="BV218" s="13">
        <f>IFERROR(SUM(BW144:BW148)/SUM(BV144:BV148),0)</f>
        <v>1</v>
      </c>
      <c r="BW218" s="13">
        <f>IFERROR(SUM(BX143:BX147)/SUM(BW143:BW147),0)</f>
        <v>1</v>
      </c>
      <c r="BX218" s="13">
        <f>IFERROR(SUM(BY142:BY146)/SUM(BX142:BX146),0)</f>
        <v>1</v>
      </c>
      <c r="BY218" s="13">
        <f>IFERROR(SUM(BZ141:BZ145)/SUM(BY141:BY145),0)</f>
        <v>1</v>
      </c>
      <c r="BZ218" s="13">
        <f>IFERROR(SUM(CA140:CA144)/SUM(BZ140:BZ144),0)</f>
        <v>1</v>
      </c>
      <c r="CA218" s="13">
        <f>IFERROR(SUM(CB139:CB143)/SUM(CA139:CA143),0)</f>
        <v>1</v>
      </c>
      <c r="CB218" s="13">
        <f>IFERROR(SUM(CC138:CC142)/SUM(CB138:CB142),0)</f>
        <v>1</v>
      </c>
      <c r="CC218" s="13">
        <f>IFERROR(SUM(CD138:CD141)/SUM(CC138:CC141),0)</f>
        <v>1</v>
      </c>
      <c r="CD218" s="13">
        <f>IFERROR(SUM(CE138:CE140)/SUM(CD138:CD140),0)</f>
        <v>1</v>
      </c>
      <c r="CE218" s="13">
        <f>IFERROR(SUM(CF138:CF139)/SUM(CE138:CE139),0)</f>
        <v>0</v>
      </c>
      <c r="CF218" s="13">
        <f>IFERROR(SUM(CG138:CG138)/SUM(CF138:CF138),0)</f>
        <v>0</v>
      </c>
      <c r="CG218" s="13" t="s">
        <v>25</v>
      </c>
    </row>
    <row r="219" ht="15" customHeight="1" outlineLevel="1" spans="2:85">
      <c r="B219" s="6" t="s">
        <v>34</v>
      </c>
      <c r="C219" s="13">
        <f>IFERROR(SUM(D166:D171)/SUM(C166:C171),0)</f>
        <v>1.20516460134697</v>
      </c>
      <c r="D219" s="13">
        <f>IFERROR(SUM(E165:E170)/SUM(D165:D170),0)</f>
        <v>1.01258912635654</v>
      </c>
      <c r="E219" s="13">
        <f>IFERROR(SUM(F164:F169)/SUM(E164:E169),0)</f>
        <v>0.999182632921924</v>
      </c>
      <c r="F219" s="13">
        <f>IFERROR(SUM(G163:G168)/SUM(F163:F168),0)</f>
        <v>0.999867551539104</v>
      </c>
      <c r="G219" s="13">
        <f>IFERROR(SUM(H162:H167)/SUM(G162:G167),0)</f>
        <v>0.999755075593844</v>
      </c>
      <c r="H219" s="13">
        <f>IFERROR(SUM(I161:I166)/SUM(H161:H166),0)</f>
        <v>1</v>
      </c>
      <c r="I219" s="13">
        <f>IFERROR(SUM(J160:J165)/SUM(I160:I165),0)</f>
        <v>0.998514957463698</v>
      </c>
      <c r="J219" s="13">
        <f>IFERROR(SUM(K159:K164)/SUM(J159:J164),0)</f>
        <v>1.00018073621557</v>
      </c>
      <c r="K219" s="13">
        <f>IFERROR(SUM(L158:L163)/SUM(K158:K163),0)</f>
        <v>0.99990039759904</v>
      </c>
      <c r="L219" s="13">
        <f>IFERROR(SUM(M157:M162)/SUM(L157:L162),0)</f>
        <v>0.999979452366698</v>
      </c>
      <c r="M219" s="13">
        <f>IFERROR(SUM(N156:N161)/SUM(M156:M161),0)</f>
        <v>0.999982685165753</v>
      </c>
      <c r="N219" s="13">
        <f>IFERROR(SUM(O155:O160)/SUM(N155:N160),0)</f>
        <v>0.999933745086178</v>
      </c>
      <c r="O219" s="13">
        <f>IFERROR(SUM(P154:P159)/SUM(O154:O159),0)</f>
        <v>1</v>
      </c>
      <c r="P219" s="13">
        <f>IFERROR(SUM(Q153:Q158)/SUM(P153:P158),0)</f>
        <v>1</v>
      </c>
      <c r="Q219" s="13">
        <f>IFERROR(SUM(R152:R157)/SUM(Q152:Q157),0)</f>
        <v>1</v>
      </c>
      <c r="R219" s="13">
        <f>IFERROR(SUM(S151:S156)/SUM(R151:R156),0)</f>
        <v>1</v>
      </c>
      <c r="S219" s="13">
        <f>IFERROR(SUM(T150:T155)/SUM(S150:S155),0)</f>
        <v>0.999998948919962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0</v>
      </c>
      <c r="AJ219" s="13">
        <f>IFERROR(SUM(AK138:AK138)/SUM(AJ138:AJ138),0)</f>
        <v>0</v>
      </c>
      <c r="AK219" s="13" t="s">
        <v>25</v>
      </c>
      <c r="AX219" s="6" t="s">
        <v>34</v>
      </c>
      <c r="AY219" s="13">
        <f>IFERROR(SUM(AZ166:AZ171)/SUM(AY166:AY171),0)</f>
        <v>1.20803864603838</v>
      </c>
      <c r="AZ219" s="13">
        <f>IFERROR(SUM(BA165:BA170)/SUM(AZ165:AZ170),0)</f>
        <v>1.01255698671704</v>
      </c>
      <c r="BA219" s="13">
        <f>IFERROR(SUM(BB164:BB169)/SUM(BA164:BA169),0)</f>
        <v>0.999733914266319</v>
      </c>
      <c r="BB219" s="13">
        <f>IFERROR(SUM(BC163:BC168)/SUM(BB163:BB168),0)</f>
        <v>1.00004250962244</v>
      </c>
      <c r="BC219" s="13">
        <f>IFERROR(SUM(BD162:BD167)/SUM(BC162:BC167),0)</f>
        <v>0.999750124226603</v>
      </c>
      <c r="BD219" s="13">
        <f>IFERROR(SUM(BE161:BE166)/SUM(BD161:BD166),0)</f>
        <v>1</v>
      </c>
      <c r="BE219" s="13">
        <f>IFERROR(SUM(BF160:BF165)/SUM(BE160:BE165),0)</f>
        <v>0.99769514603344</v>
      </c>
      <c r="BF219" s="13">
        <f>IFERROR(SUM(BG159:BG164)/SUM(BF159:BF164),0)</f>
        <v>1.00029031896291</v>
      </c>
      <c r="BG219" s="13">
        <f>IFERROR(SUM(BH158:BH163)/SUM(BG158:BG163),0)</f>
        <v>0.999837474592947</v>
      </c>
      <c r="BH219" s="13">
        <f>IFERROR(SUM(BI157:BI162)/SUM(BH157:BH162),0)</f>
        <v>0.999968136430819</v>
      </c>
      <c r="BI219" s="13">
        <f>IFERROR(SUM(BJ156:BJ161)/SUM(BI156:BI161),0)</f>
        <v>0.999973030195783</v>
      </c>
      <c r="BJ219" s="13">
        <f>IFERROR(SUM(BK155:BK160)/SUM(BJ155:BJ160),0)</f>
        <v>0.999899629287389</v>
      </c>
      <c r="BK219" s="13">
        <f>IFERROR(SUM(BL154:BL159)/SUM(BK154:BK159),0)</f>
        <v>1</v>
      </c>
      <c r="BL219" s="13">
        <f>IFERROR(SUM(BM153:BM158)/SUM(BL153:BL158),0)</f>
        <v>1</v>
      </c>
      <c r="BM219" s="13">
        <f>IFERROR(SUM(BN152:BN157)/SUM(BM152:BM157),0)</f>
        <v>1</v>
      </c>
      <c r="BN219" s="13">
        <f>IFERROR(SUM(BO151:BO156)/SUM(BN151:BN156),0)</f>
        <v>1</v>
      </c>
      <c r="BO219" s="13">
        <f>IFERROR(SUM(BP150:BP155)/SUM(BO150:BO155),0)</f>
        <v>0.999998250153632</v>
      </c>
      <c r="BP219" s="13">
        <f>IFERROR(SUM(BQ149:BQ154)/SUM(BP149:BP154),0)</f>
        <v>1</v>
      </c>
      <c r="BQ219" s="13">
        <f>IFERROR(SUM(BR148:BR153)/SUM(BQ148:BQ153),0)</f>
        <v>1</v>
      </c>
      <c r="BR219" s="13">
        <f>IFERROR(SUM(BS147:BS152)/SUM(BR147:BR152),0)</f>
        <v>1</v>
      </c>
      <c r="BS219" s="13">
        <f>IFERROR(SUM(BT146:BT151)/SUM(BS146:BS151),0)</f>
        <v>1</v>
      </c>
      <c r="BT219" s="13">
        <f>IFERROR(SUM(BU145:BU150)/SUM(BT145:BT150),0)</f>
        <v>1</v>
      </c>
      <c r="BU219" s="13">
        <f>IFERROR(SUM(BV144:BV149)/SUM(BU144:BU149),0)</f>
        <v>1</v>
      </c>
      <c r="BV219" s="13">
        <f>IFERROR(SUM(BW143:BW148)/SUM(BV143:BV148),0)</f>
        <v>1</v>
      </c>
      <c r="BW219" s="13">
        <f>IFERROR(SUM(BX142:BX147)/SUM(BW142:BW147),0)</f>
        <v>1</v>
      </c>
      <c r="BX219" s="13">
        <f>IFERROR(SUM(BY141:BY146)/SUM(BX141:BX146),0)</f>
        <v>1</v>
      </c>
      <c r="BY219" s="13">
        <f>IFERROR(SUM(BZ140:BZ145)/SUM(BY140:BY145),0)</f>
        <v>1</v>
      </c>
      <c r="BZ219" s="13">
        <f>IFERROR(SUM(CA139:CA144)/SUM(BZ139:BZ144),0)</f>
        <v>1</v>
      </c>
      <c r="CA219" s="13">
        <f>IFERROR(SUM(CB138:CB143)/SUM(CA138:CA143),0)</f>
        <v>1</v>
      </c>
      <c r="CB219" s="13">
        <f>IFERROR(SUM(CC138:CC142)/SUM(CB138:CB142),0)</f>
        <v>1</v>
      </c>
      <c r="CC219" s="13">
        <f>IFERROR(SUM(CD138:CD141)/SUM(CC138:CC141),0)</f>
        <v>1</v>
      </c>
      <c r="CD219" s="13">
        <f>IFERROR(SUM(CE138:CE140)/SUM(CD138:CD140),0)</f>
        <v>1</v>
      </c>
      <c r="CE219" s="13">
        <f>IFERROR(SUM(CF138:CF139)/SUM(CE138:CE139),0)</f>
        <v>0</v>
      </c>
      <c r="CF219" s="13">
        <f>IFERROR(SUM(CG138:CG138)/SUM(CF138:CF138),0)</f>
        <v>0</v>
      </c>
      <c r="CG219" s="13" t="s">
        <v>25</v>
      </c>
    </row>
    <row r="220" ht="15" customHeight="1" outlineLevel="1" spans="2:117">
      <c r="B220" s="15" t="s">
        <v>35</v>
      </c>
      <c r="C220" s="16">
        <v>1.05</v>
      </c>
      <c r="D220" s="16">
        <v>1.003</v>
      </c>
      <c r="E220" s="16">
        <v>1.001</v>
      </c>
      <c r="F220" s="16">
        <f>F213</f>
        <v>1.00034156451289</v>
      </c>
      <c r="G220" s="16">
        <v>1.003</v>
      </c>
      <c r="H220" s="16">
        <v>1.009</v>
      </c>
      <c r="I220" s="16">
        <v>1.0002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X220" s="15" t="s">
        <v>35</v>
      </c>
      <c r="AY220" s="16">
        <v>1.009</v>
      </c>
      <c r="AZ220" s="16">
        <v>1.002</v>
      </c>
      <c r="BA220" s="16">
        <v>1.002</v>
      </c>
      <c r="BB220" s="16">
        <v>1.01594245679876</v>
      </c>
      <c r="BC220" s="16">
        <v>1.00732489633928</v>
      </c>
      <c r="BD220" s="16">
        <v>1.00055923982418</v>
      </c>
      <c r="BE220" s="16">
        <v>1.0002</v>
      </c>
      <c r="BF220" s="16">
        <v>1</v>
      </c>
      <c r="BG220" s="16">
        <v>1</v>
      </c>
      <c r="BH220" s="16">
        <v>1</v>
      </c>
      <c r="BI220" s="16">
        <v>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H220" s="16">
        <v>1</v>
      </c>
      <c r="CI220" s="16">
        <v>1</v>
      </c>
      <c r="CJ220" s="16">
        <v>1</v>
      </c>
      <c r="CK220" s="16">
        <v>1</v>
      </c>
      <c r="DF220" s="1"/>
      <c r="DG220" s="1"/>
      <c r="DH220" s="1"/>
      <c r="DI220" s="1"/>
      <c r="DJ220" s="1"/>
      <c r="DK220" s="1"/>
      <c r="DL220" s="1"/>
      <c r="DM220" s="1"/>
    </row>
    <row r="221" ht="15" customHeight="1" outlineLevel="1" spans="2:85">
      <c r="B221" s="6" t="s">
        <v>36</v>
      </c>
      <c r="C221" s="13">
        <f t="shared" ref="C221:AJ221" si="84">IFERROR(C220*D221,0)</f>
        <v>1.06745990962528</v>
      </c>
      <c r="D221" s="13">
        <f t="shared" si="84"/>
        <v>1.01662848535741</v>
      </c>
      <c r="E221" s="13">
        <f t="shared" si="84"/>
        <v>1.01358772219083</v>
      </c>
      <c r="F221" s="13">
        <f t="shared" si="84"/>
        <v>1.01257514704379</v>
      </c>
      <c r="G221" s="13">
        <f t="shared" si="84"/>
        <v>1.0122294054</v>
      </c>
      <c r="H221" s="13">
        <f t="shared" si="84"/>
        <v>1.0092018</v>
      </c>
      <c r="I221" s="13">
        <f t="shared" si="84"/>
        <v>1.0002</v>
      </c>
      <c r="J221" s="13">
        <f t="shared" si="84"/>
        <v>1</v>
      </c>
      <c r="K221" s="13">
        <f t="shared" si="84"/>
        <v>1</v>
      </c>
      <c r="L221" s="13">
        <f t="shared" si="84"/>
        <v>1</v>
      </c>
      <c r="M221" s="13">
        <f t="shared" si="84"/>
        <v>1</v>
      </c>
      <c r="N221" s="13">
        <f t="shared" si="84"/>
        <v>1</v>
      </c>
      <c r="O221" s="13">
        <f t="shared" si="84"/>
        <v>1</v>
      </c>
      <c r="P221" s="13">
        <f t="shared" si="84"/>
        <v>1</v>
      </c>
      <c r="Q221" s="13">
        <f t="shared" si="84"/>
        <v>1</v>
      </c>
      <c r="R221" s="13">
        <f t="shared" si="84"/>
        <v>1</v>
      </c>
      <c r="S221" s="13">
        <f t="shared" si="84"/>
        <v>1</v>
      </c>
      <c r="T221" s="13">
        <f t="shared" si="84"/>
        <v>1</v>
      </c>
      <c r="U221" s="13">
        <f t="shared" si="84"/>
        <v>1</v>
      </c>
      <c r="V221" s="13">
        <f t="shared" si="84"/>
        <v>1</v>
      </c>
      <c r="W221" s="13">
        <f t="shared" si="84"/>
        <v>1</v>
      </c>
      <c r="X221" s="13">
        <f t="shared" si="84"/>
        <v>1</v>
      </c>
      <c r="Y221" s="13">
        <f t="shared" si="84"/>
        <v>1</v>
      </c>
      <c r="Z221" s="13">
        <f t="shared" si="84"/>
        <v>1</v>
      </c>
      <c r="AA221" s="13">
        <f t="shared" si="84"/>
        <v>1</v>
      </c>
      <c r="AB221" s="13">
        <f t="shared" si="84"/>
        <v>1</v>
      </c>
      <c r="AC221" s="13">
        <f t="shared" si="84"/>
        <v>1</v>
      </c>
      <c r="AD221" s="13">
        <f t="shared" si="84"/>
        <v>1</v>
      </c>
      <c r="AE221" s="13">
        <f t="shared" si="84"/>
        <v>1</v>
      </c>
      <c r="AF221" s="13">
        <f t="shared" si="84"/>
        <v>1</v>
      </c>
      <c r="AG221" s="13">
        <f t="shared" si="84"/>
        <v>1</v>
      </c>
      <c r="AH221" s="13">
        <f t="shared" si="84"/>
        <v>1</v>
      </c>
      <c r="AI221" s="13">
        <f t="shared" si="84"/>
        <v>1</v>
      </c>
      <c r="AJ221" s="13">
        <f t="shared" si="84"/>
        <v>1</v>
      </c>
      <c r="AK221" s="13">
        <f>AK220</f>
        <v>1</v>
      </c>
      <c r="AX221" s="6" t="s">
        <v>36</v>
      </c>
      <c r="AY221" s="13">
        <f t="shared" ref="AY221:CF221" si="85">IFERROR(AY220*AZ221,0)</f>
        <v>1.03751633785078</v>
      </c>
      <c r="AZ221" s="13">
        <f t="shared" si="85"/>
        <v>1.02826198003051</v>
      </c>
      <c r="BA221" s="13">
        <f t="shared" si="85"/>
        <v>1.02620956090869</v>
      </c>
      <c r="BB221" s="13">
        <f t="shared" si="85"/>
        <v>1.02416123843182</v>
      </c>
      <c r="BC221" s="13">
        <f t="shared" si="85"/>
        <v>1.00808981018371</v>
      </c>
      <c r="BD221" s="13">
        <f t="shared" si="85"/>
        <v>1.00075935167214</v>
      </c>
      <c r="BE221" s="13">
        <f t="shared" si="85"/>
        <v>1.0002</v>
      </c>
      <c r="BF221" s="13">
        <f t="shared" si="85"/>
        <v>1</v>
      </c>
      <c r="BG221" s="13">
        <f t="shared" si="85"/>
        <v>1</v>
      </c>
      <c r="BH221" s="13">
        <f t="shared" si="85"/>
        <v>1</v>
      </c>
      <c r="BI221" s="13">
        <f t="shared" si="85"/>
        <v>1</v>
      </c>
      <c r="BJ221" s="13">
        <f t="shared" si="85"/>
        <v>1</v>
      </c>
      <c r="BK221" s="13">
        <f t="shared" si="85"/>
        <v>1</v>
      </c>
      <c r="BL221" s="13">
        <f t="shared" si="85"/>
        <v>1</v>
      </c>
      <c r="BM221" s="13">
        <f t="shared" si="85"/>
        <v>1</v>
      </c>
      <c r="BN221" s="13">
        <f t="shared" si="85"/>
        <v>1</v>
      </c>
      <c r="BO221" s="13">
        <f t="shared" si="85"/>
        <v>1</v>
      </c>
      <c r="BP221" s="13">
        <f t="shared" si="85"/>
        <v>1</v>
      </c>
      <c r="BQ221" s="13">
        <f t="shared" si="85"/>
        <v>1</v>
      </c>
      <c r="BR221" s="13">
        <f t="shared" si="85"/>
        <v>1</v>
      </c>
      <c r="BS221" s="13">
        <f t="shared" si="85"/>
        <v>1</v>
      </c>
      <c r="BT221" s="13">
        <f t="shared" si="85"/>
        <v>1</v>
      </c>
      <c r="BU221" s="13">
        <f t="shared" si="85"/>
        <v>1</v>
      </c>
      <c r="BV221" s="13">
        <f t="shared" si="85"/>
        <v>1</v>
      </c>
      <c r="BW221" s="13">
        <f t="shared" si="85"/>
        <v>1</v>
      </c>
      <c r="BX221" s="13">
        <f t="shared" si="85"/>
        <v>1</v>
      </c>
      <c r="BY221" s="13">
        <f t="shared" si="85"/>
        <v>1</v>
      </c>
      <c r="BZ221" s="13">
        <f t="shared" si="85"/>
        <v>1</v>
      </c>
      <c r="CA221" s="13">
        <f t="shared" si="85"/>
        <v>1</v>
      </c>
      <c r="CB221" s="13">
        <f t="shared" si="85"/>
        <v>1</v>
      </c>
      <c r="CC221" s="13">
        <f t="shared" si="85"/>
        <v>1</v>
      </c>
      <c r="CD221" s="13">
        <f t="shared" si="85"/>
        <v>1</v>
      </c>
      <c r="CE221" s="13">
        <f t="shared" si="85"/>
        <v>1</v>
      </c>
      <c r="CF221" s="13">
        <f t="shared" si="85"/>
        <v>1</v>
      </c>
      <c r="CG221" s="13">
        <f>CG220</f>
        <v>1</v>
      </c>
    </row>
    <row r="222" ht="15" customHeight="1" outlineLevel="1" spans="2:85">
      <c r="B222" s="6" t="s">
        <v>37</v>
      </c>
      <c r="C222" s="13">
        <f t="shared" ref="C222:AK222" si="86">IFERROR(ROUND(1-1/C221,4),0)</f>
        <v>0.0632</v>
      </c>
      <c r="D222" s="13">
        <f t="shared" si="86"/>
        <v>0.0164</v>
      </c>
      <c r="E222" s="13">
        <f t="shared" si="86"/>
        <v>0.0134</v>
      </c>
      <c r="F222" s="13">
        <f t="shared" si="86"/>
        <v>0.0124</v>
      </c>
      <c r="G222" s="13">
        <f t="shared" si="86"/>
        <v>0.0121</v>
      </c>
      <c r="H222" s="13">
        <f t="shared" si="86"/>
        <v>0.0091</v>
      </c>
      <c r="I222" s="13">
        <f t="shared" si="86"/>
        <v>0.0002</v>
      </c>
      <c r="J222" s="13">
        <f t="shared" si="86"/>
        <v>0</v>
      </c>
      <c r="K222" s="13">
        <f t="shared" si="86"/>
        <v>0</v>
      </c>
      <c r="L222" s="13">
        <f t="shared" si="86"/>
        <v>0</v>
      </c>
      <c r="M222" s="13">
        <f t="shared" si="86"/>
        <v>0</v>
      </c>
      <c r="N222" s="13">
        <f t="shared" si="86"/>
        <v>0</v>
      </c>
      <c r="O222" s="13">
        <f t="shared" si="86"/>
        <v>0</v>
      </c>
      <c r="P222" s="13">
        <f t="shared" si="86"/>
        <v>0</v>
      </c>
      <c r="Q222" s="13">
        <f t="shared" si="86"/>
        <v>0</v>
      </c>
      <c r="R222" s="13">
        <f t="shared" si="86"/>
        <v>0</v>
      </c>
      <c r="S222" s="13">
        <f t="shared" si="86"/>
        <v>0</v>
      </c>
      <c r="T222" s="13">
        <f t="shared" si="86"/>
        <v>0</v>
      </c>
      <c r="U222" s="13">
        <f t="shared" si="86"/>
        <v>0</v>
      </c>
      <c r="V222" s="13">
        <f t="shared" si="86"/>
        <v>0</v>
      </c>
      <c r="W222" s="13">
        <f t="shared" si="86"/>
        <v>0</v>
      </c>
      <c r="X222" s="13">
        <f t="shared" si="86"/>
        <v>0</v>
      </c>
      <c r="Y222" s="13">
        <f t="shared" si="86"/>
        <v>0</v>
      </c>
      <c r="Z222" s="13">
        <f t="shared" si="86"/>
        <v>0</v>
      </c>
      <c r="AA222" s="13">
        <f t="shared" si="86"/>
        <v>0</v>
      </c>
      <c r="AB222" s="13">
        <f t="shared" si="86"/>
        <v>0</v>
      </c>
      <c r="AC222" s="13">
        <f t="shared" si="86"/>
        <v>0</v>
      </c>
      <c r="AD222" s="13">
        <f t="shared" si="86"/>
        <v>0</v>
      </c>
      <c r="AE222" s="13">
        <f t="shared" si="86"/>
        <v>0</v>
      </c>
      <c r="AF222" s="13">
        <f t="shared" si="86"/>
        <v>0</v>
      </c>
      <c r="AG222" s="13">
        <f t="shared" si="86"/>
        <v>0</v>
      </c>
      <c r="AH222" s="13">
        <f t="shared" si="86"/>
        <v>0</v>
      </c>
      <c r="AI222" s="13">
        <f t="shared" si="86"/>
        <v>0</v>
      </c>
      <c r="AJ222" s="13">
        <f t="shared" si="86"/>
        <v>0</v>
      </c>
      <c r="AK222" s="13">
        <f t="shared" si="86"/>
        <v>0</v>
      </c>
      <c r="AX222" s="6" t="s">
        <v>37</v>
      </c>
      <c r="AY222" s="13">
        <f t="shared" ref="AY222:CG222" si="87">IFERROR(ROUND(1-1/AY221,4),0)</f>
        <v>0.0362</v>
      </c>
      <c r="AZ222" s="13">
        <f t="shared" si="87"/>
        <v>0.0275</v>
      </c>
      <c r="BA222" s="13">
        <f t="shared" si="87"/>
        <v>0.0255</v>
      </c>
      <c r="BB222" s="13">
        <f t="shared" si="87"/>
        <v>0.0236</v>
      </c>
      <c r="BC222" s="13">
        <f t="shared" si="87"/>
        <v>0.008</v>
      </c>
      <c r="BD222" s="13">
        <f t="shared" si="87"/>
        <v>0.0008</v>
      </c>
      <c r="BE222" s="13">
        <f t="shared" si="87"/>
        <v>0.0002</v>
      </c>
      <c r="BF222" s="13">
        <f t="shared" si="87"/>
        <v>0</v>
      </c>
      <c r="BG222" s="13">
        <f t="shared" si="87"/>
        <v>0</v>
      </c>
      <c r="BH222" s="13">
        <f t="shared" si="87"/>
        <v>0</v>
      </c>
      <c r="BI222" s="13">
        <f t="shared" si="87"/>
        <v>0</v>
      </c>
      <c r="BJ222" s="13">
        <f t="shared" si="87"/>
        <v>0</v>
      </c>
      <c r="BK222" s="13">
        <f t="shared" si="87"/>
        <v>0</v>
      </c>
      <c r="BL222" s="13">
        <f t="shared" si="87"/>
        <v>0</v>
      </c>
      <c r="BM222" s="13">
        <f t="shared" si="87"/>
        <v>0</v>
      </c>
      <c r="BN222" s="13">
        <f t="shared" si="87"/>
        <v>0</v>
      </c>
      <c r="BO222" s="13">
        <f t="shared" si="87"/>
        <v>0</v>
      </c>
      <c r="BP222" s="13">
        <f t="shared" si="87"/>
        <v>0</v>
      </c>
      <c r="BQ222" s="13">
        <f t="shared" si="87"/>
        <v>0</v>
      </c>
      <c r="BR222" s="13">
        <f t="shared" si="87"/>
        <v>0</v>
      </c>
      <c r="BS222" s="13">
        <f t="shared" si="87"/>
        <v>0</v>
      </c>
      <c r="BT222" s="13">
        <f t="shared" si="87"/>
        <v>0</v>
      </c>
      <c r="BU222" s="13">
        <f t="shared" si="87"/>
        <v>0</v>
      </c>
      <c r="BV222" s="13">
        <f t="shared" si="87"/>
        <v>0</v>
      </c>
      <c r="BW222" s="13">
        <f t="shared" si="87"/>
        <v>0</v>
      </c>
      <c r="BX222" s="13">
        <f t="shared" si="87"/>
        <v>0</v>
      </c>
      <c r="BY222" s="13">
        <f t="shared" si="87"/>
        <v>0</v>
      </c>
      <c r="BZ222" s="13">
        <f t="shared" si="87"/>
        <v>0</v>
      </c>
      <c r="CA222" s="13">
        <f t="shared" si="87"/>
        <v>0</v>
      </c>
      <c r="CB222" s="13">
        <f t="shared" si="87"/>
        <v>0</v>
      </c>
      <c r="CC222" s="13">
        <f t="shared" si="87"/>
        <v>0</v>
      </c>
      <c r="CD222" s="13">
        <f t="shared" si="87"/>
        <v>0</v>
      </c>
      <c r="CE222" s="13">
        <f t="shared" si="87"/>
        <v>0</v>
      </c>
      <c r="CF222" s="13">
        <f t="shared" si="87"/>
        <v>0</v>
      </c>
      <c r="CG222" s="13">
        <f t="shared" si="87"/>
        <v>0</v>
      </c>
    </row>
    <row r="223" ht="15" customHeight="1"/>
    <row r="224" ht="15" customHeight="1"/>
    <row r="225" ht="15" customHeight="1" spans="2:65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42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" customHeight="1" outlineLevel="1" spans="2:6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</row>
    <row r="227" ht="15" customHeight="1" outlineLevel="1" spans="2:65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</row>
    <row r="228" ht="15" customHeight="1" outlineLevel="1" spans="2:65">
      <c r="B228" s="28">
        <v>201606</v>
      </c>
      <c r="C228" s="29">
        <v>0</v>
      </c>
      <c r="D228" s="30">
        <v>0</v>
      </c>
      <c r="E228" s="30">
        <f>IFERROR(AK99,0)</f>
        <v>0</v>
      </c>
      <c r="F228" s="30">
        <f>IFERROR([13]养殖险其他006大赔案!AK8,0)</f>
        <v>0</v>
      </c>
      <c r="G228" s="30">
        <f>IFERROR([13]养殖险其他006大赔案!AK47,0)</f>
        <v>0</v>
      </c>
      <c r="H228" s="29">
        <f>ROUND(IFERROR(AK90*D228,0),2)</f>
        <v>0</v>
      </c>
      <c r="I228" s="30">
        <f>ROUND(IFERROR(AK221*(SUM(D228:E228)),0),2)</f>
        <v>0</v>
      </c>
      <c r="J228" s="34">
        <f>ROUND(I228,2)</f>
        <v>0</v>
      </c>
      <c r="K228" s="30">
        <f t="shared" ref="K228:K262" si="88">ROUND(IFERROR(J228-(SUM(D228:E228)),0),2)</f>
        <v>0</v>
      </c>
      <c r="L228" s="35">
        <f t="shared" ref="L228:L262" si="89">0</f>
        <v>0</v>
      </c>
      <c r="M228" s="30">
        <f t="shared" ref="M228:M262" si="90">ROUND(IFERROR(C251*L228,0),2)</f>
        <v>0</v>
      </c>
      <c r="N228" s="36">
        <f t="shared" ref="N228:N262" si="91">ROUND(IFERROR(M228-F228-G228,0),2)</f>
        <v>0</v>
      </c>
      <c r="O228" s="29">
        <f t="shared" ref="O228:P262" si="92">ROUND(IFERROR(J228+M228,0),2)</f>
        <v>0</v>
      </c>
      <c r="P228" s="30">
        <f t="shared" si="92"/>
        <v>0</v>
      </c>
      <c r="Q228" s="42">
        <f t="shared" ref="Q228:Q262" si="93">IFERROR(O228/C228,0)</f>
        <v>0</v>
      </c>
      <c r="AX228" s="28">
        <v>201606</v>
      </c>
      <c r="AY228" s="29">
        <v>0</v>
      </c>
      <c r="AZ228" s="30">
        <v>0</v>
      </c>
      <c r="BA228" s="30">
        <f>IFERROR(CG99,0)</f>
        <v>0</v>
      </c>
      <c r="BB228" s="30">
        <f>IFERROR([13]养殖险其他006大赔案!BY8,0)</f>
        <v>0</v>
      </c>
      <c r="BC228" s="30">
        <f>IFERROR([13]养殖险其他006大赔案!BY47,0)</f>
        <v>0</v>
      </c>
      <c r="BD228" s="29">
        <f>ROUND(IFERROR(CG90*AZ228,0),2)</f>
        <v>0</v>
      </c>
      <c r="BE228" s="30">
        <f>ROUND(IFERROR(CG221*(SUM(AZ228:BA228)),0),2)</f>
        <v>0</v>
      </c>
      <c r="BF228" s="34">
        <f>ROUND(BE228,2)</f>
        <v>0</v>
      </c>
      <c r="BG228" s="30">
        <f t="shared" ref="BG228:BG262" si="94">ROUND(IFERROR(BF228-(SUM(AZ228:BA228)),0),2)</f>
        <v>0</v>
      </c>
      <c r="BH228" s="35">
        <f t="shared" ref="BH228:BH262" si="95">0</f>
        <v>0</v>
      </c>
      <c r="BI228" s="30">
        <f t="shared" ref="BI228:BI262" si="96">ROUND(IFERROR(AY251*BH228,0),2)</f>
        <v>0</v>
      </c>
      <c r="BJ228" s="30">
        <f t="shared" ref="BJ228:BJ262" si="97">ROUND(IFERROR(BI228-BB228-BC228,0),2)</f>
        <v>0</v>
      </c>
      <c r="BK228" s="29">
        <f t="shared" ref="BK228:BL262" si="98">ROUND(IFERROR(BF228+BI228,0),2)</f>
        <v>0</v>
      </c>
      <c r="BL228" s="30">
        <f t="shared" si="98"/>
        <v>0</v>
      </c>
      <c r="BM228" s="42">
        <f t="shared" ref="BM228:BM262" si="99">IFERROR(BK228/AY228,0)</f>
        <v>0</v>
      </c>
    </row>
    <row r="229" ht="15" customHeight="1" outlineLevel="1" spans="2:65">
      <c r="B229" s="31">
        <v>201609</v>
      </c>
      <c r="C229" s="32">
        <v>0</v>
      </c>
      <c r="D229" s="33">
        <v>0</v>
      </c>
      <c r="E229" s="33">
        <f>IFERROR(AJ100,0)</f>
        <v>0</v>
      </c>
      <c r="F229" s="33">
        <f>IFERROR([13]养殖险其他006大赔案!AJ9,0)</f>
        <v>0</v>
      </c>
      <c r="G229" s="33">
        <f>IFERROR([13]养殖险其他006大赔案!AJ48,0)</f>
        <v>0</v>
      </c>
      <c r="H229" s="32">
        <f>ROUND(IFERROR(AJ90*D229,0),2)</f>
        <v>0</v>
      </c>
      <c r="I229" s="33">
        <f>ROUND(IFERROR(AJ221*(SUM(D229:E229)),0),2)</f>
        <v>0</v>
      </c>
      <c r="J229" s="37">
        <f>ROUND(I229,2)</f>
        <v>0</v>
      </c>
      <c r="K229" s="33">
        <f t="shared" si="88"/>
        <v>0</v>
      </c>
      <c r="L229" s="38">
        <f t="shared" si="89"/>
        <v>0</v>
      </c>
      <c r="M229" s="33">
        <f t="shared" si="90"/>
        <v>0</v>
      </c>
      <c r="N229" s="39">
        <f t="shared" si="91"/>
        <v>0</v>
      </c>
      <c r="O229" s="32">
        <f t="shared" si="92"/>
        <v>0</v>
      </c>
      <c r="P229" s="33">
        <f t="shared" si="92"/>
        <v>0</v>
      </c>
      <c r="Q229" s="43">
        <f t="shared" si="93"/>
        <v>0</v>
      </c>
      <c r="AX229" s="31">
        <v>201609</v>
      </c>
      <c r="AY229" s="32">
        <v>0</v>
      </c>
      <c r="AZ229" s="33">
        <v>0</v>
      </c>
      <c r="BA229" s="33">
        <f>IFERROR(CF100,0)</f>
        <v>0</v>
      </c>
      <c r="BB229" s="33">
        <f>IFERROR([13]养殖险其他006大赔案!BX9,0)</f>
        <v>0</v>
      </c>
      <c r="BC229" s="33">
        <f>IFERROR([13]养殖险其他006大赔案!BX48,0)</f>
        <v>0</v>
      </c>
      <c r="BD229" s="32">
        <f>ROUND(IFERROR(CF90*AZ229,0),2)</f>
        <v>0</v>
      </c>
      <c r="BE229" s="33">
        <f>ROUND(IFERROR(CF221*(SUM(AZ229:BA229)),0),2)</f>
        <v>0</v>
      </c>
      <c r="BF229" s="37">
        <f>ROUND(BE229,2)</f>
        <v>0</v>
      </c>
      <c r="BG229" s="33">
        <f t="shared" si="94"/>
        <v>0</v>
      </c>
      <c r="BH229" s="38">
        <f t="shared" si="95"/>
        <v>0</v>
      </c>
      <c r="BI229" s="33">
        <f t="shared" si="96"/>
        <v>0</v>
      </c>
      <c r="BJ229" s="33">
        <f t="shared" si="97"/>
        <v>0</v>
      </c>
      <c r="BK229" s="32">
        <f t="shared" si="98"/>
        <v>0</v>
      </c>
      <c r="BL229" s="33">
        <f t="shared" si="98"/>
        <v>0</v>
      </c>
      <c r="BM229" s="43">
        <f t="shared" si="99"/>
        <v>0</v>
      </c>
    </row>
    <row r="230" ht="15" customHeight="1" outlineLevel="1" spans="2:65">
      <c r="B230" s="31">
        <v>201612</v>
      </c>
      <c r="C230" s="32">
        <v>66996.92</v>
      </c>
      <c r="D230" s="33">
        <v>5565</v>
      </c>
      <c r="E230" s="33">
        <f>IFERROR(AI101,0)</f>
        <v>0</v>
      </c>
      <c r="F230" s="33">
        <f>IFERROR([13]养殖险其他006大赔案!AI10,0)</f>
        <v>0</v>
      </c>
      <c r="G230" s="33">
        <f>IFERROR([13]养殖险其他006大赔案!AI49,0)</f>
        <v>0</v>
      </c>
      <c r="H230" s="32">
        <f>ROUND(IFERROR(AI90*D230,0),2)</f>
        <v>5565</v>
      </c>
      <c r="I230" s="33">
        <f>ROUND(IFERROR(AI221*(SUM(D230:E230)),0),2)</f>
        <v>5565</v>
      </c>
      <c r="J230" s="37">
        <f t="shared" ref="J230:J262" si="100">ROUND(I230,2)</f>
        <v>5565</v>
      </c>
      <c r="K230" s="33">
        <f t="shared" si="88"/>
        <v>0</v>
      </c>
      <c r="L230" s="38">
        <f t="shared" si="89"/>
        <v>0</v>
      </c>
      <c r="M230" s="33">
        <f t="shared" si="90"/>
        <v>0</v>
      </c>
      <c r="N230" s="39">
        <f t="shared" si="91"/>
        <v>0</v>
      </c>
      <c r="O230" s="32">
        <f t="shared" si="92"/>
        <v>5565</v>
      </c>
      <c r="P230" s="33">
        <f t="shared" si="92"/>
        <v>0</v>
      </c>
      <c r="Q230" s="43">
        <f t="shared" si="93"/>
        <v>0.0830635199349463</v>
      </c>
      <c r="AX230" s="31">
        <v>201612</v>
      </c>
      <c r="AY230" s="32">
        <v>66996.92</v>
      </c>
      <c r="AZ230" s="33">
        <v>5565</v>
      </c>
      <c r="BA230" s="33">
        <f>IFERROR(CE101,0)</f>
        <v>0</v>
      </c>
      <c r="BB230" s="33">
        <f>IFERROR([13]养殖险其他006大赔案!BW10,0)</f>
        <v>0</v>
      </c>
      <c r="BC230" s="33">
        <f>IFERROR([13]养殖险其他006大赔案!BW49,0)</f>
        <v>0</v>
      </c>
      <c r="BD230" s="32">
        <f>ROUND(IFERROR(CE90*AZ230,0),2)</f>
        <v>5565</v>
      </c>
      <c r="BE230" s="33">
        <f>ROUND(IFERROR(CE221*(SUM(AZ230:BA230)),0),2)</f>
        <v>5565</v>
      </c>
      <c r="BF230" s="37">
        <f t="shared" ref="BF230:BF262" si="101">ROUND(BE230,2)</f>
        <v>5565</v>
      </c>
      <c r="BG230" s="33">
        <f t="shared" si="94"/>
        <v>0</v>
      </c>
      <c r="BH230" s="38">
        <f t="shared" si="95"/>
        <v>0</v>
      </c>
      <c r="BI230" s="33">
        <f t="shared" si="96"/>
        <v>0</v>
      </c>
      <c r="BJ230" s="33">
        <f t="shared" si="97"/>
        <v>0</v>
      </c>
      <c r="BK230" s="32">
        <f t="shared" si="98"/>
        <v>5565</v>
      </c>
      <c r="BL230" s="33">
        <f t="shared" si="98"/>
        <v>0</v>
      </c>
      <c r="BM230" s="43">
        <f t="shared" si="99"/>
        <v>0.0830635199349463</v>
      </c>
    </row>
    <row r="231" ht="15" customHeight="1" outlineLevel="1" spans="2:65">
      <c r="B231" s="31">
        <v>201703</v>
      </c>
      <c r="C231" s="32">
        <v>318915.55</v>
      </c>
      <c r="D231" s="33">
        <v>323915</v>
      </c>
      <c r="E231" s="33">
        <f>IFERROR(AH102,0)</f>
        <v>0</v>
      </c>
      <c r="F231" s="33">
        <f>IFERROR([13]养殖险其他006大赔案!AH11,0)</f>
        <v>0</v>
      </c>
      <c r="G231" s="33">
        <f>IFERROR([13]养殖险其他006大赔案!AH50,0)</f>
        <v>0</v>
      </c>
      <c r="H231" s="32">
        <f>ROUND(IFERROR(AH90*D231,0),2)</f>
        <v>323915</v>
      </c>
      <c r="I231" s="33">
        <f>ROUND(IFERROR(AH221*(SUM(D231:E231)),0),2)</f>
        <v>323915</v>
      </c>
      <c r="J231" s="37">
        <f t="shared" si="100"/>
        <v>323915</v>
      </c>
      <c r="K231" s="33">
        <f t="shared" si="88"/>
        <v>0</v>
      </c>
      <c r="L231" s="38">
        <f t="shared" si="89"/>
        <v>0</v>
      </c>
      <c r="M231" s="33">
        <f t="shared" si="90"/>
        <v>0</v>
      </c>
      <c r="N231" s="39">
        <f t="shared" si="91"/>
        <v>0</v>
      </c>
      <c r="O231" s="32">
        <f t="shared" si="92"/>
        <v>323915</v>
      </c>
      <c r="P231" s="33">
        <f t="shared" si="92"/>
        <v>0</v>
      </c>
      <c r="Q231" s="43">
        <f t="shared" si="93"/>
        <v>1.01567640712408</v>
      </c>
      <c r="AX231" s="31">
        <v>201703</v>
      </c>
      <c r="AY231" s="32">
        <v>318915.55</v>
      </c>
      <c r="AZ231" s="33">
        <v>323915</v>
      </c>
      <c r="BA231" s="33">
        <f>IFERROR(CD102,0)</f>
        <v>0</v>
      </c>
      <c r="BB231" s="33">
        <f>IFERROR([13]养殖险其他006大赔案!BV11,0)</f>
        <v>0</v>
      </c>
      <c r="BC231" s="33">
        <f>IFERROR([13]养殖险其他006大赔案!BV50,0)</f>
        <v>0</v>
      </c>
      <c r="BD231" s="32">
        <f>ROUND(IFERROR(CD90*AZ231,0),2)</f>
        <v>323915</v>
      </c>
      <c r="BE231" s="33">
        <f>ROUND(IFERROR(CD221*(SUM(AZ231:BA231)),0),2)</f>
        <v>323915</v>
      </c>
      <c r="BF231" s="37">
        <f t="shared" si="101"/>
        <v>323915</v>
      </c>
      <c r="BG231" s="33">
        <f t="shared" si="94"/>
        <v>0</v>
      </c>
      <c r="BH231" s="38">
        <f t="shared" si="95"/>
        <v>0</v>
      </c>
      <c r="BI231" s="33">
        <f t="shared" si="96"/>
        <v>0</v>
      </c>
      <c r="BJ231" s="33">
        <f t="shared" si="97"/>
        <v>0</v>
      </c>
      <c r="BK231" s="32">
        <f t="shared" si="98"/>
        <v>323915</v>
      </c>
      <c r="BL231" s="33">
        <f t="shared" si="98"/>
        <v>0</v>
      </c>
      <c r="BM231" s="43">
        <f t="shared" si="99"/>
        <v>1.01567640712408</v>
      </c>
    </row>
    <row r="232" ht="15" customHeight="1" outlineLevel="1" spans="2:65">
      <c r="B232" s="31">
        <v>201706</v>
      </c>
      <c r="C232" s="32">
        <v>841759.69</v>
      </c>
      <c r="D232" s="33">
        <v>628657.2</v>
      </c>
      <c r="E232" s="33">
        <f>IFERROR(AG103,0)</f>
        <v>0</v>
      </c>
      <c r="F232" s="33">
        <f>IFERROR([13]养殖险其他006大赔案!AG12,0)</f>
        <v>0</v>
      </c>
      <c r="G232" s="33">
        <f>IFERROR([13]养殖险其他006大赔案!AG51,0)</f>
        <v>0</v>
      </c>
      <c r="H232" s="32">
        <f>ROUND(IFERROR(AG90*D232,0),2)</f>
        <v>628657.2</v>
      </c>
      <c r="I232" s="33">
        <f>ROUND(IFERROR(AG221*(SUM(D232:E232)),0),2)</f>
        <v>628657.2</v>
      </c>
      <c r="J232" s="37">
        <f t="shared" si="100"/>
        <v>628657.2</v>
      </c>
      <c r="K232" s="33">
        <f t="shared" si="88"/>
        <v>0</v>
      </c>
      <c r="L232" s="38">
        <f t="shared" si="89"/>
        <v>0</v>
      </c>
      <c r="M232" s="33">
        <f t="shared" si="90"/>
        <v>0</v>
      </c>
      <c r="N232" s="39">
        <f t="shared" si="91"/>
        <v>0</v>
      </c>
      <c r="O232" s="32">
        <f t="shared" si="92"/>
        <v>628657.2</v>
      </c>
      <c r="P232" s="33">
        <f t="shared" si="92"/>
        <v>0</v>
      </c>
      <c r="Q232" s="43">
        <f t="shared" si="93"/>
        <v>0.746836903059589</v>
      </c>
      <c r="AX232" s="31">
        <v>201706</v>
      </c>
      <c r="AY232" s="32">
        <v>841759.69</v>
      </c>
      <c r="AZ232" s="33">
        <v>628657.2</v>
      </c>
      <c r="BA232" s="33">
        <f>IFERROR(CC103,0)</f>
        <v>0</v>
      </c>
      <c r="BB232" s="33">
        <f>IFERROR([13]养殖险其他006大赔案!BU12,0)</f>
        <v>0</v>
      </c>
      <c r="BC232" s="33">
        <f>IFERROR([13]养殖险其他006大赔案!BU51,0)</f>
        <v>0</v>
      </c>
      <c r="BD232" s="32">
        <f>ROUND(IFERROR(CC90*AZ232,0),2)</f>
        <v>628657.2</v>
      </c>
      <c r="BE232" s="33">
        <f>ROUND(IFERROR(CC221*(SUM(AZ232:BA232)),0),2)</f>
        <v>628657.2</v>
      </c>
      <c r="BF232" s="37">
        <f t="shared" si="101"/>
        <v>628657.2</v>
      </c>
      <c r="BG232" s="33">
        <f t="shared" si="94"/>
        <v>0</v>
      </c>
      <c r="BH232" s="38">
        <f t="shared" si="95"/>
        <v>0</v>
      </c>
      <c r="BI232" s="33">
        <f t="shared" si="96"/>
        <v>0</v>
      </c>
      <c r="BJ232" s="33">
        <f t="shared" si="97"/>
        <v>0</v>
      </c>
      <c r="BK232" s="32">
        <f t="shared" si="98"/>
        <v>628657.2</v>
      </c>
      <c r="BL232" s="33">
        <f t="shared" si="98"/>
        <v>0</v>
      </c>
      <c r="BM232" s="43">
        <f t="shared" si="99"/>
        <v>0.746836903059589</v>
      </c>
    </row>
    <row r="233" ht="15" customHeight="1" outlineLevel="1" spans="2:65">
      <c r="B233" s="31">
        <v>201709</v>
      </c>
      <c r="C233" s="32">
        <v>1589375.08</v>
      </c>
      <c r="D233" s="33">
        <v>1831642.59</v>
      </c>
      <c r="E233" s="33">
        <f>IFERROR(AF104,0)</f>
        <v>0</v>
      </c>
      <c r="F233" s="33">
        <f>IFERROR([13]养殖险其他006大赔案!AF13,0)</f>
        <v>0</v>
      </c>
      <c r="G233" s="33">
        <f>IFERROR([13]养殖险其他006大赔案!AF52,0)</f>
        <v>0</v>
      </c>
      <c r="H233" s="32">
        <f>ROUND(IFERROR(AF90*D233,0),2)</f>
        <v>1831642.59</v>
      </c>
      <c r="I233" s="33">
        <f>ROUND(IFERROR(AF221*(SUM(D233:E233)),0),2)</f>
        <v>1831642.59</v>
      </c>
      <c r="J233" s="37">
        <f t="shared" si="100"/>
        <v>1831642.59</v>
      </c>
      <c r="K233" s="33">
        <f t="shared" si="88"/>
        <v>0</v>
      </c>
      <c r="L233" s="38">
        <f t="shared" si="89"/>
        <v>0</v>
      </c>
      <c r="M233" s="33">
        <f t="shared" si="90"/>
        <v>0</v>
      </c>
      <c r="N233" s="39">
        <f t="shared" si="91"/>
        <v>0</v>
      </c>
      <c r="O233" s="32">
        <f t="shared" si="92"/>
        <v>1831642.59</v>
      </c>
      <c r="P233" s="33">
        <f t="shared" si="92"/>
        <v>0</v>
      </c>
      <c r="Q233" s="43">
        <f t="shared" si="93"/>
        <v>1.15242941269722</v>
      </c>
      <c r="AX233" s="31">
        <v>201709</v>
      </c>
      <c r="AY233" s="32">
        <v>1589375.08</v>
      </c>
      <c r="AZ233" s="33">
        <v>1831642.59</v>
      </c>
      <c r="BA233" s="33">
        <f>IFERROR(CB104,0)</f>
        <v>0</v>
      </c>
      <c r="BB233" s="33">
        <f>IFERROR([13]养殖险其他006大赔案!BT13,0)</f>
        <v>0</v>
      </c>
      <c r="BC233" s="33">
        <f>IFERROR([13]养殖险其他006大赔案!BT52,0)</f>
        <v>0</v>
      </c>
      <c r="BD233" s="32">
        <f>ROUND(IFERROR(CB90*AZ233,0),2)</f>
        <v>1831642.59</v>
      </c>
      <c r="BE233" s="33">
        <f>ROUND(IFERROR(CB221*(SUM(AZ233:BA233)),0),2)</f>
        <v>1831642.59</v>
      </c>
      <c r="BF233" s="37">
        <f t="shared" si="101"/>
        <v>1831642.59</v>
      </c>
      <c r="BG233" s="33">
        <f t="shared" si="94"/>
        <v>0</v>
      </c>
      <c r="BH233" s="38">
        <f t="shared" si="95"/>
        <v>0</v>
      </c>
      <c r="BI233" s="33">
        <f t="shared" si="96"/>
        <v>0</v>
      </c>
      <c r="BJ233" s="33">
        <f t="shared" si="97"/>
        <v>0</v>
      </c>
      <c r="BK233" s="32">
        <f t="shared" si="98"/>
        <v>1831642.59</v>
      </c>
      <c r="BL233" s="33">
        <f t="shared" si="98"/>
        <v>0</v>
      </c>
      <c r="BM233" s="43">
        <f t="shared" si="99"/>
        <v>1.15242941269722</v>
      </c>
    </row>
    <row r="234" ht="15" customHeight="1" outlineLevel="1" spans="2:65">
      <c r="B234" s="31">
        <v>201712</v>
      </c>
      <c r="C234" s="32">
        <v>1850903.17</v>
      </c>
      <c r="D234" s="33">
        <v>885178.53</v>
      </c>
      <c r="E234" s="33">
        <f>IFERROR(AE105,0)</f>
        <v>0</v>
      </c>
      <c r="F234" s="33">
        <f>IFERROR([13]养殖险其他006大赔案!AE14,0)</f>
        <v>0</v>
      </c>
      <c r="G234" s="33">
        <f>IFERROR([13]养殖险其他006大赔案!AE53,0)</f>
        <v>0</v>
      </c>
      <c r="H234" s="32">
        <f>ROUND(IFERROR(AE90*D234,0),2)</f>
        <v>885178.53</v>
      </c>
      <c r="I234" s="33">
        <f>ROUND(IFERROR(AE221*(SUM(D234:E234)),0),2)</f>
        <v>885178.53</v>
      </c>
      <c r="J234" s="37">
        <f t="shared" si="100"/>
        <v>885178.53</v>
      </c>
      <c r="K234" s="33">
        <f t="shared" si="88"/>
        <v>0</v>
      </c>
      <c r="L234" s="38">
        <f t="shared" si="89"/>
        <v>0</v>
      </c>
      <c r="M234" s="33">
        <f t="shared" si="90"/>
        <v>0</v>
      </c>
      <c r="N234" s="39">
        <f t="shared" si="91"/>
        <v>0</v>
      </c>
      <c r="O234" s="32">
        <f t="shared" si="92"/>
        <v>885178.53</v>
      </c>
      <c r="P234" s="33">
        <f t="shared" si="92"/>
        <v>0</v>
      </c>
      <c r="Q234" s="43">
        <f t="shared" si="93"/>
        <v>0.47824140362783</v>
      </c>
      <c r="AX234" s="31">
        <v>201712</v>
      </c>
      <c r="AY234" s="32">
        <v>1850903.17</v>
      </c>
      <c r="AZ234" s="33">
        <v>885178.53</v>
      </c>
      <c r="BA234" s="33">
        <f>IFERROR(CA105,0)</f>
        <v>0</v>
      </c>
      <c r="BB234" s="33">
        <f>IFERROR([13]养殖险其他006大赔案!BS14,0)</f>
        <v>0</v>
      </c>
      <c r="BC234" s="33">
        <f>IFERROR([13]养殖险其他006大赔案!BS53,0)</f>
        <v>0</v>
      </c>
      <c r="BD234" s="32">
        <f>ROUND(IFERROR(CA90*AZ234,0),2)</f>
        <v>885178.53</v>
      </c>
      <c r="BE234" s="33">
        <f>ROUND(IFERROR(CA221*(SUM(AZ234:BA234)),0),2)</f>
        <v>885178.53</v>
      </c>
      <c r="BF234" s="37">
        <f t="shared" si="101"/>
        <v>885178.53</v>
      </c>
      <c r="BG234" s="33">
        <f t="shared" si="94"/>
        <v>0</v>
      </c>
      <c r="BH234" s="38">
        <f t="shared" si="95"/>
        <v>0</v>
      </c>
      <c r="BI234" s="33">
        <f t="shared" si="96"/>
        <v>0</v>
      </c>
      <c r="BJ234" s="33">
        <f t="shared" si="97"/>
        <v>0</v>
      </c>
      <c r="BK234" s="32">
        <f t="shared" si="98"/>
        <v>885178.53</v>
      </c>
      <c r="BL234" s="33">
        <f t="shared" si="98"/>
        <v>0</v>
      </c>
      <c r="BM234" s="43">
        <f t="shared" si="99"/>
        <v>0.47824140362783</v>
      </c>
    </row>
    <row r="235" ht="15" customHeight="1" outlineLevel="1" spans="2:65">
      <c r="B235" s="31">
        <v>201803</v>
      </c>
      <c r="C235" s="32">
        <v>1769564.26</v>
      </c>
      <c r="D235" s="33">
        <v>752185.04</v>
      </c>
      <c r="E235" s="33">
        <f>IFERROR(AD106,0)</f>
        <v>0</v>
      </c>
      <c r="F235" s="33">
        <f>IFERROR([13]养殖险其他006大赔案!AD15,0)</f>
        <v>0</v>
      </c>
      <c r="G235" s="33">
        <f>IFERROR([13]养殖险其他006大赔案!AD54,0)</f>
        <v>0</v>
      </c>
      <c r="H235" s="32">
        <f>ROUND(IFERROR(AD90*D235,0),2)</f>
        <v>752185.04</v>
      </c>
      <c r="I235" s="33">
        <f>ROUND(IFERROR(AD221*(SUM(D235:E235)),0),2)</f>
        <v>752185.04</v>
      </c>
      <c r="J235" s="37">
        <f t="shared" si="100"/>
        <v>752185.04</v>
      </c>
      <c r="K235" s="33">
        <f t="shared" si="88"/>
        <v>0</v>
      </c>
      <c r="L235" s="38">
        <f t="shared" si="89"/>
        <v>0</v>
      </c>
      <c r="M235" s="33">
        <f t="shared" si="90"/>
        <v>0</v>
      </c>
      <c r="N235" s="39">
        <f t="shared" si="91"/>
        <v>0</v>
      </c>
      <c r="O235" s="32">
        <f t="shared" si="92"/>
        <v>752185.04</v>
      </c>
      <c r="P235" s="33">
        <f t="shared" si="92"/>
        <v>0</v>
      </c>
      <c r="Q235" s="43">
        <f t="shared" si="93"/>
        <v>0.425067942997447</v>
      </c>
      <c r="AX235" s="31">
        <v>201803</v>
      </c>
      <c r="AY235" s="32">
        <v>1769564.26</v>
      </c>
      <c r="AZ235" s="33">
        <v>583706.75</v>
      </c>
      <c r="BA235" s="33">
        <f>IFERROR(BZ106,0)</f>
        <v>0</v>
      </c>
      <c r="BB235" s="33">
        <f>IFERROR([13]养殖险其他006大赔案!BR15,0)</f>
        <v>0</v>
      </c>
      <c r="BC235" s="33">
        <f>IFERROR([13]养殖险其他006大赔案!BR54,0)</f>
        <v>0</v>
      </c>
      <c r="BD235" s="32">
        <f>ROUND(IFERROR(BZ90*AZ235,0),2)</f>
        <v>583706.75</v>
      </c>
      <c r="BE235" s="33">
        <f>ROUND(IFERROR(BZ221*(SUM(AZ235:BA235)),0),2)</f>
        <v>583706.75</v>
      </c>
      <c r="BF235" s="37">
        <f t="shared" si="101"/>
        <v>583706.75</v>
      </c>
      <c r="BG235" s="33">
        <f t="shared" si="94"/>
        <v>0</v>
      </c>
      <c r="BH235" s="38">
        <f t="shared" si="95"/>
        <v>0</v>
      </c>
      <c r="BI235" s="33">
        <f t="shared" si="96"/>
        <v>0</v>
      </c>
      <c r="BJ235" s="33">
        <f t="shared" si="97"/>
        <v>0</v>
      </c>
      <c r="BK235" s="32">
        <f t="shared" si="98"/>
        <v>583706.75</v>
      </c>
      <c r="BL235" s="33">
        <f t="shared" si="98"/>
        <v>0</v>
      </c>
      <c r="BM235" s="43">
        <f t="shared" si="99"/>
        <v>0.329859029815623</v>
      </c>
    </row>
    <row r="236" ht="15" customHeight="1" outlineLevel="1" spans="2:65">
      <c r="B236" s="31">
        <v>201806</v>
      </c>
      <c r="C236" s="32">
        <v>2151934.47</v>
      </c>
      <c r="D236" s="33">
        <v>1206029.48</v>
      </c>
      <c r="E236" s="33">
        <f>IFERROR(AC107,0)</f>
        <v>0</v>
      </c>
      <c r="F236" s="33">
        <f>IFERROR([13]养殖险其他006大赔案!AC16,0)</f>
        <v>0</v>
      </c>
      <c r="G236" s="33">
        <f>IFERROR([13]养殖险其他006大赔案!AC55,0)</f>
        <v>0</v>
      </c>
      <c r="H236" s="32">
        <f>ROUND(IFERROR(AC90*D236,0),2)</f>
        <v>1206029.48</v>
      </c>
      <c r="I236" s="33">
        <f>ROUND(IFERROR(AC221*(SUM(D236:E236)),0),2)</f>
        <v>1206029.48</v>
      </c>
      <c r="J236" s="37">
        <f t="shared" si="100"/>
        <v>1206029.48</v>
      </c>
      <c r="K236" s="33">
        <f t="shared" si="88"/>
        <v>0</v>
      </c>
      <c r="L236" s="38">
        <f t="shared" si="89"/>
        <v>0</v>
      </c>
      <c r="M236" s="33">
        <f t="shared" si="90"/>
        <v>0</v>
      </c>
      <c r="N236" s="39">
        <f t="shared" si="91"/>
        <v>0</v>
      </c>
      <c r="O236" s="32">
        <f t="shared" si="92"/>
        <v>1206029.48</v>
      </c>
      <c r="P236" s="33">
        <f t="shared" si="92"/>
        <v>0</v>
      </c>
      <c r="Q236" s="43">
        <f t="shared" si="93"/>
        <v>0.560439686622985</v>
      </c>
      <c r="AX236" s="31">
        <v>201806</v>
      </c>
      <c r="AY236" s="32">
        <v>2151934.47</v>
      </c>
      <c r="AZ236" s="33">
        <v>1037551.19</v>
      </c>
      <c r="BA236" s="33">
        <f>IFERROR(BY107,0)</f>
        <v>0</v>
      </c>
      <c r="BB236" s="33">
        <f>IFERROR([13]养殖险其他006大赔案!BQ16,0)</f>
        <v>0</v>
      </c>
      <c r="BC236" s="33">
        <f>IFERROR([13]养殖险其他006大赔案!BQ55,0)</f>
        <v>0</v>
      </c>
      <c r="BD236" s="32">
        <f>ROUND(IFERROR(BY90*AZ236,0),2)</f>
        <v>1037551.19</v>
      </c>
      <c r="BE236" s="33">
        <f>ROUND(IFERROR(BY221*(SUM(AZ236:BA236)),0),2)</f>
        <v>1037551.19</v>
      </c>
      <c r="BF236" s="37">
        <f t="shared" si="101"/>
        <v>1037551.19</v>
      </c>
      <c r="BG236" s="33">
        <f t="shared" si="94"/>
        <v>0</v>
      </c>
      <c r="BH236" s="38">
        <f t="shared" si="95"/>
        <v>0</v>
      </c>
      <c r="BI236" s="33">
        <f t="shared" si="96"/>
        <v>0</v>
      </c>
      <c r="BJ236" s="33">
        <f t="shared" si="97"/>
        <v>0</v>
      </c>
      <c r="BK236" s="32">
        <f t="shared" si="98"/>
        <v>1037551.19</v>
      </c>
      <c r="BL236" s="33">
        <f t="shared" si="98"/>
        <v>0</v>
      </c>
      <c r="BM236" s="43">
        <f t="shared" si="99"/>
        <v>0.482148134371396</v>
      </c>
    </row>
    <row r="237" ht="15" customHeight="1" outlineLevel="1" spans="2:65">
      <c r="B237" s="31">
        <v>201809</v>
      </c>
      <c r="C237" s="32">
        <v>3345005.49</v>
      </c>
      <c r="D237" s="33">
        <v>3172047.66</v>
      </c>
      <c r="E237" s="33">
        <f>IFERROR(AB108,0)</f>
        <v>0</v>
      </c>
      <c r="F237" s="33">
        <f>IFERROR([13]养殖险其他006大赔案!AB17,0)</f>
        <v>0</v>
      </c>
      <c r="G237" s="33">
        <f>IFERROR([13]养殖险其他006大赔案!AB56,0)</f>
        <v>0</v>
      </c>
      <c r="H237" s="32">
        <f>ROUND(IFERROR(AB90*D237,0),2)</f>
        <v>3172047.66</v>
      </c>
      <c r="I237" s="33">
        <f>ROUND(IFERROR(AB221*(SUM(D237:E237)),0),2)</f>
        <v>3172047.66</v>
      </c>
      <c r="J237" s="37">
        <f t="shared" si="100"/>
        <v>3172047.66</v>
      </c>
      <c r="K237" s="33">
        <f t="shared" si="88"/>
        <v>0</v>
      </c>
      <c r="L237" s="38">
        <f t="shared" si="89"/>
        <v>0</v>
      </c>
      <c r="M237" s="33">
        <f t="shared" si="90"/>
        <v>0</v>
      </c>
      <c r="N237" s="39">
        <f t="shared" si="91"/>
        <v>0</v>
      </c>
      <c r="O237" s="32">
        <f t="shared" si="92"/>
        <v>3172047.66</v>
      </c>
      <c r="P237" s="33">
        <f t="shared" si="92"/>
        <v>0</v>
      </c>
      <c r="Q237" s="43">
        <f t="shared" si="93"/>
        <v>0.948293708181627</v>
      </c>
      <c r="AX237" s="31">
        <v>201809</v>
      </c>
      <c r="AY237" s="32">
        <v>3345005.49</v>
      </c>
      <c r="AZ237" s="33">
        <v>3003569.37</v>
      </c>
      <c r="BA237" s="33">
        <f>IFERROR(BX108,0)</f>
        <v>0</v>
      </c>
      <c r="BB237" s="33">
        <f>IFERROR([13]养殖险其他006大赔案!BP17,0)</f>
        <v>0</v>
      </c>
      <c r="BC237" s="33">
        <f>IFERROR([13]养殖险其他006大赔案!BP56,0)</f>
        <v>0</v>
      </c>
      <c r="BD237" s="32">
        <f>ROUND(IFERROR(BX90*AZ237,0),2)</f>
        <v>3003569.37</v>
      </c>
      <c r="BE237" s="33">
        <f>ROUND(IFERROR(BX221*(SUM(AZ237:BA237)),0),2)</f>
        <v>3003569.37</v>
      </c>
      <c r="BF237" s="37">
        <f t="shared" si="101"/>
        <v>3003569.37</v>
      </c>
      <c r="BG237" s="33">
        <f t="shared" si="94"/>
        <v>0</v>
      </c>
      <c r="BH237" s="38">
        <f t="shared" si="95"/>
        <v>0</v>
      </c>
      <c r="BI237" s="33">
        <f t="shared" si="96"/>
        <v>0</v>
      </c>
      <c r="BJ237" s="33">
        <f t="shared" si="97"/>
        <v>0</v>
      </c>
      <c r="BK237" s="32">
        <f t="shared" si="98"/>
        <v>3003569.37</v>
      </c>
      <c r="BL237" s="33">
        <f t="shared" si="98"/>
        <v>0</v>
      </c>
      <c r="BM237" s="43">
        <f t="shared" si="99"/>
        <v>0.897926589053222</v>
      </c>
    </row>
    <row r="238" ht="15" customHeight="1" outlineLevel="1" spans="2:65">
      <c r="B238" s="31">
        <v>201812</v>
      </c>
      <c r="C238" s="32">
        <v>3883618.48</v>
      </c>
      <c r="D238" s="33">
        <v>1631974.48</v>
      </c>
      <c r="E238" s="33">
        <f>IFERROR(AA109,0)</f>
        <v>0</v>
      </c>
      <c r="F238" s="33">
        <f>IFERROR([13]养殖险其他006大赔案!AA18,0)</f>
        <v>0</v>
      </c>
      <c r="G238" s="33">
        <f>IFERROR([13]养殖险其他006大赔案!AA57,0)</f>
        <v>0</v>
      </c>
      <c r="H238" s="32">
        <f>ROUND(IFERROR(AA90*D238,0),2)</f>
        <v>1631974.48</v>
      </c>
      <c r="I238" s="33">
        <f>ROUND(IFERROR(AA221*(SUM(D238:E238)),0),2)</f>
        <v>1631974.48</v>
      </c>
      <c r="J238" s="37">
        <f t="shared" si="100"/>
        <v>1631974.48</v>
      </c>
      <c r="K238" s="33">
        <f t="shared" si="88"/>
        <v>0</v>
      </c>
      <c r="L238" s="38">
        <f t="shared" si="89"/>
        <v>0</v>
      </c>
      <c r="M238" s="33">
        <f t="shared" si="90"/>
        <v>0</v>
      </c>
      <c r="N238" s="39">
        <f t="shared" si="91"/>
        <v>0</v>
      </c>
      <c r="O238" s="32">
        <f t="shared" si="92"/>
        <v>1631974.48</v>
      </c>
      <c r="P238" s="33">
        <f t="shared" si="92"/>
        <v>0</v>
      </c>
      <c r="Q238" s="43">
        <f t="shared" si="93"/>
        <v>0.420220082998472</v>
      </c>
      <c r="AX238" s="31">
        <v>201812</v>
      </c>
      <c r="AY238" s="32">
        <v>3770740</v>
      </c>
      <c r="AZ238" s="33">
        <v>1344772.92</v>
      </c>
      <c r="BA238" s="33">
        <f>IFERROR(BW109,0)</f>
        <v>0</v>
      </c>
      <c r="BB238" s="33">
        <f>IFERROR([13]养殖险其他006大赔案!BO18,0)</f>
        <v>0</v>
      </c>
      <c r="BC238" s="33">
        <f>IFERROR([13]养殖险其他006大赔案!BO57,0)</f>
        <v>0</v>
      </c>
      <c r="BD238" s="32">
        <f>ROUND(IFERROR(BW90*AZ238,0),2)</f>
        <v>1344772.92</v>
      </c>
      <c r="BE238" s="33">
        <f>ROUND(IFERROR(BW221*(SUM(AZ238:BA238)),0),2)</f>
        <v>1344772.92</v>
      </c>
      <c r="BF238" s="37">
        <f t="shared" si="101"/>
        <v>1344772.92</v>
      </c>
      <c r="BG238" s="33">
        <f t="shared" si="94"/>
        <v>0</v>
      </c>
      <c r="BH238" s="38">
        <f t="shared" si="95"/>
        <v>0</v>
      </c>
      <c r="BI238" s="33">
        <f t="shared" si="96"/>
        <v>0</v>
      </c>
      <c r="BJ238" s="33">
        <f t="shared" si="97"/>
        <v>0</v>
      </c>
      <c r="BK238" s="32">
        <f t="shared" si="98"/>
        <v>1344772.92</v>
      </c>
      <c r="BL238" s="33">
        <f t="shared" si="98"/>
        <v>0</v>
      </c>
      <c r="BM238" s="43">
        <f t="shared" si="99"/>
        <v>0.356633689938845</v>
      </c>
    </row>
    <row r="239" ht="15" customHeight="1" outlineLevel="1" spans="2:65">
      <c r="B239" s="31">
        <v>201903</v>
      </c>
      <c r="C239" s="32">
        <v>4517264.25</v>
      </c>
      <c r="D239" s="33">
        <v>1718093.03</v>
      </c>
      <c r="E239" s="33">
        <f>IFERROR(Z110,0)</f>
        <v>0</v>
      </c>
      <c r="F239" s="33">
        <f>IFERROR([13]养殖险其他006大赔案!Z19,0)</f>
        <v>0</v>
      </c>
      <c r="G239" s="33">
        <f>IFERROR([13]养殖险其他006大赔案!Z58,0)</f>
        <v>0</v>
      </c>
      <c r="H239" s="32">
        <f>ROUND(IFERROR(Z90*D239,0),2)</f>
        <v>1718093.03</v>
      </c>
      <c r="I239" s="33">
        <f>ROUND(IFERROR(Z221*(SUM(D239:E239)),0),2)</f>
        <v>1718093.03</v>
      </c>
      <c r="J239" s="37">
        <f t="shared" si="100"/>
        <v>1718093.03</v>
      </c>
      <c r="K239" s="33">
        <f t="shared" si="88"/>
        <v>0</v>
      </c>
      <c r="L239" s="38">
        <f t="shared" si="89"/>
        <v>0</v>
      </c>
      <c r="M239" s="33">
        <f t="shared" si="90"/>
        <v>0</v>
      </c>
      <c r="N239" s="39">
        <f t="shared" si="91"/>
        <v>0</v>
      </c>
      <c r="O239" s="32">
        <f t="shared" si="92"/>
        <v>1718093.03</v>
      </c>
      <c r="P239" s="33">
        <f t="shared" si="92"/>
        <v>0</v>
      </c>
      <c r="Q239" s="43">
        <f t="shared" si="93"/>
        <v>0.380339279465442</v>
      </c>
      <c r="AX239" s="31">
        <v>201903</v>
      </c>
      <c r="AY239" s="32">
        <v>3716095.88</v>
      </c>
      <c r="AZ239" s="33">
        <v>1279185.17</v>
      </c>
      <c r="BA239" s="33">
        <f>IFERROR(BV110,0)</f>
        <v>0</v>
      </c>
      <c r="BB239" s="33">
        <f>IFERROR([13]养殖险其他006大赔案!BN19,0)</f>
        <v>0</v>
      </c>
      <c r="BC239" s="33">
        <f>IFERROR([13]养殖险其他006大赔案!BN58,0)</f>
        <v>0</v>
      </c>
      <c r="BD239" s="32">
        <f>ROUND(IFERROR(BV90*AZ239,0),2)</f>
        <v>1279185.17</v>
      </c>
      <c r="BE239" s="33">
        <f>ROUND(IFERROR(BV221*(SUM(AZ239:BA239)),0),2)</f>
        <v>1279185.17</v>
      </c>
      <c r="BF239" s="37">
        <f t="shared" si="101"/>
        <v>1279185.17</v>
      </c>
      <c r="BG239" s="33">
        <f t="shared" si="94"/>
        <v>0</v>
      </c>
      <c r="BH239" s="38">
        <f t="shared" si="95"/>
        <v>0</v>
      </c>
      <c r="BI239" s="33">
        <f t="shared" si="96"/>
        <v>0</v>
      </c>
      <c r="BJ239" s="33">
        <f t="shared" si="97"/>
        <v>0</v>
      </c>
      <c r="BK239" s="32">
        <f t="shared" si="98"/>
        <v>1279185.17</v>
      </c>
      <c r="BL239" s="33">
        <f t="shared" si="98"/>
        <v>0</v>
      </c>
      <c r="BM239" s="43">
        <f t="shared" si="99"/>
        <v>0.344228246877204</v>
      </c>
    </row>
    <row r="240" ht="15" customHeight="1" outlineLevel="1" spans="2:65">
      <c r="B240" s="31">
        <v>201906</v>
      </c>
      <c r="C240" s="32">
        <v>11173480.77</v>
      </c>
      <c r="D240" s="33">
        <v>7085510.62</v>
      </c>
      <c r="E240" s="33">
        <f>IFERROR(Y111,0)</f>
        <v>0</v>
      </c>
      <c r="F240" s="33">
        <f>IFERROR([13]养殖险其他006大赔案!Y20,0)</f>
        <v>0</v>
      </c>
      <c r="G240" s="33">
        <f>IFERROR([13]养殖险其他006大赔案!Y59,0)</f>
        <v>0</v>
      </c>
      <c r="H240" s="32">
        <f>ROUND(IFERROR(Y90*D240,0),2)</f>
        <v>7085510.62</v>
      </c>
      <c r="I240" s="33">
        <f>ROUND(IFERROR(Y221*(SUM(D240:E240)),0),2)</f>
        <v>7085510.62</v>
      </c>
      <c r="J240" s="37">
        <f t="shared" si="100"/>
        <v>7085510.62</v>
      </c>
      <c r="K240" s="33">
        <f t="shared" si="88"/>
        <v>0</v>
      </c>
      <c r="L240" s="38">
        <f t="shared" si="89"/>
        <v>0</v>
      </c>
      <c r="M240" s="33">
        <f t="shared" si="90"/>
        <v>0</v>
      </c>
      <c r="N240" s="39">
        <f t="shared" si="91"/>
        <v>0</v>
      </c>
      <c r="O240" s="32">
        <f t="shared" si="92"/>
        <v>7085510.62</v>
      </c>
      <c r="P240" s="33">
        <f t="shared" si="92"/>
        <v>0</v>
      </c>
      <c r="Q240" s="43">
        <f t="shared" si="93"/>
        <v>0.634136377539942</v>
      </c>
      <c r="AX240" s="31">
        <v>201906</v>
      </c>
      <c r="AY240" s="32">
        <v>9385353.43</v>
      </c>
      <c r="AZ240" s="33">
        <v>5021120.67</v>
      </c>
      <c r="BA240" s="33">
        <f>IFERROR(BU111,0)</f>
        <v>0</v>
      </c>
      <c r="BB240" s="33">
        <f>IFERROR([13]养殖险其他006大赔案!BM20,0)</f>
        <v>0</v>
      </c>
      <c r="BC240" s="33">
        <f>IFERROR([13]养殖险其他006大赔案!BM59,0)</f>
        <v>0</v>
      </c>
      <c r="BD240" s="32">
        <f>ROUND(IFERROR(BU90*AZ240,0),2)</f>
        <v>5021120.67</v>
      </c>
      <c r="BE240" s="33">
        <f>ROUND(IFERROR(BU221*(SUM(AZ240:BA240)),0),2)</f>
        <v>5021120.67</v>
      </c>
      <c r="BF240" s="37">
        <f t="shared" si="101"/>
        <v>5021120.67</v>
      </c>
      <c r="BG240" s="33">
        <f t="shared" si="94"/>
        <v>0</v>
      </c>
      <c r="BH240" s="38">
        <f t="shared" si="95"/>
        <v>0</v>
      </c>
      <c r="BI240" s="33">
        <f t="shared" si="96"/>
        <v>0</v>
      </c>
      <c r="BJ240" s="33">
        <f t="shared" si="97"/>
        <v>0</v>
      </c>
      <c r="BK240" s="32">
        <f t="shared" si="98"/>
        <v>5021120.67</v>
      </c>
      <c r="BL240" s="33">
        <f t="shared" si="98"/>
        <v>0</v>
      </c>
      <c r="BM240" s="43">
        <f t="shared" si="99"/>
        <v>0.534995374169942</v>
      </c>
    </row>
    <row r="241" ht="15" customHeight="1" outlineLevel="1" spans="2:65">
      <c r="B241" s="31">
        <v>201909</v>
      </c>
      <c r="C241" s="32">
        <v>13808625.35</v>
      </c>
      <c r="D241" s="33">
        <v>17007873.45</v>
      </c>
      <c r="E241" s="33">
        <f>IFERROR(X112,0)</f>
        <v>0</v>
      </c>
      <c r="F241" s="33">
        <f>IFERROR([13]养殖险其他006大赔案!X21,0)</f>
        <v>0</v>
      </c>
      <c r="G241" s="33">
        <f>IFERROR([13]养殖险其他006大赔案!X60,0)</f>
        <v>0</v>
      </c>
      <c r="H241" s="32">
        <f>ROUND(IFERROR(X90*D241,0),2)</f>
        <v>17007873.45</v>
      </c>
      <c r="I241" s="33">
        <f>ROUND(IFERROR(X221*(SUM(D241:E241)),0),2)</f>
        <v>17007873.45</v>
      </c>
      <c r="J241" s="37">
        <f t="shared" si="100"/>
        <v>17007873.45</v>
      </c>
      <c r="K241" s="33">
        <f t="shared" si="88"/>
        <v>0</v>
      </c>
      <c r="L241" s="38">
        <f t="shared" si="89"/>
        <v>0</v>
      </c>
      <c r="M241" s="33">
        <f t="shared" si="90"/>
        <v>0</v>
      </c>
      <c r="N241" s="39">
        <f t="shared" si="91"/>
        <v>0</v>
      </c>
      <c r="O241" s="32">
        <f t="shared" si="92"/>
        <v>17007873.45</v>
      </c>
      <c r="P241" s="33">
        <f t="shared" si="92"/>
        <v>0</v>
      </c>
      <c r="Q241" s="43">
        <f t="shared" si="93"/>
        <v>1.23168476361045</v>
      </c>
      <c r="AX241" s="31">
        <v>201909</v>
      </c>
      <c r="AY241" s="32">
        <v>9494119.82</v>
      </c>
      <c r="AZ241" s="33">
        <v>13206595.3</v>
      </c>
      <c r="BA241" s="33">
        <f>IFERROR(BT112,0)</f>
        <v>0</v>
      </c>
      <c r="BB241" s="33">
        <f>IFERROR([13]养殖险其他006大赔案!BL21,0)</f>
        <v>0</v>
      </c>
      <c r="BC241" s="33">
        <f>IFERROR([13]养殖险其他006大赔案!BL60,0)</f>
        <v>0</v>
      </c>
      <c r="BD241" s="32">
        <f>ROUND(IFERROR(BT90*AZ241,0),2)</f>
        <v>13206595.3</v>
      </c>
      <c r="BE241" s="33">
        <f>ROUND(IFERROR(BT221*(SUM(AZ241:BA241)),0),2)</f>
        <v>13206595.3</v>
      </c>
      <c r="BF241" s="37">
        <f t="shared" si="101"/>
        <v>13206595.3</v>
      </c>
      <c r="BG241" s="33">
        <f t="shared" si="94"/>
        <v>0</v>
      </c>
      <c r="BH241" s="38">
        <f t="shared" si="95"/>
        <v>0</v>
      </c>
      <c r="BI241" s="33">
        <f t="shared" si="96"/>
        <v>0</v>
      </c>
      <c r="BJ241" s="33">
        <f t="shared" si="97"/>
        <v>0</v>
      </c>
      <c r="BK241" s="32">
        <f t="shared" si="98"/>
        <v>13206595.3</v>
      </c>
      <c r="BL241" s="33">
        <f t="shared" si="98"/>
        <v>0</v>
      </c>
      <c r="BM241" s="43">
        <f t="shared" si="99"/>
        <v>1.3910289263655</v>
      </c>
    </row>
    <row r="242" ht="15" customHeight="1" outlineLevel="1" spans="2:65">
      <c r="B242" s="31">
        <v>201912</v>
      </c>
      <c r="C242" s="32">
        <v>9250063.41</v>
      </c>
      <c r="D242" s="33">
        <v>7440459.65</v>
      </c>
      <c r="E242" s="33">
        <f>IFERROR(W113,0)</f>
        <v>0</v>
      </c>
      <c r="F242" s="33">
        <f>IFERROR([13]养殖险其他006大赔案!W22,0)</f>
        <v>0</v>
      </c>
      <c r="G242" s="33">
        <f>IFERROR([13]养殖险其他006大赔案!W61,0)</f>
        <v>0</v>
      </c>
      <c r="H242" s="32">
        <f>ROUND(IFERROR(W90*D242,0),2)</f>
        <v>7440459.65</v>
      </c>
      <c r="I242" s="33">
        <f>ROUND(IFERROR(W221*(SUM(D242:E242)),0),2)</f>
        <v>7440459.65</v>
      </c>
      <c r="J242" s="37">
        <f t="shared" si="100"/>
        <v>7440459.65</v>
      </c>
      <c r="K242" s="33">
        <f t="shared" si="88"/>
        <v>0</v>
      </c>
      <c r="L242" s="38">
        <f t="shared" si="89"/>
        <v>0</v>
      </c>
      <c r="M242" s="33">
        <f t="shared" si="90"/>
        <v>0</v>
      </c>
      <c r="N242" s="39">
        <f t="shared" si="91"/>
        <v>0</v>
      </c>
      <c r="O242" s="32">
        <f t="shared" si="92"/>
        <v>7440459.65</v>
      </c>
      <c r="P242" s="33">
        <f t="shared" si="92"/>
        <v>0</v>
      </c>
      <c r="Q242" s="43">
        <f t="shared" si="93"/>
        <v>0.804368502161436</v>
      </c>
      <c r="AX242" s="31">
        <v>201912</v>
      </c>
      <c r="AY242" s="32">
        <v>4433590.9</v>
      </c>
      <c r="AZ242" s="33">
        <v>3540331.75</v>
      </c>
      <c r="BA242" s="33">
        <f>IFERROR(BS113,0)</f>
        <v>0</v>
      </c>
      <c r="BB242" s="33">
        <f>IFERROR([13]养殖险其他006大赔案!BK22,0)</f>
        <v>0</v>
      </c>
      <c r="BC242" s="33">
        <f>IFERROR([13]养殖险其他006大赔案!BK61,0)</f>
        <v>0</v>
      </c>
      <c r="BD242" s="32">
        <f>ROUND(IFERROR(BS90*AZ242,0),2)</f>
        <v>3540331.75</v>
      </c>
      <c r="BE242" s="33">
        <f>ROUND(IFERROR(BS221*(SUM(AZ242:BA242)),0),2)</f>
        <v>3540331.75</v>
      </c>
      <c r="BF242" s="37">
        <f t="shared" si="101"/>
        <v>3540331.75</v>
      </c>
      <c r="BG242" s="33">
        <f t="shared" si="94"/>
        <v>0</v>
      </c>
      <c r="BH242" s="38">
        <f t="shared" si="95"/>
        <v>0</v>
      </c>
      <c r="BI242" s="33">
        <f t="shared" si="96"/>
        <v>0</v>
      </c>
      <c r="BJ242" s="33">
        <f t="shared" si="97"/>
        <v>0</v>
      </c>
      <c r="BK242" s="32">
        <f t="shared" si="98"/>
        <v>3540331.75</v>
      </c>
      <c r="BL242" s="33">
        <f t="shared" si="98"/>
        <v>0</v>
      </c>
      <c r="BM242" s="43">
        <f t="shared" si="99"/>
        <v>0.798524678945908</v>
      </c>
    </row>
    <row r="243" ht="15" customHeight="1" outlineLevel="1" spans="2:65">
      <c r="B243" s="31">
        <v>202003</v>
      </c>
      <c r="C243" s="32">
        <v>10930015.11</v>
      </c>
      <c r="D243" s="33">
        <v>7690928.6</v>
      </c>
      <c r="E243" s="33">
        <f>IFERROR(V114,0)</f>
        <v>0</v>
      </c>
      <c r="F243" s="33">
        <f>IFERROR([13]养殖险其他006大赔案!V23,0)</f>
        <v>0</v>
      </c>
      <c r="G243" s="33">
        <f>IFERROR([13]养殖险其他006大赔案!V62,0)</f>
        <v>0</v>
      </c>
      <c r="H243" s="32">
        <f>ROUND(IFERROR(V90*D243,0),2)</f>
        <v>7690928.6</v>
      </c>
      <c r="I243" s="33">
        <f>ROUND(IFERROR(V221*(SUM(D243:E243)),0),2)</f>
        <v>7690928.6</v>
      </c>
      <c r="J243" s="37">
        <f t="shared" si="100"/>
        <v>7690928.6</v>
      </c>
      <c r="K243" s="33">
        <f t="shared" si="88"/>
        <v>0</v>
      </c>
      <c r="L243" s="38">
        <f t="shared" si="89"/>
        <v>0</v>
      </c>
      <c r="M243" s="33">
        <f t="shared" si="90"/>
        <v>0</v>
      </c>
      <c r="N243" s="39">
        <f t="shared" si="91"/>
        <v>0</v>
      </c>
      <c r="O243" s="32">
        <f t="shared" si="92"/>
        <v>7690928.6</v>
      </c>
      <c r="P243" s="33">
        <f t="shared" si="92"/>
        <v>0</v>
      </c>
      <c r="Q243" s="43">
        <f t="shared" si="93"/>
        <v>0.703652147101195</v>
      </c>
      <c r="AX243" s="31">
        <v>202003</v>
      </c>
      <c r="AY243" s="32">
        <v>5502220.55</v>
      </c>
      <c r="AZ243" s="33">
        <v>3848420.16</v>
      </c>
      <c r="BA243" s="33">
        <f>IFERROR(BR114,0)</f>
        <v>0</v>
      </c>
      <c r="BB243" s="33">
        <f>IFERROR([13]养殖险其他006大赔案!BJ23,0)</f>
        <v>0</v>
      </c>
      <c r="BC243" s="33">
        <f>IFERROR([13]养殖险其他006大赔案!BJ62,0)</f>
        <v>0</v>
      </c>
      <c r="BD243" s="32">
        <f>ROUND(IFERROR(BR90*AZ243,0),2)</f>
        <v>3848420.16</v>
      </c>
      <c r="BE243" s="33">
        <f>ROUND(IFERROR(BR221*(SUM(AZ243:BA243)),0),2)</f>
        <v>3848420.16</v>
      </c>
      <c r="BF243" s="37">
        <f t="shared" si="101"/>
        <v>3848420.16</v>
      </c>
      <c r="BG243" s="33">
        <f t="shared" si="94"/>
        <v>0</v>
      </c>
      <c r="BH243" s="38">
        <f t="shared" si="95"/>
        <v>0</v>
      </c>
      <c r="BI243" s="33">
        <f t="shared" si="96"/>
        <v>0</v>
      </c>
      <c r="BJ243" s="33">
        <f t="shared" si="97"/>
        <v>0</v>
      </c>
      <c r="BK243" s="32">
        <f t="shared" si="98"/>
        <v>3848420.16</v>
      </c>
      <c r="BL243" s="33">
        <f t="shared" si="98"/>
        <v>0</v>
      </c>
      <c r="BM243" s="43">
        <f t="shared" si="99"/>
        <v>0.699430370889077</v>
      </c>
    </row>
    <row r="244" ht="15" customHeight="1" outlineLevel="1" spans="2:65">
      <c r="B244" s="31">
        <v>202006</v>
      </c>
      <c r="C244" s="32">
        <v>30937311.66</v>
      </c>
      <c r="D244" s="33">
        <v>10234085.9</v>
      </c>
      <c r="E244" s="33">
        <f>IFERROR(U115,0)</f>
        <v>0</v>
      </c>
      <c r="F244" s="33">
        <f>IFERROR([13]养殖险其他006大赔案!U24,0)</f>
        <v>0</v>
      </c>
      <c r="G244" s="33">
        <f>IFERROR([13]养殖险其他006大赔案!U63,0)</f>
        <v>0</v>
      </c>
      <c r="H244" s="32">
        <f>ROUND(IFERROR(U90*D244,0),2)</f>
        <v>10234085.9</v>
      </c>
      <c r="I244" s="33">
        <f>ROUND(IFERROR(U221*(SUM(D244:E244)),0),2)</f>
        <v>10234085.9</v>
      </c>
      <c r="J244" s="37">
        <f t="shared" si="100"/>
        <v>10234085.9</v>
      </c>
      <c r="K244" s="33">
        <f t="shared" si="88"/>
        <v>0</v>
      </c>
      <c r="L244" s="38">
        <f t="shared" si="89"/>
        <v>0</v>
      </c>
      <c r="M244" s="33">
        <f t="shared" si="90"/>
        <v>0</v>
      </c>
      <c r="N244" s="39">
        <f t="shared" si="91"/>
        <v>0</v>
      </c>
      <c r="O244" s="32">
        <f t="shared" si="92"/>
        <v>10234085.9</v>
      </c>
      <c r="P244" s="33">
        <f t="shared" si="92"/>
        <v>0</v>
      </c>
      <c r="Q244" s="43">
        <f t="shared" si="93"/>
        <v>0.330800749996388</v>
      </c>
      <c r="AX244" s="31">
        <v>202006</v>
      </c>
      <c r="AY244" s="32">
        <v>17342259.43</v>
      </c>
      <c r="AZ244" s="33">
        <v>5128776.41</v>
      </c>
      <c r="BA244" s="33">
        <f>IFERROR(BQ115,0)</f>
        <v>0</v>
      </c>
      <c r="BB244" s="33">
        <f>IFERROR([13]养殖险其他006大赔案!BI24,0)</f>
        <v>0</v>
      </c>
      <c r="BC244" s="33">
        <f>IFERROR([13]养殖险其他006大赔案!BI63,0)</f>
        <v>0</v>
      </c>
      <c r="BD244" s="32">
        <f>ROUND(IFERROR(BQ90*AZ244,0),2)</f>
        <v>5128776.41</v>
      </c>
      <c r="BE244" s="33">
        <f>ROUND(IFERROR(BQ221*(SUM(AZ244:BA244)),0),2)</f>
        <v>5128776.41</v>
      </c>
      <c r="BF244" s="37">
        <f t="shared" si="101"/>
        <v>5128776.41</v>
      </c>
      <c r="BG244" s="33">
        <f t="shared" si="94"/>
        <v>0</v>
      </c>
      <c r="BH244" s="38">
        <f t="shared" si="95"/>
        <v>0</v>
      </c>
      <c r="BI244" s="33">
        <f t="shared" si="96"/>
        <v>0</v>
      </c>
      <c r="BJ244" s="33">
        <f t="shared" si="97"/>
        <v>0</v>
      </c>
      <c r="BK244" s="32">
        <f t="shared" si="98"/>
        <v>5128776.41</v>
      </c>
      <c r="BL244" s="33">
        <f t="shared" si="98"/>
        <v>0</v>
      </c>
      <c r="BM244" s="43">
        <f t="shared" si="99"/>
        <v>0.29573865105073</v>
      </c>
    </row>
    <row r="245" ht="15" customHeight="1" outlineLevel="1" spans="2:65">
      <c r="B245" s="31">
        <v>202009</v>
      </c>
      <c r="C245" s="32">
        <v>25241929.58</v>
      </c>
      <c r="D245" s="33">
        <v>36167261.72</v>
      </c>
      <c r="E245" s="33">
        <f>IFERROR(T116,0)</f>
        <v>0</v>
      </c>
      <c r="F245" s="33">
        <f>IFERROR([13]养殖险其他006大赔案!T25,0)</f>
        <v>0</v>
      </c>
      <c r="G245" s="33">
        <f>IFERROR([13]养殖险其他006大赔案!T64,0)</f>
        <v>0</v>
      </c>
      <c r="H245" s="32">
        <f>ROUND(IFERROR(T90*D245,0),2)</f>
        <v>36167261.72</v>
      </c>
      <c r="I245" s="33">
        <f>ROUND(IFERROR(T221*(SUM(D245:E245)),0),2)</f>
        <v>36167261.72</v>
      </c>
      <c r="J245" s="37">
        <f t="shared" si="100"/>
        <v>36167261.72</v>
      </c>
      <c r="K245" s="33">
        <f t="shared" si="88"/>
        <v>0</v>
      </c>
      <c r="L245" s="38">
        <f t="shared" si="89"/>
        <v>0</v>
      </c>
      <c r="M245" s="33">
        <f t="shared" si="90"/>
        <v>0</v>
      </c>
      <c r="N245" s="39">
        <f t="shared" si="91"/>
        <v>0</v>
      </c>
      <c r="O245" s="32">
        <f t="shared" si="92"/>
        <v>36167261.72</v>
      </c>
      <c r="P245" s="33">
        <f t="shared" si="92"/>
        <v>0</v>
      </c>
      <c r="Q245" s="43">
        <f t="shared" si="93"/>
        <v>1.4328247610934</v>
      </c>
      <c r="AX245" s="31">
        <v>202009</v>
      </c>
      <c r="AY245" s="32">
        <v>13750915.57</v>
      </c>
      <c r="AZ245" s="33">
        <v>20687752.44</v>
      </c>
      <c r="BA245" s="33">
        <f>IFERROR(BP116,0)</f>
        <v>0</v>
      </c>
      <c r="BB245" s="33">
        <f>IFERROR([13]养殖险其他006大赔案!BH25,0)</f>
        <v>0</v>
      </c>
      <c r="BC245" s="33">
        <f>IFERROR([13]养殖险其他006大赔案!BH64,0)</f>
        <v>0</v>
      </c>
      <c r="BD245" s="32">
        <f>ROUND(IFERROR(BP90*AZ245,0),2)</f>
        <v>20687752.44</v>
      </c>
      <c r="BE245" s="33">
        <f>ROUND(IFERROR(BP221*(SUM(AZ245:BA245)),0),2)</f>
        <v>20687752.44</v>
      </c>
      <c r="BF245" s="37">
        <f t="shared" si="101"/>
        <v>20687752.44</v>
      </c>
      <c r="BG245" s="33">
        <f t="shared" si="94"/>
        <v>0</v>
      </c>
      <c r="BH245" s="38">
        <f t="shared" si="95"/>
        <v>0</v>
      </c>
      <c r="BI245" s="33">
        <f t="shared" si="96"/>
        <v>0</v>
      </c>
      <c r="BJ245" s="33">
        <f t="shared" si="97"/>
        <v>0</v>
      </c>
      <c r="BK245" s="32">
        <f t="shared" si="98"/>
        <v>20687752.44</v>
      </c>
      <c r="BL245" s="33">
        <f t="shared" si="98"/>
        <v>0</v>
      </c>
      <c r="BM245" s="43">
        <f t="shared" si="99"/>
        <v>1.50446363623481</v>
      </c>
    </row>
    <row r="246" ht="15" customHeight="1" outlineLevel="1" spans="2:65">
      <c r="B246" s="31">
        <v>202012</v>
      </c>
      <c r="C246" s="32">
        <v>15339942.58</v>
      </c>
      <c r="D246" s="33">
        <v>13546586.17</v>
      </c>
      <c r="E246" s="33">
        <f>IFERROR(S117,0)</f>
        <v>0</v>
      </c>
      <c r="F246" s="33">
        <f>IFERROR([13]养殖险其他006大赔案!S26,0)</f>
        <v>0</v>
      </c>
      <c r="G246" s="33">
        <f>IFERROR([13]养殖险其他006大赔案!S65,0)</f>
        <v>0</v>
      </c>
      <c r="H246" s="32">
        <f>ROUND(IFERROR(S90*D246,0),2)</f>
        <v>13546586.17</v>
      </c>
      <c r="I246" s="33">
        <f>ROUND(IFERROR(S221*(SUM(D246:E246)),0),2)</f>
        <v>13546586.17</v>
      </c>
      <c r="J246" s="37">
        <f t="shared" si="100"/>
        <v>13546586.17</v>
      </c>
      <c r="K246" s="33">
        <f t="shared" si="88"/>
        <v>0</v>
      </c>
      <c r="L246" s="38">
        <f t="shared" si="89"/>
        <v>0</v>
      </c>
      <c r="M246" s="33">
        <f t="shared" si="90"/>
        <v>0</v>
      </c>
      <c r="N246" s="39">
        <f t="shared" si="91"/>
        <v>0</v>
      </c>
      <c r="O246" s="32">
        <f t="shared" si="92"/>
        <v>13546586.17</v>
      </c>
      <c r="P246" s="33">
        <f t="shared" si="92"/>
        <v>0</v>
      </c>
      <c r="Q246" s="43">
        <f t="shared" si="93"/>
        <v>0.883092364873767</v>
      </c>
      <c r="AX246" s="31">
        <v>202012</v>
      </c>
      <c r="AY246" s="32">
        <v>7673173.72</v>
      </c>
      <c r="AZ246" s="33">
        <v>6814492.34</v>
      </c>
      <c r="BA246" s="33">
        <f>IFERROR(BO117,0)</f>
        <v>0</v>
      </c>
      <c r="BB246" s="33">
        <f>IFERROR([13]养殖险其他006大赔案!BG26,0)</f>
        <v>0</v>
      </c>
      <c r="BC246" s="33">
        <f>IFERROR([13]养殖险其他006大赔案!BG65,0)</f>
        <v>0</v>
      </c>
      <c r="BD246" s="32">
        <f>ROUND(IFERROR(BO90*AZ246,0),2)</f>
        <v>6814492.34</v>
      </c>
      <c r="BE246" s="33">
        <f>ROUND(IFERROR(BO221*(SUM(AZ246:BA246)),0),2)</f>
        <v>6814492.34</v>
      </c>
      <c r="BF246" s="37">
        <f t="shared" si="101"/>
        <v>6814492.34</v>
      </c>
      <c r="BG246" s="33">
        <f t="shared" si="94"/>
        <v>0</v>
      </c>
      <c r="BH246" s="38">
        <f t="shared" si="95"/>
        <v>0</v>
      </c>
      <c r="BI246" s="33">
        <f t="shared" si="96"/>
        <v>0</v>
      </c>
      <c r="BJ246" s="33">
        <f t="shared" si="97"/>
        <v>0</v>
      </c>
      <c r="BK246" s="32">
        <f t="shared" si="98"/>
        <v>6814492.34</v>
      </c>
      <c r="BL246" s="33">
        <f t="shared" si="98"/>
        <v>0</v>
      </c>
      <c r="BM246" s="43">
        <f t="shared" si="99"/>
        <v>0.888093061445766</v>
      </c>
    </row>
    <row r="247" ht="15" customHeight="1" outlineLevel="1" spans="2:65">
      <c r="B247" s="31">
        <v>202103</v>
      </c>
      <c r="C247" s="32">
        <v>17499694.53</v>
      </c>
      <c r="D247" s="33">
        <v>19284442.13</v>
      </c>
      <c r="E247" s="33">
        <f>IFERROR(R118,0)</f>
        <v>0</v>
      </c>
      <c r="F247" s="33">
        <f>IFERROR([13]养殖险其他006大赔案!R27,0)</f>
        <v>0</v>
      </c>
      <c r="G247" s="33">
        <f>IFERROR([13]养殖险其他006大赔案!R66,0)</f>
        <v>0</v>
      </c>
      <c r="H247" s="32">
        <f>ROUND(IFERROR(R90*D247,0),2)</f>
        <v>19284442.13</v>
      </c>
      <c r="I247" s="33">
        <f>ROUND(IFERROR(R221*(SUM(D247:E247)),0),2)</f>
        <v>19284442.13</v>
      </c>
      <c r="J247" s="37">
        <f t="shared" si="100"/>
        <v>19284442.13</v>
      </c>
      <c r="K247" s="33">
        <f t="shared" si="88"/>
        <v>0</v>
      </c>
      <c r="L247" s="38">
        <f t="shared" si="89"/>
        <v>0</v>
      </c>
      <c r="M247" s="33">
        <f t="shared" si="90"/>
        <v>0</v>
      </c>
      <c r="N247" s="39">
        <f t="shared" si="91"/>
        <v>0</v>
      </c>
      <c r="O247" s="32">
        <f t="shared" si="92"/>
        <v>19284442.13</v>
      </c>
      <c r="P247" s="33">
        <f t="shared" si="92"/>
        <v>0</v>
      </c>
      <c r="Q247" s="43">
        <f t="shared" si="93"/>
        <v>1.10198735737589</v>
      </c>
      <c r="AX247" s="31">
        <v>202103</v>
      </c>
      <c r="AY247" s="32">
        <v>9261677.12</v>
      </c>
      <c r="AZ247" s="33">
        <v>10126191.47</v>
      </c>
      <c r="BA247" s="33">
        <f>IFERROR(BN118,0)</f>
        <v>0</v>
      </c>
      <c r="BB247" s="33">
        <f>IFERROR([13]养殖险其他006大赔案!BF27,0)</f>
        <v>0</v>
      </c>
      <c r="BC247" s="33">
        <f>IFERROR([13]养殖险其他006大赔案!BF66,0)</f>
        <v>0</v>
      </c>
      <c r="BD247" s="32">
        <f>ROUND(IFERROR(BN90*AZ247,0),2)</f>
        <v>10126191.47</v>
      </c>
      <c r="BE247" s="33">
        <f>ROUND(IFERROR(BN221*(SUM(AZ247:BA247)),0),2)</f>
        <v>10126191.47</v>
      </c>
      <c r="BF247" s="37">
        <f t="shared" si="101"/>
        <v>10126191.47</v>
      </c>
      <c r="BG247" s="33">
        <f t="shared" si="94"/>
        <v>0</v>
      </c>
      <c r="BH247" s="38">
        <f t="shared" si="95"/>
        <v>0</v>
      </c>
      <c r="BI247" s="33">
        <f t="shared" si="96"/>
        <v>0</v>
      </c>
      <c r="BJ247" s="33">
        <f t="shared" si="97"/>
        <v>0</v>
      </c>
      <c r="BK247" s="32">
        <f t="shared" si="98"/>
        <v>10126191.47</v>
      </c>
      <c r="BL247" s="33">
        <f t="shared" si="98"/>
        <v>0</v>
      </c>
      <c r="BM247" s="43">
        <f t="shared" si="99"/>
        <v>1.09334317519374</v>
      </c>
    </row>
    <row r="248" ht="15" customHeight="1" outlineLevel="1" spans="2:65">
      <c r="B248" s="31">
        <v>202106</v>
      </c>
      <c r="C248" s="32">
        <v>30135007.92</v>
      </c>
      <c r="D248" s="33">
        <v>12252155.65</v>
      </c>
      <c r="E248" s="33">
        <f>IFERROR(Q119,0)</f>
        <v>0</v>
      </c>
      <c r="F248" s="33">
        <f>IFERROR([13]养殖险其他006大赔案!Q28,0)</f>
        <v>0</v>
      </c>
      <c r="G248" s="33">
        <f>IFERROR([13]养殖险其他006大赔案!Q67,0)</f>
        <v>0</v>
      </c>
      <c r="H248" s="32">
        <f>ROUND(IFERROR(Q90*D248,0),2)</f>
        <v>12252155.65</v>
      </c>
      <c r="I248" s="33">
        <f>ROUND(IFERROR(Q221*(SUM(D248:E248)),0),2)</f>
        <v>12252155.65</v>
      </c>
      <c r="J248" s="37">
        <f t="shared" si="100"/>
        <v>12252155.65</v>
      </c>
      <c r="K248" s="33">
        <f t="shared" si="88"/>
        <v>0</v>
      </c>
      <c r="L248" s="38">
        <f t="shared" si="89"/>
        <v>0</v>
      </c>
      <c r="M248" s="33">
        <f t="shared" si="90"/>
        <v>0</v>
      </c>
      <c r="N248" s="39">
        <f t="shared" si="91"/>
        <v>0</v>
      </c>
      <c r="O248" s="32">
        <f t="shared" si="92"/>
        <v>12252155.65</v>
      </c>
      <c r="P248" s="33">
        <f t="shared" si="92"/>
        <v>0</v>
      </c>
      <c r="Q248" s="43">
        <f t="shared" si="93"/>
        <v>0.406575491286614</v>
      </c>
      <c r="AX248" s="31">
        <v>202106</v>
      </c>
      <c r="AY248" s="32">
        <v>15217561.2</v>
      </c>
      <c r="AZ248" s="33">
        <v>6382882.52</v>
      </c>
      <c r="BA248" s="33">
        <f>IFERROR(BM119,0)</f>
        <v>0</v>
      </c>
      <c r="BB248" s="33">
        <f>IFERROR([13]养殖险其他006大赔案!BE28,0)</f>
        <v>0</v>
      </c>
      <c r="BC248" s="33">
        <f>IFERROR([13]养殖险其他006大赔案!BE67,0)</f>
        <v>0</v>
      </c>
      <c r="BD248" s="32">
        <f>ROUND(IFERROR(BM90*AZ248,0),2)</f>
        <v>6382882.52</v>
      </c>
      <c r="BE248" s="33">
        <f>ROUND(IFERROR(BM221*(SUM(AZ248:BA248)),0),2)</f>
        <v>6382882.52</v>
      </c>
      <c r="BF248" s="37">
        <f t="shared" si="101"/>
        <v>6382882.52</v>
      </c>
      <c r="BG248" s="33">
        <f t="shared" si="94"/>
        <v>0</v>
      </c>
      <c r="BH248" s="38">
        <f t="shared" si="95"/>
        <v>0</v>
      </c>
      <c r="BI248" s="33">
        <f t="shared" si="96"/>
        <v>0</v>
      </c>
      <c r="BJ248" s="33">
        <f t="shared" si="97"/>
        <v>0</v>
      </c>
      <c r="BK248" s="32">
        <f t="shared" si="98"/>
        <v>6382882.52</v>
      </c>
      <c r="BL248" s="33">
        <f t="shared" si="98"/>
        <v>0</v>
      </c>
      <c r="BM248" s="43">
        <f t="shared" si="99"/>
        <v>0.41944188271114</v>
      </c>
    </row>
    <row r="249" ht="15" customHeight="1" outlineLevel="1" spans="2:65">
      <c r="B249" s="31">
        <v>202109</v>
      </c>
      <c r="C249" s="32">
        <v>40125439.43</v>
      </c>
      <c r="D249" s="33">
        <v>41967390.07</v>
      </c>
      <c r="E249" s="33">
        <f>IFERROR(P120,0)</f>
        <v>0</v>
      </c>
      <c r="F249" s="33">
        <f>IFERROR([13]养殖险其他006大赔案!P29,0)</f>
        <v>0</v>
      </c>
      <c r="G249" s="33">
        <f>IFERROR([13]养殖险其他006大赔案!P68,0)</f>
        <v>0</v>
      </c>
      <c r="H249" s="32">
        <f>ROUND(IFERROR(P90*D249,0),2)</f>
        <v>41967390.07</v>
      </c>
      <c r="I249" s="33">
        <f>ROUND(IFERROR(P221*(SUM(D249:E249)),0),2)</f>
        <v>41967390.07</v>
      </c>
      <c r="J249" s="37">
        <f t="shared" si="100"/>
        <v>41967390.07</v>
      </c>
      <c r="K249" s="33">
        <f t="shared" si="88"/>
        <v>0</v>
      </c>
      <c r="L249" s="38">
        <f t="shared" si="89"/>
        <v>0</v>
      </c>
      <c r="M249" s="33">
        <f t="shared" si="90"/>
        <v>0</v>
      </c>
      <c r="N249" s="39">
        <f t="shared" si="91"/>
        <v>0</v>
      </c>
      <c r="O249" s="32">
        <f t="shared" si="92"/>
        <v>41967390.07</v>
      </c>
      <c r="P249" s="33">
        <f t="shared" si="92"/>
        <v>0</v>
      </c>
      <c r="Q249" s="43">
        <f t="shared" si="93"/>
        <v>1.04590480917258</v>
      </c>
      <c r="AX249" s="31">
        <v>202109</v>
      </c>
      <c r="AY249" s="32">
        <v>19450172.8</v>
      </c>
      <c r="AZ249" s="33">
        <v>21054483.75</v>
      </c>
      <c r="BA249" s="33">
        <f>IFERROR(BL120,0)</f>
        <v>0</v>
      </c>
      <c r="BB249" s="33">
        <f>IFERROR([13]养殖险其他006大赔案!BD29,0)</f>
        <v>0</v>
      </c>
      <c r="BC249" s="33">
        <f>IFERROR([13]养殖险其他006大赔案!BD68,0)</f>
        <v>0</v>
      </c>
      <c r="BD249" s="32">
        <f>ROUND(IFERROR(BL90*AZ249,0),2)</f>
        <v>21054483.75</v>
      </c>
      <c r="BE249" s="33">
        <f>ROUND(IFERROR(BL221*(SUM(AZ249:BA249)),0),2)</f>
        <v>21054483.75</v>
      </c>
      <c r="BF249" s="37">
        <f t="shared" si="101"/>
        <v>21054483.75</v>
      </c>
      <c r="BG249" s="33">
        <f t="shared" si="94"/>
        <v>0</v>
      </c>
      <c r="BH249" s="38">
        <f t="shared" si="95"/>
        <v>0</v>
      </c>
      <c r="BI249" s="33">
        <f t="shared" si="96"/>
        <v>0</v>
      </c>
      <c r="BJ249" s="33">
        <f t="shared" si="97"/>
        <v>0</v>
      </c>
      <c r="BK249" s="32">
        <f t="shared" si="98"/>
        <v>21054483.75</v>
      </c>
      <c r="BL249" s="33">
        <f t="shared" si="98"/>
        <v>0</v>
      </c>
      <c r="BM249" s="43">
        <f t="shared" si="99"/>
        <v>1.0824831206641</v>
      </c>
    </row>
    <row r="250" ht="15" customHeight="1" outlineLevel="1" spans="2:65">
      <c r="B250" s="31">
        <v>202112</v>
      </c>
      <c r="C250" s="32">
        <v>12747222.22</v>
      </c>
      <c r="D250" s="33">
        <v>11301084.4</v>
      </c>
      <c r="E250" s="33">
        <f>IFERROR(O121,0)</f>
        <v>0</v>
      </c>
      <c r="F250" s="33">
        <f>IFERROR([13]养殖险其他006大赔案!O30,0)</f>
        <v>0</v>
      </c>
      <c r="G250" s="33">
        <f>IFERROR([13]养殖险其他006大赔案!O69,0)</f>
        <v>0</v>
      </c>
      <c r="H250" s="32">
        <f>ROUND(IFERROR(O90*D250,0),2)</f>
        <v>11301084.4</v>
      </c>
      <c r="I250" s="33">
        <f>ROUND(IFERROR(O221*(SUM(D250:E250)),0),2)</f>
        <v>11301084.4</v>
      </c>
      <c r="J250" s="37">
        <f t="shared" si="100"/>
        <v>11301084.4</v>
      </c>
      <c r="K250" s="33">
        <f t="shared" si="88"/>
        <v>0</v>
      </c>
      <c r="L250" s="38">
        <f t="shared" si="89"/>
        <v>0</v>
      </c>
      <c r="M250" s="33">
        <f t="shared" si="90"/>
        <v>0</v>
      </c>
      <c r="N250" s="39">
        <f t="shared" si="91"/>
        <v>0</v>
      </c>
      <c r="O250" s="32">
        <f t="shared" si="92"/>
        <v>11301084.4</v>
      </c>
      <c r="P250" s="33">
        <f t="shared" si="92"/>
        <v>0</v>
      </c>
      <c r="Q250" s="43">
        <f t="shared" si="93"/>
        <v>0.886552709677324</v>
      </c>
      <c r="AX250" s="31">
        <v>202112</v>
      </c>
      <c r="AY250" s="32">
        <v>6688792.59</v>
      </c>
      <c r="AZ250" s="33">
        <v>5968308.18</v>
      </c>
      <c r="BA250" s="33">
        <f>IFERROR(BK121,0)</f>
        <v>0</v>
      </c>
      <c r="BB250" s="33">
        <f>IFERROR([13]养殖险其他006大赔案!BC30,0)</f>
        <v>0</v>
      </c>
      <c r="BC250" s="33">
        <f>IFERROR([13]养殖险其他006大赔案!BC69,0)</f>
        <v>0</v>
      </c>
      <c r="BD250" s="32">
        <f>ROUND(IFERROR(BK90*AZ250,0),2)</f>
        <v>5968308.18</v>
      </c>
      <c r="BE250" s="33">
        <f>ROUND(IFERROR(BK221*(SUM(AZ250:BA250)),0),2)</f>
        <v>5968308.18</v>
      </c>
      <c r="BF250" s="37">
        <f t="shared" si="101"/>
        <v>5968308.18</v>
      </c>
      <c r="BG250" s="33">
        <f t="shared" si="94"/>
        <v>0</v>
      </c>
      <c r="BH250" s="38">
        <f t="shared" si="95"/>
        <v>0</v>
      </c>
      <c r="BI250" s="33">
        <f t="shared" si="96"/>
        <v>0</v>
      </c>
      <c r="BJ250" s="33">
        <f t="shared" si="97"/>
        <v>0</v>
      </c>
      <c r="BK250" s="32">
        <f t="shared" si="98"/>
        <v>5968308.18</v>
      </c>
      <c r="BL250" s="33">
        <f t="shared" si="98"/>
        <v>0</v>
      </c>
      <c r="BM250" s="43">
        <f t="shared" si="99"/>
        <v>0.892284833128605</v>
      </c>
    </row>
    <row r="251" ht="15" customHeight="1" outlineLevel="1" spans="2:65">
      <c r="B251" s="31">
        <v>202203</v>
      </c>
      <c r="C251" s="32">
        <v>7384388.41</v>
      </c>
      <c r="D251" s="33">
        <v>9601630.42</v>
      </c>
      <c r="E251" s="33">
        <f>IFERROR(N122,0)</f>
        <v>0</v>
      </c>
      <c r="F251" s="33">
        <f>IFERROR([13]养殖险其他006大赔案!N31,0)</f>
        <v>0</v>
      </c>
      <c r="G251" s="33">
        <f>IFERROR([13]养殖险其他006大赔案!N70,0)</f>
        <v>0</v>
      </c>
      <c r="H251" s="32">
        <f>ROUND(IFERROR(N90*D251,0),2)</f>
        <v>9601630.42</v>
      </c>
      <c r="I251" s="33">
        <f>ROUND(IFERROR(N221*(SUM(D251:E251)),0),2)</f>
        <v>9601630.42</v>
      </c>
      <c r="J251" s="37">
        <f t="shared" si="100"/>
        <v>9601630.42</v>
      </c>
      <c r="K251" s="33">
        <f t="shared" si="88"/>
        <v>0</v>
      </c>
      <c r="L251" s="38">
        <f t="shared" si="89"/>
        <v>0</v>
      </c>
      <c r="M251" s="33">
        <f t="shared" si="90"/>
        <v>0</v>
      </c>
      <c r="N251" s="39">
        <f t="shared" si="91"/>
        <v>0</v>
      </c>
      <c r="O251" s="32">
        <f t="shared" si="92"/>
        <v>9601630.42</v>
      </c>
      <c r="P251" s="33">
        <f t="shared" si="92"/>
        <v>0</v>
      </c>
      <c r="Q251" s="43">
        <f t="shared" si="93"/>
        <v>1.30026075104573</v>
      </c>
      <c r="AX251" s="31">
        <v>202203</v>
      </c>
      <c r="AY251" s="32">
        <v>3469653.77</v>
      </c>
      <c r="AZ251" s="33">
        <v>5095918.87</v>
      </c>
      <c r="BA251" s="33">
        <f>IFERROR(BJ122,0)</f>
        <v>0</v>
      </c>
      <c r="BB251" s="33">
        <f>IFERROR([13]养殖险其他006大赔案!BB31,0)</f>
        <v>0</v>
      </c>
      <c r="BC251" s="33">
        <f>IFERROR([13]养殖险其他006大赔案!BB70,0)</f>
        <v>0</v>
      </c>
      <c r="BD251" s="32">
        <f>ROUND(IFERROR(BJ90*AZ251,0),2)</f>
        <v>5095918.87</v>
      </c>
      <c r="BE251" s="33">
        <f>ROUND(IFERROR(BJ221*(SUM(AZ251:BA251)),0),2)</f>
        <v>5095918.87</v>
      </c>
      <c r="BF251" s="37">
        <f t="shared" si="101"/>
        <v>5095918.87</v>
      </c>
      <c r="BG251" s="33">
        <f t="shared" si="94"/>
        <v>0</v>
      </c>
      <c r="BH251" s="38">
        <f t="shared" si="95"/>
        <v>0</v>
      </c>
      <c r="BI251" s="33">
        <f t="shared" si="96"/>
        <v>0</v>
      </c>
      <c r="BJ251" s="33">
        <f t="shared" si="97"/>
        <v>0</v>
      </c>
      <c r="BK251" s="32">
        <f t="shared" si="98"/>
        <v>5095918.87</v>
      </c>
      <c r="BL251" s="33">
        <f t="shared" si="98"/>
        <v>0</v>
      </c>
      <c r="BM251" s="43">
        <f t="shared" si="99"/>
        <v>1.4687110610463</v>
      </c>
    </row>
    <row r="252" ht="15" customHeight="1" outlineLevel="1" spans="2:65">
      <c r="B252" s="31">
        <v>202206</v>
      </c>
      <c r="C252" s="32">
        <v>15549876.12</v>
      </c>
      <c r="D252" s="33">
        <v>6516639.63</v>
      </c>
      <c r="E252" s="33">
        <f>IFERROR(M123,0)</f>
        <v>0</v>
      </c>
      <c r="F252" s="33">
        <f>IFERROR([13]养殖险其他006大赔案!M32,0)</f>
        <v>0</v>
      </c>
      <c r="G252" s="33">
        <f>IFERROR([13]养殖险其他006大赔案!M71,0)</f>
        <v>0</v>
      </c>
      <c r="H252" s="32">
        <f>ROUND(IFERROR(M90*D252,0),2)</f>
        <v>6516639.63</v>
      </c>
      <c r="I252" s="33">
        <f>ROUND(IFERROR(M221*(SUM(D252:E252)),0),2)</f>
        <v>6516639.63</v>
      </c>
      <c r="J252" s="37">
        <f t="shared" si="100"/>
        <v>6516639.63</v>
      </c>
      <c r="K252" s="33">
        <f t="shared" si="88"/>
        <v>0</v>
      </c>
      <c r="L252" s="38">
        <f t="shared" si="89"/>
        <v>0</v>
      </c>
      <c r="M252" s="33">
        <f t="shared" si="90"/>
        <v>0</v>
      </c>
      <c r="N252" s="39">
        <f t="shared" si="91"/>
        <v>0</v>
      </c>
      <c r="O252" s="32">
        <f t="shared" si="92"/>
        <v>6516639.63</v>
      </c>
      <c r="P252" s="33">
        <f t="shared" si="92"/>
        <v>0</v>
      </c>
      <c r="Q252" s="43">
        <f t="shared" si="93"/>
        <v>0.419079842161469</v>
      </c>
      <c r="AX252" s="31">
        <v>202206</v>
      </c>
      <c r="AY252" s="32">
        <v>7828784.02</v>
      </c>
      <c r="AZ252" s="33">
        <v>3433937.13</v>
      </c>
      <c r="BA252" s="33">
        <f>IFERROR(BI123,0)</f>
        <v>0</v>
      </c>
      <c r="BB252" s="33">
        <f>IFERROR([13]养殖险其他006大赔案!BA32,0)</f>
        <v>0</v>
      </c>
      <c r="BC252" s="33">
        <f>IFERROR([13]养殖险其他006大赔案!BA71,0)</f>
        <v>0</v>
      </c>
      <c r="BD252" s="32">
        <f>ROUND(IFERROR(BI90*AZ252,0),2)</f>
        <v>3433937.13</v>
      </c>
      <c r="BE252" s="33">
        <f>ROUND(IFERROR(BI221*(SUM(AZ252:BA252)),0),2)</f>
        <v>3433937.13</v>
      </c>
      <c r="BF252" s="37">
        <f t="shared" si="101"/>
        <v>3433937.13</v>
      </c>
      <c r="BG252" s="33">
        <f t="shared" si="94"/>
        <v>0</v>
      </c>
      <c r="BH252" s="38">
        <f t="shared" si="95"/>
        <v>0</v>
      </c>
      <c r="BI252" s="33">
        <f t="shared" si="96"/>
        <v>0</v>
      </c>
      <c r="BJ252" s="33">
        <f t="shared" si="97"/>
        <v>0</v>
      </c>
      <c r="BK252" s="32">
        <f t="shared" si="98"/>
        <v>3433937.13</v>
      </c>
      <c r="BL252" s="33">
        <f t="shared" si="98"/>
        <v>0</v>
      </c>
      <c r="BM252" s="43">
        <f t="shared" si="99"/>
        <v>0.438629692839578</v>
      </c>
    </row>
    <row r="253" ht="15" customHeight="1" outlineLevel="1" spans="2:65">
      <c r="B253" s="31">
        <v>202209</v>
      </c>
      <c r="C253" s="32">
        <v>17915843.22</v>
      </c>
      <c r="D253" s="33">
        <v>13941336.15</v>
      </c>
      <c r="E253" s="33">
        <f>IFERROR(L124,0)</f>
        <v>0</v>
      </c>
      <c r="F253" s="33">
        <f>IFERROR([13]养殖险其他006大赔案!L33,0)</f>
        <v>0</v>
      </c>
      <c r="G253" s="33">
        <f>IFERROR([13]养殖险其他006大赔案!L72,0)</f>
        <v>0</v>
      </c>
      <c r="H253" s="32">
        <f>ROUND(IFERROR(L90*D253,0),2)</f>
        <v>13941336.15</v>
      </c>
      <c r="I253" s="33">
        <f>ROUND(IFERROR(L221*(SUM(D253:E253)),0),2)</f>
        <v>13941336.15</v>
      </c>
      <c r="J253" s="37">
        <f t="shared" si="100"/>
        <v>13941336.15</v>
      </c>
      <c r="K253" s="33">
        <f t="shared" si="88"/>
        <v>0</v>
      </c>
      <c r="L253" s="38">
        <f t="shared" si="89"/>
        <v>0</v>
      </c>
      <c r="M253" s="33">
        <f t="shared" si="90"/>
        <v>0</v>
      </c>
      <c r="N253" s="39">
        <f t="shared" si="91"/>
        <v>0</v>
      </c>
      <c r="O253" s="32">
        <f t="shared" si="92"/>
        <v>13941336.15</v>
      </c>
      <c r="P253" s="33">
        <f t="shared" si="92"/>
        <v>0</v>
      </c>
      <c r="Q253" s="43">
        <f t="shared" si="93"/>
        <v>0.778156851385977</v>
      </c>
      <c r="AX253" s="31">
        <v>202209</v>
      </c>
      <c r="AY253" s="32">
        <v>9157714.21</v>
      </c>
      <c r="AZ253" s="33">
        <v>7036654.8</v>
      </c>
      <c r="BA253" s="33">
        <f>IFERROR(BH124,0)</f>
        <v>0</v>
      </c>
      <c r="BB253" s="33">
        <f>IFERROR([13]养殖险其他006大赔案!AZ33,0)</f>
        <v>0</v>
      </c>
      <c r="BC253" s="33">
        <f>IFERROR([13]养殖险其他006大赔案!AZ72,0)</f>
        <v>0</v>
      </c>
      <c r="BD253" s="32">
        <f>ROUND(IFERROR(BH90*AZ253,0),2)</f>
        <v>7036654.8</v>
      </c>
      <c r="BE253" s="33">
        <f>ROUND(IFERROR(BH221*(SUM(AZ253:BA253)),0),2)</f>
        <v>7036654.8</v>
      </c>
      <c r="BF253" s="37">
        <f t="shared" si="101"/>
        <v>7036654.8</v>
      </c>
      <c r="BG253" s="33">
        <f t="shared" si="94"/>
        <v>0</v>
      </c>
      <c r="BH253" s="38">
        <f t="shared" si="95"/>
        <v>0</v>
      </c>
      <c r="BI253" s="33">
        <f t="shared" si="96"/>
        <v>0</v>
      </c>
      <c r="BJ253" s="33">
        <f t="shared" si="97"/>
        <v>0</v>
      </c>
      <c r="BK253" s="32">
        <f t="shared" si="98"/>
        <v>7036654.8</v>
      </c>
      <c r="BL253" s="33">
        <f t="shared" si="98"/>
        <v>0</v>
      </c>
      <c r="BM253" s="43">
        <f t="shared" si="99"/>
        <v>0.768385498677841</v>
      </c>
    </row>
    <row r="254" ht="15" customHeight="1" outlineLevel="1" spans="2:65">
      <c r="B254" s="31">
        <v>202212</v>
      </c>
      <c r="C254" s="32">
        <v>9165102.15</v>
      </c>
      <c r="D254" s="33">
        <v>8566667.56</v>
      </c>
      <c r="E254" s="33">
        <f>IFERROR(K125,0)</f>
        <v>0</v>
      </c>
      <c r="F254" s="33">
        <f>IFERROR([13]养殖险其他006大赔案!K34,0)</f>
        <v>0</v>
      </c>
      <c r="G254" s="33">
        <f>IFERROR([13]养殖险其他006大赔案!K73,0)</f>
        <v>0</v>
      </c>
      <c r="H254" s="32">
        <f>ROUND(IFERROR(K90*D254,0),2)</f>
        <v>8566667.56</v>
      </c>
      <c r="I254" s="33">
        <f>ROUND(IFERROR(K221*(SUM(D254:E254)),0),2)</f>
        <v>8566667.56</v>
      </c>
      <c r="J254" s="37">
        <f t="shared" si="100"/>
        <v>8566667.56</v>
      </c>
      <c r="K254" s="33">
        <f t="shared" si="88"/>
        <v>0</v>
      </c>
      <c r="L254" s="38">
        <f t="shared" si="89"/>
        <v>0</v>
      </c>
      <c r="M254" s="33">
        <f t="shared" si="90"/>
        <v>0</v>
      </c>
      <c r="N254" s="39">
        <f t="shared" si="91"/>
        <v>0</v>
      </c>
      <c r="O254" s="32">
        <f t="shared" si="92"/>
        <v>8566667.56</v>
      </c>
      <c r="P254" s="33">
        <f t="shared" si="92"/>
        <v>0</v>
      </c>
      <c r="Q254" s="43">
        <f t="shared" si="93"/>
        <v>0.934705082365067</v>
      </c>
      <c r="AX254" s="31">
        <v>202212</v>
      </c>
      <c r="AY254" s="32">
        <v>4509994.8</v>
      </c>
      <c r="AZ254" s="33">
        <v>4364852.69</v>
      </c>
      <c r="BA254" s="33">
        <f>IFERROR(BG125,0)</f>
        <v>0</v>
      </c>
      <c r="BB254" s="33">
        <f>IFERROR([13]养殖险其他006大赔案!AY34,0)</f>
        <v>0</v>
      </c>
      <c r="BC254" s="33">
        <f>IFERROR([13]养殖险其他006大赔案!AY73,0)</f>
        <v>0</v>
      </c>
      <c r="BD254" s="32">
        <f>ROUND(IFERROR(BG90*AZ254,0),2)</f>
        <v>4364852.69</v>
      </c>
      <c r="BE254" s="33">
        <f>ROUND(IFERROR(BG221*(SUM(AZ254:BA254)),0),2)</f>
        <v>4364852.69</v>
      </c>
      <c r="BF254" s="37">
        <f t="shared" si="101"/>
        <v>4364852.69</v>
      </c>
      <c r="BG254" s="33">
        <f t="shared" si="94"/>
        <v>0</v>
      </c>
      <c r="BH254" s="38">
        <f t="shared" si="95"/>
        <v>0</v>
      </c>
      <c r="BI254" s="33">
        <f t="shared" si="96"/>
        <v>0</v>
      </c>
      <c r="BJ254" s="33">
        <f t="shared" si="97"/>
        <v>0</v>
      </c>
      <c r="BK254" s="32">
        <f t="shared" si="98"/>
        <v>4364852.69</v>
      </c>
      <c r="BL254" s="33">
        <f t="shared" si="98"/>
        <v>0</v>
      </c>
      <c r="BM254" s="43">
        <f t="shared" si="99"/>
        <v>0.967817676862954</v>
      </c>
    </row>
    <row r="255" ht="15" customHeight="1" outlineLevel="1" spans="2:65">
      <c r="B255" s="31">
        <v>202303</v>
      </c>
      <c r="C255" s="32">
        <v>14381337.22</v>
      </c>
      <c r="D255" s="33">
        <v>14192177.66</v>
      </c>
      <c r="E255" s="33">
        <f>IFERROR(J126,0)</f>
        <v>0</v>
      </c>
      <c r="F255" s="33">
        <f>IFERROR([13]养殖险其他006大赔案!J35,0)</f>
        <v>0</v>
      </c>
      <c r="G255" s="33">
        <f>IFERROR([13]养殖险其他006大赔案!J74,0)</f>
        <v>0</v>
      </c>
      <c r="H255" s="32">
        <f>ROUND(IFERROR(J90*D255,0),2)</f>
        <v>14192177.66</v>
      </c>
      <c r="I255" s="33">
        <f>ROUND(IFERROR(J221*(SUM(D255:E255)),0),2)</f>
        <v>14192177.66</v>
      </c>
      <c r="J255" s="37">
        <f t="shared" si="100"/>
        <v>14192177.66</v>
      </c>
      <c r="K255" s="33">
        <f t="shared" si="88"/>
        <v>0</v>
      </c>
      <c r="L255" s="38">
        <f t="shared" si="89"/>
        <v>0</v>
      </c>
      <c r="M255" s="33">
        <f t="shared" si="90"/>
        <v>0</v>
      </c>
      <c r="N255" s="39">
        <f t="shared" si="91"/>
        <v>0</v>
      </c>
      <c r="O255" s="32">
        <f t="shared" si="92"/>
        <v>14192177.66</v>
      </c>
      <c r="P255" s="33">
        <f t="shared" si="92"/>
        <v>0</v>
      </c>
      <c r="Q255" s="43">
        <f t="shared" si="93"/>
        <v>0.986846872644295</v>
      </c>
      <c r="AX255" s="31">
        <v>202303</v>
      </c>
      <c r="AY255" s="32">
        <v>7190672.12</v>
      </c>
      <c r="AZ255" s="33">
        <v>7124202.9</v>
      </c>
      <c r="BA255" s="33">
        <f>IFERROR(BF126,0)</f>
        <v>0</v>
      </c>
      <c r="BB255" s="33">
        <f>IFERROR([13]养殖险其他006大赔案!AX35,0)</f>
        <v>0</v>
      </c>
      <c r="BC255" s="33">
        <f>IFERROR([13]养殖险其他006大赔案!AX74,0)</f>
        <v>0</v>
      </c>
      <c r="BD255" s="32">
        <f>ROUND(IFERROR(BF90*AZ255,0),2)</f>
        <v>7124202.9</v>
      </c>
      <c r="BE255" s="33">
        <f>ROUND(IFERROR(BF221*(SUM(AZ255:BA255)),0),2)</f>
        <v>7124202.9</v>
      </c>
      <c r="BF255" s="37">
        <f t="shared" si="101"/>
        <v>7124202.9</v>
      </c>
      <c r="BG255" s="33">
        <f t="shared" si="94"/>
        <v>0</v>
      </c>
      <c r="BH255" s="38">
        <f t="shared" si="95"/>
        <v>0</v>
      </c>
      <c r="BI255" s="33">
        <f t="shared" si="96"/>
        <v>0</v>
      </c>
      <c r="BJ255" s="33">
        <f t="shared" si="97"/>
        <v>0</v>
      </c>
      <c r="BK255" s="32">
        <f t="shared" si="98"/>
        <v>7124202.9</v>
      </c>
      <c r="BL255" s="33">
        <f t="shared" si="98"/>
        <v>0</v>
      </c>
      <c r="BM255" s="43">
        <f t="shared" si="99"/>
        <v>0.990756188171183</v>
      </c>
    </row>
    <row r="256" ht="15" customHeight="1" outlineLevel="1" spans="2:65">
      <c r="B256" s="31">
        <v>202306</v>
      </c>
      <c r="C256" s="32">
        <v>18261418.85</v>
      </c>
      <c r="D256" s="33">
        <v>10820079.28</v>
      </c>
      <c r="E256" s="33">
        <f>IFERROR(I127,0)</f>
        <v>0</v>
      </c>
      <c r="F256" s="33">
        <f>IFERROR([13]养殖险其他006大赔案!I36,0)</f>
        <v>0</v>
      </c>
      <c r="G256" s="33">
        <f>IFERROR([13]养殖险其他006大赔案!I75,0)</f>
        <v>0</v>
      </c>
      <c r="H256" s="32">
        <f>ROUND(IFERROR(I90*D256,0),2)</f>
        <v>10820079.28</v>
      </c>
      <c r="I256" s="33">
        <f>ROUND(IFERROR(I221*(SUM(D256:E256)),0),2)</f>
        <v>10822243.3</v>
      </c>
      <c r="J256" s="37">
        <f t="shared" si="100"/>
        <v>10822243.3</v>
      </c>
      <c r="K256" s="33">
        <f t="shared" si="88"/>
        <v>2164.02</v>
      </c>
      <c r="L256" s="38">
        <f t="shared" si="89"/>
        <v>0</v>
      </c>
      <c r="M256" s="33">
        <f t="shared" si="90"/>
        <v>0</v>
      </c>
      <c r="N256" s="39">
        <f t="shared" si="91"/>
        <v>0</v>
      </c>
      <c r="O256" s="32">
        <f t="shared" si="92"/>
        <v>10822243.3</v>
      </c>
      <c r="P256" s="33">
        <f t="shared" si="92"/>
        <v>2164.02</v>
      </c>
      <c r="Q256" s="43">
        <f t="shared" si="93"/>
        <v>0.592628830700086</v>
      </c>
      <c r="AX256" s="31">
        <v>202306</v>
      </c>
      <c r="AY256" s="32">
        <v>9130705.94</v>
      </c>
      <c r="AZ256" s="33">
        <v>5430647.97</v>
      </c>
      <c r="BA256" s="33">
        <f>IFERROR(BE127,0)</f>
        <v>0</v>
      </c>
      <c r="BB256" s="33">
        <f>IFERROR([13]养殖险其他006大赔案!AW36,0)</f>
        <v>0</v>
      </c>
      <c r="BC256" s="33">
        <f>IFERROR([13]养殖险其他006大赔案!AW75,0)</f>
        <v>0</v>
      </c>
      <c r="BD256" s="32">
        <f>ROUND(IFERROR(BE90*AZ256,0),2)</f>
        <v>5430647.97</v>
      </c>
      <c r="BE256" s="33">
        <f>ROUND(IFERROR(BE221*(SUM(AZ256:BA256)),0),2)</f>
        <v>5431734.1</v>
      </c>
      <c r="BF256" s="37">
        <f t="shared" si="101"/>
        <v>5431734.1</v>
      </c>
      <c r="BG256" s="33">
        <f t="shared" si="94"/>
        <v>1086.13</v>
      </c>
      <c r="BH256" s="38">
        <f t="shared" si="95"/>
        <v>0</v>
      </c>
      <c r="BI256" s="33">
        <f t="shared" si="96"/>
        <v>0</v>
      </c>
      <c r="BJ256" s="33">
        <f t="shared" si="97"/>
        <v>0</v>
      </c>
      <c r="BK256" s="32">
        <f t="shared" si="98"/>
        <v>5431734.1</v>
      </c>
      <c r="BL256" s="33">
        <f t="shared" si="98"/>
        <v>1086.13</v>
      </c>
      <c r="BM256" s="43">
        <f t="shared" si="99"/>
        <v>0.594886543898488</v>
      </c>
    </row>
    <row r="257" ht="15" customHeight="1" outlineLevel="1" spans="2:65">
      <c r="B257" s="31">
        <v>202309</v>
      </c>
      <c r="C257" s="32">
        <v>26716321.83</v>
      </c>
      <c r="D257" s="33">
        <v>17500414.21</v>
      </c>
      <c r="E257" s="33">
        <f>IFERROR(H128,0)</f>
        <v>0</v>
      </c>
      <c r="F257" s="33">
        <f>IFERROR([13]养殖险其他006大赔案!H37,0)</f>
        <v>0</v>
      </c>
      <c r="G257" s="33">
        <f>IFERROR([13]养殖险其他006大赔案!H76,0)</f>
        <v>0</v>
      </c>
      <c r="H257" s="32">
        <f>ROUND(IFERROR(H90*D257,0),2)</f>
        <v>17500414.21</v>
      </c>
      <c r="I257" s="33">
        <f>ROUND(IFERROR(H221*(SUM(D257:E257)),0),2)</f>
        <v>17661449.52</v>
      </c>
      <c r="J257" s="37">
        <f t="shared" si="100"/>
        <v>17661449.52</v>
      </c>
      <c r="K257" s="33">
        <f t="shared" si="88"/>
        <v>161035.31</v>
      </c>
      <c r="L257" s="38">
        <f t="shared" si="89"/>
        <v>0</v>
      </c>
      <c r="M257" s="33">
        <f t="shared" si="90"/>
        <v>0</v>
      </c>
      <c r="N257" s="39">
        <f t="shared" si="91"/>
        <v>0</v>
      </c>
      <c r="O257" s="32">
        <f t="shared" si="92"/>
        <v>17661449.52</v>
      </c>
      <c r="P257" s="33">
        <f t="shared" si="92"/>
        <v>161035.31</v>
      </c>
      <c r="Q257" s="43">
        <f t="shared" si="93"/>
        <v>0.661073392976117</v>
      </c>
      <c r="AX257" s="31">
        <v>202309</v>
      </c>
      <c r="AY257" s="32">
        <v>13358161.34</v>
      </c>
      <c r="AZ257" s="33">
        <v>9044232.62</v>
      </c>
      <c r="BA257" s="33">
        <f>IFERROR(BD128,0)</f>
        <v>0</v>
      </c>
      <c r="BB257" s="33">
        <f>IFERROR([13]养殖险其他006大赔案!AV37,0)</f>
        <v>0</v>
      </c>
      <c r="BC257" s="33">
        <f>IFERROR([13]养殖险其他006大赔案!AV76,0)</f>
        <v>0</v>
      </c>
      <c r="BD257" s="32">
        <f>ROUND(IFERROR(BD90*AZ257,0),2)</f>
        <v>9044232.62</v>
      </c>
      <c r="BE257" s="33">
        <f>ROUND(IFERROR(BD221*(SUM(AZ257:BA257)),0),2)</f>
        <v>9051100.37</v>
      </c>
      <c r="BF257" s="37">
        <f t="shared" si="101"/>
        <v>9051100.37</v>
      </c>
      <c r="BG257" s="33">
        <f t="shared" si="94"/>
        <v>6867.75</v>
      </c>
      <c r="BH257" s="38">
        <f t="shared" si="95"/>
        <v>0</v>
      </c>
      <c r="BI257" s="33">
        <f t="shared" si="96"/>
        <v>0</v>
      </c>
      <c r="BJ257" s="33">
        <f t="shared" si="97"/>
        <v>0</v>
      </c>
      <c r="BK257" s="32">
        <f t="shared" si="98"/>
        <v>9051100.37</v>
      </c>
      <c r="BL257" s="33">
        <f t="shared" si="98"/>
        <v>6867.75</v>
      </c>
      <c r="BM257" s="43">
        <f t="shared" si="99"/>
        <v>0.677570822782112</v>
      </c>
    </row>
    <row r="258" ht="15" customHeight="1" outlineLevel="1" spans="2:65">
      <c r="B258" s="31">
        <v>202312</v>
      </c>
      <c r="C258" s="32">
        <v>15572438.67</v>
      </c>
      <c r="D258" s="33">
        <v>16499381.52</v>
      </c>
      <c r="E258" s="33">
        <f>IFERROR(G129,0)</f>
        <v>0</v>
      </c>
      <c r="F258" s="33">
        <f>IFERROR([13]养殖险其他006大赔案!G38,0)</f>
        <v>0</v>
      </c>
      <c r="G258" s="33">
        <f>IFERROR([13]养殖险其他006大赔案!G77,0)</f>
        <v>0</v>
      </c>
      <c r="H258" s="32">
        <f>ROUND(IFERROR(G90*D258,0),2)</f>
        <v>16499381.52</v>
      </c>
      <c r="I258" s="33">
        <f>ROUND(IFERROR(G221*(SUM(D258:E258)),0),2)</f>
        <v>16701159.15</v>
      </c>
      <c r="J258" s="37">
        <f t="shared" si="100"/>
        <v>16701159.15</v>
      </c>
      <c r="K258" s="33">
        <f t="shared" si="88"/>
        <v>201777.63</v>
      </c>
      <c r="L258" s="38">
        <f t="shared" si="89"/>
        <v>0</v>
      </c>
      <c r="M258" s="33">
        <f t="shared" si="90"/>
        <v>0</v>
      </c>
      <c r="N258" s="39">
        <f t="shared" si="91"/>
        <v>0</v>
      </c>
      <c r="O258" s="32">
        <f t="shared" si="92"/>
        <v>16701159.15</v>
      </c>
      <c r="P258" s="33">
        <f t="shared" si="92"/>
        <v>201777.63</v>
      </c>
      <c r="Q258" s="43">
        <f t="shared" si="93"/>
        <v>1.07248193452028</v>
      </c>
      <c r="AX258" s="31">
        <v>202312</v>
      </c>
      <c r="AY258" s="32">
        <v>7860954.54</v>
      </c>
      <c r="AZ258" s="33">
        <v>9336562.49</v>
      </c>
      <c r="BA258" s="33">
        <f>IFERROR(BC129,0)</f>
        <v>0</v>
      </c>
      <c r="BB258" s="33">
        <f>IFERROR([13]养殖险其他006大赔案!AU38,0)</f>
        <v>0</v>
      </c>
      <c r="BC258" s="33">
        <f>IFERROR([13]养殖险其他006大赔案!AU77,0)</f>
        <v>0</v>
      </c>
      <c r="BD258" s="32">
        <f>ROUND(IFERROR(BC90*AZ258,0),2)</f>
        <v>9336562.49</v>
      </c>
      <c r="BE258" s="33">
        <f>ROUND(IFERROR(BC221*(SUM(AZ258:BA258)),0),2)</f>
        <v>9412093.51</v>
      </c>
      <c r="BF258" s="37">
        <f t="shared" si="101"/>
        <v>9412093.51</v>
      </c>
      <c r="BG258" s="33">
        <f t="shared" si="94"/>
        <v>75531.02</v>
      </c>
      <c r="BH258" s="38">
        <f t="shared" si="95"/>
        <v>0</v>
      </c>
      <c r="BI258" s="33">
        <f t="shared" si="96"/>
        <v>0</v>
      </c>
      <c r="BJ258" s="33">
        <f t="shared" si="97"/>
        <v>0</v>
      </c>
      <c r="BK258" s="32">
        <f t="shared" si="98"/>
        <v>9412093.51</v>
      </c>
      <c r="BL258" s="33">
        <f t="shared" si="98"/>
        <v>75531.02</v>
      </c>
      <c r="BM258" s="43">
        <f t="shared" si="99"/>
        <v>1.19732196161511</v>
      </c>
    </row>
    <row r="259" ht="15" customHeight="1" outlineLevel="1" spans="2:65">
      <c r="B259" s="31">
        <v>202403</v>
      </c>
      <c r="C259" s="32">
        <v>14568844.74</v>
      </c>
      <c r="D259" s="33">
        <v>18856584.32</v>
      </c>
      <c r="E259" s="33">
        <f>IFERROR(F130,0)</f>
        <v>0</v>
      </c>
      <c r="F259" s="33">
        <f>IFERROR([13]养殖险其他006大赔案!F39,0)</f>
        <v>0</v>
      </c>
      <c r="G259" s="33">
        <f>IFERROR([13]养殖险其他006大赔案!F78,0)</f>
        <v>0</v>
      </c>
      <c r="H259" s="32">
        <f>ROUND(IFERROR(F90*D259,0),2)</f>
        <v>18860355.64</v>
      </c>
      <c r="I259" s="33">
        <f>ROUND(IFERROR(F221*(SUM(D259:E259)),0),2)</f>
        <v>19093708.64</v>
      </c>
      <c r="J259" s="37">
        <f t="shared" si="100"/>
        <v>19093708.64</v>
      </c>
      <c r="K259" s="33">
        <f t="shared" si="88"/>
        <v>237124.32</v>
      </c>
      <c r="L259" s="38">
        <f t="shared" si="89"/>
        <v>0</v>
      </c>
      <c r="M259" s="33">
        <f t="shared" si="90"/>
        <v>0</v>
      </c>
      <c r="N259" s="39">
        <f t="shared" si="91"/>
        <v>0</v>
      </c>
      <c r="O259" s="32">
        <f t="shared" si="92"/>
        <v>19093708.64</v>
      </c>
      <c r="P259" s="33">
        <f t="shared" si="92"/>
        <v>237124.32</v>
      </c>
      <c r="Q259" s="43">
        <f t="shared" si="93"/>
        <v>1.31058494896144</v>
      </c>
      <c r="AX259" s="31">
        <v>202403</v>
      </c>
      <c r="AY259" s="32">
        <v>8027025.25</v>
      </c>
      <c r="AZ259" s="33">
        <v>9952902.42</v>
      </c>
      <c r="BA259" s="33">
        <f>IFERROR(BB130,0)</f>
        <v>0</v>
      </c>
      <c r="BB259" s="33">
        <f>IFERROR([13]养殖险其他006大赔案!AT39,0)</f>
        <v>0</v>
      </c>
      <c r="BC259" s="33">
        <f>IFERROR([13]养殖险其他006大赔案!AT78,0)</f>
        <v>0</v>
      </c>
      <c r="BD259" s="32">
        <f>ROUND(IFERROR(BB90*AZ259,0),2)</f>
        <v>9954893</v>
      </c>
      <c r="BE259" s="33">
        <f>ROUND(IFERROR(BB221*(SUM(AZ259:BA259)),0),2)</f>
        <v>10193376.87</v>
      </c>
      <c r="BF259" s="37">
        <f t="shared" si="101"/>
        <v>10193376.87</v>
      </c>
      <c r="BG259" s="33">
        <f t="shared" si="94"/>
        <v>240474.45</v>
      </c>
      <c r="BH259" s="38">
        <f t="shared" si="95"/>
        <v>0</v>
      </c>
      <c r="BI259" s="33">
        <f t="shared" si="96"/>
        <v>0</v>
      </c>
      <c r="BJ259" s="33">
        <f t="shared" si="97"/>
        <v>0</v>
      </c>
      <c r="BK259" s="32">
        <f t="shared" si="98"/>
        <v>10193376.87</v>
      </c>
      <c r="BL259" s="33">
        <f t="shared" si="98"/>
        <v>240474.45</v>
      </c>
      <c r="BM259" s="43">
        <f t="shared" si="99"/>
        <v>1.26988224809683</v>
      </c>
    </row>
    <row r="260" ht="15" customHeight="1" outlineLevel="1" spans="2:65">
      <c r="B260" s="31">
        <v>202406</v>
      </c>
      <c r="C260" s="32">
        <v>12737952.94</v>
      </c>
      <c r="D260" s="33">
        <v>16783461.32</v>
      </c>
      <c r="E260" s="33">
        <f>IFERROR(E131,0)</f>
        <v>0</v>
      </c>
      <c r="F260" s="33">
        <f>IFERROR([13]养殖险其他006大赔案!E40,0)</f>
        <v>0</v>
      </c>
      <c r="G260" s="33">
        <f>IFERROR([13]养殖险其他006大赔案!E79,0)</f>
        <v>0</v>
      </c>
      <c r="H260" s="32">
        <f>ROUND(IFERROR(E90*D260,0),2)</f>
        <v>16788496.69</v>
      </c>
      <c r="I260" s="33">
        <f>ROUND(IFERROR(E221*(SUM(D260:E260)),0),2)</f>
        <v>17011510.33</v>
      </c>
      <c r="J260" s="37">
        <f t="shared" si="100"/>
        <v>17011510.33</v>
      </c>
      <c r="K260" s="33">
        <f t="shared" si="88"/>
        <v>228049.01</v>
      </c>
      <c r="L260" s="38">
        <f t="shared" si="89"/>
        <v>0</v>
      </c>
      <c r="M260" s="33">
        <f t="shared" si="90"/>
        <v>0</v>
      </c>
      <c r="N260" s="39">
        <f t="shared" si="91"/>
        <v>0</v>
      </c>
      <c r="O260" s="32">
        <f t="shared" si="92"/>
        <v>17011510.33</v>
      </c>
      <c r="P260" s="33">
        <f t="shared" si="92"/>
        <v>228049.01</v>
      </c>
      <c r="Q260" s="43">
        <f t="shared" si="93"/>
        <v>1.33549797287915</v>
      </c>
      <c r="AX260" s="31">
        <v>202406</v>
      </c>
      <c r="AY260" s="32">
        <v>7012626.06</v>
      </c>
      <c r="AZ260" s="33">
        <v>9298927.47</v>
      </c>
      <c r="BA260" s="33">
        <f>IFERROR(BA131,0)</f>
        <v>0</v>
      </c>
      <c r="BB260" s="33">
        <f>IFERROR([13]养殖险其他006大赔案!AS40,0)</f>
        <v>0</v>
      </c>
      <c r="BC260" s="33">
        <f>IFERROR([13]养殖险其他006大赔案!AS79,0)</f>
        <v>0</v>
      </c>
      <c r="BD260" s="32">
        <f>ROUND(IFERROR(BA90*AZ260,0),2)</f>
        <v>9301717.33</v>
      </c>
      <c r="BE260" s="33">
        <f>ROUND(IFERROR(BA221*(SUM(AZ260:BA260)),0),2)</f>
        <v>9542648.28</v>
      </c>
      <c r="BF260" s="37">
        <f t="shared" si="101"/>
        <v>9542648.28</v>
      </c>
      <c r="BG260" s="33">
        <f t="shared" si="94"/>
        <v>243720.81</v>
      </c>
      <c r="BH260" s="38">
        <f t="shared" si="95"/>
        <v>0</v>
      </c>
      <c r="BI260" s="33">
        <f t="shared" si="96"/>
        <v>0</v>
      </c>
      <c r="BJ260" s="33">
        <f t="shared" si="97"/>
        <v>0</v>
      </c>
      <c r="BK260" s="32">
        <f t="shared" si="98"/>
        <v>9542648.28</v>
      </c>
      <c r="BL260" s="33">
        <f t="shared" si="98"/>
        <v>243720.81</v>
      </c>
      <c r="BM260" s="43">
        <f t="shared" si="99"/>
        <v>1.36078099678396</v>
      </c>
    </row>
    <row r="261" ht="15" customHeight="1" outlineLevel="1" spans="2:65">
      <c r="B261" s="31">
        <v>202409</v>
      </c>
      <c r="C261" s="32">
        <v>18589349.71</v>
      </c>
      <c r="D261" s="33">
        <v>19356159.03</v>
      </c>
      <c r="E261" s="33">
        <f>IFERROR(D132,0)</f>
        <v>0</v>
      </c>
      <c r="F261" s="33">
        <f>IFERROR([13]养殖险其他006大赔案!D41,0)</f>
        <v>0</v>
      </c>
      <c r="G261" s="33">
        <f>IFERROR([13]养殖险其他006大赔案!D80,0)</f>
        <v>0</v>
      </c>
      <c r="H261" s="32">
        <f>ROUND(IFERROR(D90*D261,0),2)</f>
        <v>19363902.46</v>
      </c>
      <c r="I261" s="33">
        <f>ROUND(IFERROR(D221*(SUM(D261:E261)),0),2)</f>
        <v>19678022.64</v>
      </c>
      <c r="J261" s="37">
        <f t="shared" si="100"/>
        <v>19678022.64</v>
      </c>
      <c r="K261" s="33">
        <f t="shared" si="88"/>
        <v>321863.61</v>
      </c>
      <c r="L261" s="38">
        <f t="shared" si="89"/>
        <v>0</v>
      </c>
      <c r="M261" s="33">
        <f t="shared" si="90"/>
        <v>0</v>
      </c>
      <c r="N261" s="39">
        <f t="shared" si="91"/>
        <v>0</v>
      </c>
      <c r="O261" s="32">
        <f t="shared" si="92"/>
        <v>19678022.64</v>
      </c>
      <c r="P261" s="33">
        <f t="shared" si="92"/>
        <v>321863.61</v>
      </c>
      <c r="Q261" s="43">
        <f t="shared" si="93"/>
        <v>1.0585643364068</v>
      </c>
      <c r="AX261" s="31">
        <v>202409</v>
      </c>
      <c r="AY261" s="32">
        <v>10309367.07</v>
      </c>
      <c r="AZ261" s="33">
        <v>10609075.21</v>
      </c>
      <c r="BA261" s="33">
        <f>IFERROR(AZ132,0)</f>
        <v>0</v>
      </c>
      <c r="BB261" s="33">
        <f>IFERROR([13]养殖险其他006大赔案!AR41,0)</f>
        <v>0</v>
      </c>
      <c r="BC261" s="33">
        <f>IFERROR([13]养殖险其他006大赔案!AR80,0)</f>
        <v>0</v>
      </c>
      <c r="BD261" s="32">
        <f>ROUND(IFERROR(AZ90*AZ261,0),2)</f>
        <v>10613319.37</v>
      </c>
      <c r="BE261" s="33">
        <f>ROUND(IFERROR(AZ221*(SUM(AZ261:BA261)),0),2)</f>
        <v>10908908.68</v>
      </c>
      <c r="BF261" s="37">
        <f t="shared" si="101"/>
        <v>10908908.68</v>
      </c>
      <c r="BG261" s="33">
        <f t="shared" si="94"/>
        <v>299833.47</v>
      </c>
      <c r="BH261" s="38">
        <f t="shared" si="95"/>
        <v>0</v>
      </c>
      <c r="BI261" s="33">
        <f t="shared" si="96"/>
        <v>0</v>
      </c>
      <c r="BJ261" s="33">
        <f t="shared" si="97"/>
        <v>0</v>
      </c>
      <c r="BK261" s="32">
        <f t="shared" si="98"/>
        <v>10908908.68</v>
      </c>
      <c r="BL261" s="33">
        <f t="shared" si="98"/>
        <v>299833.47</v>
      </c>
      <c r="BM261" s="43">
        <f t="shared" si="99"/>
        <v>1.05815503569998</v>
      </c>
    </row>
    <row r="262" ht="15" customHeight="1" outlineLevel="1" spans="2:65">
      <c r="B262" s="44">
        <v>202412</v>
      </c>
      <c r="C262" s="45">
        <v>15737548.49</v>
      </c>
      <c r="D262" s="46">
        <v>22152028.87</v>
      </c>
      <c r="E262" s="46">
        <f>IFERROR(C133,0)</f>
        <v>479349.84</v>
      </c>
      <c r="F262" s="46">
        <f>IFERROR([13]养殖险其他006大赔案!C42,0)</f>
        <v>0</v>
      </c>
      <c r="G262" s="46">
        <f>IFERROR([13]养殖险其他006大赔案!C81,0)</f>
        <v>0</v>
      </c>
      <c r="H262" s="45">
        <f>ROUND(IFERROR(C90*D262,0),2)</f>
        <v>27257895.67</v>
      </c>
      <c r="I262" s="46">
        <f>ROUND(IFERROR(C221*(SUM(D262:E262)),0),2)</f>
        <v>24158089.47</v>
      </c>
      <c r="J262" s="37">
        <f t="shared" si="100"/>
        <v>24158089.47</v>
      </c>
      <c r="K262" s="46">
        <f t="shared" si="88"/>
        <v>1526710.76</v>
      </c>
      <c r="L262" s="63">
        <f t="shared" si="89"/>
        <v>0</v>
      </c>
      <c r="M262" s="46">
        <f t="shared" si="90"/>
        <v>0</v>
      </c>
      <c r="N262" s="64">
        <f t="shared" si="91"/>
        <v>0</v>
      </c>
      <c r="O262" s="45">
        <f t="shared" si="92"/>
        <v>24158089.47</v>
      </c>
      <c r="P262" s="46">
        <f t="shared" si="92"/>
        <v>1526710.76</v>
      </c>
      <c r="Q262" s="68">
        <f t="shared" si="93"/>
        <v>1.53506052644417</v>
      </c>
      <c r="AX262" s="44">
        <v>202412</v>
      </c>
      <c r="AY262" s="45">
        <v>8731893.56</v>
      </c>
      <c r="AZ262" s="46">
        <v>12240807.08</v>
      </c>
      <c r="BA262" s="46">
        <f>IFERROR(AY133,0)</f>
        <v>262482.38</v>
      </c>
      <c r="BB262" s="46">
        <f>IFERROR([13]养殖险其他006大赔案!AQ42,0)</f>
        <v>0</v>
      </c>
      <c r="BC262" s="46">
        <f>IFERROR([13]养殖险其他006大赔案!AQ81,0)</f>
        <v>0</v>
      </c>
      <c r="BD262" s="45">
        <f>ROUND(IFERROR(AY90*AZ262,0),2)</f>
        <v>16878971.18</v>
      </c>
      <c r="BE262" s="46">
        <f>ROUND(IFERROR(AY221*(SUM(AZ262:BA262)),0),2)</f>
        <v>12972367.09</v>
      </c>
      <c r="BF262" s="37">
        <f t="shared" si="101"/>
        <v>12972367.09</v>
      </c>
      <c r="BG262" s="46">
        <f t="shared" si="94"/>
        <v>469077.63</v>
      </c>
      <c r="BH262" s="63">
        <f t="shared" si="95"/>
        <v>0</v>
      </c>
      <c r="BI262" s="46">
        <f t="shared" si="96"/>
        <v>0</v>
      </c>
      <c r="BJ262" s="46">
        <f t="shared" si="97"/>
        <v>0</v>
      </c>
      <c r="BK262" s="45">
        <f t="shared" si="98"/>
        <v>12972367.09</v>
      </c>
      <c r="BL262" s="46">
        <f t="shared" si="98"/>
        <v>469077.63</v>
      </c>
      <c r="BM262" s="68">
        <f t="shared" si="99"/>
        <v>1.48563046501451</v>
      </c>
    </row>
    <row r="263" ht="15" customHeight="1" outlineLevel="1" spans="2:65">
      <c r="B263" s="47" t="s">
        <v>59</v>
      </c>
      <c r="C263" s="48">
        <f t="shared" ref="C263:G263" si="102">IFERROR(SUM(C228:C262),0)</f>
        <v>424104492.27</v>
      </c>
      <c r="D263" s="48">
        <f t="shared" si="102"/>
        <v>370919626.34</v>
      </c>
      <c r="E263" s="48">
        <f t="shared" si="102"/>
        <v>479349.84</v>
      </c>
      <c r="F263" s="48">
        <f t="shared" si="102"/>
        <v>0</v>
      </c>
      <c r="G263" s="48">
        <f t="shared" si="102"/>
        <v>0</v>
      </c>
      <c r="H263" s="48">
        <f t="shared" ref="H263:K263" si="103">ROUND(IFERROR(SUM(H228:H262),0),2)</f>
        <v>376042043.26</v>
      </c>
      <c r="I263" s="48">
        <f t="shared" si="103"/>
        <v>374077700.84</v>
      </c>
      <c r="J263" s="48">
        <f t="shared" si="103"/>
        <v>374077700.84</v>
      </c>
      <c r="K263" s="48">
        <f t="shared" si="103"/>
        <v>2678724.66</v>
      </c>
      <c r="L263" s="48"/>
      <c r="M263" s="48">
        <f t="shared" ref="M263:P263" si="104">ROUND(IFERROR(SUM(M228:M262),0),2)</f>
        <v>0</v>
      </c>
      <c r="N263" s="48">
        <f t="shared" si="104"/>
        <v>0</v>
      </c>
      <c r="O263" s="48">
        <f t="shared" si="104"/>
        <v>374077700.84</v>
      </c>
      <c r="P263" s="48">
        <f t="shared" si="104"/>
        <v>2678724.66</v>
      </c>
      <c r="Q263" s="69"/>
      <c r="AX263" s="47" t="s">
        <v>59</v>
      </c>
      <c r="AY263" s="48">
        <f t="shared" ref="AY263:BC263" si="105">IFERROR(SUM(AY228:AY262),0)</f>
        <v>234208680.32</v>
      </c>
      <c r="AZ263" s="48">
        <f t="shared" si="105"/>
        <v>205671820.36</v>
      </c>
      <c r="BA263" s="48">
        <f t="shared" si="105"/>
        <v>262482.38</v>
      </c>
      <c r="BB263" s="48">
        <f t="shared" si="105"/>
        <v>0</v>
      </c>
      <c r="BC263" s="48">
        <f t="shared" si="105"/>
        <v>0</v>
      </c>
      <c r="BD263" s="48">
        <f t="shared" ref="BD263:BG263" si="106">ROUND(IFERROR(SUM(BD228:BD262),0),2)</f>
        <v>210319009.06</v>
      </c>
      <c r="BE263" s="48">
        <f t="shared" si="106"/>
        <v>207270894</v>
      </c>
      <c r="BF263" s="48">
        <f t="shared" si="106"/>
        <v>207270894</v>
      </c>
      <c r="BG263" s="48">
        <f t="shared" si="106"/>
        <v>1336591.26</v>
      </c>
      <c r="BH263" s="48"/>
      <c r="BI263" s="48">
        <f t="shared" ref="BI263:BL263" si="107">ROUND(IFERROR(SUM(BI228:BI262),0),2)</f>
        <v>0</v>
      </c>
      <c r="BJ263" s="48">
        <f t="shared" si="107"/>
        <v>0</v>
      </c>
      <c r="BK263" s="48">
        <f t="shared" si="107"/>
        <v>207270894</v>
      </c>
      <c r="BL263" s="48">
        <f t="shared" si="107"/>
        <v>1336591.26</v>
      </c>
      <c r="BM263" s="69"/>
    </row>
    <row r="264" ht="15" customHeight="1"/>
    <row r="265" ht="15" customHeight="1" spans="11:59">
      <c r="K265" s="65">
        <f>K263-[13]养殖险其他006预期赔付率!J40</f>
        <v>-1022402.4</v>
      </c>
      <c r="BG265" s="65">
        <f>BG263-[13]养殖险其他006预期赔付率!Z40</f>
        <v>-797679.93</v>
      </c>
    </row>
    <row r="266" ht="15" customHeight="1" spans="2:86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2"/>
    </row>
    <row r="267" ht="15" customHeight="1" spans="2:86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  <c r="CH267" s="2"/>
    </row>
    <row r="268" ht="15" customHeight="1" spans="2:86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201506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2"/>
    </row>
    <row r="269" ht="15" customHeight="1" spans="2:86">
      <c r="B269" s="10">
        <v>201509</v>
      </c>
      <c r="C269" s="11">
        <f t="shared" ref="C269:C302" si="108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201509</v>
      </c>
      <c r="AY269" s="11">
        <f t="shared" ref="AY269:AY287" si="109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2"/>
    </row>
    <row r="270" ht="15" customHeight="1" spans="2:86">
      <c r="B270" s="10">
        <v>201512</v>
      </c>
      <c r="C270" s="11">
        <f t="shared" si="108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201512</v>
      </c>
      <c r="AY270" s="11">
        <f t="shared" si="109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2"/>
    </row>
    <row r="271" ht="15" customHeight="1" spans="2:86">
      <c r="B271" s="10">
        <v>201603</v>
      </c>
      <c r="C271" s="11">
        <f t="shared" si="108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201603</v>
      </c>
      <c r="AY271" s="11">
        <f t="shared" si="109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  <c r="CH271" s="2"/>
    </row>
    <row r="272" ht="15" customHeight="1" spans="2:86">
      <c r="B272" s="10">
        <v>201606</v>
      </c>
      <c r="C272" s="11">
        <f t="shared" si="108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0">IFERROR($C272*AF$93/SUM($AF$93:$AK$93),0)</f>
        <v>0</v>
      </c>
      <c r="AG272" s="11">
        <f t="shared" si="110"/>
        <v>0</v>
      </c>
      <c r="AH272" s="11">
        <f t="shared" si="110"/>
        <v>0</v>
      </c>
      <c r="AI272" s="11">
        <f t="shared" si="110"/>
        <v>0</v>
      </c>
      <c r="AJ272" s="11">
        <f t="shared" si="110"/>
        <v>0</v>
      </c>
      <c r="AK272" s="11">
        <f t="shared" si="110"/>
        <v>0</v>
      </c>
      <c r="AX272" s="10">
        <v>201606</v>
      </c>
      <c r="AY272" s="11">
        <f t="shared" si="109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111">IFERROR($AY272*CB$93/SUM($AF$93:$CG$93),0)</f>
        <v>0</v>
      </c>
      <c r="CC272" s="11">
        <f t="shared" si="111"/>
        <v>0</v>
      </c>
      <c r="CD272" s="11">
        <f t="shared" si="111"/>
        <v>0</v>
      </c>
      <c r="CE272" s="11">
        <f t="shared" si="111"/>
        <v>0</v>
      </c>
      <c r="CF272" s="11">
        <f t="shared" si="111"/>
        <v>0</v>
      </c>
      <c r="CG272" s="11">
        <f t="shared" si="111"/>
        <v>0</v>
      </c>
      <c r="CH272" s="2"/>
    </row>
    <row r="273" ht="15" customHeight="1" spans="2:86">
      <c r="B273" s="10">
        <v>201609</v>
      </c>
      <c r="C273" s="11">
        <f t="shared" si="108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2">IFERROR($C273*AE$93/SUM($AE$93:$AK$93),0)</f>
        <v>0</v>
      </c>
      <c r="AF273" s="11">
        <f t="shared" si="112"/>
        <v>0</v>
      </c>
      <c r="AG273" s="11">
        <f t="shared" si="112"/>
        <v>0</v>
      </c>
      <c r="AH273" s="11">
        <f t="shared" si="112"/>
        <v>0</v>
      </c>
      <c r="AI273" s="11">
        <f t="shared" si="112"/>
        <v>0</v>
      </c>
      <c r="AJ273" s="11">
        <f t="shared" si="112"/>
        <v>0</v>
      </c>
      <c r="AK273" s="11">
        <f t="shared" si="112"/>
        <v>0</v>
      </c>
      <c r="AX273" s="10">
        <v>201609</v>
      </c>
      <c r="AY273" s="11">
        <f t="shared" si="109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113">IFERROR($AY273*CA$93/SUM($AE$93:$CG$93),0)</f>
        <v>0</v>
      </c>
      <c r="CB273" s="11">
        <f t="shared" si="113"/>
        <v>0</v>
      </c>
      <c r="CC273" s="11">
        <f t="shared" si="113"/>
        <v>0</v>
      </c>
      <c r="CD273" s="11">
        <f t="shared" si="113"/>
        <v>0</v>
      </c>
      <c r="CE273" s="11">
        <f t="shared" si="113"/>
        <v>0</v>
      </c>
      <c r="CF273" s="11">
        <f t="shared" si="113"/>
        <v>0</v>
      </c>
      <c r="CG273" s="11">
        <f t="shared" si="113"/>
        <v>0</v>
      </c>
      <c r="CH273" s="2"/>
    </row>
    <row r="274" ht="15" customHeight="1" spans="2:86">
      <c r="B274" s="10">
        <v>201612</v>
      </c>
      <c r="C274" s="11">
        <f t="shared" si="108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4">IFERROR($C274*AD$93/SUM($AD$93:$AK$93),0)</f>
        <v>0</v>
      </c>
      <c r="AE274" s="11">
        <f t="shared" si="114"/>
        <v>0</v>
      </c>
      <c r="AF274" s="11">
        <f t="shared" si="114"/>
        <v>0</v>
      </c>
      <c r="AG274" s="11">
        <f t="shared" si="114"/>
        <v>0</v>
      </c>
      <c r="AH274" s="11">
        <f t="shared" si="114"/>
        <v>0</v>
      </c>
      <c r="AI274" s="11">
        <f t="shared" si="114"/>
        <v>0</v>
      </c>
      <c r="AJ274" s="11">
        <f t="shared" si="114"/>
        <v>0</v>
      </c>
      <c r="AK274" s="11">
        <f t="shared" si="114"/>
        <v>0</v>
      </c>
      <c r="AX274" s="10">
        <v>201612</v>
      </c>
      <c r="AY274" s="11">
        <f t="shared" si="109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115">IFERROR($AY274*BZ$93/SUM($AD$93:$CG$93),0)</f>
        <v>0</v>
      </c>
      <c r="CA274" s="11">
        <f t="shared" si="115"/>
        <v>0</v>
      </c>
      <c r="CB274" s="11">
        <f t="shared" si="115"/>
        <v>0</v>
      </c>
      <c r="CC274" s="11">
        <f t="shared" si="115"/>
        <v>0</v>
      </c>
      <c r="CD274" s="11">
        <f t="shared" si="115"/>
        <v>0</v>
      </c>
      <c r="CE274" s="11">
        <f t="shared" si="115"/>
        <v>0</v>
      </c>
      <c r="CF274" s="11">
        <f t="shared" si="115"/>
        <v>0</v>
      </c>
      <c r="CG274" s="11">
        <f t="shared" si="115"/>
        <v>0</v>
      </c>
      <c r="CH274" s="2"/>
    </row>
    <row r="275" ht="15" customHeight="1" spans="2:86">
      <c r="B275" s="10">
        <v>201703</v>
      </c>
      <c r="C275" s="11">
        <f t="shared" si="108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16">IFERROR($C275*AC$93/SUM($AC$93:$AK$93),0)</f>
        <v>0</v>
      </c>
      <c r="AD275" s="11">
        <f t="shared" si="116"/>
        <v>0</v>
      </c>
      <c r="AE275" s="11">
        <f t="shared" si="116"/>
        <v>0</v>
      </c>
      <c r="AF275" s="11">
        <f t="shared" si="116"/>
        <v>0</v>
      </c>
      <c r="AG275" s="11">
        <f t="shared" si="116"/>
        <v>0</v>
      </c>
      <c r="AH275" s="11">
        <f t="shared" si="116"/>
        <v>0</v>
      </c>
      <c r="AI275" s="11">
        <f t="shared" si="116"/>
        <v>0</v>
      </c>
      <c r="AJ275" s="11">
        <f t="shared" si="116"/>
        <v>0</v>
      </c>
      <c r="AK275" s="11">
        <f t="shared" si="116"/>
        <v>0</v>
      </c>
      <c r="AX275" s="10">
        <v>201703</v>
      </c>
      <c r="AY275" s="11">
        <f t="shared" si="109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117">IFERROR($AY275*BY$93/SUM($AC$93:$CG$93),0)</f>
        <v>0</v>
      </c>
      <c r="BZ275" s="11">
        <f t="shared" si="117"/>
        <v>0</v>
      </c>
      <c r="CA275" s="11">
        <f t="shared" si="117"/>
        <v>0</v>
      </c>
      <c r="CB275" s="11">
        <f t="shared" si="117"/>
        <v>0</v>
      </c>
      <c r="CC275" s="11">
        <f t="shared" si="117"/>
        <v>0</v>
      </c>
      <c r="CD275" s="11">
        <f t="shared" si="117"/>
        <v>0</v>
      </c>
      <c r="CE275" s="11">
        <f t="shared" si="117"/>
        <v>0</v>
      </c>
      <c r="CF275" s="11">
        <f t="shared" si="117"/>
        <v>0</v>
      </c>
      <c r="CG275" s="11">
        <f t="shared" si="117"/>
        <v>0</v>
      </c>
      <c r="CH275" s="2"/>
    </row>
    <row r="276" ht="15" customHeight="1" spans="2:86">
      <c r="B276" s="10">
        <v>201706</v>
      </c>
      <c r="C276" s="11">
        <f t="shared" si="108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18">IFERROR($C276*AB$93/SUM($AB$93:$AK$93),0)</f>
        <v>0</v>
      </c>
      <c r="AC276" s="11">
        <f t="shared" si="118"/>
        <v>0</v>
      </c>
      <c r="AD276" s="11">
        <f t="shared" si="118"/>
        <v>0</v>
      </c>
      <c r="AE276" s="11">
        <f t="shared" si="118"/>
        <v>0</v>
      </c>
      <c r="AF276" s="11">
        <f t="shared" si="118"/>
        <v>0</v>
      </c>
      <c r="AG276" s="11">
        <f t="shared" si="118"/>
        <v>0</v>
      </c>
      <c r="AH276" s="11">
        <f t="shared" si="118"/>
        <v>0</v>
      </c>
      <c r="AI276" s="11">
        <f t="shared" si="118"/>
        <v>0</v>
      </c>
      <c r="AJ276" s="11">
        <f t="shared" si="118"/>
        <v>0</v>
      </c>
      <c r="AK276" s="11">
        <f t="shared" si="118"/>
        <v>0</v>
      </c>
      <c r="AX276" s="10">
        <v>201706</v>
      </c>
      <c r="AY276" s="11">
        <f t="shared" si="109"/>
        <v>0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119">IFERROR($AY276*BX$93/SUM($AB$93:$CG$93),0)</f>
        <v>0</v>
      </c>
      <c r="BY276" s="11">
        <f t="shared" si="119"/>
        <v>0</v>
      </c>
      <c r="BZ276" s="11">
        <f t="shared" si="119"/>
        <v>0</v>
      </c>
      <c r="CA276" s="11">
        <f t="shared" si="119"/>
        <v>0</v>
      </c>
      <c r="CB276" s="11">
        <f t="shared" si="119"/>
        <v>0</v>
      </c>
      <c r="CC276" s="11">
        <f t="shared" si="119"/>
        <v>0</v>
      </c>
      <c r="CD276" s="11">
        <f t="shared" si="119"/>
        <v>0</v>
      </c>
      <c r="CE276" s="11">
        <f t="shared" si="119"/>
        <v>0</v>
      </c>
      <c r="CF276" s="11">
        <f t="shared" si="119"/>
        <v>0</v>
      </c>
      <c r="CG276" s="11">
        <f t="shared" si="119"/>
        <v>0</v>
      </c>
      <c r="CH276" s="2"/>
    </row>
    <row r="277" ht="15" customHeight="1" spans="2:86">
      <c r="B277" s="10">
        <v>201709</v>
      </c>
      <c r="C277" s="11">
        <f t="shared" si="108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0">IFERROR($C277*AA$93/SUM($AA$93:$AK$93),0)</f>
        <v>0</v>
      </c>
      <c r="AB277" s="11">
        <f t="shared" si="120"/>
        <v>0</v>
      </c>
      <c r="AC277" s="11">
        <f t="shared" si="120"/>
        <v>0</v>
      </c>
      <c r="AD277" s="11">
        <f t="shared" si="120"/>
        <v>0</v>
      </c>
      <c r="AE277" s="11">
        <f t="shared" si="120"/>
        <v>0</v>
      </c>
      <c r="AF277" s="11">
        <f t="shared" si="120"/>
        <v>0</v>
      </c>
      <c r="AG277" s="11">
        <f t="shared" si="120"/>
        <v>0</v>
      </c>
      <c r="AH277" s="11">
        <f t="shared" si="120"/>
        <v>0</v>
      </c>
      <c r="AI277" s="11">
        <f t="shared" si="120"/>
        <v>0</v>
      </c>
      <c r="AJ277" s="11">
        <f t="shared" si="120"/>
        <v>0</v>
      </c>
      <c r="AK277" s="11">
        <f t="shared" si="120"/>
        <v>0</v>
      </c>
      <c r="AX277" s="10">
        <v>201709</v>
      </c>
      <c r="AY277" s="11">
        <f t="shared" si="109"/>
        <v>0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121">IFERROR($AY277*BW$93/SUM($AA$93:$CG$93),0)</f>
        <v>0</v>
      </c>
      <c r="BX277" s="11">
        <f t="shared" si="121"/>
        <v>0</v>
      </c>
      <c r="BY277" s="11">
        <f t="shared" si="121"/>
        <v>0</v>
      </c>
      <c r="BZ277" s="11">
        <f t="shared" si="121"/>
        <v>0</v>
      </c>
      <c r="CA277" s="11">
        <f t="shared" si="121"/>
        <v>0</v>
      </c>
      <c r="CB277" s="11">
        <f t="shared" si="121"/>
        <v>0</v>
      </c>
      <c r="CC277" s="11">
        <f t="shared" si="121"/>
        <v>0</v>
      </c>
      <c r="CD277" s="11">
        <f t="shared" si="121"/>
        <v>0</v>
      </c>
      <c r="CE277" s="11">
        <f t="shared" si="121"/>
        <v>0</v>
      </c>
      <c r="CF277" s="11">
        <f t="shared" si="121"/>
        <v>0</v>
      </c>
      <c r="CG277" s="11">
        <f t="shared" si="121"/>
        <v>0</v>
      </c>
      <c r="CH277" s="2"/>
    </row>
    <row r="278" ht="15" customHeight="1" spans="2:86">
      <c r="B278" s="10">
        <v>201712</v>
      </c>
      <c r="C278" s="11">
        <f t="shared" si="108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2">IFERROR($C278*Z$93/SUM($Z$93:$AK$93),0)</f>
        <v>0</v>
      </c>
      <c r="AA278" s="11">
        <f t="shared" si="122"/>
        <v>0</v>
      </c>
      <c r="AB278" s="11">
        <f t="shared" si="122"/>
        <v>0</v>
      </c>
      <c r="AC278" s="11">
        <f t="shared" si="122"/>
        <v>0</v>
      </c>
      <c r="AD278" s="11">
        <f t="shared" si="122"/>
        <v>0</v>
      </c>
      <c r="AE278" s="11">
        <f t="shared" si="122"/>
        <v>0</v>
      </c>
      <c r="AF278" s="11">
        <f t="shared" si="122"/>
        <v>0</v>
      </c>
      <c r="AG278" s="11">
        <f t="shared" si="122"/>
        <v>0</v>
      </c>
      <c r="AH278" s="11">
        <f t="shared" si="122"/>
        <v>0</v>
      </c>
      <c r="AI278" s="11">
        <f t="shared" si="122"/>
        <v>0</v>
      </c>
      <c r="AJ278" s="11">
        <f t="shared" si="122"/>
        <v>0</v>
      </c>
      <c r="AK278" s="11">
        <f t="shared" si="122"/>
        <v>0</v>
      </c>
      <c r="AX278" s="10">
        <v>201712</v>
      </c>
      <c r="AY278" s="11">
        <f t="shared" si="109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123">IFERROR($AY278*BV$93/SUM($Z$93:$CG$93),0)</f>
        <v>0</v>
      </c>
      <c r="BW278" s="11">
        <f t="shared" si="123"/>
        <v>0</v>
      </c>
      <c r="BX278" s="11">
        <f t="shared" si="123"/>
        <v>0</v>
      </c>
      <c r="BY278" s="11">
        <f t="shared" si="123"/>
        <v>0</v>
      </c>
      <c r="BZ278" s="11">
        <f t="shared" si="123"/>
        <v>0</v>
      </c>
      <c r="CA278" s="11">
        <f t="shared" si="123"/>
        <v>0</v>
      </c>
      <c r="CB278" s="11">
        <f t="shared" si="123"/>
        <v>0</v>
      </c>
      <c r="CC278" s="11">
        <f t="shared" si="123"/>
        <v>0</v>
      </c>
      <c r="CD278" s="11">
        <f t="shared" si="123"/>
        <v>0</v>
      </c>
      <c r="CE278" s="11">
        <f t="shared" si="123"/>
        <v>0</v>
      </c>
      <c r="CF278" s="11">
        <f t="shared" si="123"/>
        <v>0</v>
      </c>
      <c r="CG278" s="11">
        <f t="shared" si="123"/>
        <v>0</v>
      </c>
      <c r="CH278" s="2"/>
    </row>
    <row r="279" ht="15" customHeight="1" spans="2:86">
      <c r="B279" s="10">
        <v>201803</v>
      </c>
      <c r="C279" s="11">
        <f t="shared" si="108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4">IFERROR($C279*Y$93/SUM($Y$93:$AK$93),0)</f>
        <v>0</v>
      </c>
      <c r="Z279" s="11">
        <f t="shared" si="124"/>
        <v>0</v>
      </c>
      <c r="AA279" s="11">
        <f t="shared" si="124"/>
        <v>0</v>
      </c>
      <c r="AB279" s="11">
        <f t="shared" si="124"/>
        <v>0</v>
      </c>
      <c r="AC279" s="11">
        <f t="shared" si="124"/>
        <v>0</v>
      </c>
      <c r="AD279" s="11">
        <f t="shared" si="124"/>
        <v>0</v>
      </c>
      <c r="AE279" s="11">
        <f t="shared" si="124"/>
        <v>0</v>
      </c>
      <c r="AF279" s="11">
        <f t="shared" si="124"/>
        <v>0</v>
      </c>
      <c r="AG279" s="11">
        <f t="shared" si="124"/>
        <v>0</v>
      </c>
      <c r="AH279" s="11">
        <f t="shared" si="124"/>
        <v>0</v>
      </c>
      <c r="AI279" s="11">
        <f t="shared" si="124"/>
        <v>0</v>
      </c>
      <c r="AJ279" s="11">
        <f t="shared" si="124"/>
        <v>0</v>
      </c>
      <c r="AK279" s="11">
        <f t="shared" si="124"/>
        <v>0</v>
      </c>
      <c r="AX279" s="10">
        <v>201803</v>
      </c>
      <c r="AY279" s="11">
        <f t="shared" si="109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125">IFERROR($AY279*BU$93/SUM($Y$93:$CG$93),0)</f>
        <v>0</v>
      </c>
      <c r="BV279" s="11">
        <f t="shared" si="125"/>
        <v>0</v>
      </c>
      <c r="BW279" s="11">
        <f t="shared" si="125"/>
        <v>0</v>
      </c>
      <c r="BX279" s="11">
        <f t="shared" si="125"/>
        <v>0</v>
      </c>
      <c r="BY279" s="11">
        <f t="shared" si="125"/>
        <v>0</v>
      </c>
      <c r="BZ279" s="11">
        <f t="shared" si="125"/>
        <v>0</v>
      </c>
      <c r="CA279" s="11">
        <f t="shared" si="125"/>
        <v>0</v>
      </c>
      <c r="CB279" s="11">
        <f t="shared" si="125"/>
        <v>0</v>
      </c>
      <c r="CC279" s="11">
        <f t="shared" si="125"/>
        <v>0</v>
      </c>
      <c r="CD279" s="11">
        <f t="shared" si="125"/>
        <v>0</v>
      </c>
      <c r="CE279" s="11">
        <f t="shared" si="125"/>
        <v>0</v>
      </c>
      <c r="CF279" s="11">
        <f t="shared" si="125"/>
        <v>0</v>
      </c>
      <c r="CG279" s="11">
        <f t="shared" si="125"/>
        <v>0</v>
      </c>
      <c r="CH279" s="2"/>
    </row>
    <row r="280" ht="15" customHeight="1" spans="2:86">
      <c r="B280" s="10">
        <v>201806</v>
      </c>
      <c r="C280" s="11">
        <f t="shared" si="108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26">IFERROR($C280*Y$93/SUM($X$93:$AK$93),0)</f>
        <v>0</v>
      </c>
      <c r="Z280" s="11">
        <f t="shared" si="126"/>
        <v>0</v>
      </c>
      <c r="AA280" s="11">
        <f t="shared" si="126"/>
        <v>0</v>
      </c>
      <c r="AB280" s="11">
        <f t="shared" si="126"/>
        <v>0</v>
      </c>
      <c r="AC280" s="11">
        <f t="shared" si="126"/>
        <v>0</v>
      </c>
      <c r="AD280" s="11">
        <f t="shared" si="126"/>
        <v>0</v>
      </c>
      <c r="AE280" s="11">
        <f t="shared" si="126"/>
        <v>0</v>
      </c>
      <c r="AF280" s="11">
        <f t="shared" si="126"/>
        <v>0</v>
      </c>
      <c r="AG280" s="11">
        <f t="shared" si="126"/>
        <v>0</v>
      </c>
      <c r="AH280" s="11">
        <f t="shared" si="126"/>
        <v>0</v>
      </c>
      <c r="AI280" s="11">
        <f t="shared" si="126"/>
        <v>0</v>
      </c>
      <c r="AJ280" s="11">
        <f t="shared" si="126"/>
        <v>0</v>
      </c>
      <c r="AK280" s="11">
        <f t="shared" si="126"/>
        <v>0</v>
      </c>
      <c r="AX280" s="10">
        <v>201806</v>
      </c>
      <c r="AY280" s="11">
        <f t="shared" si="109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127">IFERROR($AY280*BU$93/SUM($X$93:$CG$93),0)</f>
        <v>0</v>
      </c>
      <c r="BV280" s="11">
        <f t="shared" si="127"/>
        <v>0</v>
      </c>
      <c r="BW280" s="11">
        <f t="shared" si="127"/>
        <v>0</v>
      </c>
      <c r="BX280" s="11">
        <f t="shared" si="127"/>
        <v>0</v>
      </c>
      <c r="BY280" s="11">
        <f t="shared" si="127"/>
        <v>0</v>
      </c>
      <c r="BZ280" s="11">
        <f t="shared" si="127"/>
        <v>0</v>
      </c>
      <c r="CA280" s="11">
        <f t="shared" si="127"/>
        <v>0</v>
      </c>
      <c r="CB280" s="11">
        <f t="shared" si="127"/>
        <v>0</v>
      </c>
      <c r="CC280" s="11">
        <f t="shared" si="127"/>
        <v>0</v>
      </c>
      <c r="CD280" s="11">
        <f t="shared" si="127"/>
        <v>0</v>
      </c>
      <c r="CE280" s="11">
        <f t="shared" si="127"/>
        <v>0</v>
      </c>
      <c r="CF280" s="11">
        <f t="shared" si="127"/>
        <v>0</v>
      </c>
      <c r="CG280" s="11">
        <f t="shared" si="127"/>
        <v>0</v>
      </c>
      <c r="CH280" s="2"/>
    </row>
    <row r="281" ht="15" customHeight="1" spans="2:86">
      <c r="B281" s="10">
        <v>201809</v>
      </c>
      <c r="C281" s="11">
        <f t="shared" si="108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28">IFERROR($C281*Z$93/SUM($W$93:$AK$93),0)</f>
        <v>0</v>
      </c>
      <c r="AA281" s="11">
        <f t="shared" si="128"/>
        <v>0</v>
      </c>
      <c r="AB281" s="11">
        <f t="shared" si="128"/>
        <v>0</v>
      </c>
      <c r="AC281" s="11">
        <f t="shared" si="128"/>
        <v>0</v>
      </c>
      <c r="AD281" s="11">
        <f t="shared" si="128"/>
        <v>0</v>
      </c>
      <c r="AE281" s="11">
        <f t="shared" si="128"/>
        <v>0</v>
      </c>
      <c r="AF281" s="11">
        <f t="shared" si="128"/>
        <v>0</v>
      </c>
      <c r="AG281" s="11">
        <f t="shared" si="128"/>
        <v>0</v>
      </c>
      <c r="AH281" s="11">
        <f t="shared" si="128"/>
        <v>0</v>
      </c>
      <c r="AI281" s="11">
        <f t="shared" si="128"/>
        <v>0</v>
      </c>
      <c r="AJ281" s="11">
        <f t="shared" si="128"/>
        <v>0</v>
      </c>
      <c r="AK281" s="11">
        <f t="shared" si="128"/>
        <v>0</v>
      </c>
      <c r="AX281" s="10">
        <v>201809</v>
      </c>
      <c r="AY281" s="11">
        <f t="shared" si="109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129">IFERROR($AY281*BV$93/SUM($W$93:$CG$93),0)</f>
        <v>0</v>
      </c>
      <c r="BW281" s="11">
        <f t="shared" si="129"/>
        <v>0</v>
      </c>
      <c r="BX281" s="11">
        <f t="shared" si="129"/>
        <v>0</v>
      </c>
      <c r="BY281" s="11">
        <f t="shared" si="129"/>
        <v>0</v>
      </c>
      <c r="BZ281" s="11">
        <f t="shared" si="129"/>
        <v>0</v>
      </c>
      <c r="CA281" s="11">
        <f t="shared" si="129"/>
        <v>0</v>
      </c>
      <c r="CB281" s="11">
        <f t="shared" si="129"/>
        <v>0</v>
      </c>
      <c r="CC281" s="11">
        <f t="shared" si="129"/>
        <v>0</v>
      </c>
      <c r="CD281" s="11">
        <f t="shared" si="129"/>
        <v>0</v>
      </c>
      <c r="CE281" s="11">
        <f t="shared" si="129"/>
        <v>0</v>
      </c>
      <c r="CF281" s="11">
        <f t="shared" si="129"/>
        <v>0</v>
      </c>
      <c r="CG281" s="11">
        <f t="shared" si="129"/>
        <v>0</v>
      </c>
      <c r="CH281" s="2"/>
    </row>
    <row r="282" ht="15" customHeight="1" spans="2:86">
      <c r="B282" s="10">
        <v>201812</v>
      </c>
      <c r="C282" s="11">
        <f t="shared" si="108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0">IFERROR($C282*Y$93/SUM($V$93:$AK$93),0)</f>
        <v>0</v>
      </c>
      <c r="Z282" s="73">
        <f t="shared" si="130"/>
        <v>0</v>
      </c>
      <c r="AA282" s="73">
        <f t="shared" si="130"/>
        <v>0</v>
      </c>
      <c r="AB282" s="73">
        <f t="shared" si="130"/>
        <v>0</v>
      </c>
      <c r="AC282" s="73">
        <f t="shared" si="130"/>
        <v>0</v>
      </c>
      <c r="AD282" s="73">
        <f t="shared" si="130"/>
        <v>0</v>
      </c>
      <c r="AE282" s="73">
        <f t="shared" si="130"/>
        <v>0</v>
      </c>
      <c r="AF282" s="73">
        <f t="shared" si="130"/>
        <v>0</v>
      </c>
      <c r="AG282" s="73">
        <f t="shared" si="130"/>
        <v>0</v>
      </c>
      <c r="AH282" s="73">
        <f t="shared" si="130"/>
        <v>0</v>
      </c>
      <c r="AI282" s="73">
        <f t="shared" si="130"/>
        <v>0</v>
      </c>
      <c r="AJ282" s="73">
        <f t="shared" si="130"/>
        <v>0</v>
      </c>
      <c r="AK282" s="73">
        <f t="shared" si="130"/>
        <v>0</v>
      </c>
      <c r="AX282" s="10">
        <v>201812</v>
      </c>
      <c r="AY282" s="11">
        <f t="shared" si="109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131">IFERROR($AY282*BT$93/SUM($V$93:$CG$93),0)</f>
        <v>0</v>
      </c>
      <c r="BU282" s="73">
        <f t="shared" si="131"/>
        <v>0</v>
      </c>
      <c r="BV282" s="73">
        <f t="shared" si="131"/>
        <v>0</v>
      </c>
      <c r="BW282" s="73">
        <f t="shared" si="131"/>
        <v>0</v>
      </c>
      <c r="BX282" s="73">
        <f t="shared" si="131"/>
        <v>0</v>
      </c>
      <c r="BY282" s="73">
        <f t="shared" si="131"/>
        <v>0</v>
      </c>
      <c r="BZ282" s="73">
        <f t="shared" si="131"/>
        <v>0</v>
      </c>
      <c r="CA282" s="73">
        <f t="shared" si="131"/>
        <v>0</v>
      </c>
      <c r="CB282" s="73">
        <f t="shared" si="131"/>
        <v>0</v>
      </c>
      <c r="CC282" s="73">
        <f t="shared" si="131"/>
        <v>0</v>
      </c>
      <c r="CD282" s="73">
        <f t="shared" si="131"/>
        <v>0</v>
      </c>
      <c r="CE282" s="73">
        <f t="shared" si="131"/>
        <v>0</v>
      </c>
      <c r="CF282" s="73">
        <f t="shared" si="131"/>
        <v>0</v>
      </c>
      <c r="CG282" s="73">
        <f t="shared" si="131"/>
        <v>0</v>
      </c>
      <c r="CH282" s="2"/>
    </row>
    <row r="283" ht="15" customHeight="1" spans="2:86">
      <c r="B283" s="10">
        <v>201903</v>
      </c>
      <c r="C283" s="11">
        <f t="shared" si="108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2">IFERROR($C283*X$93/SUM($W$93:$AK$93),0)</f>
        <v>0</v>
      </c>
      <c r="Y283" s="73">
        <f t="shared" si="132"/>
        <v>0</v>
      </c>
      <c r="Z283" s="73">
        <f t="shared" si="132"/>
        <v>0</v>
      </c>
      <c r="AA283" s="73">
        <f t="shared" si="132"/>
        <v>0</v>
      </c>
      <c r="AB283" s="73">
        <f t="shared" si="132"/>
        <v>0</v>
      </c>
      <c r="AC283" s="73">
        <f t="shared" si="132"/>
        <v>0</v>
      </c>
      <c r="AD283" s="73">
        <f t="shared" si="132"/>
        <v>0</v>
      </c>
      <c r="AE283" s="73">
        <f t="shared" si="132"/>
        <v>0</v>
      </c>
      <c r="AF283" s="73">
        <f t="shared" si="132"/>
        <v>0</v>
      </c>
      <c r="AG283" s="73">
        <f t="shared" si="132"/>
        <v>0</v>
      </c>
      <c r="AH283" s="73">
        <f t="shared" si="132"/>
        <v>0</v>
      </c>
      <c r="AI283" s="73">
        <f t="shared" si="132"/>
        <v>0</v>
      </c>
      <c r="AJ283" s="73">
        <f t="shared" si="132"/>
        <v>0</v>
      </c>
      <c r="AK283" s="73">
        <f t="shared" si="132"/>
        <v>0</v>
      </c>
      <c r="AX283" s="10">
        <v>201903</v>
      </c>
      <c r="AY283" s="11">
        <f t="shared" si="109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133">IFERROR($AY283*BS$93/SUM($W$93:$CG$93),0)</f>
        <v>0</v>
      </c>
      <c r="BT283" s="73">
        <f t="shared" si="133"/>
        <v>0</v>
      </c>
      <c r="BU283" s="73">
        <f t="shared" si="133"/>
        <v>0</v>
      </c>
      <c r="BV283" s="73">
        <f t="shared" si="133"/>
        <v>0</v>
      </c>
      <c r="BW283" s="73">
        <f t="shared" si="133"/>
        <v>0</v>
      </c>
      <c r="BX283" s="73">
        <f t="shared" si="133"/>
        <v>0</v>
      </c>
      <c r="BY283" s="73">
        <f t="shared" si="133"/>
        <v>0</v>
      </c>
      <c r="BZ283" s="73">
        <f t="shared" si="133"/>
        <v>0</v>
      </c>
      <c r="CA283" s="73">
        <f t="shared" si="133"/>
        <v>0</v>
      </c>
      <c r="CB283" s="73">
        <f t="shared" si="133"/>
        <v>0</v>
      </c>
      <c r="CC283" s="73">
        <f t="shared" si="133"/>
        <v>0</v>
      </c>
      <c r="CD283" s="73">
        <f t="shared" si="133"/>
        <v>0</v>
      </c>
      <c r="CE283" s="73">
        <f t="shared" si="133"/>
        <v>0</v>
      </c>
      <c r="CF283" s="73">
        <f t="shared" si="133"/>
        <v>0</v>
      </c>
      <c r="CG283" s="73">
        <f t="shared" si="133"/>
        <v>0</v>
      </c>
      <c r="CH283" s="2"/>
    </row>
    <row r="284" ht="15" customHeight="1" spans="2:86">
      <c r="B284" s="10">
        <v>201906</v>
      </c>
      <c r="C284" s="11">
        <f t="shared" si="108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4">IFERROR($C284*W$93/SUM($V$93:$AK$93),0)</f>
        <v>0</v>
      </c>
      <c r="X284" s="73">
        <f t="shared" si="134"/>
        <v>0</v>
      </c>
      <c r="Y284" s="73">
        <f t="shared" si="134"/>
        <v>0</v>
      </c>
      <c r="Z284" s="73">
        <f t="shared" si="134"/>
        <v>0</v>
      </c>
      <c r="AA284" s="73">
        <f t="shared" si="134"/>
        <v>0</v>
      </c>
      <c r="AB284" s="73">
        <f t="shared" si="134"/>
        <v>0</v>
      </c>
      <c r="AC284" s="73">
        <f t="shared" si="134"/>
        <v>0</v>
      </c>
      <c r="AD284" s="73">
        <f t="shared" si="134"/>
        <v>0</v>
      </c>
      <c r="AE284" s="73">
        <f t="shared" si="134"/>
        <v>0</v>
      </c>
      <c r="AF284" s="73">
        <f t="shared" si="134"/>
        <v>0</v>
      </c>
      <c r="AG284" s="73">
        <f t="shared" si="134"/>
        <v>0</v>
      </c>
      <c r="AH284" s="73">
        <f t="shared" si="134"/>
        <v>0</v>
      </c>
      <c r="AI284" s="73">
        <f t="shared" si="134"/>
        <v>0</v>
      </c>
      <c r="AJ284" s="73">
        <f t="shared" si="134"/>
        <v>0</v>
      </c>
      <c r="AK284" s="73">
        <f t="shared" si="134"/>
        <v>0</v>
      </c>
      <c r="AX284" s="10">
        <v>201906</v>
      </c>
      <c r="AY284" s="11">
        <f t="shared" si="109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135">IFERROR($AY284*BR$93/SUM($V$93:$CG$93),0)</f>
        <v>0</v>
      </c>
      <c r="BS284" s="73">
        <f t="shared" si="135"/>
        <v>0</v>
      </c>
      <c r="BT284" s="73">
        <f t="shared" si="135"/>
        <v>0</v>
      </c>
      <c r="BU284" s="73">
        <f t="shared" si="135"/>
        <v>0</v>
      </c>
      <c r="BV284" s="73">
        <f t="shared" si="135"/>
        <v>0</v>
      </c>
      <c r="BW284" s="73">
        <f t="shared" si="135"/>
        <v>0</v>
      </c>
      <c r="BX284" s="73">
        <f t="shared" si="135"/>
        <v>0</v>
      </c>
      <c r="BY284" s="73">
        <f t="shared" si="135"/>
        <v>0</v>
      </c>
      <c r="BZ284" s="73">
        <f t="shared" si="135"/>
        <v>0</v>
      </c>
      <c r="CA284" s="73">
        <f t="shared" si="135"/>
        <v>0</v>
      </c>
      <c r="CB284" s="73">
        <f t="shared" si="135"/>
        <v>0</v>
      </c>
      <c r="CC284" s="73">
        <f t="shared" si="135"/>
        <v>0</v>
      </c>
      <c r="CD284" s="73">
        <f t="shared" si="135"/>
        <v>0</v>
      </c>
      <c r="CE284" s="73">
        <f t="shared" si="135"/>
        <v>0</v>
      </c>
      <c r="CF284" s="73">
        <f t="shared" si="135"/>
        <v>0</v>
      </c>
      <c r="CG284" s="73">
        <f t="shared" si="135"/>
        <v>0</v>
      </c>
      <c r="CH284" s="2"/>
    </row>
    <row r="285" ht="15" customHeight="1" spans="2:86">
      <c r="B285" s="10">
        <v>201909</v>
      </c>
      <c r="C285" s="11">
        <f t="shared" si="108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36">IFERROR($C285*V$93/SUM($U$93:$AK$93),0)</f>
        <v>0</v>
      </c>
      <c r="W285" s="73">
        <f t="shared" si="136"/>
        <v>0</v>
      </c>
      <c r="X285" s="73">
        <f t="shared" si="136"/>
        <v>0</v>
      </c>
      <c r="Y285" s="73">
        <f t="shared" si="136"/>
        <v>0</v>
      </c>
      <c r="Z285" s="73">
        <f t="shared" si="136"/>
        <v>0</v>
      </c>
      <c r="AA285" s="73">
        <f t="shared" si="136"/>
        <v>0</v>
      </c>
      <c r="AB285" s="73">
        <f t="shared" si="136"/>
        <v>0</v>
      </c>
      <c r="AC285" s="73">
        <f t="shared" si="136"/>
        <v>0</v>
      </c>
      <c r="AD285" s="73">
        <f t="shared" si="136"/>
        <v>0</v>
      </c>
      <c r="AE285" s="73">
        <f t="shared" si="136"/>
        <v>0</v>
      </c>
      <c r="AF285" s="73">
        <f t="shared" si="136"/>
        <v>0</v>
      </c>
      <c r="AG285" s="73">
        <f t="shared" si="136"/>
        <v>0</v>
      </c>
      <c r="AH285" s="73">
        <f t="shared" si="136"/>
        <v>0</v>
      </c>
      <c r="AI285" s="73">
        <f t="shared" si="136"/>
        <v>0</v>
      </c>
      <c r="AJ285" s="73">
        <f t="shared" si="136"/>
        <v>0</v>
      </c>
      <c r="AK285" s="73">
        <f t="shared" si="136"/>
        <v>0</v>
      </c>
      <c r="AX285" s="10">
        <v>201909</v>
      </c>
      <c r="AY285" s="11">
        <f t="shared" si="109"/>
        <v>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137">IFERROR($AY285*BQ$93/SUM($U$93:$CG$93),0)</f>
        <v>0</v>
      </c>
      <c r="BR285" s="73">
        <f t="shared" si="137"/>
        <v>0</v>
      </c>
      <c r="BS285" s="73">
        <f t="shared" si="137"/>
        <v>0</v>
      </c>
      <c r="BT285" s="73">
        <f t="shared" si="137"/>
        <v>0</v>
      </c>
      <c r="BU285" s="73">
        <f t="shared" si="137"/>
        <v>0</v>
      </c>
      <c r="BV285" s="73">
        <f t="shared" si="137"/>
        <v>0</v>
      </c>
      <c r="BW285" s="73">
        <f t="shared" si="137"/>
        <v>0</v>
      </c>
      <c r="BX285" s="73">
        <f t="shared" si="137"/>
        <v>0</v>
      </c>
      <c r="BY285" s="73">
        <f t="shared" si="137"/>
        <v>0</v>
      </c>
      <c r="BZ285" s="73">
        <f t="shared" si="137"/>
        <v>0</v>
      </c>
      <c r="CA285" s="73">
        <f t="shared" si="137"/>
        <v>0</v>
      </c>
      <c r="CB285" s="73">
        <f t="shared" si="137"/>
        <v>0</v>
      </c>
      <c r="CC285" s="73">
        <f t="shared" si="137"/>
        <v>0</v>
      </c>
      <c r="CD285" s="73">
        <f t="shared" si="137"/>
        <v>0</v>
      </c>
      <c r="CE285" s="73">
        <f t="shared" si="137"/>
        <v>0</v>
      </c>
      <c r="CF285" s="73">
        <f t="shared" si="137"/>
        <v>0</v>
      </c>
      <c r="CG285" s="73">
        <f t="shared" si="137"/>
        <v>0</v>
      </c>
      <c r="CH285" s="2"/>
    </row>
    <row r="286" ht="15" customHeight="1" spans="2:86">
      <c r="B286" s="10">
        <v>201912</v>
      </c>
      <c r="C286" s="11">
        <f t="shared" si="108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38">IFERROR($C286*U$93/SUM($T$93:$AK$93),0)</f>
        <v>0</v>
      </c>
      <c r="V286" s="73">
        <f t="shared" si="138"/>
        <v>0</v>
      </c>
      <c r="W286" s="73">
        <f t="shared" si="138"/>
        <v>0</v>
      </c>
      <c r="X286" s="73">
        <f t="shared" si="138"/>
        <v>0</v>
      </c>
      <c r="Y286" s="73">
        <f t="shared" si="138"/>
        <v>0</v>
      </c>
      <c r="Z286" s="73">
        <f t="shared" si="138"/>
        <v>0</v>
      </c>
      <c r="AA286" s="73">
        <f t="shared" si="138"/>
        <v>0</v>
      </c>
      <c r="AB286" s="73">
        <f t="shared" si="138"/>
        <v>0</v>
      </c>
      <c r="AC286" s="73">
        <f t="shared" si="138"/>
        <v>0</v>
      </c>
      <c r="AD286" s="73">
        <f t="shared" si="138"/>
        <v>0</v>
      </c>
      <c r="AE286" s="73">
        <f t="shared" si="138"/>
        <v>0</v>
      </c>
      <c r="AF286" s="73">
        <f t="shared" si="138"/>
        <v>0</v>
      </c>
      <c r="AG286" s="73">
        <f t="shared" si="138"/>
        <v>0</v>
      </c>
      <c r="AH286" s="73">
        <f t="shared" si="138"/>
        <v>0</v>
      </c>
      <c r="AI286" s="73">
        <f t="shared" si="138"/>
        <v>0</v>
      </c>
      <c r="AJ286" s="73">
        <f t="shared" si="138"/>
        <v>0</v>
      </c>
      <c r="AK286" s="73">
        <f t="shared" si="138"/>
        <v>0</v>
      </c>
      <c r="AX286" s="10">
        <v>201912</v>
      </c>
      <c r="AY286" s="11">
        <f t="shared" si="109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139">IFERROR($AY286*BP$93/SUM($T$93:$CG$93),0)</f>
        <v>0</v>
      </c>
      <c r="BQ286" s="73">
        <f t="shared" si="139"/>
        <v>0</v>
      </c>
      <c r="BR286" s="73">
        <f t="shared" si="139"/>
        <v>0</v>
      </c>
      <c r="BS286" s="73">
        <f t="shared" si="139"/>
        <v>0</v>
      </c>
      <c r="BT286" s="73">
        <f t="shared" si="139"/>
        <v>0</v>
      </c>
      <c r="BU286" s="73">
        <f t="shared" si="139"/>
        <v>0</v>
      </c>
      <c r="BV286" s="73">
        <f t="shared" si="139"/>
        <v>0</v>
      </c>
      <c r="BW286" s="73">
        <f t="shared" si="139"/>
        <v>0</v>
      </c>
      <c r="BX286" s="73">
        <f t="shared" si="139"/>
        <v>0</v>
      </c>
      <c r="BY286" s="73">
        <f t="shared" si="139"/>
        <v>0</v>
      </c>
      <c r="BZ286" s="73">
        <f t="shared" si="139"/>
        <v>0</v>
      </c>
      <c r="CA286" s="73">
        <f t="shared" si="139"/>
        <v>0</v>
      </c>
      <c r="CB286" s="73">
        <f t="shared" si="139"/>
        <v>0</v>
      </c>
      <c r="CC286" s="73">
        <f t="shared" si="139"/>
        <v>0</v>
      </c>
      <c r="CD286" s="73">
        <f t="shared" si="139"/>
        <v>0</v>
      </c>
      <c r="CE286" s="73">
        <f t="shared" si="139"/>
        <v>0</v>
      </c>
      <c r="CF286" s="73">
        <f t="shared" si="139"/>
        <v>0</v>
      </c>
      <c r="CG286" s="73">
        <f t="shared" si="139"/>
        <v>0</v>
      </c>
      <c r="CH286" s="2"/>
    </row>
    <row r="287" ht="15" customHeight="1" spans="2:86">
      <c r="B287" s="10">
        <v>202003</v>
      </c>
      <c r="C287" s="11">
        <f t="shared" si="108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0">IFERROR($C287*T$93/SUM($S$93:$AK$93),0)</f>
        <v>0</v>
      </c>
      <c r="U287" s="73">
        <f t="shared" si="140"/>
        <v>0</v>
      </c>
      <c r="V287" s="73">
        <f t="shared" si="140"/>
        <v>0</v>
      </c>
      <c r="W287" s="73">
        <f t="shared" si="140"/>
        <v>0</v>
      </c>
      <c r="X287" s="73">
        <f t="shared" si="140"/>
        <v>0</v>
      </c>
      <c r="Y287" s="73">
        <f t="shared" si="140"/>
        <v>0</v>
      </c>
      <c r="Z287" s="73">
        <f t="shared" si="140"/>
        <v>0</v>
      </c>
      <c r="AA287" s="73">
        <f t="shared" si="140"/>
        <v>0</v>
      </c>
      <c r="AB287" s="73">
        <f t="shared" si="140"/>
        <v>0</v>
      </c>
      <c r="AC287" s="73">
        <f t="shared" si="140"/>
        <v>0</v>
      </c>
      <c r="AD287" s="73">
        <f t="shared" si="140"/>
        <v>0</v>
      </c>
      <c r="AE287" s="73">
        <f t="shared" si="140"/>
        <v>0</v>
      </c>
      <c r="AF287" s="73">
        <f t="shared" si="140"/>
        <v>0</v>
      </c>
      <c r="AG287" s="73">
        <f t="shared" si="140"/>
        <v>0</v>
      </c>
      <c r="AH287" s="73">
        <f t="shared" si="140"/>
        <v>0</v>
      </c>
      <c r="AI287" s="73">
        <f t="shared" si="140"/>
        <v>0</v>
      </c>
      <c r="AJ287" s="73">
        <f t="shared" si="140"/>
        <v>0</v>
      </c>
      <c r="AK287" s="73">
        <f t="shared" si="140"/>
        <v>0</v>
      </c>
      <c r="AX287" s="10">
        <v>202003</v>
      </c>
      <c r="AY287" s="11">
        <f t="shared" si="109"/>
        <v>0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141">IFERROR($AY287*BO$93/SUM($S$93:$CG$93),0)</f>
        <v>0</v>
      </c>
      <c r="BP287" s="73">
        <f t="shared" si="141"/>
        <v>0</v>
      </c>
      <c r="BQ287" s="73">
        <f t="shared" si="141"/>
        <v>0</v>
      </c>
      <c r="BR287" s="73">
        <f t="shared" si="141"/>
        <v>0</v>
      </c>
      <c r="BS287" s="73">
        <f t="shared" si="141"/>
        <v>0</v>
      </c>
      <c r="BT287" s="73">
        <f t="shared" si="141"/>
        <v>0</v>
      </c>
      <c r="BU287" s="73">
        <f t="shared" si="141"/>
        <v>0</v>
      </c>
      <c r="BV287" s="73">
        <f t="shared" si="141"/>
        <v>0</v>
      </c>
      <c r="BW287" s="73">
        <f t="shared" si="141"/>
        <v>0</v>
      </c>
      <c r="BX287" s="73">
        <f t="shared" si="141"/>
        <v>0</v>
      </c>
      <c r="BY287" s="73">
        <f t="shared" si="141"/>
        <v>0</v>
      </c>
      <c r="BZ287" s="73">
        <f t="shared" si="141"/>
        <v>0</v>
      </c>
      <c r="CA287" s="73">
        <f t="shared" si="141"/>
        <v>0</v>
      </c>
      <c r="CB287" s="73">
        <f t="shared" si="141"/>
        <v>0</v>
      </c>
      <c r="CC287" s="73">
        <f t="shared" si="141"/>
        <v>0</v>
      </c>
      <c r="CD287" s="73">
        <f t="shared" si="141"/>
        <v>0</v>
      </c>
      <c r="CE287" s="73">
        <f t="shared" si="141"/>
        <v>0</v>
      </c>
      <c r="CF287" s="73">
        <f t="shared" si="141"/>
        <v>0</v>
      </c>
      <c r="CG287" s="73">
        <f t="shared" si="141"/>
        <v>0</v>
      </c>
      <c r="CH287" s="2"/>
    </row>
    <row r="288" ht="15" customHeight="1" spans="2:86">
      <c r="B288" s="10">
        <v>202006</v>
      </c>
      <c r="C288" s="11">
        <f t="shared" si="108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2">IFERROR($C288*S$93/SUM($R$93:$AK$93),0)</f>
        <v>0</v>
      </c>
      <c r="T288" s="73">
        <f t="shared" si="142"/>
        <v>0</v>
      </c>
      <c r="U288" s="73">
        <f t="shared" si="142"/>
        <v>0</v>
      </c>
      <c r="V288" s="73">
        <f t="shared" si="142"/>
        <v>0</v>
      </c>
      <c r="W288" s="73">
        <f t="shared" si="142"/>
        <v>0</v>
      </c>
      <c r="X288" s="73">
        <f t="shared" si="142"/>
        <v>0</v>
      </c>
      <c r="Y288" s="73">
        <f t="shared" si="142"/>
        <v>0</v>
      </c>
      <c r="Z288" s="73">
        <f t="shared" si="142"/>
        <v>0</v>
      </c>
      <c r="AA288" s="73">
        <f t="shared" si="142"/>
        <v>0</v>
      </c>
      <c r="AB288" s="73">
        <f t="shared" si="142"/>
        <v>0</v>
      </c>
      <c r="AC288" s="73">
        <f t="shared" si="142"/>
        <v>0</v>
      </c>
      <c r="AD288" s="73">
        <f t="shared" si="142"/>
        <v>0</v>
      </c>
      <c r="AE288" s="73">
        <f t="shared" si="142"/>
        <v>0</v>
      </c>
      <c r="AF288" s="73">
        <f t="shared" si="142"/>
        <v>0</v>
      </c>
      <c r="AG288" s="73">
        <f t="shared" si="142"/>
        <v>0</v>
      </c>
      <c r="AH288" s="73">
        <f t="shared" si="142"/>
        <v>0</v>
      </c>
      <c r="AI288" s="73">
        <f t="shared" si="142"/>
        <v>0</v>
      </c>
      <c r="AJ288" s="73">
        <f t="shared" si="142"/>
        <v>0</v>
      </c>
      <c r="AK288" s="73">
        <f t="shared" si="142"/>
        <v>0</v>
      </c>
      <c r="AX288" s="10">
        <v>202006</v>
      </c>
      <c r="AY288" s="11">
        <f t="shared" ref="AY288:AY302" si="143">SUM(BF248,-AZ248)</f>
        <v>0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144">IFERROR($AY288*BN$93/SUM($BN$93:$CG$93),0)</f>
        <v>0</v>
      </c>
      <c r="BO288" s="73">
        <f t="shared" si="144"/>
        <v>0</v>
      </c>
      <c r="BP288" s="73">
        <f t="shared" si="144"/>
        <v>0</v>
      </c>
      <c r="BQ288" s="73">
        <f t="shared" si="144"/>
        <v>0</v>
      </c>
      <c r="BR288" s="73">
        <f t="shared" si="144"/>
        <v>0</v>
      </c>
      <c r="BS288" s="73">
        <f t="shared" si="144"/>
        <v>0</v>
      </c>
      <c r="BT288" s="73">
        <f t="shared" si="144"/>
        <v>0</v>
      </c>
      <c r="BU288" s="73">
        <f t="shared" si="144"/>
        <v>0</v>
      </c>
      <c r="BV288" s="73">
        <f t="shared" si="144"/>
        <v>0</v>
      </c>
      <c r="BW288" s="73">
        <f t="shared" si="144"/>
        <v>0</v>
      </c>
      <c r="BX288" s="73">
        <f t="shared" si="144"/>
        <v>0</v>
      </c>
      <c r="BY288" s="73">
        <f t="shared" si="144"/>
        <v>0</v>
      </c>
      <c r="BZ288" s="73">
        <f t="shared" si="144"/>
        <v>0</v>
      </c>
      <c r="CA288" s="73">
        <f t="shared" si="144"/>
        <v>0</v>
      </c>
      <c r="CB288" s="73">
        <f t="shared" si="144"/>
        <v>0</v>
      </c>
      <c r="CC288" s="73">
        <f t="shared" si="144"/>
        <v>0</v>
      </c>
      <c r="CD288" s="73">
        <f t="shared" si="144"/>
        <v>0</v>
      </c>
      <c r="CE288" s="73">
        <f t="shared" si="144"/>
        <v>0</v>
      </c>
      <c r="CF288" s="73">
        <f t="shared" si="144"/>
        <v>0</v>
      </c>
      <c r="CG288" s="73">
        <f t="shared" si="144"/>
        <v>0</v>
      </c>
      <c r="CH288" s="2"/>
    </row>
    <row r="289" ht="15" customHeight="1" spans="2:86">
      <c r="B289" s="10">
        <v>202009</v>
      </c>
      <c r="C289" s="11">
        <f t="shared" si="108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5">IFERROR($C289*R$93/SUM($Q$93:$AK$93),0)</f>
        <v>0</v>
      </c>
      <c r="S289" s="66">
        <f t="shared" si="145"/>
        <v>0</v>
      </c>
      <c r="T289" s="66">
        <f t="shared" si="145"/>
        <v>0</v>
      </c>
      <c r="U289" s="66">
        <f t="shared" si="145"/>
        <v>0</v>
      </c>
      <c r="V289" s="66">
        <f t="shared" si="145"/>
        <v>0</v>
      </c>
      <c r="W289" s="66">
        <f t="shared" si="145"/>
        <v>0</v>
      </c>
      <c r="X289" s="66">
        <f t="shared" si="145"/>
        <v>0</v>
      </c>
      <c r="Y289" s="66">
        <f t="shared" si="145"/>
        <v>0</v>
      </c>
      <c r="Z289" s="66">
        <f t="shared" si="145"/>
        <v>0</v>
      </c>
      <c r="AA289" s="66">
        <f t="shared" si="145"/>
        <v>0</v>
      </c>
      <c r="AB289" s="66">
        <f t="shared" si="145"/>
        <v>0</v>
      </c>
      <c r="AC289" s="66">
        <f t="shared" si="145"/>
        <v>0</v>
      </c>
      <c r="AD289" s="66">
        <f t="shared" si="145"/>
        <v>0</v>
      </c>
      <c r="AE289" s="66">
        <f t="shared" si="145"/>
        <v>0</v>
      </c>
      <c r="AF289" s="66">
        <f t="shared" si="145"/>
        <v>0</v>
      </c>
      <c r="AG289" s="66">
        <f t="shared" si="145"/>
        <v>0</v>
      </c>
      <c r="AH289" s="66">
        <f t="shared" si="145"/>
        <v>0</v>
      </c>
      <c r="AI289" s="66">
        <f t="shared" si="145"/>
        <v>0</v>
      </c>
      <c r="AJ289" s="66">
        <f t="shared" si="145"/>
        <v>0</v>
      </c>
      <c r="AK289" s="66">
        <f t="shared" si="145"/>
        <v>0</v>
      </c>
      <c r="AX289" s="10">
        <v>202009</v>
      </c>
      <c r="AY289" s="11">
        <f t="shared" si="143"/>
        <v>0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146">IFERROR($AY289*BM$93/SUM($BM$93:$CG$93),0)</f>
        <v>0</v>
      </c>
      <c r="BN289" s="66">
        <f t="shared" si="146"/>
        <v>0</v>
      </c>
      <c r="BO289" s="66">
        <f t="shared" si="146"/>
        <v>0</v>
      </c>
      <c r="BP289" s="66">
        <f t="shared" si="146"/>
        <v>0</v>
      </c>
      <c r="BQ289" s="66">
        <f t="shared" si="146"/>
        <v>0</v>
      </c>
      <c r="BR289" s="66">
        <f t="shared" si="146"/>
        <v>0</v>
      </c>
      <c r="BS289" s="66">
        <f t="shared" si="146"/>
        <v>0</v>
      </c>
      <c r="BT289" s="66">
        <f t="shared" si="146"/>
        <v>0</v>
      </c>
      <c r="BU289" s="66">
        <f t="shared" si="146"/>
        <v>0</v>
      </c>
      <c r="BV289" s="66">
        <f t="shared" si="146"/>
        <v>0</v>
      </c>
      <c r="BW289" s="66">
        <f t="shared" si="146"/>
        <v>0</v>
      </c>
      <c r="BX289" s="66">
        <f t="shared" si="146"/>
        <v>0</v>
      </c>
      <c r="BY289" s="66">
        <f t="shared" si="146"/>
        <v>0</v>
      </c>
      <c r="BZ289" s="66">
        <f t="shared" si="146"/>
        <v>0</v>
      </c>
      <c r="CA289" s="66">
        <f t="shared" si="146"/>
        <v>0</v>
      </c>
      <c r="CB289" s="66">
        <f t="shared" si="146"/>
        <v>0</v>
      </c>
      <c r="CC289" s="66">
        <f t="shared" si="146"/>
        <v>0</v>
      </c>
      <c r="CD289" s="66">
        <f t="shared" si="146"/>
        <v>0</v>
      </c>
      <c r="CE289" s="66">
        <f t="shared" si="146"/>
        <v>0</v>
      </c>
      <c r="CF289" s="66">
        <f t="shared" si="146"/>
        <v>0</v>
      </c>
      <c r="CG289" s="66">
        <f t="shared" si="146"/>
        <v>0</v>
      </c>
      <c r="CH289" s="2"/>
    </row>
    <row r="290" ht="15" customHeight="1" spans="2:86">
      <c r="B290" s="10">
        <v>202012</v>
      </c>
      <c r="C290" s="11">
        <f t="shared" si="108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47">IFERROR($C290*Q$93/SUM($P$93:$AK$93),0)</f>
        <v>0</v>
      </c>
      <c r="R290" s="66">
        <f t="shared" si="147"/>
        <v>0</v>
      </c>
      <c r="S290" s="66">
        <f t="shared" si="147"/>
        <v>0</v>
      </c>
      <c r="T290" s="66">
        <f t="shared" si="147"/>
        <v>0</v>
      </c>
      <c r="U290" s="66">
        <f t="shared" si="147"/>
        <v>0</v>
      </c>
      <c r="V290" s="66">
        <f t="shared" si="147"/>
        <v>0</v>
      </c>
      <c r="W290" s="66">
        <f t="shared" si="147"/>
        <v>0</v>
      </c>
      <c r="X290" s="66">
        <f t="shared" si="147"/>
        <v>0</v>
      </c>
      <c r="Y290" s="66">
        <f t="shared" si="147"/>
        <v>0</v>
      </c>
      <c r="Z290" s="66">
        <f t="shared" si="147"/>
        <v>0</v>
      </c>
      <c r="AA290" s="66">
        <f t="shared" si="147"/>
        <v>0</v>
      </c>
      <c r="AB290" s="66">
        <f t="shared" si="147"/>
        <v>0</v>
      </c>
      <c r="AC290" s="66">
        <f t="shared" si="147"/>
        <v>0</v>
      </c>
      <c r="AD290" s="66">
        <f t="shared" si="147"/>
        <v>0</v>
      </c>
      <c r="AE290" s="66">
        <f t="shared" si="147"/>
        <v>0</v>
      </c>
      <c r="AF290" s="66">
        <f t="shared" si="147"/>
        <v>0</v>
      </c>
      <c r="AG290" s="66">
        <f t="shared" si="147"/>
        <v>0</v>
      </c>
      <c r="AH290" s="66">
        <f t="shared" si="147"/>
        <v>0</v>
      </c>
      <c r="AI290" s="66">
        <f t="shared" si="147"/>
        <v>0</v>
      </c>
      <c r="AJ290" s="66">
        <f t="shared" si="147"/>
        <v>0</v>
      </c>
      <c r="AK290" s="66">
        <f t="shared" si="147"/>
        <v>0</v>
      </c>
      <c r="AX290" s="10">
        <v>202012</v>
      </c>
      <c r="AY290" s="11">
        <f t="shared" si="143"/>
        <v>0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148">IFERROR($AY290*BL$93/SUM($BL$93:$CG$93),0)</f>
        <v>0</v>
      </c>
      <c r="BM290" s="66">
        <f t="shared" si="148"/>
        <v>0</v>
      </c>
      <c r="BN290" s="66">
        <f t="shared" si="148"/>
        <v>0</v>
      </c>
      <c r="BO290" s="66">
        <f t="shared" si="148"/>
        <v>0</v>
      </c>
      <c r="BP290" s="66">
        <f t="shared" si="148"/>
        <v>0</v>
      </c>
      <c r="BQ290" s="66">
        <f t="shared" si="148"/>
        <v>0</v>
      </c>
      <c r="BR290" s="66">
        <f t="shared" si="148"/>
        <v>0</v>
      </c>
      <c r="BS290" s="66">
        <f t="shared" si="148"/>
        <v>0</v>
      </c>
      <c r="BT290" s="66">
        <f t="shared" si="148"/>
        <v>0</v>
      </c>
      <c r="BU290" s="66">
        <f t="shared" si="148"/>
        <v>0</v>
      </c>
      <c r="BV290" s="66">
        <f t="shared" si="148"/>
        <v>0</v>
      </c>
      <c r="BW290" s="66">
        <f t="shared" si="148"/>
        <v>0</v>
      </c>
      <c r="BX290" s="66">
        <f t="shared" si="148"/>
        <v>0</v>
      </c>
      <c r="BY290" s="66">
        <f t="shared" si="148"/>
        <v>0</v>
      </c>
      <c r="BZ290" s="66">
        <f t="shared" si="148"/>
        <v>0</v>
      </c>
      <c r="CA290" s="66">
        <f t="shared" si="148"/>
        <v>0</v>
      </c>
      <c r="CB290" s="66">
        <f t="shared" si="148"/>
        <v>0</v>
      </c>
      <c r="CC290" s="66">
        <f t="shared" si="148"/>
        <v>0</v>
      </c>
      <c r="CD290" s="66">
        <f t="shared" si="148"/>
        <v>0</v>
      </c>
      <c r="CE290" s="66">
        <f t="shared" si="148"/>
        <v>0</v>
      </c>
      <c r="CF290" s="66">
        <f t="shared" si="148"/>
        <v>0</v>
      </c>
      <c r="CG290" s="66">
        <f t="shared" si="148"/>
        <v>0</v>
      </c>
      <c r="CH290" s="2"/>
    </row>
    <row r="291" ht="15" customHeight="1" spans="2:86">
      <c r="B291" s="10">
        <v>202103</v>
      </c>
      <c r="C291" s="11">
        <f t="shared" si="108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49">IFERROR($C291*P$93/SUM($O$93:$AK$93),0)</f>
        <v>0</v>
      </c>
      <c r="Q291" s="66">
        <f t="shared" si="149"/>
        <v>0</v>
      </c>
      <c r="R291" s="66">
        <f t="shared" si="149"/>
        <v>0</v>
      </c>
      <c r="S291" s="66">
        <f t="shared" si="149"/>
        <v>0</v>
      </c>
      <c r="T291" s="66">
        <f t="shared" si="149"/>
        <v>0</v>
      </c>
      <c r="U291" s="66">
        <f t="shared" si="149"/>
        <v>0</v>
      </c>
      <c r="V291" s="66">
        <f t="shared" si="149"/>
        <v>0</v>
      </c>
      <c r="W291" s="66">
        <f t="shared" si="149"/>
        <v>0</v>
      </c>
      <c r="X291" s="66">
        <f t="shared" si="149"/>
        <v>0</v>
      </c>
      <c r="Y291" s="66">
        <f t="shared" si="149"/>
        <v>0</v>
      </c>
      <c r="Z291" s="66">
        <f t="shared" si="149"/>
        <v>0</v>
      </c>
      <c r="AA291" s="66">
        <f t="shared" si="149"/>
        <v>0</v>
      </c>
      <c r="AB291" s="66">
        <f t="shared" si="149"/>
        <v>0</v>
      </c>
      <c r="AC291" s="66">
        <f t="shared" si="149"/>
        <v>0</v>
      </c>
      <c r="AD291" s="66">
        <f t="shared" si="149"/>
        <v>0</v>
      </c>
      <c r="AE291" s="66">
        <f t="shared" si="149"/>
        <v>0</v>
      </c>
      <c r="AF291" s="66">
        <f t="shared" si="149"/>
        <v>0</v>
      </c>
      <c r="AG291" s="66">
        <f t="shared" si="149"/>
        <v>0</v>
      </c>
      <c r="AH291" s="66">
        <f t="shared" si="149"/>
        <v>0</v>
      </c>
      <c r="AI291" s="66">
        <f t="shared" si="149"/>
        <v>0</v>
      </c>
      <c r="AJ291" s="66">
        <f t="shared" si="149"/>
        <v>0</v>
      </c>
      <c r="AK291" s="66">
        <f t="shared" si="149"/>
        <v>0</v>
      </c>
      <c r="AX291" s="10">
        <v>202103</v>
      </c>
      <c r="AY291" s="11">
        <f t="shared" si="143"/>
        <v>0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150">IFERROR($AY291*BK$93/SUM($BK$93:$CG$93),0)</f>
        <v>0</v>
      </c>
      <c r="BL291" s="66">
        <f t="shared" si="150"/>
        <v>0</v>
      </c>
      <c r="BM291" s="66">
        <f t="shared" si="150"/>
        <v>0</v>
      </c>
      <c r="BN291" s="66">
        <f t="shared" si="150"/>
        <v>0</v>
      </c>
      <c r="BO291" s="66">
        <f t="shared" si="150"/>
        <v>0</v>
      </c>
      <c r="BP291" s="66">
        <f t="shared" si="150"/>
        <v>0</v>
      </c>
      <c r="BQ291" s="66">
        <f t="shared" si="150"/>
        <v>0</v>
      </c>
      <c r="BR291" s="66">
        <f t="shared" si="150"/>
        <v>0</v>
      </c>
      <c r="BS291" s="66">
        <f t="shared" si="150"/>
        <v>0</v>
      </c>
      <c r="BT291" s="66">
        <f t="shared" si="150"/>
        <v>0</v>
      </c>
      <c r="BU291" s="66">
        <f t="shared" si="150"/>
        <v>0</v>
      </c>
      <c r="BV291" s="66">
        <f t="shared" si="150"/>
        <v>0</v>
      </c>
      <c r="BW291" s="66">
        <f t="shared" si="150"/>
        <v>0</v>
      </c>
      <c r="BX291" s="66">
        <f t="shared" si="150"/>
        <v>0</v>
      </c>
      <c r="BY291" s="66">
        <f t="shared" si="150"/>
        <v>0</v>
      </c>
      <c r="BZ291" s="66">
        <f t="shared" si="150"/>
        <v>0</v>
      </c>
      <c r="CA291" s="66">
        <f t="shared" si="150"/>
        <v>0</v>
      </c>
      <c r="CB291" s="66">
        <f t="shared" si="150"/>
        <v>0</v>
      </c>
      <c r="CC291" s="66">
        <f t="shared" si="150"/>
        <v>0</v>
      </c>
      <c r="CD291" s="66">
        <f t="shared" si="150"/>
        <v>0</v>
      </c>
      <c r="CE291" s="66">
        <f t="shared" si="150"/>
        <v>0</v>
      </c>
      <c r="CF291" s="66">
        <f t="shared" si="150"/>
        <v>0</v>
      </c>
      <c r="CG291" s="66">
        <f t="shared" si="150"/>
        <v>0</v>
      </c>
      <c r="CH291" s="2"/>
    </row>
    <row r="292" ht="15" customHeight="1" spans="2:86">
      <c r="B292" s="10">
        <v>202106</v>
      </c>
      <c r="C292" s="11">
        <f t="shared" si="108"/>
        <v>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1">IFERROR($C292*O$93/SUM($N$93:$AK$93),0)</f>
        <v>0</v>
      </c>
      <c r="P292" s="66">
        <f t="shared" si="151"/>
        <v>0</v>
      </c>
      <c r="Q292" s="66">
        <f t="shared" si="151"/>
        <v>0</v>
      </c>
      <c r="R292" s="66">
        <f t="shared" si="151"/>
        <v>0</v>
      </c>
      <c r="S292" s="66">
        <f t="shared" si="151"/>
        <v>0</v>
      </c>
      <c r="T292" s="66">
        <f t="shared" si="151"/>
        <v>0</v>
      </c>
      <c r="U292" s="66">
        <f t="shared" si="151"/>
        <v>0</v>
      </c>
      <c r="V292" s="66">
        <f t="shared" si="151"/>
        <v>0</v>
      </c>
      <c r="W292" s="66">
        <f t="shared" si="151"/>
        <v>0</v>
      </c>
      <c r="X292" s="66">
        <f t="shared" si="151"/>
        <v>0</v>
      </c>
      <c r="Y292" s="66">
        <f t="shared" si="151"/>
        <v>0</v>
      </c>
      <c r="Z292" s="66">
        <f t="shared" si="151"/>
        <v>0</v>
      </c>
      <c r="AA292" s="66">
        <f t="shared" si="151"/>
        <v>0</v>
      </c>
      <c r="AB292" s="66">
        <f t="shared" si="151"/>
        <v>0</v>
      </c>
      <c r="AC292" s="66">
        <f t="shared" si="151"/>
        <v>0</v>
      </c>
      <c r="AD292" s="66">
        <f t="shared" si="151"/>
        <v>0</v>
      </c>
      <c r="AE292" s="66">
        <f t="shared" si="151"/>
        <v>0</v>
      </c>
      <c r="AF292" s="66">
        <f t="shared" si="151"/>
        <v>0</v>
      </c>
      <c r="AG292" s="66">
        <f t="shared" si="151"/>
        <v>0</v>
      </c>
      <c r="AH292" s="66">
        <f t="shared" si="151"/>
        <v>0</v>
      </c>
      <c r="AI292" s="66">
        <f t="shared" si="151"/>
        <v>0</v>
      </c>
      <c r="AJ292" s="66">
        <f t="shared" si="151"/>
        <v>0</v>
      </c>
      <c r="AK292" s="66">
        <f t="shared" si="151"/>
        <v>0</v>
      </c>
      <c r="AX292" s="10">
        <v>202106</v>
      </c>
      <c r="AY292" s="11">
        <f t="shared" si="143"/>
        <v>0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152">IFERROR($AY292*BJ$93/SUM($BJ$93:$CG$93),0)</f>
        <v>0</v>
      </c>
      <c r="BK292" s="66">
        <f t="shared" si="152"/>
        <v>0</v>
      </c>
      <c r="BL292" s="66">
        <f t="shared" si="152"/>
        <v>0</v>
      </c>
      <c r="BM292" s="66">
        <f t="shared" si="152"/>
        <v>0</v>
      </c>
      <c r="BN292" s="66">
        <f t="shared" si="152"/>
        <v>0</v>
      </c>
      <c r="BO292" s="66">
        <f t="shared" si="152"/>
        <v>0</v>
      </c>
      <c r="BP292" s="66">
        <f t="shared" si="152"/>
        <v>0</v>
      </c>
      <c r="BQ292" s="66">
        <f t="shared" si="152"/>
        <v>0</v>
      </c>
      <c r="BR292" s="66">
        <f t="shared" si="152"/>
        <v>0</v>
      </c>
      <c r="BS292" s="66">
        <f t="shared" si="152"/>
        <v>0</v>
      </c>
      <c r="BT292" s="66">
        <f t="shared" si="152"/>
        <v>0</v>
      </c>
      <c r="BU292" s="66">
        <f t="shared" si="152"/>
        <v>0</v>
      </c>
      <c r="BV292" s="66">
        <f t="shared" si="152"/>
        <v>0</v>
      </c>
      <c r="BW292" s="66">
        <f t="shared" si="152"/>
        <v>0</v>
      </c>
      <c r="BX292" s="66">
        <f t="shared" si="152"/>
        <v>0</v>
      </c>
      <c r="BY292" s="66">
        <f t="shared" si="152"/>
        <v>0</v>
      </c>
      <c r="BZ292" s="66">
        <f t="shared" si="152"/>
        <v>0</v>
      </c>
      <c r="CA292" s="66">
        <f t="shared" si="152"/>
        <v>0</v>
      </c>
      <c r="CB292" s="66">
        <f t="shared" si="152"/>
        <v>0</v>
      </c>
      <c r="CC292" s="66">
        <f t="shared" si="152"/>
        <v>0</v>
      </c>
      <c r="CD292" s="66">
        <f t="shared" si="152"/>
        <v>0</v>
      </c>
      <c r="CE292" s="66">
        <f t="shared" si="152"/>
        <v>0</v>
      </c>
      <c r="CF292" s="66">
        <f t="shared" si="152"/>
        <v>0</v>
      </c>
      <c r="CG292" s="66">
        <f t="shared" si="152"/>
        <v>0</v>
      </c>
      <c r="CH292" s="2"/>
    </row>
    <row r="293" ht="15" customHeight="1" spans="2:86">
      <c r="B293" s="10">
        <v>202109</v>
      </c>
      <c r="C293" s="11">
        <f t="shared" si="108"/>
        <v>0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3">IFERROR($C293*N$93/SUM($M$93:$AK$93),0)</f>
        <v>0</v>
      </c>
      <c r="O293" s="66">
        <f t="shared" si="153"/>
        <v>0</v>
      </c>
      <c r="P293" s="66">
        <f t="shared" si="153"/>
        <v>0</v>
      </c>
      <c r="Q293" s="66">
        <f t="shared" si="153"/>
        <v>0</v>
      </c>
      <c r="R293" s="66">
        <f t="shared" si="153"/>
        <v>0</v>
      </c>
      <c r="S293" s="66">
        <f t="shared" si="153"/>
        <v>0</v>
      </c>
      <c r="T293" s="66">
        <f t="shared" si="153"/>
        <v>0</v>
      </c>
      <c r="U293" s="66">
        <f t="shared" si="153"/>
        <v>0</v>
      </c>
      <c r="V293" s="66">
        <f t="shared" si="153"/>
        <v>0</v>
      </c>
      <c r="W293" s="66">
        <f t="shared" si="153"/>
        <v>0</v>
      </c>
      <c r="X293" s="66">
        <f t="shared" si="153"/>
        <v>0</v>
      </c>
      <c r="Y293" s="66">
        <f t="shared" si="153"/>
        <v>0</v>
      </c>
      <c r="Z293" s="66">
        <f t="shared" si="153"/>
        <v>0</v>
      </c>
      <c r="AA293" s="66">
        <f t="shared" si="153"/>
        <v>0</v>
      </c>
      <c r="AB293" s="66">
        <f t="shared" si="153"/>
        <v>0</v>
      </c>
      <c r="AC293" s="66">
        <f t="shared" si="153"/>
        <v>0</v>
      </c>
      <c r="AD293" s="66">
        <f t="shared" si="153"/>
        <v>0</v>
      </c>
      <c r="AE293" s="66">
        <f t="shared" si="153"/>
        <v>0</v>
      </c>
      <c r="AF293" s="66">
        <f t="shared" si="153"/>
        <v>0</v>
      </c>
      <c r="AG293" s="66">
        <f t="shared" si="153"/>
        <v>0</v>
      </c>
      <c r="AH293" s="66">
        <f t="shared" si="153"/>
        <v>0</v>
      </c>
      <c r="AI293" s="66">
        <f t="shared" si="153"/>
        <v>0</v>
      </c>
      <c r="AJ293" s="66">
        <f t="shared" si="153"/>
        <v>0</v>
      </c>
      <c r="AK293" s="66">
        <f t="shared" si="153"/>
        <v>0</v>
      </c>
      <c r="AX293" s="10">
        <v>202109</v>
      </c>
      <c r="AY293" s="11">
        <f t="shared" si="143"/>
        <v>0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154">IFERROR($AY293*BI$93/SUM($BI$93:$CG$93),0)</f>
        <v>0</v>
      </c>
      <c r="BJ293" s="66">
        <f t="shared" si="154"/>
        <v>0</v>
      </c>
      <c r="BK293" s="66">
        <f t="shared" si="154"/>
        <v>0</v>
      </c>
      <c r="BL293" s="66">
        <f t="shared" si="154"/>
        <v>0</v>
      </c>
      <c r="BM293" s="66">
        <f t="shared" si="154"/>
        <v>0</v>
      </c>
      <c r="BN293" s="66">
        <f t="shared" si="154"/>
        <v>0</v>
      </c>
      <c r="BO293" s="66">
        <f t="shared" si="154"/>
        <v>0</v>
      </c>
      <c r="BP293" s="66">
        <f t="shared" si="154"/>
        <v>0</v>
      </c>
      <c r="BQ293" s="66">
        <f t="shared" si="154"/>
        <v>0</v>
      </c>
      <c r="BR293" s="66">
        <f t="shared" si="154"/>
        <v>0</v>
      </c>
      <c r="BS293" s="66">
        <f t="shared" si="154"/>
        <v>0</v>
      </c>
      <c r="BT293" s="66">
        <f t="shared" si="154"/>
        <v>0</v>
      </c>
      <c r="BU293" s="66">
        <f t="shared" si="154"/>
        <v>0</v>
      </c>
      <c r="BV293" s="66">
        <f t="shared" si="154"/>
        <v>0</v>
      </c>
      <c r="BW293" s="66">
        <f t="shared" si="154"/>
        <v>0</v>
      </c>
      <c r="BX293" s="66">
        <f t="shared" si="154"/>
        <v>0</v>
      </c>
      <c r="BY293" s="66">
        <f t="shared" si="154"/>
        <v>0</v>
      </c>
      <c r="BZ293" s="66">
        <f t="shared" si="154"/>
        <v>0</v>
      </c>
      <c r="CA293" s="66">
        <f t="shared" si="154"/>
        <v>0</v>
      </c>
      <c r="CB293" s="66">
        <f t="shared" si="154"/>
        <v>0</v>
      </c>
      <c r="CC293" s="66">
        <f t="shared" si="154"/>
        <v>0</v>
      </c>
      <c r="CD293" s="66">
        <f t="shared" si="154"/>
        <v>0</v>
      </c>
      <c r="CE293" s="66">
        <f t="shared" si="154"/>
        <v>0</v>
      </c>
      <c r="CF293" s="66">
        <f t="shared" si="154"/>
        <v>0</v>
      </c>
      <c r="CG293" s="66">
        <f t="shared" si="154"/>
        <v>0</v>
      </c>
      <c r="CH293" s="2"/>
    </row>
    <row r="294" ht="15" customHeight="1" spans="2:86">
      <c r="B294" s="10">
        <v>202112</v>
      </c>
      <c r="C294" s="11">
        <f t="shared" si="108"/>
        <v>0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55">IFERROR($C294*M$93/SUM($L$93:$AK$93),0)</f>
        <v>0</v>
      </c>
      <c r="N294" s="66">
        <f t="shared" si="155"/>
        <v>0</v>
      </c>
      <c r="O294" s="66">
        <f t="shared" si="155"/>
        <v>0</v>
      </c>
      <c r="P294" s="66">
        <f t="shared" si="155"/>
        <v>0</v>
      </c>
      <c r="Q294" s="66">
        <f t="shared" si="155"/>
        <v>0</v>
      </c>
      <c r="R294" s="66">
        <f t="shared" si="155"/>
        <v>0</v>
      </c>
      <c r="S294" s="66">
        <f t="shared" si="155"/>
        <v>0</v>
      </c>
      <c r="T294" s="66">
        <f t="shared" si="155"/>
        <v>0</v>
      </c>
      <c r="U294" s="66">
        <f t="shared" si="155"/>
        <v>0</v>
      </c>
      <c r="V294" s="66">
        <f t="shared" si="155"/>
        <v>0</v>
      </c>
      <c r="W294" s="66">
        <f t="shared" si="155"/>
        <v>0</v>
      </c>
      <c r="X294" s="66">
        <f t="shared" si="155"/>
        <v>0</v>
      </c>
      <c r="Y294" s="66">
        <f t="shared" si="155"/>
        <v>0</v>
      </c>
      <c r="Z294" s="66">
        <f t="shared" si="155"/>
        <v>0</v>
      </c>
      <c r="AA294" s="66">
        <f t="shared" si="155"/>
        <v>0</v>
      </c>
      <c r="AB294" s="66">
        <f t="shared" si="155"/>
        <v>0</v>
      </c>
      <c r="AC294" s="66">
        <f t="shared" si="155"/>
        <v>0</v>
      </c>
      <c r="AD294" s="66">
        <f t="shared" si="155"/>
        <v>0</v>
      </c>
      <c r="AE294" s="66">
        <f t="shared" si="155"/>
        <v>0</v>
      </c>
      <c r="AF294" s="66">
        <f t="shared" si="155"/>
        <v>0</v>
      </c>
      <c r="AG294" s="66">
        <f t="shared" si="155"/>
        <v>0</v>
      </c>
      <c r="AH294" s="66">
        <f t="shared" si="155"/>
        <v>0</v>
      </c>
      <c r="AI294" s="66">
        <f t="shared" si="155"/>
        <v>0</v>
      </c>
      <c r="AJ294" s="66">
        <f t="shared" si="155"/>
        <v>0</v>
      </c>
      <c r="AK294" s="66">
        <f t="shared" si="155"/>
        <v>0</v>
      </c>
      <c r="AX294" s="10">
        <v>202112</v>
      </c>
      <c r="AY294" s="11">
        <f t="shared" si="143"/>
        <v>0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156">IFERROR($AY294*BH$93/SUM($BH$93:$CG$93),0)</f>
        <v>0</v>
      </c>
      <c r="BI294" s="66">
        <f t="shared" si="156"/>
        <v>0</v>
      </c>
      <c r="BJ294" s="66">
        <f t="shared" si="156"/>
        <v>0</v>
      </c>
      <c r="BK294" s="66">
        <f t="shared" si="156"/>
        <v>0</v>
      </c>
      <c r="BL294" s="66">
        <f t="shared" si="156"/>
        <v>0</v>
      </c>
      <c r="BM294" s="66">
        <f t="shared" si="156"/>
        <v>0</v>
      </c>
      <c r="BN294" s="66">
        <f t="shared" si="156"/>
        <v>0</v>
      </c>
      <c r="BO294" s="66">
        <f t="shared" si="156"/>
        <v>0</v>
      </c>
      <c r="BP294" s="66">
        <f t="shared" si="156"/>
        <v>0</v>
      </c>
      <c r="BQ294" s="66">
        <f t="shared" si="156"/>
        <v>0</v>
      </c>
      <c r="BR294" s="66">
        <f t="shared" si="156"/>
        <v>0</v>
      </c>
      <c r="BS294" s="66">
        <f t="shared" si="156"/>
        <v>0</v>
      </c>
      <c r="BT294" s="66">
        <f t="shared" si="156"/>
        <v>0</v>
      </c>
      <c r="BU294" s="66">
        <f t="shared" si="156"/>
        <v>0</v>
      </c>
      <c r="BV294" s="66">
        <f t="shared" si="156"/>
        <v>0</v>
      </c>
      <c r="BW294" s="66">
        <f t="shared" si="156"/>
        <v>0</v>
      </c>
      <c r="BX294" s="66">
        <f t="shared" si="156"/>
        <v>0</v>
      </c>
      <c r="BY294" s="66">
        <f t="shared" si="156"/>
        <v>0</v>
      </c>
      <c r="BZ294" s="66">
        <f t="shared" si="156"/>
        <v>0</v>
      </c>
      <c r="CA294" s="66">
        <f t="shared" si="156"/>
        <v>0</v>
      </c>
      <c r="CB294" s="66">
        <f t="shared" si="156"/>
        <v>0</v>
      </c>
      <c r="CC294" s="66">
        <f t="shared" si="156"/>
        <v>0</v>
      </c>
      <c r="CD294" s="66">
        <f t="shared" si="156"/>
        <v>0</v>
      </c>
      <c r="CE294" s="66">
        <f t="shared" si="156"/>
        <v>0</v>
      </c>
      <c r="CF294" s="66">
        <f t="shared" si="156"/>
        <v>0</v>
      </c>
      <c r="CG294" s="66">
        <f t="shared" si="156"/>
        <v>0</v>
      </c>
      <c r="CH294" s="2"/>
    </row>
    <row r="295" ht="15" customHeight="1" spans="2:86">
      <c r="B295" s="10">
        <v>202203</v>
      </c>
      <c r="C295" s="11">
        <f t="shared" si="108"/>
        <v>0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157">IFERROR($C295*L$93/SUM($K$93:$AK$93),0)</f>
        <v>0</v>
      </c>
      <c r="M295" s="66">
        <f t="shared" si="157"/>
        <v>0</v>
      </c>
      <c r="N295" s="66">
        <f t="shared" si="157"/>
        <v>0</v>
      </c>
      <c r="O295" s="66">
        <f t="shared" si="157"/>
        <v>0</v>
      </c>
      <c r="P295" s="66">
        <f t="shared" si="157"/>
        <v>0</v>
      </c>
      <c r="Q295" s="66">
        <f t="shared" si="157"/>
        <v>0</v>
      </c>
      <c r="R295" s="66">
        <f t="shared" si="157"/>
        <v>0</v>
      </c>
      <c r="S295" s="66">
        <f t="shared" si="157"/>
        <v>0</v>
      </c>
      <c r="T295" s="66">
        <f t="shared" si="157"/>
        <v>0</v>
      </c>
      <c r="U295" s="66">
        <f t="shared" si="157"/>
        <v>0</v>
      </c>
      <c r="V295" s="66">
        <f t="shared" si="157"/>
        <v>0</v>
      </c>
      <c r="W295" s="66">
        <f t="shared" si="157"/>
        <v>0</v>
      </c>
      <c r="X295" s="66">
        <f t="shared" si="157"/>
        <v>0</v>
      </c>
      <c r="Y295" s="66">
        <f t="shared" si="157"/>
        <v>0</v>
      </c>
      <c r="Z295" s="66">
        <f t="shared" si="157"/>
        <v>0</v>
      </c>
      <c r="AA295" s="66">
        <f t="shared" si="157"/>
        <v>0</v>
      </c>
      <c r="AB295" s="66">
        <f t="shared" si="157"/>
        <v>0</v>
      </c>
      <c r="AC295" s="66">
        <f t="shared" si="157"/>
        <v>0</v>
      </c>
      <c r="AD295" s="66">
        <f t="shared" si="157"/>
        <v>0</v>
      </c>
      <c r="AE295" s="66">
        <f t="shared" si="157"/>
        <v>0</v>
      </c>
      <c r="AF295" s="66">
        <f t="shared" si="157"/>
        <v>0</v>
      </c>
      <c r="AG295" s="66">
        <f t="shared" si="157"/>
        <v>0</v>
      </c>
      <c r="AH295" s="66">
        <f t="shared" si="157"/>
        <v>0</v>
      </c>
      <c r="AI295" s="66">
        <f t="shared" si="157"/>
        <v>0</v>
      </c>
      <c r="AJ295" s="66">
        <f t="shared" si="157"/>
        <v>0</v>
      </c>
      <c r="AK295" s="66">
        <f t="shared" si="157"/>
        <v>0</v>
      </c>
      <c r="AX295" s="10">
        <v>202203</v>
      </c>
      <c r="AY295" s="11">
        <f t="shared" si="143"/>
        <v>0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158">IFERROR($AY295*BG$93/SUM($BG$93:$CG$93),0)</f>
        <v>0</v>
      </c>
      <c r="BH295" s="66">
        <f t="shared" si="158"/>
        <v>0</v>
      </c>
      <c r="BI295" s="66">
        <f t="shared" si="158"/>
        <v>0</v>
      </c>
      <c r="BJ295" s="66">
        <f t="shared" si="158"/>
        <v>0</v>
      </c>
      <c r="BK295" s="66">
        <f t="shared" si="158"/>
        <v>0</v>
      </c>
      <c r="BL295" s="66">
        <f t="shared" si="158"/>
        <v>0</v>
      </c>
      <c r="BM295" s="66">
        <f t="shared" si="158"/>
        <v>0</v>
      </c>
      <c r="BN295" s="66">
        <f t="shared" si="158"/>
        <v>0</v>
      </c>
      <c r="BO295" s="66">
        <f t="shared" si="158"/>
        <v>0</v>
      </c>
      <c r="BP295" s="66">
        <f t="shared" si="158"/>
        <v>0</v>
      </c>
      <c r="BQ295" s="66">
        <f t="shared" si="158"/>
        <v>0</v>
      </c>
      <c r="BR295" s="66">
        <f t="shared" si="158"/>
        <v>0</v>
      </c>
      <c r="BS295" s="66">
        <f t="shared" si="158"/>
        <v>0</v>
      </c>
      <c r="BT295" s="66">
        <f t="shared" si="158"/>
        <v>0</v>
      </c>
      <c r="BU295" s="66">
        <f t="shared" si="158"/>
        <v>0</v>
      </c>
      <c r="BV295" s="66">
        <f t="shared" si="158"/>
        <v>0</v>
      </c>
      <c r="BW295" s="66">
        <f t="shared" si="158"/>
        <v>0</v>
      </c>
      <c r="BX295" s="66">
        <f t="shared" si="158"/>
        <v>0</v>
      </c>
      <c r="BY295" s="66">
        <f t="shared" si="158"/>
        <v>0</v>
      </c>
      <c r="BZ295" s="66">
        <f t="shared" si="158"/>
        <v>0</v>
      </c>
      <c r="CA295" s="66">
        <f t="shared" si="158"/>
        <v>0</v>
      </c>
      <c r="CB295" s="66">
        <f t="shared" si="158"/>
        <v>0</v>
      </c>
      <c r="CC295" s="66">
        <f t="shared" si="158"/>
        <v>0</v>
      </c>
      <c r="CD295" s="66">
        <f t="shared" si="158"/>
        <v>0</v>
      </c>
      <c r="CE295" s="66">
        <f t="shared" si="158"/>
        <v>0</v>
      </c>
      <c r="CF295" s="66">
        <f t="shared" si="158"/>
        <v>0</v>
      </c>
      <c r="CG295" s="66">
        <f t="shared" si="158"/>
        <v>0</v>
      </c>
      <c r="CH295" s="2"/>
    </row>
    <row r="296" ht="15" customHeight="1" spans="2:86">
      <c r="B296" s="10">
        <v>202206</v>
      </c>
      <c r="C296" s="11">
        <f t="shared" si="108"/>
        <v>2164.02000000142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159">IFERROR($C296*K$93/SUM($J$93:$AK$93),0)</f>
        <v>0</v>
      </c>
      <c r="L296" s="66">
        <f t="shared" si="159"/>
        <v>0</v>
      </c>
      <c r="M296" s="66">
        <f t="shared" si="159"/>
        <v>0</v>
      </c>
      <c r="N296" s="66">
        <f t="shared" si="159"/>
        <v>0</v>
      </c>
      <c r="O296" s="66">
        <f t="shared" si="159"/>
        <v>0</v>
      </c>
      <c r="P296" s="66">
        <f t="shared" si="159"/>
        <v>0</v>
      </c>
      <c r="Q296" s="66">
        <f t="shared" si="159"/>
        <v>0</v>
      </c>
      <c r="R296" s="66">
        <f t="shared" si="159"/>
        <v>0</v>
      </c>
      <c r="S296" s="66">
        <f t="shared" si="159"/>
        <v>0</v>
      </c>
      <c r="T296" s="66">
        <f t="shared" si="159"/>
        <v>0</v>
      </c>
      <c r="U296" s="66">
        <f t="shared" si="159"/>
        <v>0</v>
      </c>
      <c r="V296" s="66">
        <f t="shared" si="159"/>
        <v>0</v>
      </c>
      <c r="W296" s="66">
        <f t="shared" si="159"/>
        <v>0</v>
      </c>
      <c r="X296" s="66">
        <f t="shared" si="159"/>
        <v>0</v>
      </c>
      <c r="Y296" s="66">
        <f t="shared" si="159"/>
        <v>0</v>
      </c>
      <c r="Z296" s="66">
        <f t="shared" si="159"/>
        <v>0</v>
      </c>
      <c r="AA296" s="66">
        <f t="shared" si="159"/>
        <v>0</v>
      </c>
      <c r="AB296" s="66">
        <f t="shared" si="159"/>
        <v>0</v>
      </c>
      <c r="AC296" s="66">
        <f t="shared" si="159"/>
        <v>0</v>
      </c>
      <c r="AD296" s="66">
        <f t="shared" si="159"/>
        <v>0</v>
      </c>
      <c r="AE296" s="66">
        <f t="shared" si="159"/>
        <v>0</v>
      </c>
      <c r="AF296" s="66">
        <f t="shared" si="159"/>
        <v>0</v>
      </c>
      <c r="AG296" s="66">
        <f t="shared" si="159"/>
        <v>0</v>
      </c>
      <c r="AH296" s="66">
        <f t="shared" si="159"/>
        <v>0</v>
      </c>
      <c r="AI296" s="66">
        <f t="shared" si="159"/>
        <v>0</v>
      </c>
      <c r="AJ296" s="66">
        <f t="shared" si="159"/>
        <v>0</v>
      </c>
      <c r="AK296" s="66">
        <f t="shared" si="159"/>
        <v>0</v>
      </c>
      <c r="AX296" s="10">
        <v>202206</v>
      </c>
      <c r="AY296" s="11">
        <f t="shared" si="143"/>
        <v>1086.12999999989</v>
      </c>
      <c r="AZ296" s="11"/>
      <c r="BA296" s="11"/>
      <c r="BB296" s="11"/>
      <c r="BC296" s="11"/>
      <c r="BD296" s="11"/>
      <c r="BE296" s="11"/>
      <c r="BF296" s="66">
        <f t="shared" ref="BF296:CG296" si="160">IFERROR($AY296*BF$93/SUM($BF$93:$CG$93),0)</f>
        <v>0</v>
      </c>
      <c r="BG296" s="66">
        <f t="shared" si="160"/>
        <v>0</v>
      </c>
      <c r="BH296" s="66">
        <f t="shared" si="160"/>
        <v>0</v>
      </c>
      <c r="BI296" s="66">
        <f t="shared" si="160"/>
        <v>0</v>
      </c>
      <c r="BJ296" s="66">
        <f t="shared" si="160"/>
        <v>0</v>
      </c>
      <c r="BK296" s="66">
        <f t="shared" si="160"/>
        <v>0</v>
      </c>
      <c r="BL296" s="66">
        <f t="shared" si="160"/>
        <v>0</v>
      </c>
      <c r="BM296" s="66">
        <f t="shared" si="160"/>
        <v>0</v>
      </c>
      <c r="BN296" s="66">
        <f t="shared" si="160"/>
        <v>0</v>
      </c>
      <c r="BO296" s="66">
        <f t="shared" si="160"/>
        <v>0</v>
      </c>
      <c r="BP296" s="66">
        <f t="shared" si="160"/>
        <v>0</v>
      </c>
      <c r="BQ296" s="66">
        <f t="shared" si="160"/>
        <v>0</v>
      </c>
      <c r="BR296" s="66">
        <f t="shared" si="160"/>
        <v>0</v>
      </c>
      <c r="BS296" s="66">
        <f t="shared" si="160"/>
        <v>0</v>
      </c>
      <c r="BT296" s="66">
        <f t="shared" si="160"/>
        <v>0</v>
      </c>
      <c r="BU296" s="66">
        <f t="shared" si="160"/>
        <v>0</v>
      </c>
      <c r="BV296" s="66">
        <f t="shared" si="160"/>
        <v>0</v>
      </c>
      <c r="BW296" s="66">
        <f t="shared" si="160"/>
        <v>0</v>
      </c>
      <c r="BX296" s="66">
        <f t="shared" si="160"/>
        <v>0</v>
      </c>
      <c r="BY296" s="66">
        <f t="shared" si="160"/>
        <v>0</v>
      </c>
      <c r="BZ296" s="66">
        <f t="shared" si="160"/>
        <v>0</v>
      </c>
      <c r="CA296" s="66">
        <f t="shared" si="160"/>
        <v>0</v>
      </c>
      <c r="CB296" s="66">
        <f t="shared" si="160"/>
        <v>0</v>
      </c>
      <c r="CC296" s="66">
        <f t="shared" si="160"/>
        <v>0</v>
      </c>
      <c r="CD296" s="66">
        <f t="shared" si="160"/>
        <v>0</v>
      </c>
      <c r="CE296" s="66">
        <f t="shared" si="160"/>
        <v>0</v>
      </c>
      <c r="CF296" s="66">
        <f t="shared" si="160"/>
        <v>0</v>
      </c>
      <c r="CG296" s="66">
        <f t="shared" si="160"/>
        <v>0</v>
      </c>
      <c r="CH296" s="2"/>
    </row>
    <row r="297" ht="15" customHeight="1" spans="2:86">
      <c r="B297" s="10">
        <v>202209</v>
      </c>
      <c r="C297" s="11">
        <f t="shared" si="108"/>
        <v>161035.309999999</v>
      </c>
      <c r="D297" s="11"/>
      <c r="E297" s="11"/>
      <c r="F297" s="11"/>
      <c r="G297" s="11"/>
      <c r="H297" s="11"/>
      <c r="I297" s="66">
        <f>IFERROR($C297*I$93/SUM($I$93:$AK$93),0)</f>
        <v>0</v>
      </c>
      <c r="J297" s="66">
        <f t="shared" ref="J297:AK297" si="161">IFERROR($C297*J$93/SUM($I$93:$AK$93),0)</f>
        <v>0</v>
      </c>
      <c r="K297" s="66">
        <f t="shared" si="161"/>
        <v>0</v>
      </c>
      <c r="L297" s="66">
        <f t="shared" si="161"/>
        <v>0</v>
      </c>
      <c r="M297" s="66">
        <f t="shared" si="161"/>
        <v>0</v>
      </c>
      <c r="N297" s="66">
        <f t="shared" si="161"/>
        <v>0</v>
      </c>
      <c r="O297" s="66">
        <f t="shared" si="161"/>
        <v>0</v>
      </c>
      <c r="P297" s="66">
        <f t="shared" si="161"/>
        <v>0</v>
      </c>
      <c r="Q297" s="66">
        <f t="shared" si="161"/>
        <v>0</v>
      </c>
      <c r="R297" s="66">
        <f t="shared" si="161"/>
        <v>0</v>
      </c>
      <c r="S297" s="66">
        <f t="shared" si="161"/>
        <v>0</v>
      </c>
      <c r="T297" s="66">
        <f t="shared" si="161"/>
        <v>0</v>
      </c>
      <c r="U297" s="66">
        <f t="shared" si="161"/>
        <v>0</v>
      </c>
      <c r="V297" s="66">
        <f t="shared" si="161"/>
        <v>0</v>
      </c>
      <c r="W297" s="66">
        <f t="shared" si="161"/>
        <v>0</v>
      </c>
      <c r="X297" s="66">
        <f t="shared" si="161"/>
        <v>0</v>
      </c>
      <c r="Y297" s="66">
        <f t="shared" si="161"/>
        <v>0</v>
      </c>
      <c r="Z297" s="66">
        <f t="shared" si="161"/>
        <v>0</v>
      </c>
      <c r="AA297" s="66">
        <f t="shared" si="161"/>
        <v>0</v>
      </c>
      <c r="AB297" s="66">
        <f t="shared" si="161"/>
        <v>0</v>
      </c>
      <c r="AC297" s="66">
        <f t="shared" si="161"/>
        <v>0</v>
      </c>
      <c r="AD297" s="66">
        <f t="shared" si="161"/>
        <v>0</v>
      </c>
      <c r="AE297" s="66">
        <f t="shared" si="161"/>
        <v>0</v>
      </c>
      <c r="AF297" s="66">
        <f t="shared" si="161"/>
        <v>0</v>
      </c>
      <c r="AG297" s="66">
        <f t="shared" si="161"/>
        <v>0</v>
      </c>
      <c r="AH297" s="66">
        <f t="shared" si="161"/>
        <v>0</v>
      </c>
      <c r="AI297" s="66">
        <f t="shared" si="161"/>
        <v>0</v>
      </c>
      <c r="AJ297" s="66">
        <f t="shared" si="161"/>
        <v>0</v>
      </c>
      <c r="AK297" s="66">
        <f t="shared" si="161"/>
        <v>0</v>
      </c>
      <c r="AX297" s="10">
        <v>202209</v>
      </c>
      <c r="AY297" s="11">
        <f t="shared" si="143"/>
        <v>6867.75</v>
      </c>
      <c r="AZ297" s="11"/>
      <c r="BA297" s="11"/>
      <c r="BB297" s="11"/>
      <c r="BC297" s="11"/>
      <c r="BD297" s="11"/>
      <c r="BE297" s="66">
        <f t="shared" ref="BE297:CG297" si="162">IFERROR($AY297*BE$93/SUM($BE$93:$CG$93),0)</f>
        <v>0</v>
      </c>
      <c r="BF297" s="66">
        <f t="shared" si="162"/>
        <v>0</v>
      </c>
      <c r="BG297" s="66">
        <f t="shared" si="162"/>
        <v>0</v>
      </c>
      <c r="BH297" s="66">
        <f t="shared" si="162"/>
        <v>0</v>
      </c>
      <c r="BI297" s="66">
        <f t="shared" si="162"/>
        <v>0</v>
      </c>
      <c r="BJ297" s="66">
        <f t="shared" si="162"/>
        <v>0</v>
      </c>
      <c r="BK297" s="66">
        <f t="shared" si="162"/>
        <v>0</v>
      </c>
      <c r="BL297" s="66">
        <f t="shared" si="162"/>
        <v>0</v>
      </c>
      <c r="BM297" s="66">
        <f t="shared" si="162"/>
        <v>0</v>
      </c>
      <c r="BN297" s="66">
        <f t="shared" si="162"/>
        <v>0</v>
      </c>
      <c r="BO297" s="66">
        <f t="shared" si="162"/>
        <v>0</v>
      </c>
      <c r="BP297" s="66">
        <f t="shared" si="162"/>
        <v>0</v>
      </c>
      <c r="BQ297" s="66">
        <f t="shared" si="162"/>
        <v>0</v>
      </c>
      <c r="BR297" s="66">
        <f t="shared" si="162"/>
        <v>0</v>
      </c>
      <c r="BS297" s="66">
        <f t="shared" si="162"/>
        <v>0</v>
      </c>
      <c r="BT297" s="66">
        <f t="shared" si="162"/>
        <v>0</v>
      </c>
      <c r="BU297" s="66">
        <f t="shared" si="162"/>
        <v>0</v>
      </c>
      <c r="BV297" s="66">
        <f t="shared" si="162"/>
        <v>0</v>
      </c>
      <c r="BW297" s="66">
        <f t="shared" si="162"/>
        <v>0</v>
      </c>
      <c r="BX297" s="66">
        <f t="shared" si="162"/>
        <v>0</v>
      </c>
      <c r="BY297" s="66">
        <f t="shared" si="162"/>
        <v>0</v>
      </c>
      <c r="BZ297" s="66">
        <f t="shared" si="162"/>
        <v>0</v>
      </c>
      <c r="CA297" s="66">
        <f t="shared" si="162"/>
        <v>0</v>
      </c>
      <c r="CB297" s="66">
        <f t="shared" si="162"/>
        <v>0</v>
      </c>
      <c r="CC297" s="66">
        <f t="shared" si="162"/>
        <v>0</v>
      </c>
      <c r="CD297" s="66">
        <f t="shared" si="162"/>
        <v>0</v>
      </c>
      <c r="CE297" s="66">
        <f t="shared" si="162"/>
        <v>0</v>
      </c>
      <c r="CF297" s="66">
        <f t="shared" si="162"/>
        <v>0</v>
      </c>
      <c r="CG297" s="66">
        <f t="shared" si="162"/>
        <v>0</v>
      </c>
      <c r="CH297" s="2"/>
    </row>
    <row r="298" ht="15" customHeight="1" spans="2:86">
      <c r="B298" s="10">
        <v>202212</v>
      </c>
      <c r="C298" s="11">
        <f t="shared" si="108"/>
        <v>201777.630000001</v>
      </c>
      <c r="D298" s="11"/>
      <c r="E298" s="11"/>
      <c r="F298" s="11"/>
      <c r="G298" s="11"/>
      <c r="H298" s="11">
        <f>IFERROR($C298*H$93/SUM($H$93:$AK$93),0)</f>
        <v>0</v>
      </c>
      <c r="I298" s="11">
        <f t="shared" ref="I298:AK298" si="163">IFERROR($C298*I$93/SUM($H$93:$AK$93),0)</f>
        <v>0</v>
      </c>
      <c r="J298" s="11">
        <f t="shared" si="163"/>
        <v>0</v>
      </c>
      <c r="K298" s="11">
        <f t="shared" si="163"/>
        <v>0</v>
      </c>
      <c r="L298" s="11">
        <f t="shared" si="163"/>
        <v>0</v>
      </c>
      <c r="M298" s="11">
        <f t="shared" si="163"/>
        <v>0</v>
      </c>
      <c r="N298" s="11">
        <f t="shared" si="163"/>
        <v>0</v>
      </c>
      <c r="O298" s="11">
        <f t="shared" si="163"/>
        <v>0</v>
      </c>
      <c r="P298" s="11">
        <f t="shared" si="163"/>
        <v>0</v>
      </c>
      <c r="Q298" s="11">
        <f t="shared" si="163"/>
        <v>0</v>
      </c>
      <c r="R298" s="11">
        <f t="shared" si="163"/>
        <v>0</v>
      </c>
      <c r="S298" s="11">
        <f t="shared" si="163"/>
        <v>0</v>
      </c>
      <c r="T298" s="11">
        <f t="shared" si="163"/>
        <v>0</v>
      </c>
      <c r="U298" s="11">
        <f t="shared" si="163"/>
        <v>0</v>
      </c>
      <c r="V298" s="11">
        <f t="shared" si="163"/>
        <v>0</v>
      </c>
      <c r="W298" s="11">
        <f t="shared" si="163"/>
        <v>0</v>
      </c>
      <c r="X298" s="11">
        <f t="shared" si="163"/>
        <v>0</v>
      </c>
      <c r="Y298" s="11">
        <f t="shared" si="163"/>
        <v>0</v>
      </c>
      <c r="Z298" s="11">
        <f t="shared" si="163"/>
        <v>0</v>
      </c>
      <c r="AA298" s="11">
        <f t="shared" si="163"/>
        <v>0</v>
      </c>
      <c r="AB298" s="11">
        <f t="shared" si="163"/>
        <v>0</v>
      </c>
      <c r="AC298" s="11">
        <f t="shared" si="163"/>
        <v>0</v>
      </c>
      <c r="AD298" s="11">
        <f t="shared" si="163"/>
        <v>0</v>
      </c>
      <c r="AE298" s="11">
        <f t="shared" si="163"/>
        <v>0</v>
      </c>
      <c r="AF298" s="11">
        <f t="shared" si="163"/>
        <v>0</v>
      </c>
      <c r="AG298" s="11">
        <f t="shared" si="163"/>
        <v>0</v>
      </c>
      <c r="AH298" s="11">
        <f t="shared" si="163"/>
        <v>0</v>
      </c>
      <c r="AI298" s="11">
        <f t="shared" si="163"/>
        <v>0</v>
      </c>
      <c r="AJ298" s="11">
        <f t="shared" si="163"/>
        <v>0</v>
      </c>
      <c r="AK298" s="11">
        <f t="shared" si="163"/>
        <v>0</v>
      </c>
      <c r="AX298" s="10">
        <v>202212</v>
      </c>
      <c r="AY298" s="11">
        <f t="shared" si="143"/>
        <v>75531.0199999996</v>
      </c>
      <c r="AZ298" s="11"/>
      <c r="BA298" s="11"/>
      <c r="BB298" s="11"/>
      <c r="BC298" s="11"/>
      <c r="BD298" s="11">
        <f t="shared" ref="BD298:CG298" si="164">IFERROR($AY298*BD$93/SUM($BD$93:$CG$93),0)</f>
        <v>0</v>
      </c>
      <c r="BE298" s="11">
        <f t="shared" si="164"/>
        <v>0</v>
      </c>
      <c r="BF298" s="11">
        <f t="shared" si="164"/>
        <v>0</v>
      </c>
      <c r="BG298" s="11">
        <f t="shared" si="164"/>
        <v>0</v>
      </c>
      <c r="BH298" s="11">
        <f t="shared" si="164"/>
        <v>0</v>
      </c>
      <c r="BI298" s="11">
        <f t="shared" si="164"/>
        <v>0</v>
      </c>
      <c r="BJ298" s="11">
        <f t="shared" si="164"/>
        <v>0</v>
      </c>
      <c r="BK298" s="11">
        <f t="shared" si="164"/>
        <v>0</v>
      </c>
      <c r="BL298" s="11">
        <f t="shared" si="164"/>
        <v>0</v>
      </c>
      <c r="BM298" s="11">
        <f t="shared" si="164"/>
        <v>0</v>
      </c>
      <c r="BN298" s="11">
        <f t="shared" si="164"/>
        <v>0</v>
      </c>
      <c r="BO298" s="11">
        <f t="shared" si="164"/>
        <v>0</v>
      </c>
      <c r="BP298" s="11">
        <f t="shared" si="164"/>
        <v>0</v>
      </c>
      <c r="BQ298" s="11">
        <f t="shared" si="164"/>
        <v>0</v>
      </c>
      <c r="BR298" s="11">
        <f t="shared" si="164"/>
        <v>0</v>
      </c>
      <c r="BS298" s="11">
        <f t="shared" si="164"/>
        <v>0</v>
      </c>
      <c r="BT298" s="11">
        <f t="shared" si="164"/>
        <v>0</v>
      </c>
      <c r="BU298" s="11">
        <f t="shared" si="164"/>
        <v>0</v>
      </c>
      <c r="BV298" s="11">
        <f t="shared" si="164"/>
        <v>0</v>
      </c>
      <c r="BW298" s="11">
        <f t="shared" si="164"/>
        <v>0</v>
      </c>
      <c r="BX298" s="11">
        <f t="shared" si="164"/>
        <v>0</v>
      </c>
      <c r="BY298" s="11">
        <f t="shared" si="164"/>
        <v>0</v>
      </c>
      <c r="BZ298" s="11">
        <f t="shared" si="164"/>
        <v>0</v>
      </c>
      <c r="CA298" s="11">
        <f t="shared" si="164"/>
        <v>0</v>
      </c>
      <c r="CB298" s="11">
        <f t="shared" si="164"/>
        <v>0</v>
      </c>
      <c r="CC298" s="11">
        <f t="shared" si="164"/>
        <v>0</v>
      </c>
      <c r="CD298" s="11">
        <f t="shared" si="164"/>
        <v>0</v>
      </c>
      <c r="CE298" s="11">
        <f t="shared" si="164"/>
        <v>0</v>
      </c>
      <c r="CF298" s="11">
        <f t="shared" si="164"/>
        <v>0</v>
      </c>
      <c r="CG298" s="11">
        <f t="shared" si="164"/>
        <v>0</v>
      </c>
      <c r="CH298" s="2"/>
    </row>
    <row r="299" ht="15" customHeight="1" spans="2:86">
      <c r="B299" s="10">
        <v>202303</v>
      </c>
      <c r="C299" s="11">
        <f t="shared" si="108"/>
        <v>237124.32</v>
      </c>
      <c r="D299" s="11"/>
      <c r="E299" s="11"/>
      <c r="F299" s="11"/>
      <c r="G299" s="11">
        <f>IFERROR($C299*G$93/SUM($G$93:$AK$93),0)</f>
        <v>237124.32</v>
      </c>
      <c r="H299" s="11">
        <f t="shared" ref="H299:AK299" si="165">IFERROR($C299*H$93/SUM($G$93:$AK$93),0)</f>
        <v>0</v>
      </c>
      <c r="I299" s="11">
        <f t="shared" si="165"/>
        <v>0</v>
      </c>
      <c r="J299" s="11">
        <f t="shared" si="165"/>
        <v>0</v>
      </c>
      <c r="K299" s="11">
        <f t="shared" si="165"/>
        <v>0</v>
      </c>
      <c r="L299" s="11">
        <f t="shared" si="165"/>
        <v>0</v>
      </c>
      <c r="M299" s="11">
        <f t="shared" si="165"/>
        <v>0</v>
      </c>
      <c r="N299" s="11">
        <f t="shared" si="165"/>
        <v>0</v>
      </c>
      <c r="O299" s="11">
        <f t="shared" si="165"/>
        <v>0</v>
      </c>
      <c r="P299" s="11">
        <f t="shared" si="165"/>
        <v>0</v>
      </c>
      <c r="Q299" s="11">
        <f t="shared" si="165"/>
        <v>0</v>
      </c>
      <c r="R299" s="11">
        <f t="shared" si="165"/>
        <v>0</v>
      </c>
      <c r="S299" s="11">
        <f t="shared" si="165"/>
        <v>0</v>
      </c>
      <c r="T299" s="11">
        <f t="shared" si="165"/>
        <v>0</v>
      </c>
      <c r="U299" s="11">
        <f t="shared" si="165"/>
        <v>0</v>
      </c>
      <c r="V299" s="11">
        <f t="shared" si="165"/>
        <v>0</v>
      </c>
      <c r="W299" s="11">
        <f t="shared" si="165"/>
        <v>0</v>
      </c>
      <c r="X299" s="11">
        <f t="shared" si="165"/>
        <v>0</v>
      </c>
      <c r="Y299" s="11">
        <f t="shared" si="165"/>
        <v>0</v>
      </c>
      <c r="Z299" s="11">
        <f t="shared" si="165"/>
        <v>0</v>
      </c>
      <c r="AA299" s="11">
        <f t="shared" si="165"/>
        <v>0</v>
      </c>
      <c r="AB299" s="11">
        <f t="shared" si="165"/>
        <v>0</v>
      </c>
      <c r="AC299" s="11">
        <f t="shared" si="165"/>
        <v>0</v>
      </c>
      <c r="AD299" s="11">
        <f t="shared" si="165"/>
        <v>0</v>
      </c>
      <c r="AE299" s="11">
        <f t="shared" si="165"/>
        <v>0</v>
      </c>
      <c r="AF299" s="11">
        <f t="shared" si="165"/>
        <v>0</v>
      </c>
      <c r="AG299" s="11">
        <f t="shared" si="165"/>
        <v>0</v>
      </c>
      <c r="AH299" s="11">
        <f t="shared" si="165"/>
        <v>0</v>
      </c>
      <c r="AI299" s="11">
        <f t="shared" si="165"/>
        <v>0</v>
      </c>
      <c r="AJ299" s="11">
        <f t="shared" si="165"/>
        <v>0</v>
      </c>
      <c r="AK299" s="11">
        <f t="shared" si="165"/>
        <v>0</v>
      </c>
      <c r="AX299" s="10">
        <v>202303</v>
      </c>
      <c r="AY299" s="11">
        <f t="shared" si="143"/>
        <v>240474.449999999</v>
      </c>
      <c r="AZ299" s="11"/>
      <c r="BA299" s="11"/>
      <c r="BB299" s="11"/>
      <c r="BC299" s="11">
        <f t="shared" ref="BC299:CG299" si="166">IFERROR($AY299*BC$93/SUM($BC$93:$CG$93),0)</f>
        <v>240474.449999999</v>
      </c>
      <c r="BD299" s="11">
        <f t="shared" si="166"/>
        <v>0</v>
      </c>
      <c r="BE299" s="11">
        <f t="shared" si="166"/>
        <v>0</v>
      </c>
      <c r="BF299" s="11">
        <f t="shared" si="166"/>
        <v>0</v>
      </c>
      <c r="BG299" s="11">
        <f t="shared" si="166"/>
        <v>0</v>
      </c>
      <c r="BH299" s="11">
        <f t="shared" si="166"/>
        <v>0</v>
      </c>
      <c r="BI299" s="11">
        <f t="shared" si="166"/>
        <v>0</v>
      </c>
      <c r="BJ299" s="11">
        <f t="shared" si="166"/>
        <v>0</v>
      </c>
      <c r="BK299" s="11">
        <f t="shared" si="166"/>
        <v>0</v>
      </c>
      <c r="BL299" s="11">
        <f t="shared" si="166"/>
        <v>0</v>
      </c>
      <c r="BM299" s="11">
        <f t="shared" si="166"/>
        <v>0</v>
      </c>
      <c r="BN299" s="11">
        <f t="shared" si="166"/>
        <v>0</v>
      </c>
      <c r="BO299" s="11">
        <f t="shared" si="166"/>
        <v>0</v>
      </c>
      <c r="BP299" s="11">
        <f t="shared" si="166"/>
        <v>0</v>
      </c>
      <c r="BQ299" s="11">
        <f t="shared" si="166"/>
        <v>0</v>
      </c>
      <c r="BR299" s="11">
        <f t="shared" si="166"/>
        <v>0</v>
      </c>
      <c r="BS299" s="11">
        <f t="shared" si="166"/>
        <v>0</v>
      </c>
      <c r="BT299" s="11">
        <f t="shared" si="166"/>
        <v>0</v>
      </c>
      <c r="BU299" s="11">
        <f t="shared" si="166"/>
        <v>0</v>
      </c>
      <c r="BV299" s="11">
        <f t="shared" si="166"/>
        <v>0</v>
      </c>
      <c r="BW299" s="11">
        <f t="shared" si="166"/>
        <v>0</v>
      </c>
      <c r="BX299" s="11">
        <f t="shared" si="166"/>
        <v>0</v>
      </c>
      <c r="BY299" s="11">
        <f t="shared" si="166"/>
        <v>0</v>
      </c>
      <c r="BZ299" s="11">
        <f t="shared" si="166"/>
        <v>0</v>
      </c>
      <c r="CA299" s="11">
        <f t="shared" si="166"/>
        <v>0</v>
      </c>
      <c r="CB299" s="11">
        <f t="shared" si="166"/>
        <v>0</v>
      </c>
      <c r="CC299" s="11">
        <f t="shared" si="166"/>
        <v>0</v>
      </c>
      <c r="CD299" s="11">
        <f t="shared" si="166"/>
        <v>0</v>
      </c>
      <c r="CE299" s="11">
        <f t="shared" si="166"/>
        <v>0</v>
      </c>
      <c r="CF299" s="11">
        <f t="shared" si="166"/>
        <v>0</v>
      </c>
      <c r="CG299" s="11">
        <f t="shared" si="166"/>
        <v>0</v>
      </c>
      <c r="CH299" s="2"/>
    </row>
    <row r="300" ht="15" customHeight="1" spans="2:86">
      <c r="B300" s="10">
        <v>202306</v>
      </c>
      <c r="C300" s="11">
        <f t="shared" si="108"/>
        <v>228049.009999998</v>
      </c>
      <c r="D300" s="11"/>
      <c r="E300" s="11"/>
      <c r="F300" s="11">
        <f>IFERROR($C300*F$93/SUM($F$93:$AK$93),0)</f>
        <v>76011.2692487585</v>
      </c>
      <c r="G300" s="11">
        <f t="shared" ref="G300:AK300" si="167">IFERROR($C300*G$93/SUM($F$93:$AK$93),0)</f>
        <v>152037.740751239</v>
      </c>
      <c r="H300" s="11">
        <f t="shared" si="167"/>
        <v>0</v>
      </c>
      <c r="I300" s="11">
        <f t="shared" si="167"/>
        <v>0</v>
      </c>
      <c r="J300" s="11">
        <f t="shared" si="167"/>
        <v>0</v>
      </c>
      <c r="K300" s="11">
        <f t="shared" si="167"/>
        <v>0</v>
      </c>
      <c r="L300" s="11">
        <f t="shared" si="167"/>
        <v>0</v>
      </c>
      <c r="M300" s="11">
        <f t="shared" si="167"/>
        <v>0</v>
      </c>
      <c r="N300" s="11">
        <f t="shared" si="167"/>
        <v>0</v>
      </c>
      <c r="O300" s="11">
        <f t="shared" si="167"/>
        <v>0</v>
      </c>
      <c r="P300" s="11">
        <f t="shared" si="167"/>
        <v>0</v>
      </c>
      <c r="Q300" s="11">
        <f t="shared" si="167"/>
        <v>0</v>
      </c>
      <c r="R300" s="11">
        <f t="shared" si="167"/>
        <v>0</v>
      </c>
      <c r="S300" s="11">
        <f t="shared" si="167"/>
        <v>0</v>
      </c>
      <c r="T300" s="11">
        <f t="shared" si="167"/>
        <v>0</v>
      </c>
      <c r="U300" s="11">
        <f t="shared" si="167"/>
        <v>0</v>
      </c>
      <c r="V300" s="11">
        <f t="shared" si="167"/>
        <v>0</v>
      </c>
      <c r="W300" s="11">
        <f t="shared" si="167"/>
        <v>0</v>
      </c>
      <c r="X300" s="11">
        <f t="shared" si="167"/>
        <v>0</v>
      </c>
      <c r="Y300" s="11">
        <f t="shared" si="167"/>
        <v>0</v>
      </c>
      <c r="Z300" s="11">
        <f t="shared" si="167"/>
        <v>0</v>
      </c>
      <c r="AA300" s="11">
        <f t="shared" si="167"/>
        <v>0</v>
      </c>
      <c r="AB300" s="11">
        <f t="shared" si="167"/>
        <v>0</v>
      </c>
      <c r="AC300" s="11">
        <f t="shared" si="167"/>
        <v>0</v>
      </c>
      <c r="AD300" s="11">
        <f t="shared" si="167"/>
        <v>0</v>
      </c>
      <c r="AE300" s="11">
        <f t="shared" si="167"/>
        <v>0</v>
      </c>
      <c r="AF300" s="11">
        <f t="shared" si="167"/>
        <v>0</v>
      </c>
      <c r="AG300" s="11">
        <f t="shared" si="167"/>
        <v>0</v>
      </c>
      <c r="AH300" s="11">
        <f t="shared" si="167"/>
        <v>0</v>
      </c>
      <c r="AI300" s="11">
        <f t="shared" si="167"/>
        <v>0</v>
      </c>
      <c r="AJ300" s="11">
        <f t="shared" si="167"/>
        <v>0</v>
      </c>
      <c r="AK300" s="11">
        <f t="shared" si="167"/>
        <v>0</v>
      </c>
      <c r="AX300" s="10">
        <v>202306</v>
      </c>
      <c r="AY300" s="11">
        <f t="shared" si="143"/>
        <v>243720.809999999</v>
      </c>
      <c r="AZ300" s="11"/>
      <c r="BA300" s="11"/>
      <c r="BB300" s="11">
        <f t="shared" ref="BB300:CG300" si="168">IFERROR($AY300*BB$93/SUM($BB$93:$CG$93),0)</f>
        <v>81234.8543430887</v>
      </c>
      <c r="BC300" s="11">
        <f t="shared" si="168"/>
        <v>162485.95565691</v>
      </c>
      <c r="BD300" s="11">
        <f t="shared" si="168"/>
        <v>0</v>
      </c>
      <c r="BE300" s="11">
        <f t="shared" si="168"/>
        <v>0</v>
      </c>
      <c r="BF300" s="11">
        <f t="shared" si="168"/>
        <v>0</v>
      </c>
      <c r="BG300" s="11">
        <f t="shared" si="168"/>
        <v>0</v>
      </c>
      <c r="BH300" s="11">
        <f t="shared" si="168"/>
        <v>0</v>
      </c>
      <c r="BI300" s="11">
        <f t="shared" si="168"/>
        <v>0</v>
      </c>
      <c r="BJ300" s="11">
        <f t="shared" si="168"/>
        <v>0</v>
      </c>
      <c r="BK300" s="11">
        <f t="shared" si="168"/>
        <v>0</v>
      </c>
      <c r="BL300" s="11">
        <f t="shared" si="168"/>
        <v>0</v>
      </c>
      <c r="BM300" s="11">
        <f t="shared" si="168"/>
        <v>0</v>
      </c>
      <c r="BN300" s="11">
        <f t="shared" si="168"/>
        <v>0</v>
      </c>
      <c r="BO300" s="11">
        <f t="shared" si="168"/>
        <v>0</v>
      </c>
      <c r="BP300" s="11">
        <f t="shared" si="168"/>
        <v>0</v>
      </c>
      <c r="BQ300" s="11">
        <f t="shared" si="168"/>
        <v>0</v>
      </c>
      <c r="BR300" s="11">
        <f t="shared" si="168"/>
        <v>0</v>
      </c>
      <c r="BS300" s="11">
        <f t="shared" si="168"/>
        <v>0</v>
      </c>
      <c r="BT300" s="11">
        <f t="shared" si="168"/>
        <v>0</v>
      </c>
      <c r="BU300" s="11">
        <f t="shared" si="168"/>
        <v>0</v>
      </c>
      <c r="BV300" s="11">
        <f t="shared" si="168"/>
        <v>0</v>
      </c>
      <c r="BW300" s="11">
        <f t="shared" si="168"/>
        <v>0</v>
      </c>
      <c r="BX300" s="11">
        <f t="shared" si="168"/>
        <v>0</v>
      </c>
      <c r="BY300" s="11">
        <f t="shared" si="168"/>
        <v>0</v>
      </c>
      <c r="BZ300" s="11">
        <f t="shared" si="168"/>
        <v>0</v>
      </c>
      <c r="CA300" s="11">
        <f t="shared" si="168"/>
        <v>0</v>
      </c>
      <c r="CB300" s="11">
        <f t="shared" si="168"/>
        <v>0</v>
      </c>
      <c r="CC300" s="11">
        <f t="shared" si="168"/>
        <v>0</v>
      </c>
      <c r="CD300" s="11">
        <f t="shared" si="168"/>
        <v>0</v>
      </c>
      <c r="CE300" s="11">
        <f t="shared" si="168"/>
        <v>0</v>
      </c>
      <c r="CF300" s="11">
        <f t="shared" si="168"/>
        <v>0</v>
      </c>
      <c r="CG300" s="11">
        <f t="shared" si="168"/>
        <v>0</v>
      </c>
      <c r="CH300" s="2"/>
    </row>
    <row r="301" ht="15" customHeight="1" spans="2:86">
      <c r="B301" s="10">
        <v>202309</v>
      </c>
      <c r="C301" s="11">
        <f t="shared" si="108"/>
        <v>321863.609999999</v>
      </c>
      <c r="D301" s="11"/>
      <c r="E301" s="11">
        <f>IFERROR($C301*E$93/SUM($E$93:$AK$93),0)</f>
        <v>80455.8451170916</v>
      </c>
      <c r="F301" s="11">
        <f t="shared" ref="F301:AK301" si="169">IFERROR($C301*F$93/SUM($E$93:$AK$93),0)</f>
        <v>80463.890701634</v>
      </c>
      <c r="G301" s="11">
        <f t="shared" si="169"/>
        <v>160943.874181274</v>
      </c>
      <c r="H301" s="11">
        <f t="shared" si="169"/>
        <v>0</v>
      </c>
      <c r="I301" s="11">
        <f t="shared" si="169"/>
        <v>0</v>
      </c>
      <c r="J301" s="11">
        <f t="shared" si="169"/>
        <v>0</v>
      </c>
      <c r="K301" s="11">
        <f t="shared" si="169"/>
        <v>0</v>
      </c>
      <c r="L301" s="11">
        <f t="shared" si="169"/>
        <v>0</v>
      </c>
      <c r="M301" s="11">
        <f t="shared" si="169"/>
        <v>0</v>
      </c>
      <c r="N301" s="11">
        <f t="shared" si="169"/>
        <v>0</v>
      </c>
      <c r="O301" s="11">
        <f t="shared" si="169"/>
        <v>0</v>
      </c>
      <c r="P301" s="11">
        <f t="shared" si="169"/>
        <v>0</v>
      </c>
      <c r="Q301" s="11">
        <f t="shared" si="169"/>
        <v>0</v>
      </c>
      <c r="R301" s="11">
        <f t="shared" si="169"/>
        <v>0</v>
      </c>
      <c r="S301" s="11">
        <f t="shared" si="169"/>
        <v>0</v>
      </c>
      <c r="T301" s="11">
        <f t="shared" si="169"/>
        <v>0</v>
      </c>
      <c r="U301" s="11">
        <f t="shared" si="169"/>
        <v>0</v>
      </c>
      <c r="V301" s="11">
        <f t="shared" si="169"/>
        <v>0</v>
      </c>
      <c r="W301" s="11">
        <f t="shared" si="169"/>
        <v>0</v>
      </c>
      <c r="X301" s="11">
        <f t="shared" si="169"/>
        <v>0</v>
      </c>
      <c r="Y301" s="11">
        <f t="shared" si="169"/>
        <v>0</v>
      </c>
      <c r="Z301" s="11">
        <f t="shared" si="169"/>
        <v>0</v>
      </c>
      <c r="AA301" s="11">
        <f t="shared" si="169"/>
        <v>0</v>
      </c>
      <c r="AB301" s="11">
        <f t="shared" si="169"/>
        <v>0</v>
      </c>
      <c r="AC301" s="11">
        <f t="shared" si="169"/>
        <v>0</v>
      </c>
      <c r="AD301" s="11">
        <f t="shared" si="169"/>
        <v>0</v>
      </c>
      <c r="AE301" s="11">
        <f t="shared" si="169"/>
        <v>0</v>
      </c>
      <c r="AF301" s="11">
        <f t="shared" si="169"/>
        <v>0</v>
      </c>
      <c r="AG301" s="11">
        <f t="shared" si="169"/>
        <v>0</v>
      </c>
      <c r="AH301" s="11">
        <f t="shared" si="169"/>
        <v>0</v>
      </c>
      <c r="AI301" s="11">
        <f t="shared" si="169"/>
        <v>0</v>
      </c>
      <c r="AJ301" s="11">
        <f t="shared" si="169"/>
        <v>0</v>
      </c>
      <c r="AK301" s="11">
        <f t="shared" si="169"/>
        <v>0</v>
      </c>
      <c r="AX301" s="10">
        <v>202309</v>
      </c>
      <c r="AY301" s="11">
        <f t="shared" si="143"/>
        <v>299833.469999999</v>
      </c>
      <c r="AZ301" s="11"/>
      <c r="BA301" s="11">
        <f t="shared" ref="BA301:CG301" si="170">IFERROR($AY301*BA$93/SUM($BA$93:$CG$93),0)</f>
        <v>74948.998500452</v>
      </c>
      <c r="BB301" s="11">
        <f t="shared" si="170"/>
        <v>74956.4934003307</v>
      </c>
      <c r="BC301" s="11">
        <f t="shared" si="170"/>
        <v>149927.978099216</v>
      </c>
      <c r="BD301" s="11">
        <f t="shared" si="170"/>
        <v>0</v>
      </c>
      <c r="BE301" s="11">
        <f t="shared" si="170"/>
        <v>0</v>
      </c>
      <c r="BF301" s="11">
        <f t="shared" si="170"/>
        <v>0</v>
      </c>
      <c r="BG301" s="11">
        <f t="shared" si="170"/>
        <v>0</v>
      </c>
      <c r="BH301" s="11">
        <f t="shared" si="170"/>
        <v>0</v>
      </c>
      <c r="BI301" s="11">
        <f t="shared" si="170"/>
        <v>0</v>
      </c>
      <c r="BJ301" s="11">
        <f t="shared" si="170"/>
        <v>0</v>
      </c>
      <c r="BK301" s="11">
        <f t="shared" si="170"/>
        <v>0</v>
      </c>
      <c r="BL301" s="11">
        <f t="shared" si="170"/>
        <v>0</v>
      </c>
      <c r="BM301" s="11">
        <f t="shared" si="170"/>
        <v>0</v>
      </c>
      <c r="BN301" s="11">
        <f t="shared" si="170"/>
        <v>0</v>
      </c>
      <c r="BO301" s="11">
        <f t="shared" si="170"/>
        <v>0</v>
      </c>
      <c r="BP301" s="11">
        <f t="shared" si="170"/>
        <v>0</v>
      </c>
      <c r="BQ301" s="11">
        <f t="shared" si="170"/>
        <v>0</v>
      </c>
      <c r="BR301" s="11">
        <f t="shared" si="170"/>
        <v>0</v>
      </c>
      <c r="BS301" s="11">
        <f t="shared" si="170"/>
        <v>0</v>
      </c>
      <c r="BT301" s="11">
        <f t="shared" si="170"/>
        <v>0</v>
      </c>
      <c r="BU301" s="11">
        <f t="shared" si="170"/>
        <v>0</v>
      </c>
      <c r="BV301" s="11">
        <f t="shared" si="170"/>
        <v>0</v>
      </c>
      <c r="BW301" s="11">
        <f t="shared" si="170"/>
        <v>0</v>
      </c>
      <c r="BX301" s="11">
        <f t="shared" si="170"/>
        <v>0</v>
      </c>
      <c r="BY301" s="11">
        <f t="shared" si="170"/>
        <v>0</v>
      </c>
      <c r="BZ301" s="11">
        <f t="shared" si="170"/>
        <v>0</v>
      </c>
      <c r="CA301" s="11">
        <f t="shared" si="170"/>
        <v>0</v>
      </c>
      <c r="CB301" s="11">
        <f t="shared" si="170"/>
        <v>0</v>
      </c>
      <c r="CC301" s="11">
        <f t="shared" si="170"/>
        <v>0</v>
      </c>
      <c r="CD301" s="11">
        <f t="shared" si="170"/>
        <v>0</v>
      </c>
      <c r="CE301" s="11">
        <f t="shared" si="170"/>
        <v>0</v>
      </c>
      <c r="CF301" s="11">
        <f t="shared" si="170"/>
        <v>0</v>
      </c>
      <c r="CG301" s="11">
        <f t="shared" si="170"/>
        <v>0</v>
      </c>
      <c r="CH301" s="2"/>
    </row>
    <row r="302" ht="15" customHeight="1" spans="2:86">
      <c r="B302" s="10">
        <v>202312</v>
      </c>
      <c r="C302" s="11">
        <f t="shared" si="108"/>
        <v>2006060.6</v>
      </c>
      <c r="D302" s="11">
        <f t="shared" ref="D302:S302" si="171">IFERROR($C302*D$93/SUM($D$93:$AK$93),0)</f>
        <v>2001778.00047606</v>
      </c>
      <c r="E302" s="11">
        <f t="shared" si="171"/>
        <v>1070.51606112452</v>
      </c>
      <c r="F302" s="11">
        <f t="shared" si="171"/>
        <v>1070.62311273105</v>
      </c>
      <c r="G302" s="11">
        <f t="shared" si="171"/>
        <v>2141.46035008285</v>
      </c>
      <c r="H302" s="11">
        <f t="shared" si="171"/>
        <v>0</v>
      </c>
      <c r="I302" s="11">
        <f t="shared" si="171"/>
        <v>0</v>
      </c>
      <c r="J302" s="11">
        <f t="shared" si="171"/>
        <v>0</v>
      </c>
      <c r="K302" s="11">
        <f t="shared" si="171"/>
        <v>0</v>
      </c>
      <c r="L302" s="11">
        <f t="shared" si="171"/>
        <v>0</v>
      </c>
      <c r="M302" s="11">
        <f t="shared" si="171"/>
        <v>0</v>
      </c>
      <c r="N302" s="11">
        <f t="shared" si="171"/>
        <v>0</v>
      </c>
      <c r="O302" s="11">
        <f t="shared" si="171"/>
        <v>0</v>
      </c>
      <c r="P302" s="11">
        <f t="shared" si="171"/>
        <v>0</v>
      </c>
      <c r="Q302" s="11">
        <f t="shared" si="171"/>
        <v>0</v>
      </c>
      <c r="R302" s="11">
        <f t="shared" si="171"/>
        <v>0</v>
      </c>
      <c r="S302" s="11">
        <f t="shared" si="171"/>
        <v>0</v>
      </c>
      <c r="T302" s="11">
        <f t="shared" ref="T302:AK302" si="172">IFERROR($C302*T$93/SUM($D$93:$AK$93),0)</f>
        <v>0</v>
      </c>
      <c r="U302" s="11">
        <f t="shared" si="172"/>
        <v>0</v>
      </c>
      <c r="V302" s="11">
        <f t="shared" si="172"/>
        <v>0</v>
      </c>
      <c r="W302" s="11">
        <f t="shared" si="172"/>
        <v>0</v>
      </c>
      <c r="X302" s="11">
        <f t="shared" si="172"/>
        <v>0</v>
      </c>
      <c r="Y302" s="11">
        <f t="shared" si="172"/>
        <v>0</v>
      </c>
      <c r="Z302" s="11">
        <f t="shared" si="172"/>
        <v>0</v>
      </c>
      <c r="AA302" s="11">
        <f t="shared" si="172"/>
        <v>0</v>
      </c>
      <c r="AB302" s="11">
        <f t="shared" si="172"/>
        <v>0</v>
      </c>
      <c r="AC302" s="11">
        <f t="shared" si="172"/>
        <v>0</v>
      </c>
      <c r="AD302" s="11">
        <f t="shared" si="172"/>
        <v>0</v>
      </c>
      <c r="AE302" s="11">
        <f t="shared" si="172"/>
        <v>0</v>
      </c>
      <c r="AF302" s="11">
        <f t="shared" si="172"/>
        <v>0</v>
      </c>
      <c r="AG302" s="11">
        <f t="shared" si="172"/>
        <v>0</v>
      </c>
      <c r="AH302" s="11">
        <f t="shared" si="172"/>
        <v>0</v>
      </c>
      <c r="AI302" s="11">
        <f t="shared" si="172"/>
        <v>0</v>
      </c>
      <c r="AJ302" s="11">
        <f t="shared" si="172"/>
        <v>0</v>
      </c>
      <c r="AK302" s="11">
        <f t="shared" si="172"/>
        <v>0</v>
      </c>
      <c r="AX302" s="10">
        <v>202312</v>
      </c>
      <c r="AY302" s="11">
        <f t="shared" si="143"/>
        <v>731560.01</v>
      </c>
      <c r="AZ302" s="11">
        <f t="shared" ref="AZ302:CG302" si="173">IFERROR($AY302*AZ$93/SUM($AZ$93:$CG$93),0)</f>
        <v>730495.400368709</v>
      </c>
      <c r="BA302" s="11">
        <f t="shared" si="173"/>
        <v>266.119141599517</v>
      </c>
      <c r="BB302" s="11">
        <f t="shared" si="173"/>
        <v>266.145753513779</v>
      </c>
      <c r="BC302" s="11">
        <f t="shared" si="173"/>
        <v>532.344736177815</v>
      </c>
      <c r="BD302" s="11">
        <f t="shared" si="173"/>
        <v>0</v>
      </c>
      <c r="BE302" s="11">
        <f t="shared" si="173"/>
        <v>0</v>
      </c>
      <c r="BF302" s="11">
        <f t="shared" si="173"/>
        <v>0</v>
      </c>
      <c r="BG302" s="11">
        <f t="shared" si="173"/>
        <v>0</v>
      </c>
      <c r="BH302" s="11">
        <f t="shared" si="173"/>
        <v>0</v>
      </c>
      <c r="BI302" s="11">
        <f t="shared" si="173"/>
        <v>0</v>
      </c>
      <c r="BJ302" s="11">
        <f t="shared" si="173"/>
        <v>0</v>
      </c>
      <c r="BK302" s="11">
        <f t="shared" si="173"/>
        <v>0</v>
      </c>
      <c r="BL302" s="11">
        <f t="shared" si="173"/>
        <v>0</v>
      </c>
      <c r="BM302" s="11">
        <f t="shared" si="173"/>
        <v>0</v>
      </c>
      <c r="BN302" s="11">
        <f t="shared" si="173"/>
        <v>0</v>
      </c>
      <c r="BO302" s="11">
        <f t="shared" si="173"/>
        <v>0</v>
      </c>
      <c r="BP302" s="11">
        <f t="shared" si="173"/>
        <v>0</v>
      </c>
      <c r="BQ302" s="11">
        <f t="shared" si="173"/>
        <v>0</v>
      </c>
      <c r="BR302" s="11">
        <f t="shared" si="173"/>
        <v>0</v>
      </c>
      <c r="BS302" s="11">
        <f t="shared" si="173"/>
        <v>0</v>
      </c>
      <c r="BT302" s="11">
        <f t="shared" si="173"/>
        <v>0</v>
      </c>
      <c r="BU302" s="11">
        <f t="shared" si="173"/>
        <v>0</v>
      </c>
      <c r="BV302" s="11">
        <f t="shared" si="173"/>
        <v>0</v>
      </c>
      <c r="BW302" s="11">
        <f t="shared" si="173"/>
        <v>0</v>
      </c>
      <c r="BX302" s="11">
        <f t="shared" si="173"/>
        <v>0</v>
      </c>
      <c r="BY302" s="11">
        <f t="shared" si="173"/>
        <v>0</v>
      </c>
      <c r="BZ302" s="11">
        <f t="shared" si="173"/>
        <v>0</v>
      </c>
      <c r="CA302" s="11">
        <f t="shared" si="173"/>
        <v>0</v>
      </c>
      <c r="CB302" s="11">
        <f t="shared" si="173"/>
        <v>0</v>
      </c>
      <c r="CC302" s="11">
        <f t="shared" si="173"/>
        <v>0</v>
      </c>
      <c r="CD302" s="11">
        <f t="shared" si="173"/>
        <v>0</v>
      </c>
      <c r="CE302" s="11">
        <f t="shared" si="173"/>
        <v>0</v>
      </c>
      <c r="CF302" s="11">
        <f t="shared" si="173"/>
        <v>0</v>
      </c>
      <c r="CG302" s="11">
        <f t="shared" si="173"/>
        <v>0</v>
      </c>
      <c r="CH302" s="2"/>
    </row>
    <row r="303" ht="15" customHeight="1" spans="19:86">
      <c r="S303" s="74"/>
      <c r="BO303" s="74"/>
      <c r="CH303" s="2"/>
    </row>
    <row r="304" ht="15" customHeight="1" spans="19:86">
      <c r="S304" s="74"/>
      <c r="BO304" s="74"/>
      <c r="CH304" s="2"/>
    </row>
    <row r="305" ht="15" customHeight="1" spans="2:86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  <c r="CH305" s="2"/>
    </row>
    <row r="306" ht="15" customHeight="1" spans="2:86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4">E305-$B$305</f>
        <v>2.5</v>
      </c>
      <c r="F306" s="9">
        <f t="shared" si="174"/>
        <v>3.5</v>
      </c>
      <c r="G306" s="9">
        <f t="shared" si="174"/>
        <v>4.5</v>
      </c>
      <c r="H306" s="9">
        <f t="shared" si="174"/>
        <v>5.5</v>
      </c>
      <c r="I306" s="9">
        <f t="shared" si="174"/>
        <v>6.5</v>
      </c>
      <c r="J306" s="9">
        <f t="shared" si="174"/>
        <v>7.5</v>
      </c>
      <c r="K306" s="9">
        <f t="shared" si="174"/>
        <v>8.5</v>
      </c>
      <c r="L306" s="9">
        <f t="shared" si="174"/>
        <v>9.5</v>
      </c>
      <c r="M306" s="9">
        <f t="shared" si="174"/>
        <v>10.5</v>
      </c>
      <c r="N306" s="9">
        <f t="shared" si="174"/>
        <v>11.5</v>
      </c>
      <c r="O306" s="9">
        <f t="shared" si="174"/>
        <v>12.5</v>
      </c>
      <c r="P306" s="9">
        <f t="shared" si="174"/>
        <v>13.5</v>
      </c>
      <c r="Q306" s="9">
        <f t="shared" si="174"/>
        <v>14.5</v>
      </c>
      <c r="R306" s="9">
        <f t="shared" si="174"/>
        <v>15.5</v>
      </c>
      <c r="S306" s="71">
        <f t="shared" si="174"/>
        <v>16.5</v>
      </c>
      <c r="T306" s="9">
        <f t="shared" si="174"/>
        <v>17.5</v>
      </c>
      <c r="U306" s="9">
        <f t="shared" si="174"/>
        <v>18.5</v>
      </c>
      <c r="V306" s="9">
        <f t="shared" si="174"/>
        <v>19.5</v>
      </c>
      <c r="W306" s="9">
        <f t="shared" si="174"/>
        <v>20.5</v>
      </c>
      <c r="X306" s="9">
        <f t="shared" si="174"/>
        <v>21.5</v>
      </c>
      <c r="Y306" s="9">
        <f t="shared" si="174"/>
        <v>22.5</v>
      </c>
      <c r="Z306" s="9">
        <f t="shared" si="174"/>
        <v>23.5</v>
      </c>
      <c r="AA306" s="9">
        <f t="shared" si="174"/>
        <v>24.5</v>
      </c>
      <c r="AB306" s="9">
        <f t="shared" si="174"/>
        <v>25.5</v>
      </c>
      <c r="AC306" s="9">
        <f t="shared" si="174"/>
        <v>26.5</v>
      </c>
      <c r="AD306" s="9">
        <f t="shared" si="174"/>
        <v>27.5</v>
      </c>
      <c r="AE306" s="9">
        <f t="shared" si="174"/>
        <v>28.5</v>
      </c>
      <c r="AF306" s="9">
        <f t="shared" si="174"/>
        <v>29.5</v>
      </c>
      <c r="AG306" s="9">
        <f t="shared" si="174"/>
        <v>30.5</v>
      </c>
      <c r="AH306" s="9">
        <f t="shared" si="174"/>
        <v>31.5</v>
      </c>
      <c r="AI306" s="9">
        <f t="shared" si="174"/>
        <v>32.5</v>
      </c>
      <c r="AJ306" s="9">
        <f t="shared" si="174"/>
        <v>33.5</v>
      </c>
      <c r="AK306" s="9">
        <f t="shared" si="174"/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:CG306" si="175">BA305-$B$305</f>
        <v>2.5</v>
      </c>
      <c r="BB306" s="9">
        <f t="shared" si="175"/>
        <v>3.5</v>
      </c>
      <c r="BC306" s="9">
        <f t="shared" si="175"/>
        <v>4.5</v>
      </c>
      <c r="BD306" s="9">
        <f t="shared" si="175"/>
        <v>5.5</v>
      </c>
      <c r="BE306" s="9">
        <f t="shared" si="175"/>
        <v>6.5</v>
      </c>
      <c r="BF306" s="9">
        <f t="shared" si="175"/>
        <v>7.5</v>
      </c>
      <c r="BG306" s="9">
        <f t="shared" si="175"/>
        <v>8.5</v>
      </c>
      <c r="BH306" s="9">
        <f t="shared" si="175"/>
        <v>9.5</v>
      </c>
      <c r="BI306" s="9">
        <f t="shared" si="175"/>
        <v>10.5</v>
      </c>
      <c r="BJ306" s="9">
        <f t="shared" si="175"/>
        <v>11.5</v>
      </c>
      <c r="BK306" s="9">
        <f t="shared" si="175"/>
        <v>12.5</v>
      </c>
      <c r="BL306" s="9">
        <f t="shared" si="175"/>
        <v>13.5</v>
      </c>
      <c r="BM306" s="9">
        <f t="shared" si="175"/>
        <v>14.5</v>
      </c>
      <c r="BN306" s="9">
        <f t="shared" si="175"/>
        <v>15.5</v>
      </c>
      <c r="BO306" s="71">
        <f t="shared" si="175"/>
        <v>16.5</v>
      </c>
      <c r="BP306" s="9">
        <f t="shared" si="175"/>
        <v>17.5</v>
      </c>
      <c r="BQ306" s="9">
        <f t="shared" si="175"/>
        <v>18.5</v>
      </c>
      <c r="BR306" s="9">
        <f t="shared" si="175"/>
        <v>19.5</v>
      </c>
      <c r="BS306" s="9">
        <f t="shared" si="175"/>
        <v>20.5</v>
      </c>
      <c r="BT306" s="9">
        <f t="shared" si="175"/>
        <v>21.5</v>
      </c>
      <c r="BU306" s="9">
        <f t="shared" si="175"/>
        <v>22.5</v>
      </c>
      <c r="BV306" s="9">
        <f t="shared" si="175"/>
        <v>23.5</v>
      </c>
      <c r="BW306" s="9">
        <f t="shared" si="175"/>
        <v>24.5</v>
      </c>
      <c r="BX306" s="9">
        <f t="shared" si="175"/>
        <v>25.5</v>
      </c>
      <c r="BY306" s="9">
        <f t="shared" si="175"/>
        <v>26.5</v>
      </c>
      <c r="BZ306" s="9">
        <f t="shared" si="175"/>
        <v>27.5</v>
      </c>
      <c r="CA306" s="9">
        <f t="shared" si="175"/>
        <v>28.5</v>
      </c>
      <c r="CB306" s="9">
        <f t="shared" si="175"/>
        <v>29.5</v>
      </c>
      <c r="CC306" s="9">
        <f t="shared" si="175"/>
        <v>30.5</v>
      </c>
      <c r="CD306" s="9">
        <f t="shared" si="175"/>
        <v>31.5</v>
      </c>
      <c r="CE306" s="9">
        <f t="shared" si="175"/>
        <v>32.5</v>
      </c>
      <c r="CF306" s="9">
        <f t="shared" si="175"/>
        <v>33.5</v>
      </c>
      <c r="CG306" s="9">
        <f t="shared" si="175"/>
        <v>34.5</v>
      </c>
      <c r="CH306" s="2"/>
    </row>
    <row r="307" ht="15" customHeight="1" spans="2:86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H307" s="2"/>
    </row>
    <row r="308" ht="15" customHeight="1" spans="2:86">
      <c r="B308" s="56" t="s">
        <v>64</v>
      </c>
      <c r="C308" s="57">
        <f>D302+E301+F300+G299+H298+I297+J296+K295+L294+M293+N292+O291+P290+Q289+R288+S287+T286+U285+V284+W283+X282+Y281+Z280+AA279+AB278+AC277+AD276</f>
        <v>2395369.43484191</v>
      </c>
      <c r="D308" s="57">
        <f t="shared" ref="D308:K308" si="176">E302+F301+G300+H299+I298+J297+K296+L295+M294+N293+O292+P291+Q290+R289+S288+T287+U286+V285+W284+X283+Y282+Z281+AA280+AB279+AC278+AD277+AE276</f>
        <v>233572.147513998</v>
      </c>
      <c r="E308" s="57">
        <f t="shared" si="176"/>
        <v>162014.497294005</v>
      </c>
      <c r="F308" s="57">
        <f t="shared" si="176"/>
        <v>2141.46035008285</v>
      </c>
      <c r="G308" s="57">
        <f t="shared" si="176"/>
        <v>0</v>
      </c>
      <c r="H308" s="57">
        <f t="shared" si="176"/>
        <v>0</v>
      </c>
      <c r="I308" s="57">
        <f t="shared" si="176"/>
        <v>0</v>
      </c>
      <c r="J308" s="57">
        <f t="shared" si="176"/>
        <v>0</v>
      </c>
      <c r="K308" s="57">
        <f t="shared" si="176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" si="177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178">U302+V301+W300+X299+Y298+Z297+AA296+AB295+AC294+AD293+AE292+AF291+AG290+AH289+AI288+AJ287+AK286+AL285</f>
        <v>0</v>
      </c>
      <c r="U308" s="57">
        <f t="shared" si="178"/>
        <v>0</v>
      </c>
      <c r="V308" s="57">
        <f t="shared" si="178"/>
        <v>0</v>
      </c>
      <c r="W308" s="57">
        <f t="shared" si="178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1127153.70321225</v>
      </c>
      <c r="AZ308" s="57">
        <f t="shared" ref="AZ308:BG308" si="179">BA302+BB301+BC300+BD299+BE298+BF297+BG296+BH295+BI294+BJ293+BK292+BL291+BM290+BN289+BO288+BP287+BQ286+BR285+BS284+BT283+BU282+BV281+BW280+BX279+BY278+BZ277+CA276</f>
        <v>237708.56819884</v>
      </c>
      <c r="BA308" s="57">
        <f t="shared" si="179"/>
        <v>150194.12385273</v>
      </c>
      <c r="BB308" s="57">
        <f t="shared" si="179"/>
        <v>532.344736177815</v>
      </c>
      <c r="BC308" s="57">
        <f t="shared" si="179"/>
        <v>0</v>
      </c>
      <c r="BD308" s="57">
        <f t="shared" si="179"/>
        <v>0</v>
      </c>
      <c r="BE308" s="57">
        <f t="shared" si="179"/>
        <v>0</v>
      </c>
      <c r="BF308" s="57">
        <f t="shared" si="179"/>
        <v>0</v>
      </c>
      <c r="BG308" s="57">
        <f t="shared" si="179"/>
        <v>0</v>
      </c>
      <c r="BH308" s="57">
        <f>BI302+BJ301+BK300+BL299+BM298+BN297+BO296+BP295+BQ294+BR293+BS292+BT291+BU290+BV289+BW288+BX287+BY286+BZ285+CA284+CB283+CC282+CD281+CE280+CF279+CG278</f>
        <v>0</v>
      </c>
      <c r="BI308" s="57">
        <f>BJ302+BK301+BL300+BM299+BN298+BO297+BP296+BQ295+BR294+BS293+BT292+BU291+BV290+BW289+BX288+BY287+BZ286+CA285+CB284+CC283+CD282+CE281+CF280+CG279</f>
        <v>0</v>
      </c>
      <c r="BJ308" s="57">
        <f t="shared" ref="BJ308:BN308" si="180">BK302+BL301+BM300+BN299+BO298+BP297+BQ296+BR295+BS294+BT293+BU292+BV291+BW290+BX289+BY288+BZ287+CA286+CB285+CC284+CD283+CE282+CF281+CG280+CH279+CI278+CJ277+CK276</f>
        <v>0</v>
      </c>
      <c r="BK308" s="57">
        <f t="shared" si="180"/>
        <v>0</v>
      </c>
      <c r="BL308" s="57">
        <f t="shared" si="180"/>
        <v>0</v>
      </c>
      <c r="BM308" s="57">
        <f t="shared" si="180"/>
        <v>0</v>
      </c>
      <c r="BN308" s="57">
        <f t="shared" si="180"/>
        <v>0</v>
      </c>
      <c r="BO308" s="57">
        <f>BP302+BQ301+BR300+BS299+BT298+BU297+BV296+BW295+BX294+BY293+BZ292+CA291+CB290+CC289+CD288+CE287+CF286+CG285</f>
        <v>0</v>
      </c>
      <c r="BP308" s="57">
        <f t="shared" ref="BP308:BW308" si="181">BQ302+BR301+BS300+BT299+BU298+BV297+BW296+BX295+BY294+BZ293+CA292+CB291+CC290+CD289+CE288+CF287+CG286+CH285</f>
        <v>0</v>
      </c>
      <c r="BQ308" s="57">
        <f t="shared" si="181"/>
        <v>0</v>
      </c>
      <c r="BR308" s="57">
        <f t="shared" si="181"/>
        <v>0</v>
      </c>
      <c r="BS308" s="57">
        <f t="shared" si="181"/>
        <v>0</v>
      </c>
      <c r="BT308" s="57">
        <f t="shared" si="181"/>
        <v>0</v>
      </c>
      <c r="BU308" s="57">
        <f t="shared" si="181"/>
        <v>0</v>
      </c>
      <c r="BV308" s="57">
        <f t="shared" si="181"/>
        <v>0</v>
      </c>
      <c r="BW308" s="57">
        <f t="shared" si="181"/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  <c r="CH308" s="2"/>
    </row>
    <row r="309" ht="15" customHeight="1" spans="2:86">
      <c r="B309" s="56" t="s">
        <v>65</v>
      </c>
      <c r="C309" s="57">
        <f>C308*C306</f>
        <v>1197684.71742095</v>
      </c>
      <c r="D309" s="58">
        <f t="shared" ref="D309:AK309" si="182">D308*D306</f>
        <v>350358.221270997</v>
      </c>
      <c r="E309" s="58">
        <f t="shared" si="182"/>
        <v>405036.243235012</v>
      </c>
      <c r="F309" s="58">
        <f t="shared" si="182"/>
        <v>7495.11122528996</v>
      </c>
      <c r="G309" s="58">
        <f t="shared" si="182"/>
        <v>0</v>
      </c>
      <c r="H309" s="58">
        <f t="shared" si="182"/>
        <v>0</v>
      </c>
      <c r="I309" s="58">
        <f t="shared" si="182"/>
        <v>0</v>
      </c>
      <c r="J309" s="58">
        <f t="shared" si="182"/>
        <v>0</v>
      </c>
      <c r="K309" s="58">
        <f t="shared" si="182"/>
        <v>0</v>
      </c>
      <c r="L309" s="58">
        <f t="shared" si="182"/>
        <v>0</v>
      </c>
      <c r="M309" s="58">
        <f t="shared" si="182"/>
        <v>0</v>
      </c>
      <c r="N309" s="58">
        <f t="shared" si="182"/>
        <v>0</v>
      </c>
      <c r="O309" s="58">
        <f t="shared" si="182"/>
        <v>0</v>
      </c>
      <c r="P309" s="58">
        <f t="shared" si="182"/>
        <v>0</v>
      </c>
      <c r="Q309" s="58">
        <f t="shared" si="182"/>
        <v>0</v>
      </c>
      <c r="R309" s="58">
        <f t="shared" si="182"/>
        <v>0</v>
      </c>
      <c r="S309" s="76">
        <f t="shared" si="182"/>
        <v>0</v>
      </c>
      <c r="T309" s="58">
        <f t="shared" si="182"/>
        <v>0</v>
      </c>
      <c r="U309" s="58">
        <f t="shared" si="182"/>
        <v>0</v>
      </c>
      <c r="V309" s="58">
        <f t="shared" si="182"/>
        <v>0</v>
      </c>
      <c r="W309" s="58">
        <f t="shared" si="182"/>
        <v>0</v>
      </c>
      <c r="X309" s="58">
        <f t="shared" si="182"/>
        <v>0</v>
      </c>
      <c r="Y309" s="58">
        <f t="shared" si="182"/>
        <v>0</v>
      </c>
      <c r="Z309" s="58">
        <f t="shared" si="182"/>
        <v>0</v>
      </c>
      <c r="AA309" s="58">
        <f t="shared" si="182"/>
        <v>0</v>
      </c>
      <c r="AB309" s="58">
        <f t="shared" si="182"/>
        <v>0</v>
      </c>
      <c r="AC309" s="58">
        <f t="shared" si="182"/>
        <v>0</v>
      </c>
      <c r="AD309" s="58">
        <f t="shared" si="182"/>
        <v>0</v>
      </c>
      <c r="AE309" s="58">
        <f t="shared" si="182"/>
        <v>0</v>
      </c>
      <c r="AF309" s="58">
        <f t="shared" si="182"/>
        <v>0</v>
      </c>
      <c r="AG309" s="58">
        <f t="shared" si="182"/>
        <v>0</v>
      </c>
      <c r="AH309" s="58">
        <f t="shared" si="182"/>
        <v>0</v>
      </c>
      <c r="AI309" s="58">
        <f t="shared" si="182"/>
        <v>0</v>
      </c>
      <c r="AJ309" s="58">
        <f t="shared" si="182"/>
        <v>0</v>
      </c>
      <c r="AK309" s="58">
        <f t="shared" si="182"/>
        <v>0</v>
      </c>
      <c r="AX309" s="56" t="s">
        <v>65</v>
      </c>
      <c r="AY309" s="57">
        <f>AY308*AY306</f>
        <v>563576.851606124</v>
      </c>
      <c r="AZ309" s="58">
        <f t="shared" ref="AZ309:CG309" si="183">AZ308*AZ306</f>
        <v>356562.85229826</v>
      </c>
      <c r="BA309" s="58">
        <f t="shared" si="183"/>
        <v>375485.309631825</v>
      </c>
      <c r="BB309" s="58">
        <f t="shared" si="183"/>
        <v>1863.20657662235</v>
      </c>
      <c r="BC309" s="58">
        <f t="shared" si="183"/>
        <v>0</v>
      </c>
      <c r="BD309" s="58">
        <f t="shared" si="183"/>
        <v>0</v>
      </c>
      <c r="BE309" s="58">
        <f t="shared" si="183"/>
        <v>0</v>
      </c>
      <c r="BF309" s="58">
        <f t="shared" si="183"/>
        <v>0</v>
      </c>
      <c r="BG309" s="58">
        <f t="shared" si="183"/>
        <v>0</v>
      </c>
      <c r="BH309" s="58">
        <f t="shared" si="183"/>
        <v>0</v>
      </c>
      <c r="BI309" s="58">
        <f t="shared" si="183"/>
        <v>0</v>
      </c>
      <c r="BJ309" s="58">
        <f t="shared" si="183"/>
        <v>0</v>
      </c>
      <c r="BK309" s="58">
        <f t="shared" si="183"/>
        <v>0</v>
      </c>
      <c r="BL309" s="58">
        <f t="shared" si="183"/>
        <v>0</v>
      </c>
      <c r="BM309" s="58">
        <f t="shared" si="183"/>
        <v>0</v>
      </c>
      <c r="BN309" s="58">
        <f t="shared" si="183"/>
        <v>0</v>
      </c>
      <c r="BO309" s="76">
        <f t="shared" si="183"/>
        <v>0</v>
      </c>
      <c r="BP309" s="58">
        <f t="shared" si="183"/>
        <v>0</v>
      </c>
      <c r="BQ309" s="58">
        <f t="shared" si="183"/>
        <v>0</v>
      </c>
      <c r="BR309" s="58">
        <f t="shared" si="183"/>
        <v>0</v>
      </c>
      <c r="BS309" s="58">
        <f t="shared" si="183"/>
        <v>0</v>
      </c>
      <c r="BT309" s="58">
        <f t="shared" si="183"/>
        <v>0</v>
      </c>
      <c r="BU309" s="58">
        <f t="shared" si="183"/>
        <v>0</v>
      </c>
      <c r="BV309" s="58">
        <f t="shared" si="183"/>
        <v>0</v>
      </c>
      <c r="BW309" s="58">
        <f t="shared" si="183"/>
        <v>0</v>
      </c>
      <c r="BX309" s="58">
        <f t="shared" si="183"/>
        <v>0</v>
      </c>
      <c r="BY309" s="58">
        <f t="shared" si="183"/>
        <v>0</v>
      </c>
      <c r="BZ309" s="58">
        <f t="shared" si="183"/>
        <v>0</v>
      </c>
      <c r="CA309" s="58">
        <f t="shared" si="183"/>
        <v>0</v>
      </c>
      <c r="CB309" s="58">
        <f t="shared" si="183"/>
        <v>0</v>
      </c>
      <c r="CC309" s="58">
        <f t="shared" si="183"/>
        <v>0</v>
      </c>
      <c r="CD309" s="58">
        <f t="shared" si="183"/>
        <v>0</v>
      </c>
      <c r="CE309" s="58">
        <f t="shared" si="183"/>
        <v>0</v>
      </c>
      <c r="CF309" s="58">
        <f t="shared" si="183"/>
        <v>0</v>
      </c>
      <c r="CG309" s="58">
        <f t="shared" si="183"/>
        <v>0</v>
      </c>
      <c r="CH309" s="2"/>
    </row>
    <row r="310" ht="15" customHeight="1" spans="2:86">
      <c r="B310" s="56" t="s">
        <v>66</v>
      </c>
      <c r="C310" s="59">
        <f>SUM(C309:AG309)/SUM(C308:AG308)/4</f>
        <v>0.175483872750131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>
        <f>SUM(AY309:CC309)/SUM(AY308:CC308)/4</f>
        <v>0.214023795814298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H310" s="2"/>
    </row>
    <row r="311" ht="15" customHeight="1" spans="2:86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H311" s="2"/>
    </row>
    <row r="312" ht="15" customHeight="1" spans="2:86">
      <c r="B312" s="56" t="s">
        <v>64</v>
      </c>
      <c r="C312" s="57">
        <f>C302</f>
        <v>2006060.6</v>
      </c>
      <c r="D312" s="57">
        <f t="shared" ref="D312:AK312" si="184">D302</f>
        <v>2001778.00047606</v>
      </c>
      <c r="E312" s="57">
        <f t="shared" si="184"/>
        <v>1070.51606112452</v>
      </c>
      <c r="F312" s="57">
        <f t="shared" si="184"/>
        <v>1070.62311273105</v>
      </c>
      <c r="G312" s="57">
        <f t="shared" si="184"/>
        <v>2141.46035008285</v>
      </c>
      <c r="H312" s="57">
        <f t="shared" si="184"/>
        <v>0</v>
      </c>
      <c r="I312" s="57">
        <f t="shared" si="184"/>
        <v>0</v>
      </c>
      <c r="J312" s="57">
        <f t="shared" si="184"/>
        <v>0</v>
      </c>
      <c r="K312" s="57">
        <f t="shared" si="184"/>
        <v>0</v>
      </c>
      <c r="L312" s="57">
        <f t="shared" si="184"/>
        <v>0</v>
      </c>
      <c r="M312" s="57">
        <f t="shared" si="184"/>
        <v>0</v>
      </c>
      <c r="N312" s="57">
        <f t="shared" si="184"/>
        <v>0</v>
      </c>
      <c r="O312" s="57">
        <f t="shared" si="184"/>
        <v>0</v>
      </c>
      <c r="P312" s="57">
        <f t="shared" si="184"/>
        <v>0</v>
      </c>
      <c r="Q312" s="57">
        <f t="shared" si="184"/>
        <v>0</v>
      </c>
      <c r="R312" s="57">
        <f t="shared" si="184"/>
        <v>0</v>
      </c>
      <c r="S312" s="57">
        <f t="shared" si="184"/>
        <v>0</v>
      </c>
      <c r="T312" s="57">
        <f t="shared" si="184"/>
        <v>0</v>
      </c>
      <c r="U312" s="57">
        <f t="shared" si="184"/>
        <v>0</v>
      </c>
      <c r="V312" s="57">
        <f t="shared" si="184"/>
        <v>0</v>
      </c>
      <c r="W312" s="57">
        <f t="shared" si="184"/>
        <v>0</v>
      </c>
      <c r="X312" s="57">
        <f t="shared" si="184"/>
        <v>0</v>
      </c>
      <c r="Y312" s="57">
        <f t="shared" si="184"/>
        <v>0</v>
      </c>
      <c r="Z312" s="57">
        <f t="shared" si="184"/>
        <v>0</v>
      </c>
      <c r="AA312" s="57">
        <f t="shared" si="184"/>
        <v>0</v>
      </c>
      <c r="AB312" s="57">
        <f t="shared" si="184"/>
        <v>0</v>
      </c>
      <c r="AC312" s="57">
        <f t="shared" si="184"/>
        <v>0</v>
      </c>
      <c r="AD312" s="57">
        <f t="shared" si="184"/>
        <v>0</v>
      </c>
      <c r="AE312" s="57">
        <f t="shared" si="184"/>
        <v>0</v>
      </c>
      <c r="AF312" s="57">
        <f t="shared" si="184"/>
        <v>0</v>
      </c>
      <c r="AG312" s="57">
        <f t="shared" si="184"/>
        <v>0</v>
      </c>
      <c r="AH312" s="57">
        <f t="shared" si="184"/>
        <v>0</v>
      </c>
      <c r="AI312" s="57">
        <f t="shared" si="184"/>
        <v>0</v>
      </c>
      <c r="AJ312" s="57">
        <f t="shared" si="184"/>
        <v>0</v>
      </c>
      <c r="AK312" s="57">
        <f t="shared" si="184"/>
        <v>0</v>
      </c>
      <c r="AX312" s="56" t="s">
        <v>64</v>
      </c>
      <c r="AY312" s="57">
        <f>AY302</f>
        <v>731560.01</v>
      </c>
      <c r="AZ312" s="57">
        <f t="shared" ref="AZ312:CG312" si="185">AZ302</f>
        <v>730495.400368709</v>
      </c>
      <c r="BA312" s="57">
        <f t="shared" si="185"/>
        <v>266.119141599517</v>
      </c>
      <c r="BB312" s="57">
        <f t="shared" si="185"/>
        <v>266.145753513779</v>
      </c>
      <c r="BC312" s="57">
        <f t="shared" si="185"/>
        <v>532.344736177815</v>
      </c>
      <c r="BD312" s="57">
        <f t="shared" si="185"/>
        <v>0</v>
      </c>
      <c r="BE312" s="57">
        <f t="shared" si="185"/>
        <v>0</v>
      </c>
      <c r="BF312" s="57">
        <f t="shared" si="185"/>
        <v>0</v>
      </c>
      <c r="BG312" s="57">
        <f t="shared" si="185"/>
        <v>0</v>
      </c>
      <c r="BH312" s="57">
        <f t="shared" si="185"/>
        <v>0</v>
      </c>
      <c r="BI312" s="57">
        <f t="shared" si="185"/>
        <v>0</v>
      </c>
      <c r="BJ312" s="57">
        <f t="shared" si="185"/>
        <v>0</v>
      </c>
      <c r="BK312" s="57">
        <f t="shared" si="185"/>
        <v>0</v>
      </c>
      <c r="BL312" s="57">
        <f t="shared" si="185"/>
        <v>0</v>
      </c>
      <c r="BM312" s="57">
        <f t="shared" si="185"/>
        <v>0</v>
      </c>
      <c r="BN312" s="57">
        <f t="shared" si="185"/>
        <v>0</v>
      </c>
      <c r="BO312" s="57">
        <f t="shared" si="185"/>
        <v>0</v>
      </c>
      <c r="BP312" s="57">
        <f t="shared" si="185"/>
        <v>0</v>
      </c>
      <c r="BQ312" s="57">
        <f t="shared" si="185"/>
        <v>0</v>
      </c>
      <c r="BR312" s="57">
        <f t="shared" si="185"/>
        <v>0</v>
      </c>
      <c r="BS312" s="57">
        <f t="shared" si="185"/>
        <v>0</v>
      </c>
      <c r="BT312" s="57">
        <f t="shared" si="185"/>
        <v>0</v>
      </c>
      <c r="BU312" s="57">
        <f t="shared" si="185"/>
        <v>0</v>
      </c>
      <c r="BV312" s="57">
        <f t="shared" si="185"/>
        <v>0</v>
      </c>
      <c r="BW312" s="57">
        <f t="shared" si="185"/>
        <v>0</v>
      </c>
      <c r="BX312" s="57">
        <f t="shared" si="185"/>
        <v>0</v>
      </c>
      <c r="BY312" s="57">
        <f t="shared" si="185"/>
        <v>0</v>
      </c>
      <c r="BZ312" s="57">
        <f t="shared" si="185"/>
        <v>0</v>
      </c>
      <c r="CA312" s="57">
        <f t="shared" si="185"/>
        <v>0</v>
      </c>
      <c r="CB312" s="57">
        <f t="shared" si="185"/>
        <v>0</v>
      </c>
      <c r="CC312" s="57">
        <f t="shared" si="185"/>
        <v>0</v>
      </c>
      <c r="CD312" s="57">
        <f t="shared" si="185"/>
        <v>0</v>
      </c>
      <c r="CE312" s="57">
        <f t="shared" si="185"/>
        <v>0</v>
      </c>
      <c r="CF312" s="57">
        <f t="shared" si="185"/>
        <v>0</v>
      </c>
      <c r="CG312" s="57">
        <f t="shared" si="185"/>
        <v>0</v>
      </c>
      <c r="CH312" s="2"/>
    </row>
    <row r="313" ht="15" customHeight="1" spans="2:86">
      <c r="B313" s="56" t="s">
        <v>65</v>
      </c>
      <c r="C313" s="57">
        <f>C312*C306</f>
        <v>1003030.3</v>
      </c>
      <c r="D313" s="57">
        <f t="shared" ref="D313:AK313" si="186">D312*D306</f>
        <v>3002667.00071409</v>
      </c>
      <c r="E313" s="57">
        <f t="shared" si="186"/>
        <v>2676.29015281131</v>
      </c>
      <c r="F313" s="57">
        <f t="shared" si="186"/>
        <v>3747.18089455866</v>
      </c>
      <c r="G313" s="57">
        <f t="shared" si="186"/>
        <v>9636.57157537281</v>
      </c>
      <c r="H313" s="57">
        <f t="shared" si="186"/>
        <v>0</v>
      </c>
      <c r="I313" s="57">
        <f t="shared" si="186"/>
        <v>0</v>
      </c>
      <c r="J313" s="57">
        <f t="shared" si="186"/>
        <v>0</v>
      </c>
      <c r="K313" s="57">
        <f t="shared" si="186"/>
        <v>0</v>
      </c>
      <c r="L313" s="57">
        <f t="shared" si="186"/>
        <v>0</v>
      </c>
      <c r="M313" s="57">
        <f t="shared" si="186"/>
        <v>0</v>
      </c>
      <c r="N313" s="57">
        <f t="shared" si="186"/>
        <v>0</v>
      </c>
      <c r="O313" s="57">
        <f t="shared" si="186"/>
        <v>0</v>
      </c>
      <c r="P313" s="57">
        <f t="shared" si="186"/>
        <v>0</v>
      </c>
      <c r="Q313" s="57">
        <f t="shared" si="186"/>
        <v>0</v>
      </c>
      <c r="R313" s="57">
        <f t="shared" si="186"/>
        <v>0</v>
      </c>
      <c r="S313" s="78">
        <f t="shared" si="186"/>
        <v>0</v>
      </c>
      <c r="T313" s="57">
        <f t="shared" si="186"/>
        <v>0</v>
      </c>
      <c r="U313" s="57">
        <f t="shared" si="186"/>
        <v>0</v>
      </c>
      <c r="V313" s="57">
        <f t="shared" si="186"/>
        <v>0</v>
      </c>
      <c r="W313" s="57">
        <f t="shared" si="186"/>
        <v>0</v>
      </c>
      <c r="X313" s="57">
        <f t="shared" si="186"/>
        <v>0</v>
      </c>
      <c r="Y313" s="57">
        <f t="shared" si="186"/>
        <v>0</v>
      </c>
      <c r="Z313" s="57">
        <f t="shared" si="186"/>
        <v>0</v>
      </c>
      <c r="AA313" s="57">
        <f t="shared" si="186"/>
        <v>0</v>
      </c>
      <c r="AB313" s="57">
        <f t="shared" si="186"/>
        <v>0</v>
      </c>
      <c r="AC313" s="57">
        <f t="shared" si="186"/>
        <v>0</v>
      </c>
      <c r="AD313" s="57">
        <f t="shared" si="186"/>
        <v>0</v>
      </c>
      <c r="AE313" s="57">
        <f t="shared" si="186"/>
        <v>0</v>
      </c>
      <c r="AF313" s="57">
        <f t="shared" si="186"/>
        <v>0</v>
      </c>
      <c r="AG313" s="81">
        <f t="shared" si="186"/>
        <v>0</v>
      </c>
      <c r="AH313" s="57">
        <f t="shared" si="186"/>
        <v>0</v>
      </c>
      <c r="AI313" s="81">
        <f t="shared" si="186"/>
        <v>0</v>
      </c>
      <c r="AJ313" s="57">
        <f t="shared" si="186"/>
        <v>0</v>
      </c>
      <c r="AK313" s="81">
        <f t="shared" si="186"/>
        <v>0</v>
      </c>
      <c r="AX313" s="56" t="s">
        <v>65</v>
      </c>
      <c r="AY313" s="57">
        <f>AY312*AY306</f>
        <v>365780.005</v>
      </c>
      <c r="AZ313" s="57">
        <f t="shared" ref="AZ313:CG313" si="187">AZ312*AZ306</f>
        <v>1095743.10055306</v>
      </c>
      <c r="BA313" s="57">
        <f t="shared" si="187"/>
        <v>665.297853998793</v>
      </c>
      <c r="BB313" s="57">
        <f t="shared" si="187"/>
        <v>931.510137298226</v>
      </c>
      <c r="BC313" s="57">
        <f t="shared" si="187"/>
        <v>2395.55131280017</v>
      </c>
      <c r="BD313" s="57">
        <f t="shared" si="187"/>
        <v>0</v>
      </c>
      <c r="BE313" s="57">
        <f t="shared" si="187"/>
        <v>0</v>
      </c>
      <c r="BF313" s="57">
        <f t="shared" si="187"/>
        <v>0</v>
      </c>
      <c r="BG313" s="57">
        <f t="shared" si="187"/>
        <v>0</v>
      </c>
      <c r="BH313" s="57">
        <f t="shared" si="187"/>
        <v>0</v>
      </c>
      <c r="BI313" s="57">
        <f t="shared" si="187"/>
        <v>0</v>
      </c>
      <c r="BJ313" s="57">
        <f t="shared" si="187"/>
        <v>0</v>
      </c>
      <c r="BK313" s="57">
        <f t="shared" si="187"/>
        <v>0</v>
      </c>
      <c r="BL313" s="57">
        <f t="shared" si="187"/>
        <v>0</v>
      </c>
      <c r="BM313" s="57">
        <f t="shared" si="187"/>
        <v>0</v>
      </c>
      <c r="BN313" s="57">
        <f t="shared" si="187"/>
        <v>0</v>
      </c>
      <c r="BO313" s="78">
        <f t="shared" si="187"/>
        <v>0</v>
      </c>
      <c r="BP313" s="57">
        <f t="shared" si="187"/>
        <v>0</v>
      </c>
      <c r="BQ313" s="57">
        <f t="shared" si="187"/>
        <v>0</v>
      </c>
      <c r="BR313" s="57">
        <f t="shared" si="187"/>
        <v>0</v>
      </c>
      <c r="BS313" s="57">
        <f t="shared" si="187"/>
        <v>0</v>
      </c>
      <c r="BT313" s="57">
        <f t="shared" si="187"/>
        <v>0</v>
      </c>
      <c r="BU313" s="57">
        <f t="shared" si="187"/>
        <v>0</v>
      </c>
      <c r="BV313" s="57">
        <f t="shared" si="187"/>
        <v>0</v>
      </c>
      <c r="BW313" s="57">
        <f t="shared" si="187"/>
        <v>0</v>
      </c>
      <c r="BX313" s="57">
        <f t="shared" si="187"/>
        <v>0</v>
      </c>
      <c r="BY313" s="57">
        <f t="shared" si="187"/>
        <v>0</v>
      </c>
      <c r="BZ313" s="57">
        <f t="shared" si="187"/>
        <v>0</v>
      </c>
      <c r="CA313" s="57">
        <f t="shared" si="187"/>
        <v>0</v>
      </c>
      <c r="CB313" s="57">
        <f t="shared" si="187"/>
        <v>0</v>
      </c>
      <c r="CC313" s="81">
        <f t="shared" si="187"/>
        <v>0</v>
      </c>
      <c r="CD313" s="57">
        <f t="shared" si="187"/>
        <v>0</v>
      </c>
      <c r="CE313" s="81">
        <f t="shared" si="187"/>
        <v>0</v>
      </c>
      <c r="CF313" s="57">
        <f t="shared" si="187"/>
        <v>0</v>
      </c>
      <c r="CG313" s="81">
        <f t="shared" si="187"/>
        <v>0</v>
      </c>
      <c r="CH313" s="2"/>
    </row>
    <row r="314" ht="15" customHeight="1" spans="2:86">
      <c r="B314" s="62" t="s">
        <v>68</v>
      </c>
      <c r="C314" s="59">
        <f>SUM(C313:AG313)/SUM(C312:AG312)/4+0.125</f>
        <v>0.375600439446896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>
        <f>SUM(AY313:CC313)/SUM(AY312:CC312)/4+0.125</f>
        <v>0.375409304230756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H314" s="2"/>
    </row>
    <row r="315" ht="15" customHeight="1" spans="19:86">
      <c r="S315" s="74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ht="15" customHeight="1" spans="19:86">
      <c r="S316" s="74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X2:CG2"/>
    <mergeCell ref="B3:AK3"/>
    <mergeCell ref="AX3:CG3"/>
    <mergeCell ref="B4:AH4"/>
    <mergeCell ref="AJ4:AK4"/>
    <mergeCell ref="AX4:CD4"/>
    <mergeCell ref="CF4:CG4"/>
    <mergeCell ref="C5:AK5"/>
    <mergeCell ref="AY5:CG5"/>
    <mergeCell ref="B43:AK43"/>
    <mergeCell ref="AX43:CG43"/>
    <mergeCell ref="C44:AK44"/>
    <mergeCell ref="AY44:CG44"/>
    <mergeCell ref="B96:AK96"/>
    <mergeCell ref="AX96:CG96"/>
    <mergeCell ref="C97:AK97"/>
    <mergeCell ref="AY97:CG97"/>
    <mergeCell ref="B135:AK135"/>
    <mergeCell ref="AX135:CG135"/>
    <mergeCell ref="C136:AK136"/>
    <mergeCell ref="AY136:CG136"/>
    <mergeCell ref="B174:AK174"/>
    <mergeCell ref="AX174:CG174"/>
    <mergeCell ref="C175:AK175"/>
    <mergeCell ref="AY175:CG175"/>
    <mergeCell ref="B225:Q225"/>
    <mergeCell ref="AX225:BM225"/>
    <mergeCell ref="H226:I226"/>
    <mergeCell ref="BD226:BE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</mergeCells>
  <pageMargins left="0.7" right="0.7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U457"/>
  <sheetViews>
    <sheetView zoomScale="101" zoomScaleNormal="101" topLeftCell="AN296" workbookViewId="0">
      <selection activeCell="AT229" sqref="AT229:AV263"/>
    </sheetView>
  </sheetViews>
  <sheetFormatPr defaultColWidth="14.3333333333333" defaultRowHeight="15.75"/>
  <cols>
    <col min="1" max="1" width="14.3333333333333" style="1"/>
    <col min="2" max="40" width="14.3333333333333" style="1" outlineLevel="1"/>
    <col min="41" max="41" width="14.3333333333333" style="1" customWidth="1" outlineLevel="1"/>
    <col min="42" max="45" width="14.3333333333333" style="1"/>
    <col min="46" max="61" width="14.3333333333333" style="1" outlineLevel="1"/>
    <col min="62" max="82" width="14.3333333333333" style="2" outlineLevel="1"/>
    <col min="83" max="85" width="14.3333333333333" style="1" outlineLevel="1"/>
    <col min="86" max="89" width="14.3333333333333" style="1"/>
    <col min="90" max="105" width="14.3333333333333" style="1" outlineLevel="1"/>
    <col min="106" max="129" width="14.3333333333333" style="2" outlineLevel="1"/>
    <col min="130" max="16384" width="14.3333333333333" style="2"/>
  </cols>
  <sheetData>
    <row r="1" ht="15" customHeight="1"/>
    <row r="2" ht="15" customHeight="1" spans="2:12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T2" s="3" t="s">
        <v>20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L2" s="3" t="s">
        <v>20</v>
      </c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</row>
    <row r="3" ht="15" customHeight="1" spans="2:125">
      <c r="B3" s="4" t="s">
        <v>74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T3" s="4" t="s">
        <v>2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L3" s="4" t="s">
        <v>2</v>
      </c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</row>
    <row r="4" ht="15" customHeight="1" spans="2:12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T4" s="6" t="s">
        <v>21</v>
      </c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14" t="s">
        <v>22</v>
      </c>
      <c r="CC4" s="12"/>
      <c r="CL4" s="6" t="s">
        <v>21</v>
      </c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14" t="s">
        <v>22</v>
      </c>
      <c r="DU4" s="12"/>
    </row>
    <row r="5" ht="15" customHeight="1" outlineLevel="1" spans="2:12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T5" s="8" t="s">
        <v>23</v>
      </c>
      <c r="AU5" s="9" t="s">
        <v>24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L5" s="8" t="s">
        <v>23</v>
      </c>
      <c r="CM5" s="9" t="s">
        <v>24</v>
      </c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</row>
    <row r="6" ht="15" customHeight="1" outlineLevel="1" spans="2:12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T6" s="9"/>
      <c r="AU6" s="9">
        <v>1</v>
      </c>
      <c r="AV6" s="9">
        <v>2</v>
      </c>
      <c r="AW6" s="9">
        <v>3</v>
      </c>
      <c r="AX6" s="9">
        <v>4</v>
      </c>
      <c r="AY6" s="9">
        <v>5</v>
      </c>
      <c r="AZ6" s="9">
        <v>6</v>
      </c>
      <c r="BA6" s="9">
        <v>7</v>
      </c>
      <c r="BB6" s="9">
        <v>8</v>
      </c>
      <c r="BC6" s="9">
        <v>9</v>
      </c>
      <c r="BD6" s="9">
        <v>10</v>
      </c>
      <c r="BE6" s="9">
        <v>11</v>
      </c>
      <c r="BF6" s="9">
        <v>12</v>
      </c>
      <c r="BG6" s="9">
        <v>13</v>
      </c>
      <c r="BH6" s="9">
        <v>14</v>
      </c>
      <c r="BI6" s="9">
        <v>15</v>
      </c>
      <c r="BJ6" s="9">
        <v>16</v>
      </c>
      <c r="BK6" s="9">
        <v>17</v>
      </c>
      <c r="BL6" s="9">
        <v>18</v>
      </c>
      <c r="BM6" s="9">
        <v>19</v>
      </c>
      <c r="BN6" s="9">
        <v>20</v>
      </c>
      <c r="BO6" s="9">
        <v>21</v>
      </c>
      <c r="BP6" s="9">
        <v>22</v>
      </c>
      <c r="BQ6" s="9">
        <v>23</v>
      </c>
      <c r="BR6" s="9">
        <v>24</v>
      </c>
      <c r="BS6" s="9">
        <v>25</v>
      </c>
      <c r="BT6" s="9">
        <v>26</v>
      </c>
      <c r="BU6" s="9">
        <v>27</v>
      </c>
      <c r="BV6" s="9">
        <v>28</v>
      </c>
      <c r="BW6" s="9">
        <v>29</v>
      </c>
      <c r="BX6" s="9">
        <v>30</v>
      </c>
      <c r="BY6" s="9">
        <v>31</v>
      </c>
      <c r="BZ6" s="9">
        <v>32</v>
      </c>
      <c r="CA6" s="9">
        <v>33</v>
      </c>
      <c r="CB6" s="9">
        <v>34</v>
      </c>
      <c r="CC6" s="9">
        <v>35</v>
      </c>
      <c r="CL6" s="9"/>
      <c r="CM6" s="9">
        <v>1</v>
      </c>
      <c r="CN6" s="9">
        <v>2</v>
      </c>
      <c r="CO6" s="9">
        <v>3</v>
      </c>
      <c r="CP6" s="9">
        <v>4</v>
      </c>
      <c r="CQ6" s="9">
        <v>5</v>
      </c>
      <c r="CR6" s="9">
        <v>6</v>
      </c>
      <c r="CS6" s="9">
        <v>7</v>
      </c>
      <c r="CT6" s="9">
        <v>8</v>
      </c>
      <c r="CU6" s="9">
        <v>9</v>
      </c>
      <c r="CV6" s="9">
        <v>10</v>
      </c>
      <c r="CW6" s="9">
        <v>11</v>
      </c>
      <c r="CX6" s="9">
        <v>12</v>
      </c>
      <c r="CY6" s="9">
        <v>13</v>
      </c>
      <c r="CZ6" s="9">
        <v>14</v>
      </c>
      <c r="DA6" s="9">
        <v>15</v>
      </c>
      <c r="DB6" s="9">
        <v>16</v>
      </c>
      <c r="DC6" s="9">
        <v>17</v>
      </c>
      <c r="DD6" s="9">
        <v>18</v>
      </c>
      <c r="DE6" s="9">
        <v>19</v>
      </c>
      <c r="DF6" s="9">
        <v>20</v>
      </c>
      <c r="DG6" s="9">
        <v>21</v>
      </c>
      <c r="DH6" s="9">
        <v>22</v>
      </c>
      <c r="DI6" s="9">
        <v>23</v>
      </c>
      <c r="DJ6" s="9">
        <v>24</v>
      </c>
      <c r="DK6" s="9">
        <v>25</v>
      </c>
      <c r="DL6" s="9">
        <v>26</v>
      </c>
      <c r="DM6" s="9">
        <v>27</v>
      </c>
      <c r="DN6" s="9">
        <v>28</v>
      </c>
      <c r="DO6" s="9">
        <v>29</v>
      </c>
      <c r="DP6" s="9">
        <v>30</v>
      </c>
      <c r="DQ6" s="9">
        <v>31</v>
      </c>
      <c r="DR6" s="9">
        <v>32</v>
      </c>
      <c r="DS6" s="9">
        <v>33</v>
      </c>
      <c r="DT6" s="9">
        <v>34</v>
      </c>
      <c r="DU6" s="9">
        <v>35</v>
      </c>
    </row>
    <row r="7" ht="15" customHeight="1" outlineLevel="1" spans="2:105">
      <c r="B7" s="82">
        <v>201606</v>
      </c>
      <c r="C7" s="83">
        <v>213537.05</v>
      </c>
      <c r="D7" s="83">
        <v>794992.2</v>
      </c>
      <c r="E7" s="83">
        <v>827359.28</v>
      </c>
      <c r="F7" s="83">
        <v>830359.65</v>
      </c>
      <c r="G7" s="83">
        <v>833816.89</v>
      </c>
      <c r="H7" s="83">
        <v>833816.89</v>
      </c>
      <c r="I7" s="83">
        <v>833816.89</v>
      </c>
      <c r="J7" s="83">
        <v>833816.89</v>
      </c>
      <c r="K7" s="83">
        <v>833816.89</v>
      </c>
      <c r="L7" s="83">
        <v>833816.89</v>
      </c>
      <c r="M7" s="83">
        <v>833816.89</v>
      </c>
      <c r="N7" s="83">
        <v>833816.89</v>
      </c>
      <c r="O7" s="83">
        <v>833816.89</v>
      </c>
      <c r="P7" s="83">
        <v>833816.89</v>
      </c>
      <c r="Q7" s="83">
        <v>833816.89</v>
      </c>
      <c r="R7" s="83">
        <v>833816.89</v>
      </c>
      <c r="S7" s="83">
        <v>833816.89</v>
      </c>
      <c r="T7" s="83">
        <v>833816.89</v>
      </c>
      <c r="U7" s="83">
        <v>833816.89</v>
      </c>
      <c r="V7" s="83">
        <v>833816.89</v>
      </c>
      <c r="W7" s="83">
        <v>833816.89</v>
      </c>
      <c r="X7" s="83">
        <v>833816.89</v>
      </c>
      <c r="Y7" s="83">
        <v>833816.89</v>
      </c>
      <c r="Z7" s="83">
        <v>833816.89</v>
      </c>
      <c r="AA7" s="83">
        <v>833816.89</v>
      </c>
      <c r="AB7" s="83">
        <v>833816.89</v>
      </c>
      <c r="AC7" s="83">
        <v>833816.89</v>
      </c>
      <c r="AD7" s="83">
        <v>833816.89</v>
      </c>
      <c r="AE7" s="83">
        <v>833816.89</v>
      </c>
      <c r="AF7" s="83">
        <v>833816.89</v>
      </c>
      <c r="AG7" s="83">
        <v>833816.89</v>
      </c>
      <c r="AH7" s="83">
        <v>833816.89</v>
      </c>
      <c r="AI7" s="83">
        <v>833816.89</v>
      </c>
      <c r="AJ7" s="83">
        <v>833816.89</v>
      </c>
      <c r="AK7" s="83">
        <v>833816.89</v>
      </c>
      <c r="AL7" s="83" t="s">
        <v>25</v>
      </c>
      <c r="AM7" s="83" t="s">
        <v>25</v>
      </c>
      <c r="AN7" s="83" t="s">
        <v>25</v>
      </c>
      <c r="AO7" s="83" t="s">
        <v>25</v>
      </c>
      <c r="AT7" s="82">
        <v>201606</v>
      </c>
      <c r="AU7" s="83">
        <v>213537.05</v>
      </c>
      <c r="AV7" s="83">
        <v>794992.2</v>
      </c>
      <c r="AW7" s="83">
        <v>827359.28</v>
      </c>
      <c r="AX7" s="83">
        <v>830359.65</v>
      </c>
      <c r="AY7" s="83">
        <v>833816.89</v>
      </c>
      <c r="AZ7" s="83">
        <v>833816.89</v>
      </c>
      <c r="BA7" s="83">
        <v>833816.89</v>
      </c>
      <c r="BB7" s="83">
        <v>833816.89</v>
      </c>
      <c r="BC7" s="83">
        <v>833816.89</v>
      </c>
      <c r="BD7" s="83">
        <v>833816.89</v>
      </c>
      <c r="BE7" s="83">
        <v>833816.89</v>
      </c>
      <c r="BF7" s="83">
        <v>833816.89</v>
      </c>
      <c r="BG7" s="83">
        <v>833816.89</v>
      </c>
      <c r="BH7" s="83">
        <v>833816.89</v>
      </c>
      <c r="BI7" s="83">
        <v>833816.89</v>
      </c>
      <c r="BJ7" s="83">
        <v>833816.89</v>
      </c>
      <c r="BK7" s="83">
        <v>833816.89</v>
      </c>
      <c r="BL7" s="83">
        <v>833816.89</v>
      </c>
      <c r="BM7" s="83">
        <v>833816.89</v>
      </c>
      <c r="BN7" s="83">
        <v>833816.89</v>
      </c>
      <c r="BO7" s="83">
        <v>833816.89</v>
      </c>
      <c r="BP7" s="83">
        <v>833816.89</v>
      </c>
      <c r="BQ7" s="83">
        <v>833816.89</v>
      </c>
      <c r="BR7" s="83">
        <v>833816.89</v>
      </c>
      <c r="BS7" s="83">
        <v>833816.89</v>
      </c>
      <c r="BT7" s="83">
        <v>833816.89</v>
      </c>
      <c r="BU7" s="83">
        <v>833816.89</v>
      </c>
      <c r="BV7" s="83">
        <v>833816.89</v>
      </c>
      <c r="BW7" s="83">
        <v>833816.89</v>
      </c>
      <c r="BX7" s="83">
        <v>833816.89</v>
      </c>
      <c r="BY7" s="83">
        <v>833816.89</v>
      </c>
      <c r="BZ7" s="83">
        <v>833816.89</v>
      </c>
      <c r="CA7" s="83">
        <v>833816.89</v>
      </c>
      <c r="CB7" s="83">
        <v>833816.89</v>
      </c>
      <c r="CC7" s="83">
        <v>833816.89</v>
      </c>
      <c r="CD7" s="83" t="s">
        <v>25</v>
      </c>
      <c r="CE7" s="83" t="s">
        <v>25</v>
      </c>
      <c r="CF7" s="83" t="s">
        <v>25</v>
      </c>
      <c r="CG7" s="83" t="s">
        <v>25</v>
      </c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</row>
    <row r="8" ht="15" customHeight="1" outlineLevel="1" spans="2:105">
      <c r="B8" s="82">
        <v>201609</v>
      </c>
      <c r="C8" s="83">
        <v>492083.55</v>
      </c>
      <c r="D8" s="83">
        <v>822382.63</v>
      </c>
      <c r="E8" s="83">
        <v>1015168.61</v>
      </c>
      <c r="F8" s="83">
        <v>1922782</v>
      </c>
      <c r="G8" s="83">
        <v>2169849.55</v>
      </c>
      <c r="H8" s="83">
        <v>2259849.55</v>
      </c>
      <c r="I8" s="83">
        <v>2479849.55</v>
      </c>
      <c r="J8" s="83">
        <v>2545389.55</v>
      </c>
      <c r="K8" s="83">
        <v>2545389.55</v>
      </c>
      <c r="L8" s="83">
        <v>2545389.55</v>
      </c>
      <c r="M8" s="83">
        <v>2545389.55</v>
      </c>
      <c r="N8" s="83">
        <v>2545389.55</v>
      </c>
      <c r="O8" s="83">
        <v>2545389.55</v>
      </c>
      <c r="P8" s="83">
        <v>2545389.55</v>
      </c>
      <c r="Q8" s="83">
        <v>2545389.55</v>
      </c>
      <c r="R8" s="83">
        <v>2545389.55</v>
      </c>
      <c r="S8" s="83">
        <v>2545389.55</v>
      </c>
      <c r="T8" s="83">
        <v>2545389.55</v>
      </c>
      <c r="U8" s="83">
        <v>2545389.55</v>
      </c>
      <c r="V8" s="83">
        <v>2545389.55</v>
      </c>
      <c r="W8" s="83">
        <v>2545389.55</v>
      </c>
      <c r="X8" s="83">
        <v>2545389.55</v>
      </c>
      <c r="Y8" s="83">
        <v>2545389.55</v>
      </c>
      <c r="Z8" s="83">
        <v>2545389.55</v>
      </c>
      <c r="AA8" s="83">
        <v>2545389.55</v>
      </c>
      <c r="AB8" s="83">
        <v>2545389.55</v>
      </c>
      <c r="AC8" s="83">
        <v>2545389.55</v>
      </c>
      <c r="AD8" s="83">
        <v>2545389.55</v>
      </c>
      <c r="AE8" s="83">
        <v>2545389.55</v>
      </c>
      <c r="AF8" s="83">
        <v>2545389.55</v>
      </c>
      <c r="AG8" s="83">
        <v>2545389.55</v>
      </c>
      <c r="AH8" s="83">
        <v>2545389.55</v>
      </c>
      <c r="AI8" s="83">
        <v>2545389.55</v>
      </c>
      <c r="AJ8" s="83">
        <v>2545389.55</v>
      </c>
      <c r="AK8" s="83" t="s">
        <v>25</v>
      </c>
      <c r="AL8" s="83" t="s">
        <v>25</v>
      </c>
      <c r="AM8" s="83" t="s">
        <v>25</v>
      </c>
      <c r="AN8" s="83" t="s">
        <v>25</v>
      </c>
      <c r="AO8" s="83" t="s">
        <v>25</v>
      </c>
      <c r="AT8" s="82">
        <v>201609</v>
      </c>
      <c r="AU8" s="83">
        <v>492083.55</v>
      </c>
      <c r="AV8" s="83">
        <v>822382.63</v>
      </c>
      <c r="AW8" s="83">
        <v>1015168.61</v>
      </c>
      <c r="AX8" s="83">
        <v>1922782</v>
      </c>
      <c r="AY8" s="83">
        <v>2169849.55</v>
      </c>
      <c r="AZ8" s="83">
        <v>2259849.55</v>
      </c>
      <c r="BA8" s="83">
        <v>2479849.55</v>
      </c>
      <c r="BB8" s="83">
        <v>2545389.55</v>
      </c>
      <c r="BC8" s="83">
        <v>2545389.55</v>
      </c>
      <c r="BD8" s="83">
        <v>2545389.55</v>
      </c>
      <c r="BE8" s="83">
        <v>2545389.55</v>
      </c>
      <c r="BF8" s="83">
        <v>2545389.55</v>
      </c>
      <c r="BG8" s="83">
        <v>2545389.55</v>
      </c>
      <c r="BH8" s="83">
        <v>2545389.55</v>
      </c>
      <c r="BI8" s="83">
        <v>2545389.55</v>
      </c>
      <c r="BJ8" s="83">
        <v>2545389.55</v>
      </c>
      <c r="BK8" s="83">
        <v>2545389.55</v>
      </c>
      <c r="BL8" s="83">
        <v>2545389.55</v>
      </c>
      <c r="BM8" s="83">
        <v>2545389.55</v>
      </c>
      <c r="BN8" s="83">
        <v>2545389.55</v>
      </c>
      <c r="BO8" s="83">
        <v>2545389.55</v>
      </c>
      <c r="BP8" s="83">
        <v>2545389.55</v>
      </c>
      <c r="BQ8" s="83">
        <v>2545389.55</v>
      </c>
      <c r="BR8" s="83">
        <v>2545389.55</v>
      </c>
      <c r="BS8" s="83">
        <v>2545389.55</v>
      </c>
      <c r="BT8" s="83">
        <v>2545389.55</v>
      </c>
      <c r="BU8" s="83">
        <v>2545389.55</v>
      </c>
      <c r="BV8" s="83">
        <v>2545389.55</v>
      </c>
      <c r="BW8" s="83">
        <v>2545389.55</v>
      </c>
      <c r="BX8" s="83">
        <v>2545389.55</v>
      </c>
      <c r="BY8" s="83">
        <v>2545389.55</v>
      </c>
      <c r="BZ8" s="83">
        <v>2545389.55</v>
      </c>
      <c r="CA8" s="83">
        <v>2545389.55</v>
      </c>
      <c r="CB8" s="83">
        <v>2545389.55</v>
      </c>
      <c r="CC8" s="83" t="s">
        <v>25</v>
      </c>
      <c r="CD8" s="83" t="s">
        <v>25</v>
      </c>
      <c r="CE8" s="83" t="s">
        <v>25</v>
      </c>
      <c r="CF8" s="83" t="s">
        <v>25</v>
      </c>
      <c r="CG8" s="83" t="s">
        <v>25</v>
      </c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ht="15" customHeight="1" outlineLevel="1" spans="2:105">
      <c r="B9" s="82">
        <v>201612</v>
      </c>
      <c r="C9" s="83">
        <v>1213745.01</v>
      </c>
      <c r="D9" s="83">
        <v>2285258.14</v>
      </c>
      <c r="E9" s="83">
        <v>3299551.62</v>
      </c>
      <c r="F9" s="83">
        <v>4066366.27</v>
      </c>
      <c r="G9" s="83">
        <v>4382840.07</v>
      </c>
      <c r="H9" s="83">
        <v>4457840.07</v>
      </c>
      <c r="I9" s="83">
        <v>4472840.07</v>
      </c>
      <c r="J9" s="83">
        <v>4482840.07</v>
      </c>
      <c r="K9" s="83">
        <v>4550840.07</v>
      </c>
      <c r="L9" s="83">
        <v>4550840.07</v>
      </c>
      <c r="M9" s="83">
        <v>4600840.07</v>
      </c>
      <c r="N9" s="83">
        <v>4600840.07</v>
      </c>
      <c r="O9" s="83">
        <v>4600840.07</v>
      </c>
      <c r="P9" s="83">
        <v>4600840.07</v>
      </c>
      <c r="Q9" s="83">
        <v>4600840.07</v>
      </c>
      <c r="R9" s="83">
        <v>4600840.07</v>
      </c>
      <c r="S9" s="83">
        <v>4600840.07</v>
      </c>
      <c r="T9" s="83">
        <v>4600840.07</v>
      </c>
      <c r="U9" s="83">
        <v>4600840.07</v>
      </c>
      <c r="V9" s="83">
        <v>4600840.07</v>
      </c>
      <c r="W9" s="83">
        <v>4600840.07</v>
      </c>
      <c r="X9" s="83">
        <v>4600840.07</v>
      </c>
      <c r="Y9" s="83">
        <v>4600840.07</v>
      </c>
      <c r="Z9" s="83">
        <v>4600840.07</v>
      </c>
      <c r="AA9" s="83">
        <v>4600840.07</v>
      </c>
      <c r="AB9" s="83">
        <v>4600840.07</v>
      </c>
      <c r="AC9" s="83">
        <v>4600840.07</v>
      </c>
      <c r="AD9" s="83">
        <v>4600840.07</v>
      </c>
      <c r="AE9" s="83">
        <v>4600840.07</v>
      </c>
      <c r="AF9" s="83">
        <v>4600840.07</v>
      </c>
      <c r="AG9" s="83">
        <v>4600840.07</v>
      </c>
      <c r="AH9" s="83">
        <v>4600840.07</v>
      </c>
      <c r="AI9" s="83">
        <v>4600840.07</v>
      </c>
      <c r="AJ9" s="83" t="s">
        <v>25</v>
      </c>
      <c r="AK9" s="83" t="s">
        <v>25</v>
      </c>
      <c r="AL9" s="83" t="s">
        <v>25</v>
      </c>
      <c r="AM9" s="83" t="s">
        <v>25</v>
      </c>
      <c r="AN9" s="83" t="s">
        <v>25</v>
      </c>
      <c r="AO9" s="83" t="s">
        <v>25</v>
      </c>
      <c r="AT9" s="82">
        <v>201612</v>
      </c>
      <c r="AU9" s="83">
        <v>1213745.01</v>
      </c>
      <c r="AV9" s="83">
        <v>2285258.14</v>
      </c>
      <c r="AW9" s="83">
        <v>3299551.62</v>
      </c>
      <c r="AX9" s="83">
        <v>4066366.27</v>
      </c>
      <c r="AY9" s="83">
        <v>4382840.07</v>
      </c>
      <c r="AZ9" s="83">
        <v>4457840.07</v>
      </c>
      <c r="BA9" s="83">
        <v>4472840.07</v>
      </c>
      <c r="BB9" s="83">
        <v>4482840.07</v>
      </c>
      <c r="BC9" s="83">
        <v>4550840.07</v>
      </c>
      <c r="BD9" s="83">
        <v>4550840.07</v>
      </c>
      <c r="BE9" s="83">
        <v>4600840.07</v>
      </c>
      <c r="BF9" s="83">
        <v>4600840.07</v>
      </c>
      <c r="BG9" s="83">
        <v>4600840.07</v>
      </c>
      <c r="BH9" s="83">
        <v>4600840.07</v>
      </c>
      <c r="BI9" s="83">
        <v>4600840.07</v>
      </c>
      <c r="BJ9" s="83">
        <v>4600840.07</v>
      </c>
      <c r="BK9" s="83">
        <v>4600840.07</v>
      </c>
      <c r="BL9" s="83">
        <v>4600840.07</v>
      </c>
      <c r="BM9" s="83">
        <v>4600840.07</v>
      </c>
      <c r="BN9" s="83">
        <v>4600840.07</v>
      </c>
      <c r="BO9" s="83">
        <v>4600840.07</v>
      </c>
      <c r="BP9" s="83">
        <v>4600840.07</v>
      </c>
      <c r="BQ9" s="83">
        <v>4600840.07</v>
      </c>
      <c r="BR9" s="83">
        <v>4600840.07</v>
      </c>
      <c r="BS9" s="83">
        <v>4600840.07</v>
      </c>
      <c r="BT9" s="83">
        <v>4600840.07</v>
      </c>
      <c r="BU9" s="83">
        <v>4600840.07</v>
      </c>
      <c r="BV9" s="83">
        <v>4600840.07</v>
      </c>
      <c r="BW9" s="83">
        <v>4600840.07</v>
      </c>
      <c r="BX9" s="83">
        <v>4600840.07</v>
      </c>
      <c r="BY9" s="83">
        <v>4600840.07</v>
      </c>
      <c r="BZ9" s="83">
        <v>4600840.07</v>
      </c>
      <c r="CA9" s="83">
        <v>4600840.07</v>
      </c>
      <c r="CB9" s="83" t="s">
        <v>25</v>
      </c>
      <c r="CC9" s="83" t="s">
        <v>25</v>
      </c>
      <c r="CD9" s="83" t="s">
        <v>25</v>
      </c>
      <c r="CE9" s="83" t="s">
        <v>25</v>
      </c>
      <c r="CF9" s="83" t="s">
        <v>25</v>
      </c>
      <c r="CG9" s="83" t="s">
        <v>25</v>
      </c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ht="15" customHeight="1" outlineLevel="1" spans="2:105">
      <c r="B10" s="82">
        <v>201703</v>
      </c>
      <c r="C10" s="83">
        <v>1223661.58</v>
      </c>
      <c r="D10" s="83">
        <v>3820269.52</v>
      </c>
      <c r="E10" s="83">
        <v>5154943.75</v>
      </c>
      <c r="F10" s="83">
        <v>5545671.05</v>
      </c>
      <c r="G10" s="83">
        <v>5805383.17</v>
      </c>
      <c r="H10" s="83">
        <v>5844700.68</v>
      </c>
      <c r="I10" s="83">
        <v>5989842.18</v>
      </c>
      <c r="J10" s="83">
        <v>6072842.18</v>
      </c>
      <c r="K10" s="83">
        <v>6072842.18</v>
      </c>
      <c r="L10" s="83">
        <v>6075804.71</v>
      </c>
      <c r="M10" s="83">
        <v>6075804.71</v>
      </c>
      <c r="N10" s="83">
        <v>6075804.71</v>
      </c>
      <c r="O10" s="83">
        <v>6075804.71</v>
      </c>
      <c r="P10" s="83">
        <v>6075804.71</v>
      </c>
      <c r="Q10" s="83">
        <v>6075804.71</v>
      </c>
      <c r="R10" s="83">
        <v>6075804.71</v>
      </c>
      <c r="S10" s="83">
        <v>6075804.71</v>
      </c>
      <c r="T10" s="83">
        <v>6075804.71</v>
      </c>
      <c r="U10" s="83">
        <v>6075804.71</v>
      </c>
      <c r="V10" s="83">
        <v>6075804.71</v>
      </c>
      <c r="W10" s="83">
        <v>6075804.71</v>
      </c>
      <c r="X10" s="83">
        <v>6075804.71</v>
      </c>
      <c r="Y10" s="83">
        <v>6075804.71</v>
      </c>
      <c r="Z10" s="83">
        <v>6075804.71</v>
      </c>
      <c r="AA10" s="83">
        <v>6075804.71</v>
      </c>
      <c r="AB10" s="83">
        <v>6075804.71</v>
      </c>
      <c r="AC10" s="83">
        <v>6075804.71</v>
      </c>
      <c r="AD10" s="83">
        <v>6075804.71</v>
      </c>
      <c r="AE10" s="83">
        <v>6075804.71</v>
      </c>
      <c r="AF10" s="83">
        <v>6075804.71</v>
      </c>
      <c r="AG10" s="83">
        <v>6075804.71</v>
      </c>
      <c r="AH10" s="83">
        <v>6075804.71</v>
      </c>
      <c r="AI10" s="83" t="s">
        <v>25</v>
      </c>
      <c r="AJ10" s="83" t="s">
        <v>25</v>
      </c>
      <c r="AK10" s="83" t="s">
        <v>25</v>
      </c>
      <c r="AL10" s="83" t="s">
        <v>25</v>
      </c>
      <c r="AM10" s="83" t="s">
        <v>25</v>
      </c>
      <c r="AN10" s="83" t="s">
        <v>25</v>
      </c>
      <c r="AO10" s="83" t="s">
        <v>25</v>
      </c>
      <c r="AT10" s="82">
        <v>201703</v>
      </c>
      <c r="AU10" s="83">
        <v>1223661.58</v>
      </c>
      <c r="AV10" s="83">
        <v>3820269.52</v>
      </c>
      <c r="AW10" s="83">
        <v>5154943.75</v>
      </c>
      <c r="AX10" s="83">
        <v>5545671.05</v>
      </c>
      <c r="AY10" s="83">
        <v>5805383.17</v>
      </c>
      <c r="AZ10" s="83">
        <v>5844700.68</v>
      </c>
      <c r="BA10" s="83">
        <v>5989842.18</v>
      </c>
      <c r="BB10" s="83">
        <v>6072842.18</v>
      </c>
      <c r="BC10" s="83">
        <v>6072842.18</v>
      </c>
      <c r="BD10" s="83">
        <v>6075804.71</v>
      </c>
      <c r="BE10" s="83">
        <v>6075804.71</v>
      </c>
      <c r="BF10" s="83">
        <v>6075804.71</v>
      </c>
      <c r="BG10" s="83">
        <v>6075804.71</v>
      </c>
      <c r="BH10" s="83">
        <v>6075804.71</v>
      </c>
      <c r="BI10" s="83">
        <v>6075804.71</v>
      </c>
      <c r="BJ10" s="83">
        <v>6075804.71</v>
      </c>
      <c r="BK10" s="83">
        <v>6075804.71</v>
      </c>
      <c r="BL10" s="83">
        <v>6075804.71</v>
      </c>
      <c r="BM10" s="83">
        <v>6075804.71</v>
      </c>
      <c r="BN10" s="83">
        <v>6075804.71</v>
      </c>
      <c r="BO10" s="83">
        <v>6075804.71</v>
      </c>
      <c r="BP10" s="83">
        <v>6075804.71</v>
      </c>
      <c r="BQ10" s="83">
        <v>6075804.71</v>
      </c>
      <c r="BR10" s="83">
        <v>6075804.71</v>
      </c>
      <c r="BS10" s="83">
        <v>6075804.71</v>
      </c>
      <c r="BT10" s="83">
        <v>6075804.71</v>
      </c>
      <c r="BU10" s="83">
        <v>6075804.71</v>
      </c>
      <c r="BV10" s="83">
        <v>6075804.71</v>
      </c>
      <c r="BW10" s="83">
        <v>6075804.71</v>
      </c>
      <c r="BX10" s="83">
        <v>6075804.71</v>
      </c>
      <c r="BY10" s="83">
        <v>6075804.71</v>
      </c>
      <c r="BZ10" s="83">
        <v>6075804.71</v>
      </c>
      <c r="CA10" s="83" t="s">
        <v>25</v>
      </c>
      <c r="CB10" s="83" t="s">
        <v>25</v>
      </c>
      <c r="CC10" s="83" t="s">
        <v>25</v>
      </c>
      <c r="CD10" s="83" t="s">
        <v>25</v>
      </c>
      <c r="CE10" s="83" t="s">
        <v>25</v>
      </c>
      <c r="CF10" s="83" t="s">
        <v>25</v>
      </c>
      <c r="CG10" s="83" t="s">
        <v>25</v>
      </c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ht="15" customHeight="1" outlineLevel="1" spans="2:105">
      <c r="B11" s="82">
        <v>201706</v>
      </c>
      <c r="C11" s="83">
        <v>2733920.26</v>
      </c>
      <c r="D11" s="83">
        <v>6309273.58</v>
      </c>
      <c r="E11" s="83">
        <v>7071046.41</v>
      </c>
      <c r="F11" s="83">
        <v>7711473.73</v>
      </c>
      <c r="G11" s="83">
        <v>7772396.31</v>
      </c>
      <c r="H11" s="83">
        <v>7927046.53</v>
      </c>
      <c r="I11" s="83">
        <v>7962581.17</v>
      </c>
      <c r="J11" s="83">
        <v>7972555.65</v>
      </c>
      <c r="K11" s="83">
        <v>7982255.65</v>
      </c>
      <c r="L11" s="83">
        <v>7982255.65</v>
      </c>
      <c r="M11" s="83">
        <v>7982255.65</v>
      </c>
      <c r="N11" s="83">
        <v>7982255.65</v>
      </c>
      <c r="O11" s="83">
        <v>7982255.65</v>
      </c>
      <c r="P11" s="83">
        <v>7982255.65</v>
      </c>
      <c r="Q11" s="83">
        <v>7982255.65</v>
      </c>
      <c r="R11" s="83">
        <v>7982255.65</v>
      </c>
      <c r="S11" s="83">
        <v>7982255.65</v>
      </c>
      <c r="T11" s="83">
        <v>7982255.65</v>
      </c>
      <c r="U11" s="83">
        <v>7982255.65</v>
      </c>
      <c r="V11" s="83">
        <v>7982255.65</v>
      </c>
      <c r="W11" s="83">
        <v>7982255.65</v>
      </c>
      <c r="X11" s="83">
        <v>7982255.65</v>
      </c>
      <c r="Y11" s="83">
        <v>7982255.65</v>
      </c>
      <c r="Z11" s="83">
        <v>7982255.65</v>
      </c>
      <c r="AA11" s="83">
        <v>7982255.65</v>
      </c>
      <c r="AB11" s="83">
        <v>7982255.65</v>
      </c>
      <c r="AC11" s="83">
        <v>7982255.65</v>
      </c>
      <c r="AD11" s="83">
        <v>7982255.65</v>
      </c>
      <c r="AE11" s="83">
        <v>7982255.65</v>
      </c>
      <c r="AF11" s="83">
        <v>7982255.65</v>
      </c>
      <c r="AG11" s="83">
        <v>7982255.65</v>
      </c>
      <c r="AH11" s="83" t="s">
        <v>25</v>
      </c>
      <c r="AI11" s="83" t="s">
        <v>25</v>
      </c>
      <c r="AJ11" s="83" t="s">
        <v>25</v>
      </c>
      <c r="AK11" s="83" t="s">
        <v>25</v>
      </c>
      <c r="AL11" s="83" t="s">
        <v>25</v>
      </c>
      <c r="AM11" s="83" t="s">
        <v>25</v>
      </c>
      <c r="AN11" s="83" t="s">
        <v>25</v>
      </c>
      <c r="AO11" s="83" t="s">
        <v>25</v>
      </c>
      <c r="AT11" s="82">
        <v>201706</v>
      </c>
      <c r="AU11" s="83">
        <v>2733920.26</v>
      </c>
      <c r="AV11" s="83">
        <v>6309273.58</v>
      </c>
      <c r="AW11" s="83">
        <v>7071046.41</v>
      </c>
      <c r="AX11" s="83">
        <v>7711473.73</v>
      </c>
      <c r="AY11" s="83">
        <v>7772396.31</v>
      </c>
      <c r="AZ11" s="83">
        <v>7927046.53</v>
      </c>
      <c r="BA11" s="83">
        <v>7962581.17</v>
      </c>
      <c r="BB11" s="83">
        <v>7972555.65</v>
      </c>
      <c r="BC11" s="83">
        <v>7982255.65</v>
      </c>
      <c r="BD11" s="83">
        <v>7982255.65</v>
      </c>
      <c r="BE11" s="83">
        <v>7982255.65</v>
      </c>
      <c r="BF11" s="83">
        <v>7982255.65</v>
      </c>
      <c r="BG11" s="83">
        <v>7982255.65</v>
      </c>
      <c r="BH11" s="83">
        <v>7982255.65</v>
      </c>
      <c r="BI11" s="83">
        <v>7982255.65</v>
      </c>
      <c r="BJ11" s="83">
        <v>7982255.65</v>
      </c>
      <c r="BK11" s="83">
        <v>7982255.65</v>
      </c>
      <c r="BL11" s="83">
        <v>7982255.65</v>
      </c>
      <c r="BM11" s="83">
        <v>7982255.65</v>
      </c>
      <c r="BN11" s="83">
        <v>7982255.65</v>
      </c>
      <c r="BO11" s="83">
        <v>7982255.65</v>
      </c>
      <c r="BP11" s="83">
        <v>7982255.65</v>
      </c>
      <c r="BQ11" s="83">
        <v>7982255.65</v>
      </c>
      <c r="BR11" s="83">
        <v>7982255.65</v>
      </c>
      <c r="BS11" s="83">
        <v>7982255.65</v>
      </c>
      <c r="BT11" s="83">
        <v>7982255.65</v>
      </c>
      <c r="BU11" s="83">
        <v>7982255.65</v>
      </c>
      <c r="BV11" s="83">
        <v>7982255.65</v>
      </c>
      <c r="BW11" s="83">
        <v>7982255.65</v>
      </c>
      <c r="BX11" s="83">
        <v>7982255.65</v>
      </c>
      <c r="BY11" s="83">
        <v>7982255.65</v>
      </c>
      <c r="BZ11" s="83" t="s">
        <v>25</v>
      </c>
      <c r="CA11" s="83" t="s">
        <v>25</v>
      </c>
      <c r="CB11" s="83" t="s">
        <v>25</v>
      </c>
      <c r="CC11" s="83" t="s">
        <v>25</v>
      </c>
      <c r="CD11" s="83" t="s">
        <v>25</v>
      </c>
      <c r="CE11" s="83" t="s">
        <v>25</v>
      </c>
      <c r="CF11" s="83" t="s">
        <v>25</v>
      </c>
      <c r="CG11" s="83" t="s">
        <v>25</v>
      </c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ht="15" customHeight="1" outlineLevel="1" spans="2:105">
      <c r="B12" s="82">
        <v>201709</v>
      </c>
      <c r="C12" s="83">
        <v>3029780.41</v>
      </c>
      <c r="D12" s="83">
        <v>6924206.34</v>
      </c>
      <c r="E12" s="83">
        <v>8655368.73</v>
      </c>
      <c r="F12" s="83">
        <v>9306602.03</v>
      </c>
      <c r="G12" s="83">
        <v>9881868.54</v>
      </c>
      <c r="H12" s="83">
        <v>9945316.85</v>
      </c>
      <c r="I12" s="83">
        <v>10125046.74</v>
      </c>
      <c r="J12" s="83">
        <v>10128046.74</v>
      </c>
      <c r="K12" s="83">
        <v>10123657.11</v>
      </c>
      <c r="L12" s="83">
        <v>10130657.11</v>
      </c>
      <c r="M12" s="83">
        <v>10130657.11</v>
      </c>
      <c r="N12" s="83">
        <v>10130657.11</v>
      </c>
      <c r="O12" s="83">
        <v>10130657.11</v>
      </c>
      <c r="P12" s="83">
        <v>10130657.11</v>
      </c>
      <c r="Q12" s="83">
        <v>10130657.11</v>
      </c>
      <c r="R12" s="83">
        <v>10130657.11</v>
      </c>
      <c r="S12" s="83">
        <v>10130657.11</v>
      </c>
      <c r="T12" s="83">
        <v>10130657.11</v>
      </c>
      <c r="U12" s="83">
        <v>10130657.11</v>
      </c>
      <c r="V12" s="83">
        <v>10130657.11</v>
      </c>
      <c r="W12" s="83">
        <v>10130657.11</v>
      </c>
      <c r="X12" s="83">
        <v>10130657.11</v>
      </c>
      <c r="Y12" s="83">
        <v>10130657.11</v>
      </c>
      <c r="Z12" s="83">
        <v>10130657.11</v>
      </c>
      <c r="AA12" s="83">
        <v>10130657.11</v>
      </c>
      <c r="AB12" s="83">
        <v>10130657.11</v>
      </c>
      <c r="AC12" s="83">
        <v>10130657.11</v>
      </c>
      <c r="AD12" s="83">
        <v>10130657.11</v>
      </c>
      <c r="AE12" s="83">
        <v>10130657.11</v>
      </c>
      <c r="AF12" s="83">
        <v>10130657.11</v>
      </c>
      <c r="AG12" s="83" t="s">
        <v>25</v>
      </c>
      <c r="AH12" s="83" t="s">
        <v>25</v>
      </c>
      <c r="AI12" s="83" t="s">
        <v>25</v>
      </c>
      <c r="AJ12" s="83" t="s">
        <v>25</v>
      </c>
      <c r="AK12" s="83" t="s">
        <v>25</v>
      </c>
      <c r="AL12" s="83" t="s">
        <v>25</v>
      </c>
      <c r="AM12" s="83" t="s">
        <v>25</v>
      </c>
      <c r="AN12" s="83" t="s">
        <v>25</v>
      </c>
      <c r="AO12" s="83" t="s">
        <v>25</v>
      </c>
      <c r="AT12" s="82">
        <v>201709</v>
      </c>
      <c r="AU12" s="83">
        <v>3029780.41</v>
      </c>
      <c r="AV12" s="83">
        <v>6924206.34</v>
      </c>
      <c r="AW12" s="83">
        <v>8655368.73</v>
      </c>
      <c r="AX12" s="83">
        <v>9306602.03</v>
      </c>
      <c r="AY12" s="83">
        <v>9881868.54</v>
      </c>
      <c r="AZ12" s="83">
        <v>9945316.85</v>
      </c>
      <c r="BA12" s="83">
        <v>10125046.74</v>
      </c>
      <c r="BB12" s="83">
        <v>10128046.74</v>
      </c>
      <c r="BC12" s="83">
        <v>10123657.11</v>
      </c>
      <c r="BD12" s="83">
        <v>10130657.11</v>
      </c>
      <c r="BE12" s="83">
        <v>10130657.11</v>
      </c>
      <c r="BF12" s="83">
        <v>10130657.11</v>
      </c>
      <c r="BG12" s="83">
        <v>10130657.11</v>
      </c>
      <c r="BH12" s="83">
        <v>10130657.11</v>
      </c>
      <c r="BI12" s="83">
        <v>10130657.11</v>
      </c>
      <c r="BJ12" s="83">
        <v>10130657.11</v>
      </c>
      <c r="BK12" s="83">
        <v>10130657.11</v>
      </c>
      <c r="BL12" s="83">
        <v>10130657.11</v>
      </c>
      <c r="BM12" s="83">
        <v>10130657.11</v>
      </c>
      <c r="BN12" s="83">
        <v>10130657.11</v>
      </c>
      <c r="BO12" s="83">
        <v>10130657.11</v>
      </c>
      <c r="BP12" s="83">
        <v>10130657.11</v>
      </c>
      <c r="BQ12" s="83">
        <v>10130657.11</v>
      </c>
      <c r="BR12" s="83">
        <v>10130657.11</v>
      </c>
      <c r="BS12" s="83">
        <v>10130657.11</v>
      </c>
      <c r="BT12" s="83">
        <v>10130657.11</v>
      </c>
      <c r="BU12" s="83">
        <v>10130657.11</v>
      </c>
      <c r="BV12" s="83">
        <v>10130657.11</v>
      </c>
      <c r="BW12" s="83">
        <v>10130657.11</v>
      </c>
      <c r="BX12" s="83">
        <v>10130657.11</v>
      </c>
      <c r="BY12" s="83" t="s">
        <v>25</v>
      </c>
      <c r="BZ12" s="83" t="s">
        <v>25</v>
      </c>
      <c r="CA12" s="83" t="s">
        <v>25</v>
      </c>
      <c r="CB12" s="83" t="s">
        <v>25</v>
      </c>
      <c r="CC12" s="83" t="s">
        <v>25</v>
      </c>
      <c r="CD12" s="83" t="s">
        <v>25</v>
      </c>
      <c r="CE12" s="83" t="s">
        <v>25</v>
      </c>
      <c r="CF12" s="83" t="s">
        <v>25</v>
      </c>
      <c r="CG12" s="83" t="s">
        <v>25</v>
      </c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ht="15" customHeight="1" outlineLevel="1" spans="2:105">
      <c r="B13" s="82">
        <v>201712</v>
      </c>
      <c r="C13" s="83">
        <v>3784095.12</v>
      </c>
      <c r="D13" s="83">
        <v>8273280.36</v>
      </c>
      <c r="E13" s="83">
        <v>9705793.88</v>
      </c>
      <c r="F13" s="83">
        <v>10750083.5</v>
      </c>
      <c r="G13" s="83">
        <v>10878731.06</v>
      </c>
      <c r="H13" s="83">
        <v>11145779.84</v>
      </c>
      <c r="I13" s="83">
        <v>11358433.61</v>
      </c>
      <c r="J13" s="83">
        <v>11373366.13</v>
      </c>
      <c r="K13" s="83">
        <v>11373366.13</v>
      </c>
      <c r="L13" s="83">
        <v>11373366.13</v>
      </c>
      <c r="M13" s="83">
        <v>11373366.13</v>
      </c>
      <c r="N13" s="83">
        <v>11373366.13</v>
      </c>
      <c r="O13" s="83">
        <v>11373366.13</v>
      </c>
      <c r="P13" s="83">
        <v>11373366.13</v>
      </c>
      <c r="Q13" s="83">
        <v>11373366.13</v>
      </c>
      <c r="R13" s="83">
        <v>11373366.13</v>
      </c>
      <c r="S13" s="83">
        <v>11373366.13</v>
      </c>
      <c r="T13" s="83">
        <v>11373366.13</v>
      </c>
      <c r="U13" s="83">
        <v>11373366.13</v>
      </c>
      <c r="V13" s="83">
        <v>11373366.13</v>
      </c>
      <c r="W13" s="83">
        <v>11373366.13</v>
      </c>
      <c r="X13" s="83">
        <v>11373366.13</v>
      </c>
      <c r="Y13" s="83">
        <v>11373366.13</v>
      </c>
      <c r="Z13" s="83">
        <v>11373366.13</v>
      </c>
      <c r="AA13" s="83">
        <v>11373366.13</v>
      </c>
      <c r="AB13" s="83">
        <v>11373366.13</v>
      </c>
      <c r="AC13" s="83">
        <v>11373366.13</v>
      </c>
      <c r="AD13" s="83">
        <v>11373366.13</v>
      </c>
      <c r="AE13" s="83">
        <v>11373366.13</v>
      </c>
      <c r="AF13" s="83" t="s">
        <v>25</v>
      </c>
      <c r="AG13" s="83" t="s">
        <v>25</v>
      </c>
      <c r="AH13" s="83" t="s">
        <v>25</v>
      </c>
      <c r="AI13" s="83" t="s">
        <v>25</v>
      </c>
      <c r="AJ13" s="83" t="s">
        <v>25</v>
      </c>
      <c r="AK13" s="83" t="s">
        <v>25</v>
      </c>
      <c r="AL13" s="83" t="s">
        <v>25</v>
      </c>
      <c r="AM13" s="83" t="s">
        <v>25</v>
      </c>
      <c r="AN13" s="83" t="s">
        <v>25</v>
      </c>
      <c r="AO13" s="83" t="s">
        <v>25</v>
      </c>
      <c r="AT13" s="82">
        <v>201712</v>
      </c>
      <c r="AU13" s="83">
        <v>3784095.12</v>
      </c>
      <c r="AV13" s="83">
        <v>8273280.36</v>
      </c>
      <c r="AW13" s="83">
        <v>9705793.88</v>
      </c>
      <c r="AX13" s="83">
        <v>10750083.5</v>
      </c>
      <c r="AY13" s="83">
        <v>10878731.06</v>
      </c>
      <c r="AZ13" s="83">
        <v>11145779.84</v>
      </c>
      <c r="BA13" s="83">
        <v>11358433.61</v>
      </c>
      <c r="BB13" s="83">
        <v>11373366.13</v>
      </c>
      <c r="BC13" s="83">
        <v>11373366.13</v>
      </c>
      <c r="BD13" s="83">
        <v>11373366.13</v>
      </c>
      <c r="BE13" s="83">
        <v>11373366.13</v>
      </c>
      <c r="BF13" s="83">
        <v>11373366.13</v>
      </c>
      <c r="BG13" s="83">
        <v>11373366.13</v>
      </c>
      <c r="BH13" s="83">
        <v>11373366.13</v>
      </c>
      <c r="BI13" s="83">
        <v>11373366.13</v>
      </c>
      <c r="BJ13" s="83">
        <v>11373366.13</v>
      </c>
      <c r="BK13" s="83">
        <v>11373366.13</v>
      </c>
      <c r="BL13" s="83">
        <v>11373366.13</v>
      </c>
      <c r="BM13" s="83">
        <v>11373366.13</v>
      </c>
      <c r="BN13" s="83">
        <v>11373366.13</v>
      </c>
      <c r="BO13" s="83">
        <v>11373366.13</v>
      </c>
      <c r="BP13" s="83">
        <v>11373366.13</v>
      </c>
      <c r="BQ13" s="83">
        <v>11373366.13</v>
      </c>
      <c r="BR13" s="83">
        <v>11373366.13</v>
      </c>
      <c r="BS13" s="83">
        <v>11373366.13</v>
      </c>
      <c r="BT13" s="83">
        <v>11373366.13</v>
      </c>
      <c r="BU13" s="83">
        <v>11373366.13</v>
      </c>
      <c r="BV13" s="83">
        <v>11373366.13</v>
      </c>
      <c r="BW13" s="83">
        <v>11373366.13</v>
      </c>
      <c r="BX13" s="83" t="s">
        <v>25</v>
      </c>
      <c r="BY13" s="83" t="s">
        <v>25</v>
      </c>
      <c r="BZ13" s="83" t="s">
        <v>25</v>
      </c>
      <c r="CA13" s="83" t="s">
        <v>25</v>
      </c>
      <c r="CB13" s="83" t="s">
        <v>25</v>
      </c>
      <c r="CC13" s="83" t="s">
        <v>25</v>
      </c>
      <c r="CD13" s="83" t="s">
        <v>25</v>
      </c>
      <c r="CE13" s="83" t="s">
        <v>25</v>
      </c>
      <c r="CF13" s="83" t="s">
        <v>25</v>
      </c>
      <c r="CG13" s="83" t="s">
        <v>25</v>
      </c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ht="15" customHeight="1" outlineLevel="1" spans="2:105">
      <c r="B14" s="82">
        <v>201803</v>
      </c>
      <c r="C14" s="83">
        <v>1325616.18</v>
      </c>
      <c r="D14" s="83">
        <v>4015666.46</v>
      </c>
      <c r="E14" s="83">
        <v>5712490.96</v>
      </c>
      <c r="F14" s="83">
        <v>6258736.24</v>
      </c>
      <c r="G14" s="83">
        <v>6353781.73</v>
      </c>
      <c r="H14" s="83">
        <v>6490966.12</v>
      </c>
      <c r="I14" s="83">
        <v>6552279.28</v>
      </c>
      <c r="J14" s="83">
        <v>7090279.28</v>
      </c>
      <c r="K14" s="83">
        <v>7090279.28</v>
      </c>
      <c r="L14" s="83">
        <v>7163674.07</v>
      </c>
      <c r="M14" s="83">
        <v>7163674.07</v>
      </c>
      <c r="N14" s="83">
        <v>7163674.07</v>
      </c>
      <c r="O14" s="83">
        <v>7163674.07</v>
      </c>
      <c r="P14" s="83">
        <v>7163674.07</v>
      </c>
      <c r="Q14" s="83">
        <v>7163674.07</v>
      </c>
      <c r="R14" s="83">
        <v>7163674.07</v>
      </c>
      <c r="S14" s="83">
        <v>7163674.07</v>
      </c>
      <c r="T14" s="83">
        <v>7163674.07</v>
      </c>
      <c r="U14" s="83">
        <v>7163674.07</v>
      </c>
      <c r="V14" s="83">
        <v>7163674.07</v>
      </c>
      <c r="W14" s="83">
        <v>7163674.07</v>
      </c>
      <c r="X14" s="83">
        <v>7163674.07</v>
      </c>
      <c r="Y14" s="83">
        <v>7163674.07</v>
      </c>
      <c r="Z14" s="83">
        <v>7163674.07</v>
      </c>
      <c r="AA14" s="83">
        <v>7163674.07</v>
      </c>
      <c r="AB14" s="83">
        <v>7163674.07</v>
      </c>
      <c r="AC14" s="83">
        <v>7163674.07</v>
      </c>
      <c r="AD14" s="83">
        <v>7163674.07</v>
      </c>
      <c r="AE14" s="83" t="s">
        <v>25</v>
      </c>
      <c r="AF14" s="83" t="s">
        <v>25</v>
      </c>
      <c r="AG14" s="83" t="s">
        <v>25</v>
      </c>
      <c r="AH14" s="83" t="s">
        <v>25</v>
      </c>
      <c r="AI14" s="83" t="s">
        <v>25</v>
      </c>
      <c r="AJ14" s="83" t="s">
        <v>25</v>
      </c>
      <c r="AK14" s="83" t="s">
        <v>25</v>
      </c>
      <c r="AL14" s="83" t="s">
        <v>25</v>
      </c>
      <c r="AM14" s="83" t="s">
        <v>25</v>
      </c>
      <c r="AN14" s="83" t="s">
        <v>25</v>
      </c>
      <c r="AO14" s="83" t="s">
        <v>25</v>
      </c>
      <c r="AT14" s="82">
        <v>201803</v>
      </c>
      <c r="AU14" s="83">
        <v>1325616.18</v>
      </c>
      <c r="AV14" s="83">
        <v>4015666.46</v>
      </c>
      <c r="AW14" s="83">
        <v>5712490.96</v>
      </c>
      <c r="AX14" s="83">
        <v>6258736.24</v>
      </c>
      <c r="AY14" s="83">
        <v>6353781.73</v>
      </c>
      <c r="AZ14" s="83">
        <v>6490966.12</v>
      </c>
      <c r="BA14" s="83">
        <v>6552279.28</v>
      </c>
      <c r="BB14" s="83">
        <v>7090279.28</v>
      </c>
      <c r="BC14" s="83">
        <v>7090279.28</v>
      </c>
      <c r="BD14" s="83">
        <v>7163674.07</v>
      </c>
      <c r="BE14" s="83">
        <v>7163674.07</v>
      </c>
      <c r="BF14" s="83">
        <v>7163674.07</v>
      </c>
      <c r="BG14" s="83">
        <v>7163674.07</v>
      </c>
      <c r="BH14" s="83">
        <v>7163674.07</v>
      </c>
      <c r="BI14" s="83">
        <v>7163674.07</v>
      </c>
      <c r="BJ14" s="83">
        <v>7163674.07</v>
      </c>
      <c r="BK14" s="83">
        <v>7163674.07</v>
      </c>
      <c r="BL14" s="83">
        <v>7163674.07</v>
      </c>
      <c r="BM14" s="83">
        <v>7163674.07</v>
      </c>
      <c r="BN14" s="83">
        <v>7163674.07</v>
      </c>
      <c r="BO14" s="83">
        <v>7163674.07</v>
      </c>
      <c r="BP14" s="83">
        <v>7163674.07</v>
      </c>
      <c r="BQ14" s="83">
        <v>7163674.07</v>
      </c>
      <c r="BR14" s="83">
        <v>7163674.07</v>
      </c>
      <c r="BS14" s="83">
        <v>7163674.07</v>
      </c>
      <c r="BT14" s="83">
        <v>7163674.07</v>
      </c>
      <c r="BU14" s="83">
        <v>7163674.07</v>
      </c>
      <c r="BV14" s="83">
        <v>7163674.07</v>
      </c>
      <c r="BW14" s="83" t="s">
        <v>25</v>
      </c>
      <c r="BX14" s="83" t="s">
        <v>25</v>
      </c>
      <c r="BY14" s="83" t="s">
        <v>25</v>
      </c>
      <c r="BZ14" s="83" t="s">
        <v>25</v>
      </c>
      <c r="CA14" s="83" t="s">
        <v>25</v>
      </c>
      <c r="CB14" s="83" t="s">
        <v>25</v>
      </c>
      <c r="CC14" s="83" t="s">
        <v>25</v>
      </c>
      <c r="CD14" s="83" t="s">
        <v>25</v>
      </c>
      <c r="CE14" s="83" t="s">
        <v>25</v>
      </c>
      <c r="CF14" s="83" t="s">
        <v>25</v>
      </c>
      <c r="CG14" s="83" t="s">
        <v>25</v>
      </c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ht="15" customHeight="1" outlineLevel="1" spans="2:105">
      <c r="B15" s="82">
        <v>201806</v>
      </c>
      <c r="C15" s="83">
        <v>1031650.97</v>
      </c>
      <c r="D15" s="83">
        <v>4493989.7</v>
      </c>
      <c r="E15" s="83">
        <v>6242559.83</v>
      </c>
      <c r="F15" s="83">
        <v>6941704.71</v>
      </c>
      <c r="G15" s="83">
        <v>7515114.97</v>
      </c>
      <c r="H15" s="83">
        <v>7863770.34</v>
      </c>
      <c r="I15" s="83">
        <v>7906032.64</v>
      </c>
      <c r="J15" s="83">
        <v>7951348.58</v>
      </c>
      <c r="K15" s="83">
        <v>8015348.58</v>
      </c>
      <c r="L15" s="83">
        <v>8027698.57</v>
      </c>
      <c r="M15" s="83">
        <v>8027698.57</v>
      </c>
      <c r="N15" s="83">
        <v>8027698.57</v>
      </c>
      <c r="O15" s="83">
        <v>8027698.57</v>
      </c>
      <c r="P15" s="83">
        <v>8027698.57</v>
      </c>
      <c r="Q15" s="83">
        <v>8027698.57</v>
      </c>
      <c r="R15" s="83">
        <v>8027698.57</v>
      </c>
      <c r="S15" s="83">
        <v>8027698.57</v>
      </c>
      <c r="T15" s="83">
        <v>8027698.57</v>
      </c>
      <c r="U15" s="83">
        <v>8027698.57</v>
      </c>
      <c r="V15" s="83">
        <v>8027698.57</v>
      </c>
      <c r="W15" s="83">
        <v>8027698.57</v>
      </c>
      <c r="X15" s="83">
        <v>8027698.57</v>
      </c>
      <c r="Y15" s="83">
        <v>8027698.57</v>
      </c>
      <c r="Z15" s="83">
        <v>8027698.57</v>
      </c>
      <c r="AA15" s="83">
        <v>8050898.57</v>
      </c>
      <c r="AB15" s="83">
        <v>8050898.57</v>
      </c>
      <c r="AC15" s="83">
        <v>8050898.57</v>
      </c>
      <c r="AD15" s="83" t="s">
        <v>25</v>
      </c>
      <c r="AE15" s="83" t="s">
        <v>25</v>
      </c>
      <c r="AF15" s="83" t="s">
        <v>25</v>
      </c>
      <c r="AG15" s="83" t="s">
        <v>25</v>
      </c>
      <c r="AH15" s="83" t="s">
        <v>25</v>
      </c>
      <c r="AI15" s="83" t="s">
        <v>25</v>
      </c>
      <c r="AJ15" s="83" t="s">
        <v>25</v>
      </c>
      <c r="AK15" s="83" t="s">
        <v>25</v>
      </c>
      <c r="AL15" s="83" t="s">
        <v>25</v>
      </c>
      <c r="AM15" s="83" t="s">
        <v>25</v>
      </c>
      <c r="AN15" s="83" t="s">
        <v>25</v>
      </c>
      <c r="AO15" s="83" t="s">
        <v>25</v>
      </c>
      <c r="AT15" s="82">
        <v>201806</v>
      </c>
      <c r="AU15" s="83">
        <v>1031650.97</v>
      </c>
      <c r="AV15" s="83">
        <v>4493989.7</v>
      </c>
      <c r="AW15" s="83">
        <v>6242559.83</v>
      </c>
      <c r="AX15" s="83">
        <v>6941704.71</v>
      </c>
      <c r="AY15" s="83">
        <v>7515114.97</v>
      </c>
      <c r="AZ15" s="83">
        <v>7863770.34</v>
      </c>
      <c r="BA15" s="83">
        <v>7906032.64</v>
      </c>
      <c r="BB15" s="83">
        <v>7951348.58</v>
      </c>
      <c r="BC15" s="83">
        <v>8015348.58</v>
      </c>
      <c r="BD15" s="83">
        <v>8027698.57</v>
      </c>
      <c r="BE15" s="83">
        <v>8027698.57</v>
      </c>
      <c r="BF15" s="83">
        <v>8027698.57</v>
      </c>
      <c r="BG15" s="83">
        <v>8027698.57</v>
      </c>
      <c r="BH15" s="83">
        <v>8027698.57</v>
      </c>
      <c r="BI15" s="83">
        <v>8027698.57</v>
      </c>
      <c r="BJ15" s="83">
        <v>8027698.57</v>
      </c>
      <c r="BK15" s="83">
        <v>8027698.57</v>
      </c>
      <c r="BL15" s="83">
        <v>8027698.57</v>
      </c>
      <c r="BM15" s="83">
        <v>8027698.57</v>
      </c>
      <c r="BN15" s="83">
        <v>8027698.57</v>
      </c>
      <c r="BO15" s="83">
        <v>8027698.57</v>
      </c>
      <c r="BP15" s="83">
        <v>8027698.57</v>
      </c>
      <c r="BQ15" s="83">
        <v>8027698.57</v>
      </c>
      <c r="BR15" s="83">
        <v>8027698.57</v>
      </c>
      <c r="BS15" s="83">
        <v>8050898.57</v>
      </c>
      <c r="BT15" s="83">
        <v>8050898.57</v>
      </c>
      <c r="BU15" s="83">
        <v>8050898.57</v>
      </c>
      <c r="BV15" s="83" t="s">
        <v>25</v>
      </c>
      <c r="BW15" s="83" t="s">
        <v>25</v>
      </c>
      <c r="BX15" s="83" t="s">
        <v>25</v>
      </c>
      <c r="BY15" s="83" t="s">
        <v>25</v>
      </c>
      <c r="BZ15" s="83" t="s">
        <v>25</v>
      </c>
      <c r="CA15" s="83" t="s">
        <v>25</v>
      </c>
      <c r="CB15" s="83" t="s">
        <v>25</v>
      </c>
      <c r="CC15" s="83" t="s">
        <v>25</v>
      </c>
      <c r="CD15" s="83" t="s">
        <v>25</v>
      </c>
      <c r="CE15" s="83" t="s">
        <v>25</v>
      </c>
      <c r="CF15" s="83" t="s">
        <v>25</v>
      </c>
      <c r="CG15" s="83" t="s">
        <v>25</v>
      </c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ht="15" customHeight="1" outlineLevel="1" spans="2:105">
      <c r="B16" s="82">
        <v>201809</v>
      </c>
      <c r="C16" s="83">
        <v>2628676.12</v>
      </c>
      <c r="D16" s="83">
        <v>5317188.75</v>
      </c>
      <c r="E16" s="83">
        <v>6250899.78</v>
      </c>
      <c r="F16" s="83">
        <v>6670456.61</v>
      </c>
      <c r="G16" s="83">
        <v>6754681.95</v>
      </c>
      <c r="H16" s="83">
        <v>6846200.65</v>
      </c>
      <c r="I16" s="83">
        <v>6846200.65</v>
      </c>
      <c r="J16" s="83">
        <v>6909020.6</v>
      </c>
      <c r="K16" s="83">
        <v>6910915.15</v>
      </c>
      <c r="L16" s="83">
        <v>6910915.15</v>
      </c>
      <c r="M16" s="83">
        <v>6910915.15</v>
      </c>
      <c r="N16" s="83">
        <v>6910915.15</v>
      </c>
      <c r="O16" s="83">
        <v>6910915.15</v>
      </c>
      <c r="P16" s="83">
        <v>6910915.15</v>
      </c>
      <c r="Q16" s="83">
        <v>6910915.15</v>
      </c>
      <c r="R16" s="83">
        <v>6910915.15</v>
      </c>
      <c r="S16" s="83">
        <v>6910915.15</v>
      </c>
      <c r="T16" s="83">
        <v>6910915.15</v>
      </c>
      <c r="U16" s="83">
        <v>6910915.15</v>
      </c>
      <c r="V16" s="83">
        <v>6910915.15</v>
      </c>
      <c r="W16" s="83">
        <v>6910915.15</v>
      </c>
      <c r="X16" s="83">
        <v>6910915.15</v>
      </c>
      <c r="Y16" s="83">
        <v>6910915.15</v>
      </c>
      <c r="Z16" s="83">
        <v>6910915.15</v>
      </c>
      <c r="AA16" s="83">
        <v>6910915.15</v>
      </c>
      <c r="AB16" s="83">
        <v>6910915.15</v>
      </c>
      <c r="AC16" s="83" t="s">
        <v>25</v>
      </c>
      <c r="AD16" s="83" t="s">
        <v>25</v>
      </c>
      <c r="AE16" s="83" t="s">
        <v>25</v>
      </c>
      <c r="AF16" s="83" t="s">
        <v>25</v>
      </c>
      <c r="AG16" s="83" t="s">
        <v>25</v>
      </c>
      <c r="AH16" s="83" t="s">
        <v>25</v>
      </c>
      <c r="AI16" s="83" t="s">
        <v>25</v>
      </c>
      <c r="AJ16" s="83" t="s">
        <v>25</v>
      </c>
      <c r="AK16" s="83" t="s">
        <v>25</v>
      </c>
      <c r="AL16" s="83" t="s">
        <v>25</v>
      </c>
      <c r="AM16" s="83" t="s">
        <v>25</v>
      </c>
      <c r="AN16" s="83" t="s">
        <v>25</v>
      </c>
      <c r="AO16" s="83" t="s">
        <v>25</v>
      </c>
      <c r="AT16" s="82">
        <v>201809</v>
      </c>
      <c r="AU16" s="83">
        <v>2628676.12</v>
      </c>
      <c r="AV16" s="83">
        <v>5317188.75</v>
      </c>
      <c r="AW16" s="83">
        <v>6250899.78</v>
      </c>
      <c r="AX16" s="83">
        <v>6670456.61</v>
      </c>
      <c r="AY16" s="83">
        <v>6754681.95</v>
      </c>
      <c r="AZ16" s="83">
        <v>6846200.65</v>
      </c>
      <c r="BA16" s="83">
        <v>6846200.65</v>
      </c>
      <c r="BB16" s="83">
        <v>6909020.6</v>
      </c>
      <c r="BC16" s="83">
        <v>6910915.15</v>
      </c>
      <c r="BD16" s="83">
        <v>6910915.15</v>
      </c>
      <c r="BE16" s="83">
        <v>6910915.15</v>
      </c>
      <c r="BF16" s="83">
        <v>6910915.15</v>
      </c>
      <c r="BG16" s="83">
        <v>6910915.15</v>
      </c>
      <c r="BH16" s="83">
        <v>6910915.15</v>
      </c>
      <c r="BI16" s="83">
        <v>6910915.15</v>
      </c>
      <c r="BJ16" s="83">
        <v>6910915.15</v>
      </c>
      <c r="BK16" s="83">
        <v>6910915.15</v>
      </c>
      <c r="BL16" s="83">
        <v>6910915.15</v>
      </c>
      <c r="BM16" s="83">
        <v>6910915.15</v>
      </c>
      <c r="BN16" s="83">
        <v>6910915.15</v>
      </c>
      <c r="BO16" s="83">
        <v>6910915.15</v>
      </c>
      <c r="BP16" s="83">
        <v>6910915.15</v>
      </c>
      <c r="BQ16" s="83">
        <v>6910915.15</v>
      </c>
      <c r="BR16" s="83">
        <v>6910915.15</v>
      </c>
      <c r="BS16" s="83">
        <v>6910915.15</v>
      </c>
      <c r="BT16" s="83">
        <v>6910915.15</v>
      </c>
      <c r="BU16" s="83" t="s">
        <v>25</v>
      </c>
      <c r="BV16" s="83" t="s">
        <v>25</v>
      </c>
      <c r="BW16" s="83" t="s">
        <v>25</v>
      </c>
      <c r="BX16" s="83" t="s">
        <v>25</v>
      </c>
      <c r="BY16" s="83" t="s">
        <v>25</v>
      </c>
      <c r="BZ16" s="83" t="s">
        <v>25</v>
      </c>
      <c r="CA16" s="83" t="s">
        <v>25</v>
      </c>
      <c r="CB16" s="83" t="s">
        <v>25</v>
      </c>
      <c r="CC16" s="83" t="s">
        <v>25</v>
      </c>
      <c r="CD16" s="83" t="s">
        <v>25</v>
      </c>
      <c r="CE16" s="83" t="s">
        <v>25</v>
      </c>
      <c r="CF16" s="83" t="s">
        <v>25</v>
      </c>
      <c r="CG16" s="83" t="s">
        <v>25</v>
      </c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ht="15" customHeight="1" outlineLevel="1" spans="2:105">
      <c r="B17" s="82">
        <v>201812</v>
      </c>
      <c r="C17" s="83">
        <v>1825972.3</v>
      </c>
      <c r="D17" s="83">
        <v>4884802.98</v>
      </c>
      <c r="E17" s="83">
        <v>5686279.76</v>
      </c>
      <c r="F17" s="83">
        <v>6231038</v>
      </c>
      <c r="G17" s="83">
        <v>6290730.4</v>
      </c>
      <c r="H17" s="83">
        <v>6327128.81</v>
      </c>
      <c r="I17" s="83">
        <v>6399972.95</v>
      </c>
      <c r="J17" s="83">
        <v>6472472.95</v>
      </c>
      <c r="K17" s="83">
        <v>6502879.16</v>
      </c>
      <c r="L17" s="83">
        <v>6502879.16</v>
      </c>
      <c r="M17" s="83">
        <v>6502879.16</v>
      </c>
      <c r="N17" s="83">
        <v>6502879.16</v>
      </c>
      <c r="O17" s="83">
        <v>6522879.16</v>
      </c>
      <c r="P17" s="83">
        <v>6522879.16</v>
      </c>
      <c r="Q17" s="83">
        <v>6522879.16</v>
      </c>
      <c r="R17" s="83">
        <v>6522879.16</v>
      </c>
      <c r="S17" s="83">
        <v>6522879.16</v>
      </c>
      <c r="T17" s="83">
        <v>6522879.16</v>
      </c>
      <c r="U17" s="83">
        <v>6522879.16</v>
      </c>
      <c r="V17" s="83">
        <v>6522879.16</v>
      </c>
      <c r="W17" s="83">
        <v>6522879.16</v>
      </c>
      <c r="X17" s="83">
        <v>6522879.16</v>
      </c>
      <c r="Y17" s="83">
        <v>6522879.16</v>
      </c>
      <c r="Z17" s="83">
        <v>6522879.16</v>
      </c>
      <c r="AA17" s="83">
        <v>6522879.16</v>
      </c>
      <c r="AB17" s="83" t="s">
        <v>25</v>
      </c>
      <c r="AC17" s="83" t="s">
        <v>25</v>
      </c>
      <c r="AD17" s="83" t="s">
        <v>25</v>
      </c>
      <c r="AE17" s="83" t="s">
        <v>25</v>
      </c>
      <c r="AF17" s="83" t="s">
        <v>25</v>
      </c>
      <c r="AG17" s="83" t="s">
        <v>25</v>
      </c>
      <c r="AH17" s="83" t="s">
        <v>25</v>
      </c>
      <c r="AI17" s="83" t="s">
        <v>25</v>
      </c>
      <c r="AJ17" s="83" t="s">
        <v>25</v>
      </c>
      <c r="AK17" s="83" t="s">
        <v>25</v>
      </c>
      <c r="AL17" s="83" t="s">
        <v>25</v>
      </c>
      <c r="AM17" s="83" t="s">
        <v>25</v>
      </c>
      <c r="AN17" s="83" t="s">
        <v>25</v>
      </c>
      <c r="AO17" s="83" t="s">
        <v>25</v>
      </c>
      <c r="AT17" s="82">
        <v>201812</v>
      </c>
      <c r="AU17" s="83">
        <v>1825972.3</v>
      </c>
      <c r="AV17" s="83">
        <v>4884802.98</v>
      </c>
      <c r="AW17" s="83">
        <v>5686279.76</v>
      </c>
      <c r="AX17" s="83">
        <v>6231038</v>
      </c>
      <c r="AY17" s="83">
        <v>6290730.4</v>
      </c>
      <c r="AZ17" s="83">
        <v>6327128.81</v>
      </c>
      <c r="BA17" s="83">
        <v>6399972.95</v>
      </c>
      <c r="BB17" s="83">
        <v>6472472.95</v>
      </c>
      <c r="BC17" s="83">
        <v>6502879.16</v>
      </c>
      <c r="BD17" s="83">
        <v>6502879.16</v>
      </c>
      <c r="BE17" s="83">
        <v>6502879.16</v>
      </c>
      <c r="BF17" s="83">
        <v>6502879.16</v>
      </c>
      <c r="BG17" s="83">
        <v>6522879.16</v>
      </c>
      <c r="BH17" s="83">
        <v>6522879.16</v>
      </c>
      <c r="BI17" s="83">
        <v>6522879.16</v>
      </c>
      <c r="BJ17" s="83">
        <v>6522879.16</v>
      </c>
      <c r="BK17" s="83">
        <v>6522879.16</v>
      </c>
      <c r="BL17" s="83">
        <v>6522879.16</v>
      </c>
      <c r="BM17" s="83">
        <v>6522879.16</v>
      </c>
      <c r="BN17" s="83">
        <v>6522879.16</v>
      </c>
      <c r="BO17" s="83">
        <v>6522879.16</v>
      </c>
      <c r="BP17" s="83">
        <v>6522879.16</v>
      </c>
      <c r="BQ17" s="83">
        <v>6522879.16</v>
      </c>
      <c r="BR17" s="83">
        <v>6522879.16</v>
      </c>
      <c r="BS17" s="83">
        <v>6522879.16</v>
      </c>
      <c r="BT17" s="83" t="s">
        <v>25</v>
      </c>
      <c r="BU17" s="83" t="s">
        <v>25</v>
      </c>
      <c r="BV17" s="83" t="s">
        <v>25</v>
      </c>
      <c r="BW17" s="83" t="s">
        <v>25</v>
      </c>
      <c r="BX17" s="83" t="s">
        <v>25</v>
      </c>
      <c r="BY17" s="83" t="s">
        <v>25</v>
      </c>
      <c r="BZ17" s="83" t="s">
        <v>25</v>
      </c>
      <c r="CA17" s="83" t="s">
        <v>25</v>
      </c>
      <c r="CB17" s="83" t="s">
        <v>25</v>
      </c>
      <c r="CC17" s="83" t="s">
        <v>25</v>
      </c>
      <c r="CD17" s="83" t="s">
        <v>25</v>
      </c>
      <c r="CE17" s="83" t="s">
        <v>25</v>
      </c>
      <c r="CF17" s="83" t="s">
        <v>25</v>
      </c>
      <c r="CG17" s="83" t="s">
        <v>25</v>
      </c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ht="15" customHeight="1" outlineLevel="1" spans="2:105">
      <c r="B18" s="82">
        <v>201903</v>
      </c>
      <c r="C18" s="83">
        <v>1645795.99</v>
      </c>
      <c r="D18" s="83">
        <v>3655560.51</v>
      </c>
      <c r="E18" s="83">
        <v>4653148.46</v>
      </c>
      <c r="F18" s="83">
        <v>5121702.9</v>
      </c>
      <c r="G18" s="83">
        <v>5236059.12</v>
      </c>
      <c r="H18" s="83">
        <v>5395850.13</v>
      </c>
      <c r="I18" s="83">
        <v>5561841</v>
      </c>
      <c r="J18" s="83">
        <v>5572341</v>
      </c>
      <c r="K18" s="83">
        <v>5543341</v>
      </c>
      <c r="L18" s="83">
        <v>5543341</v>
      </c>
      <c r="M18" s="83">
        <v>5543341</v>
      </c>
      <c r="N18" s="83">
        <v>5543341</v>
      </c>
      <c r="O18" s="83">
        <v>5543341</v>
      </c>
      <c r="P18" s="83">
        <v>5543341</v>
      </c>
      <c r="Q18" s="83">
        <v>5543341</v>
      </c>
      <c r="R18" s="83">
        <v>5543341</v>
      </c>
      <c r="S18" s="83">
        <v>5543341</v>
      </c>
      <c r="T18" s="83">
        <v>5543341</v>
      </c>
      <c r="U18" s="83">
        <v>5543341</v>
      </c>
      <c r="V18" s="83">
        <v>5543341</v>
      </c>
      <c r="W18" s="83">
        <v>5543341</v>
      </c>
      <c r="X18" s="83">
        <v>5543341</v>
      </c>
      <c r="Y18" s="83">
        <v>5543341</v>
      </c>
      <c r="Z18" s="83">
        <v>5543341</v>
      </c>
      <c r="AA18" s="83" t="s">
        <v>25</v>
      </c>
      <c r="AB18" s="83" t="s">
        <v>25</v>
      </c>
      <c r="AC18" s="83" t="s">
        <v>25</v>
      </c>
      <c r="AD18" s="83" t="s">
        <v>25</v>
      </c>
      <c r="AE18" s="83" t="s">
        <v>25</v>
      </c>
      <c r="AF18" s="83" t="s">
        <v>25</v>
      </c>
      <c r="AG18" s="83" t="s">
        <v>25</v>
      </c>
      <c r="AH18" s="83" t="s">
        <v>25</v>
      </c>
      <c r="AI18" s="83" t="s">
        <v>25</v>
      </c>
      <c r="AJ18" s="83" t="s">
        <v>25</v>
      </c>
      <c r="AK18" s="83" t="s">
        <v>25</v>
      </c>
      <c r="AL18" s="83" t="s">
        <v>25</v>
      </c>
      <c r="AM18" s="83" t="s">
        <v>25</v>
      </c>
      <c r="AN18" s="83" t="s">
        <v>25</v>
      </c>
      <c r="AO18" s="83" t="s">
        <v>25</v>
      </c>
      <c r="AT18" s="82">
        <v>201903</v>
      </c>
      <c r="AU18" s="83">
        <v>1645795.99</v>
      </c>
      <c r="AV18" s="83">
        <v>3655560.51</v>
      </c>
      <c r="AW18" s="83">
        <v>4653148.46</v>
      </c>
      <c r="AX18" s="83">
        <v>5121702.9</v>
      </c>
      <c r="AY18" s="83">
        <v>5236059.12</v>
      </c>
      <c r="AZ18" s="83">
        <v>5395850.13</v>
      </c>
      <c r="BA18" s="83">
        <v>5561841</v>
      </c>
      <c r="BB18" s="83">
        <v>5572341</v>
      </c>
      <c r="BC18" s="83">
        <v>5543341</v>
      </c>
      <c r="BD18" s="83">
        <v>5543341</v>
      </c>
      <c r="BE18" s="83">
        <v>5543341</v>
      </c>
      <c r="BF18" s="83">
        <v>5543341</v>
      </c>
      <c r="BG18" s="83">
        <v>5543341</v>
      </c>
      <c r="BH18" s="83">
        <v>5543341</v>
      </c>
      <c r="BI18" s="83">
        <v>5543341</v>
      </c>
      <c r="BJ18" s="83">
        <v>5543341</v>
      </c>
      <c r="BK18" s="83">
        <v>5543341</v>
      </c>
      <c r="BL18" s="83">
        <v>5543341</v>
      </c>
      <c r="BM18" s="83">
        <v>5543341</v>
      </c>
      <c r="BN18" s="83">
        <v>5543341</v>
      </c>
      <c r="BO18" s="83">
        <v>5543341</v>
      </c>
      <c r="BP18" s="83">
        <v>5543341</v>
      </c>
      <c r="BQ18" s="83">
        <v>5543341</v>
      </c>
      <c r="BR18" s="83">
        <v>5543341</v>
      </c>
      <c r="BS18" s="83" t="s">
        <v>25</v>
      </c>
      <c r="BT18" s="83" t="s">
        <v>25</v>
      </c>
      <c r="BU18" s="83" t="s">
        <v>25</v>
      </c>
      <c r="BV18" s="83" t="s">
        <v>25</v>
      </c>
      <c r="BW18" s="83" t="s">
        <v>25</v>
      </c>
      <c r="BX18" s="83" t="s">
        <v>25</v>
      </c>
      <c r="BY18" s="83" t="s">
        <v>25</v>
      </c>
      <c r="BZ18" s="83" t="s">
        <v>25</v>
      </c>
      <c r="CA18" s="83" t="s">
        <v>25</v>
      </c>
      <c r="CB18" s="83" t="s">
        <v>25</v>
      </c>
      <c r="CC18" s="83" t="s">
        <v>25</v>
      </c>
      <c r="CD18" s="83" t="s">
        <v>25</v>
      </c>
      <c r="CE18" s="83" t="s">
        <v>25</v>
      </c>
      <c r="CF18" s="83" t="s">
        <v>25</v>
      </c>
      <c r="CG18" s="83" t="s">
        <v>25</v>
      </c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ht="15" customHeight="1" outlineLevel="1" spans="2:105">
      <c r="B19" s="82">
        <v>201906</v>
      </c>
      <c r="C19" s="83">
        <v>1012493.54</v>
      </c>
      <c r="D19" s="83">
        <v>3149384.49</v>
      </c>
      <c r="E19" s="83">
        <v>3884684.88</v>
      </c>
      <c r="F19" s="83">
        <v>4141213.13</v>
      </c>
      <c r="G19" s="83">
        <v>4394356.37</v>
      </c>
      <c r="H19" s="83">
        <v>4614411.7</v>
      </c>
      <c r="I19" s="83">
        <v>4703221.89</v>
      </c>
      <c r="J19" s="83">
        <v>4814041.46</v>
      </c>
      <c r="K19" s="83">
        <v>4831710.46</v>
      </c>
      <c r="L19" s="83">
        <v>4836710.46</v>
      </c>
      <c r="M19" s="83">
        <v>4838710.46</v>
      </c>
      <c r="N19" s="83">
        <v>4838710.46</v>
      </c>
      <c r="O19" s="83">
        <v>4838710.46</v>
      </c>
      <c r="P19" s="83">
        <v>4838710.46</v>
      </c>
      <c r="Q19" s="83">
        <v>4838710.46</v>
      </c>
      <c r="R19" s="83">
        <v>4838710.46</v>
      </c>
      <c r="S19" s="83">
        <v>4838710.46</v>
      </c>
      <c r="T19" s="83">
        <v>4838710.46</v>
      </c>
      <c r="U19" s="83">
        <v>4838710.46</v>
      </c>
      <c r="V19" s="83">
        <v>4838710.46</v>
      </c>
      <c r="W19" s="83">
        <v>4838710.46</v>
      </c>
      <c r="X19" s="83">
        <v>4838710.46</v>
      </c>
      <c r="Y19" s="83">
        <v>4838710.46</v>
      </c>
      <c r="Z19" s="83" t="s">
        <v>25</v>
      </c>
      <c r="AA19" s="83" t="s">
        <v>25</v>
      </c>
      <c r="AB19" s="83" t="s">
        <v>25</v>
      </c>
      <c r="AC19" s="83" t="s">
        <v>25</v>
      </c>
      <c r="AD19" s="83" t="s">
        <v>25</v>
      </c>
      <c r="AE19" s="83" t="s">
        <v>25</v>
      </c>
      <c r="AF19" s="83" t="s">
        <v>25</v>
      </c>
      <c r="AG19" s="83" t="s">
        <v>25</v>
      </c>
      <c r="AH19" s="83" t="s">
        <v>25</v>
      </c>
      <c r="AI19" s="83" t="s">
        <v>25</v>
      </c>
      <c r="AJ19" s="83" t="s">
        <v>25</v>
      </c>
      <c r="AK19" s="83" t="s">
        <v>25</v>
      </c>
      <c r="AL19" s="83" t="s">
        <v>25</v>
      </c>
      <c r="AM19" s="83" t="s">
        <v>25</v>
      </c>
      <c r="AN19" s="83" t="s">
        <v>25</v>
      </c>
      <c r="AO19" s="83" t="s">
        <v>25</v>
      </c>
      <c r="AT19" s="82">
        <v>201906</v>
      </c>
      <c r="AU19" s="83">
        <v>1012493.54</v>
      </c>
      <c r="AV19" s="83">
        <v>3149384.49</v>
      </c>
      <c r="AW19" s="83">
        <v>3884684.88</v>
      </c>
      <c r="AX19" s="83">
        <v>4141213.13</v>
      </c>
      <c r="AY19" s="83">
        <v>4457435.01</v>
      </c>
      <c r="AZ19" s="83">
        <v>4677490.34</v>
      </c>
      <c r="BA19" s="83">
        <v>4766300.53</v>
      </c>
      <c r="BB19" s="83">
        <v>4877120.1</v>
      </c>
      <c r="BC19" s="83">
        <v>4894789.1</v>
      </c>
      <c r="BD19" s="83">
        <v>4899789.1</v>
      </c>
      <c r="BE19" s="83">
        <v>4901789.1</v>
      </c>
      <c r="BF19" s="83">
        <v>4901789.1</v>
      </c>
      <c r="BG19" s="83">
        <v>4901789.1</v>
      </c>
      <c r="BH19" s="83">
        <v>4901789.1</v>
      </c>
      <c r="BI19" s="83">
        <v>4901789.1</v>
      </c>
      <c r="BJ19" s="83">
        <v>4901789.1</v>
      </c>
      <c r="BK19" s="83">
        <v>4901789.1</v>
      </c>
      <c r="BL19" s="83">
        <v>4901789.1</v>
      </c>
      <c r="BM19" s="83">
        <v>4901789.1</v>
      </c>
      <c r="BN19" s="83">
        <v>4901789.1</v>
      </c>
      <c r="BO19" s="83">
        <v>4901789.1</v>
      </c>
      <c r="BP19" s="83">
        <v>4901789.1</v>
      </c>
      <c r="BQ19" s="83">
        <v>4901789.1</v>
      </c>
      <c r="BR19" s="83" t="s">
        <v>25</v>
      </c>
      <c r="BS19" s="83" t="s">
        <v>25</v>
      </c>
      <c r="BT19" s="83" t="s">
        <v>25</v>
      </c>
      <c r="BU19" s="83" t="s">
        <v>25</v>
      </c>
      <c r="BV19" s="83" t="s">
        <v>25</v>
      </c>
      <c r="BW19" s="83" t="s">
        <v>25</v>
      </c>
      <c r="BX19" s="83" t="s">
        <v>25</v>
      </c>
      <c r="BY19" s="83" t="s">
        <v>25</v>
      </c>
      <c r="BZ19" s="83" t="s">
        <v>25</v>
      </c>
      <c r="CA19" s="83" t="s">
        <v>25</v>
      </c>
      <c r="CB19" s="83" t="s">
        <v>25</v>
      </c>
      <c r="CC19" s="83" t="s">
        <v>25</v>
      </c>
      <c r="CD19" s="83" t="s">
        <v>25</v>
      </c>
      <c r="CE19" s="83" t="s">
        <v>25</v>
      </c>
      <c r="CF19" s="83" t="s">
        <v>25</v>
      </c>
      <c r="CG19" s="83" t="s">
        <v>25</v>
      </c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ht="15" customHeight="1" outlineLevel="1" spans="2:105">
      <c r="B20" s="82">
        <v>201909</v>
      </c>
      <c r="C20" s="83">
        <v>2106225.82</v>
      </c>
      <c r="D20" s="83">
        <v>4279167.81</v>
      </c>
      <c r="E20" s="83">
        <v>4672045.06</v>
      </c>
      <c r="F20" s="83">
        <v>4893124.43</v>
      </c>
      <c r="G20" s="83">
        <v>5134358.85</v>
      </c>
      <c r="H20" s="83">
        <v>5438295.31</v>
      </c>
      <c r="I20" s="83">
        <v>5485020.64</v>
      </c>
      <c r="J20" s="83">
        <v>5485410.9</v>
      </c>
      <c r="K20" s="83">
        <v>5485410.9</v>
      </c>
      <c r="L20" s="83">
        <v>5485410.9</v>
      </c>
      <c r="M20" s="83">
        <v>5520410.9</v>
      </c>
      <c r="N20" s="83">
        <v>5520410.9</v>
      </c>
      <c r="O20" s="83">
        <v>5520410.9</v>
      </c>
      <c r="P20" s="83">
        <v>5520410.9</v>
      </c>
      <c r="Q20" s="83">
        <v>5520410.9</v>
      </c>
      <c r="R20" s="83">
        <v>5520410.9</v>
      </c>
      <c r="S20" s="83">
        <v>5520410.9</v>
      </c>
      <c r="T20" s="83">
        <v>5520410.9</v>
      </c>
      <c r="U20" s="83">
        <v>5520410.9</v>
      </c>
      <c r="V20" s="83">
        <v>5520410.9</v>
      </c>
      <c r="W20" s="83">
        <v>5520410.9</v>
      </c>
      <c r="X20" s="83">
        <v>5520410.9</v>
      </c>
      <c r="Y20" s="83" t="s">
        <v>25</v>
      </c>
      <c r="Z20" s="83" t="s">
        <v>25</v>
      </c>
      <c r="AA20" s="83" t="s">
        <v>25</v>
      </c>
      <c r="AB20" s="83" t="s">
        <v>25</v>
      </c>
      <c r="AC20" s="83" t="s">
        <v>25</v>
      </c>
      <c r="AD20" s="83" t="s">
        <v>25</v>
      </c>
      <c r="AE20" s="83" t="s">
        <v>25</v>
      </c>
      <c r="AF20" s="83" t="s">
        <v>25</v>
      </c>
      <c r="AG20" s="83" t="s">
        <v>25</v>
      </c>
      <c r="AH20" s="83" t="s">
        <v>25</v>
      </c>
      <c r="AI20" s="83" t="s">
        <v>25</v>
      </c>
      <c r="AJ20" s="83" t="s">
        <v>25</v>
      </c>
      <c r="AK20" s="83" t="s">
        <v>25</v>
      </c>
      <c r="AL20" s="83" t="s">
        <v>25</v>
      </c>
      <c r="AM20" s="83" t="s">
        <v>25</v>
      </c>
      <c r="AN20" s="83" t="s">
        <v>25</v>
      </c>
      <c r="AO20" s="83" t="s">
        <v>25</v>
      </c>
      <c r="AT20" s="82">
        <v>201909</v>
      </c>
      <c r="AU20" s="83">
        <v>2106225.82</v>
      </c>
      <c r="AV20" s="83">
        <v>4279167.81</v>
      </c>
      <c r="AW20" s="83">
        <v>4672045.06</v>
      </c>
      <c r="AX20" s="83">
        <v>4956203.07</v>
      </c>
      <c r="AY20" s="83">
        <v>5215206.13</v>
      </c>
      <c r="AZ20" s="83">
        <v>5519142.59</v>
      </c>
      <c r="BA20" s="83">
        <v>5565867.92</v>
      </c>
      <c r="BB20" s="83">
        <v>5566258.18</v>
      </c>
      <c r="BC20" s="83">
        <v>5566258.18</v>
      </c>
      <c r="BD20" s="83">
        <v>5566258.18</v>
      </c>
      <c r="BE20" s="83">
        <v>5601258.18</v>
      </c>
      <c r="BF20" s="83">
        <v>5601258.18</v>
      </c>
      <c r="BG20" s="83">
        <v>5601258.18</v>
      </c>
      <c r="BH20" s="83">
        <v>5601258.18</v>
      </c>
      <c r="BI20" s="83">
        <v>5601258.18</v>
      </c>
      <c r="BJ20" s="83">
        <v>5601258.18</v>
      </c>
      <c r="BK20" s="83">
        <v>5601258.18</v>
      </c>
      <c r="BL20" s="83">
        <v>5601258.18</v>
      </c>
      <c r="BM20" s="83">
        <v>5601258.18</v>
      </c>
      <c r="BN20" s="83">
        <v>5601258.18</v>
      </c>
      <c r="BO20" s="83">
        <v>5601258.18</v>
      </c>
      <c r="BP20" s="83">
        <v>5601258.18</v>
      </c>
      <c r="BQ20" s="83" t="s">
        <v>25</v>
      </c>
      <c r="BR20" s="83" t="s">
        <v>25</v>
      </c>
      <c r="BS20" s="83" t="s">
        <v>25</v>
      </c>
      <c r="BT20" s="83" t="s">
        <v>25</v>
      </c>
      <c r="BU20" s="83" t="s">
        <v>25</v>
      </c>
      <c r="BV20" s="83" t="s">
        <v>25</v>
      </c>
      <c r="BW20" s="83" t="s">
        <v>25</v>
      </c>
      <c r="BX20" s="83" t="s">
        <v>25</v>
      </c>
      <c r="BY20" s="83" t="s">
        <v>25</v>
      </c>
      <c r="BZ20" s="83" t="s">
        <v>25</v>
      </c>
      <c r="CA20" s="83" t="s">
        <v>25</v>
      </c>
      <c r="CB20" s="83" t="s">
        <v>25</v>
      </c>
      <c r="CC20" s="83" t="s">
        <v>25</v>
      </c>
      <c r="CD20" s="83" t="s">
        <v>25</v>
      </c>
      <c r="CE20" s="83" t="s">
        <v>25</v>
      </c>
      <c r="CF20" s="83" t="s">
        <v>25</v>
      </c>
      <c r="CG20" s="83" t="s">
        <v>25</v>
      </c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</row>
    <row r="21" ht="15" customHeight="1" outlineLevel="1" spans="2:105">
      <c r="B21" s="82">
        <v>201912</v>
      </c>
      <c r="C21" s="83">
        <v>3014931.23</v>
      </c>
      <c r="D21" s="83">
        <v>4622545.76</v>
      </c>
      <c r="E21" s="83">
        <v>5827049.88</v>
      </c>
      <c r="F21" s="83">
        <v>6216063.26</v>
      </c>
      <c r="G21" s="83">
        <v>6316703.15</v>
      </c>
      <c r="H21" s="83">
        <v>6379334.97</v>
      </c>
      <c r="I21" s="83">
        <v>6474394.82</v>
      </c>
      <c r="J21" s="83">
        <v>6476394.82</v>
      </c>
      <c r="K21" s="83">
        <v>6484498.38</v>
      </c>
      <c r="L21" s="83">
        <v>6484498.38</v>
      </c>
      <c r="M21" s="83">
        <v>6484498.38</v>
      </c>
      <c r="N21" s="83">
        <v>6484498.38</v>
      </c>
      <c r="O21" s="83">
        <v>6484498.38</v>
      </c>
      <c r="P21" s="83">
        <v>6484498.38</v>
      </c>
      <c r="Q21" s="83">
        <v>6484498.38</v>
      </c>
      <c r="R21" s="83">
        <v>6484498.38</v>
      </c>
      <c r="S21" s="83">
        <v>6484498.38</v>
      </c>
      <c r="T21" s="83">
        <v>6484498.38</v>
      </c>
      <c r="U21" s="83">
        <v>6484498.38</v>
      </c>
      <c r="V21" s="83">
        <v>6484498.38</v>
      </c>
      <c r="W21" s="83">
        <v>6484498.38</v>
      </c>
      <c r="X21" s="83" t="s">
        <v>25</v>
      </c>
      <c r="Y21" s="83" t="s">
        <v>25</v>
      </c>
      <c r="Z21" s="83" t="s">
        <v>25</v>
      </c>
      <c r="AA21" s="83" t="s">
        <v>25</v>
      </c>
      <c r="AB21" s="83" t="s">
        <v>25</v>
      </c>
      <c r="AC21" s="83" t="s">
        <v>25</v>
      </c>
      <c r="AD21" s="83" t="s">
        <v>25</v>
      </c>
      <c r="AE21" s="83" t="s">
        <v>25</v>
      </c>
      <c r="AF21" s="83" t="s">
        <v>25</v>
      </c>
      <c r="AG21" s="83" t="s">
        <v>25</v>
      </c>
      <c r="AH21" s="83" t="s">
        <v>25</v>
      </c>
      <c r="AI21" s="83" t="s">
        <v>25</v>
      </c>
      <c r="AJ21" s="83" t="s">
        <v>25</v>
      </c>
      <c r="AK21" s="83" t="s">
        <v>25</v>
      </c>
      <c r="AL21" s="83" t="s">
        <v>25</v>
      </c>
      <c r="AM21" s="83" t="s">
        <v>25</v>
      </c>
      <c r="AN21" s="83" t="s">
        <v>25</v>
      </c>
      <c r="AO21" s="83" t="s">
        <v>25</v>
      </c>
      <c r="AT21" s="82">
        <v>201912</v>
      </c>
      <c r="AU21" s="83">
        <v>3015920.32</v>
      </c>
      <c r="AV21" s="83">
        <v>4623534.85</v>
      </c>
      <c r="AW21" s="83">
        <v>5891117.61</v>
      </c>
      <c r="AX21" s="83">
        <v>6297899.63</v>
      </c>
      <c r="AY21" s="83">
        <v>6444797.66</v>
      </c>
      <c r="AZ21" s="83">
        <v>6507429.48</v>
      </c>
      <c r="BA21" s="83">
        <v>6602489.33</v>
      </c>
      <c r="BB21" s="83">
        <v>6604489.33</v>
      </c>
      <c r="BC21" s="83">
        <v>6612592.89</v>
      </c>
      <c r="BD21" s="83">
        <v>6612592.89</v>
      </c>
      <c r="BE21" s="83">
        <v>6612592.89</v>
      </c>
      <c r="BF21" s="83">
        <v>6612592.89</v>
      </c>
      <c r="BG21" s="83">
        <v>6612592.89</v>
      </c>
      <c r="BH21" s="83">
        <v>6612592.89</v>
      </c>
      <c r="BI21" s="83">
        <v>6612592.89</v>
      </c>
      <c r="BJ21" s="83">
        <v>6612592.89</v>
      </c>
      <c r="BK21" s="83">
        <v>6612592.89</v>
      </c>
      <c r="BL21" s="83">
        <v>6612592.89</v>
      </c>
      <c r="BM21" s="83">
        <v>6612592.89</v>
      </c>
      <c r="BN21" s="83">
        <v>6612592.89</v>
      </c>
      <c r="BO21" s="83">
        <v>6612592.89</v>
      </c>
      <c r="BP21" s="83" t="s">
        <v>25</v>
      </c>
      <c r="BQ21" s="83" t="s">
        <v>25</v>
      </c>
      <c r="BR21" s="83" t="s">
        <v>25</v>
      </c>
      <c r="BS21" s="83" t="s">
        <v>25</v>
      </c>
      <c r="BT21" s="83" t="s">
        <v>25</v>
      </c>
      <c r="BU21" s="83" t="s">
        <v>25</v>
      </c>
      <c r="BV21" s="83" t="s">
        <v>25</v>
      </c>
      <c r="BW21" s="83" t="s">
        <v>25</v>
      </c>
      <c r="BX21" s="83" t="s">
        <v>25</v>
      </c>
      <c r="BY21" s="83" t="s">
        <v>25</v>
      </c>
      <c r="BZ21" s="83" t="s">
        <v>25</v>
      </c>
      <c r="CA21" s="83" t="s">
        <v>25</v>
      </c>
      <c r="CB21" s="83" t="s">
        <v>25</v>
      </c>
      <c r="CC21" s="83" t="s">
        <v>25</v>
      </c>
      <c r="CD21" s="83" t="s">
        <v>25</v>
      </c>
      <c r="CE21" s="83" t="s">
        <v>25</v>
      </c>
      <c r="CF21" s="83" t="s">
        <v>25</v>
      </c>
      <c r="CG21" s="83" t="s">
        <v>25</v>
      </c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</row>
    <row r="22" ht="15" customHeight="1" outlineLevel="1" spans="2:105">
      <c r="B22" s="82">
        <v>202003</v>
      </c>
      <c r="C22" s="83">
        <v>536971.99</v>
      </c>
      <c r="D22" s="83">
        <v>2309113.34</v>
      </c>
      <c r="E22" s="83">
        <v>2802585.36</v>
      </c>
      <c r="F22" s="83">
        <v>2998483.1</v>
      </c>
      <c r="G22" s="83">
        <v>3059918.13</v>
      </c>
      <c r="H22" s="83">
        <v>3142197.67</v>
      </c>
      <c r="I22" s="83">
        <v>3229789.39</v>
      </c>
      <c r="J22" s="83">
        <v>3275330.24</v>
      </c>
      <c r="K22" s="83">
        <v>3276258.18</v>
      </c>
      <c r="L22" s="83">
        <v>3276258.18</v>
      </c>
      <c r="M22" s="83">
        <v>3276516.83</v>
      </c>
      <c r="N22" s="83">
        <v>3276516.83</v>
      </c>
      <c r="O22" s="83">
        <v>3276516.83</v>
      </c>
      <c r="P22" s="83">
        <v>3276516.83</v>
      </c>
      <c r="Q22" s="83">
        <v>3276516.83</v>
      </c>
      <c r="R22" s="83">
        <v>3276516.83</v>
      </c>
      <c r="S22" s="83">
        <v>3276516.83</v>
      </c>
      <c r="T22" s="83">
        <v>3276516.83</v>
      </c>
      <c r="U22" s="83">
        <v>3276516.83</v>
      </c>
      <c r="V22" s="83">
        <v>3276516.83</v>
      </c>
      <c r="W22" s="83" t="s">
        <v>25</v>
      </c>
      <c r="X22" s="83" t="s">
        <v>25</v>
      </c>
      <c r="Y22" s="83" t="s">
        <v>25</v>
      </c>
      <c r="Z22" s="83" t="s">
        <v>25</v>
      </c>
      <c r="AA22" s="83" t="s">
        <v>25</v>
      </c>
      <c r="AB22" s="83" t="s">
        <v>25</v>
      </c>
      <c r="AC22" s="83" t="s">
        <v>25</v>
      </c>
      <c r="AD22" s="83" t="s">
        <v>25</v>
      </c>
      <c r="AE22" s="83" t="s">
        <v>25</v>
      </c>
      <c r="AF22" s="83" t="s">
        <v>25</v>
      </c>
      <c r="AG22" s="83" t="s">
        <v>25</v>
      </c>
      <c r="AH22" s="83" t="s">
        <v>25</v>
      </c>
      <c r="AI22" s="83" t="s">
        <v>25</v>
      </c>
      <c r="AJ22" s="83" t="s">
        <v>25</v>
      </c>
      <c r="AK22" s="83" t="s">
        <v>25</v>
      </c>
      <c r="AL22" s="83" t="s">
        <v>25</v>
      </c>
      <c r="AM22" s="83" t="s">
        <v>25</v>
      </c>
      <c r="AN22" s="83" t="s">
        <v>25</v>
      </c>
      <c r="AO22" s="83" t="s">
        <v>25</v>
      </c>
      <c r="AT22" s="82">
        <v>202003</v>
      </c>
      <c r="AU22" s="83">
        <v>531504.56</v>
      </c>
      <c r="AV22" s="83">
        <v>2218853.85</v>
      </c>
      <c r="AW22" s="83">
        <v>2688316.37</v>
      </c>
      <c r="AX22" s="83">
        <v>2906078.43</v>
      </c>
      <c r="AY22" s="83">
        <v>2962513.46</v>
      </c>
      <c r="AZ22" s="83">
        <v>3044793</v>
      </c>
      <c r="BA22" s="83">
        <v>3131384.72</v>
      </c>
      <c r="BB22" s="83">
        <v>3175925.57</v>
      </c>
      <c r="BC22" s="83">
        <v>3176853.51</v>
      </c>
      <c r="BD22" s="83">
        <v>3176853.51</v>
      </c>
      <c r="BE22" s="83">
        <v>3177112.16</v>
      </c>
      <c r="BF22" s="83">
        <v>3177112.16</v>
      </c>
      <c r="BG22" s="83">
        <v>3177112.16</v>
      </c>
      <c r="BH22" s="83">
        <v>3177112.16</v>
      </c>
      <c r="BI22" s="83">
        <v>3177112.16</v>
      </c>
      <c r="BJ22" s="83">
        <v>3177112.16</v>
      </c>
      <c r="BK22" s="83">
        <v>3177112.16</v>
      </c>
      <c r="BL22" s="83">
        <v>3177112.16</v>
      </c>
      <c r="BM22" s="83">
        <v>3177112.16</v>
      </c>
      <c r="BN22" s="83">
        <v>3177112.16</v>
      </c>
      <c r="BO22" s="83" t="s">
        <v>25</v>
      </c>
      <c r="BP22" s="83" t="s">
        <v>25</v>
      </c>
      <c r="BQ22" s="83" t="s">
        <v>25</v>
      </c>
      <c r="BR22" s="83" t="s">
        <v>25</v>
      </c>
      <c r="BS22" s="83" t="s">
        <v>25</v>
      </c>
      <c r="BT22" s="83" t="s">
        <v>25</v>
      </c>
      <c r="BU22" s="83" t="s">
        <v>25</v>
      </c>
      <c r="BV22" s="83" t="s">
        <v>25</v>
      </c>
      <c r="BW22" s="83" t="s">
        <v>25</v>
      </c>
      <c r="BX22" s="83" t="s">
        <v>25</v>
      </c>
      <c r="BY22" s="83" t="s">
        <v>25</v>
      </c>
      <c r="BZ22" s="83" t="s">
        <v>25</v>
      </c>
      <c r="CA22" s="83" t="s">
        <v>25</v>
      </c>
      <c r="CB22" s="83" t="s">
        <v>25</v>
      </c>
      <c r="CC22" s="83" t="s">
        <v>25</v>
      </c>
      <c r="CD22" s="83" t="s">
        <v>25</v>
      </c>
      <c r="CE22" s="83" t="s">
        <v>25</v>
      </c>
      <c r="CF22" s="83" t="s">
        <v>25</v>
      </c>
      <c r="CG22" s="83" t="s">
        <v>25</v>
      </c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ht="15" customHeight="1" outlineLevel="1" spans="2:105">
      <c r="B23" s="82">
        <v>202006</v>
      </c>
      <c r="C23" s="83">
        <v>1633523.13</v>
      </c>
      <c r="D23" s="83">
        <v>4325043.57</v>
      </c>
      <c r="E23" s="83">
        <v>4812924.81</v>
      </c>
      <c r="F23" s="83">
        <v>5271470.89</v>
      </c>
      <c r="G23" s="83">
        <v>5748945.63</v>
      </c>
      <c r="H23" s="83">
        <v>5918833.46</v>
      </c>
      <c r="I23" s="83">
        <v>6063244.89</v>
      </c>
      <c r="J23" s="83">
        <v>6067412.33</v>
      </c>
      <c r="K23" s="83">
        <v>6155088.88</v>
      </c>
      <c r="L23" s="83">
        <v>6342066.08</v>
      </c>
      <c r="M23" s="83">
        <v>6342066.08</v>
      </c>
      <c r="N23" s="83">
        <v>6342066.08</v>
      </c>
      <c r="O23" s="83">
        <v>6342066.08</v>
      </c>
      <c r="P23" s="83">
        <v>6342066.08</v>
      </c>
      <c r="Q23" s="83">
        <v>6343100</v>
      </c>
      <c r="R23" s="83">
        <v>6343100</v>
      </c>
      <c r="S23" s="83">
        <v>6443100</v>
      </c>
      <c r="T23" s="83">
        <v>6443100</v>
      </c>
      <c r="U23" s="83">
        <v>6443100</v>
      </c>
      <c r="V23" s="83" t="s">
        <v>25</v>
      </c>
      <c r="W23" s="83" t="s">
        <v>25</v>
      </c>
      <c r="X23" s="83" t="s">
        <v>25</v>
      </c>
      <c r="Y23" s="83" t="s">
        <v>25</v>
      </c>
      <c r="Z23" s="83" t="s">
        <v>25</v>
      </c>
      <c r="AA23" s="83" t="s">
        <v>25</v>
      </c>
      <c r="AB23" s="83" t="s">
        <v>25</v>
      </c>
      <c r="AC23" s="83" t="s">
        <v>25</v>
      </c>
      <c r="AD23" s="83" t="s">
        <v>25</v>
      </c>
      <c r="AE23" s="83" t="s">
        <v>25</v>
      </c>
      <c r="AF23" s="83" t="s">
        <v>25</v>
      </c>
      <c r="AG23" s="83" t="s">
        <v>25</v>
      </c>
      <c r="AH23" s="83" t="s">
        <v>25</v>
      </c>
      <c r="AI23" s="83" t="s">
        <v>25</v>
      </c>
      <c r="AJ23" s="83" t="s">
        <v>25</v>
      </c>
      <c r="AK23" s="83" t="s">
        <v>25</v>
      </c>
      <c r="AL23" s="83" t="s">
        <v>25</v>
      </c>
      <c r="AM23" s="83" t="s">
        <v>25</v>
      </c>
      <c r="AN23" s="83" t="s">
        <v>25</v>
      </c>
      <c r="AO23" s="83" t="s">
        <v>25</v>
      </c>
      <c r="AT23" s="82">
        <v>202006</v>
      </c>
      <c r="AU23" s="83">
        <v>1506300.04</v>
      </c>
      <c r="AV23" s="83">
        <v>3985089.31</v>
      </c>
      <c r="AW23" s="83">
        <v>4465360.74</v>
      </c>
      <c r="AX23" s="83">
        <v>4911406.82</v>
      </c>
      <c r="AY23" s="83">
        <v>5331510.3</v>
      </c>
      <c r="AZ23" s="83">
        <v>5494190.73</v>
      </c>
      <c r="BA23" s="83">
        <v>5638602.16</v>
      </c>
      <c r="BB23" s="83">
        <v>5642769.6</v>
      </c>
      <c r="BC23" s="83">
        <v>5730446.15</v>
      </c>
      <c r="BD23" s="83">
        <v>5823934.74</v>
      </c>
      <c r="BE23" s="83">
        <v>5823934.74</v>
      </c>
      <c r="BF23" s="83">
        <v>5823934.74</v>
      </c>
      <c r="BG23" s="83">
        <v>5823934.74</v>
      </c>
      <c r="BH23" s="83">
        <v>5823934.74</v>
      </c>
      <c r="BI23" s="83">
        <v>5824968.66</v>
      </c>
      <c r="BJ23" s="83">
        <v>5824968.66</v>
      </c>
      <c r="BK23" s="83">
        <v>5924968.66</v>
      </c>
      <c r="BL23" s="83">
        <v>5924968.66</v>
      </c>
      <c r="BM23" s="83">
        <v>5924968.66</v>
      </c>
      <c r="BN23" s="83" t="s">
        <v>25</v>
      </c>
      <c r="BO23" s="83" t="s">
        <v>25</v>
      </c>
      <c r="BP23" s="83" t="s">
        <v>25</v>
      </c>
      <c r="BQ23" s="83" t="s">
        <v>25</v>
      </c>
      <c r="BR23" s="83" t="s">
        <v>25</v>
      </c>
      <c r="BS23" s="83" t="s">
        <v>25</v>
      </c>
      <c r="BT23" s="83" t="s">
        <v>25</v>
      </c>
      <c r="BU23" s="83" t="s">
        <v>25</v>
      </c>
      <c r="BV23" s="83" t="s">
        <v>25</v>
      </c>
      <c r="BW23" s="83" t="s">
        <v>25</v>
      </c>
      <c r="BX23" s="83" t="s">
        <v>25</v>
      </c>
      <c r="BY23" s="83" t="s">
        <v>25</v>
      </c>
      <c r="BZ23" s="83" t="s">
        <v>25</v>
      </c>
      <c r="CA23" s="83" t="s">
        <v>25</v>
      </c>
      <c r="CB23" s="83" t="s">
        <v>25</v>
      </c>
      <c r="CC23" s="83" t="s">
        <v>25</v>
      </c>
      <c r="CD23" s="83" t="s">
        <v>25</v>
      </c>
      <c r="CE23" s="83" t="s">
        <v>25</v>
      </c>
      <c r="CF23" s="83" t="s">
        <v>25</v>
      </c>
      <c r="CG23" s="83" t="s">
        <v>25</v>
      </c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</row>
    <row r="24" ht="15" customHeight="1" outlineLevel="1" spans="2:105">
      <c r="B24" s="82">
        <v>202009</v>
      </c>
      <c r="C24" s="83">
        <v>2006931.31</v>
      </c>
      <c r="D24" s="83">
        <v>4525058.16</v>
      </c>
      <c r="E24" s="83">
        <v>5865061.95</v>
      </c>
      <c r="F24" s="83">
        <v>6523934.2</v>
      </c>
      <c r="G24" s="83">
        <v>6833967.82</v>
      </c>
      <c r="H24" s="83">
        <v>6928172.52</v>
      </c>
      <c r="I24" s="83">
        <v>7103380.48</v>
      </c>
      <c r="J24" s="83">
        <v>7114912.89</v>
      </c>
      <c r="K24" s="83">
        <v>7124007.94</v>
      </c>
      <c r="L24" s="83">
        <v>7236120.03</v>
      </c>
      <c r="M24" s="83">
        <v>7236120.03</v>
      </c>
      <c r="N24" s="83">
        <v>7244120.03</v>
      </c>
      <c r="O24" s="83">
        <v>7244120.03</v>
      </c>
      <c r="P24" s="83">
        <v>7244120.03</v>
      </c>
      <c r="Q24" s="83">
        <v>7244120.03</v>
      </c>
      <c r="R24" s="83">
        <v>7244120.03</v>
      </c>
      <c r="S24" s="83">
        <v>7244120.03</v>
      </c>
      <c r="T24" s="83">
        <v>7236253.51</v>
      </c>
      <c r="U24" s="83" t="s">
        <v>25</v>
      </c>
      <c r="V24" s="83" t="s">
        <v>25</v>
      </c>
      <c r="W24" s="83" t="s">
        <v>25</v>
      </c>
      <c r="X24" s="83" t="s">
        <v>25</v>
      </c>
      <c r="Y24" s="83" t="s">
        <v>25</v>
      </c>
      <c r="Z24" s="83" t="s">
        <v>25</v>
      </c>
      <c r="AA24" s="83" t="s">
        <v>25</v>
      </c>
      <c r="AB24" s="83" t="s">
        <v>25</v>
      </c>
      <c r="AC24" s="83" t="s">
        <v>25</v>
      </c>
      <c r="AD24" s="83" t="s">
        <v>25</v>
      </c>
      <c r="AE24" s="83" t="s">
        <v>25</v>
      </c>
      <c r="AF24" s="83" t="s">
        <v>25</v>
      </c>
      <c r="AG24" s="83" t="s">
        <v>25</v>
      </c>
      <c r="AH24" s="83" t="s">
        <v>25</v>
      </c>
      <c r="AI24" s="83" t="s">
        <v>25</v>
      </c>
      <c r="AJ24" s="83" t="s">
        <v>25</v>
      </c>
      <c r="AK24" s="83" t="s">
        <v>25</v>
      </c>
      <c r="AL24" s="83" t="s">
        <v>25</v>
      </c>
      <c r="AM24" s="83" t="s">
        <v>25</v>
      </c>
      <c r="AN24" s="83" t="s">
        <v>25</v>
      </c>
      <c r="AO24" s="83" t="s">
        <v>25</v>
      </c>
      <c r="AT24" s="82">
        <v>202009</v>
      </c>
      <c r="AU24" s="83">
        <v>1711850.24</v>
      </c>
      <c r="AV24" s="83">
        <v>4026398.17</v>
      </c>
      <c r="AW24" s="83">
        <v>5286056.93</v>
      </c>
      <c r="AX24" s="83">
        <v>5881201.11</v>
      </c>
      <c r="AY24" s="83">
        <v>6082807.72</v>
      </c>
      <c r="AZ24" s="83">
        <v>6177012.42</v>
      </c>
      <c r="BA24" s="83">
        <v>6348720.38</v>
      </c>
      <c r="BB24" s="83">
        <v>6360252.79</v>
      </c>
      <c r="BC24" s="83">
        <v>6369347.84</v>
      </c>
      <c r="BD24" s="83">
        <v>6425403.91</v>
      </c>
      <c r="BE24" s="83">
        <v>6425403.91</v>
      </c>
      <c r="BF24" s="83">
        <v>6433403.91</v>
      </c>
      <c r="BG24" s="83">
        <v>6433403.91</v>
      </c>
      <c r="BH24" s="83">
        <v>6433403.91</v>
      </c>
      <c r="BI24" s="83">
        <v>6433403.91</v>
      </c>
      <c r="BJ24" s="83">
        <v>6433403.91</v>
      </c>
      <c r="BK24" s="83">
        <v>6433403.91</v>
      </c>
      <c r="BL24" s="83">
        <v>6425537.39</v>
      </c>
      <c r="BM24" s="83" t="s">
        <v>25</v>
      </c>
      <c r="BN24" s="83" t="s">
        <v>25</v>
      </c>
      <c r="BO24" s="83" t="s">
        <v>25</v>
      </c>
      <c r="BP24" s="83" t="s">
        <v>25</v>
      </c>
      <c r="BQ24" s="83" t="s">
        <v>25</v>
      </c>
      <c r="BR24" s="83" t="s">
        <v>25</v>
      </c>
      <c r="BS24" s="83" t="s">
        <v>25</v>
      </c>
      <c r="BT24" s="83" t="s">
        <v>25</v>
      </c>
      <c r="BU24" s="83" t="s">
        <v>25</v>
      </c>
      <c r="BV24" s="83" t="s">
        <v>25</v>
      </c>
      <c r="BW24" s="83" t="s">
        <v>25</v>
      </c>
      <c r="BX24" s="83" t="s">
        <v>25</v>
      </c>
      <c r="BY24" s="83" t="s">
        <v>25</v>
      </c>
      <c r="BZ24" s="83" t="s">
        <v>25</v>
      </c>
      <c r="CA24" s="83" t="s">
        <v>25</v>
      </c>
      <c r="CB24" s="83" t="s">
        <v>25</v>
      </c>
      <c r="CC24" s="83" t="s">
        <v>25</v>
      </c>
      <c r="CD24" s="83" t="s">
        <v>25</v>
      </c>
      <c r="CE24" s="83" t="s">
        <v>25</v>
      </c>
      <c r="CF24" s="83" t="s">
        <v>25</v>
      </c>
      <c r="CG24" s="83" t="s">
        <v>25</v>
      </c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</row>
    <row r="25" ht="15" customHeight="1" outlineLevel="1" spans="2:105">
      <c r="B25" s="82">
        <v>202012</v>
      </c>
      <c r="C25" s="83">
        <v>1611856.17</v>
      </c>
      <c r="D25" s="83">
        <v>3869527.97</v>
      </c>
      <c r="E25" s="83">
        <v>4321831.92</v>
      </c>
      <c r="F25" s="83">
        <v>4700717.44</v>
      </c>
      <c r="G25" s="83">
        <v>4803407.6</v>
      </c>
      <c r="H25" s="83">
        <v>4962321.64</v>
      </c>
      <c r="I25" s="83">
        <v>5075108.63</v>
      </c>
      <c r="J25" s="83">
        <v>5477103.52</v>
      </c>
      <c r="K25" s="83">
        <v>5584490.72</v>
      </c>
      <c r="L25" s="83">
        <v>5614490.72</v>
      </c>
      <c r="M25" s="83">
        <v>5614490.72</v>
      </c>
      <c r="N25" s="83">
        <v>5614490.72</v>
      </c>
      <c r="O25" s="83">
        <v>5619516.19</v>
      </c>
      <c r="P25" s="83">
        <v>5619516.19</v>
      </c>
      <c r="Q25" s="83">
        <v>5619516.19</v>
      </c>
      <c r="R25" s="83">
        <v>5619516.19</v>
      </c>
      <c r="S25" s="83">
        <v>5614516.19</v>
      </c>
      <c r="T25" s="83" t="s">
        <v>25</v>
      </c>
      <c r="U25" s="83" t="s">
        <v>25</v>
      </c>
      <c r="V25" s="83" t="s">
        <v>25</v>
      </c>
      <c r="W25" s="83" t="s">
        <v>25</v>
      </c>
      <c r="X25" s="83" t="s">
        <v>25</v>
      </c>
      <c r="Y25" s="83" t="s">
        <v>25</v>
      </c>
      <c r="Z25" s="83" t="s">
        <v>25</v>
      </c>
      <c r="AA25" s="83" t="s">
        <v>25</v>
      </c>
      <c r="AB25" s="83" t="s">
        <v>25</v>
      </c>
      <c r="AC25" s="83" t="s">
        <v>25</v>
      </c>
      <c r="AD25" s="83" t="s">
        <v>25</v>
      </c>
      <c r="AE25" s="83" t="s">
        <v>25</v>
      </c>
      <c r="AF25" s="83" t="s">
        <v>25</v>
      </c>
      <c r="AG25" s="83" t="s">
        <v>25</v>
      </c>
      <c r="AH25" s="83" t="s">
        <v>25</v>
      </c>
      <c r="AI25" s="83" t="s">
        <v>25</v>
      </c>
      <c r="AJ25" s="83" t="s">
        <v>25</v>
      </c>
      <c r="AK25" s="83" t="s">
        <v>25</v>
      </c>
      <c r="AL25" s="83" t="s">
        <v>25</v>
      </c>
      <c r="AM25" s="83" t="s">
        <v>25</v>
      </c>
      <c r="AN25" s="83" t="s">
        <v>25</v>
      </c>
      <c r="AO25" s="83" t="s">
        <v>25</v>
      </c>
      <c r="AT25" s="82">
        <v>202012</v>
      </c>
      <c r="AU25" s="83">
        <v>1400039.72</v>
      </c>
      <c r="AV25" s="83">
        <v>3442084.38</v>
      </c>
      <c r="AW25" s="83">
        <v>3913050.44</v>
      </c>
      <c r="AX25" s="83">
        <v>4281778.25</v>
      </c>
      <c r="AY25" s="83">
        <v>4364144.29</v>
      </c>
      <c r="AZ25" s="83">
        <v>4470419.33</v>
      </c>
      <c r="BA25" s="83">
        <v>4557506.32</v>
      </c>
      <c r="BB25" s="83">
        <v>4959103.42</v>
      </c>
      <c r="BC25" s="83">
        <v>5015001.12</v>
      </c>
      <c r="BD25" s="83">
        <v>5030001.12</v>
      </c>
      <c r="BE25" s="83">
        <v>5030001.12</v>
      </c>
      <c r="BF25" s="83">
        <v>5030001.12</v>
      </c>
      <c r="BG25" s="83">
        <v>5032513.86</v>
      </c>
      <c r="BH25" s="83">
        <v>5032513.86</v>
      </c>
      <c r="BI25" s="83">
        <v>5032513.86</v>
      </c>
      <c r="BJ25" s="83">
        <v>5032513.86</v>
      </c>
      <c r="BK25" s="83">
        <v>5027513.86</v>
      </c>
      <c r="BL25" s="83" t="s">
        <v>25</v>
      </c>
      <c r="BM25" s="83" t="s">
        <v>25</v>
      </c>
      <c r="BN25" s="83" t="s">
        <v>25</v>
      </c>
      <c r="BO25" s="83" t="s">
        <v>25</v>
      </c>
      <c r="BP25" s="83" t="s">
        <v>25</v>
      </c>
      <c r="BQ25" s="83" t="s">
        <v>25</v>
      </c>
      <c r="BR25" s="83" t="s">
        <v>25</v>
      </c>
      <c r="BS25" s="83" t="s">
        <v>25</v>
      </c>
      <c r="BT25" s="83" t="s">
        <v>25</v>
      </c>
      <c r="BU25" s="83" t="s">
        <v>25</v>
      </c>
      <c r="BV25" s="83" t="s">
        <v>25</v>
      </c>
      <c r="BW25" s="83" t="s">
        <v>25</v>
      </c>
      <c r="BX25" s="83" t="s">
        <v>25</v>
      </c>
      <c r="BY25" s="83" t="s">
        <v>25</v>
      </c>
      <c r="BZ25" s="83" t="s">
        <v>25</v>
      </c>
      <c r="CA25" s="83" t="s">
        <v>25</v>
      </c>
      <c r="CB25" s="83" t="s">
        <v>25</v>
      </c>
      <c r="CC25" s="83" t="s">
        <v>25</v>
      </c>
      <c r="CD25" s="83" t="s">
        <v>25</v>
      </c>
      <c r="CE25" s="83" t="s">
        <v>25</v>
      </c>
      <c r="CF25" s="83" t="s">
        <v>25</v>
      </c>
      <c r="CG25" s="83" t="s">
        <v>25</v>
      </c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</row>
    <row r="26" ht="15" customHeight="1" outlineLevel="1" spans="2:105">
      <c r="B26" s="82">
        <v>202103</v>
      </c>
      <c r="C26" s="83">
        <v>1158675.53</v>
      </c>
      <c r="D26" s="83">
        <v>2908772.05</v>
      </c>
      <c r="E26" s="83">
        <v>3501139.02</v>
      </c>
      <c r="F26" s="83">
        <v>3843613.1</v>
      </c>
      <c r="G26" s="83">
        <v>3896792</v>
      </c>
      <c r="H26" s="83">
        <v>3927387.11</v>
      </c>
      <c r="I26" s="83">
        <v>4108081.11</v>
      </c>
      <c r="J26" s="83">
        <v>4115537.31</v>
      </c>
      <c r="K26" s="83">
        <v>4153741.71</v>
      </c>
      <c r="L26" s="83">
        <v>4153741.71</v>
      </c>
      <c r="M26" s="83">
        <v>4153741.71</v>
      </c>
      <c r="N26" s="83">
        <v>4266921.71</v>
      </c>
      <c r="O26" s="83">
        <v>4266921.71</v>
      </c>
      <c r="P26" s="83">
        <v>4266921.71</v>
      </c>
      <c r="Q26" s="83">
        <v>4266921.71</v>
      </c>
      <c r="R26" s="83">
        <v>4263528.47</v>
      </c>
      <c r="S26" s="83" t="s">
        <v>25</v>
      </c>
      <c r="T26" s="83" t="s">
        <v>25</v>
      </c>
      <c r="U26" s="83" t="s">
        <v>25</v>
      </c>
      <c r="V26" s="83" t="s">
        <v>25</v>
      </c>
      <c r="W26" s="83" t="s">
        <v>25</v>
      </c>
      <c r="X26" s="83" t="s">
        <v>25</v>
      </c>
      <c r="Y26" s="83" t="s">
        <v>25</v>
      </c>
      <c r="Z26" s="83" t="s">
        <v>25</v>
      </c>
      <c r="AA26" s="83" t="s">
        <v>25</v>
      </c>
      <c r="AB26" s="83" t="s">
        <v>25</v>
      </c>
      <c r="AC26" s="83" t="s">
        <v>25</v>
      </c>
      <c r="AD26" s="83" t="s">
        <v>25</v>
      </c>
      <c r="AE26" s="83" t="s">
        <v>25</v>
      </c>
      <c r="AF26" s="83" t="s">
        <v>25</v>
      </c>
      <c r="AG26" s="83" t="s">
        <v>25</v>
      </c>
      <c r="AH26" s="83" t="s">
        <v>25</v>
      </c>
      <c r="AI26" s="83" t="s">
        <v>25</v>
      </c>
      <c r="AJ26" s="83" t="s">
        <v>25</v>
      </c>
      <c r="AK26" s="83" t="s">
        <v>25</v>
      </c>
      <c r="AL26" s="83" t="s">
        <v>25</v>
      </c>
      <c r="AM26" s="83" t="s">
        <v>25</v>
      </c>
      <c r="AN26" s="83" t="s">
        <v>25</v>
      </c>
      <c r="AO26" s="83" t="s">
        <v>25</v>
      </c>
      <c r="AT26" s="82">
        <v>202103</v>
      </c>
      <c r="AU26" s="83">
        <v>1030188.15</v>
      </c>
      <c r="AV26" s="83">
        <v>2319128.32</v>
      </c>
      <c r="AW26" s="83">
        <v>2868859.82</v>
      </c>
      <c r="AX26" s="83">
        <v>3174118.46</v>
      </c>
      <c r="AY26" s="83">
        <v>3285935.7</v>
      </c>
      <c r="AZ26" s="83">
        <v>3313370.81</v>
      </c>
      <c r="BA26" s="83">
        <v>3447370.94</v>
      </c>
      <c r="BB26" s="83">
        <v>3454827.14</v>
      </c>
      <c r="BC26" s="83">
        <v>3486531.54</v>
      </c>
      <c r="BD26" s="83">
        <v>3486531.54</v>
      </c>
      <c r="BE26" s="83">
        <v>3486531.54</v>
      </c>
      <c r="BF26" s="83">
        <v>3543121.54</v>
      </c>
      <c r="BG26" s="83">
        <v>3543121.54</v>
      </c>
      <c r="BH26" s="83">
        <v>3543121.54</v>
      </c>
      <c r="BI26" s="83">
        <v>3543121.54</v>
      </c>
      <c r="BJ26" s="83">
        <v>3539728.3</v>
      </c>
      <c r="BK26" s="83" t="s">
        <v>25</v>
      </c>
      <c r="BL26" s="83" t="s">
        <v>25</v>
      </c>
      <c r="BM26" s="83" t="s">
        <v>25</v>
      </c>
      <c r="BN26" s="83" t="s">
        <v>25</v>
      </c>
      <c r="BO26" s="83" t="s">
        <v>25</v>
      </c>
      <c r="BP26" s="83" t="s">
        <v>25</v>
      </c>
      <c r="BQ26" s="83" t="s">
        <v>25</v>
      </c>
      <c r="BR26" s="83" t="s">
        <v>25</v>
      </c>
      <c r="BS26" s="83" t="s">
        <v>25</v>
      </c>
      <c r="BT26" s="83" t="s">
        <v>25</v>
      </c>
      <c r="BU26" s="83" t="s">
        <v>25</v>
      </c>
      <c r="BV26" s="83" t="s">
        <v>25</v>
      </c>
      <c r="BW26" s="83" t="s">
        <v>25</v>
      </c>
      <c r="BX26" s="83" t="s">
        <v>25</v>
      </c>
      <c r="BY26" s="83" t="s">
        <v>25</v>
      </c>
      <c r="BZ26" s="83" t="s">
        <v>25</v>
      </c>
      <c r="CA26" s="83" t="s">
        <v>25</v>
      </c>
      <c r="CB26" s="83" t="s">
        <v>25</v>
      </c>
      <c r="CC26" s="83" t="s">
        <v>25</v>
      </c>
      <c r="CD26" s="83" t="s">
        <v>25</v>
      </c>
      <c r="CE26" s="83" t="s">
        <v>25</v>
      </c>
      <c r="CF26" s="83" t="s">
        <v>25</v>
      </c>
      <c r="CG26" s="83" t="s">
        <v>25</v>
      </c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ht="15" customHeight="1" outlineLevel="1" spans="2:105">
      <c r="B27" s="82">
        <v>202106</v>
      </c>
      <c r="C27" s="83">
        <v>1791840.62</v>
      </c>
      <c r="D27" s="83">
        <v>4498934.57</v>
      </c>
      <c r="E27" s="83">
        <v>5321331.84</v>
      </c>
      <c r="F27" s="83">
        <v>6369223.27</v>
      </c>
      <c r="G27" s="83">
        <v>6508136.5</v>
      </c>
      <c r="H27" s="83">
        <v>6840495.31</v>
      </c>
      <c r="I27" s="83">
        <v>7022481.87</v>
      </c>
      <c r="J27" s="83">
        <v>7843450.34</v>
      </c>
      <c r="K27" s="83">
        <v>7883450.34</v>
      </c>
      <c r="L27" s="83">
        <v>7883450.34</v>
      </c>
      <c r="M27" s="83">
        <v>7884912.52</v>
      </c>
      <c r="N27" s="83">
        <v>7884912.52</v>
      </c>
      <c r="O27" s="83">
        <v>7887416.14</v>
      </c>
      <c r="P27" s="83">
        <v>7887416.14</v>
      </c>
      <c r="Q27" s="83">
        <v>7889080.98</v>
      </c>
      <c r="R27" s="83" t="s">
        <v>25</v>
      </c>
      <c r="S27" s="83" t="s">
        <v>25</v>
      </c>
      <c r="T27" s="83" t="s">
        <v>25</v>
      </c>
      <c r="U27" s="83" t="s">
        <v>25</v>
      </c>
      <c r="V27" s="83" t="s">
        <v>25</v>
      </c>
      <c r="W27" s="83" t="s">
        <v>25</v>
      </c>
      <c r="X27" s="83" t="s">
        <v>25</v>
      </c>
      <c r="Y27" s="83" t="s">
        <v>25</v>
      </c>
      <c r="Z27" s="83" t="s">
        <v>25</v>
      </c>
      <c r="AA27" s="83" t="s">
        <v>25</v>
      </c>
      <c r="AB27" s="83" t="s">
        <v>25</v>
      </c>
      <c r="AC27" s="83" t="s">
        <v>25</v>
      </c>
      <c r="AD27" s="83" t="s">
        <v>25</v>
      </c>
      <c r="AE27" s="83" t="s">
        <v>25</v>
      </c>
      <c r="AF27" s="83" t="s">
        <v>25</v>
      </c>
      <c r="AG27" s="83" t="s">
        <v>25</v>
      </c>
      <c r="AH27" s="83" t="s">
        <v>25</v>
      </c>
      <c r="AI27" s="83" t="s">
        <v>25</v>
      </c>
      <c r="AJ27" s="83" t="s">
        <v>25</v>
      </c>
      <c r="AK27" s="83" t="s">
        <v>25</v>
      </c>
      <c r="AL27" s="83" t="s">
        <v>25</v>
      </c>
      <c r="AM27" s="83" t="s">
        <v>25</v>
      </c>
      <c r="AN27" s="83" t="s">
        <v>25</v>
      </c>
      <c r="AO27" s="83" t="s">
        <v>25</v>
      </c>
      <c r="AT27" s="82">
        <v>202106</v>
      </c>
      <c r="AU27" s="83">
        <v>1355247.29</v>
      </c>
      <c r="AV27" s="83">
        <v>3340726.75</v>
      </c>
      <c r="AW27" s="83">
        <v>4073436.1</v>
      </c>
      <c r="AX27" s="83">
        <v>4757852.22</v>
      </c>
      <c r="AY27" s="83">
        <v>4860498.45</v>
      </c>
      <c r="AZ27" s="83">
        <v>5034058.8</v>
      </c>
      <c r="BA27" s="83">
        <v>5125521.98</v>
      </c>
      <c r="BB27" s="83">
        <v>5668853.76</v>
      </c>
      <c r="BC27" s="83">
        <v>5708853.76</v>
      </c>
      <c r="BD27" s="83">
        <v>5708853.76</v>
      </c>
      <c r="BE27" s="83">
        <v>5709584.86</v>
      </c>
      <c r="BF27" s="83">
        <v>5709584.86</v>
      </c>
      <c r="BG27" s="83">
        <v>5710836.69</v>
      </c>
      <c r="BH27" s="83">
        <v>5710836.69</v>
      </c>
      <c r="BI27" s="83">
        <v>5712501.53</v>
      </c>
      <c r="BJ27" s="83" t="s">
        <v>25</v>
      </c>
      <c r="BK27" s="83" t="s">
        <v>25</v>
      </c>
      <c r="BL27" s="83" t="s">
        <v>25</v>
      </c>
      <c r="BM27" s="83" t="s">
        <v>25</v>
      </c>
      <c r="BN27" s="83" t="s">
        <v>25</v>
      </c>
      <c r="BO27" s="83" t="s">
        <v>25</v>
      </c>
      <c r="BP27" s="83" t="s">
        <v>25</v>
      </c>
      <c r="BQ27" s="83" t="s">
        <v>25</v>
      </c>
      <c r="BR27" s="83" t="s">
        <v>25</v>
      </c>
      <c r="BS27" s="83" t="s">
        <v>25</v>
      </c>
      <c r="BT27" s="83" t="s">
        <v>25</v>
      </c>
      <c r="BU27" s="83" t="s">
        <v>25</v>
      </c>
      <c r="BV27" s="83" t="s">
        <v>25</v>
      </c>
      <c r="BW27" s="83" t="s">
        <v>25</v>
      </c>
      <c r="BX27" s="83" t="s">
        <v>25</v>
      </c>
      <c r="BY27" s="83" t="s">
        <v>25</v>
      </c>
      <c r="BZ27" s="83" t="s">
        <v>25</v>
      </c>
      <c r="CA27" s="83" t="s">
        <v>25</v>
      </c>
      <c r="CB27" s="83" t="s">
        <v>25</v>
      </c>
      <c r="CC27" s="83" t="s">
        <v>25</v>
      </c>
      <c r="CD27" s="83" t="s">
        <v>25</v>
      </c>
      <c r="CE27" s="83" t="s">
        <v>25</v>
      </c>
      <c r="CF27" s="83" t="s">
        <v>25</v>
      </c>
      <c r="CG27" s="83" t="s">
        <v>25</v>
      </c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ht="15" customHeight="1" outlineLevel="1" spans="2:105">
      <c r="B28" s="82">
        <v>202109</v>
      </c>
      <c r="C28" s="83">
        <v>1619437.56</v>
      </c>
      <c r="D28" s="83">
        <v>3183867.46</v>
      </c>
      <c r="E28" s="83">
        <v>3890144.77</v>
      </c>
      <c r="F28" s="83">
        <v>4152210.36</v>
      </c>
      <c r="G28" s="83">
        <v>4325253.97</v>
      </c>
      <c r="H28" s="83">
        <v>4658941.33</v>
      </c>
      <c r="I28" s="83">
        <v>4675763.84</v>
      </c>
      <c r="J28" s="83">
        <v>4782563.73</v>
      </c>
      <c r="K28" s="83">
        <v>4792942.89</v>
      </c>
      <c r="L28" s="83">
        <v>4829182.56</v>
      </c>
      <c r="M28" s="83">
        <v>5040678.22</v>
      </c>
      <c r="N28" s="83">
        <v>5040678.22</v>
      </c>
      <c r="O28" s="83">
        <v>5199028.22</v>
      </c>
      <c r="P28" s="83">
        <v>5199028.22</v>
      </c>
      <c r="Q28" s="83" t="s">
        <v>25</v>
      </c>
      <c r="R28" s="83" t="s">
        <v>25</v>
      </c>
      <c r="S28" s="83" t="s">
        <v>25</v>
      </c>
      <c r="T28" s="83" t="s">
        <v>25</v>
      </c>
      <c r="U28" s="83" t="s">
        <v>25</v>
      </c>
      <c r="V28" s="83" t="s">
        <v>25</v>
      </c>
      <c r="W28" s="83" t="s">
        <v>25</v>
      </c>
      <c r="X28" s="83" t="s">
        <v>25</v>
      </c>
      <c r="Y28" s="83" t="s">
        <v>25</v>
      </c>
      <c r="Z28" s="83" t="s">
        <v>25</v>
      </c>
      <c r="AA28" s="83" t="s">
        <v>25</v>
      </c>
      <c r="AB28" s="83" t="s">
        <v>25</v>
      </c>
      <c r="AC28" s="83" t="s">
        <v>25</v>
      </c>
      <c r="AD28" s="83" t="s">
        <v>25</v>
      </c>
      <c r="AE28" s="83" t="s">
        <v>25</v>
      </c>
      <c r="AF28" s="83" t="s">
        <v>25</v>
      </c>
      <c r="AG28" s="83" t="s">
        <v>25</v>
      </c>
      <c r="AH28" s="83" t="s">
        <v>25</v>
      </c>
      <c r="AI28" s="83" t="s">
        <v>25</v>
      </c>
      <c r="AJ28" s="83" t="s">
        <v>25</v>
      </c>
      <c r="AK28" s="83" t="s">
        <v>25</v>
      </c>
      <c r="AL28" s="83" t="s">
        <v>25</v>
      </c>
      <c r="AM28" s="83" t="s">
        <v>25</v>
      </c>
      <c r="AN28" s="83" t="s">
        <v>25</v>
      </c>
      <c r="AO28" s="83" t="s">
        <v>25</v>
      </c>
      <c r="AT28" s="82">
        <v>202109</v>
      </c>
      <c r="AU28" s="83">
        <v>1161037.2</v>
      </c>
      <c r="AV28" s="83">
        <v>2371798.03</v>
      </c>
      <c r="AW28" s="83">
        <v>2980576.07</v>
      </c>
      <c r="AX28" s="83">
        <v>3164891.82</v>
      </c>
      <c r="AY28" s="83">
        <v>3278190.51</v>
      </c>
      <c r="AZ28" s="83">
        <v>3481824.69</v>
      </c>
      <c r="BA28" s="83">
        <v>3497735.92</v>
      </c>
      <c r="BB28" s="83">
        <v>3603725.81</v>
      </c>
      <c r="BC28" s="83">
        <v>3612854.53</v>
      </c>
      <c r="BD28" s="83">
        <v>3634701.76</v>
      </c>
      <c r="BE28" s="83">
        <v>3756824.42</v>
      </c>
      <c r="BF28" s="83">
        <v>3741036.37</v>
      </c>
      <c r="BG28" s="83">
        <v>3872286.36</v>
      </c>
      <c r="BH28" s="83">
        <v>3872286.36</v>
      </c>
      <c r="BI28" s="83" t="s">
        <v>25</v>
      </c>
      <c r="BJ28" s="83" t="s">
        <v>25</v>
      </c>
      <c r="BK28" s="83" t="s">
        <v>25</v>
      </c>
      <c r="BL28" s="83" t="s">
        <v>25</v>
      </c>
      <c r="BM28" s="83" t="s">
        <v>25</v>
      </c>
      <c r="BN28" s="83" t="s">
        <v>25</v>
      </c>
      <c r="BO28" s="83" t="s">
        <v>25</v>
      </c>
      <c r="BP28" s="83" t="s">
        <v>25</v>
      </c>
      <c r="BQ28" s="83" t="s">
        <v>25</v>
      </c>
      <c r="BR28" s="83" t="s">
        <v>25</v>
      </c>
      <c r="BS28" s="83" t="s">
        <v>25</v>
      </c>
      <c r="BT28" s="83" t="s">
        <v>25</v>
      </c>
      <c r="BU28" s="83" t="s">
        <v>25</v>
      </c>
      <c r="BV28" s="83" t="s">
        <v>25</v>
      </c>
      <c r="BW28" s="83" t="s">
        <v>25</v>
      </c>
      <c r="BX28" s="83" t="s">
        <v>25</v>
      </c>
      <c r="BY28" s="83" t="s">
        <v>25</v>
      </c>
      <c r="BZ28" s="83" t="s">
        <v>25</v>
      </c>
      <c r="CA28" s="83" t="s">
        <v>25</v>
      </c>
      <c r="CB28" s="83" t="s">
        <v>25</v>
      </c>
      <c r="CC28" s="83" t="s">
        <v>25</v>
      </c>
      <c r="CD28" s="83" t="s">
        <v>25</v>
      </c>
      <c r="CE28" s="83" t="s">
        <v>25</v>
      </c>
      <c r="CF28" s="83" t="s">
        <v>25</v>
      </c>
      <c r="CG28" s="83" t="s">
        <v>25</v>
      </c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ht="15" customHeight="1" outlineLevel="1" spans="2:105">
      <c r="B29" s="82">
        <v>202112</v>
      </c>
      <c r="C29" s="83">
        <v>1189582.94</v>
      </c>
      <c r="D29" s="83">
        <v>3266817.67</v>
      </c>
      <c r="E29" s="83">
        <v>4510191.79</v>
      </c>
      <c r="F29" s="83">
        <v>5183265.99</v>
      </c>
      <c r="G29" s="83">
        <v>5289695.12</v>
      </c>
      <c r="H29" s="83">
        <v>5324056.16</v>
      </c>
      <c r="I29" s="83">
        <v>5858135.1</v>
      </c>
      <c r="J29" s="83">
        <v>5933133.2</v>
      </c>
      <c r="K29" s="83">
        <v>6026059.79</v>
      </c>
      <c r="L29" s="83">
        <v>6066399.13</v>
      </c>
      <c r="M29" s="83">
        <v>6066399.13</v>
      </c>
      <c r="N29" s="83">
        <v>6066399.13</v>
      </c>
      <c r="O29" s="83">
        <v>6096431.99</v>
      </c>
      <c r="P29" s="83" t="s">
        <v>25</v>
      </c>
      <c r="Q29" s="83" t="s">
        <v>25</v>
      </c>
      <c r="R29" s="83" t="s">
        <v>25</v>
      </c>
      <c r="S29" s="83" t="s">
        <v>25</v>
      </c>
      <c r="T29" s="83" t="s">
        <v>25</v>
      </c>
      <c r="U29" s="83" t="s">
        <v>25</v>
      </c>
      <c r="V29" s="83" t="s">
        <v>25</v>
      </c>
      <c r="W29" s="83" t="s">
        <v>25</v>
      </c>
      <c r="X29" s="83" t="s">
        <v>25</v>
      </c>
      <c r="Y29" s="83" t="s">
        <v>25</v>
      </c>
      <c r="Z29" s="83" t="s">
        <v>25</v>
      </c>
      <c r="AA29" s="83" t="s">
        <v>25</v>
      </c>
      <c r="AB29" s="83" t="s">
        <v>25</v>
      </c>
      <c r="AC29" s="83" t="s">
        <v>25</v>
      </c>
      <c r="AD29" s="83" t="s">
        <v>25</v>
      </c>
      <c r="AE29" s="83" t="s">
        <v>25</v>
      </c>
      <c r="AF29" s="83" t="s">
        <v>25</v>
      </c>
      <c r="AG29" s="83" t="s">
        <v>25</v>
      </c>
      <c r="AH29" s="83" t="s">
        <v>25</v>
      </c>
      <c r="AI29" s="83" t="s">
        <v>25</v>
      </c>
      <c r="AJ29" s="83" t="s">
        <v>25</v>
      </c>
      <c r="AK29" s="83" t="s">
        <v>25</v>
      </c>
      <c r="AL29" s="83" t="s">
        <v>25</v>
      </c>
      <c r="AM29" s="83" t="s">
        <v>25</v>
      </c>
      <c r="AN29" s="83" t="s">
        <v>25</v>
      </c>
      <c r="AO29" s="83" t="s">
        <v>25</v>
      </c>
      <c r="AT29" s="82">
        <v>202112</v>
      </c>
      <c r="AU29" s="83">
        <v>1021077.81</v>
      </c>
      <c r="AV29" s="83">
        <v>2874513.86</v>
      </c>
      <c r="AW29" s="83">
        <v>3717327.39</v>
      </c>
      <c r="AX29" s="83">
        <v>4202079.66</v>
      </c>
      <c r="AY29" s="83">
        <v>4272342.93</v>
      </c>
      <c r="AZ29" s="83">
        <v>4298133.45</v>
      </c>
      <c r="BA29" s="83">
        <v>4570612.39</v>
      </c>
      <c r="BB29" s="83">
        <v>4632850.49</v>
      </c>
      <c r="BC29" s="83">
        <v>4685210.99</v>
      </c>
      <c r="BD29" s="83">
        <v>4724550.33</v>
      </c>
      <c r="BE29" s="83">
        <v>4717848.2</v>
      </c>
      <c r="BF29" s="83">
        <v>4717848.2</v>
      </c>
      <c r="BG29" s="83">
        <v>4732864.65</v>
      </c>
      <c r="BH29" s="83" t="s">
        <v>25</v>
      </c>
      <c r="BI29" s="83" t="s">
        <v>25</v>
      </c>
      <c r="BJ29" s="83" t="s">
        <v>25</v>
      </c>
      <c r="BK29" s="83" t="s">
        <v>25</v>
      </c>
      <c r="BL29" s="83" t="s">
        <v>25</v>
      </c>
      <c r="BM29" s="83" t="s">
        <v>25</v>
      </c>
      <c r="BN29" s="83" t="s">
        <v>25</v>
      </c>
      <c r="BO29" s="83" t="s">
        <v>25</v>
      </c>
      <c r="BP29" s="83" t="s">
        <v>25</v>
      </c>
      <c r="BQ29" s="83" t="s">
        <v>25</v>
      </c>
      <c r="BR29" s="83" t="s">
        <v>25</v>
      </c>
      <c r="BS29" s="83" t="s">
        <v>25</v>
      </c>
      <c r="BT29" s="83" t="s">
        <v>25</v>
      </c>
      <c r="BU29" s="83" t="s">
        <v>25</v>
      </c>
      <c r="BV29" s="83" t="s">
        <v>25</v>
      </c>
      <c r="BW29" s="83" t="s">
        <v>25</v>
      </c>
      <c r="BX29" s="83" t="s">
        <v>25</v>
      </c>
      <c r="BY29" s="83" t="s">
        <v>25</v>
      </c>
      <c r="BZ29" s="83" t="s">
        <v>25</v>
      </c>
      <c r="CA29" s="83" t="s">
        <v>25</v>
      </c>
      <c r="CB29" s="83" t="s">
        <v>25</v>
      </c>
      <c r="CC29" s="83" t="s">
        <v>25</v>
      </c>
      <c r="CD29" s="83" t="s">
        <v>25</v>
      </c>
      <c r="CE29" s="83" t="s">
        <v>25</v>
      </c>
      <c r="CF29" s="83" t="s">
        <v>25</v>
      </c>
      <c r="CG29" s="83" t="s">
        <v>25</v>
      </c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ht="15" customHeight="1" outlineLevel="1" spans="2:105">
      <c r="B30" s="82">
        <v>202203</v>
      </c>
      <c r="C30" s="83">
        <v>988604.09</v>
      </c>
      <c r="D30" s="83">
        <v>2183253.32</v>
      </c>
      <c r="E30" s="83">
        <v>2486129.66</v>
      </c>
      <c r="F30" s="83">
        <v>3006606.56</v>
      </c>
      <c r="G30" s="83">
        <v>3376358.85</v>
      </c>
      <c r="H30" s="83">
        <v>3477403.72</v>
      </c>
      <c r="I30" s="83">
        <v>3628121.03</v>
      </c>
      <c r="J30" s="83">
        <v>3632104.33</v>
      </c>
      <c r="K30" s="83">
        <v>3648787.83</v>
      </c>
      <c r="L30" s="83">
        <v>3652427.57</v>
      </c>
      <c r="M30" s="83">
        <v>3806520.57</v>
      </c>
      <c r="N30" s="83">
        <v>3794868.85</v>
      </c>
      <c r="O30" s="83" t="s">
        <v>25</v>
      </c>
      <c r="P30" s="83" t="s">
        <v>25</v>
      </c>
      <c r="Q30" s="83" t="s">
        <v>25</v>
      </c>
      <c r="R30" s="83" t="s">
        <v>25</v>
      </c>
      <c r="S30" s="83" t="s">
        <v>25</v>
      </c>
      <c r="T30" s="83" t="s">
        <v>25</v>
      </c>
      <c r="U30" s="83" t="s">
        <v>25</v>
      </c>
      <c r="V30" s="83" t="s">
        <v>25</v>
      </c>
      <c r="W30" s="83" t="s">
        <v>25</v>
      </c>
      <c r="X30" s="83" t="s">
        <v>25</v>
      </c>
      <c r="Y30" s="83" t="s">
        <v>25</v>
      </c>
      <c r="Z30" s="83" t="s">
        <v>25</v>
      </c>
      <c r="AA30" s="83" t="s">
        <v>25</v>
      </c>
      <c r="AB30" s="83" t="s">
        <v>25</v>
      </c>
      <c r="AC30" s="83" t="s">
        <v>25</v>
      </c>
      <c r="AD30" s="83" t="s">
        <v>25</v>
      </c>
      <c r="AE30" s="83" t="s">
        <v>25</v>
      </c>
      <c r="AF30" s="83" t="s">
        <v>25</v>
      </c>
      <c r="AG30" s="83" t="s">
        <v>25</v>
      </c>
      <c r="AH30" s="83" t="s">
        <v>25</v>
      </c>
      <c r="AI30" s="83" t="s">
        <v>25</v>
      </c>
      <c r="AJ30" s="83" t="s">
        <v>25</v>
      </c>
      <c r="AK30" s="83" t="s">
        <v>25</v>
      </c>
      <c r="AL30" s="83" t="s">
        <v>25</v>
      </c>
      <c r="AM30" s="83" t="s">
        <v>25</v>
      </c>
      <c r="AN30" s="83" t="s">
        <v>25</v>
      </c>
      <c r="AO30" s="83" t="s">
        <v>25</v>
      </c>
      <c r="AT30" s="82">
        <v>202203</v>
      </c>
      <c r="AU30" s="83">
        <v>895270.03</v>
      </c>
      <c r="AV30" s="83">
        <v>1928007.14</v>
      </c>
      <c r="AW30" s="83">
        <v>2177169.45</v>
      </c>
      <c r="AX30" s="83">
        <v>2563000.91</v>
      </c>
      <c r="AY30" s="83">
        <v>2930850.97</v>
      </c>
      <c r="AZ30" s="83">
        <v>3006734.79</v>
      </c>
      <c r="BA30" s="83">
        <v>3086934.4</v>
      </c>
      <c r="BB30" s="83">
        <v>3090917.7</v>
      </c>
      <c r="BC30" s="83">
        <v>3107601.2</v>
      </c>
      <c r="BD30" s="83">
        <v>3103318.06</v>
      </c>
      <c r="BE30" s="83">
        <v>3209614.56</v>
      </c>
      <c r="BF30" s="83">
        <v>3204053.66</v>
      </c>
      <c r="BG30" s="83" t="s">
        <v>25</v>
      </c>
      <c r="BH30" s="83" t="s">
        <v>25</v>
      </c>
      <c r="BI30" s="83" t="s">
        <v>25</v>
      </c>
      <c r="BJ30" s="83" t="s">
        <v>25</v>
      </c>
      <c r="BK30" s="83" t="s">
        <v>25</v>
      </c>
      <c r="BL30" s="83" t="s">
        <v>25</v>
      </c>
      <c r="BM30" s="83" t="s">
        <v>25</v>
      </c>
      <c r="BN30" s="83" t="s">
        <v>25</v>
      </c>
      <c r="BO30" s="83" t="s">
        <v>25</v>
      </c>
      <c r="BP30" s="83" t="s">
        <v>25</v>
      </c>
      <c r="BQ30" s="83" t="s">
        <v>25</v>
      </c>
      <c r="BR30" s="83" t="s">
        <v>25</v>
      </c>
      <c r="BS30" s="83" t="s">
        <v>25</v>
      </c>
      <c r="BT30" s="83" t="s">
        <v>25</v>
      </c>
      <c r="BU30" s="83" t="s">
        <v>25</v>
      </c>
      <c r="BV30" s="83" t="s">
        <v>25</v>
      </c>
      <c r="BW30" s="83" t="s">
        <v>25</v>
      </c>
      <c r="BX30" s="83" t="s">
        <v>25</v>
      </c>
      <c r="BY30" s="83" t="s">
        <v>25</v>
      </c>
      <c r="BZ30" s="83" t="s">
        <v>25</v>
      </c>
      <c r="CA30" s="83" t="s">
        <v>25</v>
      </c>
      <c r="CB30" s="83" t="s">
        <v>25</v>
      </c>
      <c r="CC30" s="83" t="s">
        <v>25</v>
      </c>
      <c r="CD30" s="83" t="s">
        <v>25</v>
      </c>
      <c r="CE30" s="83" t="s">
        <v>25</v>
      </c>
      <c r="CF30" s="83" t="s">
        <v>25</v>
      </c>
      <c r="CG30" s="83" t="s">
        <v>25</v>
      </c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ht="15" customHeight="1" outlineLevel="1" spans="2:105">
      <c r="B31" s="82">
        <v>202206</v>
      </c>
      <c r="C31" s="83">
        <v>1441638.61</v>
      </c>
      <c r="D31" s="83">
        <v>3349572.48</v>
      </c>
      <c r="E31" s="83">
        <v>4219453.24</v>
      </c>
      <c r="F31" s="83">
        <v>4476171.01</v>
      </c>
      <c r="G31" s="83">
        <v>5481357.85</v>
      </c>
      <c r="H31" s="83">
        <v>5605904.53</v>
      </c>
      <c r="I31" s="83">
        <v>5641747.15</v>
      </c>
      <c r="J31" s="83">
        <v>5652952.93</v>
      </c>
      <c r="K31" s="83">
        <v>5654212.93</v>
      </c>
      <c r="L31" s="83">
        <v>5771539.75</v>
      </c>
      <c r="M31" s="83">
        <v>5849902.71</v>
      </c>
      <c r="N31" s="83" t="s">
        <v>25</v>
      </c>
      <c r="O31" s="83" t="s">
        <v>25</v>
      </c>
      <c r="P31" s="83" t="s">
        <v>25</v>
      </c>
      <c r="Q31" s="83" t="s">
        <v>25</v>
      </c>
      <c r="R31" s="83" t="s">
        <v>25</v>
      </c>
      <c r="S31" s="83" t="s">
        <v>25</v>
      </c>
      <c r="T31" s="83" t="s">
        <v>25</v>
      </c>
      <c r="U31" s="83" t="s">
        <v>25</v>
      </c>
      <c r="V31" s="83" t="s">
        <v>25</v>
      </c>
      <c r="W31" s="83" t="s">
        <v>25</v>
      </c>
      <c r="X31" s="83" t="s">
        <v>25</v>
      </c>
      <c r="Y31" s="83" t="s">
        <v>25</v>
      </c>
      <c r="Z31" s="83" t="s">
        <v>25</v>
      </c>
      <c r="AA31" s="83" t="s">
        <v>25</v>
      </c>
      <c r="AB31" s="83" t="s">
        <v>25</v>
      </c>
      <c r="AC31" s="83" t="s">
        <v>25</v>
      </c>
      <c r="AD31" s="83" t="s">
        <v>25</v>
      </c>
      <c r="AE31" s="83" t="s">
        <v>25</v>
      </c>
      <c r="AF31" s="83" t="s">
        <v>25</v>
      </c>
      <c r="AG31" s="83" t="s">
        <v>25</v>
      </c>
      <c r="AH31" s="83" t="s">
        <v>25</v>
      </c>
      <c r="AI31" s="83" t="s">
        <v>25</v>
      </c>
      <c r="AJ31" s="83" t="s">
        <v>25</v>
      </c>
      <c r="AK31" s="83" t="s">
        <v>25</v>
      </c>
      <c r="AL31" s="83" t="s">
        <v>25</v>
      </c>
      <c r="AM31" s="83" t="s">
        <v>25</v>
      </c>
      <c r="AN31" s="83" t="s">
        <v>25</v>
      </c>
      <c r="AO31" s="83" t="s">
        <v>25</v>
      </c>
      <c r="AT31" s="82">
        <v>202206</v>
      </c>
      <c r="AU31" s="83">
        <v>1335209.42</v>
      </c>
      <c r="AV31" s="83">
        <v>2852732.5</v>
      </c>
      <c r="AW31" s="83">
        <v>3477190.51</v>
      </c>
      <c r="AX31" s="83">
        <v>3746426.09</v>
      </c>
      <c r="AY31" s="83">
        <v>4361106.19</v>
      </c>
      <c r="AZ31" s="83">
        <v>4432326.24</v>
      </c>
      <c r="BA31" s="83">
        <v>4450357.97</v>
      </c>
      <c r="BB31" s="83">
        <v>4455714.35</v>
      </c>
      <c r="BC31" s="83">
        <v>4456344.35</v>
      </c>
      <c r="BD31" s="83">
        <v>4515007.71</v>
      </c>
      <c r="BE31" s="83">
        <v>4554189.22</v>
      </c>
      <c r="BF31" s="83" t="s">
        <v>25</v>
      </c>
      <c r="BG31" s="83" t="s">
        <v>25</v>
      </c>
      <c r="BH31" s="83" t="s">
        <v>25</v>
      </c>
      <c r="BI31" s="83" t="s">
        <v>25</v>
      </c>
      <c r="BJ31" s="83" t="s">
        <v>25</v>
      </c>
      <c r="BK31" s="83" t="s">
        <v>25</v>
      </c>
      <c r="BL31" s="83" t="s">
        <v>25</v>
      </c>
      <c r="BM31" s="83" t="s">
        <v>25</v>
      </c>
      <c r="BN31" s="83" t="s">
        <v>25</v>
      </c>
      <c r="BO31" s="83" t="s">
        <v>25</v>
      </c>
      <c r="BP31" s="83" t="s">
        <v>25</v>
      </c>
      <c r="BQ31" s="83" t="s">
        <v>25</v>
      </c>
      <c r="BR31" s="83" t="s">
        <v>25</v>
      </c>
      <c r="BS31" s="83" t="s">
        <v>25</v>
      </c>
      <c r="BT31" s="83" t="s">
        <v>25</v>
      </c>
      <c r="BU31" s="83" t="s">
        <v>25</v>
      </c>
      <c r="BV31" s="83" t="s">
        <v>25</v>
      </c>
      <c r="BW31" s="83" t="s">
        <v>25</v>
      </c>
      <c r="BX31" s="83" t="s">
        <v>25</v>
      </c>
      <c r="BY31" s="83" t="s">
        <v>25</v>
      </c>
      <c r="BZ31" s="83" t="s">
        <v>25</v>
      </c>
      <c r="CA31" s="83" t="s">
        <v>25</v>
      </c>
      <c r="CB31" s="83" t="s">
        <v>25</v>
      </c>
      <c r="CC31" s="83" t="s">
        <v>25</v>
      </c>
      <c r="CD31" s="83" t="s">
        <v>25</v>
      </c>
      <c r="CE31" s="83" t="s">
        <v>25</v>
      </c>
      <c r="CF31" s="83" t="s">
        <v>25</v>
      </c>
      <c r="CG31" s="83" t="s">
        <v>25</v>
      </c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ht="15" customHeight="1" outlineLevel="1" spans="2:105">
      <c r="B32" s="82">
        <v>202209</v>
      </c>
      <c r="C32" s="83">
        <v>2725588.08</v>
      </c>
      <c r="D32" s="83">
        <v>4719433.52</v>
      </c>
      <c r="E32" s="83">
        <v>6502849.09</v>
      </c>
      <c r="F32" s="83">
        <v>6898796.54</v>
      </c>
      <c r="G32" s="83">
        <v>7157469.14</v>
      </c>
      <c r="H32" s="83">
        <v>7266422.24</v>
      </c>
      <c r="I32" s="83">
        <v>7306047.77</v>
      </c>
      <c r="J32" s="83">
        <v>7821781.55</v>
      </c>
      <c r="K32" s="83">
        <v>7825799.88</v>
      </c>
      <c r="L32" s="83">
        <v>7902984.52</v>
      </c>
      <c r="M32" s="83" t="s">
        <v>25</v>
      </c>
      <c r="N32" s="83" t="s">
        <v>25</v>
      </c>
      <c r="O32" s="83" t="s">
        <v>25</v>
      </c>
      <c r="P32" s="83" t="s">
        <v>25</v>
      </c>
      <c r="Q32" s="83" t="s">
        <v>25</v>
      </c>
      <c r="R32" s="83" t="s">
        <v>25</v>
      </c>
      <c r="S32" s="83" t="s">
        <v>25</v>
      </c>
      <c r="T32" s="83" t="s">
        <v>25</v>
      </c>
      <c r="U32" s="83" t="s">
        <v>25</v>
      </c>
      <c r="V32" s="83" t="s">
        <v>25</v>
      </c>
      <c r="W32" s="83" t="s">
        <v>25</v>
      </c>
      <c r="X32" s="83" t="s">
        <v>25</v>
      </c>
      <c r="Y32" s="83" t="s">
        <v>25</v>
      </c>
      <c r="Z32" s="83" t="s">
        <v>25</v>
      </c>
      <c r="AA32" s="83" t="s">
        <v>25</v>
      </c>
      <c r="AB32" s="83" t="s">
        <v>25</v>
      </c>
      <c r="AC32" s="83" t="s">
        <v>25</v>
      </c>
      <c r="AD32" s="83" t="s">
        <v>25</v>
      </c>
      <c r="AE32" s="83" t="s">
        <v>25</v>
      </c>
      <c r="AF32" s="83" t="s">
        <v>25</v>
      </c>
      <c r="AG32" s="83" t="s">
        <v>25</v>
      </c>
      <c r="AH32" s="83" t="s">
        <v>25</v>
      </c>
      <c r="AI32" s="83" t="s">
        <v>25</v>
      </c>
      <c r="AJ32" s="83" t="s">
        <v>25</v>
      </c>
      <c r="AK32" s="83" t="s">
        <v>25</v>
      </c>
      <c r="AL32" s="83" t="s">
        <v>25</v>
      </c>
      <c r="AM32" s="83" t="s">
        <v>25</v>
      </c>
      <c r="AN32" s="83" t="s">
        <v>25</v>
      </c>
      <c r="AO32" s="83" t="s">
        <v>25</v>
      </c>
      <c r="AT32" s="82">
        <v>202209</v>
      </c>
      <c r="AU32" s="83">
        <v>2187554.45</v>
      </c>
      <c r="AV32" s="83">
        <v>3864841.49</v>
      </c>
      <c r="AW32" s="83">
        <v>5286648.59</v>
      </c>
      <c r="AX32" s="83">
        <v>5615343.87</v>
      </c>
      <c r="AY32" s="83">
        <v>5816988.59</v>
      </c>
      <c r="AZ32" s="83">
        <v>5896661.85</v>
      </c>
      <c r="BA32" s="83">
        <v>5922410.85</v>
      </c>
      <c r="BB32" s="83">
        <v>6187916.48</v>
      </c>
      <c r="BC32" s="83">
        <v>6191934.81</v>
      </c>
      <c r="BD32" s="83">
        <v>6245754.03</v>
      </c>
      <c r="BE32" s="83" t="s">
        <v>25</v>
      </c>
      <c r="BF32" s="83" t="s">
        <v>25</v>
      </c>
      <c r="BG32" s="83" t="s">
        <v>25</v>
      </c>
      <c r="BH32" s="83" t="s">
        <v>25</v>
      </c>
      <c r="BI32" s="83" t="s">
        <v>25</v>
      </c>
      <c r="BJ32" s="83" t="s">
        <v>25</v>
      </c>
      <c r="BK32" s="83" t="s">
        <v>25</v>
      </c>
      <c r="BL32" s="83" t="s">
        <v>25</v>
      </c>
      <c r="BM32" s="83" t="s">
        <v>25</v>
      </c>
      <c r="BN32" s="83" t="s">
        <v>25</v>
      </c>
      <c r="BO32" s="83" t="s">
        <v>25</v>
      </c>
      <c r="BP32" s="83" t="s">
        <v>25</v>
      </c>
      <c r="BQ32" s="83" t="s">
        <v>25</v>
      </c>
      <c r="BR32" s="83" t="s">
        <v>25</v>
      </c>
      <c r="BS32" s="83" t="s">
        <v>25</v>
      </c>
      <c r="BT32" s="83" t="s">
        <v>25</v>
      </c>
      <c r="BU32" s="83" t="s">
        <v>25</v>
      </c>
      <c r="BV32" s="83" t="s">
        <v>25</v>
      </c>
      <c r="BW32" s="83" t="s">
        <v>25</v>
      </c>
      <c r="BX32" s="83" t="s">
        <v>25</v>
      </c>
      <c r="BY32" s="83" t="s">
        <v>25</v>
      </c>
      <c r="BZ32" s="83" t="s">
        <v>25</v>
      </c>
      <c r="CA32" s="83" t="s">
        <v>25</v>
      </c>
      <c r="CB32" s="83" t="s">
        <v>25</v>
      </c>
      <c r="CC32" s="83" t="s">
        <v>25</v>
      </c>
      <c r="CD32" s="83" t="s">
        <v>25</v>
      </c>
      <c r="CE32" s="83" t="s">
        <v>25</v>
      </c>
      <c r="CF32" s="83" t="s">
        <v>25</v>
      </c>
      <c r="CG32" s="83" t="s">
        <v>25</v>
      </c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ht="15" customHeight="1" outlineLevel="1" spans="2:105">
      <c r="B33" s="82">
        <v>202212</v>
      </c>
      <c r="C33" s="83">
        <v>1694403.34</v>
      </c>
      <c r="D33" s="83">
        <v>4228898.07</v>
      </c>
      <c r="E33" s="83">
        <v>4738658.94</v>
      </c>
      <c r="F33" s="83">
        <v>4868285.87</v>
      </c>
      <c r="G33" s="83">
        <v>5173529.7</v>
      </c>
      <c r="H33" s="83">
        <v>5279399.88</v>
      </c>
      <c r="I33" s="83">
        <v>5346745.2</v>
      </c>
      <c r="J33" s="83">
        <v>5360480.74</v>
      </c>
      <c r="K33" s="83">
        <v>5484604.66</v>
      </c>
      <c r="L33" s="83" t="s">
        <v>25</v>
      </c>
      <c r="M33" s="83" t="s">
        <v>25</v>
      </c>
      <c r="N33" s="83" t="s">
        <v>25</v>
      </c>
      <c r="O33" s="83" t="s">
        <v>25</v>
      </c>
      <c r="P33" s="83" t="s">
        <v>25</v>
      </c>
      <c r="Q33" s="83" t="s">
        <v>25</v>
      </c>
      <c r="R33" s="83" t="s">
        <v>25</v>
      </c>
      <c r="S33" s="83" t="s">
        <v>25</v>
      </c>
      <c r="T33" s="83" t="s">
        <v>25</v>
      </c>
      <c r="U33" s="83" t="s">
        <v>25</v>
      </c>
      <c r="V33" s="83" t="s">
        <v>25</v>
      </c>
      <c r="W33" s="83" t="s">
        <v>25</v>
      </c>
      <c r="X33" s="83" t="s">
        <v>25</v>
      </c>
      <c r="Y33" s="83" t="s">
        <v>25</v>
      </c>
      <c r="Z33" s="83" t="s">
        <v>25</v>
      </c>
      <c r="AA33" s="83" t="s">
        <v>25</v>
      </c>
      <c r="AB33" s="83" t="s">
        <v>25</v>
      </c>
      <c r="AC33" s="83" t="s">
        <v>25</v>
      </c>
      <c r="AD33" s="83" t="s">
        <v>25</v>
      </c>
      <c r="AE33" s="83" t="s">
        <v>25</v>
      </c>
      <c r="AF33" s="83" t="s">
        <v>25</v>
      </c>
      <c r="AG33" s="83" t="s">
        <v>25</v>
      </c>
      <c r="AH33" s="83" t="s">
        <v>25</v>
      </c>
      <c r="AI33" s="83" t="s">
        <v>25</v>
      </c>
      <c r="AJ33" s="83" t="s">
        <v>25</v>
      </c>
      <c r="AK33" s="83" t="s">
        <v>25</v>
      </c>
      <c r="AL33" s="83" t="s">
        <v>25</v>
      </c>
      <c r="AM33" s="83" t="s">
        <v>25</v>
      </c>
      <c r="AN33" s="83" t="s">
        <v>25</v>
      </c>
      <c r="AO33" s="83" t="s">
        <v>25</v>
      </c>
      <c r="AT33" s="82">
        <v>202212</v>
      </c>
      <c r="AU33" s="83">
        <v>1515291.21</v>
      </c>
      <c r="AV33" s="83">
        <v>3637610.04</v>
      </c>
      <c r="AW33" s="83">
        <v>4033709.16</v>
      </c>
      <c r="AX33" s="83">
        <v>4186131.8</v>
      </c>
      <c r="AY33" s="83">
        <v>4370095.92</v>
      </c>
      <c r="AZ33" s="83">
        <v>4438438.19</v>
      </c>
      <c r="BA33" s="83">
        <v>4476853.75</v>
      </c>
      <c r="BB33" s="83">
        <v>4490022.29</v>
      </c>
      <c r="BC33" s="83">
        <v>4652084.26</v>
      </c>
      <c r="BD33" s="83" t="s">
        <v>25</v>
      </c>
      <c r="BE33" s="83" t="s">
        <v>25</v>
      </c>
      <c r="BF33" s="83" t="s">
        <v>25</v>
      </c>
      <c r="BG33" s="83" t="s">
        <v>25</v>
      </c>
      <c r="BH33" s="83" t="s">
        <v>25</v>
      </c>
      <c r="BI33" s="83" t="s">
        <v>25</v>
      </c>
      <c r="BJ33" s="83" t="s">
        <v>25</v>
      </c>
      <c r="BK33" s="83" t="s">
        <v>25</v>
      </c>
      <c r="BL33" s="83" t="s">
        <v>25</v>
      </c>
      <c r="BM33" s="83" t="s">
        <v>25</v>
      </c>
      <c r="BN33" s="83" t="s">
        <v>25</v>
      </c>
      <c r="BO33" s="83" t="s">
        <v>25</v>
      </c>
      <c r="BP33" s="83" t="s">
        <v>25</v>
      </c>
      <c r="BQ33" s="83" t="s">
        <v>25</v>
      </c>
      <c r="BR33" s="83" t="s">
        <v>25</v>
      </c>
      <c r="BS33" s="83" t="s">
        <v>25</v>
      </c>
      <c r="BT33" s="83" t="s">
        <v>25</v>
      </c>
      <c r="BU33" s="83" t="s">
        <v>25</v>
      </c>
      <c r="BV33" s="83" t="s">
        <v>25</v>
      </c>
      <c r="BW33" s="83" t="s">
        <v>25</v>
      </c>
      <c r="BX33" s="83" t="s">
        <v>25</v>
      </c>
      <c r="BY33" s="83" t="s">
        <v>25</v>
      </c>
      <c r="BZ33" s="83" t="s">
        <v>25</v>
      </c>
      <c r="CA33" s="83" t="s">
        <v>25</v>
      </c>
      <c r="CB33" s="83" t="s">
        <v>25</v>
      </c>
      <c r="CC33" s="83" t="s">
        <v>25</v>
      </c>
      <c r="CD33" s="83" t="s">
        <v>25</v>
      </c>
      <c r="CE33" s="83" t="s">
        <v>25</v>
      </c>
      <c r="CF33" s="83" t="s">
        <v>25</v>
      </c>
      <c r="CG33" s="83" t="s">
        <v>25</v>
      </c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ht="15" customHeight="1" outlineLevel="1" spans="2:105">
      <c r="B34" s="82">
        <v>202303</v>
      </c>
      <c r="C34" s="83">
        <v>2345579.37</v>
      </c>
      <c r="D34" s="83">
        <v>5313037.26</v>
      </c>
      <c r="E34" s="83">
        <v>6652644.33</v>
      </c>
      <c r="F34" s="83">
        <v>6951686</v>
      </c>
      <c r="G34" s="83">
        <v>7159639.77</v>
      </c>
      <c r="H34" s="83">
        <v>7370685.95</v>
      </c>
      <c r="I34" s="83">
        <v>7494443.46</v>
      </c>
      <c r="J34" s="83">
        <v>7512538.67</v>
      </c>
      <c r="K34" s="83" t="s">
        <v>25</v>
      </c>
      <c r="L34" s="83" t="s">
        <v>25</v>
      </c>
      <c r="M34" s="83" t="s">
        <v>25</v>
      </c>
      <c r="N34" s="83" t="s">
        <v>25</v>
      </c>
      <c r="O34" s="83" t="s">
        <v>25</v>
      </c>
      <c r="P34" s="83" t="s">
        <v>25</v>
      </c>
      <c r="Q34" s="83" t="s">
        <v>25</v>
      </c>
      <c r="R34" s="83" t="s">
        <v>25</v>
      </c>
      <c r="S34" s="83" t="s">
        <v>25</v>
      </c>
      <c r="T34" s="83" t="s">
        <v>25</v>
      </c>
      <c r="U34" s="83" t="s">
        <v>25</v>
      </c>
      <c r="V34" s="83" t="s">
        <v>25</v>
      </c>
      <c r="W34" s="83" t="s">
        <v>25</v>
      </c>
      <c r="X34" s="83" t="s">
        <v>25</v>
      </c>
      <c r="Y34" s="83" t="s">
        <v>25</v>
      </c>
      <c r="Z34" s="83" t="s">
        <v>25</v>
      </c>
      <c r="AA34" s="83" t="s">
        <v>25</v>
      </c>
      <c r="AB34" s="83" t="s">
        <v>25</v>
      </c>
      <c r="AC34" s="83" t="s">
        <v>25</v>
      </c>
      <c r="AD34" s="83" t="s">
        <v>25</v>
      </c>
      <c r="AE34" s="83" t="s">
        <v>25</v>
      </c>
      <c r="AF34" s="83" t="s">
        <v>25</v>
      </c>
      <c r="AG34" s="83" t="s">
        <v>25</v>
      </c>
      <c r="AH34" s="83" t="s">
        <v>25</v>
      </c>
      <c r="AI34" s="83" t="s">
        <v>25</v>
      </c>
      <c r="AJ34" s="83" t="s">
        <v>25</v>
      </c>
      <c r="AK34" s="83" t="s">
        <v>25</v>
      </c>
      <c r="AL34" s="83" t="s">
        <v>25</v>
      </c>
      <c r="AM34" s="83" t="s">
        <v>25</v>
      </c>
      <c r="AN34" s="83" t="s">
        <v>25</v>
      </c>
      <c r="AO34" s="83" t="s">
        <v>25</v>
      </c>
      <c r="AT34" s="82">
        <v>202303</v>
      </c>
      <c r="AU34" s="83">
        <v>2125714.18</v>
      </c>
      <c r="AV34" s="83">
        <v>4755768.03</v>
      </c>
      <c r="AW34" s="83">
        <v>5643938.56</v>
      </c>
      <c r="AX34" s="83">
        <v>5918349.09</v>
      </c>
      <c r="AY34" s="83">
        <v>6076141.61</v>
      </c>
      <c r="AZ34" s="83">
        <v>6196752.43</v>
      </c>
      <c r="BA34" s="83">
        <v>6318305.34</v>
      </c>
      <c r="BB34" s="83">
        <v>6329918.7</v>
      </c>
      <c r="BC34" s="83" t="s">
        <v>25</v>
      </c>
      <c r="BD34" s="83" t="s">
        <v>25</v>
      </c>
      <c r="BE34" s="83" t="s">
        <v>25</v>
      </c>
      <c r="BF34" s="83" t="s">
        <v>25</v>
      </c>
      <c r="BG34" s="83" t="s">
        <v>25</v>
      </c>
      <c r="BH34" s="83" t="s">
        <v>25</v>
      </c>
      <c r="BI34" s="83" t="s">
        <v>25</v>
      </c>
      <c r="BJ34" s="83" t="s">
        <v>25</v>
      </c>
      <c r="BK34" s="83" t="s">
        <v>25</v>
      </c>
      <c r="BL34" s="83" t="s">
        <v>25</v>
      </c>
      <c r="BM34" s="83" t="s">
        <v>25</v>
      </c>
      <c r="BN34" s="83" t="s">
        <v>25</v>
      </c>
      <c r="BO34" s="83" t="s">
        <v>25</v>
      </c>
      <c r="BP34" s="83" t="s">
        <v>25</v>
      </c>
      <c r="BQ34" s="83" t="s">
        <v>25</v>
      </c>
      <c r="BR34" s="83" t="s">
        <v>25</v>
      </c>
      <c r="BS34" s="83" t="s">
        <v>25</v>
      </c>
      <c r="BT34" s="83" t="s">
        <v>25</v>
      </c>
      <c r="BU34" s="83" t="s">
        <v>25</v>
      </c>
      <c r="BV34" s="83" t="s">
        <v>25</v>
      </c>
      <c r="BW34" s="83" t="s">
        <v>25</v>
      </c>
      <c r="BX34" s="83" t="s">
        <v>25</v>
      </c>
      <c r="BY34" s="83" t="s">
        <v>25</v>
      </c>
      <c r="BZ34" s="83" t="s">
        <v>25</v>
      </c>
      <c r="CA34" s="83" t="s">
        <v>25</v>
      </c>
      <c r="CB34" s="83" t="s">
        <v>25</v>
      </c>
      <c r="CC34" s="83" t="s">
        <v>25</v>
      </c>
      <c r="CD34" s="83" t="s">
        <v>25</v>
      </c>
      <c r="CE34" s="83" t="s">
        <v>25</v>
      </c>
      <c r="CF34" s="83" t="s">
        <v>25</v>
      </c>
      <c r="CG34" s="83" t="s">
        <v>25</v>
      </c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ht="15" customHeight="1" outlineLevel="1" spans="2:105">
      <c r="B35" s="82">
        <v>202306</v>
      </c>
      <c r="C35" s="83">
        <v>3720376.79</v>
      </c>
      <c r="D35" s="83">
        <v>7136276.9</v>
      </c>
      <c r="E35" s="83">
        <v>8136812.84</v>
      </c>
      <c r="F35" s="83">
        <v>8434930.89</v>
      </c>
      <c r="G35" s="83">
        <v>8874790.72</v>
      </c>
      <c r="H35" s="83">
        <v>8930914.31</v>
      </c>
      <c r="I35" s="83">
        <v>9474512.88</v>
      </c>
      <c r="J35" s="83" t="s">
        <v>25</v>
      </c>
      <c r="K35" s="83" t="s">
        <v>25</v>
      </c>
      <c r="L35" s="83" t="s">
        <v>25</v>
      </c>
      <c r="M35" s="83" t="s">
        <v>25</v>
      </c>
      <c r="N35" s="83" t="s">
        <v>25</v>
      </c>
      <c r="O35" s="83" t="s">
        <v>25</v>
      </c>
      <c r="P35" s="83" t="s">
        <v>25</v>
      </c>
      <c r="Q35" s="83" t="s">
        <v>25</v>
      </c>
      <c r="R35" s="83" t="s">
        <v>25</v>
      </c>
      <c r="S35" s="83" t="s">
        <v>25</v>
      </c>
      <c r="T35" s="83" t="s">
        <v>25</v>
      </c>
      <c r="U35" s="83" t="s">
        <v>25</v>
      </c>
      <c r="V35" s="83" t="s">
        <v>25</v>
      </c>
      <c r="W35" s="83" t="s">
        <v>25</v>
      </c>
      <c r="X35" s="83" t="s">
        <v>25</v>
      </c>
      <c r="Y35" s="83" t="s">
        <v>25</v>
      </c>
      <c r="Z35" s="83" t="s">
        <v>25</v>
      </c>
      <c r="AA35" s="83" t="s">
        <v>25</v>
      </c>
      <c r="AB35" s="83" t="s">
        <v>25</v>
      </c>
      <c r="AC35" s="83" t="s">
        <v>25</v>
      </c>
      <c r="AD35" s="83" t="s">
        <v>25</v>
      </c>
      <c r="AE35" s="83" t="s">
        <v>25</v>
      </c>
      <c r="AF35" s="83" t="s">
        <v>25</v>
      </c>
      <c r="AG35" s="83" t="s">
        <v>25</v>
      </c>
      <c r="AH35" s="83" t="s">
        <v>25</v>
      </c>
      <c r="AI35" s="83" t="s">
        <v>25</v>
      </c>
      <c r="AJ35" s="83" t="s">
        <v>25</v>
      </c>
      <c r="AK35" s="83" t="s">
        <v>25</v>
      </c>
      <c r="AL35" s="83" t="s">
        <v>25</v>
      </c>
      <c r="AM35" s="83" t="s">
        <v>25</v>
      </c>
      <c r="AN35" s="83" t="s">
        <v>25</v>
      </c>
      <c r="AO35" s="83" t="s">
        <v>25</v>
      </c>
      <c r="AT35" s="82">
        <v>202306</v>
      </c>
      <c r="AU35" s="83">
        <v>3385959.18</v>
      </c>
      <c r="AV35" s="83">
        <v>6485726.23</v>
      </c>
      <c r="AW35" s="83">
        <v>7117600.71</v>
      </c>
      <c r="AX35" s="83">
        <v>7323268</v>
      </c>
      <c r="AY35" s="83">
        <v>7574209.29</v>
      </c>
      <c r="AZ35" s="83">
        <v>7611738.6</v>
      </c>
      <c r="BA35" s="83">
        <v>7893748.76</v>
      </c>
      <c r="BB35" s="83" t="s">
        <v>25</v>
      </c>
      <c r="BC35" s="83" t="s">
        <v>25</v>
      </c>
      <c r="BD35" s="83" t="s">
        <v>25</v>
      </c>
      <c r="BE35" s="83" t="s">
        <v>25</v>
      </c>
      <c r="BF35" s="83" t="s">
        <v>25</v>
      </c>
      <c r="BG35" s="83" t="s">
        <v>25</v>
      </c>
      <c r="BH35" s="83" t="s">
        <v>25</v>
      </c>
      <c r="BI35" s="83" t="s">
        <v>25</v>
      </c>
      <c r="BJ35" s="83" t="s">
        <v>25</v>
      </c>
      <c r="BK35" s="83" t="s">
        <v>25</v>
      </c>
      <c r="BL35" s="83" t="s">
        <v>25</v>
      </c>
      <c r="BM35" s="83" t="s">
        <v>25</v>
      </c>
      <c r="BN35" s="83" t="s">
        <v>25</v>
      </c>
      <c r="BO35" s="83" t="s">
        <v>25</v>
      </c>
      <c r="BP35" s="83" t="s">
        <v>25</v>
      </c>
      <c r="BQ35" s="83" t="s">
        <v>25</v>
      </c>
      <c r="BR35" s="83" t="s">
        <v>25</v>
      </c>
      <c r="BS35" s="83" t="s">
        <v>25</v>
      </c>
      <c r="BT35" s="83" t="s">
        <v>25</v>
      </c>
      <c r="BU35" s="83" t="s">
        <v>25</v>
      </c>
      <c r="BV35" s="83" t="s">
        <v>25</v>
      </c>
      <c r="BW35" s="83" t="s">
        <v>25</v>
      </c>
      <c r="BX35" s="83" t="s">
        <v>25</v>
      </c>
      <c r="BY35" s="83" t="s">
        <v>25</v>
      </c>
      <c r="BZ35" s="83" t="s">
        <v>25</v>
      </c>
      <c r="CA35" s="83" t="s">
        <v>25</v>
      </c>
      <c r="CB35" s="83" t="s">
        <v>25</v>
      </c>
      <c r="CC35" s="83" t="s">
        <v>25</v>
      </c>
      <c r="CD35" s="83" t="s">
        <v>25</v>
      </c>
      <c r="CE35" s="83" t="s">
        <v>25</v>
      </c>
      <c r="CF35" s="83" t="s">
        <v>25</v>
      </c>
      <c r="CG35" s="83" t="s">
        <v>25</v>
      </c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ht="15" customHeight="1" outlineLevel="1" spans="2:105">
      <c r="B36" s="82">
        <v>202309</v>
      </c>
      <c r="C36" s="83">
        <v>4834754.14</v>
      </c>
      <c r="D36" s="83">
        <v>9037458.09</v>
      </c>
      <c r="E36" s="83">
        <v>11437336.92</v>
      </c>
      <c r="F36" s="83">
        <v>12509607.79</v>
      </c>
      <c r="G36" s="83">
        <v>13144430.64</v>
      </c>
      <c r="H36" s="83">
        <v>14031208.1</v>
      </c>
      <c r="I36" s="83" t="s">
        <v>25</v>
      </c>
      <c r="J36" s="83" t="s">
        <v>25</v>
      </c>
      <c r="K36" s="83" t="s">
        <v>25</v>
      </c>
      <c r="L36" s="83" t="s">
        <v>25</v>
      </c>
      <c r="M36" s="83" t="s">
        <v>25</v>
      </c>
      <c r="N36" s="83" t="s">
        <v>25</v>
      </c>
      <c r="O36" s="83" t="s">
        <v>25</v>
      </c>
      <c r="P36" s="83" t="s">
        <v>25</v>
      </c>
      <c r="Q36" s="83" t="s">
        <v>25</v>
      </c>
      <c r="R36" s="83" t="s">
        <v>25</v>
      </c>
      <c r="S36" s="83" t="s">
        <v>25</v>
      </c>
      <c r="T36" s="83" t="s">
        <v>25</v>
      </c>
      <c r="U36" s="83" t="s">
        <v>25</v>
      </c>
      <c r="V36" s="83" t="s">
        <v>25</v>
      </c>
      <c r="W36" s="83" t="s">
        <v>25</v>
      </c>
      <c r="X36" s="83" t="s">
        <v>25</v>
      </c>
      <c r="Y36" s="83" t="s">
        <v>25</v>
      </c>
      <c r="Z36" s="83" t="s">
        <v>25</v>
      </c>
      <c r="AA36" s="83" t="s">
        <v>25</v>
      </c>
      <c r="AB36" s="83" t="s">
        <v>25</v>
      </c>
      <c r="AC36" s="83" t="s">
        <v>25</v>
      </c>
      <c r="AD36" s="83" t="s">
        <v>25</v>
      </c>
      <c r="AE36" s="83" t="s">
        <v>25</v>
      </c>
      <c r="AF36" s="83" t="s">
        <v>25</v>
      </c>
      <c r="AG36" s="83" t="s">
        <v>25</v>
      </c>
      <c r="AH36" s="83" t="s">
        <v>25</v>
      </c>
      <c r="AI36" s="83" t="s">
        <v>25</v>
      </c>
      <c r="AJ36" s="83" t="s">
        <v>25</v>
      </c>
      <c r="AK36" s="83" t="s">
        <v>25</v>
      </c>
      <c r="AL36" s="83" t="s">
        <v>25</v>
      </c>
      <c r="AM36" s="83" t="s">
        <v>25</v>
      </c>
      <c r="AN36" s="83" t="s">
        <v>25</v>
      </c>
      <c r="AO36" s="83" t="s">
        <v>25</v>
      </c>
      <c r="AT36" s="82">
        <v>202309</v>
      </c>
      <c r="AU36" s="83">
        <v>4369453.63</v>
      </c>
      <c r="AV36" s="83">
        <v>7569432.21</v>
      </c>
      <c r="AW36" s="83">
        <v>9004874.64</v>
      </c>
      <c r="AX36" s="83">
        <v>9576155.79</v>
      </c>
      <c r="AY36" s="83">
        <v>9954748.65</v>
      </c>
      <c r="AZ36" s="83">
        <v>10413866.92</v>
      </c>
      <c r="BA36" s="83" t="s">
        <v>25</v>
      </c>
      <c r="BB36" s="83" t="s">
        <v>25</v>
      </c>
      <c r="BC36" s="83" t="s">
        <v>25</v>
      </c>
      <c r="BD36" s="83" t="s">
        <v>25</v>
      </c>
      <c r="BE36" s="83" t="s">
        <v>25</v>
      </c>
      <c r="BF36" s="83" t="s">
        <v>25</v>
      </c>
      <c r="BG36" s="83" t="s">
        <v>25</v>
      </c>
      <c r="BH36" s="83" t="s">
        <v>25</v>
      </c>
      <c r="BI36" s="83" t="s">
        <v>25</v>
      </c>
      <c r="BJ36" s="83" t="s">
        <v>25</v>
      </c>
      <c r="BK36" s="83" t="s">
        <v>25</v>
      </c>
      <c r="BL36" s="83" t="s">
        <v>25</v>
      </c>
      <c r="BM36" s="83" t="s">
        <v>25</v>
      </c>
      <c r="BN36" s="83" t="s">
        <v>25</v>
      </c>
      <c r="BO36" s="83" t="s">
        <v>25</v>
      </c>
      <c r="BP36" s="83" t="s">
        <v>25</v>
      </c>
      <c r="BQ36" s="83" t="s">
        <v>25</v>
      </c>
      <c r="BR36" s="83" t="s">
        <v>25</v>
      </c>
      <c r="BS36" s="83" t="s">
        <v>25</v>
      </c>
      <c r="BT36" s="83" t="s">
        <v>25</v>
      </c>
      <c r="BU36" s="83" t="s">
        <v>25</v>
      </c>
      <c r="BV36" s="83" t="s">
        <v>25</v>
      </c>
      <c r="BW36" s="83" t="s">
        <v>25</v>
      </c>
      <c r="BX36" s="83" t="s">
        <v>25</v>
      </c>
      <c r="BY36" s="83" t="s">
        <v>25</v>
      </c>
      <c r="BZ36" s="83" t="s">
        <v>25</v>
      </c>
      <c r="CA36" s="83" t="s">
        <v>25</v>
      </c>
      <c r="CB36" s="83" t="s">
        <v>25</v>
      </c>
      <c r="CC36" s="83" t="s">
        <v>25</v>
      </c>
      <c r="CD36" s="83" t="s">
        <v>25</v>
      </c>
      <c r="CE36" s="83" t="s">
        <v>25</v>
      </c>
      <c r="CF36" s="83" t="s">
        <v>25</v>
      </c>
      <c r="CG36" s="83" t="s">
        <v>25</v>
      </c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ht="15" customHeight="1" outlineLevel="1" spans="2:105">
      <c r="B37" s="82">
        <v>202312</v>
      </c>
      <c r="C37" s="83">
        <v>4569787.09</v>
      </c>
      <c r="D37" s="83">
        <v>10818017.89</v>
      </c>
      <c r="E37" s="83">
        <v>12294812.04</v>
      </c>
      <c r="F37" s="83">
        <v>13163960.36</v>
      </c>
      <c r="G37" s="83">
        <v>13240817.59</v>
      </c>
      <c r="H37" s="83" t="s">
        <v>25</v>
      </c>
      <c r="I37" s="83" t="s">
        <v>25</v>
      </c>
      <c r="J37" s="83" t="s">
        <v>25</v>
      </c>
      <c r="K37" s="83" t="s">
        <v>25</v>
      </c>
      <c r="L37" s="83" t="s">
        <v>25</v>
      </c>
      <c r="M37" s="83" t="s">
        <v>25</v>
      </c>
      <c r="N37" s="83" t="s">
        <v>25</v>
      </c>
      <c r="O37" s="83" t="s">
        <v>25</v>
      </c>
      <c r="P37" s="83" t="s">
        <v>25</v>
      </c>
      <c r="Q37" s="83" t="s">
        <v>25</v>
      </c>
      <c r="R37" s="83" t="s">
        <v>25</v>
      </c>
      <c r="S37" s="83" t="s">
        <v>25</v>
      </c>
      <c r="T37" s="83" t="s">
        <v>25</v>
      </c>
      <c r="U37" s="83" t="s">
        <v>25</v>
      </c>
      <c r="V37" s="83" t="s">
        <v>25</v>
      </c>
      <c r="W37" s="83" t="s">
        <v>25</v>
      </c>
      <c r="X37" s="83" t="s">
        <v>25</v>
      </c>
      <c r="Y37" s="83" t="s">
        <v>25</v>
      </c>
      <c r="Z37" s="83" t="s">
        <v>25</v>
      </c>
      <c r="AA37" s="83" t="s">
        <v>25</v>
      </c>
      <c r="AB37" s="83" t="s">
        <v>25</v>
      </c>
      <c r="AC37" s="83" t="s">
        <v>25</v>
      </c>
      <c r="AD37" s="83" t="s">
        <v>25</v>
      </c>
      <c r="AE37" s="83" t="s">
        <v>25</v>
      </c>
      <c r="AF37" s="83" t="s">
        <v>25</v>
      </c>
      <c r="AG37" s="83" t="s">
        <v>25</v>
      </c>
      <c r="AH37" s="83" t="s">
        <v>25</v>
      </c>
      <c r="AI37" s="83" t="s">
        <v>25</v>
      </c>
      <c r="AJ37" s="83" t="s">
        <v>25</v>
      </c>
      <c r="AK37" s="83" t="s">
        <v>25</v>
      </c>
      <c r="AL37" s="83" t="s">
        <v>25</v>
      </c>
      <c r="AM37" s="83" t="s">
        <v>25</v>
      </c>
      <c r="AN37" s="83" t="s">
        <v>25</v>
      </c>
      <c r="AO37" s="83" t="s">
        <v>25</v>
      </c>
      <c r="AT37" s="82">
        <v>202312</v>
      </c>
      <c r="AU37" s="83">
        <v>4236518.73</v>
      </c>
      <c r="AV37" s="83">
        <v>9796385.52</v>
      </c>
      <c r="AW37" s="83">
        <v>10714062.5</v>
      </c>
      <c r="AX37" s="83">
        <v>11260217.34</v>
      </c>
      <c r="AY37" s="83">
        <v>11327275.11</v>
      </c>
      <c r="AZ37" s="83" t="s">
        <v>25</v>
      </c>
      <c r="BA37" s="83" t="s">
        <v>25</v>
      </c>
      <c r="BB37" s="83" t="s">
        <v>25</v>
      </c>
      <c r="BC37" s="83" t="s">
        <v>25</v>
      </c>
      <c r="BD37" s="83" t="s">
        <v>25</v>
      </c>
      <c r="BE37" s="83" t="s">
        <v>25</v>
      </c>
      <c r="BF37" s="83" t="s">
        <v>25</v>
      </c>
      <c r="BG37" s="83" t="s">
        <v>25</v>
      </c>
      <c r="BH37" s="83" t="s">
        <v>25</v>
      </c>
      <c r="BI37" s="83" t="s">
        <v>25</v>
      </c>
      <c r="BJ37" s="83" t="s">
        <v>25</v>
      </c>
      <c r="BK37" s="83" t="s">
        <v>25</v>
      </c>
      <c r="BL37" s="83" t="s">
        <v>25</v>
      </c>
      <c r="BM37" s="83" t="s">
        <v>25</v>
      </c>
      <c r="BN37" s="83" t="s">
        <v>25</v>
      </c>
      <c r="BO37" s="83" t="s">
        <v>25</v>
      </c>
      <c r="BP37" s="83" t="s">
        <v>25</v>
      </c>
      <c r="BQ37" s="83" t="s">
        <v>25</v>
      </c>
      <c r="BR37" s="83" t="s">
        <v>25</v>
      </c>
      <c r="BS37" s="83" t="s">
        <v>25</v>
      </c>
      <c r="BT37" s="83" t="s">
        <v>25</v>
      </c>
      <c r="BU37" s="83" t="s">
        <v>25</v>
      </c>
      <c r="BV37" s="83" t="s">
        <v>25</v>
      </c>
      <c r="BW37" s="83" t="s">
        <v>25</v>
      </c>
      <c r="BX37" s="83" t="s">
        <v>25</v>
      </c>
      <c r="BY37" s="83" t="s">
        <v>25</v>
      </c>
      <c r="BZ37" s="83" t="s">
        <v>25</v>
      </c>
      <c r="CA37" s="83" t="s">
        <v>25</v>
      </c>
      <c r="CB37" s="83" t="s">
        <v>25</v>
      </c>
      <c r="CC37" s="83" t="s">
        <v>25</v>
      </c>
      <c r="CD37" s="83" t="s">
        <v>25</v>
      </c>
      <c r="CE37" s="83" t="s">
        <v>25</v>
      </c>
      <c r="CF37" s="83" t="s">
        <v>25</v>
      </c>
      <c r="CG37" s="83" t="s">
        <v>25</v>
      </c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ht="15" customHeight="1" outlineLevel="1" spans="2:105">
      <c r="B38" s="82">
        <v>202403</v>
      </c>
      <c r="C38" s="83">
        <v>4226479.94</v>
      </c>
      <c r="D38" s="83">
        <v>7633434.36</v>
      </c>
      <c r="E38" s="83">
        <v>8526167.37</v>
      </c>
      <c r="F38" s="83">
        <v>8628824.27</v>
      </c>
      <c r="G38" s="83" t="s">
        <v>25</v>
      </c>
      <c r="H38" s="83" t="s">
        <v>25</v>
      </c>
      <c r="I38" s="83" t="s">
        <v>25</v>
      </c>
      <c r="J38" s="83" t="s">
        <v>25</v>
      </c>
      <c r="K38" s="83" t="s">
        <v>25</v>
      </c>
      <c r="L38" s="83" t="s">
        <v>25</v>
      </c>
      <c r="M38" s="83" t="s">
        <v>25</v>
      </c>
      <c r="N38" s="83" t="s">
        <v>25</v>
      </c>
      <c r="O38" s="83" t="s">
        <v>25</v>
      </c>
      <c r="P38" s="83" t="s">
        <v>25</v>
      </c>
      <c r="Q38" s="83" t="s">
        <v>25</v>
      </c>
      <c r="R38" s="83" t="s">
        <v>25</v>
      </c>
      <c r="S38" s="83" t="s">
        <v>25</v>
      </c>
      <c r="T38" s="83" t="s">
        <v>25</v>
      </c>
      <c r="U38" s="83" t="s">
        <v>25</v>
      </c>
      <c r="V38" s="83" t="s">
        <v>25</v>
      </c>
      <c r="W38" s="83" t="s">
        <v>25</v>
      </c>
      <c r="X38" s="83" t="s">
        <v>25</v>
      </c>
      <c r="Y38" s="83" t="s">
        <v>25</v>
      </c>
      <c r="Z38" s="83" t="s">
        <v>25</v>
      </c>
      <c r="AA38" s="83" t="s">
        <v>25</v>
      </c>
      <c r="AB38" s="83" t="s">
        <v>25</v>
      </c>
      <c r="AC38" s="83" t="s">
        <v>25</v>
      </c>
      <c r="AD38" s="83" t="s">
        <v>25</v>
      </c>
      <c r="AE38" s="83" t="s">
        <v>25</v>
      </c>
      <c r="AF38" s="83" t="s">
        <v>25</v>
      </c>
      <c r="AG38" s="83" t="s">
        <v>25</v>
      </c>
      <c r="AH38" s="83" t="s">
        <v>25</v>
      </c>
      <c r="AI38" s="83" t="s">
        <v>25</v>
      </c>
      <c r="AJ38" s="83" t="s">
        <v>25</v>
      </c>
      <c r="AK38" s="83" t="s">
        <v>25</v>
      </c>
      <c r="AL38" s="83" t="s">
        <v>25</v>
      </c>
      <c r="AM38" s="83" t="s">
        <v>25</v>
      </c>
      <c r="AN38" s="83" t="s">
        <v>25</v>
      </c>
      <c r="AO38" s="83" t="s">
        <v>25</v>
      </c>
      <c r="AT38" s="82">
        <v>202403</v>
      </c>
      <c r="AU38" s="83">
        <v>4064846.81</v>
      </c>
      <c r="AV38" s="83">
        <v>7193306.88</v>
      </c>
      <c r="AW38" s="83">
        <v>7915870.24</v>
      </c>
      <c r="AX38" s="83">
        <v>8009042.89</v>
      </c>
      <c r="AY38" s="83" t="s">
        <v>25</v>
      </c>
      <c r="AZ38" s="83" t="s">
        <v>25</v>
      </c>
      <c r="BA38" s="83" t="s">
        <v>25</v>
      </c>
      <c r="BB38" s="83" t="s">
        <v>25</v>
      </c>
      <c r="BC38" s="83" t="s">
        <v>25</v>
      </c>
      <c r="BD38" s="83" t="s">
        <v>25</v>
      </c>
      <c r="BE38" s="83" t="s">
        <v>25</v>
      </c>
      <c r="BF38" s="83" t="s">
        <v>25</v>
      </c>
      <c r="BG38" s="83" t="s">
        <v>25</v>
      </c>
      <c r="BH38" s="83" t="s">
        <v>25</v>
      </c>
      <c r="BI38" s="83" t="s">
        <v>25</v>
      </c>
      <c r="BJ38" s="83" t="s">
        <v>25</v>
      </c>
      <c r="BK38" s="83" t="s">
        <v>25</v>
      </c>
      <c r="BL38" s="83" t="s">
        <v>25</v>
      </c>
      <c r="BM38" s="83" t="s">
        <v>25</v>
      </c>
      <c r="BN38" s="83" t="s">
        <v>25</v>
      </c>
      <c r="BO38" s="83" t="s">
        <v>25</v>
      </c>
      <c r="BP38" s="83" t="s">
        <v>25</v>
      </c>
      <c r="BQ38" s="83" t="s">
        <v>25</v>
      </c>
      <c r="BR38" s="83" t="s">
        <v>25</v>
      </c>
      <c r="BS38" s="83" t="s">
        <v>25</v>
      </c>
      <c r="BT38" s="83" t="s">
        <v>25</v>
      </c>
      <c r="BU38" s="83" t="s">
        <v>25</v>
      </c>
      <c r="BV38" s="83" t="s">
        <v>25</v>
      </c>
      <c r="BW38" s="83" t="s">
        <v>25</v>
      </c>
      <c r="BX38" s="83" t="s">
        <v>25</v>
      </c>
      <c r="BY38" s="83" t="s">
        <v>25</v>
      </c>
      <c r="BZ38" s="83" t="s">
        <v>25</v>
      </c>
      <c r="CA38" s="83" t="s">
        <v>25</v>
      </c>
      <c r="CB38" s="83" t="s">
        <v>25</v>
      </c>
      <c r="CC38" s="83" t="s">
        <v>25</v>
      </c>
      <c r="CD38" s="83" t="s">
        <v>25</v>
      </c>
      <c r="CE38" s="83" t="s">
        <v>25</v>
      </c>
      <c r="CF38" s="83" t="s">
        <v>25</v>
      </c>
      <c r="CG38" s="83" t="s">
        <v>25</v>
      </c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ht="15" customHeight="1" outlineLevel="1" spans="2:105">
      <c r="B39" s="82">
        <v>202406</v>
      </c>
      <c r="C39" s="83">
        <v>4737670.73</v>
      </c>
      <c r="D39" s="83">
        <v>8779862.42</v>
      </c>
      <c r="E39" s="83">
        <v>9388583.39</v>
      </c>
      <c r="F39" s="83" t="s">
        <v>25</v>
      </c>
      <c r="G39" s="83" t="s">
        <v>25</v>
      </c>
      <c r="H39" s="83" t="s">
        <v>25</v>
      </c>
      <c r="I39" s="83" t="s">
        <v>25</v>
      </c>
      <c r="J39" s="83" t="s">
        <v>25</v>
      </c>
      <c r="K39" s="83" t="s">
        <v>25</v>
      </c>
      <c r="L39" s="83" t="s">
        <v>25</v>
      </c>
      <c r="M39" s="83" t="s">
        <v>25</v>
      </c>
      <c r="N39" s="83" t="s">
        <v>25</v>
      </c>
      <c r="O39" s="83" t="s">
        <v>25</v>
      </c>
      <c r="P39" s="83" t="s">
        <v>25</v>
      </c>
      <c r="Q39" s="83" t="s">
        <v>25</v>
      </c>
      <c r="R39" s="83" t="s">
        <v>25</v>
      </c>
      <c r="S39" s="83" t="s">
        <v>25</v>
      </c>
      <c r="T39" s="83" t="s">
        <v>25</v>
      </c>
      <c r="U39" s="83" t="s">
        <v>25</v>
      </c>
      <c r="V39" s="83" t="s">
        <v>25</v>
      </c>
      <c r="W39" s="83" t="s">
        <v>25</v>
      </c>
      <c r="X39" s="83" t="s">
        <v>25</v>
      </c>
      <c r="Y39" s="83" t="s">
        <v>25</v>
      </c>
      <c r="Z39" s="83" t="s">
        <v>25</v>
      </c>
      <c r="AA39" s="83" t="s">
        <v>25</v>
      </c>
      <c r="AB39" s="83" t="s">
        <v>25</v>
      </c>
      <c r="AC39" s="83" t="s">
        <v>25</v>
      </c>
      <c r="AD39" s="83" t="s">
        <v>25</v>
      </c>
      <c r="AE39" s="83" t="s">
        <v>25</v>
      </c>
      <c r="AF39" s="83" t="s">
        <v>25</v>
      </c>
      <c r="AG39" s="83" t="s">
        <v>25</v>
      </c>
      <c r="AH39" s="83" t="s">
        <v>25</v>
      </c>
      <c r="AI39" s="83" t="s">
        <v>25</v>
      </c>
      <c r="AJ39" s="83" t="s">
        <v>25</v>
      </c>
      <c r="AK39" s="83" t="s">
        <v>25</v>
      </c>
      <c r="AL39" s="83" t="s">
        <v>25</v>
      </c>
      <c r="AM39" s="83" t="s">
        <v>25</v>
      </c>
      <c r="AN39" s="83" t="s">
        <v>25</v>
      </c>
      <c r="AO39" s="83" t="s">
        <v>25</v>
      </c>
      <c r="AT39" s="82">
        <v>202406</v>
      </c>
      <c r="AU39" s="83">
        <v>4526462.24</v>
      </c>
      <c r="AV39" s="83">
        <v>8150897.16</v>
      </c>
      <c r="AW39" s="83">
        <v>8640882.25</v>
      </c>
      <c r="AX39" s="83" t="s">
        <v>25</v>
      </c>
      <c r="AY39" s="83" t="s">
        <v>25</v>
      </c>
      <c r="AZ39" s="83" t="s">
        <v>25</v>
      </c>
      <c r="BA39" s="83" t="s">
        <v>25</v>
      </c>
      <c r="BB39" s="83" t="s">
        <v>25</v>
      </c>
      <c r="BC39" s="83" t="s">
        <v>25</v>
      </c>
      <c r="BD39" s="83" t="s">
        <v>25</v>
      </c>
      <c r="BE39" s="83" t="s">
        <v>25</v>
      </c>
      <c r="BF39" s="83" t="s">
        <v>25</v>
      </c>
      <c r="BG39" s="83" t="s">
        <v>25</v>
      </c>
      <c r="BH39" s="83" t="s">
        <v>25</v>
      </c>
      <c r="BI39" s="83" t="s">
        <v>25</v>
      </c>
      <c r="BJ39" s="83" t="s">
        <v>25</v>
      </c>
      <c r="BK39" s="83" t="s">
        <v>25</v>
      </c>
      <c r="BL39" s="83" t="s">
        <v>25</v>
      </c>
      <c r="BM39" s="83" t="s">
        <v>25</v>
      </c>
      <c r="BN39" s="83" t="s">
        <v>25</v>
      </c>
      <c r="BO39" s="83" t="s">
        <v>25</v>
      </c>
      <c r="BP39" s="83" t="s">
        <v>25</v>
      </c>
      <c r="BQ39" s="83" t="s">
        <v>25</v>
      </c>
      <c r="BR39" s="83" t="s">
        <v>25</v>
      </c>
      <c r="BS39" s="83" t="s">
        <v>25</v>
      </c>
      <c r="BT39" s="83" t="s">
        <v>25</v>
      </c>
      <c r="BU39" s="83" t="s">
        <v>25</v>
      </c>
      <c r="BV39" s="83" t="s">
        <v>25</v>
      </c>
      <c r="BW39" s="83" t="s">
        <v>25</v>
      </c>
      <c r="BX39" s="83" t="s">
        <v>25</v>
      </c>
      <c r="BY39" s="83" t="s">
        <v>25</v>
      </c>
      <c r="BZ39" s="83" t="s">
        <v>25</v>
      </c>
      <c r="CA39" s="83" t="s">
        <v>25</v>
      </c>
      <c r="CB39" s="83" t="s">
        <v>25</v>
      </c>
      <c r="CC39" s="83" t="s">
        <v>25</v>
      </c>
      <c r="CD39" s="83" t="s">
        <v>25</v>
      </c>
      <c r="CE39" s="83" t="s">
        <v>25</v>
      </c>
      <c r="CF39" s="83" t="s">
        <v>25</v>
      </c>
      <c r="CG39" s="83" t="s">
        <v>25</v>
      </c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ht="15" customHeight="1" outlineLevel="1" spans="2:105">
      <c r="B40" s="82">
        <v>202409</v>
      </c>
      <c r="C40" s="83">
        <v>4983482.06</v>
      </c>
      <c r="D40" s="83">
        <v>8784520.41</v>
      </c>
      <c r="E40" s="83" t="s">
        <v>25</v>
      </c>
      <c r="F40" s="83" t="s">
        <v>25</v>
      </c>
      <c r="G40" s="83" t="s">
        <v>25</v>
      </c>
      <c r="H40" s="83" t="s">
        <v>25</v>
      </c>
      <c r="I40" s="83" t="s">
        <v>25</v>
      </c>
      <c r="J40" s="83" t="s">
        <v>25</v>
      </c>
      <c r="K40" s="83" t="s">
        <v>25</v>
      </c>
      <c r="L40" s="83" t="s">
        <v>25</v>
      </c>
      <c r="M40" s="83" t="s">
        <v>25</v>
      </c>
      <c r="N40" s="83" t="s">
        <v>25</v>
      </c>
      <c r="O40" s="83" t="s">
        <v>25</v>
      </c>
      <c r="P40" s="83" t="s">
        <v>25</v>
      </c>
      <c r="Q40" s="83" t="s">
        <v>25</v>
      </c>
      <c r="R40" s="83" t="s">
        <v>25</v>
      </c>
      <c r="S40" s="83" t="s">
        <v>25</v>
      </c>
      <c r="T40" s="83" t="s">
        <v>25</v>
      </c>
      <c r="U40" s="83" t="s">
        <v>25</v>
      </c>
      <c r="V40" s="83" t="s">
        <v>25</v>
      </c>
      <c r="W40" s="83" t="s">
        <v>25</v>
      </c>
      <c r="X40" s="83" t="s">
        <v>25</v>
      </c>
      <c r="Y40" s="83" t="s">
        <v>25</v>
      </c>
      <c r="Z40" s="83" t="s">
        <v>25</v>
      </c>
      <c r="AA40" s="83" t="s">
        <v>25</v>
      </c>
      <c r="AB40" s="83" t="s">
        <v>25</v>
      </c>
      <c r="AC40" s="83" t="s">
        <v>25</v>
      </c>
      <c r="AD40" s="83" t="s">
        <v>25</v>
      </c>
      <c r="AE40" s="83" t="s">
        <v>25</v>
      </c>
      <c r="AF40" s="83" t="s">
        <v>25</v>
      </c>
      <c r="AG40" s="83" t="s">
        <v>25</v>
      </c>
      <c r="AH40" s="83" t="s">
        <v>25</v>
      </c>
      <c r="AI40" s="83" t="s">
        <v>25</v>
      </c>
      <c r="AJ40" s="83" t="s">
        <v>25</v>
      </c>
      <c r="AK40" s="83" t="s">
        <v>25</v>
      </c>
      <c r="AL40" s="83" t="s">
        <v>25</v>
      </c>
      <c r="AM40" s="83" t="s">
        <v>25</v>
      </c>
      <c r="AN40" s="83" t="s">
        <v>25</v>
      </c>
      <c r="AO40" s="83" t="s">
        <v>25</v>
      </c>
      <c r="AT40" s="82">
        <v>202409</v>
      </c>
      <c r="AU40" s="83">
        <v>4619087.73</v>
      </c>
      <c r="AV40" s="83">
        <v>7967537.07</v>
      </c>
      <c r="AW40" s="83" t="s">
        <v>25</v>
      </c>
      <c r="AX40" s="83" t="s">
        <v>25</v>
      </c>
      <c r="AY40" s="83" t="s">
        <v>25</v>
      </c>
      <c r="AZ40" s="83" t="s">
        <v>25</v>
      </c>
      <c r="BA40" s="83" t="s">
        <v>25</v>
      </c>
      <c r="BB40" s="83" t="s">
        <v>25</v>
      </c>
      <c r="BC40" s="83" t="s">
        <v>25</v>
      </c>
      <c r="BD40" s="83" t="s">
        <v>25</v>
      </c>
      <c r="BE40" s="83" t="s">
        <v>25</v>
      </c>
      <c r="BF40" s="83" t="s">
        <v>25</v>
      </c>
      <c r="BG40" s="83" t="s">
        <v>25</v>
      </c>
      <c r="BH40" s="83" t="s">
        <v>25</v>
      </c>
      <c r="BI40" s="83" t="s">
        <v>25</v>
      </c>
      <c r="BJ40" s="83" t="s">
        <v>25</v>
      </c>
      <c r="BK40" s="83" t="s">
        <v>25</v>
      </c>
      <c r="BL40" s="83" t="s">
        <v>25</v>
      </c>
      <c r="BM40" s="83" t="s">
        <v>25</v>
      </c>
      <c r="BN40" s="83" t="s">
        <v>25</v>
      </c>
      <c r="BO40" s="83" t="s">
        <v>25</v>
      </c>
      <c r="BP40" s="83" t="s">
        <v>25</v>
      </c>
      <c r="BQ40" s="83" t="s">
        <v>25</v>
      </c>
      <c r="BR40" s="83" t="s">
        <v>25</v>
      </c>
      <c r="BS40" s="83" t="s">
        <v>25</v>
      </c>
      <c r="BT40" s="83" t="s">
        <v>25</v>
      </c>
      <c r="BU40" s="83" t="s">
        <v>25</v>
      </c>
      <c r="BV40" s="83" t="s">
        <v>25</v>
      </c>
      <c r="BW40" s="83" t="s">
        <v>25</v>
      </c>
      <c r="BX40" s="83" t="s">
        <v>25</v>
      </c>
      <c r="BY40" s="83" t="s">
        <v>25</v>
      </c>
      <c r="BZ40" s="83" t="s">
        <v>25</v>
      </c>
      <c r="CA40" s="83" t="s">
        <v>25</v>
      </c>
      <c r="CB40" s="83" t="s">
        <v>25</v>
      </c>
      <c r="CC40" s="83" t="s">
        <v>25</v>
      </c>
      <c r="CD40" s="83" t="s">
        <v>25</v>
      </c>
      <c r="CE40" s="83" t="s">
        <v>25</v>
      </c>
      <c r="CF40" s="83" t="s">
        <v>25</v>
      </c>
      <c r="CG40" s="83" t="s">
        <v>25</v>
      </c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</row>
    <row r="41" ht="15" customHeight="1" outlineLevel="1" spans="2:105">
      <c r="B41" s="82">
        <v>202412</v>
      </c>
      <c r="C41" s="83">
        <v>3344451.68</v>
      </c>
      <c r="D41" s="83" t="s">
        <v>25</v>
      </c>
      <c r="E41" s="83" t="s">
        <v>25</v>
      </c>
      <c r="F41" s="83" t="s">
        <v>25</v>
      </c>
      <c r="G41" s="83" t="s">
        <v>25</v>
      </c>
      <c r="H41" s="83" t="s">
        <v>25</v>
      </c>
      <c r="I41" s="83" t="s">
        <v>25</v>
      </c>
      <c r="J41" s="83" t="s">
        <v>25</v>
      </c>
      <c r="K41" s="83" t="s">
        <v>25</v>
      </c>
      <c r="L41" s="83" t="s">
        <v>25</v>
      </c>
      <c r="M41" s="83" t="s">
        <v>25</v>
      </c>
      <c r="N41" s="83" t="s">
        <v>25</v>
      </c>
      <c r="O41" s="83" t="s">
        <v>25</v>
      </c>
      <c r="P41" s="83" t="s">
        <v>25</v>
      </c>
      <c r="Q41" s="83" t="s">
        <v>25</v>
      </c>
      <c r="R41" s="83" t="s">
        <v>25</v>
      </c>
      <c r="S41" s="83" t="s">
        <v>25</v>
      </c>
      <c r="T41" s="83" t="s">
        <v>25</v>
      </c>
      <c r="U41" s="83" t="s">
        <v>25</v>
      </c>
      <c r="V41" s="83" t="s">
        <v>25</v>
      </c>
      <c r="W41" s="83" t="s">
        <v>25</v>
      </c>
      <c r="X41" s="83" t="s">
        <v>25</v>
      </c>
      <c r="Y41" s="83" t="s">
        <v>25</v>
      </c>
      <c r="Z41" s="83" t="s">
        <v>25</v>
      </c>
      <c r="AA41" s="83" t="s">
        <v>25</v>
      </c>
      <c r="AB41" s="83" t="s">
        <v>25</v>
      </c>
      <c r="AC41" s="83" t="s">
        <v>25</v>
      </c>
      <c r="AD41" s="83" t="s">
        <v>25</v>
      </c>
      <c r="AE41" s="83" t="s">
        <v>25</v>
      </c>
      <c r="AF41" s="83" t="s">
        <v>25</v>
      </c>
      <c r="AG41" s="83" t="s">
        <v>25</v>
      </c>
      <c r="AH41" s="83" t="s">
        <v>25</v>
      </c>
      <c r="AI41" s="83" t="s">
        <v>25</v>
      </c>
      <c r="AJ41" s="83" t="s">
        <v>25</v>
      </c>
      <c r="AK41" s="83" t="s">
        <v>25</v>
      </c>
      <c r="AL41" s="83" t="s">
        <v>25</v>
      </c>
      <c r="AM41" s="83" t="s">
        <v>25</v>
      </c>
      <c r="AN41" s="83" t="s">
        <v>25</v>
      </c>
      <c r="AO41" s="83" t="s">
        <v>25</v>
      </c>
      <c r="AT41" s="82">
        <v>202412</v>
      </c>
      <c r="AU41" s="83">
        <v>3131348.94</v>
      </c>
      <c r="AV41" s="83" t="s">
        <v>25</v>
      </c>
      <c r="AW41" s="83" t="s">
        <v>25</v>
      </c>
      <c r="AX41" s="83" t="s">
        <v>25</v>
      </c>
      <c r="AY41" s="83" t="s">
        <v>25</v>
      </c>
      <c r="AZ41" s="83" t="s">
        <v>25</v>
      </c>
      <c r="BA41" s="83" t="s">
        <v>25</v>
      </c>
      <c r="BB41" s="83" t="s">
        <v>25</v>
      </c>
      <c r="BC41" s="83" t="s">
        <v>25</v>
      </c>
      <c r="BD41" s="83" t="s">
        <v>25</v>
      </c>
      <c r="BE41" s="83" t="s">
        <v>25</v>
      </c>
      <c r="BF41" s="83" t="s">
        <v>25</v>
      </c>
      <c r="BG41" s="83" t="s">
        <v>25</v>
      </c>
      <c r="BH41" s="83" t="s">
        <v>25</v>
      </c>
      <c r="BI41" s="83" t="s">
        <v>25</v>
      </c>
      <c r="BJ41" s="83" t="s">
        <v>25</v>
      </c>
      <c r="BK41" s="83" t="s">
        <v>25</v>
      </c>
      <c r="BL41" s="83" t="s">
        <v>25</v>
      </c>
      <c r="BM41" s="83" t="s">
        <v>25</v>
      </c>
      <c r="BN41" s="83" t="s">
        <v>25</v>
      </c>
      <c r="BO41" s="83" t="s">
        <v>25</v>
      </c>
      <c r="BP41" s="83" t="s">
        <v>25</v>
      </c>
      <c r="BQ41" s="83" t="s">
        <v>25</v>
      </c>
      <c r="BR41" s="83" t="s">
        <v>25</v>
      </c>
      <c r="BS41" s="83" t="s">
        <v>25</v>
      </c>
      <c r="BT41" s="83" t="s">
        <v>25</v>
      </c>
      <c r="BU41" s="83" t="s">
        <v>25</v>
      </c>
      <c r="BV41" s="83" t="s">
        <v>25</v>
      </c>
      <c r="BW41" s="83" t="s">
        <v>25</v>
      </c>
      <c r="BX41" s="83" t="s">
        <v>25</v>
      </c>
      <c r="BY41" s="83" t="s">
        <v>25</v>
      </c>
      <c r="BZ41" s="83" t="s">
        <v>25</v>
      </c>
      <c r="CA41" s="83" t="s">
        <v>25</v>
      </c>
      <c r="CB41" s="83" t="s">
        <v>25</v>
      </c>
      <c r="CC41" s="83" t="s">
        <v>25</v>
      </c>
      <c r="CD41" s="83" t="s">
        <v>25</v>
      </c>
      <c r="CE41" s="83" t="s">
        <v>25</v>
      </c>
      <c r="CF41" s="83" t="s">
        <v>25</v>
      </c>
      <c r="CG41" s="83" t="s">
        <v>25</v>
      </c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</row>
    <row r="42" ht="15" customHeight="1"/>
    <row r="43" ht="15" customHeight="1" spans="2:12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T43" s="6" t="s">
        <v>26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L43" s="6" t="s">
        <v>26</v>
      </c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</row>
    <row r="44" ht="15" customHeight="1" outlineLevel="1" spans="2:12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T44" s="8" t="s">
        <v>23</v>
      </c>
      <c r="AU44" s="9" t="s">
        <v>24</v>
      </c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L44" s="8" t="s">
        <v>23</v>
      </c>
      <c r="CM44" s="9" t="s">
        <v>24</v>
      </c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</row>
    <row r="45" ht="15" customHeight="1" outlineLevel="1" spans="2:12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T45" s="9"/>
      <c r="AU45" s="9">
        <v>1</v>
      </c>
      <c r="AV45" s="9">
        <v>2</v>
      </c>
      <c r="AW45" s="9">
        <v>3</v>
      </c>
      <c r="AX45" s="9">
        <v>4</v>
      </c>
      <c r="AY45" s="9">
        <v>5</v>
      </c>
      <c r="AZ45" s="9">
        <v>6</v>
      </c>
      <c r="BA45" s="9">
        <v>7</v>
      </c>
      <c r="BB45" s="9">
        <v>8</v>
      </c>
      <c r="BC45" s="9">
        <v>9</v>
      </c>
      <c r="BD45" s="9">
        <v>10</v>
      </c>
      <c r="BE45" s="9">
        <v>11</v>
      </c>
      <c r="BF45" s="9">
        <v>12</v>
      </c>
      <c r="BG45" s="9">
        <v>13</v>
      </c>
      <c r="BH45" s="9">
        <v>14</v>
      </c>
      <c r="BI45" s="9">
        <v>15</v>
      </c>
      <c r="BJ45" s="9">
        <v>16</v>
      </c>
      <c r="BK45" s="9">
        <v>17</v>
      </c>
      <c r="BL45" s="9">
        <v>18</v>
      </c>
      <c r="BM45" s="9">
        <v>19</v>
      </c>
      <c r="BN45" s="9">
        <v>20</v>
      </c>
      <c r="BO45" s="9">
        <v>21</v>
      </c>
      <c r="BP45" s="9">
        <v>22</v>
      </c>
      <c r="BQ45" s="9">
        <v>23</v>
      </c>
      <c r="BR45" s="9">
        <v>24</v>
      </c>
      <c r="BS45" s="9">
        <v>25</v>
      </c>
      <c r="BT45" s="9">
        <v>26</v>
      </c>
      <c r="BU45" s="9">
        <v>27</v>
      </c>
      <c r="BV45" s="9">
        <v>28</v>
      </c>
      <c r="BW45" s="9">
        <v>29</v>
      </c>
      <c r="BX45" s="9">
        <v>30</v>
      </c>
      <c r="BY45" s="9">
        <v>31</v>
      </c>
      <c r="BZ45" s="9">
        <v>32</v>
      </c>
      <c r="CA45" s="9">
        <v>33</v>
      </c>
      <c r="CB45" s="9">
        <v>34</v>
      </c>
      <c r="CC45" s="9">
        <v>35</v>
      </c>
      <c r="CL45" s="9"/>
      <c r="CM45" s="9">
        <v>1</v>
      </c>
      <c r="CN45" s="9">
        <v>2</v>
      </c>
      <c r="CO45" s="9">
        <v>3</v>
      </c>
      <c r="CP45" s="9">
        <v>4</v>
      </c>
      <c r="CQ45" s="9">
        <v>5</v>
      </c>
      <c r="CR45" s="9">
        <v>6</v>
      </c>
      <c r="CS45" s="9">
        <v>7</v>
      </c>
      <c r="CT45" s="9">
        <v>8</v>
      </c>
      <c r="CU45" s="9">
        <v>9</v>
      </c>
      <c r="CV45" s="9">
        <v>10</v>
      </c>
      <c r="CW45" s="9">
        <v>11</v>
      </c>
      <c r="CX45" s="9">
        <v>12</v>
      </c>
      <c r="CY45" s="9">
        <v>13</v>
      </c>
      <c r="CZ45" s="9">
        <v>14</v>
      </c>
      <c r="DA45" s="9">
        <v>15</v>
      </c>
      <c r="DB45" s="9">
        <v>16</v>
      </c>
      <c r="DC45" s="9">
        <v>17</v>
      </c>
      <c r="DD45" s="9">
        <v>18</v>
      </c>
      <c r="DE45" s="9">
        <v>19</v>
      </c>
      <c r="DF45" s="9">
        <v>20</v>
      </c>
      <c r="DG45" s="9">
        <v>21</v>
      </c>
      <c r="DH45" s="9">
        <v>22</v>
      </c>
      <c r="DI45" s="9">
        <v>23</v>
      </c>
      <c r="DJ45" s="9">
        <v>24</v>
      </c>
      <c r="DK45" s="9">
        <v>25</v>
      </c>
      <c r="DL45" s="9">
        <v>26</v>
      </c>
      <c r="DM45" s="9">
        <v>27</v>
      </c>
      <c r="DN45" s="9">
        <v>28</v>
      </c>
      <c r="DO45" s="9">
        <v>29</v>
      </c>
      <c r="DP45" s="9">
        <v>30</v>
      </c>
      <c r="DQ45" s="9">
        <v>31</v>
      </c>
      <c r="DR45" s="9">
        <v>32</v>
      </c>
      <c r="DS45" s="9">
        <v>33</v>
      </c>
      <c r="DT45" s="9">
        <v>34</v>
      </c>
      <c r="DU45" s="9">
        <v>35</v>
      </c>
    </row>
    <row r="46" ht="15" customHeight="1" outlineLevel="1" spans="2:125">
      <c r="B46" s="10">
        <v>201506</v>
      </c>
      <c r="C46" s="13">
        <f t="shared" ref="C46:AJ54" si="0">IFERROR(IF(D7="","",D7/C7),0)</f>
        <v>3.72297079125145</v>
      </c>
      <c r="D46" s="13">
        <f t="shared" si="0"/>
        <v>1.04071370763135</v>
      </c>
      <c r="E46" s="13">
        <f t="shared" si="0"/>
        <v>1.00362644146567</v>
      </c>
      <c r="F46" s="13">
        <f t="shared" si="0"/>
        <v>1.00416354527824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T46" s="10">
        <v>201506</v>
      </c>
      <c r="AU46" s="13">
        <f t="shared" ref="AU46:CB54" si="1">IFERROR(IF(AV7="","",AV7/AU7),0)</f>
        <v>3.72297079125145</v>
      </c>
      <c r="AV46" s="13">
        <f t="shared" si="1"/>
        <v>1.04071370763135</v>
      </c>
      <c r="AW46" s="13">
        <f t="shared" si="1"/>
        <v>1.00362644146567</v>
      </c>
      <c r="AX46" s="13">
        <f t="shared" si="1"/>
        <v>1.00416354527824</v>
      </c>
      <c r="AY46" s="13">
        <f t="shared" si="1"/>
        <v>1</v>
      </c>
      <c r="AZ46" s="13">
        <f t="shared" si="1"/>
        <v>1</v>
      </c>
      <c r="BA46" s="13">
        <f t="shared" si="1"/>
        <v>1</v>
      </c>
      <c r="BB46" s="13">
        <f t="shared" si="1"/>
        <v>1</v>
      </c>
      <c r="BC46" s="13">
        <f t="shared" si="1"/>
        <v>1</v>
      </c>
      <c r="BD46" s="13">
        <f t="shared" si="1"/>
        <v>1</v>
      </c>
      <c r="BE46" s="13">
        <f t="shared" si="1"/>
        <v>1</v>
      </c>
      <c r="BF46" s="13">
        <f t="shared" si="1"/>
        <v>1</v>
      </c>
      <c r="BG46" s="13">
        <f t="shared" si="1"/>
        <v>1</v>
      </c>
      <c r="BH46" s="13">
        <f t="shared" si="1"/>
        <v>1</v>
      </c>
      <c r="BI46" s="13">
        <f t="shared" si="1"/>
        <v>1</v>
      </c>
      <c r="BJ46" s="13">
        <f t="shared" si="1"/>
        <v>1</v>
      </c>
      <c r="BK46" s="13">
        <f t="shared" si="1"/>
        <v>1</v>
      </c>
      <c r="BL46" s="13">
        <f t="shared" si="1"/>
        <v>1</v>
      </c>
      <c r="BM46" s="13">
        <f t="shared" si="1"/>
        <v>1</v>
      </c>
      <c r="BN46" s="13">
        <f t="shared" si="1"/>
        <v>1</v>
      </c>
      <c r="BO46" s="13">
        <f t="shared" si="1"/>
        <v>1</v>
      </c>
      <c r="BP46" s="13">
        <f t="shared" si="1"/>
        <v>1</v>
      </c>
      <c r="BQ46" s="13">
        <f t="shared" si="1"/>
        <v>1</v>
      </c>
      <c r="BR46" s="13">
        <f t="shared" si="1"/>
        <v>1</v>
      </c>
      <c r="BS46" s="13">
        <f t="shared" si="1"/>
        <v>1</v>
      </c>
      <c r="BT46" s="13">
        <f t="shared" si="1"/>
        <v>1</v>
      </c>
      <c r="BU46" s="13">
        <f t="shared" si="1"/>
        <v>1</v>
      </c>
      <c r="BV46" s="13">
        <f t="shared" si="1"/>
        <v>1</v>
      </c>
      <c r="BW46" s="13">
        <f t="shared" si="1"/>
        <v>1</v>
      </c>
      <c r="BX46" s="13">
        <f t="shared" si="1"/>
        <v>1</v>
      </c>
      <c r="BY46" s="13">
        <f t="shared" si="1"/>
        <v>1</v>
      </c>
      <c r="BZ46" s="13">
        <f t="shared" si="1"/>
        <v>1</v>
      </c>
      <c r="CA46" s="13">
        <f t="shared" si="1"/>
        <v>1</v>
      </c>
      <c r="CB46" s="13">
        <f t="shared" si="1"/>
        <v>1</v>
      </c>
      <c r="CC46" s="13" t="str">
        <f>IFERROR(IF(CD7="","",CD7/CC7),0)</f>
        <v/>
      </c>
      <c r="CL46" s="10">
        <v>201506</v>
      </c>
      <c r="CM46" s="13" t="str">
        <f t="shared" ref="CM46:DT54" si="2">IFERROR(IF(CN7="","",CN7/CM7),0)</f>
        <v/>
      </c>
      <c r="CN46" s="13" t="str">
        <f t="shared" si="2"/>
        <v/>
      </c>
      <c r="CO46" s="13" t="str">
        <f t="shared" si="2"/>
        <v/>
      </c>
      <c r="CP46" s="13" t="str">
        <f t="shared" si="2"/>
        <v/>
      </c>
      <c r="CQ46" s="13" t="str">
        <f t="shared" si="2"/>
        <v/>
      </c>
      <c r="CR46" s="13" t="str">
        <f t="shared" si="2"/>
        <v/>
      </c>
      <c r="CS46" s="13" t="str">
        <f t="shared" si="2"/>
        <v/>
      </c>
      <c r="CT46" s="13" t="str">
        <f t="shared" si="2"/>
        <v/>
      </c>
      <c r="CU46" s="13" t="str">
        <f t="shared" si="2"/>
        <v/>
      </c>
      <c r="CV46" s="13" t="str">
        <f t="shared" si="2"/>
        <v/>
      </c>
      <c r="CW46" s="13" t="str">
        <f t="shared" si="2"/>
        <v/>
      </c>
      <c r="CX46" s="13" t="str">
        <f t="shared" si="2"/>
        <v/>
      </c>
      <c r="CY46" s="13" t="str">
        <f t="shared" si="2"/>
        <v/>
      </c>
      <c r="CZ46" s="13" t="str">
        <f t="shared" si="2"/>
        <v/>
      </c>
      <c r="DA46" s="13" t="str">
        <f t="shared" si="2"/>
        <v/>
      </c>
      <c r="DB46" s="13" t="str">
        <f t="shared" si="2"/>
        <v/>
      </c>
      <c r="DC46" s="13" t="str">
        <f t="shared" si="2"/>
        <v/>
      </c>
      <c r="DD46" s="13" t="str">
        <f t="shared" si="2"/>
        <v/>
      </c>
      <c r="DE46" s="13" t="str">
        <f t="shared" si="2"/>
        <v/>
      </c>
      <c r="DF46" s="13" t="str">
        <f t="shared" si="2"/>
        <v/>
      </c>
      <c r="DG46" s="13" t="str">
        <f t="shared" si="2"/>
        <v/>
      </c>
      <c r="DH46" s="13" t="str">
        <f t="shared" si="2"/>
        <v/>
      </c>
      <c r="DI46" s="13" t="str">
        <f t="shared" si="2"/>
        <v/>
      </c>
      <c r="DJ46" s="13" t="str">
        <f t="shared" si="2"/>
        <v/>
      </c>
      <c r="DK46" s="13" t="str">
        <f t="shared" si="2"/>
        <v/>
      </c>
      <c r="DL46" s="13" t="str">
        <f t="shared" si="2"/>
        <v/>
      </c>
      <c r="DM46" s="13" t="str">
        <f t="shared" si="2"/>
        <v/>
      </c>
      <c r="DN46" s="13" t="str">
        <f t="shared" si="2"/>
        <v/>
      </c>
      <c r="DO46" s="13" t="str">
        <f t="shared" si="2"/>
        <v/>
      </c>
      <c r="DP46" s="13" t="str">
        <f t="shared" si="2"/>
        <v/>
      </c>
      <c r="DQ46" s="13" t="str">
        <f t="shared" si="2"/>
        <v/>
      </c>
      <c r="DR46" s="13" t="str">
        <f t="shared" si="2"/>
        <v/>
      </c>
      <c r="DS46" s="13" t="str">
        <f t="shared" si="2"/>
        <v/>
      </c>
      <c r="DT46" s="13" t="str">
        <f t="shared" si="2"/>
        <v/>
      </c>
      <c r="DU46" s="13" t="str">
        <f>IFERROR(IF(DV7="","",DV7/DU7),0)</f>
        <v/>
      </c>
    </row>
    <row r="47" ht="15" customHeight="1" outlineLevel="1" spans="2:125">
      <c r="B47" s="10">
        <v>201509</v>
      </c>
      <c r="C47" s="13">
        <f t="shared" si="0"/>
        <v>1.67122560792776</v>
      </c>
      <c r="D47" s="13">
        <f t="shared" si="0"/>
        <v>1.23442370128854</v>
      </c>
      <c r="E47" s="13">
        <f t="shared" si="0"/>
        <v>1.894051865926</v>
      </c>
      <c r="F47" s="13">
        <f t="shared" si="0"/>
        <v>1.12849483196743</v>
      </c>
      <c r="G47" s="13">
        <f t="shared" si="0"/>
        <v>1.04147753008959</v>
      </c>
      <c r="H47" s="13">
        <f t="shared" si="0"/>
        <v>1.09735161351781</v>
      </c>
      <c r="I47" s="13">
        <f t="shared" si="0"/>
        <v>1.02642902268003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T47" s="10">
        <v>201509</v>
      </c>
      <c r="AU47" s="13">
        <f t="shared" si="1"/>
        <v>1.67122560792776</v>
      </c>
      <c r="AV47" s="13">
        <f t="shared" si="1"/>
        <v>1.23442370128854</v>
      </c>
      <c r="AW47" s="13">
        <f t="shared" si="1"/>
        <v>1.894051865926</v>
      </c>
      <c r="AX47" s="13">
        <f t="shared" si="1"/>
        <v>1.12849483196743</v>
      </c>
      <c r="AY47" s="13">
        <f t="shared" si="1"/>
        <v>1.04147753008959</v>
      </c>
      <c r="AZ47" s="13">
        <f t="shared" si="1"/>
        <v>1.09735161351781</v>
      </c>
      <c r="BA47" s="13">
        <f t="shared" si="1"/>
        <v>1.02642902268003</v>
      </c>
      <c r="BB47" s="13">
        <f t="shared" si="1"/>
        <v>1</v>
      </c>
      <c r="BC47" s="13">
        <f t="shared" si="1"/>
        <v>1</v>
      </c>
      <c r="BD47" s="13">
        <f t="shared" si="1"/>
        <v>1</v>
      </c>
      <c r="BE47" s="13">
        <f t="shared" si="1"/>
        <v>1</v>
      </c>
      <c r="BF47" s="13">
        <f t="shared" si="1"/>
        <v>1</v>
      </c>
      <c r="BG47" s="13">
        <f t="shared" si="1"/>
        <v>1</v>
      </c>
      <c r="BH47" s="13">
        <f t="shared" si="1"/>
        <v>1</v>
      </c>
      <c r="BI47" s="13">
        <f t="shared" si="1"/>
        <v>1</v>
      </c>
      <c r="BJ47" s="13">
        <f t="shared" si="1"/>
        <v>1</v>
      </c>
      <c r="BK47" s="13">
        <f t="shared" si="1"/>
        <v>1</v>
      </c>
      <c r="BL47" s="13">
        <f t="shared" si="1"/>
        <v>1</v>
      </c>
      <c r="BM47" s="13">
        <f t="shared" si="1"/>
        <v>1</v>
      </c>
      <c r="BN47" s="13">
        <f t="shared" si="1"/>
        <v>1</v>
      </c>
      <c r="BO47" s="13">
        <f t="shared" si="1"/>
        <v>1</v>
      </c>
      <c r="BP47" s="13">
        <f t="shared" si="1"/>
        <v>1</v>
      </c>
      <c r="BQ47" s="13">
        <f t="shared" si="1"/>
        <v>1</v>
      </c>
      <c r="BR47" s="13">
        <f t="shared" si="1"/>
        <v>1</v>
      </c>
      <c r="BS47" s="13">
        <f t="shared" si="1"/>
        <v>1</v>
      </c>
      <c r="BT47" s="13">
        <f t="shared" si="1"/>
        <v>1</v>
      </c>
      <c r="BU47" s="13">
        <f t="shared" si="1"/>
        <v>1</v>
      </c>
      <c r="BV47" s="13">
        <f t="shared" si="1"/>
        <v>1</v>
      </c>
      <c r="BW47" s="13">
        <f t="shared" si="1"/>
        <v>1</v>
      </c>
      <c r="BX47" s="13">
        <f t="shared" si="1"/>
        <v>1</v>
      </c>
      <c r="BY47" s="13">
        <f t="shared" si="1"/>
        <v>1</v>
      </c>
      <c r="BZ47" s="13">
        <f t="shared" si="1"/>
        <v>1</v>
      </c>
      <c r="CA47" s="13">
        <f t="shared" si="1"/>
        <v>1</v>
      </c>
      <c r="CB47" s="13" t="str">
        <f t="shared" si="1"/>
        <v/>
      </c>
      <c r="CC47" s="13" t="s">
        <v>25</v>
      </c>
      <c r="CL47" s="10">
        <v>201509</v>
      </c>
      <c r="CM47" s="13" t="str">
        <f t="shared" si="2"/>
        <v/>
      </c>
      <c r="CN47" s="13" t="str">
        <f t="shared" si="2"/>
        <v/>
      </c>
      <c r="CO47" s="13" t="str">
        <f t="shared" si="2"/>
        <v/>
      </c>
      <c r="CP47" s="13" t="str">
        <f t="shared" si="2"/>
        <v/>
      </c>
      <c r="CQ47" s="13" t="str">
        <f t="shared" si="2"/>
        <v/>
      </c>
      <c r="CR47" s="13" t="str">
        <f t="shared" si="2"/>
        <v/>
      </c>
      <c r="CS47" s="13" t="str">
        <f t="shared" si="2"/>
        <v/>
      </c>
      <c r="CT47" s="13" t="str">
        <f t="shared" si="2"/>
        <v/>
      </c>
      <c r="CU47" s="13" t="str">
        <f t="shared" si="2"/>
        <v/>
      </c>
      <c r="CV47" s="13" t="str">
        <f t="shared" si="2"/>
        <v/>
      </c>
      <c r="CW47" s="13" t="str">
        <f t="shared" si="2"/>
        <v/>
      </c>
      <c r="CX47" s="13" t="str">
        <f t="shared" si="2"/>
        <v/>
      </c>
      <c r="CY47" s="13" t="str">
        <f t="shared" si="2"/>
        <v/>
      </c>
      <c r="CZ47" s="13" t="str">
        <f t="shared" si="2"/>
        <v/>
      </c>
      <c r="DA47" s="13" t="str">
        <f t="shared" si="2"/>
        <v/>
      </c>
      <c r="DB47" s="13" t="str">
        <f t="shared" si="2"/>
        <v/>
      </c>
      <c r="DC47" s="13" t="str">
        <f t="shared" si="2"/>
        <v/>
      </c>
      <c r="DD47" s="13" t="str">
        <f t="shared" si="2"/>
        <v/>
      </c>
      <c r="DE47" s="13" t="str">
        <f t="shared" si="2"/>
        <v/>
      </c>
      <c r="DF47" s="13" t="str">
        <f t="shared" si="2"/>
        <v/>
      </c>
      <c r="DG47" s="13" t="str">
        <f t="shared" si="2"/>
        <v/>
      </c>
      <c r="DH47" s="13" t="str">
        <f t="shared" si="2"/>
        <v/>
      </c>
      <c r="DI47" s="13" t="str">
        <f t="shared" si="2"/>
        <v/>
      </c>
      <c r="DJ47" s="13" t="str">
        <f t="shared" si="2"/>
        <v/>
      </c>
      <c r="DK47" s="13" t="str">
        <f t="shared" si="2"/>
        <v/>
      </c>
      <c r="DL47" s="13" t="str">
        <f t="shared" si="2"/>
        <v/>
      </c>
      <c r="DM47" s="13" t="str">
        <f t="shared" si="2"/>
        <v/>
      </c>
      <c r="DN47" s="13" t="str">
        <f t="shared" si="2"/>
        <v/>
      </c>
      <c r="DO47" s="13" t="str">
        <f t="shared" si="2"/>
        <v/>
      </c>
      <c r="DP47" s="13" t="str">
        <f t="shared" si="2"/>
        <v/>
      </c>
      <c r="DQ47" s="13" t="str">
        <f t="shared" si="2"/>
        <v/>
      </c>
      <c r="DR47" s="13" t="str">
        <f t="shared" si="2"/>
        <v/>
      </c>
      <c r="DS47" s="13" t="str">
        <f t="shared" si="2"/>
        <v/>
      </c>
      <c r="DT47" s="13" t="str">
        <f t="shared" si="2"/>
        <v/>
      </c>
      <c r="DU47" s="13" t="s">
        <v>25</v>
      </c>
    </row>
    <row r="48" ht="15" customHeight="1" outlineLevel="1" spans="2:125">
      <c r="B48" s="10">
        <v>201512</v>
      </c>
      <c r="C48" s="13">
        <f t="shared" si="0"/>
        <v>1.88281568300742</v>
      </c>
      <c r="D48" s="13">
        <f t="shared" si="0"/>
        <v>1.44384197226839</v>
      </c>
      <c r="E48" s="13">
        <f t="shared" si="0"/>
        <v>1.23239965253218</v>
      </c>
      <c r="F48" s="13">
        <f t="shared" si="0"/>
        <v>1.07782717516984</v>
      </c>
      <c r="G48" s="13">
        <f t="shared" si="0"/>
        <v>1.01711219182132</v>
      </c>
      <c r="H48" s="13">
        <f t="shared" si="0"/>
        <v>1.0033648582642</v>
      </c>
      <c r="I48" s="13">
        <f t="shared" si="0"/>
        <v>1.00223571597542</v>
      </c>
      <c r="J48" s="13">
        <f t="shared" si="0"/>
        <v>1.01516895515748</v>
      </c>
      <c r="K48" s="13">
        <f t="shared" si="0"/>
        <v>1</v>
      </c>
      <c r="L48" s="13">
        <f t="shared" si="0"/>
        <v>1.01098698245399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T48" s="10">
        <v>201512</v>
      </c>
      <c r="AU48" s="13">
        <f t="shared" si="1"/>
        <v>1.88281568300742</v>
      </c>
      <c r="AV48" s="13">
        <f t="shared" si="1"/>
        <v>1.44384197226839</v>
      </c>
      <c r="AW48" s="13">
        <f t="shared" si="1"/>
        <v>1.23239965253218</v>
      </c>
      <c r="AX48" s="13">
        <f t="shared" si="1"/>
        <v>1.07782717516984</v>
      </c>
      <c r="AY48" s="13">
        <f t="shared" si="1"/>
        <v>1.01711219182132</v>
      </c>
      <c r="AZ48" s="13">
        <f t="shared" si="1"/>
        <v>1.0033648582642</v>
      </c>
      <c r="BA48" s="13">
        <f t="shared" si="1"/>
        <v>1.00223571597542</v>
      </c>
      <c r="BB48" s="13">
        <f t="shared" si="1"/>
        <v>1.01516895515748</v>
      </c>
      <c r="BC48" s="13">
        <f t="shared" si="1"/>
        <v>1</v>
      </c>
      <c r="BD48" s="13">
        <f t="shared" si="1"/>
        <v>1.01098698245399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 t="str">
        <f t="shared" si="1"/>
        <v/>
      </c>
      <c r="CB48" s="13" t="s">
        <v>25</v>
      </c>
      <c r="CC48" s="13" t="s">
        <v>25</v>
      </c>
      <c r="CL48" s="10">
        <v>201512</v>
      </c>
      <c r="CM48" s="13" t="str">
        <f t="shared" si="2"/>
        <v/>
      </c>
      <c r="CN48" s="13" t="str">
        <f t="shared" si="2"/>
        <v/>
      </c>
      <c r="CO48" s="13" t="str">
        <f t="shared" si="2"/>
        <v/>
      </c>
      <c r="CP48" s="13" t="str">
        <f t="shared" si="2"/>
        <v/>
      </c>
      <c r="CQ48" s="13" t="str">
        <f t="shared" si="2"/>
        <v/>
      </c>
      <c r="CR48" s="13" t="str">
        <f t="shared" si="2"/>
        <v/>
      </c>
      <c r="CS48" s="13" t="str">
        <f t="shared" si="2"/>
        <v/>
      </c>
      <c r="CT48" s="13" t="str">
        <f t="shared" si="2"/>
        <v/>
      </c>
      <c r="CU48" s="13" t="str">
        <f t="shared" si="2"/>
        <v/>
      </c>
      <c r="CV48" s="13" t="str">
        <f t="shared" si="2"/>
        <v/>
      </c>
      <c r="CW48" s="13" t="str">
        <f t="shared" si="2"/>
        <v/>
      </c>
      <c r="CX48" s="13" t="str">
        <f t="shared" si="2"/>
        <v/>
      </c>
      <c r="CY48" s="13" t="str">
        <f t="shared" si="2"/>
        <v/>
      </c>
      <c r="CZ48" s="13" t="str">
        <f t="shared" si="2"/>
        <v/>
      </c>
      <c r="DA48" s="13" t="str">
        <f t="shared" si="2"/>
        <v/>
      </c>
      <c r="DB48" s="13" t="str">
        <f t="shared" si="2"/>
        <v/>
      </c>
      <c r="DC48" s="13" t="str">
        <f t="shared" si="2"/>
        <v/>
      </c>
      <c r="DD48" s="13" t="str">
        <f t="shared" si="2"/>
        <v/>
      </c>
      <c r="DE48" s="13" t="str">
        <f t="shared" si="2"/>
        <v/>
      </c>
      <c r="DF48" s="13" t="str">
        <f t="shared" si="2"/>
        <v/>
      </c>
      <c r="DG48" s="13" t="str">
        <f t="shared" si="2"/>
        <v/>
      </c>
      <c r="DH48" s="13" t="str">
        <f t="shared" si="2"/>
        <v/>
      </c>
      <c r="DI48" s="13" t="str">
        <f t="shared" si="2"/>
        <v/>
      </c>
      <c r="DJ48" s="13" t="str">
        <f t="shared" si="2"/>
        <v/>
      </c>
      <c r="DK48" s="13" t="str">
        <f t="shared" si="2"/>
        <v/>
      </c>
      <c r="DL48" s="13" t="str">
        <f t="shared" si="2"/>
        <v/>
      </c>
      <c r="DM48" s="13" t="str">
        <f t="shared" si="2"/>
        <v/>
      </c>
      <c r="DN48" s="13" t="str">
        <f t="shared" si="2"/>
        <v/>
      </c>
      <c r="DO48" s="13" t="str">
        <f t="shared" si="2"/>
        <v/>
      </c>
      <c r="DP48" s="13" t="str">
        <f t="shared" si="2"/>
        <v/>
      </c>
      <c r="DQ48" s="13" t="str">
        <f t="shared" si="2"/>
        <v/>
      </c>
      <c r="DR48" s="13" t="str">
        <f t="shared" si="2"/>
        <v/>
      </c>
      <c r="DS48" s="13" t="str">
        <f t="shared" si="2"/>
        <v/>
      </c>
      <c r="DT48" s="13" t="s">
        <v>25</v>
      </c>
      <c r="DU48" s="13" t="s">
        <v>25</v>
      </c>
    </row>
    <row r="49" ht="15" customHeight="1" outlineLevel="1" spans="2:125">
      <c r="B49" s="10">
        <v>201603</v>
      </c>
      <c r="C49" s="13">
        <f t="shared" si="0"/>
        <v>3.121998420511</v>
      </c>
      <c r="D49" s="13">
        <f t="shared" si="0"/>
        <v>1.34936651014089</v>
      </c>
      <c r="E49" s="13">
        <f t="shared" si="0"/>
        <v>1.07579661756736</v>
      </c>
      <c r="F49" s="13">
        <f t="shared" si="0"/>
        <v>1.04683150472836</v>
      </c>
      <c r="G49" s="13">
        <f t="shared" si="0"/>
        <v>1.00677259516705</v>
      </c>
      <c r="H49" s="13">
        <f t="shared" si="0"/>
        <v>1.02483300821489</v>
      </c>
      <c r="I49" s="13">
        <f t="shared" si="0"/>
        <v>1.01385679246728</v>
      </c>
      <c r="J49" s="13">
        <f t="shared" si="0"/>
        <v>1</v>
      </c>
      <c r="K49" s="13">
        <f t="shared" si="0"/>
        <v>1.00048783253577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T49" s="10">
        <v>201603</v>
      </c>
      <c r="AU49" s="13">
        <f t="shared" si="1"/>
        <v>3.121998420511</v>
      </c>
      <c r="AV49" s="13">
        <f t="shared" si="1"/>
        <v>1.34936651014089</v>
      </c>
      <c r="AW49" s="13">
        <f t="shared" si="1"/>
        <v>1.07579661756736</v>
      </c>
      <c r="AX49" s="13">
        <f t="shared" si="1"/>
        <v>1.04683150472836</v>
      </c>
      <c r="AY49" s="13">
        <f t="shared" si="1"/>
        <v>1.00677259516705</v>
      </c>
      <c r="AZ49" s="13">
        <f t="shared" si="1"/>
        <v>1.02483300821489</v>
      </c>
      <c r="BA49" s="13">
        <f t="shared" si="1"/>
        <v>1.01385679246728</v>
      </c>
      <c r="BB49" s="13">
        <f t="shared" si="1"/>
        <v>1</v>
      </c>
      <c r="BC49" s="13">
        <f t="shared" si="1"/>
        <v>1.00048783253577</v>
      </c>
      <c r="BD49" s="13">
        <f t="shared" si="1"/>
        <v>1</v>
      </c>
      <c r="BE49" s="13">
        <f t="shared" si="1"/>
        <v>1</v>
      </c>
      <c r="BF49" s="13">
        <f t="shared" si="1"/>
        <v>1</v>
      </c>
      <c r="BG49" s="13">
        <f t="shared" si="1"/>
        <v>1</v>
      </c>
      <c r="BH49" s="13">
        <f t="shared" si="1"/>
        <v>1</v>
      </c>
      <c r="BI49" s="13">
        <f t="shared" si="1"/>
        <v>1</v>
      </c>
      <c r="BJ49" s="13">
        <f t="shared" si="1"/>
        <v>1</v>
      </c>
      <c r="BK49" s="13">
        <f t="shared" si="1"/>
        <v>1</v>
      </c>
      <c r="BL49" s="13">
        <f t="shared" si="1"/>
        <v>1</v>
      </c>
      <c r="BM49" s="13">
        <f t="shared" si="1"/>
        <v>1</v>
      </c>
      <c r="BN49" s="13">
        <f t="shared" si="1"/>
        <v>1</v>
      </c>
      <c r="BO49" s="13">
        <f t="shared" si="1"/>
        <v>1</v>
      </c>
      <c r="BP49" s="13">
        <f t="shared" si="1"/>
        <v>1</v>
      </c>
      <c r="BQ49" s="13">
        <f t="shared" si="1"/>
        <v>1</v>
      </c>
      <c r="BR49" s="13">
        <f t="shared" si="1"/>
        <v>1</v>
      </c>
      <c r="BS49" s="13">
        <f t="shared" si="1"/>
        <v>1</v>
      </c>
      <c r="BT49" s="13">
        <f t="shared" si="1"/>
        <v>1</v>
      </c>
      <c r="BU49" s="13">
        <f t="shared" si="1"/>
        <v>1</v>
      </c>
      <c r="BV49" s="13">
        <f t="shared" si="1"/>
        <v>1</v>
      </c>
      <c r="BW49" s="13">
        <f t="shared" si="1"/>
        <v>1</v>
      </c>
      <c r="BX49" s="13">
        <f t="shared" si="1"/>
        <v>1</v>
      </c>
      <c r="BY49" s="13">
        <f t="shared" si="1"/>
        <v>1</v>
      </c>
      <c r="BZ49" s="13" t="str">
        <f t="shared" si="1"/>
        <v/>
      </c>
      <c r="CA49" s="13" t="s">
        <v>25</v>
      </c>
      <c r="CB49" s="13" t="s">
        <v>25</v>
      </c>
      <c r="CC49" s="13" t="s">
        <v>25</v>
      </c>
      <c r="CL49" s="10">
        <v>201603</v>
      </c>
      <c r="CM49" s="13" t="str">
        <f t="shared" si="2"/>
        <v/>
      </c>
      <c r="CN49" s="13" t="str">
        <f t="shared" si="2"/>
        <v/>
      </c>
      <c r="CO49" s="13" t="str">
        <f t="shared" si="2"/>
        <v/>
      </c>
      <c r="CP49" s="13" t="str">
        <f t="shared" si="2"/>
        <v/>
      </c>
      <c r="CQ49" s="13" t="str">
        <f t="shared" si="2"/>
        <v/>
      </c>
      <c r="CR49" s="13" t="str">
        <f t="shared" si="2"/>
        <v/>
      </c>
      <c r="CS49" s="13" t="str">
        <f t="shared" si="2"/>
        <v/>
      </c>
      <c r="CT49" s="13" t="str">
        <f t="shared" si="2"/>
        <v/>
      </c>
      <c r="CU49" s="13" t="str">
        <f t="shared" si="2"/>
        <v/>
      </c>
      <c r="CV49" s="13" t="str">
        <f t="shared" si="2"/>
        <v/>
      </c>
      <c r="CW49" s="13" t="str">
        <f t="shared" si="2"/>
        <v/>
      </c>
      <c r="CX49" s="13" t="str">
        <f t="shared" si="2"/>
        <v/>
      </c>
      <c r="CY49" s="13" t="str">
        <f t="shared" si="2"/>
        <v/>
      </c>
      <c r="CZ49" s="13" t="str">
        <f t="shared" si="2"/>
        <v/>
      </c>
      <c r="DA49" s="13" t="str">
        <f t="shared" si="2"/>
        <v/>
      </c>
      <c r="DB49" s="13" t="str">
        <f t="shared" si="2"/>
        <v/>
      </c>
      <c r="DC49" s="13" t="str">
        <f t="shared" si="2"/>
        <v/>
      </c>
      <c r="DD49" s="13" t="str">
        <f t="shared" si="2"/>
        <v/>
      </c>
      <c r="DE49" s="13" t="str">
        <f t="shared" si="2"/>
        <v/>
      </c>
      <c r="DF49" s="13" t="str">
        <f t="shared" si="2"/>
        <v/>
      </c>
      <c r="DG49" s="13" t="str">
        <f t="shared" si="2"/>
        <v/>
      </c>
      <c r="DH49" s="13" t="str">
        <f t="shared" si="2"/>
        <v/>
      </c>
      <c r="DI49" s="13" t="str">
        <f t="shared" si="2"/>
        <v/>
      </c>
      <c r="DJ49" s="13" t="str">
        <f t="shared" si="2"/>
        <v/>
      </c>
      <c r="DK49" s="13" t="str">
        <f t="shared" si="2"/>
        <v/>
      </c>
      <c r="DL49" s="13" t="str">
        <f t="shared" si="2"/>
        <v/>
      </c>
      <c r="DM49" s="13" t="str">
        <f t="shared" si="2"/>
        <v/>
      </c>
      <c r="DN49" s="13" t="str">
        <f t="shared" si="2"/>
        <v/>
      </c>
      <c r="DO49" s="13" t="str">
        <f t="shared" si="2"/>
        <v/>
      </c>
      <c r="DP49" s="13" t="str">
        <f t="shared" si="2"/>
        <v/>
      </c>
      <c r="DQ49" s="13" t="str">
        <f t="shared" si="2"/>
        <v/>
      </c>
      <c r="DR49" s="13" t="str">
        <f t="shared" si="2"/>
        <v/>
      </c>
      <c r="DS49" s="13" t="s">
        <v>25</v>
      </c>
      <c r="DT49" s="13" t="s">
        <v>25</v>
      </c>
      <c r="DU49" s="13" t="s">
        <v>25</v>
      </c>
    </row>
    <row r="50" ht="15" customHeight="1" outlineLevel="1" spans="2:125">
      <c r="B50" s="10">
        <v>201606</v>
      </c>
      <c r="C50" s="13">
        <f t="shared" si="0"/>
        <v>2.30777527505502</v>
      </c>
      <c r="D50" s="13">
        <f t="shared" si="0"/>
        <v>1.1207385953931</v>
      </c>
      <c r="E50" s="13">
        <f t="shared" si="0"/>
        <v>1.09057037429344</v>
      </c>
      <c r="F50" s="13">
        <f t="shared" si="0"/>
        <v>1.00790025125327</v>
      </c>
      <c r="G50" s="13">
        <f t="shared" si="0"/>
        <v>1.01989736676204</v>
      </c>
      <c r="H50" s="13">
        <f t="shared" si="0"/>
        <v>1.00448270864382</v>
      </c>
      <c r="I50" s="13">
        <f t="shared" si="0"/>
        <v>1.00125266917687</v>
      </c>
      <c r="J50" s="13">
        <f t="shared" si="0"/>
        <v>1.00121667385288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T50" s="10">
        <v>201606</v>
      </c>
      <c r="AU50" s="13">
        <f t="shared" si="1"/>
        <v>2.30777527505502</v>
      </c>
      <c r="AV50" s="13">
        <f t="shared" si="1"/>
        <v>1.1207385953931</v>
      </c>
      <c r="AW50" s="13">
        <f t="shared" si="1"/>
        <v>1.09057037429344</v>
      </c>
      <c r="AX50" s="13">
        <f t="shared" si="1"/>
        <v>1.00790025125327</v>
      </c>
      <c r="AY50" s="13">
        <f t="shared" si="1"/>
        <v>1.01989736676204</v>
      </c>
      <c r="AZ50" s="13">
        <f t="shared" si="1"/>
        <v>1.00448270864382</v>
      </c>
      <c r="BA50" s="13">
        <f t="shared" si="1"/>
        <v>1.00125266917687</v>
      </c>
      <c r="BB50" s="13">
        <f t="shared" si="1"/>
        <v>1.00121667385288</v>
      </c>
      <c r="BC50" s="13">
        <f t="shared" si="1"/>
        <v>1</v>
      </c>
      <c r="BD50" s="13">
        <f t="shared" si="1"/>
        <v>1</v>
      </c>
      <c r="BE50" s="13">
        <f t="shared" si="1"/>
        <v>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 t="str">
        <f t="shared" si="1"/>
        <v/>
      </c>
      <c r="BZ50" s="13" t="s">
        <v>25</v>
      </c>
      <c r="CA50" s="13" t="s">
        <v>25</v>
      </c>
      <c r="CB50" s="13" t="s">
        <v>25</v>
      </c>
      <c r="CC50" s="13" t="s">
        <v>25</v>
      </c>
      <c r="CL50" s="10">
        <v>201606</v>
      </c>
      <c r="CM50" s="13" t="str">
        <f t="shared" si="2"/>
        <v/>
      </c>
      <c r="CN50" s="13" t="str">
        <f t="shared" si="2"/>
        <v/>
      </c>
      <c r="CO50" s="13" t="str">
        <f t="shared" si="2"/>
        <v/>
      </c>
      <c r="CP50" s="13" t="str">
        <f t="shared" si="2"/>
        <v/>
      </c>
      <c r="CQ50" s="13" t="str">
        <f t="shared" si="2"/>
        <v/>
      </c>
      <c r="CR50" s="13" t="str">
        <f t="shared" si="2"/>
        <v/>
      </c>
      <c r="CS50" s="13" t="str">
        <f t="shared" si="2"/>
        <v/>
      </c>
      <c r="CT50" s="13" t="str">
        <f t="shared" si="2"/>
        <v/>
      </c>
      <c r="CU50" s="13" t="str">
        <f t="shared" si="2"/>
        <v/>
      </c>
      <c r="CV50" s="13" t="str">
        <f t="shared" si="2"/>
        <v/>
      </c>
      <c r="CW50" s="13" t="str">
        <f t="shared" si="2"/>
        <v/>
      </c>
      <c r="CX50" s="13" t="str">
        <f t="shared" si="2"/>
        <v/>
      </c>
      <c r="CY50" s="13" t="str">
        <f t="shared" si="2"/>
        <v/>
      </c>
      <c r="CZ50" s="13" t="str">
        <f t="shared" si="2"/>
        <v/>
      </c>
      <c r="DA50" s="13" t="str">
        <f t="shared" si="2"/>
        <v/>
      </c>
      <c r="DB50" s="13" t="str">
        <f t="shared" si="2"/>
        <v/>
      </c>
      <c r="DC50" s="13" t="str">
        <f t="shared" si="2"/>
        <v/>
      </c>
      <c r="DD50" s="13" t="str">
        <f t="shared" si="2"/>
        <v/>
      </c>
      <c r="DE50" s="13" t="str">
        <f t="shared" si="2"/>
        <v/>
      </c>
      <c r="DF50" s="13" t="str">
        <f t="shared" si="2"/>
        <v/>
      </c>
      <c r="DG50" s="13" t="str">
        <f t="shared" si="2"/>
        <v/>
      </c>
      <c r="DH50" s="13" t="str">
        <f t="shared" si="2"/>
        <v/>
      </c>
      <c r="DI50" s="13" t="str">
        <f t="shared" si="2"/>
        <v/>
      </c>
      <c r="DJ50" s="13" t="str">
        <f t="shared" si="2"/>
        <v/>
      </c>
      <c r="DK50" s="13" t="str">
        <f t="shared" si="2"/>
        <v/>
      </c>
      <c r="DL50" s="13" t="str">
        <f t="shared" si="2"/>
        <v/>
      </c>
      <c r="DM50" s="13" t="str">
        <f t="shared" si="2"/>
        <v/>
      </c>
      <c r="DN50" s="13" t="str">
        <f t="shared" si="2"/>
        <v/>
      </c>
      <c r="DO50" s="13" t="str">
        <f t="shared" si="2"/>
        <v/>
      </c>
      <c r="DP50" s="13" t="str">
        <f t="shared" si="2"/>
        <v/>
      </c>
      <c r="DQ50" s="13" t="str">
        <f t="shared" si="2"/>
        <v/>
      </c>
      <c r="DR50" s="13" t="s">
        <v>25</v>
      </c>
      <c r="DS50" s="13" t="s">
        <v>25</v>
      </c>
      <c r="DT50" s="13" t="s">
        <v>25</v>
      </c>
      <c r="DU50" s="13" t="s">
        <v>25</v>
      </c>
    </row>
    <row r="51" ht="15" customHeight="1" outlineLevel="1" spans="2:125">
      <c r="B51" s="10">
        <v>201609</v>
      </c>
      <c r="C51" s="13">
        <f t="shared" si="0"/>
        <v>2.2853822399624</v>
      </c>
      <c r="D51" s="13">
        <f t="shared" si="0"/>
        <v>1.25001600255604</v>
      </c>
      <c r="E51" s="13">
        <f t="shared" si="0"/>
        <v>1.07524038782343</v>
      </c>
      <c r="F51" s="13">
        <f t="shared" si="0"/>
        <v>1.06181273338493</v>
      </c>
      <c r="G51" s="13">
        <f t="shared" si="0"/>
        <v>1.00642067942345</v>
      </c>
      <c r="H51" s="13">
        <f t="shared" si="0"/>
        <v>1.01807181135712</v>
      </c>
      <c r="I51" s="13">
        <f t="shared" si="0"/>
        <v>1.00029629492851</v>
      </c>
      <c r="J51" s="13">
        <f t="shared" si="0"/>
        <v>0.999566586715811</v>
      </c>
      <c r="K51" s="13">
        <f t="shared" si="0"/>
        <v>1.00069144973244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T51" s="10">
        <v>201609</v>
      </c>
      <c r="AU51" s="13">
        <f t="shared" si="1"/>
        <v>2.2853822399624</v>
      </c>
      <c r="AV51" s="13">
        <f t="shared" si="1"/>
        <v>1.25001600255604</v>
      </c>
      <c r="AW51" s="13">
        <f t="shared" si="1"/>
        <v>1.07524038782343</v>
      </c>
      <c r="AX51" s="13">
        <f t="shared" si="1"/>
        <v>1.06181273338493</v>
      </c>
      <c r="AY51" s="13">
        <f t="shared" si="1"/>
        <v>1.00642067942345</v>
      </c>
      <c r="AZ51" s="13">
        <f t="shared" si="1"/>
        <v>1.01807181135712</v>
      </c>
      <c r="BA51" s="13">
        <f t="shared" si="1"/>
        <v>1.00029629492851</v>
      </c>
      <c r="BB51" s="13">
        <f t="shared" si="1"/>
        <v>0.999566586715811</v>
      </c>
      <c r="BC51" s="13">
        <f t="shared" si="1"/>
        <v>1.00069144973244</v>
      </c>
      <c r="BD51" s="13">
        <f t="shared" si="1"/>
        <v>1</v>
      </c>
      <c r="BE51" s="13">
        <f t="shared" si="1"/>
        <v>1</v>
      </c>
      <c r="BF51" s="13">
        <f t="shared" si="1"/>
        <v>1</v>
      </c>
      <c r="BG51" s="13">
        <f t="shared" si="1"/>
        <v>1</v>
      </c>
      <c r="BH51" s="13">
        <f t="shared" si="1"/>
        <v>1</v>
      </c>
      <c r="BI51" s="13">
        <f t="shared" si="1"/>
        <v>1</v>
      </c>
      <c r="BJ51" s="13">
        <f t="shared" si="1"/>
        <v>1</v>
      </c>
      <c r="BK51" s="13">
        <f t="shared" si="1"/>
        <v>1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 t="str">
        <f t="shared" si="1"/>
        <v/>
      </c>
      <c r="BY51" s="13" t="s">
        <v>25</v>
      </c>
      <c r="BZ51" s="13" t="s">
        <v>25</v>
      </c>
      <c r="CA51" s="13" t="s">
        <v>25</v>
      </c>
      <c r="CB51" s="13" t="s">
        <v>25</v>
      </c>
      <c r="CC51" s="13" t="s">
        <v>25</v>
      </c>
      <c r="CL51" s="10">
        <v>201609</v>
      </c>
      <c r="CM51" s="13" t="str">
        <f t="shared" si="2"/>
        <v/>
      </c>
      <c r="CN51" s="13" t="str">
        <f t="shared" si="2"/>
        <v/>
      </c>
      <c r="CO51" s="13" t="str">
        <f t="shared" si="2"/>
        <v/>
      </c>
      <c r="CP51" s="13" t="str">
        <f t="shared" si="2"/>
        <v/>
      </c>
      <c r="CQ51" s="13" t="str">
        <f t="shared" si="2"/>
        <v/>
      </c>
      <c r="CR51" s="13" t="str">
        <f t="shared" si="2"/>
        <v/>
      </c>
      <c r="CS51" s="13" t="str">
        <f t="shared" si="2"/>
        <v/>
      </c>
      <c r="CT51" s="13" t="str">
        <f t="shared" si="2"/>
        <v/>
      </c>
      <c r="CU51" s="13" t="str">
        <f t="shared" si="2"/>
        <v/>
      </c>
      <c r="CV51" s="13" t="str">
        <f t="shared" si="2"/>
        <v/>
      </c>
      <c r="CW51" s="13" t="str">
        <f t="shared" si="2"/>
        <v/>
      </c>
      <c r="CX51" s="13" t="str">
        <f t="shared" si="2"/>
        <v/>
      </c>
      <c r="CY51" s="13" t="str">
        <f t="shared" si="2"/>
        <v/>
      </c>
      <c r="CZ51" s="13" t="str">
        <f t="shared" si="2"/>
        <v/>
      </c>
      <c r="DA51" s="13" t="str">
        <f t="shared" si="2"/>
        <v/>
      </c>
      <c r="DB51" s="13" t="str">
        <f t="shared" si="2"/>
        <v/>
      </c>
      <c r="DC51" s="13" t="str">
        <f t="shared" si="2"/>
        <v/>
      </c>
      <c r="DD51" s="13" t="str">
        <f t="shared" si="2"/>
        <v/>
      </c>
      <c r="DE51" s="13" t="str">
        <f t="shared" si="2"/>
        <v/>
      </c>
      <c r="DF51" s="13" t="str">
        <f t="shared" si="2"/>
        <v/>
      </c>
      <c r="DG51" s="13" t="str">
        <f t="shared" si="2"/>
        <v/>
      </c>
      <c r="DH51" s="13" t="str">
        <f t="shared" si="2"/>
        <v/>
      </c>
      <c r="DI51" s="13" t="str">
        <f t="shared" si="2"/>
        <v/>
      </c>
      <c r="DJ51" s="13" t="str">
        <f t="shared" si="2"/>
        <v/>
      </c>
      <c r="DK51" s="13" t="str">
        <f t="shared" si="2"/>
        <v/>
      </c>
      <c r="DL51" s="13" t="str">
        <f t="shared" si="2"/>
        <v/>
      </c>
      <c r="DM51" s="13" t="str">
        <f t="shared" si="2"/>
        <v/>
      </c>
      <c r="DN51" s="13" t="str">
        <f t="shared" si="2"/>
        <v/>
      </c>
      <c r="DO51" s="13" t="str">
        <f t="shared" si="2"/>
        <v/>
      </c>
      <c r="DP51" s="13" t="str">
        <f t="shared" si="2"/>
        <v/>
      </c>
      <c r="DQ51" s="13" t="s">
        <v>25</v>
      </c>
      <c r="DR51" s="13" t="s">
        <v>25</v>
      </c>
      <c r="DS51" s="13" t="s">
        <v>25</v>
      </c>
      <c r="DT51" s="13" t="s">
        <v>25</v>
      </c>
      <c r="DU51" s="13" t="s">
        <v>25</v>
      </c>
    </row>
    <row r="52" ht="15" customHeight="1" outlineLevel="1" spans="2:125">
      <c r="B52" s="10">
        <v>201612</v>
      </c>
      <c r="C52" s="13">
        <f t="shared" si="0"/>
        <v>2.18632991445522</v>
      </c>
      <c r="D52" s="13">
        <f t="shared" si="0"/>
        <v>1.17314939874708</v>
      </c>
      <c r="E52" s="13">
        <f t="shared" si="0"/>
        <v>1.10759445676586</v>
      </c>
      <c r="F52" s="13">
        <f t="shared" si="0"/>
        <v>1.0119671219298</v>
      </c>
      <c r="G52" s="13">
        <f t="shared" si="0"/>
        <v>1.02454778765346</v>
      </c>
      <c r="H52" s="13">
        <f t="shared" si="0"/>
        <v>1.01907930831693</v>
      </c>
      <c r="I52" s="13">
        <f t="shared" si="0"/>
        <v>1.00131466366866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T52" s="10">
        <v>201612</v>
      </c>
      <c r="AU52" s="13">
        <f t="shared" si="1"/>
        <v>2.18632991445522</v>
      </c>
      <c r="AV52" s="13">
        <f t="shared" si="1"/>
        <v>1.17314939874708</v>
      </c>
      <c r="AW52" s="13">
        <f t="shared" si="1"/>
        <v>1.10759445676586</v>
      </c>
      <c r="AX52" s="13">
        <f t="shared" si="1"/>
        <v>1.0119671219298</v>
      </c>
      <c r="AY52" s="13">
        <f t="shared" si="1"/>
        <v>1.02454778765346</v>
      </c>
      <c r="AZ52" s="13">
        <f t="shared" si="1"/>
        <v>1.01907930831693</v>
      </c>
      <c r="BA52" s="13">
        <f t="shared" si="1"/>
        <v>1.00131466366866</v>
      </c>
      <c r="BB52" s="13">
        <f t="shared" si="1"/>
        <v>1</v>
      </c>
      <c r="BC52" s="13">
        <f t="shared" si="1"/>
        <v>1</v>
      </c>
      <c r="BD52" s="13">
        <f t="shared" si="1"/>
        <v>1</v>
      </c>
      <c r="BE52" s="13">
        <f t="shared" si="1"/>
        <v>1</v>
      </c>
      <c r="BF52" s="13">
        <f t="shared" si="1"/>
        <v>1</v>
      </c>
      <c r="BG52" s="13">
        <f t="shared" si="1"/>
        <v>1</v>
      </c>
      <c r="BH52" s="13">
        <f t="shared" si="1"/>
        <v>1</v>
      </c>
      <c r="BI52" s="13">
        <f t="shared" si="1"/>
        <v>1</v>
      </c>
      <c r="BJ52" s="13">
        <f t="shared" si="1"/>
        <v>1</v>
      </c>
      <c r="BK52" s="13">
        <f t="shared" si="1"/>
        <v>1</v>
      </c>
      <c r="BL52" s="13">
        <f t="shared" si="1"/>
        <v>1</v>
      </c>
      <c r="BM52" s="13">
        <f t="shared" si="1"/>
        <v>1</v>
      </c>
      <c r="BN52" s="13">
        <f t="shared" si="1"/>
        <v>1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 t="str">
        <f t="shared" si="1"/>
        <v/>
      </c>
      <c r="BX52" s="13" t="s">
        <v>25</v>
      </c>
      <c r="BY52" s="13" t="s">
        <v>25</v>
      </c>
      <c r="BZ52" s="13" t="s">
        <v>25</v>
      </c>
      <c r="CA52" s="13" t="s">
        <v>25</v>
      </c>
      <c r="CB52" s="13" t="s">
        <v>25</v>
      </c>
      <c r="CC52" s="13" t="s">
        <v>25</v>
      </c>
      <c r="CL52" s="10">
        <v>201612</v>
      </c>
      <c r="CM52" s="13" t="str">
        <f t="shared" si="2"/>
        <v/>
      </c>
      <c r="CN52" s="13" t="str">
        <f t="shared" si="2"/>
        <v/>
      </c>
      <c r="CO52" s="13" t="str">
        <f t="shared" si="2"/>
        <v/>
      </c>
      <c r="CP52" s="13" t="str">
        <f t="shared" si="2"/>
        <v/>
      </c>
      <c r="CQ52" s="13" t="str">
        <f t="shared" si="2"/>
        <v/>
      </c>
      <c r="CR52" s="13" t="str">
        <f t="shared" si="2"/>
        <v/>
      </c>
      <c r="CS52" s="13" t="str">
        <f t="shared" si="2"/>
        <v/>
      </c>
      <c r="CT52" s="13" t="str">
        <f t="shared" si="2"/>
        <v/>
      </c>
      <c r="CU52" s="13" t="str">
        <f t="shared" si="2"/>
        <v/>
      </c>
      <c r="CV52" s="13" t="str">
        <f t="shared" si="2"/>
        <v/>
      </c>
      <c r="CW52" s="13" t="str">
        <f t="shared" si="2"/>
        <v/>
      </c>
      <c r="CX52" s="13" t="str">
        <f t="shared" si="2"/>
        <v/>
      </c>
      <c r="CY52" s="13" t="str">
        <f t="shared" si="2"/>
        <v/>
      </c>
      <c r="CZ52" s="13" t="str">
        <f t="shared" si="2"/>
        <v/>
      </c>
      <c r="DA52" s="13" t="str">
        <f t="shared" si="2"/>
        <v/>
      </c>
      <c r="DB52" s="13" t="str">
        <f t="shared" si="2"/>
        <v/>
      </c>
      <c r="DC52" s="13" t="str">
        <f t="shared" si="2"/>
        <v/>
      </c>
      <c r="DD52" s="13" t="str">
        <f t="shared" si="2"/>
        <v/>
      </c>
      <c r="DE52" s="13" t="str">
        <f t="shared" si="2"/>
        <v/>
      </c>
      <c r="DF52" s="13" t="str">
        <f t="shared" si="2"/>
        <v/>
      </c>
      <c r="DG52" s="13" t="str">
        <f t="shared" si="2"/>
        <v/>
      </c>
      <c r="DH52" s="13" t="str">
        <f t="shared" si="2"/>
        <v/>
      </c>
      <c r="DI52" s="13" t="str">
        <f t="shared" si="2"/>
        <v/>
      </c>
      <c r="DJ52" s="13" t="str">
        <f t="shared" si="2"/>
        <v/>
      </c>
      <c r="DK52" s="13" t="str">
        <f t="shared" si="2"/>
        <v/>
      </c>
      <c r="DL52" s="13" t="str">
        <f t="shared" si="2"/>
        <v/>
      </c>
      <c r="DM52" s="13" t="str">
        <f t="shared" si="2"/>
        <v/>
      </c>
      <c r="DN52" s="13" t="str">
        <f t="shared" si="2"/>
        <v/>
      </c>
      <c r="DO52" s="13" t="str">
        <f t="shared" si="2"/>
        <v/>
      </c>
      <c r="DP52" s="13" t="s">
        <v>25</v>
      </c>
      <c r="DQ52" s="13" t="s">
        <v>25</v>
      </c>
      <c r="DR52" s="13" t="s">
        <v>25</v>
      </c>
      <c r="DS52" s="13" t="s">
        <v>25</v>
      </c>
      <c r="DT52" s="13" t="s">
        <v>25</v>
      </c>
      <c r="DU52" s="13" t="s">
        <v>25</v>
      </c>
    </row>
    <row r="53" ht="15" customHeight="1" outlineLevel="1" spans="2:125">
      <c r="B53" s="10">
        <v>201703</v>
      </c>
      <c r="C53" s="13">
        <f t="shared" si="0"/>
        <v>3.0292829256203</v>
      </c>
      <c r="D53" s="13">
        <f t="shared" si="0"/>
        <v>1.42255115480881</v>
      </c>
      <c r="E53" s="13">
        <f t="shared" si="0"/>
        <v>1.09562295744972</v>
      </c>
      <c r="F53" s="13">
        <f t="shared" si="0"/>
        <v>1.0151860513617</v>
      </c>
      <c r="G53" s="13">
        <f t="shared" si="0"/>
        <v>1.02159098247777</v>
      </c>
      <c r="H53" s="13">
        <f t="shared" si="0"/>
        <v>1.0094459220502</v>
      </c>
      <c r="I53" s="13">
        <f t="shared" si="0"/>
        <v>1.08210883221083</v>
      </c>
      <c r="J53" s="13">
        <f t="shared" si="0"/>
        <v>1</v>
      </c>
      <c r="K53" s="13">
        <f t="shared" si="0"/>
        <v>1.01035146671966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T53" s="10">
        <v>201703</v>
      </c>
      <c r="AU53" s="13">
        <f t="shared" si="1"/>
        <v>3.0292829256203</v>
      </c>
      <c r="AV53" s="13">
        <f t="shared" si="1"/>
        <v>1.42255115480881</v>
      </c>
      <c r="AW53" s="13">
        <f t="shared" si="1"/>
        <v>1.09562295744972</v>
      </c>
      <c r="AX53" s="13">
        <f t="shared" si="1"/>
        <v>1.0151860513617</v>
      </c>
      <c r="AY53" s="13">
        <f t="shared" si="1"/>
        <v>1.02159098247777</v>
      </c>
      <c r="AZ53" s="13">
        <f t="shared" si="1"/>
        <v>1.0094459220502</v>
      </c>
      <c r="BA53" s="13">
        <f t="shared" si="1"/>
        <v>1.08210883221083</v>
      </c>
      <c r="BB53" s="13">
        <f t="shared" si="1"/>
        <v>1</v>
      </c>
      <c r="BC53" s="13">
        <f t="shared" si="1"/>
        <v>1.01035146671966</v>
      </c>
      <c r="BD53" s="13">
        <f t="shared" si="1"/>
        <v>1</v>
      </c>
      <c r="BE53" s="13">
        <f t="shared" si="1"/>
        <v>1</v>
      </c>
      <c r="BF53" s="13">
        <f t="shared" si="1"/>
        <v>1</v>
      </c>
      <c r="BG53" s="13">
        <f t="shared" si="1"/>
        <v>1</v>
      </c>
      <c r="BH53" s="13">
        <f t="shared" si="1"/>
        <v>1</v>
      </c>
      <c r="BI53" s="13">
        <f t="shared" si="1"/>
        <v>1</v>
      </c>
      <c r="BJ53" s="13">
        <f t="shared" si="1"/>
        <v>1</v>
      </c>
      <c r="BK53" s="13">
        <f t="shared" si="1"/>
        <v>1</v>
      </c>
      <c r="BL53" s="13">
        <f t="shared" si="1"/>
        <v>1</v>
      </c>
      <c r="BM53" s="13">
        <f t="shared" si="1"/>
        <v>1</v>
      </c>
      <c r="BN53" s="13">
        <f t="shared" si="1"/>
        <v>1</v>
      </c>
      <c r="BO53" s="13">
        <f t="shared" si="1"/>
        <v>1</v>
      </c>
      <c r="BP53" s="13">
        <f t="shared" si="1"/>
        <v>1</v>
      </c>
      <c r="BQ53" s="13">
        <f t="shared" si="1"/>
        <v>1</v>
      </c>
      <c r="BR53" s="13">
        <f t="shared" si="1"/>
        <v>1</v>
      </c>
      <c r="BS53" s="13">
        <f t="shared" si="1"/>
        <v>1</v>
      </c>
      <c r="BT53" s="13">
        <f t="shared" si="1"/>
        <v>1</v>
      </c>
      <c r="BU53" s="13">
        <f t="shared" si="1"/>
        <v>1</v>
      </c>
      <c r="BV53" s="13" t="str">
        <f t="shared" si="1"/>
        <v/>
      </c>
      <c r="BW53" s="13" t="s">
        <v>25</v>
      </c>
      <c r="BX53" s="13" t="s">
        <v>25</v>
      </c>
      <c r="BY53" s="13" t="s">
        <v>25</v>
      </c>
      <c r="BZ53" s="13" t="s">
        <v>25</v>
      </c>
      <c r="CA53" s="13" t="s">
        <v>25</v>
      </c>
      <c r="CB53" s="13" t="s">
        <v>25</v>
      </c>
      <c r="CC53" s="13" t="s">
        <v>25</v>
      </c>
      <c r="CL53" s="10">
        <v>201703</v>
      </c>
      <c r="CM53" s="13" t="str">
        <f t="shared" si="2"/>
        <v/>
      </c>
      <c r="CN53" s="13" t="str">
        <f t="shared" si="2"/>
        <v/>
      </c>
      <c r="CO53" s="13" t="str">
        <f t="shared" si="2"/>
        <v/>
      </c>
      <c r="CP53" s="13" t="str">
        <f t="shared" si="2"/>
        <v/>
      </c>
      <c r="CQ53" s="13" t="str">
        <f t="shared" si="2"/>
        <v/>
      </c>
      <c r="CR53" s="13" t="str">
        <f t="shared" si="2"/>
        <v/>
      </c>
      <c r="CS53" s="13" t="str">
        <f t="shared" si="2"/>
        <v/>
      </c>
      <c r="CT53" s="13" t="str">
        <f t="shared" si="2"/>
        <v/>
      </c>
      <c r="CU53" s="13" t="str">
        <f t="shared" si="2"/>
        <v/>
      </c>
      <c r="CV53" s="13" t="str">
        <f t="shared" si="2"/>
        <v/>
      </c>
      <c r="CW53" s="13" t="str">
        <f t="shared" si="2"/>
        <v/>
      </c>
      <c r="CX53" s="13" t="str">
        <f t="shared" si="2"/>
        <v/>
      </c>
      <c r="CY53" s="13" t="str">
        <f t="shared" si="2"/>
        <v/>
      </c>
      <c r="CZ53" s="13" t="str">
        <f t="shared" si="2"/>
        <v/>
      </c>
      <c r="DA53" s="13" t="str">
        <f t="shared" si="2"/>
        <v/>
      </c>
      <c r="DB53" s="13" t="str">
        <f t="shared" si="2"/>
        <v/>
      </c>
      <c r="DC53" s="13" t="str">
        <f t="shared" si="2"/>
        <v/>
      </c>
      <c r="DD53" s="13" t="str">
        <f t="shared" si="2"/>
        <v/>
      </c>
      <c r="DE53" s="13" t="str">
        <f t="shared" si="2"/>
        <v/>
      </c>
      <c r="DF53" s="13" t="str">
        <f t="shared" si="2"/>
        <v/>
      </c>
      <c r="DG53" s="13" t="str">
        <f t="shared" si="2"/>
        <v/>
      </c>
      <c r="DH53" s="13" t="str">
        <f t="shared" si="2"/>
        <v/>
      </c>
      <c r="DI53" s="13" t="str">
        <f t="shared" si="2"/>
        <v/>
      </c>
      <c r="DJ53" s="13" t="str">
        <f t="shared" si="2"/>
        <v/>
      </c>
      <c r="DK53" s="13" t="str">
        <f t="shared" si="2"/>
        <v/>
      </c>
      <c r="DL53" s="13" t="str">
        <f t="shared" si="2"/>
        <v/>
      </c>
      <c r="DM53" s="13" t="str">
        <f t="shared" si="2"/>
        <v/>
      </c>
      <c r="DN53" s="13" t="str">
        <f t="shared" si="2"/>
        <v/>
      </c>
      <c r="DO53" s="13" t="s">
        <v>25</v>
      </c>
      <c r="DP53" s="13" t="s">
        <v>25</v>
      </c>
      <c r="DQ53" s="13" t="s">
        <v>25</v>
      </c>
      <c r="DR53" s="13" t="s">
        <v>25</v>
      </c>
      <c r="DS53" s="13" t="s">
        <v>25</v>
      </c>
      <c r="DT53" s="13" t="s">
        <v>25</v>
      </c>
      <c r="DU53" s="13" t="s">
        <v>25</v>
      </c>
    </row>
    <row r="54" ht="15" customHeight="1" outlineLevel="1" spans="2:125">
      <c r="B54" s="10">
        <v>201706</v>
      </c>
      <c r="C54" s="13">
        <f t="shared" si="0"/>
        <v>4.35611445215818</v>
      </c>
      <c r="D54" s="13">
        <f t="shared" si="0"/>
        <v>1.38909081834344</v>
      </c>
      <c r="E54" s="13">
        <f t="shared" si="0"/>
        <v>1.11199650448524</v>
      </c>
      <c r="F54" s="13">
        <f t="shared" si="0"/>
        <v>1.08260366638384</v>
      </c>
      <c r="G54" s="13">
        <f t="shared" ref="G54:AC69" si="3">IFERROR(IF(H15="","",H15/G15),0)</f>
        <v>1.04639388371193</v>
      </c>
      <c r="H54" s="13">
        <f t="shared" si="3"/>
        <v>1.0053743049673</v>
      </c>
      <c r="I54" s="13">
        <f t="shared" si="3"/>
        <v>1.00573181797539</v>
      </c>
      <c r="J54" s="13">
        <f t="shared" si="3"/>
        <v>1.00804894910041</v>
      </c>
      <c r="K54" s="13">
        <f t="shared" si="3"/>
        <v>1.00154079262764</v>
      </c>
      <c r="L54" s="13">
        <f t="shared" si="3"/>
        <v>1</v>
      </c>
      <c r="M54" s="13">
        <f t="shared" si="3"/>
        <v>1</v>
      </c>
      <c r="N54" s="13">
        <f t="shared" si="3"/>
        <v>1</v>
      </c>
      <c r="O54" s="13">
        <f t="shared" si="3"/>
        <v>1</v>
      </c>
      <c r="P54" s="13">
        <f t="shared" si="3"/>
        <v>1</v>
      </c>
      <c r="Q54" s="13">
        <f t="shared" si="3"/>
        <v>1</v>
      </c>
      <c r="R54" s="13">
        <f t="shared" si="3"/>
        <v>1</v>
      </c>
      <c r="S54" s="13">
        <f t="shared" si="3"/>
        <v>1</v>
      </c>
      <c r="T54" s="13">
        <f t="shared" si="3"/>
        <v>1</v>
      </c>
      <c r="U54" s="13">
        <f t="shared" si="3"/>
        <v>1</v>
      </c>
      <c r="V54" s="13">
        <f t="shared" si="3"/>
        <v>1</v>
      </c>
      <c r="W54" s="13">
        <f t="shared" si="3"/>
        <v>1</v>
      </c>
      <c r="X54" s="13">
        <f t="shared" si="3"/>
        <v>1</v>
      </c>
      <c r="Y54" s="13">
        <f t="shared" si="3"/>
        <v>1</v>
      </c>
      <c r="Z54" s="13">
        <f t="shared" si="3"/>
        <v>1.00288999391266</v>
      </c>
      <c r="AA54" s="13">
        <f t="shared" si="3"/>
        <v>1</v>
      </c>
      <c r="AB54" s="13">
        <f t="shared" si="3"/>
        <v>1</v>
      </c>
      <c r="AC54" s="13" t="str">
        <f t="shared" si="3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T54" s="10">
        <v>201706</v>
      </c>
      <c r="AU54" s="13">
        <f t="shared" si="1"/>
        <v>4.35611445215818</v>
      </c>
      <c r="AV54" s="13">
        <f t="shared" si="1"/>
        <v>1.38909081834344</v>
      </c>
      <c r="AW54" s="13">
        <f t="shared" si="1"/>
        <v>1.11199650448524</v>
      </c>
      <c r="AX54" s="13">
        <f t="shared" si="1"/>
        <v>1.08260366638384</v>
      </c>
      <c r="AY54" s="13">
        <f t="shared" ref="AY54:AY76" si="4">IFERROR(IF(AZ15="","",AZ15/AY15),0)</f>
        <v>1.04639388371193</v>
      </c>
      <c r="AZ54" s="13">
        <f t="shared" ref="AZ54:AZ75" si="5">IFERROR(IF(BA15="","",BA15/AZ15),0)</f>
        <v>1.0053743049673</v>
      </c>
      <c r="BA54" s="13">
        <f t="shared" ref="BA54:BA74" si="6">IFERROR(IF(BB15="","",BB15/BA15),0)</f>
        <v>1.00573181797539</v>
      </c>
      <c r="BB54" s="13">
        <f t="shared" ref="BB54:BB73" si="7">IFERROR(IF(BC15="","",BC15/BB15),0)</f>
        <v>1.00804894910041</v>
      </c>
      <c r="BC54" s="13">
        <f t="shared" ref="BC54:BC72" si="8">IFERROR(IF(BD15="","",BD15/BC15),0)</f>
        <v>1.00154079262764</v>
      </c>
      <c r="BD54" s="13">
        <f t="shared" ref="BD54:BD71" si="9">IFERROR(IF(BE15="","",BE15/BD15),0)</f>
        <v>1</v>
      </c>
      <c r="BE54" s="13">
        <f t="shared" ref="BE54:BE70" si="10">IFERROR(IF(BF15="","",BF15/BE15),0)</f>
        <v>1</v>
      </c>
      <c r="BF54" s="13">
        <f t="shared" ref="BF54:BF69" si="11">IFERROR(IF(BG15="","",BG15/BF15),0)</f>
        <v>1</v>
      </c>
      <c r="BG54" s="13">
        <f t="shared" ref="BG54:BG68" si="12">IFERROR(IF(BH15="","",BH15/BG15),0)</f>
        <v>1</v>
      </c>
      <c r="BH54" s="13">
        <f t="shared" ref="BH54:BH67" si="13">IFERROR(IF(BI15="","",BI15/BH15),0)</f>
        <v>1</v>
      </c>
      <c r="BI54" s="13">
        <f t="shared" ref="BI54:BI66" si="14">IFERROR(IF(BJ15="","",BJ15/BI15),0)</f>
        <v>1</v>
      </c>
      <c r="BJ54" s="13">
        <f t="shared" ref="BJ54:BJ65" si="15">IFERROR(IF(BK15="","",BK15/BJ15),0)</f>
        <v>1</v>
      </c>
      <c r="BK54" s="13">
        <f t="shared" ref="BK54:BK64" si="16">IFERROR(IF(BL15="","",BL15/BK15),0)</f>
        <v>1</v>
      </c>
      <c r="BL54" s="13">
        <f t="shared" ref="BL54:BL63" si="17">IFERROR(IF(BM15="","",BM15/BL15),0)</f>
        <v>1</v>
      </c>
      <c r="BM54" s="13">
        <f t="shared" ref="BM54:BM62" si="18">IFERROR(IF(BN15="","",BN15/BM15),0)</f>
        <v>1</v>
      </c>
      <c r="BN54" s="13">
        <f t="shared" ref="BN54:BN61" si="19">IFERROR(IF(BO15="","",BO15/BN15),0)</f>
        <v>1</v>
      </c>
      <c r="BO54" s="13">
        <f t="shared" ref="BO54:BO60" si="20">IFERROR(IF(BP15="","",BP15/BO15),0)</f>
        <v>1</v>
      </c>
      <c r="BP54" s="13">
        <f t="shared" ref="BP54:BP59" si="21">IFERROR(IF(BQ15="","",BQ15/BP15),0)</f>
        <v>1</v>
      </c>
      <c r="BQ54" s="13">
        <f t="shared" ref="BQ54:BQ58" si="22">IFERROR(IF(BR15="","",BR15/BQ15),0)</f>
        <v>1</v>
      </c>
      <c r="BR54" s="13">
        <f t="shared" ref="BR54:BR57" si="23">IFERROR(IF(BS15="","",BS15/BR15),0)</f>
        <v>1.00288999391266</v>
      </c>
      <c r="BS54" s="13">
        <f t="shared" ref="BS54:BS56" si="24">IFERROR(IF(BT15="","",BT15/BS15),0)</f>
        <v>1</v>
      </c>
      <c r="BT54" s="13">
        <f t="shared" ref="BT54:BT55" si="25">IFERROR(IF(BU15="","",BU15/BT15),0)</f>
        <v>1</v>
      </c>
      <c r="BU54" s="13" t="str">
        <f t="shared" ref="BU54" si="26">IFERROR(IF(BV15="","",BV15/BU15),0)</f>
        <v/>
      </c>
      <c r="BV54" s="13" t="s">
        <v>25</v>
      </c>
      <c r="BW54" s="13" t="s">
        <v>25</v>
      </c>
      <c r="BX54" s="13" t="s">
        <v>25</v>
      </c>
      <c r="BY54" s="13" t="s">
        <v>25</v>
      </c>
      <c r="BZ54" s="13" t="s">
        <v>25</v>
      </c>
      <c r="CA54" s="13" t="s">
        <v>25</v>
      </c>
      <c r="CB54" s="13" t="s">
        <v>25</v>
      </c>
      <c r="CC54" s="13" t="s">
        <v>25</v>
      </c>
      <c r="CL54" s="10">
        <v>201706</v>
      </c>
      <c r="CM54" s="13" t="str">
        <f t="shared" si="2"/>
        <v/>
      </c>
      <c r="CN54" s="13" t="str">
        <f t="shared" si="2"/>
        <v/>
      </c>
      <c r="CO54" s="13" t="str">
        <f t="shared" si="2"/>
        <v/>
      </c>
      <c r="CP54" s="13" t="str">
        <f t="shared" si="2"/>
        <v/>
      </c>
      <c r="CQ54" s="13" t="str">
        <f t="shared" ref="CQ54:DM69" si="27">IFERROR(IF(CR15="","",CR15/CQ15),0)</f>
        <v/>
      </c>
      <c r="CR54" s="13" t="str">
        <f t="shared" si="27"/>
        <v/>
      </c>
      <c r="CS54" s="13" t="str">
        <f t="shared" si="27"/>
        <v/>
      </c>
      <c r="CT54" s="13" t="str">
        <f t="shared" si="27"/>
        <v/>
      </c>
      <c r="CU54" s="13" t="str">
        <f t="shared" si="27"/>
        <v/>
      </c>
      <c r="CV54" s="13" t="str">
        <f t="shared" si="27"/>
        <v/>
      </c>
      <c r="CW54" s="13" t="str">
        <f t="shared" si="27"/>
        <v/>
      </c>
      <c r="CX54" s="13" t="str">
        <f t="shared" si="27"/>
        <v/>
      </c>
      <c r="CY54" s="13" t="str">
        <f t="shared" si="27"/>
        <v/>
      </c>
      <c r="CZ54" s="13" t="str">
        <f t="shared" si="27"/>
        <v/>
      </c>
      <c r="DA54" s="13" t="str">
        <f t="shared" si="27"/>
        <v/>
      </c>
      <c r="DB54" s="13" t="str">
        <f t="shared" si="27"/>
        <v/>
      </c>
      <c r="DC54" s="13" t="str">
        <f t="shared" si="27"/>
        <v/>
      </c>
      <c r="DD54" s="13" t="str">
        <f t="shared" si="27"/>
        <v/>
      </c>
      <c r="DE54" s="13" t="str">
        <f t="shared" si="27"/>
        <v/>
      </c>
      <c r="DF54" s="13" t="str">
        <f t="shared" si="27"/>
        <v/>
      </c>
      <c r="DG54" s="13" t="str">
        <f t="shared" si="27"/>
        <v/>
      </c>
      <c r="DH54" s="13" t="str">
        <f t="shared" si="27"/>
        <v/>
      </c>
      <c r="DI54" s="13" t="str">
        <f t="shared" si="27"/>
        <v/>
      </c>
      <c r="DJ54" s="13" t="str">
        <f t="shared" si="27"/>
        <v/>
      </c>
      <c r="DK54" s="13" t="str">
        <f t="shared" si="27"/>
        <v/>
      </c>
      <c r="DL54" s="13" t="str">
        <f t="shared" si="27"/>
        <v/>
      </c>
      <c r="DM54" s="13" t="str">
        <f t="shared" si="27"/>
        <v/>
      </c>
      <c r="DN54" s="13" t="s">
        <v>25</v>
      </c>
      <c r="DO54" s="13" t="s">
        <v>25</v>
      </c>
      <c r="DP54" s="13" t="s">
        <v>25</v>
      </c>
      <c r="DQ54" s="13" t="s">
        <v>25</v>
      </c>
      <c r="DR54" s="13" t="s">
        <v>25</v>
      </c>
      <c r="DS54" s="13" t="s">
        <v>25</v>
      </c>
      <c r="DT54" s="13" t="s">
        <v>25</v>
      </c>
      <c r="DU54" s="13" t="s">
        <v>25</v>
      </c>
    </row>
    <row r="55" ht="15" customHeight="1" outlineLevel="1" spans="2:125">
      <c r="B55" s="10">
        <v>201709</v>
      </c>
      <c r="C55" s="13">
        <f t="shared" ref="C55:M70" si="28">IFERROR(IF(D16="","",D16/C16),0)</f>
        <v>2.02276298306389</v>
      </c>
      <c r="D55" s="13">
        <f t="shared" si="28"/>
        <v>1.17560238575319</v>
      </c>
      <c r="E55" s="13">
        <f t="shared" si="28"/>
        <v>1.06711942996469</v>
      </c>
      <c r="F55" s="13">
        <f t="shared" si="28"/>
        <v>1.01262662287222</v>
      </c>
      <c r="G55" s="13">
        <f t="shared" si="3"/>
        <v>1.01354892808832</v>
      </c>
      <c r="H55" s="13">
        <f t="shared" si="3"/>
        <v>1</v>
      </c>
      <c r="I55" s="13">
        <f t="shared" si="3"/>
        <v>1.00917588502172</v>
      </c>
      <c r="J55" s="13">
        <f t="shared" si="3"/>
        <v>1.0002742139747</v>
      </c>
      <c r="K55" s="13">
        <f t="shared" si="3"/>
        <v>1</v>
      </c>
      <c r="L55" s="13">
        <f t="shared" si="3"/>
        <v>1</v>
      </c>
      <c r="M55" s="13">
        <f t="shared" si="3"/>
        <v>1</v>
      </c>
      <c r="N55" s="13">
        <f t="shared" si="3"/>
        <v>1</v>
      </c>
      <c r="O55" s="13">
        <f t="shared" si="3"/>
        <v>1</v>
      </c>
      <c r="P55" s="13">
        <f t="shared" si="3"/>
        <v>1</v>
      </c>
      <c r="Q55" s="13">
        <f t="shared" si="3"/>
        <v>1</v>
      </c>
      <c r="R55" s="13">
        <f t="shared" si="3"/>
        <v>1</v>
      </c>
      <c r="S55" s="13">
        <f t="shared" si="3"/>
        <v>1</v>
      </c>
      <c r="T55" s="13">
        <f t="shared" si="3"/>
        <v>1</v>
      </c>
      <c r="U55" s="13">
        <f t="shared" si="3"/>
        <v>1</v>
      </c>
      <c r="V55" s="13">
        <f t="shared" si="3"/>
        <v>1</v>
      </c>
      <c r="W55" s="13">
        <f t="shared" si="3"/>
        <v>1</v>
      </c>
      <c r="X55" s="13">
        <f t="shared" si="3"/>
        <v>1</v>
      </c>
      <c r="Y55" s="13">
        <f t="shared" si="3"/>
        <v>1</v>
      </c>
      <c r="Z55" s="13">
        <f t="shared" si="3"/>
        <v>1</v>
      </c>
      <c r="AA55" s="13">
        <f t="shared" si="3"/>
        <v>1</v>
      </c>
      <c r="AB55" s="13" t="str">
        <f t="shared" si="3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T55" s="10">
        <v>201709</v>
      </c>
      <c r="AU55" s="13">
        <f t="shared" ref="AU55:AU80" si="29">IFERROR(IF(AV16="","",AV16/AU16),0)</f>
        <v>2.02276298306389</v>
      </c>
      <c r="AV55" s="13">
        <f t="shared" ref="AV55:AV79" si="30">IFERROR(IF(AW16="","",AW16/AV16),0)</f>
        <v>1.17560238575319</v>
      </c>
      <c r="AW55" s="13">
        <f t="shared" ref="AW55:AW78" si="31">IFERROR(IF(AX16="","",AX16/AW16),0)</f>
        <v>1.06711942996469</v>
      </c>
      <c r="AX55" s="13">
        <f t="shared" ref="AX55:AX77" si="32">IFERROR(IF(AY16="","",AY16/AX16),0)</f>
        <v>1.01262662287222</v>
      </c>
      <c r="AY55" s="13">
        <f t="shared" si="4"/>
        <v>1.01354892808832</v>
      </c>
      <c r="AZ55" s="13">
        <f t="shared" si="5"/>
        <v>1</v>
      </c>
      <c r="BA55" s="13">
        <f t="shared" si="6"/>
        <v>1.00917588502172</v>
      </c>
      <c r="BB55" s="13">
        <f t="shared" si="7"/>
        <v>1.0002742139747</v>
      </c>
      <c r="BC55" s="13">
        <f t="shared" si="8"/>
        <v>1</v>
      </c>
      <c r="BD55" s="13">
        <f t="shared" si="9"/>
        <v>1</v>
      </c>
      <c r="BE55" s="13">
        <f t="shared" si="10"/>
        <v>1</v>
      </c>
      <c r="BF55" s="13">
        <f t="shared" si="11"/>
        <v>1</v>
      </c>
      <c r="BG55" s="13">
        <f t="shared" si="12"/>
        <v>1</v>
      </c>
      <c r="BH55" s="13">
        <f t="shared" si="13"/>
        <v>1</v>
      </c>
      <c r="BI55" s="13">
        <f t="shared" si="14"/>
        <v>1</v>
      </c>
      <c r="BJ55" s="13">
        <f t="shared" si="15"/>
        <v>1</v>
      </c>
      <c r="BK55" s="13">
        <f t="shared" si="16"/>
        <v>1</v>
      </c>
      <c r="BL55" s="13">
        <f t="shared" si="17"/>
        <v>1</v>
      </c>
      <c r="BM55" s="13">
        <f t="shared" si="18"/>
        <v>1</v>
      </c>
      <c r="BN55" s="13">
        <f t="shared" si="19"/>
        <v>1</v>
      </c>
      <c r="BO55" s="13">
        <f t="shared" si="20"/>
        <v>1</v>
      </c>
      <c r="BP55" s="13">
        <f t="shared" si="21"/>
        <v>1</v>
      </c>
      <c r="BQ55" s="13">
        <f t="shared" si="22"/>
        <v>1</v>
      </c>
      <c r="BR55" s="13">
        <f t="shared" si="23"/>
        <v>1</v>
      </c>
      <c r="BS55" s="13">
        <f t="shared" si="24"/>
        <v>1</v>
      </c>
      <c r="BT55" s="13" t="str">
        <f t="shared" si="25"/>
        <v/>
      </c>
      <c r="BU55" s="13" t="s">
        <v>25</v>
      </c>
      <c r="BV55" s="13" t="s">
        <v>25</v>
      </c>
      <c r="BW55" s="13" t="s">
        <v>25</v>
      </c>
      <c r="BX55" s="13" t="s">
        <v>25</v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L55" s="10">
        <v>201709</v>
      </c>
      <c r="CM55" s="13" t="str">
        <f t="shared" ref="CM55:CW70" si="33">IFERROR(IF(CN16="","",CN16/CM16),0)</f>
        <v/>
      </c>
      <c r="CN55" s="13" t="str">
        <f t="shared" si="33"/>
        <v/>
      </c>
      <c r="CO55" s="13" t="str">
        <f t="shared" si="33"/>
        <v/>
      </c>
      <c r="CP55" s="13" t="str">
        <f t="shared" si="33"/>
        <v/>
      </c>
      <c r="CQ55" s="13" t="str">
        <f t="shared" si="27"/>
        <v/>
      </c>
      <c r="CR55" s="13" t="str">
        <f t="shared" si="27"/>
        <v/>
      </c>
      <c r="CS55" s="13" t="str">
        <f t="shared" si="27"/>
        <v/>
      </c>
      <c r="CT55" s="13" t="str">
        <f t="shared" si="27"/>
        <v/>
      </c>
      <c r="CU55" s="13" t="str">
        <f t="shared" si="27"/>
        <v/>
      </c>
      <c r="CV55" s="13" t="str">
        <f t="shared" si="27"/>
        <v/>
      </c>
      <c r="CW55" s="13" t="str">
        <f t="shared" si="27"/>
        <v/>
      </c>
      <c r="CX55" s="13" t="str">
        <f t="shared" si="27"/>
        <v/>
      </c>
      <c r="CY55" s="13" t="str">
        <f t="shared" si="27"/>
        <v/>
      </c>
      <c r="CZ55" s="13" t="str">
        <f t="shared" si="27"/>
        <v/>
      </c>
      <c r="DA55" s="13" t="str">
        <f t="shared" si="27"/>
        <v/>
      </c>
      <c r="DB55" s="13" t="str">
        <f t="shared" si="27"/>
        <v/>
      </c>
      <c r="DC55" s="13" t="str">
        <f t="shared" si="27"/>
        <v/>
      </c>
      <c r="DD55" s="13" t="str">
        <f t="shared" si="27"/>
        <v/>
      </c>
      <c r="DE55" s="13" t="str">
        <f t="shared" si="27"/>
        <v/>
      </c>
      <c r="DF55" s="13" t="str">
        <f t="shared" si="27"/>
        <v/>
      </c>
      <c r="DG55" s="13" t="str">
        <f t="shared" si="27"/>
        <v/>
      </c>
      <c r="DH55" s="13" t="str">
        <f t="shared" si="27"/>
        <v/>
      </c>
      <c r="DI55" s="13" t="str">
        <f t="shared" si="27"/>
        <v/>
      </c>
      <c r="DJ55" s="13" t="str">
        <f t="shared" si="27"/>
        <v/>
      </c>
      <c r="DK55" s="13" t="str">
        <f t="shared" si="27"/>
        <v/>
      </c>
      <c r="DL55" s="13" t="str">
        <f t="shared" si="27"/>
        <v/>
      </c>
      <c r="DM55" s="13" t="s">
        <v>25</v>
      </c>
      <c r="DN55" s="13" t="s">
        <v>25</v>
      </c>
      <c r="DO55" s="13" t="s">
        <v>25</v>
      </c>
      <c r="DP55" s="13" t="s">
        <v>25</v>
      </c>
      <c r="DQ55" s="13" t="s">
        <v>25</v>
      </c>
      <c r="DR55" s="13" t="s">
        <v>25</v>
      </c>
      <c r="DS55" s="13" t="s">
        <v>25</v>
      </c>
      <c r="DT55" s="13" t="s">
        <v>25</v>
      </c>
      <c r="DU55" s="13" t="s">
        <v>25</v>
      </c>
    </row>
    <row r="56" ht="15" customHeight="1" outlineLevel="1" spans="2:125">
      <c r="B56" s="10">
        <v>201712</v>
      </c>
      <c r="C56" s="13">
        <f t="shared" si="28"/>
        <v>2.67517912511597</v>
      </c>
      <c r="D56" s="13">
        <f t="shared" si="28"/>
        <v>1.16407555909246</v>
      </c>
      <c r="E56" s="13">
        <f t="shared" si="28"/>
        <v>1.09580222271723</v>
      </c>
      <c r="F56" s="13">
        <f t="shared" si="28"/>
        <v>1.00957984849394</v>
      </c>
      <c r="G56" s="13">
        <f t="shared" si="3"/>
        <v>1.00578603877222</v>
      </c>
      <c r="H56" s="13">
        <f t="shared" si="3"/>
        <v>1.011512985145</v>
      </c>
      <c r="I56" s="13">
        <f t="shared" si="3"/>
        <v>1.01132817287923</v>
      </c>
      <c r="J56" s="13">
        <f t="shared" si="3"/>
        <v>1.00469777320583</v>
      </c>
      <c r="K56" s="13">
        <f t="shared" si="3"/>
        <v>1</v>
      </c>
      <c r="L56" s="13">
        <f t="shared" si="3"/>
        <v>1</v>
      </c>
      <c r="M56" s="13">
        <f t="shared" si="3"/>
        <v>1</v>
      </c>
      <c r="N56" s="13">
        <f t="shared" si="3"/>
        <v>1.00307556076438</v>
      </c>
      <c r="O56" s="13">
        <f t="shared" si="3"/>
        <v>1</v>
      </c>
      <c r="P56" s="13">
        <f t="shared" si="3"/>
        <v>1</v>
      </c>
      <c r="Q56" s="13">
        <f t="shared" si="3"/>
        <v>1</v>
      </c>
      <c r="R56" s="13">
        <f t="shared" si="3"/>
        <v>1</v>
      </c>
      <c r="S56" s="13">
        <f t="shared" si="3"/>
        <v>1</v>
      </c>
      <c r="T56" s="13">
        <f t="shared" si="3"/>
        <v>1</v>
      </c>
      <c r="U56" s="13">
        <f t="shared" si="3"/>
        <v>1</v>
      </c>
      <c r="V56" s="13">
        <f t="shared" si="3"/>
        <v>1</v>
      </c>
      <c r="W56" s="13">
        <f t="shared" si="3"/>
        <v>1</v>
      </c>
      <c r="X56" s="13">
        <f t="shared" si="3"/>
        <v>1</v>
      </c>
      <c r="Y56" s="13">
        <f t="shared" si="3"/>
        <v>1</v>
      </c>
      <c r="Z56" s="13">
        <f t="shared" si="3"/>
        <v>1</v>
      </c>
      <c r="AA56" s="13" t="str">
        <f t="shared" si="3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T56" s="10">
        <v>201712</v>
      </c>
      <c r="AU56" s="13">
        <f t="shared" si="29"/>
        <v>2.67517912511597</v>
      </c>
      <c r="AV56" s="13">
        <f t="shared" si="30"/>
        <v>1.16407555909246</v>
      </c>
      <c r="AW56" s="13">
        <f t="shared" si="31"/>
        <v>1.09580222271723</v>
      </c>
      <c r="AX56" s="13">
        <f t="shared" si="32"/>
        <v>1.00957984849394</v>
      </c>
      <c r="AY56" s="13">
        <f t="shared" si="4"/>
        <v>1.00578603877222</v>
      </c>
      <c r="AZ56" s="13">
        <f t="shared" si="5"/>
        <v>1.011512985145</v>
      </c>
      <c r="BA56" s="13">
        <f t="shared" si="6"/>
        <v>1.01132817287923</v>
      </c>
      <c r="BB56" s="13">
        <f t="shared" si="7"/>
        <v>1.00469777320583</v>
      </c>
      <c r="BC56" s="13">
        <f t="shared" si="8"/>
        <v>1</v>
      </c>
      <c r="BD56" s="13">
        <f t="shared" si="9"/>
        <v>1</v>
      </c>
      <c r="BE56" s="13">
        <f t="shared" si="10"/>
        <v>1</v>
      </c>
      <c r="BF56" s="13">
        <f t="shared" si="11"/>
        <v>1.00307556076438</v>
      </c>
      <c r="BG56" s="13">
        <f t="shared" si="12"/>
        <v>1</v>
      </c>
      <c r="BH56" s="13">
        <f t="shared" si="13"/>
        <v>1</v>
      </c>
      <c r="BI56" s="13">
        <f t="shared" si="14"/>
        <v>1</v>
      </c>
      <c r="BJ56" s="13">
        <f t="shared" si="15"/>
        <v>1</v>
      </c>
      <c r="BK56" s="13">
        <f t="shared" si="16"/>
        <v>1</v>
      </c>
      <c r="BL56" s="13">
        <f t="shared" si="17"/>
        <v>1</v>
      </c>
      <c r="BM56" s="13">
        <f t="shared" si="18"/>
        <v>1</v>
      </c>
      <c r="BN56" s="13">
        <f t="shared" si="19"/>
        <v>1</v>
      </c>
      <c r="BO56" s="13">
        <f t="shared" si="20"/>
        <v>1</v>
      </c>
      <c r="BP56" s="13">
        <f t="shared" si="21"/>
        <v>1</v>
      </c>
      <c r="BQ56" s="13">
        <f t="shared" si="22"/>
        <v>1</v>
      </c>
      <c r="BR56" s="13">
        <f t="shared" si="23"/>
        <v>1</v>
      </c>
      <c r="BS56" s="13" t="str">
        <f t="shared" si="24"/>
        <v/>
      </c>
      <c r="BT56" s="13" t="s">
        <v>25</v>
      </c>
      <c r="BU56" s="13" t="s">
        <v>25</v>
      </c>
      <c r="BV56" s="13" t="s">
        <v>25</v>
      </c>
      <c r="BW56" s="13" t="s">
        <v>25</v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L56" s="10">
        <v>201712</v>
      </c>
      <c r="CM56" s="13" t="str">
        <f t="shared" si="33"/>
        <v/>
      </c>
      <c r="CN56" s="13" t="str">
        <f t="shared" si="33"/>
        <v/>
      </c>
      <c r="CO56" s="13" t="str">
        <f t="shared" si="33"/>
        <v/>
      </c>
      <c r="CP56" s="13" t="str">
        <f t="shared" si="33"/>
        <v/>
      </c>
      <c r="CQ56" s="13" t="str">
        <f t="shared" si="27"/>
        <v/>
      </c>
      <c r="CR56" s="13" t="str">
        <f t="shared" si="27"/>
        <v/>
      </c>
      <c r="CS56" s="13" t="str">
        <f t="shared" si="27"/>
        <v/>
      </c>
      <c r="CT56" s="13" t="str">
        <f t="shared" si="27"/>
        <v/>
      </c>
      <c r="CU56" s="13" t="str">
        <f t="shared" si="27"/>
        <v/>
      </c>
      <c r="CV56" s="13" t="str">
        <f t="shared" si="27"/>
        <v/>
      </c>
      <c r="CW56" s="13" t="str">
        <f t="shared" si="27"/>
        <v/>
      </c>
      <c r="CX56" s="13" t="str">
        <f t="shared" si="27"/>
        <v/>
      </c>
      <c r="CY56" s="13" t="str">
        <f t="shared" si="27"/>
        <v/>
      </c>
      <c r="CZ56" s="13" t="str">
        <f t="shared" si="27"/>
        <v/>
      </c>
      <c r="DA56" s="13" t="str">
        <f t="shared" si="27"/>
        <v/>
      </c>
      <c r="DB56" s="13" t="str">
        <f t="shared" si="27"/>
        <v/>
      </c>
      <c r="DC56" s="13" t="str">
        <f t="shared" si="27"/>
        <v/>
      </c>
      <c r="DD56" s="13" t="str">
        <f t="shared" si="27"/>
        <v/>
      </c>
      <c r="DE56" s="13" t="str">
        <f t="shared" si="27"/>
        <v/>
      </c>
      <c r="DF56" s="13" t="str">
        <f t="shared" si="27"/>
        <v/>
      </c>
      <c r="DG56" s="13" t="str">
        <f t="shared" si="27"/>
        <v/>
      </c>
      <c r="DH56" s="13" t="str">
        <f t="shared" si="27"/>
        <v/>
      </c>
      <c r="DI56" s="13" t="str">
        <f t="shared" si="27"/>
        <v/>
      </c>
      <c r="DJ56" s="13" t="str">
        <f t="shared" si="27"/>
        <v/>
      </c>
      <c r="DK56" s="13" t="str">
        <f t="shared" si="27"/>
        <v/>
      </c>
      <c r="DL56" s="13" t="s">
        <v>25</v>
      </c>
      <c r="DM56" s="13" t="s">
        <v>25</v>
      </c>
      <c r="DN56" s="13" t="s">
        <v>25</v>
      </c>
      <c r="DO56" s="13" t="s">
        <v>25</v>
      </c>
      <c r="DP56" s="13" t="s">
        <v>25</v>
      </c>
      <c r="DQ56" s="13" t="s">
        <v>25</v>
      </c>
      <c r="DR56" s="13" t="s">
        <v>25</v>
      </c>
      <c r="DS56" s="13" t="s">
        <v>25</v>
      </c>
      <c r="DT56" s="13" t="s">
        <v>25</v>
      </c>
      <c r="DU56" s="13" t="s">
        <v>25</v>
      </c>
    </row>
    <row r="57" ht="15" customHeight="1" outlineLevel="1" spans="2:125">
      <c r="B57" s="10">
        <v>201803</v>
      </c>
      <c r="C57" s="13">
        <f t="shared" si="28"/>
        <v>2.22115045376918</v>
      </c>
      <c r="D57" s="13">
        <f t="shared" si="28"/>
        <v>1.27289602983483</v>
      </c>
      <c r="E57" s="13">
        <f t="shared" si="28"/>
        <v>1.10069621548245</v>
      </c>
      <c r="F57" s="13">
        <f t="shared" si="28"/>
        <v>1.02232777305376</v>
      </c>
      <c r="G57" s="13">
        <f t="shared" si="3"/>
        <v>1.0305174189859</v>
      </c>
      <c r="H57" s="13">
        <f t="shared" si="3"/>
        <v>1.0307626909571</v>
      </c>
      <c r="I57" s="13">
        <f t="shared" si="3"/>
        <v>1.00188786410831</v>
      </c>
      <c r="J57" s="13">
        <f t="shared" si="3"/>
        <v>0.994795724095133</v>
      </c>
      <c r="K57" s="13">
        <f t="shared" si="3"/>
        <v>1</v>
      </c>
      <c r="L57" s="13">
        <f t="shared" si="3"/>
        <v>1</v>
      </c>
      <c r="M57" s="13">
        <f t="shared" si="3"/>
        <v>1</v>
      </c>
      <c r="N57" s="13">
        <f t="shared" si="3"/>
        <v>1</v>
      </c>
      <c r="O57" s="13">
        <f t="shared" si="3"/>
        <v>1</v>
      </c>
      <c r="P57" s="13">
        <f t="shared" si="3"/>
        <v>1</v>
      </c>
      <c r="Q57" s="13">
        <f t="shared" si="3"/>
        <v>1</v>
      </c>
      <c r="R57" s="13">
        <f t="shared" si="3"/>
        <v>1</v>
      </c>
      <c r="S57" s="13">
        <f t="shared" si="3"/>
        <v>1</v>
      </c>
      <c r="T57" s="13">
        <f t="shared" si="3"/>
        <v>1</v>
      </c>
      <c r="U57" s="13">
        <f t="shared" si="3"/>
        <v>1</v>
      </c>
      <c r="V57" s="13">
        <f t="shared" si="3"/>
        <v>1</v>
      </c>
      <c r="W57" s="13">
        <f t="shared" si="3"/>
        <v>1</v>
      </c>
      <c r="X57" s="13">
        <f t="shared" si="3"/>
        <v>1</v>
      </c>
      <c r="Y57" s="13">
        <f t="shared" si="3"/>
        <v>1</v>
      </c>
      <c r="Z57" s="13" t="str">
        <f t="shared" si="3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T57" s="10">
        <v>201803</v>
      </c>
      <c r="AU57" s="13">
        <f t="shared" si="29"/>
        <v>2.22115045376918</v>
      </c>
      <c r="AV57" s="13">
        <f t="shared" si="30"/>
        <v>1.27289602983483</v>
      </c>
      <c r="AW57" s="13">
        <f t="shared" si="31"/>
        <v>1.10069621548245</v>
      </c>
      <c r="AX57" s="13">
        <f t="shared" si="32"/>
        <v>1.02232777305376</v>
      </c>
      <c r="AY57" s="13">
        <f t="shared" si="4"/>
        <v>1.0305174189859</v>
      </c>
      <c r="AZ57" s="13">
        <f t="shared" si="5"/>
        <v>1.0307626909571</v>
      </c>
      <c r="BA57" s="13">
        <f t="shared" si="6"/>
        <v>1.00188786410831</v>
      </c>
      <c r="BB57" s="13">
        <f t="shared" si="7"/>
        <v>0.994795724095133</v>
      </c>
      <c r="BC57" s="13">
        <f t="shared" si="8"/>
        <v>1</v>
      </c>
      <c r="BD57" s="13">
        <f t="shared" si="9"/>
        <v>1</v>
      </c>
      <c r="BE57" s="13">
        <f t="shared" si="10"/>
        <v>1</v>
      </c>
      <c r="BF57" s="13">
        <f t="shared" si="11"/>
        <v>1</v>
      </c>
      <c r="BG57" s="13">
        <f t="shared" si="12"/>
        <v>1</v>
      </c>
      <c r="BH57" s="13">
        <f t="shared" si="13"/>
        <v>1</v>
      </c>
      <c r="BI57" s="13">
        <f t="shared" si="14"/>
        <v>1</v>
      </c>
      <c r="BJ57" s="13">
        <f t="shared" si="15"/>
        <v>1</v>
      </c>
      <c r="BK57" s="13">
        <f t="shared" si="16"/>
        <v>1</v>
      </c>
      <c r="BL57" s="13">
        <f t="shared" si="17"/>
        <v>1</v>
      </c>
      <c r="BM57" s="13">
        <f t="shared" si="18"/>
        <v>1</v>
      </c>
      <c r="BN57" s="13">
        <f t="shared" si="19"/>
        <v>1</v>
      </c>
      <c r="BO57" s="13">
        <f t="shared" si="20"/>
        <v>1</v>
      </c>
      <c r="BP57" s="13">
        <f t="shared" si="21"/>
        <v>1</v>
      </c>
      <c r="BQ57" s="13">
        <f t="shared" si="22"/>
        <v>1</v>
      </c>
      <c r="BR57" s="13" t="str">
        <f t="shared" si="23"/>
        <v/>
      </c>
      <c r="BS57" s="13" t="s">
        <v>25</v>
      </c>
      <c r="BT57" s="13" t="s">
        <v>25</v>
      </c>
      <c r="BU57" s="13" t="s">
        <v>25</v>
      </c>
      <c r="BV57" s="13" t="s">
        <v>25</v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L57" s="10">
        <v>201803</v>
      </c>
      <c r="CM57" s="13" t="str">
        <f t="shared" si="33"/>
        <v/>
      </c>
      <c r="CN57" s="13" t="str">
        <f t="shared" si="33"/>
        <v/>
      </c>
      <c r="CO57" s="13" t="str">
        <f t="shared" si="33"/>
        <v/>
      </c>
      <c r="CP57" s="13" t="str">
        <f t="shared" si="33"/>
        <v/>
      </c>
      <c r="CQ57" s="13" t="str">
        <f t="shared" si="27"/>
        <v/>
      </c>
      <c r="CR57" s="13" t="str">
        <f t="shared" si="27"/>
        <v/>
      </c>
      <c r="CS57" s="13" t="str">
        <f t="shared" si="27"/>
        <v/>
      </c>
      <c r="CT57" s="13" t="str">
        <f t="shared" si="27"/>
        <v/>
      </c>
      <c r="CU57" s="13" t="str">
        <f t="shared" si="27"/>
        <v/>
      </c>
      <c r="CV57" s="13" t="str">
        <f t="shared" si="27"/>
        <v/>
      </c>
      <c r="CW57" s="13" t="str">
        <f t="shared" si="27"/>
        <v/>
      </c>
      <c r="CX57" s="13" t="str">
        <f t="shared" si="27"/>
        <v/>
      </c>
      <c r="CY57" s="13" t="str">
        <f t="shared" si="27"/>
        <v/>
      </c>
      <c r="CZ57" s="13" t="str">
        <f t="shared" si="27"/>
        <v/>
      </c>
      <c r="DA57" s="13" t="str">
        <f t="shared" si="27"/>
        <v/>
      </c>
      <c r="DB57" s="13" t="str">
        <f t="shared" si="27"/>
        <v/>
      </c>
      <c r="DC57" s="13" t="str">
        <f t="shared" si="27"/>
        <v/>
      </c>
      <c r="DD57" s="13" t="str">
        <f t="shared" si="27"/>
        <v/>
      </c>
      <c r="DE57" s="13" t="str">
        <f t="shared" si="27"/>
        <v/>
      </c>
      <c r="DF57" s="13" t="str">
        <f t="shared" si="27"/>
        <v/>
      </c>
      <c r="DG57" s="13" t="str">
        <f t="shared" si="27"/>
        <v/>
      </c>
      <c r="DH57" s="13" t="str">
        <f t="shared" si="27"/>
        <v/>
      </c>
      <c r="DI57" s="13" t="str">
        <f t="shared" si="27"/>
        <v/>
      </c>
      <c r="DJ57" s="13" t="str">
        <f t="shared" si="27"/>
        <v/>
      </c>
      <c r="DK57" s="13" t="s">
        <v>25</v>
      </c>
      <c r="DL57" s="13" t="s">
        <v>25</v>
      </c>
      <c r="DM57" s="13" t="s">
        <v>25</v>
      </c>
      <c r="DN57" s="13" t="s">
        <v>25</v>
      </c>
      <c r="DO57" s="13" t="s">
        <v>25</v>
      </c>
      <c r="DP57" s="13" t="s">
        <v>25</v>
      </c>
      <c r="DQ57" s="13" t="s">
        <v>25</v>
      </c>
      <c r="DR57" s="13" t="s">
        <v>25</v>
      </c>
      <c r="DS57" s="13" t="s">
        <v>25</v>
      </c>
      <c r="DT57" s="13" t="s">
        <v>25</v>
      </c>
      <c r="DU57" s="13" t="s">
        <v>25</v>
      </c>
    </row>
    <row r="58" ht="15" customHeight="1" outlineLevel="1" spans="2:125">
      <c r="B58" s="10">
        <v>201806</v>
      </c>
      <c r="C58" s="13">
        <f t="shared" si="28"/>
        <v>3.11052304590506</v>
      </c>
      <c r="D58" s="13">
        <f t="shared" si="28"/>
        <v>1.23347431611946</v>
      </c>
      <c r="E58" s="13">
        <f t="shared" si="28"/>
        <v>1.06603579387371</v>
      </c>
      <c r="F58" s="13">
        <f t="shared" si="28"/>
        <v>1.06112779807592</v>
      </c>
      <c r="G58" s="13">
        <f t="shared" si="3"/>
        <v>1.05007680567336</v>
      </c>
      <c r="H58" s="13">
        <f t="shared" si="3"/>
        <v>1.0192462649139</v>
      </c>
      <c r="I58" s="13">
        <f t="shared" si="3"/>
        <v>1.02356247963457</v>
      </c>
      <c r="J58" s="13">
        <f t="shared" si="3"/>
        <v>1.00367030490843</v>
      </c>
      <c r="K58" s="13">
        <f t="shared" si="3"/>
        <v>1.00103483022035</v>
      </c>
      <c r="L58" s="13">
        <f t="shared" si="3"/>
        <v>1.00041350418152</v>
      </c>
      <c r="M58" s="13">
        <f t="shared" si="3"/>
        <v>1</v>
      </c>
      <c r="N58" s="13">
        <f t="shared" si="3"/>
        <v>1</v>
      </c>
      <c r="O58" s="13">
        <f t="shared" si="3"/>
        <v>1</v>
      </c>
      <c r="P58" s="13">
        <f t="shared" si="3"/>
        <v>1</v>
      </c>
      <c r="Q58" s="13">
        <f t="shared" si="3"/>
        <v>1</v>
      </c>
      <c r="R58" s="13">
        <f t="shared" si="3"/>
        <v>1</v>
      </c>
      <c r="S58" s="13">
        <f t="shared" si="3"/>
        <v>1</v>
      </c>
      <c r="T58" s="13">
        <f t="shared" si="3"/>
        <v>1</v>
      </c>
      <c r="U58" s="13">
        <f t="shared" si="3"/>
        <v>1</v>
      </c>
      <c r="V58" s="13">
        <f t="shared" si="3"/>
        <v>1</v>
      </c>
      <c r="W58" s="13">
        <f t="shared" si="3"/>
        <v>1</v>
      </c>
      <c r="X58" s="13">
        <f t="shared" si="3"/>
        <v>1</v>
      </c>
      <c r="Y58" s="13" t="str">
        <f t="shared" si="3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T58" s="10">
        <v>201806</v>
      </c>
      <c r="AU58" s="13">
        <f t="shared" si="29"/>
        <v>3.11052304590506</v>
      </c>
      <c r="AV58" s="13">
        <f t="shared" si="30"/>
        <v>1.23347431611946</v>
      </c>
      <c r="AW58" s="13">
        <f t="shared" si="31"/>
        <v>1.06603579387371</v>
      </c>
      <c r="AX58" s="13">
        <f t="shared" si="32"/>
        <v>1.07635972119117</v>
      </c>
      <c r="AY58" s="13">
        <f t="shared" si="4"/>
        <v>1.04936815220106</v>
      </c>
      <c r="AZ58" s="13">
        <f t="shared" si="5"/>
        <v>1.01898671799288</v>
      </c>
      <c r="BA58" s="13">
        <f t="shared" si="6"/>
        <v>1.02325064676524</v>
      </c>
      <c r="BB58" s="13">
        <f t="shared" si="7"/>
        <v>1.00362283471346</v>
      </c>
      <c r="BC58" s="13">
        <f t="shared" si="8"/>
        <v>1.00102149447052</v>
      </c>
      <c r="BD58" s="13">
        <f t="shared" si="9"/>
        <v>1.00040818083374</v>
      </c>
      <c r="BE58" s="13">
        <f t="shared" si="10"/>
        <v>1</v>
      </c>
      <c r="BF58" s="13">
        <f t="shared" si="11"/>
        <v>1</v>
      </c>
      <c r="BG58" s="13">
        <f t="shared" si="12"/>
        <v>1</v>
      </c>
      <c r="BH58" s="13">
        <f t="shared" si="13"/>
        <v>1</v>
      </c>
      <c r="BI58" s="13">
        <f t="shared" si="14"/>
        <v>1</v>
      </c>
      <c r="BJ58" s="13">
        <f t="shared" si="15"/>
        <v>1</v>
      </c>
      <c r="BK58" s="13">
        <f t="shared" si="16"/>
        <v>1</v>
      </c>
      <c r="BL58" s="13">
        <f t="shared" si="17"/>
        <v>1</v>
      </c>
      <c r="BM58" s="13">
        <f t="shared" si="18"/>
        <v>1</v>
      </c>
      <c r="BN58" s="13">
        <f t="shared" si="19"/>
        <v>1</v>
      </c>
      <c r="BO58" s="13">
        <f t="shared" si="20"/>
        <v>1</v>
      </c>
      <c r="BP58" s="13">
        <f t="shared" si="21"/>
        <v>1</v>
      </c>
      <c r="BQ58" s="13" t="str">
        <f t="shared" si="22"/>
        <v/>
      </c>
      <c r="BR58" s="13" t="s">
        <v>25</v>
      </c>
      <c r="BS58" s="13" t="s">
        <v>25</v>
      </c>
      <c r="BT58" s="13" t="s">
        <v>25</v>
      </c>
      <c r="BU58" s="13" t="s">
        <v>25</v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L58" s="10">
        <v>201806</v>
      </c>
      <c r="CM58" s="13" t="str">
        <f t="shared" si="33"/>
        <v/>
      </c>
      <c r="CN58" s="13" t="str">
        <f t="shared" si="33"/>
        <v/>
      </c>
      <c r="CO58" s="13" t="str">
        <f t="shared" si="33"/>
        <v/>
      </c>
      <c r="CP58" s="13" t="str">
        <f t="shared" si="33"/>
        <v/>
      </c>
      <c r="CQ58" s="13" t="str">
        <f t="shared" si="27"/>
        <v/>
      </c>
      <c r="CR58" s="13" t="str">
        <f t="shared" si="27"/>
        <v/>
      </c>
      <c r="CS58" s="13" t="str">
        <f t="shared" si="27"/>
        <v/>
      </c>
      <c r="CT58" s="13" t="str">
        <f t="shared" si="27"/>
        <v/>
      </c>
      <c r="CU58" s="13" t="str">
        <f t="shared" si="27"/>
        <v/>
      </c>
      <c r="CV58" s="13" t="str">
        <f t="shared" si="27"/>
        <v/>
      </c>
      <c r="CW58" s="13" t="str">
        <f t="shared" si="27"/>
        <v/>
      </c>
      <c r="CX58" s="13" t="str">
        <f t="shared" si="27"/>
        <v/>
      </c>
      <c r="CY58" s="13" t="str">
        <f t="shared" si="27"/>
        <v/>
      </c>
      <c r="CZ58" s="13" t="str">
        <f t="shared" si="27"/>
        <v/>
      </c>
      <c r="DA58" s="13" t="str">
        <f t="shared" si="27"/>
        <v/>
      </c>
      <c r="DB58" s="13" t="str">
        <f t="shared" si="27"/>
        <v/>
      </c>
      <c r="DC58" s="13" t="str">
        <f t="shared" si="27"/>
        <v/>
      </c>
      <c r="DD58" s="13" t="str">
        <f t="shared" si="27"/>
        <v/>
      </c>
      <c r="DE58" s="13" t="str">
        <f t="shared" si="27"/>
        <v/>
      </c>
      <c r="DF58" s="13" t="str">
        <f t="shared" si="27"/>
        <v/>
      </c>
      <c r="DG58" s="13" t="str">
        <f t="shared" si="27"/>
        <v/>
      </c>
      <c r="DH58" s="13" t="str">
        <f t="shared" si="27"/>
        <v/>
      </c>
      <c r="DI58" s="13" t="str">
        <f t="shared" si="27"/>
        <v/>
      </c>
      <c r="DJ58" s="13" t="s">
        <v>25</v>
      </c>
      <c r="DK58" s="13" t="s">
        <v>25</v>
      </c>
      <c r="DL58" s="13" t="s">
        <v>25</v>
      </c>
      <c r="DM58" s="13" t="s">
        <v>25</v>
      </c>
      <c r="DN58" s="13" t="s">
        <v>25</v>
      </c>
      <c r="DO58" s="13" t="s">
        <v>25</v>
      </c>
      <c r="DP58" s="13" t="s">
        <v>25</v>
      </c>
      <c r="DQ58" s="13" t="s">
        <v>25</v>
      </c>
      <c r="DR58" s="13" t="s">
        <v>25</v>
      </c>
      <c r="DS58" s="13" t="s">
        <v>25</v>
      </c>
      <c r="DT58" s="13" t="s">
        <v>25</v>
      </c>
      <c r="DU58" s="13" t="s">
        <v>25</v>
      </c>
    </row>
    <row r="59" ht="15" customHeight="1" outlineLevel="1" spans="2:125">
      <c r="B59" s="10">
        <v>201809</v>
      </c>
      <c r="C59" s="13">
        <f t="shared" si="28"/>
        <v>2.03167569657844</v>
      </c>
      <c r="D59" s="13">
        <f t="shared" si="28"/>
        <v>1.09181160156465</v>
      </c>
      <c r="E59" s="13">
        <f t="shared" si="28"/>
        <v>1.04731961425047</v>
      </c>
      <c r="F59" s="13">
        <f t="shared" si="28"/>
        <v>1.04930069190985</v>
      </c>
      <c r="G59" s="13">
        <f t="shared" si="3"/>
        <v>1.05919657524522</v>
      </c>
      <c r="H59" s="13">
        <f t="shared" si="3"/>
        <v>1.00859190745197</v>
      </c>
      <c r="I59" s="13">
        <f t="shared" si="3"/>
        <v>1.00007115014247</v>
      </c>
      <c r="J59" s="13">
        <f t="shared" si="3"/>
        <v>1</v>
      </c>
      <c r="K59" s="13">
        <f t="shared" si="3"/>
        <v>1</v>
      </c>
      <c r="L59" s="13">
        <f t="shared" si="3"/>
        <v>1.00638056120828</v>
      </c>
      <c r="M59" s="13">
        <f t="shared" si="3"/>
        <v>1</v>
      </c>
      <c r="N59" s="13">
        <f t="shared" si="3"/>
        <v>1</v>
      </c>
      <c r="O59" s="13">
        <f t="shared" si="3"/>
        <v>1</v>
      </c>
      <c r="P59" s="13">
        <f t="shared" si="3"/>
        <v>1</v>
      </c>
      <c r="Q59" s="13">
        <f t="shared" si="3"/>
        <v>1</v>
      </c>
      <c r="R59" s="13">
        <f t="shared" si="3"/>
        <v>1</v>
      </c>
      <c r="S59" s="13">
        <f t="shared" si="3"/>
        <v>1</v>
      </c>
      <c r="T59" s="13">
        <f t="shared" si="3"/>
        <v>1</v>
      </c>
      <c r="U59" s="13">
        <f t="shared" si="3"/>
        <v>1</v>
      </c>
      <c r="V59" s="13">
        <f t="shared" si="3"/>
        <v>1</v>
      </c>
      <c r="W59" s="13">
        <f t="shared" si="3"/>
        <v>1</v>
      </c>
      <c r="X59" s="13" t="str">
        <f t="shared" si="3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T59" s="10">
        <v>201809</v>
      </c>
      <c r="AU59" s="13">
        <f t="shared" si="29"/>
        <v>2.03167569657844</v>
      </c>
      <c r="AV59" s="13">
        <f t="shared" si="30"/>
        <v>1.09181160156465</v>
      </c>
      <c r="AW59" s="13">
        <f t="shared" si="31"/>
        <v>1.06082090526755</v>
      </c>
      <c r="AX59" s="13">
        <f t="shared" si="32"/>
        <v>1.05225836317478</v>
      </c>
      <c r="AY59" s="13">
        <f t="shared" si="4"/>
        <v>1.05827889683049</v>
      </c>
      <c r="AZ59" s="13">
        <f t="shared" si="5"/>
        <v>1.00846604870921</v>
      </c>
      <c r="BA59" s="13">
        <f t="shared" si="6"/>
        <v>1.00007011664768</v>
      </c>
      <c r="BB59" s="13">
        <f t="shared" si="7"/>
        <v>1</v>
      </c>
      <c r="BC59" s="13">
        <f t="shared" si="8"/>
        <v>1</v>
      </c>
      <c r="BD59" s="13">
        <f t="shared" si="9"/>
        <v>1.00628788656009</v>
      </c>
      <c r="BE59" s="13">
        <f t="shared" si="10"/>
        <v>1</v>
      </c>
      <c r="BF59" s="13">
        <f t="shared" si="11"/>
        <v>1</v>
      </c>
      <c r="BG59" s="13">
        <f t="shared" si="12"/>
        <v>1</v>
      </c>
      <c r="BH59" s="13">
        <f t="shared" si="13"/>
        <v>1</v>
      </c>
      <c r="BI59" s="13">
        <f t="shared" si="14"/>
        <v>1</v>
      </c>
      <c r="BJ59" s="13">
        <f t="shared" si="15"/>
        <v>1</v>
      </c>
      <c r="BK59" s="13">
        <f t="shared" si="16"/>
        <v>1</v>
      </c>
      <c r="BL59" s="13">
        <f t="shared" si="17"/>
        <v>1</v>
      </c>
      <c r="BM59" s="13">
        <f t="shared" si="18"/>
        <v>1</v>
      </c>
      <c r="BN59" s="13">
        <f t="shared" si="19"/>
        <v>1</v>
      </c>
      <c r="BO59" s="13">
        <f t="shared" si="20"/>
        <v>1</v>
      </c>
      <c r="BP59" s="13" t="str">
        <f t="shared" si="21"/>
        <v/>
      </c>
      <c r="BQ59" s="13" t="s">
        <v>25</v>
      </c>
      <c r="BR59" s="13" t="s">
        <v>25</v>
      </c>
      <c r="BS59" s="13" t="s">
        <v>25</v>
      </c>
      <c r="BT59" s="13" t="s">
        <v>25</v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L59" s="10">
        <v>201809</v>
      </c>
      <c r="CM59" s="13" t="str">
        <f t="shared" si="33"/>
        <v/>
      </c>
      <c r="CN59" s="13" t="str">
        <f t="shared" si="33"/>
        <v/>
      </c>
      <c r="CO59" s="13" t="str">
        <f t="shared" si="33"/>
        <v/>
      </c>
      <c r="CP59" s="13" t="str">
        <f t="shared" si="33"/>
        <v/>
      </c>
      <c r="CQ59" s="13" t="str">
        <f t="shared" si="27"/>
        <v/>
      </c>
      <c r="CR59" s="13" t="str">
        <f t="shared" si="27"/>
        <v/>
      </c>
      <c r="CS59" s="13" t="str">
        <f t="shared" si="27"/>
        <v/>
      </c>
      <c r="CT59" s="13" t="str">
        <f t="shared" si="27"/>
        <v/>
      </c>
      <c r="CU59" s="13" t="str">
        <f t="shared" si="27"/>
        <v/>
      </c>
      <c r="CV59" s="13" t="str">
        <f t="shared" si="27"/>
        <v/>
      </c>
      <c r="CW59" s="13" t="str">
        <f t="shared" si="27"/>
        <v/>
      </c>
      <c r="CX59" s="13" t="str">
        <f t="shared" si="27"/>
        <v/>
      </c>
      <c r="CY59" s="13" t="str">
        <f t="shared" si="27"/>
        <v/>
      </c>
      <c r="CZ59" s="13" t="str">
        <f t="shared" si="27"/>
        <v/>
      </c>
      <c r="DA59" s="13" t="str">
        <f t="shared" si="27"/>
        <v/>
      </c>
      <c r="DB59" s="13" t="str">
        <f t="shared" si="27"/>
        <v/>
      </c>
      <c r="DC59" s="13" t="str">
        <f t="shared" si="27"/>
        <v/>
      </c>
      <c r="DD59" s="13" t="str">
        <f t="shared" si="27"/>
        <v/>
      </c>
      <c r="DE59" s="13" t="str">
        <f t="shared" si="27"/>
        <v/>
      </c>
      <c r="DF59" s="13" t="str">
        <f t="shared" si="27"/>
        <v/>
      </c>
      <c r="DG59" s="13" t="str">
        <f t="shared" si="27"/>
        <v/>
      </c>
      <c r="DH59" s="13" t="str">
        <f t="shared" si="27"/>
        <v/>
      </c>
      <c r="DI59" s="13" t="s">
        <v>25</v>
      </c>
      <c r="DJ59" s="13" t="s">
        <v>25</v>
      </c>
      <c r="DK59" s="13" t="s">
        <v>25</v>
      </c>
      <c r="DL59" s="13" t="s">
        <v>25</v>
      </c>
      <c r="DM59" s="13" t="s">
        <v>25</v>
      </c>
      <c r="DN59" s="13" t="s">
        <v>25</v>
      </c>
      <c r="DO59" s="13" t="s">
        <v>25</v>
      </c>
      <c r="DP59" s="13" t="s">
        <v>25</v>
      </c>
      <c r="DQ59" s="13" t="s">
        <v>25</v>
      </c>
      <c r="DR59" s="13" t="s">
        <v>25</v>
      </c>
      <c r="DS59" s="13" t="s">
        <v>25</v>
      </c>
      <c r="DT59" s="13" t="s">
        <v>25</v>
      </c>
      <c r="DU59" s="13" t="s">
        <v>25</v>
      </c>
    </row>
    <row r="60" ht="15" customHeight="1" outlineLevel="1" spans="2:125">
      <c r="B60" s="10">
        <v>201812</v>
      </c>
      <c r="C60" s="13">
        <f t="shared" si="28"/>
        <v>1.53321764490131</v>
      </c>
      <c r="D60" s="13">
        <f t="shared" si="28"/>
        <v>1.26057159464442</v>
      </c>
      <c r="E60" s="13">
        <f t="shared" si="28"/>
        <v>1.06675991934361</v>
      </c>
      <c r="F60" s="13">
        <f t="shared" si="28"/>
        <v>1.01619029372619</v>
      </c>
      <c r="G60" s="13">
        <f t="shared" si="3"/>
        <v>1.0099152704366</v>
      </c>
      <c r="H60" s="13">
        <f t="shared" si="3"/>
        <v>1.01490121626267</v>
      </c>
      <c r="I60" s="13">
        <f t="shared" si="3"/>
        <v>1.0003089091808</v>
      </c>
      <c r="J60" s="13">
        <f t="shared" si="3"/>
        <v>1.00125124551934</v>
      </c>
      <c r="K60" s="13">
        <f t="shared" si="3"/>
        <v>1</v>
      </c>
      <c r="L60" s="13">
        <f t="shared" si="3"/>
        <v>1</v>
      </c>
      <c r="M60" s="13">
        <f t="shared" si="3"/>
        <v>1</v>
      </c>
      <c r="N60" s="13">
        <f t="shared" si="3"/>
        <v>1</v>
      </c>
      <c r="O60" s="13">
        <f t="shared" si="3"/>
        <v>1</v>
      </c>
      <c r="P60" s="13">
        <f t="shared" si="3"/>
        <v>1</v>
      </c>
      <c r="Q60" s="13">
        <f t="shared" si="3"/>
        <v>1</v>
      </c>
      <c r="R60" s="13">
        <f t="shared" si="3"/>
        <v>1</v>
      </c>
      <c r="S60" s="13">
        <f t="shared" si="3"/>
        <v>1</v>
      </c>
      <c r="T60" s="13">
        <f t="shared" si="3"/>
        <v>1</v>
      </c>
      <c r="U60" s="13">
        <f t="shared" si="3"/>
        <v>1</v>
      </c>
      <c r="V60" s="13">
        <f t="shared" si="3"/>
        <v>1</v>
      </c>
      <c r="W60" s="13" t="str">
        <f t="shared" si="3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T60" s="10">
        <v>201812</v>
      </c>
      <c r="AU60" s="13">
        <f t="shared" si="29"/>
        <v>1.53304277282763</v>
      </c>
      <c r="AV60" s="13">
        <f t="shared" si="30"/>
        <v>1.27415879865164</v>
      </c>
      <c r="AW60" s="13">
        <f t="shared" si="31"/>
        <v>1.06905005924674</v>
      </c>
      <c r="AX60" s="13">
        <f t="shared" si="32"/>
        <v>1.02332492396358</v>
      </c>
      <c r="AY60" s="13">
        <f t="shared" si="4"/>
        <v>1.00971819804192</v>
      </c>
      <c r="AZ60" s="13">
        <f t="shared" si="5"/>
        <v>1.01460789552805</v>
      </c>
      <c r="BA60" s="13">
        <f t="shared" si="6"/>
        <v>1.00030291605182</v>
      </c>
      <c r="BB60" s="13">
        <f t="shared" si="7"/>
        <v>1.00122697752924</v>
      </c>
      <c r="BC60" s="13">
        <f t="shared" si="8"/>
        <v>1</v>
      </c>
      <c r="BD60" s="13">
        <f t="shared" si="9"/>
        <v>1</v>
      </c>
      <c r="BE60" s="13">
        <f t="shared" si="10"/>
        <v>1</v>
      </c>
      <c r="BF60" s="13">
        <f t="shared" si="11"/>
        <v>1</v>
      </c>
      <c r="BG60" s="13">
        <f t="shared" si="12"/>
        <v>1</v>
      </c>
      <c r="BH60" s="13">
        <f t="shared" si="13"/>
        <v>1</v>
      </c>
      <c r="BI60" s="13">
        <f t="shared" si="14"/>
        <v>1</v>
      </c>
      <c r="BJ60" s="13">
        <f t="shared" si="15"/>
        <v>1</v>
      </c>
      <c r="BK60" s="13">
        <f t="shared" si="16"/>
        <v>1</v>
      </c>
      <c r="BL60" s="13">
        <f t="shared" si="17"/>
        <v>1</v>
      </c>
      <c r="BM60" s="13">
        <f t="shared" si="18"/>
        <v>1</v>
      </c>
      <c r="BN60" s="13">
        <f t="shared" si="19"/>
        <v>1</v>
      </c>
      <c r="BO60" s="13" t="str">
        <f t="shared" si="20"/>
        <v/>
      </c>
      <c r="BP60" s="13" t="s">
        <v>25</v>
      </c>
      <c r="BQ60" s="13" t="s">
        <v>25</v>
      </c>
      <c r="BR60" s="13" t="s">
        <v>25</v>
      </c>
      <c r="BS60" s="13" t="s">
        <v>25</v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L60" s="10">
        <v>201812</v>
      </c>
      <c r="CM60" s="13" t="str">
        <f t="shared" si="33"/>
        <v/>
      </c>
      <c r="CN60" s="13" t="str">
        <f t="shared" si="33"/>
        <v/>
      </c>
      <c r="CO60" s="13" t="str">
        <f t="shared" si="33"/>
        <v/>
      </c>
      <c r="CP60" s="13" t="str">
        <f t="shared" si="33"/>
        <v/>
      </c>
      <c r="CQ60" s="13" t="str">
        <f t="shared" si="27"/>
        <v/>
      </c>
      <c r="CR60" s="13" t="str">
        <f t="shared" si="27"/>
        <v/>
      </c>
      <c r="CS60" s="13" t="str">
        <f t="shared" si="27"/>
        <v/>
      </c>
      <c r="CT60" s="13" t="str">
        <f t="shared" si="27"/>
        <v/>
      </c>
      <c r="CU60" s="13" t="str">
        <f t="shared" si="27"/>
        <v/>
      </c>
      <c r="CV60" s="13" t="str">
        <f t="shared" si="27"/>
        <v/>
      </c>
      <c r="CW60" s="13" t="str">
        <f t="shared" si="27"/>
        <v/>
      </c>
      <c r="CX60" s="13" t="str">
        <f t="shared" si="27"/>
        <v/>
      </c>
      <c r="CY60" s="13" t="str">
        <f t="shared" si="27"/>
        <v/>
      </c>
      <c r="CZ60" s="13" t="str">
        <f t="shared" si="27"/>
        <v/>
      </c>
      <c r="DA60" s="13" t="str">
        <f t="shared" si="27"/>
        <v/>
      </c>
      <c r="DB60" s="13" t="str">
        <f t="shared" si="27"/>
        <v/>
      </c>
      <c r="DC60" s="13" t="str">
        <f t="shared" si="27"/>
        <v/>
      </c>
      <c r="DD60" s="13" t="str">
        <f t="shared" si="27"/>
        <v/>
      </c>
      <c r="DE60" s="13" t="str">
        <f t="shared" si="27"/>
        <v/>
      </c>
      <c r="DF60" s="13" t="str">
        <f t="shared" si="27"/>
        <v/>
      </c>
      <c r="DG60" s="13" t="str">
        <f t="shared" si="27"/>
        <v/>
      </c>
      <c r="DH60" s="13" t="s">
        <v>25</v>
      </c>
      <c r="DI60" s="13" t="s">
        <v>25</v>
      </c>
      <c r="DJ60" s="13" t="s">
        <v>25</v>
      </c>
      <c r="DK60" s="13" t="s">
        <v>25</v>
      </c>
      <c r="DL60" s="13" t="s">
        <v>25</v>
      </c>
      <c r="DM60" s="13" t="s">
        <v>25</v>
      </c>
      <c r="DN60" s="13" t="s">
        <v>25</v>
      </c>
      <c r="DO60" s="13" t="s">
        <v>25</v>
      </c>
      <c r="DP60" s="13" t="s">
        <v>25</v>
      </c>
      <c r="DQ60" s="13" t="s">
        <v>25</v>
      </c>
      <c r="DR60" s="13" t="s">
        <v>25</v>
      </c>
      <c r="DS60" s="13" t="s">
        <v>25</v>
      </c>
      <c r="DT60" s="13" t="s">
        <v>25</v>
      </c>
      <c r="DU60" s="13" t="s">
        <v>25</v>
      </c>
    </row>
    <row r="61" ht="15" customHeight="1" outlineLevel="1" spans="2:125">
      <c r="B61" s="10">
        <v>201903</v>
      </c>
      <c r="C61" s="13">
        <f t="shared" si="28"/>
        <v>4.30024914334917</v>
      </c>
      <c r="D61" s="13">
        <f t="shared" si="28"/>
        <v>1.21370627913829</v>
      </c>
      <c r="E61" s="13">
        <f t="shared" si="28"/>
        <v>1.06989893788641</v>
      </c>
      <c r="F61" s="13">
        <f t="shared" si="28"/>
        <v>1.02048870310458</v>
      </c>
      <c r="G61" s="13">
        <f t="shared" si="3"/>
        <v>1.0268894579869</v>
      </c>
      <c r="H61" s="13">
        <f t="shared" si="3"/>
        <v>1.02787594199954</v>
      </c>
      <c r="I61" s="13">
        <f t="shared" si="3"/>
        <v>1.01410025376299</v>
      </c>
      <c r="J61" s="13">
        <f t="shared" si="3"/>
        <v>1.0002833118898</v>
      </c>
      <c r="K61" s="13">
        <f t="shared" si="3"/>
        <v>1</v>
      </c>
      <c r="L61" s="13">
        <f t="shared" si="3"/>
        <v>1.0000789467697</v>
      </c>
      <c r="M61" s="13">
        <f t="shared" si="3"/>
        <v>1</v>
      </c>
      <c r="N61" s="13">
        <f t="shared" si="3"/>
        <v>1</v>
      </c>
      <c r="O61" s="13">
        <f t="shared" si="3"/>
        <v>1</v>
      </c>
      <c r="P61" s="13">
        <f t="shared" si="3"/>
        <v>1</v>
      </c>
      <c r="Q61" s="13">
        <f t="shared" si="3"/>
        <v>1</v>
      </c>
      <c r="R61" s="13">
        <f t="shared" si="3"/>
        <v>1</v>
      </c>
      <c r="S61" s="13">
        <f t="shared" si="3"/>
        <v>1</v>
      </c>
      <c r="T61" s="13">
        <f t="shared" si="3"/>
        <v>1</v>
      </c>
      <c r="U61" s="13">
        <f t="shared" si="3"/>
        <v>1</v>
      </c>
      <c r="V61" s="13" t="str">
        <f t="shared" si="3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T61" s="10">
        <v>201903</v>
      </c>
      <c r="AU61" s="13">
        <f t="shared" si="29"/>
        <v>4.17466568866314</v>
      </c>
      <c r="AV61" s="13">
        <f t="shared" si="30"/>
        <v>1.21157883832682</v>
      </c>
      <c r="AW61" s="13">
        <f t="shared" si="31"/>
        <v>1.08100313729072</v>
      </c>
      <c r="AX61" s="13">
        <f t="shared" si="32"/>
        <v>1.01941965138222</v>
      </c>
      <c r="AY61" s="13">
        <f t="shared" si="4"/>
        <v>1.02777355820014</v>
      </c>
      <c r="AZ61" s="13">
        <f t="shared" si="5"/>
        <v>1.02843927978027</v>
      </c>
      <c r="BA61" s="13">
        <f t="shared" si="6"/>
        <v>1.01422401077565</v>
      </c>
      <c r="BB61" s="13">
        <f t="shared" si="7"/>
        <v>1.00029217939135</v>
      </c>
      <c r="BC61" s="13">
        <f t="shared" si="8"/>
        <v>1</v>
      </c>
      <c r="BD61" s="13">
        <f t="shared" si="9"/>
        <v>1.00008141703707</v>
      </c>
      <c r="BE61" s="13">
        <f t="shared" si="10"/>
        <v>1</v>
      </c>
      <c r="BF61" s="13">
        <f t="shared" si="11"/>
        <v>1</v>
      </c>
      <c r="BG61" s="13">
        <f t="shared" si="12"/>
        <v>1</v>
      </c>
      <c r="BH61" s="13">
        <f t="shared" si="13"/>
        <v>1</v>
      </c>
      <c r="BI61" s="13">
        <f t="shared" si="14"/>
        <v>1</v>
      </c>
      <c r="BJ61" s="13">
        <f t="shared" si="15"/>
        <v>1</v>
      </c>
      <c r="BK61" s="13">
        <f t="shared" si="16"/>
        <v>1</v>
      </c>
      <c r="BL61" s="13">
        <f t="shared" si="17"/>
        <v>1</v>
      </c>
      <c r="BM61" s="13">
        <f t="shared" si="18"/>
        <v>1</v>
      </c>
      <c r="BN61" s="13" t="str">
        <f t="shared" si="19"/>
        <v/>
      </c>
      <c r="BO61" s="13" t="s">
        <v>25</v>
      </c>
      <c r="BP61" s="13" t="s">
        <v>25</v>
      </c>
      <c r="BQ61" s="13" t="s">
        <v>25</v>
      </c>
      <c r="BR61" s="13" t="s">
        <v>25</v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L61" s="10">
        <v>201903</v>
      </c>
      <c r="CM61" s="13" t="str">
        <f t="shared" si="33"/>
        <v/>
      </c>
      <c r="CN61" s="13" t="str">
        <f t="shared" si="33"/>
        <v/>
      </c>
      <c r="CO61" s="13" t="str">
        <f t="shared" si="33"/>
        <v/>
      </c>
      <c r="CP61" s="13" t="str">
        <f t="shared" si="33"/>
        <v/>
      </c>
      <c r="CQ61" s="13" t="str">
        <f t="shared" si="27"/>
        <v/>
      </c>
      <c r="CR61" s="13" t="str">
        <f t="shared" si="27"/>
        <v/>
      </c>
      <c r="CS61" s="13" t="str">
        <f t="shared" si="27"/>
        <v/>
      </c>
      <c r="CT61" s="13" t="str">
        <f t="shared" si="27"/>
        <v/>
      </c>
      <c r="CU61" s="13" t="str">
        <f t="shared" si="27"/>
        <v/>
      </c>
      <c r="CV61" s="13" t="str">
        <f t="shared" si="27"/>
        <v/>
      </c>
      <c r="CW61" s="13" t="str">
        <f t="shared" si="27"/>
        <v/>
      </c>
      <c r="CX61" s="13" t="str">
        <f t="shared" si="27"/>
        <v/>
      </c>
      <c r="CY61" s="13" t="str">
        <f t="shared" si="27"/>
        <v/>
      </c>
      <c r="CZ61" s="13" t="str">
        <f t="shared" si="27"/>
        <v/>
      </c>
      <c r="DA61" s="13" t="str">
        <f t="shared" si="27"/>
        <v/>
      </c>
      <c r="DB61" s="13" t="str">
        <f t="shared" si="27"/>
        <v/>
      </c>
      <c r="DC61" s="13" t="str">
        <f t="shared" si="27"/>
        <v/>
      </c>
      <c r="DD61" s="13" t="str">
        <f t="shared" si="27"/>
        <v/>
      </c>
      <c r="DE61" s="13" t="str">
        <f t="shared" si="27"/>
        <v/>
      </c>
      <c r="DF61" s="13" t="str">
        <f t="shared" si="27"/>
        <v/>
      </c>
      <c r="DG61" s="13" t="s">
        <v>25</v>
      </c>
      <c r="DH61" s="13" t="s">
        <v>25</v>
      </c>
      <c r="DI61" s="13" t="s">
        <v>25</v>
      </c>
      <c r="DJ61" s="13" t="s">
        <v>25</v>
      </c>
      <c r="DK61" s="13" t="s">
        <v>25</v>
      </c>
      <c r="DL61" s="13" t="s">
        <v>25</v>
      </c>
      <c r="DM61" s="13" t="s">
        <v>25</v>
      </c>
      <c r="DN61" s="13" t="s">
        <v>25</v>
      </c>
      <c r="DO61" s="13" t="s">
        <v>25</v>
      </c>
      <c r="DP61" s="13" t="s">
        <v>25</v>
      </c>
      <c r="DQ61" s="13" t="s">
        <v>25</v>
      </c>
      <c r="DR61" s="13" t="s">
        <v>25</v>
      </c>
      <c r="DS61" s="13" t="s">
        <v>25</v>
      </c>
      <c r="DT61" s="13" t="s">
        <v>25</v>
      </c>
      <c r="DU61" s="13" t="s">
        <v>25</v>
      </c>
    </row>
    <row r="62" ht="15" customHeight="1" outlineLevel="1" spans="2:125">
      <c r="B62" s="10">
        <v>201906</v>
      </c>
      <c r="C62" s="13">
        <f t="shared" si="28"/>
        <v>2.64767819357416</v>
      </c>
      <c r="D62" s="13">
        <f t="shared" si="28"/>
        <v>1.11280377459874</v>
      </c>
      <c r="E62" s="13">
        <f t="shared" si="28"/>
        <v>1.09527389230084</v>
      </c>
      <c r="F62" s="13">
        <f t="shared" si="28"/>
        <v>1.09057713681124</v>
      </c>
      <c r="G62" s="13">
        <f t="shared" si="3"/>
        <v>1.02955112831707</v>
      </c>
      <c r="H62" s="13">
        <f t="shared" si="3"/>
        <v>1.02439863040174</v>
      </c>
      <c r="I62" s="13">
        <f t="shared" si="3"/>
        <v>1.00068732833254</v>
      </c>
      <c r="J62" s="13">
        <f t="shared" si="3"/>
        <v>1.01445040245023</v>
      </c>
      <c r="K62" s="13">
        <f t="shared" si="3"/>
        <v>1.03037766044412</v>
      </c>
      <c r="L62" s="13">
        <f t="shared" si="3"/>
        <v>1</v>
      </c>
      <c r="M62" s="13">
        <f t="shared" si="3"/>
        <v>1</v>
      </c>
      <c r="N62" s="13">
        <f t="shared" si="3"/>
        <v>1</v>
      </c>
      <c r="O62" s="13">
        <f t="shared" si="3"/>
        <v>1</v>
      </c>
      <c r="P62" s="13">
        <f t="shared" si="3"/>
        <v>1.00016302573751</v>
      </c>
      <c r="Q62" s="13">
        <f t="shared" si="3"/>
        <v>1</v>
      </c>
      <c r="R62" s="13">
        <f t="shared" si="3"/>
        <v>1.01576516214469</v>
      </c>
      <c r="S62" s="13">
        <f t="shared" si="3"/>
        <v>1</v>
      </c>
      <c r="T62" s="13">
        <f t="shared" si="3"/>
        <v>1</v>
      </c>
      <c r="U62" s="13" t="str">
        <f t="shared" si="3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T62" s="10">
        <v>201906</v>
      </c>
      <c r="AU62" s="13">
        <f t="shared" si="29"/>
        <v>2.645614554986</v>
      </c>
      <c r="AV62" s="13">
        <f t="shared" si="30"/>
        <v>1.12051710580107</v>
      </c>
      <c r="AW62" s="13">
        <f t="shared" si="31"/>
        <v>1.09989026776815</v>
      </c>
      <c r="AX62" s="13">
        <f t="shared" si="32"/>
        <v>1.08553628224998</v>
      </c>
      <c r="AY62" s="13">
        <f t="shared" si="4"/>
        <v>1.03051301054412</v>
      </c>
      <c r="AZ62" s="13">
        <f t="shared" si="5"/>
        <v>1.0262843860173</v>
      </c>
      <c r="BA62" s="13">
        <f t="shared" si="6"/>
        <v>1.00073909098066</v>
      </c>
      <c r="BB62" s="13">
        <f t="shared" si="7"/>
        <v>1.01553785750884</v>
      </c>
      <c r="BC62" s="13">
        <f t="shared" si="8"/>
        <v>1.01631436498186</v>
      </c>
      <c r="BD62" s="13">
        <f t="shared" si="9"/>
        <v>1</v>
      </c>
      <c r="BE62" s="13">
        <f t="shared" si="10"/>
        <v>1</v>
      </c>
      <c r="BF62" s="13">
        <f t="shared" si="11"/>
        <v>1</v>
      </c>
      <c r="BG62" s="13">
        <f t="shared" si="12"/>
        <v>1</v>
      </c>
      <c r="BH62" s="13">
        <f t="shared" si="13"/>
        <v>1.00017752946181</v>
      </c>
      <c r="BI62" s="13">
        <f t="shared" si="14"/>
        <v>1</v>
      </c>
      <c r="BJ62" s="13">
        <f t="shared" si="15"/>
        <v>1.01716747433968</v>
      </c>
      <c r="BK62" s="13">
        <f t="shared" si="16"/>
        <v>1</v>
      </c>
      <c r="BL62" s="13">
        <f t="shared" si="17"/>
        <v>1</v>
      </c>
      <c r="BM62" s="13" t="str">
        <f t="shared" si="18"/>
        <v/>
      </c>
      <c r="BN62" s="13" t="s">
        <v>25</v>
      </c>
      <c r="BO62" s="13" t="s">
        <v>25</v>
      </c>
      <c r="BP62" s="13" t="s">
        <v>25</v>
      </c>
      <c r="BQ62" s="13" t="s">
        <v>25</v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L62" s="10">
        <v>201906</v>
      </c>
      <c r="CM62" s="13" t="str">
        <f t="shared" si="33"/>
        <v/>
      </c>
      <c r="CN62" s="13" t="str">
        <f t="shared" si="33"/>
        <v/>
      </c>
      <c r="CO62" s="13" t="str">
        <f t="shared" si="33"/>
        <v/>
      </c>
      <c r="CP62" s="13" t="str">
        <f t="shared" si="33"/>
        <v/>
      </c>
      <c r="CQ62" s="13" t="str">
        <f t="shared" si="27"/>
        <v/>
      </c>
      <c r="CR62" s="13" t="str">
        <f t="shared" si="27"/>
        <v/>
      </c>
      <c r="CS62" s="13" t="str">
        <f t="shared" si="27"/>
        <v/>
      </c>
      <c r="CT62" s="13" t="str">
        <f t="shared" si="27"/>
        <v/>
      </c>
      <c r="CU62" s="13" t="str">
        <f t="shared" si="27"/>
        <v/>
      </c>
      <c r="CV62" s="13" t="str">
        <f t="shared" si="27"/>
        <v/>
      </c>
      <c r="CW62" s="13" t="str">
        <f t="shared" si="27"/>
        <v/>
      </c>
      <c r="CX62" s="13" t="str">
        <f t="shared" si="27"/>
        <v/>
      </c>
      <c r="CY62" s="13" t="str">
        <f t="shared" si="27"/>
        <v/>
      </c>
      <c r="CZ62" s="13" t="str">
        <f t="shared" si="27"/>
        <v/>
      </c>
      <c r="DA62" s="13" t="str">
        <f t="shared" si="27"/>
        <v/>
      </c>
      <c r="DB62" s="13" t="str">
        <f t="shared" si="27"/>
        <v/>
      </c>
      <c r="DC62" s="13" t="str">
        <f t="shared" si="27"/>
        <v/>
      </c>
      <c r="DD62" s="13" t="str">
        <f t="shared" si="27"/>
        <v/>
      </c>
      <c r="DE62" s="13" t="str">
        <f t="shared" si="27"/>
        <v/>
      </c>
      <c r="DF62" s="13" t="s">
        <v>25</v>
      </c>
      <c r="DG62" s="13" t="s">
        <v>25</v>
      </c>
      <c r="DH62" s="13" t="s">
        <v>25</v>
      </c>
      <c r="DI62" s="13" t="s">
        <v>25</v>
      </c>
      <c r="DJ62" s="13" t="s">
        <v>25</v>
      </c>
      <c r="DK62" s="13" t="s">
        <v>25</v>
      </c>
      <c r="DL62" s="13" t="s">
        <v>25</v>
      </c>
      <c r="DM62" s="13" t="s">
        <v>25</v>
      </c>
      <c r="DN62" s="13" t="s">
        <v>25</v>
      </c>
      <c r="DO62" s="13" t="s">
        <v>25</v>
      </c>
      <c r="DP62" s="13" t="s">
        <v>25</v>
      </c>
      <c r="DQ62" s="13" t="s">
        <v>25</v>
      </c>
      <c r="DR62" s="13" t="s">
        <v>25</v>
      </c>
      <c r="DS62" s="13" t="s">
        <v>25</v>
      </c>
      <c r="DT62" s="13" t="s">
        <v>25</v>
      </c>
      <c r="DU62" s="13" t="s">
        <v>25</v>
      </c>
    </row>
    <row r="63" ht="15" customHeight="1" outlineLevel="1" spans="2:125">
      <c r="B63" s="10">
        <v>201909</v>
      </c>
      <c r="C63" s="13">
        <f t="shared" si="28"/>
        <v>2.2547150156325</v>
      </c>
      <c r="D63" s="13">
        <f t="shared" si="28"/>
        <v>1.29612962808858</v>
      </c>
      <c r="E63" s="13">
        <f t="shared" si="28"/>
        <v>1.11233849797614</v>
      </c>
      <c r="F63" s="13">
        <f t="shared" si="28"/>
        <v>1.0475224934059</v>
      </c>
      <c r="G63" s="13">
        <f t="shared" si="3"/>
        <v>1.01378477371876</v>
      </c>
      <c r="H63" s="13">
        <f t="shared" si="3"/>
        <v>1.02528920281564</v>
      </c>
      <c r="I63" s="13">
        <f t="shared" si="3"/>
        <v>1.00162351010656</v>
      </c>
      <c r="J63" s="13">
        <f t="shared" si="3"/>
        <v>1.00127830799064</v>
      </c>
      <c r="K63" s="13">
        <f t="shared" si="3"/>
        <v>1.01573722137092</v>
      </c>
      <c r="L63" s="13">
        <f t="shared" si="3"/>
        <v>1</v>
      </c>
      <c r="M63" s="13">
        <f t="shared" si="3"/>
        <v>1.00110556485614</v>
      </c>
      <c r="N63" s="13">
        <f t="shared" si="3"/>
        <v>1</v>
      </c>
      <c r="O63" s="13">
        <f t="shared" si="3"/>
        <v>1</v>
      </c>
      <c r="P63" s="13">
        <f t="shared" si="3"/>
        <v>1</v>
      </c>
      <c r="Q63" s="13">
        <f t="shared" si="3"/>
        <v>1</v>
      </c>
      <c r="R63" s="13">
        <f t="shared" si="3"/>
        <v>1</v>
      </c>
      <c r="S63" s="13">
        <f t="shared" si="3"/>
        <v>0.998914082046208</v>
      </c>
      <c r="T63" s="13" t="str">
        <f t="shared" si="3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T63" s="10">
        <v>201909</v>
      </c>
      <c r="AU63" s="13">
        <f t="shared" si="29"/>
        <v>2.3520738414594</v>
      </c>
      <c r="AV63" s="13">
        <f t="shared" si="30"/>
        <v>1.31285002297724</v>
      </c>
      <c r="AW63" s="13">
        <f t="shared" si="31"/>
        <v>1.11258754642281</v>
      </c>
      <c r="AX63" s="13">
        <f t="shared" si="32"/>
        <v>1.03427983607927</v>
      </c>
      <c r="AY63" s="13">
        <f t="shared" si="4"/>
        <v>1.01548704222398</v>
      </c>
      <c r="AZ63" s="13">
        <f t="shared" si="5"/>
        <v>1.0277978978064</v>
      </c>
      <c r="BA63" s="13">
        <f t="shared" si="6"/>
        <v>1.00181649360969</v>
      </c>
      <c r="BB63" s="13">
        <f t="shared" si="7"/>
        <v>1.00142998247087</v>
      </c>
      <c r="BC63" s="13">
        <f t="shared" si="8"/>
        <v>1.00880091202556</v>
      </c>
      <c r="BD63" s="13">
        <f t="shared" si="9"/>
        <v>1</v>
      </c>
      <c r="BE63" s="13">
        <f t="shared" si="10"/>
        <v>1.00124505791574</v>
      </c>
      <c r="BF63" s="13">
        <f t="shared" si="11"/>
        <v>1</v>
      </c>
      <c r="BG63" s="13">
        <f t="shared" si="12"/>
        <v>1</v>
      </c>
      <c r="BH63" s="13">
        <f t="shared" si="13"/>
        <v>1</v>
      </c>
      <c r="BI63" s="13">
        <f t="shared" si="14"/>
        <v>1</v>
      </c>
      <c r="BJ63" s="13">
        <f t="shared" si="15"/>
        <v>1</v>
      </c>
      <c r="BK63" s="13">
        <f t="shared" si="16"/>
        <v>0.998777238284732</v>
      </c>
      <c r="BL63" s="13" t="str">
        <f t="shared" si="17"/>
        <v/>
      </c>
      <c r="BM63" s="13" t="s">
        <v>25</v>
      </c>
      <c r="BN63" s="13" t="s">
        <v>25</v>
      </c>
      <c r="BO63" s="13" t="s">
        <v>25</v>
      </c>
      <c r="BP63" s="13" t="s">
        <v>25</v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L63" s="10">
        <v>201909</v>
      </c>
      <c r="CM63" s="13" t="str">
        <f t="shared" si="33"/>
        <v/>
      </c>
      <c r="CN63" s="13" t="str">
        <f t="shared" si="33"/>
        <v/>
      </c>
      <c r="CO63" s="13" t="str">
        <f t="shared" si="33"/>
        <v/>
      </c>
      <c r="CP63" s="13" t="str">
        <f t="shared" si="33"/>
        <v/>
      </c>
      <c r="CQ63" s="13" t="str">
        <f t="shared" si="27"/>
        <v/>
      </c>
      <c r="CR63" s="13" t="str">
        <f t="shared" si="27"/>
        <v/>
      </c>
      <c r="CS63" s="13" t="str">
        <f t="shared" si="27"/>
        <v/>
      </c>
      <c r="CT63" s="13" t="str">
        <f t="shared" si="27"/>
        <v/>
      </c>
      <c r="CU63" s="13" t="str">
        <f t="shared" si="27"/>
        <v/>
      </c>
      <c r="CV63" s="13" t="str">
        <f t="shared" si="27"/>
        <v/>
      </c>
      <c r="CW63" s="13" t="str">
        <f t="shared" si="27"/>
        <v/>
      </c>
      <c r="CX63" s="13" t="str">
        <f t="shared" si="27"/>
        <v/>
      </c>
      <c r="CY63" s="13" t="str">
        <f t="shared" si="27"/>
        <v/>
      </c>
      <c r="CZ63" s="13" t="str">
        <f t="shared" si="27"/>
        <v/>
      </c>
      <c r="DA63" s="13" t="str">
        <f t="shared" si="27"/>
        <v/>
      </c>
      <c r="DB63" s="13" t="str">
        <f t="shared" si="27"/>
        <v/>
      </c>
      <c r="DC63" s="13" t="str">
        <f t="shared" si="27"/>
        <v/>
      </c>
      <c r="DD63" s="13" t="str">
        <f t="shared" si="27"/>
        <v/>
      </c>
      <c r="DE63" s="13" t="s">
        <v>25</v>
      </c>
      <c r="DF63" s="13" t="s">
        <v>25</v>
      </c>
      <c r="DG63" s="13" t="s">
        <v>25</v>
      </c>
      <c r="DH63" s="13" t="s">
        <v>25</v>
      </c>
      <c r="DI63" s="13" t="s">
        <v>25</v>
      </c>
      <c r="DJ63" s="13" t="s">
        <v>25</v>
      </c>
      <c r="DK63" s="13" t="s">
        <v>25</v>
      </c>
      <c r="DL63" s="13" t="s">
        <v>25</v>
      </c>
      <c r="DM63" s="13" t="s">
        <v>25</v>
      </c>
      <c r="DN63" s="13" t="s">
        <v>25</v>
      </c>
      <c r="DO63" s="13" t="s">
        <v>25</v>
      </c>
      <c r="DP63" s="13" t="s">
        <v>25</v>
      </c>
      <c r="DQ63" s="13" t="s">
        <v>25</v>
      </c>
      <c r="DR63" s="13" t="s">
        <v>25</v>
      </c>
      <c r="DS63" s="13" t="s">
        <v>25</v>
      </c>
      <c r="DT63" s="13" t="s">
        <v>25</v>
      </c>
      <c r="DU63" s="13" t="s">
        <v>25</v>
      </c>
    </row>
    <row r="64" ht="15" customHeight="1" outlineLevel="1" spans="2:125">
      <c r="B64" s="10">
        <v>201912</v>
      </c>
      <c r="C64" s="13">
        <f t="shared" si="28"/>
        <v>2.40066579265568</v>
      </c>
      <c r="D64" s="13">
        <f t="shared" si="28"/>
        <v>1.1168886627792</v>
      </c>
      <c r="E64" s="13">
        <f t="shared" si="28"/>
        <v>1.08766780546153</v>
      </c>
      <c r="F64" s="13">
        <f t="shared" si="28"/>
        <v>1.02184563554622</v>
      </c>
      <c r="G64" s="13">
        <f t="shared" si="3"/>
        <v>1.03308360506404</v>
      </c>
      <c r="H64" s="13">
        <f t="shared" si="3"/>
        <v>1.02272867383099</v>
      </c>
      <c r="I64" s="13">
        <f t="shared" si="3"/>
        <v>1.07920912029818</v>
      </c>
      <c r="J64" s="13">
        <f t="shared" si="3"/>
        <v>1.01960656752385</v>
      </c>
      <c r="K64" s="13">
        <f t="shared" si="3"/>
        <v>1.00537202074534</v>
      </c>
      <c r="L64" s="13">
        <f t="shared" si="3"/>
        <v>1</v>
      </c>
      <c r="M64" s="13">
        <f t="shared" si="3"/>
        <v>1</v>
      </c>
      <c r="N64" s="13">
        <f t="shared" si="3"/>
        <v>1.00089508919876</v>
      </c>
      <c r="O64" s="13">
        <f t="shared" si="3"/>
        <v>1</v>
      </c>
      <c r="P64" s="13">
        <f t="shared" si="3"/>
        <v>1</v>
      </c>
      <c r="Q64" s="13">
        <f t="shared" si="3"/>
        <v>1</v>
      </c>
      <c r="R64" s="13">
        <f t="shared" si="3"/>
        <v>0.999110243688078</v>
      </c>
      <c r="S64" s="13" t="str">
        <f t="shared" si="3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T64" s="10">
        <v>201912</v>
      </c>
      <c r="AU64" s="13">
        <f t="shared" si="29"/>
        <v>2.45856194708533</v>
      </c>
      <c r="AV64" s="13">
        <f t="shared" si="30"/>
        <v>1.13682583225923</v>
      </c>
      <c r="AW64" s="13">
        <f t="shared" si="31"/>
        <v>1.09423027268721</v>
      </c>
      <c r="AX64" s="13">
        <f t="shared" si="32"/>
        <v>1.0192364095455</v>
      </c>
      <c r="AY64" s="13">
        <f t="shared" si="4"/>
        <v>1.02435186211499</v>
      </c>
      <c r="AZ64" s="13">
        <f t="shared" si="5"/>
        <v>1.01948072061508</v>
      </c>
      <c r="BA64" s="13">
        <f t="shared" si="6"/>
        <v>1.08811772750323</v>
      </c>
      <c r="BB64" s="13">
        <f t="shared" si="7"/>
        <v>1.01127173508311</v>
      </c>
      <c r="BC64" s="13">
        <f t="shared" si="8"/>
        <v>1.00299102625126</v>
      </c>
      <c r="BD64" s="13">
        <f t="shared" si="9"/>
        <v>1</v>
      </c>
      <c r="BE64" s="13">
        <f t="shared" si="10"/>
        <v>1</v>
      </c>
      <c r="BF64" s="13">
        <f t="shared" si="11"/>
        <v>1.00049955058459</v>
      </c>
      <c r="BG64" s="13">
        <f t="shared" si="12"/>
        <v>1</v>
      </c>
      <c r="BH64" s="13">
        <f t="shared" si="13"/>
        <v>1</v>
      </c>
      <c r="BI64" s="13">
        <f t="shared" si="14"/>
        <v>1</v>
      </c>
      <c r="BJ64" s="13">
        <f t="shared" si="15"/>
        <v>0.999006460759156</v>
      </c>
      <c r="BK64" s="13" t="str">
        <f t="shared" si="16"/>
        <v/>
      </c>
      <c r="BL64" s="13" t="s">
        <v>25</v>
      </c>
      <c r="BM64" s="13" t="s">
        <v>25</v>
      </c>
      <c r="BN64" s="13" t="s">
        <v>25</v>
      </c>
      <c r="BO64" s="13" t="s">
        <v>25</v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L64" s="10">
        <v>201912</v>
      </c>
      <c r="CM64" s="13" t="str">
        <f t="shared" si="33"/>
        <v/>
      </c>
      <c r="CN64" s="13" t="str">
        <f t="shared" si="33"/>
        <v/>
      </c>
      <c r="CO64" s="13" t="str">
        <f t="shared" si="33"/>
        <v/>
      </c>
      <c r="CP64" s="13" t="str">
        <f t="shared" si="33"/>
        <v/>
      </c>
      <c r="CQ64" s="13" t="str">
        <f t="shared" si="27"/>
        <v/>
      </c>
      <c r="CR64" s="13" t="str">
        <f t="shared" si="27"/>
        <v/>
      </c>
      <c r="CS64" s="13" t="str">
        <f t="shared" si="27"/>
        <v/>
      </c>
      <c r="CT64" s="13" t="str">
        <f t="shared" si="27"/>
        <v/>
      </c>
      <c r="CU64" s="13" t="str">
        <f t="shared" si="27"/>
        <v/>
      </c>
      <c r="CV64" s="13" t="str">
        <f t="shared" si="27"/>
        <v/>
      </c>
      <c r="CW64" s="13" t="str">
        <f t="shared" si="27"/>
        <v/>
      </c>
      <c r="CX64" s="13" t="str">
        <f t="shared" si="27"/>
        <v/>
      </c>
      <c r="CY64" s="13" t="str">
        <f t="shared" si="27"/>
        <v/>
      </c>
      <c r="CZ64" s="13" t="str">
        <f t="shared" si="27"/>
        <v/>
      </c>
      <c r="DA64" s="13" t="str">
        <f t="shared" si="27"/>
        <v/>
      </c>
      <c r="DB64" s="13" t="str">
        <f t="shared" si="27"/>
        <v/>
      </c>
      <c r="DC64" s="13" t="str">
        <f t="shared" si="27"/>
        <v/>
      </c>
      <c r="DD64" s="13" t="s">
        <v>25</v>
      </c>
      <c r="DE64" s="13" t="s">
        <v>25</v>
      </c>
      <c r="DF64" s="13" t="s">
        <v>25</v>
      </c>
      <c r="DG64" s="13" t="s">
        <v>25</v>
      </c>
      <c r="DH64" s="13" t="s">
        <v>25</v>
      </c>
      <c r="DI64" s="13" t="s">
        <v>25</v>
      </c>
      <c r="DJ64" s="13" t="s">
        <v>25</v>
      </c>
      <c r="DK64" s="13" t="s">
        <v>25</v>
      </c>
      <c r="DL64" s="13" t="s">
        <v>25</v>
      </c>
      <c r="DM64" s="13" t="s">
        <v>25</v>
      </c>
      <c r="DN64" s="13" t="s">
        <v>25</v>
      </c>
      <c r="DO64" s="13" t="s">
        <v>25</v>
      </c>
      <c r="DP64" s="13" t="s">
        <v>25</v>
      </c>
      <c r="DQ64" s="13" t="s">
        <v>25</v>
      </c>
      <c r="DR64" s="13" t="s">
        <v>25</v>
      </c>
      <c r="DS64" s="13" t="s">
        <v>25</v>
      </c>
      <c r="DT64" s="13" t="s">
        <v>25</v>
      </c>
      <c r="DU64" s="13" t="s">
        <v>25</v>
      </c>
    </row>
    <row r="65" ht="15" customHeight="1" outlineLevel="1" spans="2:125">
      <c r="B65" s="10">
        <v>202003</v>
      </c>
      <c r="C65" s="13">
        <f t="shared" si="28"/>
        <v>2.51042848035291</v>
      </c>
      <c r="D65" s="13">
        <f t="shared" si="28"/>
        <v>1.20364846740053</v>
      </c>
      <c r="E65" s="13">
        <f t="shared" si="28"/>
        <v>1.09781790384319</v>
      </c>
      <c r="F65" s="13">
        <f t="shared" si="28"/>
        <v>1.01383565374985</v>
      </c>
      <c r="G65" s="13">
        <f t="shared" si="3"/>
        <v>1.00785135824545</v>
      </c>
      <c r="H65" s="13">
        <f t="shared" si="3"/>
        <v>1.04600870628208</v>
      </c>
      <c r="I65" s="13">
        <f t="shared" si="3"/>
        <v>1.0018150079807</v>
      </c>
      <c r="J65" s="13">
        <f t="shared" si="3"/>
        <v>1.0092829677202</v>
      </c>
      <c r="K65" s="13">
        <f t="shared" si="3"/>
        <v>1</v>
      </c>
      <c r="L65" s="13">
        <f t="shared" si="3"/>
        <v>1</v>
      </c>
      <c r="M65" s="13">
        <f t="shared" si="3"/>
        <v>1.02724772215074</v>
      </c>
      <c r="N65" s="13">
        <f t="shared" si="3"/>
        <v>1</v>
      </c>
      <c r="O65" s="13">
        <f t="shared" si="3"/>
        <v>1</v>
      </c>
      <c r="P65" s="13">
        <f t="shared" si="3"/>
        <v>1</v>
      </c>
      <c r="Q65" s="13">
        <f t="shared" si="3"/>
        <v>0.999204756911277</v>
      </c>
      <c r="R65" s="13" t="str">
        <f t="shared" si="3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T65" s="10">
        <v>202003</v>
      </c>
      <c r="AU65" s="13">
        <f t="shared" si="29"/>
        <v>2.25116967225841</v>
      </c>
      <c r="AV65" s="13">
        <f t="shared" si="30"/>
        <v>1.23704229527066</v>
      </c>
      <c r="AW65" s="13">
        <f t="shared" si="31"/>
        <v>1.10640416721372</v>
      </c>
      <c r="AX65" s="13">
        <f t="shared" si="32"/>
        <v>1.0352278093616</v>
      </c>
      <c r="AY65" s="13">
        <f t="shared" si="4"/>
        <v>1.00834925345618</v>
      </c>
      <c r="AZ65" s="13">
        <f t="shared" si="5"/>
        <v>1.04044223773433</v>
      </c>
      <c r="BA65" s="13">
        <f t="shared" si="6"/>
        <v>1.00216286559519</v>
      </c>
      <c r="BB65" s="13">
        <f t="shared" si="7"/>
        <v>1.00917684118922</v>
      </c>
      <c r="BC65" s="13">
        <f t="shared" si="8"/>
        <v>1</v>
      </c>
      <c r="BD65" s="13">
        <f t="shared" si="9"/>
        <v>1</v>
      </c>
      <c r="BE65" s="13">
        <f t="shared" si="10"/>
        <v>1.01623103056742</v>
      </c>
      <c r="BF65" s="13">
        <f t="shared" si="11"/>
        <v>1</v>
      </c>
      <c r="BG65" s="13">
        <f t="shared" si="12"/>
        <v>1</v>
      </c>
      <c r="BH65" s="13">
        <f t="shared" si="13"/>
        <v>1</v>
      </c>
      <c r="BI65" s="13">
        <f t="shared" si="14"/>
        <v>0.999042302116455</v>
      </c>
      <c r="BJ65" s="13" t="str">
        <f t="shared" si="15"/>
        <v/>
      </c>
      <c r="BK65" s="13" t="s">
        <v>25</v>
      </c>
      <c r="BL65" s="13" t="s">
        <v>25</v>
      </c>
      <c r="BM65" s="13" t="s">
        <v>25</v>
      </c>
      <c r="BN65" s="13" t="s">
        <v>25</v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L65" s="10">
        <v>202003</v>
      </c>
      <c r="CM65" s="13" t="str">
        <f t="shared" si="33"/>
        <v/>
      </c>
      <c r="CN65" s="13" t="str">
        <f t="shared" si="33"/>
        <v/>
      </c>
      <c r="CO65" s="13" t="str">
        <f t="shared" si="33"/>
        <v/>
      </c>
      <c r="CP65" s="13" t="str">
        <f t="shared" si="33"/>
        <v/>
      </c>
      <c r="CQ65" s="13" t="str">
        <f t="shared" si="27"/>
        <v/>
      </c>
      <c r="CR65" s="13" t="str">
        <f t="shared" si="27"/>
        <v/>
      </c>
      <c r="CS65" s="13" t="str">
        <f t="shared" si="27"/>
        <v/>
      </c>
      <c r="CT65" s="13" t="str">
        <f t="shared" si="27"/>
        <v/>
      </c>
      <c r="CU65" s="13" t="str">
        <f t="shared" si="27"/>
        <v/>
      </c>
      <c r="CV65" s="13" t="str">
        <f t="shared" si="27"/>
        <v/>
      </c>
      <c r="CW65" s="13" t="str">
        <f t="shared" si="27"/>
        <v/>
      </c>
      <c r="CX65" s="13" t="str">
        <f t="shared" si="27"/>
        <v/>
      </c>
      <c r="CY65" s="13" t="str">
        <f t="shared" si="27"/>
        <v/>
      </c>
      <c r="CZ65" s="13" t="str">
        <f t="shared" si="27"/>
        <v/>
      </c>
      <c r="DA65" s="13" t="str">
        <f t="shared" si="27"/>
        <v/>
      </c>
      <c r="DB65" s="13" t="str">
        <f t="shared" si="27"/>
        <v/>
      </c>
      <c r="DC65" s="13" t="s">
        <v>25</v>
      </c>
      <c r="DD65" s="13" t="s">
        <v>25</v>
      </c>
      <c r="DE65" s="13" t="s">
        <v>25</v>
      </c>
      <c r="DF65" s="13" t="s">
        <v>25</v>
      </c>
      <c r="DG65" s="13" t="s">
        <v>25</v>
      </c>
      <c r="DH65" s="13" t="s">
        <v>25</v>
      </c>
      <c r="DI65" s="13" t="s">
        <v>25</v>
      </c>
      <c r="DJ65" s="13" t="s">
        <v>25</v>
      </c>
      <c r="DK65" s="13" t="s">
        <v>25</v>
      </c>
      <c r="DL65" s="13" t="s">
        <v>25</v>
      </c>
      <c r="DM65" s="13" t="s">
        <v>25</v>
      </c>
      <c r="DN65" s="13" t="s">
        <v>25</v>
      </c>
      <c r="DO65" s="13" t="s">
        <v>25</v>
      </c>
      <c r="DP65" s="13" t="s">
        <v>25</v>
      </c>
      <c r="DQ65" s="13" t="s">
        <v>25</v>
      </c>
      <c r="DR65" s="13" t="s">
        <v>25</v>
      </c>
      <c r="DS65" s="13" t="s">
        <v>25</v>
      </c>
      <c r="DT65" s="13" t="s">
        <v>25</v>
      </c>
      <c r="DU65" s="13" t="s">
        <v>25</v>
      </c>
    </row>
    <row r="66" ht="15" customHeight="1" outlineLevel="1" spans="2:125">
      <c r="B66" s="10">
        <v>202006</v>
      </c>
      <c r="C66" s="13">
        <f t="shared" si="28"/>
        <v>2.51078947523804</v>
      </c>
      <c r="D66" s="13">
        <f t="shared" si="28"/>
        <v>1.18279822860371</v>
      </c>
      <c r="E66" s="13">
        <f t="shared" si="28"/>
        <v>1.19692277450602</v>
      </c>
      <c r="F66" s="13">
        <f t="shared" si="28"/>
        <v>1.02181007386792</v>
      </c>
      <c r="G66" s="13">
        <f t="shared" si="3"/>
        <v>1.05106819901519</v>
      </c>
      <c r="H66" s="13">
        <f t="shared" si="3"/>
        <v>1.0266042957056</v>
      </c>
      <c r="I66" s="13">
        <f t="shared" si="3"/>
        <v>1.11690574432199</v>
      </c>
      <c r="J66" s="13">
        <f t="shared" si="3"/>
        <v>1.00509979642454</v>
      </c>
      <c r="K66" s="13">
        <f t="shared" si="3"/>
        <v>1</v>
      </c>
      <c r="L66" s="13">
        <f t="shared" si="3"/>
        <v>1.00018547462557</v>
      </c>
      <c r="M66" s="13">
        <f t="shared" si="3"/>
        <v>1</v>
      </c>
      <c r="N66" s="13">
        <f t="shared" si="3"/>
        <v>1.00031752032678</v>
      </c>
      <c r="O66" s="13">
        <f t="shared" si="3"/>
        <v>1</v>
      </c>
      <c r="P66" s="13">
        <f t="shared" si="3"/>
        <v>1.00021107546127</v>
      </c>
      <c r="Q66" s="13" t="str">
        <f t="shared" si="3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T66" s="10">
        <v>202006</v>
      </c>
      <c r="AU66" s="13">
        <f t="shared" si="29"/>
        <v>2.46503112358188</v>
      </c>
      <c r="AV66" s="13">
        <f t="shared" si="30"/>
        <v>1.21932633370868</v>
      </c>
      <c r="AW66" s="13">
        <f t="shared" si="31"/>
        <v>1.16801935839867</v>
      </c>
      <c r="AX66" s="13">
        <f t="shared" si="32"/>
        <v>1.02157406856155</v>
      </c>
      <c r="AY66" s="13">
        <f t="shared" si="4"/>
        <v>1.03570834386337</v>
      </c>
      <c r="AZ66" s="13">
        <f t="shared" si="5"/>
        <v>1.0181688739909</v>
      </c>
      <c r="BA66" s="13">
        <f t="shared" si="6"/>
        <v>1.10600516047343</v>
      </c>
      <c r="BB66" s="13">
        <f t="shared" si="7"/>
        <v>1.00705610017359</v>
      </c>
      <c r="BC66" s="13">
        <f t="shared" si="8"/>
        <v>1</v>
      </c>
      <c r="BD66" s="13">
        <f t="shared" si="9"/>
        <v>1.00012806423684</v>
      </c>
      <c r="BE66" s="13">
        <f t="shared" si="10"/>
        <v>1</v>
      </c>
      <c r="BF66" s="13">
        <f t="shared" si="11"/>
        <v>1.00021925061641</v>
      </c>
      <c r="BG66" s="13">
        <f t="shared" si="12"/>
        <v>1</v>
      </c>
      <c r="BH66" s="13">
        <f t="shared" si="13"/>
        <v>1.00029152295721</v>
      </c>
      <c r="BI66" s="13" t="str">
        <f t="shared" si="14"/>
        <v/>
      </c>
      <c r="BJ66" s="13" t="s">
        <v>25</v>
      </c>
      <c r="BK66" s="13" t="s">
        <v>25</v>
      </c>
      <c r="BL66" s="13" t="s">
        <v>25</v>
      </c>
      <c r="BM66" s="13" t="s">
        <v>25</v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L66" s="10">
        <v>202006</v>
      </c>
      <c r="CM66" s="13" t="str">
        <f t="shared" si="33"/>
        <v/>
      </c>
      <c r="CN66" s="13" t="str">
        <f t="shared" si="33"/>
        <v/>
      </c>
      <c r="CO66" s="13" t="str">
        <f t="shared" si="33"/>
        <v/>
      </c>
      <c r="CP66" s="13" t="str">
        <f t="shared" si="33"/>
        <v/>
      </c>
      <c r="CQ66" s="13" t="str">
        <f t="shared" si="27"/>
        <v/>
      </c>
      <c r="CR66" s="13" t="str">
        <f t="shared" si="27"/>
        <v/>
      </c>
      <c r="CS66" s="13" t="str">
        <f t="shared" si="27"/>
        <v/>
      </c>
      <c r="CT66" s="13" t="str">
        <f t="shared" si="27"/>
        <v/>
      </c>
      <c r="CU66" s="13" t="str">
        <f t="shared" si="27"/>
        <v/>
      </c>
      <c r="CV66" s="13" t="str">
        <f t="shared" si="27"/>
        <v/>
      </c>
      <c r="CW66" s="13" t="str">
        <f t="shared" si="27"/>
        <v/>
      </c>
      <c r="CX66" s="13" t="str">
        <f t="shared" si="27"/>
        <v/>
      </c>
      <c r="CY66" s="13" t="str">
        <f t="shared" si="27"/>
        <v/>
      </c>
      <c r="CZ66" s="13" t="str">
        <f t="shared" si="27"/>
        <v/>
      </c>
      <c r="DA66" s="13" t="str">
        <f t="shared" si="27"/>
        <v/>
      </c>
      <c r="DB66" s="13" t="s">
        <v>25</v>
      </c>
      <c r="DC66" s="13" t="s">
        <v>25</v>
      </c>
      <c r="DD66" s="13" t="s">
        <v>25</v>
      </c>
      <c r="DE66" s="13" t="s">
        <v>25</v>
      </c>
      <c r="DF66" s="13" t="s">
        <v>25</v>
      </c>
      <c r="DG66" s="13" t="s">
        <v>25</v>
      </c>
      <c r="DH66" s="13" t="s">
        <v>25</v>
      </c>
      <c r="DI66" s="13" t="s">
        <v>25</v>
      </c>
      <c r="DJ66" s="13" t="s">
        <v>25</v>
      </c>
      <c r="DK66" s="13" t="s">
        <v>25</v>
      </c>
      <c r="DL66" s="13" t="s">
        <v>25</v>
      </c>
      <c r="DM66" s="13" t="s">
        <v>25</v>
      </c>
      <c r="DN66" s="13" t="s">
        <v>25</v>
      </c>
      <c r="DO66" s="13" t="s">
        <v>25</v>
      </c>
      <c r="DP66" s="13" t="s">
        <v>25</v>
      </c>
      <c r="DQ66" s="13" t="s">
        <v>25</v>
      </c>
      <c r="DR66" s="13" t="s">
        <v>25</v>
      </c>
      <c r="DS66" s="13" t="s">
        <v>25</v>
      </c>
      <c r="DT66" s="13" t="s">
        <v>25</v>
      </c>
      <c r="DU66" s="13" t="s">
        <v>25</v>
      </c>
    </row>
    <row r="67" ht="15" customHeight="1" outlineLevel="1" spans="2:125">
      <c r="B67" s="10">
        <v>202009</v>
      </c>
      <c r="C67" s="13">
        <f t="shared" si="28"/>
        <v>1.96603286143369</v>
      </c>
      <c r="D67" s="13">
        <f t="shared" si="28"/>
        <v>1.22182999728261</v>
      </c>
      <c r="E67" s="13">
        <f t="shared" si="28"/>
        <v>1.06736653916353</v>
      </c>
      <c r="F67" s="13">
        <f t="shared" si="28"/>
        <v>1.04167505858253</v>
      </c>
      <c r="G67" s="13">
        <f t="shared" si="3"/>
        <v>1.07714861654702</v>
      </c>
      <c r="H67" s="13">
        <f t="shared" si="3"/>
        <v>1.00361080099714</v>
      </c>
      <c r="I67" s="13">
        <f t="shared" si="3"/>
        <v>1.02284116427916</v>
      </c>
      <c r="J67" s="13">
        <f t="shared" si="3"/>
        <v>1.0021702084041</v>
      </c>
      <c r="K67" s="13">
        <f t="shared" si="3"/>
        <v>1.00756104773867</v>
      </c>
      <c r="L67" s="13">
        <f t="shared" si="3"/>
        <v>1.04379533334519</v>
      </c>
      <c r="M67" s="13">
        <f t="shared" si="3"/>
        <v>1</v>
      </c>
      <c r="N67" s="13">
        <f t="shared" si="3"/>
        <v>1.03141442343447</v>
      </c>
      <c r="O67" s="13">
        <f t="shared" si="3"/>
        <v>1</v>
      </c>
      <c r="P67" s="13" t="str">
        <f t="shared" si="3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T67" s="10">
        <v>202009</v>
      </c>
      <c r="AU67" s="13">
        <f t="shared" si="29"/>
        <v>2.04282690511553</v>
      </c>
      <c r="AV67" s="13">
        <f t="shared" si="30"/>
        <v>1.25667364265413</v>
      </c>
      <c r="AW67" s="13">
        <f t="shared" si="31"/>
        <v>1.06183896859911</v>
      </c>
      <c r="AX67" s="13">
        <f t="shared" si="32"/>
        <v>1.03579859800706</v>
      </c>
      <c r="AY67" s="13">
        <f t="shared" si="4"/>
        <v>1.06211786025822</v>
      </c>
      <c r="AZ67" s="13">
        <f t="shared" si="5"/>
        <v>1.00456979641902</v>
      </c>
      <c r="BA67" s="13">
        <f t="shared" si="6"/>
        <v>1.03030242774875</v>
      </c>
      <c r="BB67" s="13">
        <f t="shared" si="7"/>
        <v>1.00253313389567</v>
      </c>
      <c r="BC67" s="13">
        <f t="shared" si="8"/>
        <v>1.00604708266513</v>
      </c>
      <c r="BD67" s="13">
        <f t="shared" si="9"/>
        <v>1.03359908682026</v>
      </c>
      <c r="BE67" s="13">
        <f t="shared" si="10"/>
        <v>0.995797501231106</v>
      </c>
      <c r="BF67" s="13">
        <f t="shared" si="11"/>
        <v>1.03508385832667</v>
      </c>
      <c r="BG67" s="13">
        <f t="shared" si="12"/>
        <v>1</v>
      </c>
      <c r="BH67" s="13" t="str">
        <f t="shared" si="13"/>
        <v/>
      </c>
      <c r="BI67" s="13" t="s">
        <v>25</v>
      </c>
      <c r="BJ67" s="13" t="s">
        <v>25</v>
      </c>
      <c r="BK67" s="13" t="s">
        <v>25</v>
      </c>
      <c r="BL67" s="13" t="s">
        <v>25</v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L67" s="10">
        <v>202009</v>
      </c>
      <c r="CM67" s="13" t="str">
        <f t="shared" si="33"/>
        <v/>
      </c>
      <c r="CN67" s="13" t="str">
        <f t="shared" si="33"/>
        <v/>
      </c>
      <c r="CO67" s="13" t="str">
        <f t="shared" si="33"/>
        <v/>
      </c>
      <c r="CP67" s="13" t="str">
        <f t="shared" si="33"/>
        <v/>
      </c>
      <c r="CQ67" s="13" t="str">
        <f t="shared" si="27"/>
        <v/>
      </c>
      <c r="CR67" s="13" t="str">
        <f t="shared" si="27"/>
        <v/>
      </c>
      <c r="CS67" s="13" t="str">
        <f t="shared" si="27"/>
        <v/>
      </c>
      <c r="CT67" s="13" t="str">
        <f t="shared" si="27"/>
        <v/>
      </c>
      <c r="CU67" s="13" t="str">
        <f t="shared" si="27"/>
        <v/>
      </c>
      <c r="CV67" s="13" t="str">
        <f t="shared" si="27"/>
        <v/>
      </c>
      <c r="CW67" s="13" t="str">
        <f t="shared" si="27"/>
        <v/>
      </c>
      <c r="CX67" s="13" t="str">
        <f t="shared" si="27"/>
        <v/>
      </c>
      <c r="CY67" s="13" t="str">
        <f t="shared" si="27"/>
        <v/>
      </c>
      <c r="CZ67" s="13" t="str">
        <f t="shared" si="27"/>
        <v/>
      </c>
      <c r="DA67" s="13" t="s">
        <v>25</v>
      </c>
      <c r="DB67" s="13" t="s">
        <v>25</v>
      </c>
      <c r="DC67" s="13" t="s">
        <v>25</v>
      </c>
      <c r="DD67" s="13" t="s">
        <v>25</v>
      </c>
      <c r="DE67" s="13" t="s">
        <v>25</v>
      </c>
      <c r="DF67" s="13" t="s">
        <v>25</v>
      </c>
      <c r="DG67" s="13" t="s">
        <v>25</v>
      </c>
      <c r="DH67" s="13" t="s">
        <v>25</v>
      </c>
      <c r="DI67" s="13" t="s">
        <v>25</v>
      </c>
      <c r="DJ67" s="13" t="s">
        <v>25</v>
      </c>
      <c r="DK67" s="13" t="s">
        <v>25</v>
      </c>
      <c r="DL67" s="13" t="s">
        <v>25</v>
      </c>
      <c r="DM67" s="13" t="s">
        <v>25</v>
      </c>
      <c r="DN67" s="13" t="s">
        <v>25</v>
      </c>
      <c r="DO67" s="13" t="s">
        <v>25</v>
      </c>
      <c r="DP67" s="13" t="s">
        <v>25</v>
      </c>
      <c r="DQ67" s="13" t="s">
        <v>25</v>
      </c>
      <c r="DR67" s="13" t="s">
        <v>25</v>
      </c>
      <c r="DS67" s="13" t="s">
        <v>25</v>
      </c>
      <c r="DT67" s="13" t="s">
        <v>25</v>
      </c>
      <c r="DU67" s="13" t="s">
        <v>25</v>
      </c>
    </row>
    <row r="68" ht="15" customHeight="1" outlineLevel="1" spans="2:125">
      <c r="B68" s="10">
        <v>202012</v>
      </c>
      <c r="C68" s="13">
        <f t="shared" si="28"/>
        <v>2.74618739068333</v>
      </c>
      <c r="D68" s="13">
        <f t="shared" si="28"/>
        <v>1.38060713685316</v>
      </c>
      <c r="E68" s="13">
        <f t="shared" si="28"/>
        <v>1.14923405286053</v>
      </c>
      <c r="F68" s="13">
        <f t="shared" si="28"/>
        <v>1.02053321789878</v>
      </c>
      <c r="G68" s="13">
        <f t="shared" si="3"/>
        <v>1.00649584507623</v>
      </c>
      <c r="H68" s="13">
        <f t="shared" si="3"/>
        <v>1.10031429495665</v>
      </c>
      <c r="I68" s="13">
        <f t="shared" si="3"/>
        <v>1.01280238484087</v>
      </c>
      <c r="J68" s="13">
        <f t="shared" si="3"/>
        <v>1.01566231312656</v>
      </c>
      <c r="K68" s="13">
        <f t="shared" si="3"/>
        <v>1.00669414864866</v>
      </c>
      <c r="L68" s="13">
        <f t="shared" si="3"/>
        <v>1</v>
      </c>
      <c r="M68" s="13">
        <f t="shared" si="3"/>
        <v>1</v>
      </c>
      <c r="N68" s="13">
        <f t="shared" si="3"/>
        <v>1.00495068975127</v>
      </c>
      <c r="O68" s="13" t="str">
        <f t="shared" si="3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T68" s="10">
        <v>202012</v>
      </c>
      <c r="AU68" s="13">
        <f t="shared" si="29"/>
        <v>2.81517611277832</v>
      </c>
      <c r="AV68" s="13">
        <f t="shared" si="30"/>
        <v>1.29320211035615</v>
      </c>
      <c r="AW68" s="13">
        <f t="shared" si="31"/>
        <v>1.13040343750837</v>
      </c>
      <c r="AX68" s="13">
        <f t="shared" si="32"/>
        <v>1.01672107044253</v>
      </c>
      <c r="AY68" s="13">
        <f t="shared" si="4"/>
        <v>1.00603662215851</v>
      </c>
      <c r="AZ68" s="13">
        <f t="shared" si="5"/>
        <v>1.06339471381467</v>
      </c>
      <c r="BA68" s="13">
        <f t="shared" si="6"/>
        <v>1.0136170155527</v>
      </c>
      <c r="BB68" s="13">
        <f t="shared" si="7"/>
        <v>1.01130200512903</v>
      </c>
      <c r="BC68" s="13">
        <f t="shared" si="8"/>
        <v>1.00839649272657</v>
      </c>
      <c r="BD68" s="13">
        <f t="shared" si="9"/>
        <v>0.998581424785034</v>
      </c>
      <c r="BE68" s="13">
        <f t="shared" si="10"/>
        <v>1</v>
      </c>
      <c r="BF68" s="13">
        <f t="shared" si="11"/>
        <v>1.00318290232399</v>
      </c>
      <c r="BG68" s="13" t="str">
        <f t="shared" si="12"/>
        <v/>
      </c>
      <c r="BH68" s="13" t="s">
        <v>25</v>
      </c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L68" s="10">
        <v>202012</v>
      </c>
      <c r="CM68" s="13" t="str">
        <f t="shared" si="33"/>
        <v/>
      </c>
      <c r="CN68" s="13" t="str">
        <f t="shared" si="33"/>
        <v/>
      </c>
      <c r="CO68" s="13" t="str">
        <f t="shared" si="33"/>
        <v/>
      </c>
      <c r="CP68" s="13" t="str">
        <f t="shared" si="33"/>
        <v/>
      </c>
      <c r="CQ68" s="13" t="str">
        <f t="shared" si="27"/>
        <v/>
      </c>
      <c r="CR68" s="13" t="str">
        <f t="shared" si="27"/>
        <v/>
      </c>
      <c r="CS68" s="13" t="str">
        <f t="shared" si="27"/>
        <v/>
      </c>
      <c r="CT68" s="13" t="str">
        <f t="shared" si="27"/>
        <v/>
      </c>
      <c r="CU68" s="13" t="str">
        <f t="shared" si="27"/>
        <v/>
      </c>
      <c r="CV68" s="13" t="str">
        <f t="shared" si="27"/>
        <v/>
      </c>
      <c r="CW68" s="13" t="str">
        <f t="shared" si="27"/>
        <v/>
      </c>
      <c r="CX68" s="13" t="str">
        <f t="shared" si="27"/>
        <v/>
      </c>
      <c r="CY68" s="13" t="str">
        <f t="shared" si="27"/>
        <v/>
      </c>
      <c r="CZ68" s="13" t="s">
        <v>25</v>
      </c>
      <c r="DA68" s="13" t="s">
        <v>25</v>
      </c>
      <c r="DB68" s="13" t="s">
        <v>25</v>
      </c>
      <c r="DC68" s="13" t="s">
        <v>25</v>
      </c>
      <c r="DD68" s="13" t="s">
        <v>25</v>
      </c>
      <c r="DE68" s="13" t="s">
        <v>25</v>
      </c>
      <c r="DF68" s="13" t="s">
        <v>25</v>
      </c>
      <c r="DG68" s="13" t="s">
        <v>25</v>
      </c>
      <c r="DH68" s="13" t="s">
        <v>25</v>
      </c>
      <c r="DI68" s="13" t="s">
        <v>25</v>
      </c>
      <c r="DJ68" s="13" t="s">
        <v>25</v>
      </c>
      <c r="DK68" s="13" t="s">
        <v>25</v>
      </c>
      <c r="DL68" s="13" t="s">
        <v>25</v>
      </c>
      <c r="DM68" s="13" t="s">
        <v>25</v>
      </c>
      <c r="DN68" s="13" t="s">
        <v>25</v>
      </c>
      <c r="DO68" s="13" t="s">
        <v>25</v>
      </c>
      <c r="DP68" s="13" t="s">
        <v>25</v>
      </c>
      <c r="DQ68" s="13" t="s">
        <v>25</v>
      </c>
      <c r="DR68" s="13" t="s">
        <v>25</v>
      </c>
      <c r="DS68" s="13" t="s">
        <v>25</v>
      </c>
      <c r="DT68" s="13" t="s">
        <v>25</v>
      </c>
      <c r="DU68" s="13" t="s">
        <v>25</v>
      </c>
    </row>
    <row r="69" ht="15" customHeight="1" outlineLevel="1" spans="2:125">
      <c r="B69" s="10">
        <v>202103</v>
      </c>
      <c r="C69" s="13">
        <f t="shared" si="28"/>
        <v>2.20842027873868</v>
      </c>
      <c r="D69" s="13">
        <f t="shared" si="28"/>
        <v>1.13872707176279</v>
      </c>
      <c r="E69" s="13">
        <f t="shared" si="28"/>
        <v>1.20935227489302</v>
      </c>
      <c r="F69" s="13">
        <f t="shared" si="28"/>
        <v>1.12297993855239</v>
      </c>
      <c r="G69" s="13">
        <f t="shared" si="3"/>
        <v>1.02992717139649</v>
      </c>
      <c r="H69" s="13">
        <f t="shared" si="3"/>
        <v>1.04334190739291</v>
      </c>
      <c r="I69" s="13">
        <f t="shared" si="3"/>
        <v>1.00109789611952</v>
      </c>
      <c r="J69" s="13">
        <f t="shared" si="3"/>
        <v>1.00459334272482</v>
      </c>
      <c r="K69" s="13">
        <f t="shared" si="3"/>
        <v>1.00099752031896</v>
      </c>
      <c r="L69" s="13">
        <f t="shared" si="3"/>
        <v>1.04218920075669</v>
      </c>
      <c r="M69" s="13">
        <f t="shared" si="3"/>
        <v>0.996939010367676</v>
      </c>
      <c r="N69" s="13" t="str">
        <f t="shared" si="3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T69" s="10">
        <v>202103</v>
      </c>
      <c r="AU69" s="13">
        <f t="shared" si="29"/>
        <v>2.15354817585036</v>
      </c>
      <c r="AV69" s="13">
        <f t="shared" si="30"/>
        <v>1.12923308468661</v>
      </c>
      <c r="AW69" s="13">
        <f t="shared" si="31"/>
        <v>1.17721700991165</v>
      </c>
      <c r="AX69" s="13">
        <f t="shared" si="32"/>
        <v>1.14352318743422</v>
      </c>
      <c r="AY69" s="13">
        <f t="shared" si="4"/>
        <v>1.02589139494868</v>
      </c>
      <c r="AZ69" s="13">
        <f t="shared" si="5"/>
        <v>1.02667332358901</v>
      </c>
      <c r="BA69" s="13">
        <f t="shared" si="6"/>
        <v>1.00129037403581</v>
      </c>
      <c r="BB69" s="13">
        <f t="shared" si="7"/>
        <v>1.00539758790731</v>
      </c>
      <c r="BC69" s="13">
        <f t="shared" si="8"/>
        <v>0.998621721474429</v>
      </c>
      <c r="BD69" s="13">
        <f t="shared" si="9"/>
        <v>1.03425253162739</v>
      </c>
      <c r="BE69" s="13">
        <f t="shared" si="10"/>
        <v>0.998267424360139</v>
      </c>
      <c r="BF69" s="13" t="str">
        <f t="shared" si="11"/>
        <v/>
      </c>
      <c r="BG69" s="13" t="s">
        <v>25</v>
      </c>
      <c r="BH69" s="13" t="s">
        <v>25</v>
      </c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L69" s="10">
        <v>202103</v>
      </c>
      <c r="CM69" s="13" t="str">
        <f t="shared" si="33"/>
        <v/>
      </c>
      <c r="CN69" s="13" t="str">
        <f t="shared" si="33"/>
        <v/>
      </c>
      <c r="CO69" s="13" t="str">
        <f t="shared" si="33"/>
        <v/>
      </c>
      <c r="CP69" s="13" t="str">
        <f t="shared" si="33"/>
        <v/>
      </c>
      <c r="CQ69" s="13" t="str">
        <f t="shared" si="27"/>
        <v/>
      </c>
      <c r="CR69" s="13" t="str">
        <f t="shared" si="27"/>
        <v/>
      </c>
      <c r="CS69" s="13" t="str">
        <f t="shared" si="27"/>
        <v/>
      </c>
      <c r="CT69" s="13" t="str">
        <f t="shared" si="27"/>
        <v/>
      </c>
      <c r="CU69" s="13" t="str">
        <f t="shared" si="27"/>
        <v/>
      </c>
      <c r="CV69" s="13" t="str">
        <f t="shared" si="27"/>
        <v/>
      </c>
      <c r="CW69" s="13" t="str">
        <f t="shared" si="27"/>
        <v/>
      </c>
      <c r="CX69" s="13" t="str">
        <f t="shared" si="27"/>
        <v/>
      </c>
      <c r="CY69" s="13" t="s">
        <v>25</v>
      </c>
      <c r="CZ69" s="13" t="s">
        <v>25</v>
      </c>
      <c r="DA69" s="13" t="s">
        <v>25</v>
      </c>
      <c r="DB69" s="13" t="s">
        <v>25</v>
      </c>
      <c r="DC69" s="13" t="s">
        <v>25</v>
      </c>
      <c r="DD69" s="13" t="s">
        <v>25</v>
      </c>
      <c r="DE69" s="13" t="s">
        <v>25</v>
      </c>
      <c r="DF69" s="13" t="s">
        <v>25</v>
      </c>
      <c r="DG69" s="13" t="s">
        <v>25</v>
      </c>
      <c r="DH69" s="13" t="s">
        <v>25</v>
      </c>
      <c r="DI69" s="13" t="s">
        <v>25</v>
      </c>
      <c r="DJ69" s="13" t="s">
        <v>25</v>
      </c>
      <c r="DK69" s="13" t="s">
        <v>25</v>
      </c>
      <c r="DL69" s="13" t="s">
        <v>25</v>
      </c>
      <c r="DM69" s="13" t="s">
        <v>25</v>
      </c>
      <c r="DN69" s="13" t="s">
        <v>25</v>
      </c>
      <c r="DO69" s="13" t="s">
        <v>25</v>
      </c>
      <c r="DP69" s="13" t="s">
        <v>25</v>
      </c>
      <c r="DQ69" s="13" t="s">
        <v>25</v>
      </c>
      <c r="DR69" s="13" t="s">
        <v>25</v>
      </c>
      <c r="DS69" s="13" t="s">
        <v>25</v>
      </c>
      <c r="DT69" s="13" t="s">
        <v>25</v>
      </c>
      <c r="DU69" s="13" t="s">
        <v>25</v>
      </c>
    </row>
    <row r="70" ht="15" customHeight="1" outlineLevel="1" spans="2:125">
      <c r="B70" s="10">
        <v>202106</v>
      </c>
      <c r="C70" s="13">
        <f t="shared" si="28"/>
        <v>2.32344809355515</v>
      </c>
      <c r="D70" s="13">
        <f t="shared" si="28"/>
        <v>1.25969904075639</v>
      </c>
      <c r="E70" s="13">
        <f t="shared" si="28"/>
        <v>1.06084147765079</v>
      </c>
      <c r="F70" s="13">
        <f t="shared" si="28"/>
        <v>1.22456399403739</v>
      </c>
      <c r="G70" s="13">
        <f t="shared" si="28"/>
        <v>1.02272186626166</v>
      </c>
      <c r="H70" s="13">
        <f t="shared" si="28"/>
        <v>1.00639372643758</v>
      </c>
      <c r="I70" s="13">
        <f t="shared" si="28"/>
        <v>1.00198622513595</v>
      </c>
      <c r="J70" s="13">
        <f t="shared" si="28"/>
        <v>1.00022289235654</v>
      </c>
      <c r="K70" s="13">
        <f t="shared" si="28"/>
        <v>1.02075033633373</v>
      </c>
      <c r="L70" s="13">
        <f t="shared" si="28"/>
        <v>1.01357747904275</v>
      </c>
      <c r="M70" s="13" t="str">
        <f t="shared" si="28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T70" s="10">
        <v>202106</v>
      </c>
      <c r="AU70" s="13">
        <f t="shared" si="29"/>
        <v>2.13654311995492</v>
      </c>
      <c r="AV70" s="13">
        <f t="shared" si="30"/>
        <v>1.21889820023434</v>
      </c>
      <c r="AW70" s="13">
        <f t="shared" si="31"/>
        <v>1.07742905636769</v>
      </c>
      <c r="AX70" s="13">
        <f t="shared" si="32"/>
        <v>1.16407106005393</v>
      </c>
      <c r="AY70" s="13">
        <f t="shared" si="4"/>
        <v>1.01633073052963</v>
      </c>
      <c r="AZ70" s="13">
        <f t="shared" si="5"/>
        <v>1.00406823167421</v>
      </c>
      <c r="BA70" s="13">
        <f t="shared" si="6"/>
        <v>1.00120358407933</v>
      </c>
      <c r="BB70" s="13">
        <f t="shared" si="7"/>
        <v>1.00014139146959</v>
      </c>
      <c r="BC70" s="13">
        <f t="shared" si="8"/>
        <v>1.01316400964391</v>
      </c>
      <c r="BD70" s="13">
        <f t="shared" si="9"/>
        <v>1.00867806048553</v>
      </c>
      <c r="BE70" s="13" t="str">
        <f t="shared" si="10"/>
        <v/>
      </c>
      <c r="BF70" s="13" t="s">
        <v>25</v>
      </c>
      <c r="BG70" s="13" t="s">
        <v>25</v>
      </c>
      <c r="BH70" s="13" t="s">
        <v>25</v>
      </c>
      <c r="BI70" s="13" t="s">
        <v>25</v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L70" s="10">
        <v>202106</v>
      </c>
      <c r="CM70" s="13" t="str">
        <f t="shared" si="33"/>
        <v/>
      </c>
      <c r="CN70" s="13" t="str">
        <f t="shared" si="33"/>
        <v/>
      </c>
      <c r="CO70" s="13" t="str">
        <f t="shared" si="33"/>
        <v/>
      </c>
      <c r="CP70" s="13" t="str">
        <f t="shared" si="33"/>
        <v/>
      </c>
      <c r="CQ70" s="13" t="str">
        <f t="shared" si="33"/>
        <v/>
      </c>
      <c r="CR70" s="13" t="str">
        <f t="shared" si="33"/>
        <v/>
      </c>
      <c r="CS70" s="13" t="str">
        <f t="shared" si="33"/>
        <v/>
      </c>
      <c r="CT70" s="13" t="str">
        <f t="shared" si="33"/>
        <v/>
      </c>
      <c r="CU70" s="13" t="str">
        <f t="shared" si="33"/>
        <v/>
      </c>
      <c r="CV70" s="13" t="str">
        <f t="shared" si="33"/>
        <v/>
      </c>
      <c r="CW70" s="13" t="str">
        <f t="shared" si="33"/>
        <v/>
      </c>
      <c r="CX70" s="13" t="s">
        <v>25</v>
      </c>
      <c r="CY70" s="13" t="s">
        <v>25</v>
      </c>
      <c r="CZ70" s="13" t="s">
        <v>25</v>
      </c>
      <c r="DA70" s="13" t="s">
        <v>25</v>
      </c>
      <c r="DB70" s="13" t="s">
        <v>25</v>
      </c>
      <c r="DC70" s="13" t="s">
        <v>25</v>
      </c>
      <c r="DD70" s="13" t="s">
        <v>25</v>
      </c>
      <c r="DE70" s="13" t="s">
        <v>25</v>
      </c>
      <c r="DF70" s="13" t="s">
        <v>25</v>
      </c>
      <c r="DG70" s="13" t="s">
        <v>25</v>
      </c>
      <c r="DH70" s="13" t="s">
        <v>25</v>
      </c>
      <c r="DI70" s="13" t="s">
        <v>25</v>
      </c>
      <c r="DJ70" s="13" t="s">
        <v>25</v>
      </c>
      <c r="DK70" s="13" t="s">
        <v>25</v>
      </c>
      <c r="DL70" s="13" t="s">
        <v>25</v>
      </c>
      <c r="DM70" s="13" t="s">
        <v>25</v>
      </c>
      <c r="DN70" s="13" t="s">
        <v>25</v>
      </c>
      <c r="DO70" s="13" t="s">
        <v>25</v>
      </c>
      <c r="DP70" s="13" t="s">
        <v>25</v>
      </c>
      <c r="DQ70" s="13" t="s">
        <v>25</v>
      </c>
      <c r="DR70" s="13" t="s">
        <v>25</v>
      </c>
      <c r="DS70" s="13" t="s">
        <v>25</v>
      </c>
      <c r="DT70" s="13" t="s">
        <v>25</v>
      </c>
      <c r="DU70" s="13" t="s">
        <v>25</v>
      </c>
    </row>
    <row r="71" ht="15" customHeight="1" outlineLevel="1" spans="2:125">
      <c r="B71" s="10">
        <v>202109</v>
      </c>
      <c r="C71" s="13">
        <f t="shared" ref="C71:L80" si="34">IFERROR(IF(D32="","",D32/C32),0)</f>
        <v>1.73152852943208</v>
      </c>
      <c r="D71" s="13">
        <f t="shared" si="34"/>
        <v>1.3778876347007</v>
      </c>
      <c r="E71" s="13">
        <f t="shared" si="34"/>
        <v>1.06088830365276</v>
      </c>
      <c r="F71" s="13">
        <f t="shared" si="34"/>
        <v>1.03749532233632</v>
      </c>
      <c r="G71" s="13">
        <f t="shared" si="34"/>
        <v>1.01522229406357</v>
      </c>
      <c r="H71" s="13">
        <f t="shared" si="34"/>
        <v>1.00545323801607</v>
      </c>
      <c r="I71" s="13">
        <f t="shared" si="34"/>
        <v>1.07058998192124</v>
      </c>
      <c r="J71" s="13">
        <f t="shared" si="34"/>
        <v>1.00051373590202</v>
      </c>
      <c r="K71" s="13">
        <f t="shared" si="34"/>
        <v>1.00986284356661</v>
      </c>
      <c r="L71" s="13" t="str">
        <f t="shared" si="34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T71" s="10">
        <v>202109</v>
      </c>
      <c r="AU71" s="13">
        <f t="shared" si="29"/>
        <v>1.76674070444281</v>
      </c>
      <c r="AV71" s="13">
        <f t="shared" si="30"/>
        <v>1.36788238370935</v>
      </c>
      <c r="AW71" s="13">
        <f t="shared" si="31"/>
        <v>1.06217460351379</v>
      </c>
      <c r="AX71" s="13">
        <f t="shared" si="32"/>
        <v>1.03590959425963</v>
      </c>
      <c r="AY71" s="13">
        <f t="shared" si="4"/>
        <v>1.01369665055506</v>
      </c>
      <c r="AZ71" s="13">
        <f t="shared" si="5"/>
        <v>1.00436670791967</v>
      </c>
      <c r="BA71" s="13">
        <f t="shared" si="6"/>
        <v>1.04483066722735</v>
      </c>
      <c r="BB71" s="13">
        <f t="shared" si="7"/>
        <v>1.00064938336078</v>
      </c>
      <c r="BC71" s="13">
        <f t="shared" si="8"/>
        <v>1.00869182600454</v>
      </c>
      <c r="BD71" s="13" t="str">
        <f t="shared" si="9"/>
        <v/>
      </c>
      <c r="BE71" s="13" t="s">
        <v>25</v>
      </c>
      <c r="BF71" s="13" t="s">
        <v>25</v>
      </c>
      <c r="BG71" s="13" t="s">
        <v>25</v>
      </c>
      <c r="BH71" s="13" t="s">
        <v>25</v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L71" s="10">
        <v>202109</v>
      </c>
      <c r="CM71" s="13" t="str">
        <f t="shared" ref="CM71:CV80" si="35">IFERROR(IF(CN32="","",CN32/CM32),0)</f>
        <v/>
      </c>
      <c r="CN71" s="13" t="str">
        <f t="shared" si="35"/>
        <v/>
      </c>
      <c r="CO71" s="13" t="str">
        <f t="shared" si="35"/>
        <v/>
      </c>
      <c r="CP71" s="13" t="str">
        <f t="shared" si="35"/>
        <v/>
      </c>
      <c r="CQ71" s="13" t="str">
        <f t="shared" si="35"/>
        <v/>
      </c>
      <c r="CR71" s="13" t="str">
        <f t="shared" si="35"/>
        <v/>
      </c>
      <c r="CS71" s="13" t="str">
        <f t="shared" si="35"/>
        <v/>
      </c>
      <c r="CT71" s="13" t="str">
        <f t="shared" si="35"/>
        <v/>
      </c>
      <c r="CU71" s="13" t="str">
        <f t="shared" si="35"/>
        <v/>
      </c>
      <c r="CV71" s="13" t="str">
        <f t="shared" si="35"/>
        <v/>
      </c>
      <c r="CW71" s="13" t="s">
        <v>25</v>
      </c>
      <c r="CX71" s="13" t="s">
        <v>25</v>
      </c>
      <c r="CY71" s="13" t="s">
        <v>25</v>
      </c>
      <c r="CZ71" s="13" t="s">
        <v>25</v>
      </c>
      <c r="DA71" s="13" t="s">
        <v>25</v>
      </c>
      <c r="DB71" s="13" t="s">
        <v>25</v>
      </c>
      <c r="DC71" s="13" t="s">
        <v>25</v>
      </c>
      <c r="DD71" s="13" t="s">
        <v>25</v>
      </c>
      <c r="DE71" s="13" t="s">
        <v>25</v>
      </c>
      <c r="DF71" s="13" t="s">
        <v>25</v>
      </c>
      <c r="DG71" s="13" t="s">
        <v>25</v>
      </c>
      <c r="DH71" s="13" t="s">
        <v>25</v>
      </c>
      <c r="DI71" s="13" t="s">
        <v>25</v>
      </c>
      <c r="DJ71" s="13" t="s">
        <v>25</v>
      </c>
      <c r="DK71" s="13" t="s">
        <v>25</v>
      </c>
      <c r="DL71" s="13" t="s">
        <v>25</v>
      </c>
      <c r="DM71" s="13" t="s">
        <v>25</v>
      </c>
      <c r="DN71" s="13" t="s">
        <v>25</v>
      </c>
      <c r="DO71" s="13" t="s">
        <v>25</v>
      </c>
      <c r="DP71" s="13" t="s">
        <v>25</v>
      </c>
      <c r="DQ71" s="13" t="s">
        <v>25</v>
      </c>
      <c r="DR71" s="13" t="s">
        <v>25</v>
      </c>
      <c r="DS71" s="13" t="s">
        <v>25</v>
      </c>
      <c r="DT71" s="13" t="s">
        <v>25</v>
      </c>
      <c r="DU71" s="13" t="s">
        <v>25</v>
      </c>
    </row>
    <row r="72" ht="15" customHeight="1" outlineLevel="1" spans="2:125">
      <c r="B72" s="10">
        <v>202112</v>
      </c>
      <c r="C72" s="13">
        <f t="shared" si="34"/>
        <v>2.49580366738418</v>
      </c>
      <c r="D72" s="13">
        <f t="shared" si="34"/>
        <v>1.12054224565408</v>
      </c>
      <c r="E72" s="13">
        <f t="shared" si="34"/>
        <v>1.02735519302852</v>
      </c>
      <c r="F72" s="13">
        <f t="shared" si="34"/>
        <v>1.06270047366795</v>
      </c>
      <c r="G72" s="13">
        <f t="shared" si="34"/>
        <v>1.02046381989457</v>
      </c>
      <c r="H72" s="13">
        <f t="shared" si="34"/>
        <v>1.01275624531779</v>
      </c>
      <c r="I72" s="13">
        <f t="shared" si="34"/>
        <v>1.00256895353831</v>
      </c>
      <c r="J72" s="13">
        <f t="shared" si="34"/>
        <v>1.02315537094906</v>
      </c>
      <c r="K72" s="13" t="str">
        <f t="shared" si="34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T72" s="10">
        <v>202112</v>
      </c>
      <c r="AU72" s="13">
        <f t="shared" si="29"/>
        <v>2.40060129432151</v>
      </c>
      <c r="AV72" s="13">
        <f t="shared" si="30"/>
        <v>1.10888993477707</v>
      </c>
      <c r="AW72" s="13">
        <f t="shared" si="31"/>
        <v>1.03778721617103</v>
      </c>
      <c r="AX72" s="13">
        <f t="shared" si="32"/>
        <v>1.04394608884508</v>
      </c>
      <c r="AY72" s="13">
        <f t="shared" si="4"/>
        <v>1.01563862012438</v>
      </c>
      <c r="AZ72" s="13">
        <f t="shared" si="5"/>
        <v>1.00865519769692</v>
      </c>
      <c r="BA72" s="13">
        <f t="shared" si="6"/>
        <v>1.00294147201034</v>
      </c>
      <c r="BB72" s="13">
        <f t="shared" si="7"/>
        <v>1.03609380077265</v>
      </c>
      <c r="BC72" s="13" t="str">
        <f t="shared" si="8"/>
        <v/>
      </c>
      <c r="BD72" s="13" t="s">
        <v>25</v>
      </c>
      <c r="BE72" s="13" t="s">
        <v>25</v>
      </c>
      <c r="BF72" s="13" t="s">
        <v>25</v>
      </c>
      <c r="BG72" s="13" t="s">
        <v>25</v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L72" s="10">
        <v>202112</v>
      </c>
      <c r="CM72" s="13" t="str">
        <f t="shared" si="35"/>
        <v/>
      </c>
      <c r="CN72" s="13" t="str">
        <f t="shared" si="35"/>
        <v/>
      </c>
      <c r="CO72" s="13" t="str">
        <f t="shared" si="35"/>
        <v/>
      </c>
      <c r="CP72" s="13" t="str">
        <f t="shared" si="35"/>
        <v/>
      </c>
      <c r="CQ72" s="13" t="str">
        <f t="shared" si="35"/>
        <v/>
      </c>
      <c r="CR72" s="13" t="str">
        <f t="shared" si="35"/>
        <v/>
      </c>
      <c r="CS72" s="13" t="str">
        <f t="shared" si="35"/>
        <v/>
      </c>
      <c r="CT72" s="13" t="str">
        <f t="shared" si="35"/>
        <v/>
      </c>
      <c r="CU72" s="13" t="str">
        <f t="shared" si="35"/>
        <v/>
      </c>
      <c r="CV72" s="13" t="s">
        <v>25</v>
      </c>
      <c r="CW72" s="13" t="s">
        <v>25</v>
      </c>
      <c r="CX72" s="13" t="s">
        <v>25</v>
      </c>
      <c r="CY72" s="13" t="s">
        <v>25</v>
      </c>
      <c r="CZ72" s="13" t="s">
        <v>25</v>
      </c>
      <c r="DA72" s="13" t="s">
        <v>25</v>
      </c>
      <c r="DB72" s="13" t="s">
        <v>25</v>
      </c>
      <c r="DC72" s="13" t="s">
        <v>25</v>
      </c>
      <c r="DD72" s="13" t="s">
        <v>25</v>
      </c>
      <c r="DE72" s="13" t="s">
        <v>25</v>
      </c>
      <c r="DF72" s="13" t="s">
        <v>25</v>
      </c>
      <c r="DG72" s="13" t="s">
        <v>25</v>
      </c>
      <c r="DH72" s="13" t="s">
        <v>25</v>
      </c>
      <c r="DI72" s="13" t="s">
        <v>25</v>
      </c>
      <c r="DJ72" s="13" t="s">
        <v>25</v>
      </c>
      <c r="DK72" s="13" t="s">
        <v>25</v>
      </c>
      <c r="DL72" s="13" t="s">
        <v>25</v>
      </c>
      <c r="DM72" s="13" t="s">
        <v>25</v>
      </c>
      <c r="DN72" s="13" t="s">
        <v>25</v>
      </c>
      <c r="DO72" s="13" t="s">
        <v>25</v>
      </c>
      <c r="DP72" s="13" t="s">
        <v>25</v>
      </c>
      <c r="DQ72" s="13" t="s">
        <v>25</v>
      </c>
      <c r="DR72" s="13" t="s">
        <v>25</v>
      </c>
      <c r="DS72" s="13" t="s">
        <v>25</v>
      </c>
      <c r="DT72" s="13" t="s">
        <v>25</v>
      </c>
      <c r="DU72" s="13" t="s">
        <v>25</v>
      </c>
    </row>
    <row r="73" ht="15" customHeight="1" outlineLevel="1" spans="2:125">
      <c r="B73" s="10">
        <v>202203</v>
      </c>
      <c r="C73" s="13">
        <f t="shared" si="34"/>
        <v>2.26512789460627</v>
      </c>
      <c r="D73" s="13">
        <f t="shared" si="34"/>
        <v>1.25213583200055</v>
      </c>
      <c r="E73" s="13">
        <f t="shared" si="34"/>
        <v>1.04495079778299</v>
      </c>
      <c r="F73" s="13">
        <f t="shared" si="34"/>
        <v>1.02991414888417</v>
      </c>
      <c r="G73" s="13">
        <f t="shared" si="34"/>
        <v>1.02947720650476</v>
      </c>
      <c r="H73" s="13">
        <f t="shared" si="34"/>
        <v>1.01679050102521</v>
      </c>
      <c r="I73" s="13">
        <f t="shared" si="34"/>
        <v>1.00241448348988</v>
      </c>
      <c r="J73" s="13" t="str">
        <f t="shared" si="34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T73" s="10">
        <v>202203</v>
      </c>
      <c r="AU73" s="13">
        <f t="shared" si="29"/>
        <v>2.23725657698722</v>
      </c>
      <c r="AV73" s="13">
        <f t="shared" si="30"/>
        <v>1.18675648694329</v>
      </c>
      <c r="AW73" s="13">
        <f t="shared" si="31"/>
        <v>1.04862039639213</v>
      </c>
      <c r="AX73" s="13">
        <f t="shared" si="32"/>
        <v>1.02666157700407</v>
      </c>
      <c r="AY73" s="13">
        <f t="shared" si="4"/>
        <v>1.01984990274116</v>
      </c>
      <c r="AZ73" s="13">
        <f t="shared" si="5"/>
        <v>1.01961558273839</v>
      </c>
      <c r="BA73" s="13">
        <f t="shared" si="6"/>
        <v>1.00183804982113</v>
      </c>
      <c r="BB73" s="13" t="str">
        <f t="shared" si="7"/>
        <v/>
      </c>
      <c r="BC73" s="13" t="s">
        <v>25</v>
      </c>
      <c r="BD73" s="13" t="s">
        <v>25</v>
      </c>
      <c r="BE73" s="13" t="s">
        <v>25</v>
      </c>
      <c r="BF73" s="13" t="s">
        <v>25</v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L73" s="10">
        <v>202203</v>
      </c>
      <c r="CM73" s="13" t="str">
        <f t="shared" si="35"/>
        <v/>
      </c>
      <c r="CN73" s="13" t="str">
        <f t="shared" si="35"/>
        <v/>
      </c>
      <c r="CO73" s="13" t="str">
        <f t="shared" si="35"/>
        <v/>
      </c>
      <c r="CP73" s="13" t="str">
        <f t="shared" si="35"/>
        <v/>
      </c>
      <c r="CQ73" s="13" t="str">
        <f t="shared" si="35"/>
        <v/>
      </c>
      <c r="CR73" s="13" t="str">
        <f t="shared" si="35"/>
        <v/>
      </c>
      <c r="CS73" s="13" t="str">
        <f t="shared" si="35"/>
        <v/>
      </c>
      <c r="CT73" s="13" t="str">
        <f t="shared" si="35"/>
        <v/>
      </c>
      <c r="CU73" s="13" t="s">
        <v>25</v>
      </c>
      <c r="CV73" s="13" t="s">
        <v>25</v>
      </c>
      <c r="CW73" s="13" t="s">
        <v>25</v>
      </c>
      <c r="CX73" s="13" t="s">
        <v>25</v>
      </c>
      <c r="CY73" s="13" t="s">
        <v>25</v>
      </c>
      <c r="CZ73" s="13" t="s">
        <v>25</v>
      </c>
      <c r="DA73" s="13" t="s">
        <v>25</v>
      </c>
      <c r="DB73" s="13" t="s">
        <v>25</v>
      </c>
      <c r="DC73" s="13" t="s">
        <v>25</v>
      </c>
      <c r="DD73" s="13" t="s">
        <v>25</v>
      </c>
      <c r="DE73" s="13" t="s">
        <v>25</v>
      </c>
      <c r="DF73" s="13" t="s">
        <v>25</v>
      </c>
      <c r="DG73" s="13" t="s">
        <v>25</v>
      </c>
      <c r="DH73" s="13" t="s">
        <v>25</v>
      </c>
      <c r="DI73" s="13" t="s">
        <v>25</v>
      </c>
      <c r="DJ73" s="13" t="s">
        <v>25</v>
      </c>
      <c r="DK73" s="13" t="s">
        <v>25</v>
      </c>
      <c r="DL73" s="13" t="s">
        <v>25</v>
      </c>
      <c r="DM73" s="13" t="s">
        <v>25</v>
      </c>
      <c r="DN73" s="13" t="s">
        <v>25</v>
      </c>
      <c r="DO73" s="13" t="s">
        <v>25</v>
      </c>
      <c r="DP73" s="13" t="s">
        <v>25</v>
      </c>
      <c r="DQ73" s="13" t="s">
        <v>25</v>
      </c>
      <c r="DR73" s="13" t="s">
        <v>25</v>
      </c>
      <c r="DS73" s="13" t="s">
        <v>25</v>
      </c>
      <c r="DT73" s="13" t="s">
        <v>25</v>
      </c>
      <c r="DU73" s="13" t="s">
        <v>25</v>
      </c>
    </row>
    <row r="74" ht="15" customHeight="1" outlineLevel="1" spans="2:125">
      <c r="B74" s="10">
        <v>202206</v>
      </c>
      <c r="C74" s="13">
        <f t="shared" si="34"/>
        <v>1.91815971951594</v>
      </c>
      <c r="D74" s="13">
        <f t="shared" si="34"/>
        <v>1.14020419246904</v>
      </c>
      <c r="E74" s="13">
        <f t="shared" si="34"/>
        <v>1.03663818449092</v>
      </c>
      <c r="F74" s="13">
        <f t="shared" si="34"/>
        <v>1.05214741362273</v>
      </c>
      <c r="G74" s="13">
        <f t="shared" si="34"/>
        <v>1.00632393391244</v>
      </c>
      <c r="H74" s="13">
        <f t="shared" si="34"/>
        <v>1.06086706815576</v>
      </c>
      <c r="I74" s="13" t="str">
        <f t="shared" si="34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T74" s="10">
        <v>202206</v>
      </c>
      <c r="AU74" s="13">
        <f t="shared" si="29"/>
        <v>1.91547679260563</v>
      </c>
      <c r="AV74" s="13">
        <f t="shared" si="30"/>
        <v>1.0974254011952</v>
      </c>
      <c r="AW74" s="13">
        <f t="shared" si="31"/>
        <v>1.02889559254301</v>
      </c>
      <c r="AX74" s="13">
        <f t="shared" si="32"/>
        <v>1.03426629887094</v>
      </c>
      <c r="AY74" s="13">
        <f t="shared" si="4"/>
        <v>1.00495488156758</v>
      </c>
      <c r="AZ74" s="13">
        <f t="shared" si="5"/>
        <v>1.0370493752899</v>
      </c>
      <c r="BA74" s="13" t="str">
        <f t="shared" si="6"/>
        <v/>
      </c>
      <c r="BB74" s="13" t="s">
        <v>25</v>
      </c>
      <c r="BC74" s="13" t="s">
        <v>25</v>
      </c>
      <c r="BD74" s="13" t="s">
        <v>25</v>
      </c>
      <c r="BE74" s="13" t="s">
        <v>25</v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L74" s="10">
        <v>202206</v>
      </c>
      <c r="CM74" s="13" t="str">
        <f t="shared" si="35"/>
        <v/>
      </c>
      <c r="CN74" s="13" t="str">
        <f t="shared" si="35"/>
        <v/>
      </c>
      <c r="CO74" s="13" t="str">
        <f t="shared" si="35"/>
        <v/>
      </c>
      <c r="CP74" s="13" t="str">
        <f t="shared" si="35"/>
        <v/>
      </c>
      <c r="CQ74" s="13" t="str">
        <f t="shared" si="35"/>
        <v/>
      </c>
      <c r="CR74" s="13" t="str">
        <f t="shared" si="35"/>
        <v/>
      </c>
      <c r="CS74" s="13" t="str">
        <f t="shared" si="35"/>
        <v/>
      </c>
      <c r="CT74" s="13" t="s">
        <v>25</v>
      </c>
      <c r="CU74" s="13" t="s">
        <v>25</v>
      </c>
      <c r="CV74" s="13" t="s">
        <v>25</v>
      </c>
      <c r="CW74" s="13" t="s">
        <v>25</v>
      </c>
      <c r="CX74" s="13" t="s">
        <v>25</v>
      </c>
      <c r="CY74" s="13" t="s">
        <v>25</v>
      </c>
      <c r="CZ74" s="13" t="s">
        <v>25</v>
      </c>
      <c r="DA74" s="13" t="s">
        <v>25</v>
      </c>
      <c r="DB74" s="13" t="s">
        <v>25</v>
      </c>
      <c r="DC74" s="13" t="s">
        <v>25</v>
      </c>
      <c r="DD74" s="13" t="s">
        <v>25</v>
      </c>
      <c r="DE74" s="13" t="s">
        <v>25</v>
      </c>
      <c r="DF74" s="13" t="s">
        <v>25</v>
      </c>
      <c r="DG74" s="13" t="s">
        <v>25</v>
      </c>
      <c r="DH74" s="13" t="s">
        <v>25</v>
      </c>
      <c r="DI74" s="13" t="s">
        <v>25</v>
      </c>
      <c r="DJ74" s="13" t="s">
        <v>25</v>
      </c>
      <c r="DK74" s="13" t="s">
        <v>25</v>
      </c>
      <c r="DL74" s="13" t="s">
        <v>25</v>
      </c>
      <c r="DM74" s="13" t="s">
        <v>25</v>
      </c>
      <c r="DN74" s="13" t="s">
        <v>25</v>
      </c>
      <c r="DO74" s="13" t="s">
        <v>25</v>
      </c>
      <c r="DP74" s="13" t="s">
        <v>25</v>
      </c>
      <c r="DQ74" s="13" t="s">
        <v>25</v>
      </c>
      <c r="DR74" s="13" t="s">
        <v>25</v>
      </c>
      <c r="DS74" s="13" t="s">
        <v>25</v>
      </c>
      <c r="DT74" s="13" t="s">
        <v>25</v>
      </c>
      <c r="DU74" s="13" t="s">
        <v>25</v>
      </c>
    </row>
    <row r="75" ht="15" customHeight="1" outlineLevel="1" spans="2:125">
      <c r="B75" s="10">
        <v>202209</v>
      </c>
      <c r="C75" s="13">
        <f t="shared" si="34"/>
        <v>1.86926942473232</v>
      </c>
      <c r="D75" s="13">
        <f t="shared" si="34"/>
        <v>1.26554798994371</v>
      </c>
      <c r="E75" s="13">
        <f t="shared" si="34"/>
        <v>1.09375179532614</v>
      </c>
      <c r="F75" s="13">
        <f t="shared" si="34"/>
        <v>1.05074682281466</v>
      </c>
      <c r="G75" s="13">
        <f t="shared" si="34"/>
        <v>1.06746412106291</v>
      </c>
      <c r="H75" s="13" t="str">
        <f t="shared" si="34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T75" s="10">
        <v>202209</v>
      </c>
      <c r="AU75" s="13">
        <f t="shared" si="29"/>
        <v>1.73235210874637</v>
      </c>
      <c r="AV75" s="13">
        <f t="shared" si="30"/>
        <v>1.18963673762791</v>
      </c>
      <c r="AW75" s="13">
        <f t="shared" si="31"/>
        <v>1.06344132182167</v>
      </c>
      <c r="AX75" s="13">
        <f t="shared" si="32"/>
        <v>1.03953495205199</v>
      </c>
      <c r="AY75" s="13">
        <f t="shared" si="4"/>
        <v>1.04612052861827</v>
      </c>
      <c r="AZ75" s="13" t="str">
        <f t="shared" si="5"/>
        <v/>
      </c>
      <c r="BA75" s="13" t="s">
        <v>25</v>
      </c>
      <c r="BB75" s="13" t="s">
        <v>25</v>
      </c>
      <c r="BC75" s="13" t="s">
        <v>25</v>
      </c>
      <c r="BD75" s="13" t="s">
        <v>25</v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L75" s="10">
        <v>202209</v>
      </c>
      <c r="CM75" s="13" t="str">
        <f t="shared" si="35"/>
        <v/>
      </c>
      <c r="CN75" s="13" t="str">
        <f t="shared" si="35"/>
        <v/>
      </c>
      <c r="CO75" s="13" t="str">
        <f t="shared" si="35"/>
        <v/>
      </c>
      <c r="CP75" s="13" t="str">
        <f t="shared" si="35"/>
        <v/>
      </c>
      <c r="CQ75" s="13" t="str">
        <f t="shared" si="35"/>
        <v/>
      </c>
      <c r="CR75" s="13" t="str">
        <f t="shared" si="35"/>
        <v/>
      </c>
      <c r="CS75" s="13" t="s">
        <v>25</v>
      </c>
      <c r="CT75" s="13" t="s">
        <v>25</v>
      </c>
      <c r="CU75" s="13" t="s">
        <v>25</v>
      </c>
      <c r="CV75" s="13" t="s">
        <v>25</v>
      </c>
      <c r="CW75" s="13" t="s">
        <v>25</v>
      </c>
      <c r="CX75" s="13" t="s">
        <v>25</v>
      </c>
      <c r="CY75" s="13" t="s">
        <v>25</v>
      </c>
      <c r="CZ75" s="13" t="s">
        <v>25</v>
      </c>
      <c r="DA75" s="13" t="s">
        <v>25</v>
      </c>
      <c r="DB75" s="13" t="s">
        <v>25</v>
      </c>
      <c r="DC75" s="13" t="s">
        <v>25</v>
      </c>
      <c r="DD75" s="13" t="s">
        <v>25</v>
      </c>
      <c r="DE75" s="13" t="s">
        <v>25</v>
      </c>
      <c r="DF75" s="13" t="s">
        <v>25</v>
      </c>
      <c r="DG75" s="13" t="s">
        <v>25</v>
      </c>
      <c r="DH75" s="13" t="s">
        <v>25</v>
      </c>
      <c r="DI75" s="13" t="s">
        <v>25</v>
      </c>
      <c r="DJ75" s="13" t="s">
        <v>25</v>
      </c>
      <c r="DK75" s="13" t="s">
        <v>25</v>
      </c>
      <c r="DL75" s="13" t="s">
        <v>25</v>
      </c>
      <c r="DM75" s="13" t="s">
        <v>25</v>
      </c>
      <c r="DN75" s="13" t="s">
        <v>25</v>
      </c>
      <c r="DO75" s="13" t="s">
        <v>25</v>
      </c>
      <c r="DP75" s="13" t="s">
        <v>25</v>
      </c>
      <c r="DQ75" s="13" t="s">
        <v>25</v>
      </c>
      <c r="DR75" s="13" t="s">
        <v>25</v>
      </c>
      <c r="DS75" s="13" t="s">
        <v>25</v>
      </c>
      <c r="DT75" s="13" t="s">
        <v>25</v>
      </c>
      <c r="DU75" s="13" t="s">
        <v>25</v>
      </c>
    </row>
    <row r="76" ht="15" customHeight="1" outlineLevel="1" spans="2:125">
      <c r="B76" s="10">
        <v>202212</v>
      </c>
      <c r="C76" s="13">
        <f t="shared" si="34"/>
        <v>2.36729144639428</v>
      </c>
      <c r="D76" s="13">
        <f t="shared" si="34"/>
        <v>1.13651245219007</v>
      </c>
      <c r="E76" s="13">
        <f t="shared" si="34"/>
        <v>1.07069228201068</v>
      </c>
      <c r="F76" s="13">
        <f t="shared" si="34"/>
        <v>1.00583845802465</v>
      </c>
      <c r="G76" s="13" t="str">
        <f t="shared" si="34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T76" s="10">
        <v>202212</v>
      </c>
      <c r="AU76" s="13">
        <f t="shared" si="29"/>
        <v>2.31236686164727</v>
      </c>
      <c r="AV76" s="13">
        <f t="shared" si="30"/>
        <v>1.09367505781867</v>
      </c>
      <c r="AW76" s="13">
        <f t="shared" si="31"/>
        <v>1.0509755137232</v>
      </c>
      <c r="AX76" s="13">
        <f t="shared" si="32"/>
        <v>1.00595528203188</v>
      </c>
      <c r="AY76" s="13" t="str">
        <f t="shared" si="4"/>
        <v/>
      </c>
      <c r="AZ76" s="13" t="s">
        <v>25</v>
      </c>
      <c r="BA76" s="13" t="s">
        <v>25</v>
      </c>
      <c r="BB76" s="13" t="s">
        <v>25</v>
      </c>
      <c r="BC76" s="13" t="s">
        <v>25</v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L76" s="10">
        <v>202212</v>
      </c>
      <c r="CM76" s="13" t="str">
        <f t="shared" si="35"/>
        <v/>
      </c>
      <c r="CN76" s="13" t="str">
        <f t="shared" si="35"/>
        <v/>
      </c>
      <c r="CO76" s="13" t="str">
        <f t="shared" si="35"/>
        <v/>
      </c>
      <c r="CP76" s="13" t="str">
        <f t="shared" si="35"/>
        <v/>
      </c>
      <c r="CQ76" s="13" t="str">
        <f t="shared" si="35"/>
        <v/>
      </c>
      <c r="CR76" s="13" t="s">
        <v>25</v>
      </c>
      <c r="CS76" s="13" t="s">
        <v>25</v>
      </c>
      <c r="CT76" s="13" t="s">
        <v>25</v>
      </c>
      <c r="CU76" s="13" t="s">
        <v>25</v>
      </c>
      <c r="CV76" s="13" t="s">
        <v>25</v>
      </c>
      <c r="CW76" s="13" t="s">
        <v>25</v>
      </c>
      <c r="CX76" s="13" t="s">
        <v>25</v>
      </c>
      <c r="CY76" s="13" t="s">
        <v>25</v>
      </c>
      <c r="CZ76" s="13" t="s">
        <v>25</v>
      </c>
      <c r="DA76" s="13" t="s">
        <v>25</v>
      </c>
      <c r="DB76" s="13" t="s">
        <v>25</v>
      </c>
      <c r="DC76" s="13" t="s">
        <v>25</v>
      </c>
      <c r="DD76" s="13" t="s">
        <v>25</v>
      </c>
      <c r="DE76" s="13" t="s">
        <v>25</v>
      </c>
      <c r="DF76" s="13" t="s">
        <v>25</v>
      </c>
      <c r="DG76" s="13" t="s">
        <v>25</v>
      </c>
      <c r="DH76" s="13" t="s">
        <v>25</v>
      </c>
      <c r="DI76" s="13" t="s">
        <v>25</v>
      </c>
      <c r="DJ76" s="13" t="s">
        <v>25</v>
      </c>
      <c r="DK76" s="13" t="s">
        <v>25</v>
      </c>
      <c r="DL76" s="13" t="s">
        <v>25</v>
      </c>
      <c r="DM76" s="13" t="s">
        <v>25</v>
      </c>
      <c r="DN76" s="13" t="s">
        <v>25</v>
      </c>
      <c r="DO76" s="13" t="s">
        <v>25</v>
      </c>
      <c r="DP76" s="13" t="s">
        <v>25</v>
      </c>
      <c r="DQ76" s="13" t="s">
        <v>25</v>
      </c>
      <c r="DR76" s="13" t="s">
        <v>25</v>
      </c>
      <c r="DS76" s="13" t="s">
        <v>25</v>
      </c>
      <c r="DT76" s="13" t="s">
        <v>25</v>
      </c>
      <c r="DU76" s="13" t="s">
        <v>25</v>
      </c>
    </row>
    <row r="77" ht="15" customHeight="1" outlineLevel="1" spans="2:125">
      <c r="B77" s="10">
        <v>202303</v>
      </c>
      <c r="C77" s="13">
        <f t="shared" si="34"/>
        <v>1.80609738325175</v>
      </c>
      <c r="D77" s="13">
        <f t="shared" si="34"/>
        <v>1.11695037487687</v>
      </c>
      <c r="E77" s="13">
        <f t="shared" si="34"/>
        <v>1.01204021637685</v>
      </c>
      <c r="F77" s="13" t="str">
        <f t="shared" si="34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T77" s="10">
        <v>202303</v>
      </c>
      <c r="AU77" s="13">
        <f t="shared" si="29"/>
        <v>1.76963787720207</v>
      </c>
      <c r="AV77" s="13">
        <f t="shared" si="30"/>
        <v>1.10044939998445</v>
      </c>
      <c r="AW77" s="13">
        <f t="shared" si="31"/>
        <v>1.01177036095529</v>
      </c>
      <c r="AX77" s="13" t="str">
        <f t="shared" si="32"/>
        <v/>
      </c>
      <c r="AY77" s="13" t="s">
        <v>25</v>
      </c>
      <c r="AZ77" s="13" t="s">
        <v>25</v>
      </c>
      <c r="BA77" s="13" t="s">
        <v>25</v>
      </c>
      <c r="BB77" s="13" t="s">
        <v>25</v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L77" s="10">
        <v>202303</v>
      </c>
      <c r="CM77" s="13" t="str">
        <f t="shared" si="35"/>
        <v/>
      </c>
      <c r="CN77" s="13" t="str">
        <f t="shared" si="35"/>
        <v/>
      </c>
      <c r="CO77" s="13" t="str">
        <f t="shared" si="35"/>
        <v/>
      </c>
      <c r="CP77" s="13" t="str">
        <f t="shared" si="35"/>
        <v/>
      </c>
      <c r="CQ77" s="13" t="s">
        <v>25</v>
      </c>
      <c r="CR77" s="13" t="s">
        <v>25</v>
      </c>
      <c r="CS77" s="13" t="s">
        <v>25</v>
      </c>
      <c r="CT77" s="13" t="s">
        <v>25</v>
      </c>
      <c r="CU77" s="13" t="s">
        <v>25</v>
      </c>
      <c r="CV77" s="13" t="s">
        <v>25</v>
      </c>
      <c r="CW77" s="13" t="s">
        <v>25</v>
      </c>
      <c r="CX77" s="13" t="s">
        <v>25</v>
      </c>
      <c r="CY77" s="13" t="s">
        <v>25</v>
      </c>
      <c r="CZ77" s="13" t="s">
        <v>25</v>
      </c>
      <c r="DA77" s="13" t="s">
        <v>25</v>
      </c>
      <c r="DB77" s="13" t="s">
        <v>25</v>
      </c>
      <c r="DC77" s="13" t="s">
        <v>25</v>
      </c>
      <c r="DD77" s="13" t="s">
        <v>25</v>
      </c>
      <c r="DE77" s="13" t="s">
        <v>25</v>
      </c>
      <c r="DF77" s="13" t="s">
        <v>25</v>
      </c>
      <c r="DG77" s="13" t="s">
        <v>25</v>
      </c>
      <c r="DH77" s="13" t="s">
        <v>25</v>
      </c>
      <c r="DI77" s="13" t="s">
        <v>25</v>
      </c>
      <c r="DJ77" s="13" t="s">
        <v>25</v>
      </c>
      <c r="DK77" s="13" t="s">
        <v>25</v>
      </c>
      <c r="DL77" s="13" t="s">
        <v>25</v>
      </c>
      <c r="DM77" s="13" t="s">
        <v>25</v>
      </c>
      <c r="DN77" s="13" t="s">
        <v>25</v>
      </c>
      <c r="DO77" s="13" t="s">
        <v>25</v>
      </c>
      <c r="DP77" s="13" t="s">
        <v>25</v>
      </c>
      <c r="DQ77" s="13" t="s">
        <v>25</v>
      </c>
      <c r="DR77" s="13" t="s">
        <v>25</v>
      </c>
      <c r="DS77" s="13" t="s">
        <v>25</v>
      </c>
      <c r="DT77" s="13" t="s">
        <v>25</v>
      </c>
      <c r="DU77" s="13" t="s">
        <v>25</v>
      </c>
    </row>
    <row r="78" ht="15" customHeight="1" outlineLevel="1" spans="2:125">
      <c r="B78" s="10">
        <v>202306</v>
      </c>
      <c r="C78" s="13">
        <f t="shared" si="34"/>
        <v>1.85320232670538</v>
      </c>
      <c r="D78" s="13">
        <f t="shared" si="34"/>
        <v>1.06933149300989</v>
      </c>
      <c r="E78" s="13" t="str">
        <f t="shared" si="34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T78" s="10">
        <v>202306</v>
      </c>
      <c r="AU78" s="13">
        <f t="shared" si="29"/>
        <v>1.8007213421491</v>
      </c>
      <c r="AV78" s="13">
        <f t="shared" si="30"/>
        <v>1.06011425250273</v>
      </c>
      <c r="AW78" s="13" t="str">
        <f t="shared" si="31"/>
        <v/>
      </c>
      <c r="AX78" s="13" t="s">
        <v>25</v>
      </c>
      <c r="AY78" s="13" t="s">
        <v>25</v>
      </c>
      <c r="AZ78" s="13" t="s">
        <v>25</v>
      </c>
      <c r="BA78" s="13" t="s">
        <v>25</v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L78" s="10">
        <v>202306</v>
      </c>
      <c r="CM78" s="13" t="str">
        <f t="shared" si="35"/>
        <v/>
      </c>
      <c r="CN78" s="13" t="str">
        <f t="shared" si="35"/>
        <v/>
      </c>
      <c r="CO78" s="13" t="str">
        <f t="shared" si="35"/>
        <v/>
      </c>
      <c r="CP78" s="13" t="s">
        <v>25</v>
      </c>
      <c r="CQ78" s="13" t="s">
        <v>25</v>
      </c>
      <c r="CR78" s="13" t="s">
        <v>25</v>
      </c>
      <c r="CS78" s="13" t="s">
        <v>25</v>
      </c>
      <c r="CT78" s="13" t="s">
        <v>25</v>
      </c>
      <c r="CU78" s="13" t="s">
        <v>25</v>
      </c>
      <c r="CV78" s="13" t="s">
        <v>25</v>
      </c>
      <c r="CW78" s="13" t="s">
        <v>25</v>
      </c>
      <c r="CX78" s="13" t="s">
        <v>25</v>
      </c>
      <c r="CY78" s="13" t="s">
        <v>25</v>
      </c>
      <c r="CZ78" s="13" t="s">
        <v>25</v>
      </c>
      <c r="DA78" s="13" t="s">
        <v>25</v>
      </c>
      <c r="DB78" s="13" t="s">
        <v>25</v>
      </c>
      <c r="DC78" s="13" t="s">
        <v>25</v>
      </c>
      <c r="DD78" s="13" t="s">
        <v>25</v>
      </c>
      <c r="DE78" s="13" t="s">
        <v>25</v>
      </c>
      <c r="DF78" s="13" t="s">
        <v>25</v>
      </c>
      <c r="DG78" s="13" t="s">
        <v>25</v>
      </c>
      <c r="DH78" s="13" t="s">
        <v>25</v>
      </c>
      <c r="DI78" s="13" t="s">
        <v>25</v>
      </c>
      <c r="DJ78" s="13" t="s">
        <v>25</v>
      </c>
      <c r="DK78" s="13" t="s">
        <v>25</v>
      </c>
      <c r="DL78" s="13" t="s">
        <v>25</v>
      </c>
      <c r="DM78" s="13" t="s">
        <v>25</v>
      </c>
      <c r="DN78" s="13" t="s">
        <v>25</v>
      </c>
      <c r="DO78" s="13" t="s">
        <v>25</v>
      </c>
      <c r="DP78" s="13" t="s">
        <v>25</v>
      </c>
      <c r="DQ78" s="13" t="s">
        <v>25</v>
      </c>
      <c r="DR78" s="13" t="s">
        <v>25</v>
      </c>
      <c r="DS78" s="13" t="s">
        <v>25</v>
      </c>
      <c r="DT78" s="13" t="s">
        <v>25</v>
      </c>
      <c r="DU78" s="13" t="s">
        <v>25</v>
      </c>
    </row>
    <row r="79" ht="15" customHeight="1" outlineLevel="1" spans="2:125">
      <c r="B79" s="10">
        <v>202309</v>
      </c>
      <c r="C79" s="13">
        <f t="shared" si="34"/>
        <v>1.7627274071094</v>
      </c>
      <c r="D79" s="13" t="str">
        <f t="shared" si="34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T79" s="10">
        <v>202309</v>
      </c>
      <c r="AU79" s="13">
        <f t="shared" si="29"/>
        <v>1.7249157270282</v>
      </c>
      <c r="AV79" s="13" t="str">
        <f t="shared" si="30"/>
        <v/>
      </c>
      <c r="AW79" s="13" t="s">
        <v>25</v>
      </c>
      <c r="AX79" s="13" t="s">
        <v>25</v>
      </c>
      <c r="AY79" s="13" t="s">
        <v>25</v>
      </c>
      <c r="AZ79" s="13" t="s">
        <v>25</v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L79" s="10">
        <v>202309</v>
      </c>
      <c r="CM79" s="13" t="str">
        <f t="shared" si="35"/>
        <v/>
      </c>
      <c r="CN79" s="13" t="str">
        <f t="shared" si="35"/>
        <v/>
      </c>
      <c r="CO79" s="13" t="s">
        <v>25</v>
      </c>
      <c r="CP79" s="13" t="s">
        <v>25</v>
      </c>
      <c r="CQ79" s="13" t="s">
        <v>25</v>
      </c>
      <c r="CR79" s="13" t="s">
        <v>25</v>
      </c>
      <c r="CS79" s="13" t="s">
        <v>25</v>
      </c>
      <c r="CT79" s="13" t="s">
        <v>25</v>
      </c>
      <c r="CU79" s="13" t="s">
        <v>25</v>
      </c>
      <c r="CV79" s="13" t="s">
        <v>25</v>
      </c>
      <c r="CW79" s="13" t="s">
        <v>25</v>
      </c>
      <c r="CX79" s="13" t="s">
        <v>25</v>
      </c>
      <c r="CY79" s="13" t="s">
        <v>25</v>
      </c>
      <c r="CZ79" s="13" t="s">
        <v>25</v>
      </c>
      <c r="DA79" s="13" t="s">
        <v>25</v>
      </c>
      <c r="DB79" s="13" t="s">
        <v>25</v>
      </c>
      <c r="DC79" s="13" t="s">
        <v>25</v>
      </c>
      <c r="DD79" s="13" t="s">
        <v>25</v>
      </c>
      <c r="DE79" s="13" t="s">
        <v>25</v>
      </c>
      <c r="DF79" s="13" t="s">
        <v>25</v>
      </c>
      <c r="DG79" s="13" t="s">
        <v>25</v>
      </c>
      <c r="DH79" s="13" t="s">
        <v>25</v>
      </c>
      <c r="DI79" s="13" t="s">
        <v>25</v>
      </c>
      <c r="DJ79" s="13" t="s">
        <v>25</v>
      </c>
      <c r="DK79" s="13" t="s">
        <v>25</v>
      </c>
      <c r="DL79" s="13" t="s">
        <v>25</v>
      </c>
      <c r="DM79" s="13" t="s">
        <v>25</v>
      </c>
      <c r="DN79" s="13" t="s">
        <v>25</v>
      </c>
      <c r="DO79" s="13" t="s">
        <v>25</v>
      </c>
      <c r="DP79" s="13" t="s">
        <v>25</v>
      </c>
      <c r="DQ79" s="13" t="s">
        <v>25</v>
      </c>
      <c r="DR79" s="13" t="s">
        <v>25</v>
      </c>
      <c r="DS79" s="13" t="s">
        <v>25</v>
      </c>
      <c r="DT79" s="13" t="s">
        <v>25</v>
      </c>
      <c r="DU79" s="13" t="s">
        <v>25</v>
      </c>
    </row>
    <row r="80" ht="15" customHeight="1" outlineLevel="1" spans="2:125">
      <c r="B80" s="10">
        <v>202312</v>
      </c>
      <c r="C80" s="13" t="str">
        <f t="shared" si="34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T80" s="10">
        <v>202312</v>
      </c>
      <c r="AU80" s="13" t="str">
        <f t="shared" si="29"/>
        <v/>
      </c>
      <c r="AV80" s="13" t="s">
        <v>25</v>
      </c>
      <c r="AW80" s="13" t="s">
        <v>25</v>
      </c>
      <c r="AX80" s="13" t="s">
        <v>25</v>
      </c>
      <c r="AY80" s="13" t="s">
        <v>25</v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L80" s="10">
        <v>202312</v>
      </c>
      <c r="CM80" s="13" t="str">
        <f t="shared" si="35"/>
        <v/>
      </c>
      <c r="CN80" s="13" t="s">
        <v>25</v>
      </c>
      <c r="CO80" s="13" t="s">
        <v>25</v>
      </c>
      <c r="CP80" s="13" t="s">
        <v>25</v>
      </c>
      <c r="CQ80" s="13" t="s">
        <v>25</v>
      </c>
      <c r="CR80" s="13" t="s">
        <v>25</v>
      </c>
      <c r="CS80" s="13" t="s">
        <v>25</v>
      </c>
      <c r="CT80" s="13" t="s">
        <v>25</v>
      </c>
      <c r="CU80" s="13" t="s">
        <v>25</v>
      </c>
      <c r="CV80" s="13" t="s">
        <v>25</v>
      </c>
      <c r="CW80" s="13" t="s">
        <v>25</v>
      </c>
      <c r="CX80" s="13" t="s">
        <v>25</v>
      </c>
      <c r="CY80" s="13" t="s">
        <v>25</v>
      </c>
      <c r="CZ80" s="13" t="s">
        <v>25</v>
      </c>
      <c r="DA80" s="13" t="s">
        <v>25</v>
      </c>
      <c r="DB80" s="13" t="s">
        <v>25</v>
      </c>
      <c r="DC80" s="13" t="s">
        <v>25</v>
      </c>
      <c r="DD80" s="13" t="s">
        <v>25</v>
      </c>
      <c r="DE80" s="13" t="s">
        <v>25</v>
      </c>
      <c r="DF80" s="13" t="s">
        <v>25</v>
      </c>
      <c r="DG80" s="13" t="s">
        <v>25</v>
      </c>
      <c r="DH80" s="13" t="s">
        <v>25</v>
      </c>
      <c r="DI80" s="13" t="s">
        <v>25</v>
      </c>
      <c r="DJ80" s="13" t="s">
        <v>25</v>
      </c>
      <c r="DK80" s="13" t="s">
        <v>25</v>
      </c>
      <c r="DL80" s="13" t="s">
        <v>25</v>
      </c>
      <c r="DM80" s="13" t="s">
        <v>25</v>
      </c>
      <c r="DN80" s="13" t="s">
        <v>25</v>
      </c>
      <c r="DO80" s="13" t="s">
        <v>25</v>
      </c>
      <c r="DP80" s="13" t="s">
        <v>25</v>
      </c>
      <c r="DQ80" s="13" t="s">
        <v>25</v>
      </c>
      <c r="DR80" s="13" t="s">
        <v>25</v>
      </c>
      <c r="DS80" s="13" t="s">
        <v>25</v>
      </c>
      <c r="DT80" s="13" t="s">
        <v>25</v>
      </c>
      <c r="DU80" s="13" t="s">
        <v>25</v>
      </c>
    </row>
    <row r="81" ht="15" customHeight="1" outlineLevel="1" spans="2:125">
      <c r="B81" s="6" t="s">
        <v>75</v>
      </c>
      <c r="C81" s="13">
        <f>IFERROR(AVERAGE(C46:C79),0)</f>
        <v>2.41459490540081</v>
      </c>
      <c r="D81" s="13">
        <f>IFERROR(AVERAGE(D46:D78),0)</f>
        <v>1.21903860152411</v>
      </c>
      <c r="E81" s="13">
        <f>IFERROR(AVERAGE(E46:E77),0)</f>
        <v>1.1132394807235</v>
      </c>
      <c r="F81" s="13">
        <f>IFERROR(AVERAGE(F46:F76),0)</f>
        <v>1.04750369208054</v>
      </c>
      <c r="G81" s="13">
        <f>IFERROR(AVERAGE(G46:G75),0)</f>
        <v>1.02635758171251</v>
      </c>
      <c r="H81" s="13">
        <f>IFERROR(AVERAGE(H46:H74),0)</f>
        <v>1.02377420115164</v>
      </c>
      <c r="I81" s="13">
        <f>IFERROR(AVERAGE(I46:I73),0)</f>
        <v>1.01815008300636</v>
      </c>
      <c r="J81" s="13">
        <f>IFERROR(AVERAGE(J46:J72),0)</f>
        <v>1.00462998681453</v>
      </c>
      <c r="K81" s="13">
        <f>IFERROR(AVERAGE(K46:K71),0)</f>
        <v>1.00428689119242</v>
      </c>
      <c r="L81" s="13">
        <f>IFERROR(AVERAGE(L46:L70),0)</f>
        <v>1.00470429929535</v>
      </c>
      <c r="M81" s="13">
        <f>IFERROR(AVERAGE(M46:M69),0)</f>
        <v>1.00105384572394</v>
      </c>
      <c r="N81" s="13">
        <f>IFERROR(AVERAGE(N46:N68),0)</f>
        <v>1.00176753406416</v>
      </c>
      <c r="O81" s="13">
        <f>IFERROR(AVERAGE(O46:O67),0)</f>
        <v>1</v>
      </c>
      <c r="P81" s="13">
        <f>IFERROR(AVERAGE(P46:P66),0)</f>
        <v>1.0000178143428</v>
      </c>
      <c r="Q81" s="13">
        <f>IFERROR(AVERAGE(Q46:Q65),0)</f>
        <v>0.999960237845564</v>
      </c>
      <c r="R81" s="13">
        <f>IFERROR(AVERAGE(R46:R64),0)</f>
        <v>1.00078291609646</v>
      </c>
      <c r="S81" s="13">
        <f>IFERROR(AVERAGE(S46:S63),0)</f>
        <v>0.999939671224789</v>
      </c>
      <c r="T81" s="13">
        <f>IFERROR(AVERAGE(T46:T62),0)</f>
        <v>1</v>
      </c>
      <c r="U81" s="13">
        <f>IFERROR(AVERAGE(U46:U61),0)</f>
        <v>1</v>
      </c>
      <c r="V81" s="13">
        <f>IFERROR(AVERAGE(V46:V60),0)</f>
        <v>1</v>
      </c>
      <c r="W81" s="13">
        <f>IFERROR(AVERAGE(W46:W59),0)</f>
        <v>1</v>
      </c>
      <c r="X81" s="13">
        <f>IFERROR(AVERAGE(X46:X58),0)</f>
        <v>1</v>
      </c>
      <c r="Y81" s="13">
        <f>IFERROR(AVERAGE(Y46:Y57),0)</f>
        <v>1</v>
      </c>
      <c r="Z81" s="13">
        <f>IFERROR(AVERAGE(Z46:Z56),0)</f>
        <v>1.00026272671933</v>
      </c>
      <c r="AA81" s="13">
        <f>IFERROR(AVERAGE(AA46:AA55),0)</f>
        <v>1</v>
      </c>
      <c r="AB81" s="13">
        <f>IFERROR(AVERAGE(AB46:AB54),0)</f>
        <v>1</v>
      </c>
      <c r="AC81" s="13">
        <f>IFERROR(AVERAGE(AC46:AC53),0)</f>
        <v>1</v>
      </c>
      <c r="AD81" s="13">
        <f>IFERROR(AVERAGE(AD46:AD52),0)</f>
        <v>1</v>
      </c>
      <c r="AE81" s="13">
        <f>IFERROR(AVERAGE(AE46:AE51),0)</f>
        <v>1</v>
      </c>
      <c r="AF81" s="13">
        <f>IFERROR(AVERAGE(AF46:AF50),0)</f>
        <v>1</v>
      </c>
      <c r="AG81" s="13">
        <f>IFERROR(AVERAGE(AG46:AG49),0)</f>
        <v>1</v>
      </c>
      <c r="AH81" s="13">
        <f>IFERROR(AVERAGE(AH46:AH48),0)</f>
        <v>1</v>
      </c>
      <c r="AI81" s="13">
        <f>IFERROR(AVERAGE(AI46:AI47),0)</f>
        <v>1</v>
      </c>
      <c r="AJ81" s="13">
        <f>IFERROR(AVERAGE(AJ46:AJ46),0)</f>
        <v>1</v>
      </c>
      <c r="AK81" s="13" t="s">
        <v>25</v>
      </c>
      <c r="AT81" s="6" t="s">
        <v>75</v>
      </c>
      <c r="AU81" s="13">
        <f>IFERROR(AVERAGE(AU46:AU79),0)</f>
        <v>2.39157381806095</v>
      </c>
      <c r="AV81" s="13">
        <f>IFERROR(AVERAGE(AV46:AV78),0)</f>
        <v>1.21142083857659</v>
      </c>
      <c r="AW81" s="13">
        <f>IFERROR(AVERAGE(AW46:AW77),0)</f>
        <v>1.11122225350467</v>
      </c>
      <c r="AX81" s="13">
        <f>IFERROR(AVERAGE(AX46:AX76),0)</f>
        <v>1.04499760968994</v>
      </c>
      <c r="AY81" s="13">
        <f>IFERROR(AVERAGE(AY46:AY75),0)</f>
        <v>1.02347503039769</v>
      </c>
      <c r="AZ81" s="13">
        <f>IFERROR(AVERAGE(AZ46:AZ74),0)</f>
        <v>1.02052917926726</v>
      </c>
      <c r="BA81" s="13">
        <f>IFERROR(AVERAGE(BA46:BA73),0)</f>
        <v>1.01744036964179</v>
      </c>
      <c r="BB81" s="13">
        <f>IFERROR(AVERAGE(BB46:BB72),0)</f>
        <v>1.00479632172952</v>
      </c>
      <c r="BC81" s="13">
        <f>IFERROR(AVERAGE(BC46:BC71),0)</f>
        <v>1.00296617199459</v>
      </c>
      <c r="BD81" s="13">
        <f>IFERROR(AVERAGE(BD46:BD70),0)</f>
        <v>1.0037201453936</v>
      </c>
      <c r="BE81" s="13">
        <f>IFERROR(AVERAGE(BE46:BE69),0)</f>
        <v>1.00048087558643</v>
      </c>
      <c r="BF81" s="13">
        <f>IFERROR(AVERAGE(BF46:BF68),0)</f>
        <v>1.00182874446157</v>
      </c>
      <c r="BG81" s="13">
        <f>IFERROR(AVERAGE(BG46:BG67),0)</f>
        <v>1</v>
      </c>
      <c r="BH81" s="13">
        <f>IFERROR(AVERAGE(BH46:BH66),0)</f>
        <v>1.00002233582948</v>
      </c>
      <c r="BI81" s="13">
        <f>IFERROR(AVERAGE(BI46:BI65),0)</f>
        <v>0.999952115105823</v>
      </c>
      <c r="BJ81" s="13">
        <f>IFERROR(AVERAGE(BJ46:BJ64),0)</f>
        <v>1.00085125974204</v>
      </c>
      <c r="BK81" s="13">
        <f>IFERROR(AVERAGE(BK46:BK63),0)</f>
        <v>0.999932068793596</v>
      </c>
      <c r="BL81" s="13">
        <f>IFERROR(AVERAGE(BL46:BL62),0)</f>
        <v>1</v>
      </c>
      <c r="BM81" s="13">
        <f>IFERROR(AVERAGE(BM46:BM61),0)</f>
        <v>1</v>
      </c>
      <c r="BN81" s="13">
        <f>IFERROR(AVERAGE(BN46:BN60),0)</f>
        <v>1</v>
      </c>
      <c r="BO81" s="13">
        <f>IFERROR(AVERAGE(BO46:BO59),0)</f>
        <v>1</v>
      </c>
      <c r="BP81" s="13">
        <f>IFERROR(AVERAGE(BP46:BP58),0)</f>
        <v>1</v>
      </c>
      <c r="BQ81" s="13">
        <f>IFERROR(AVERAGE(BQ46:BQ57),0)</f>
        <v>1</v>
      </c>
      <c r="BR81" s="13">
        <f>IFERROR(AVERAGE(BR46:BR56),0)</f>
        <v>1.00026272671933</v>
      </c>
      <c r="BS81" s="13">
        <f>IFERROR(AVERAGE(BS46:BS55),0)</f>
        <v>1</v>
      </c>
      <c r="BT81" s="13">
        <f>IFERROR(AVERAGE(BT46:BT54),0)</f>
        <v>1</v>
      </c>
      <c r="BU81" s="13">
        <f>IFERROR(AVERAGE(BU46:BU53),0)</f>
        <v>1</v>
      </c>
      <c r="BV81" s="13">
        <f>IFERROR(AVERAGE(BV46:BV52),0)</f>
        <v>1</v>
      </c>
      <c r="BW81" s="13">
        <f>IFERROR(AVERAGE(BW46:BW51),0)</f>
        <v>1</v>
      </c>
      <c r="BX81" s="13">
        <f>IFERROR(AVERAGE(BX46:BX50),0)</f>
        <v>1</v>
      </c>
      <c r="BY81" s="13">
        <f>IFERROR(AVERAGE(BY46:BY49),0)</f>
        <v>1</v>
      </c>
      <c r="BZ81" s="13">
        <f>IFERROR(AVERAGE(BZ46:BZ48),0)</f>
        <v>1</v>
      </c>
      <c r="CA81" s="13">
        <f>IFERROR(AVERAGE(CA46:CA47),0)</f>
        <v>1</v>
      </c>
      <c r="CB81" s="13">
        <f>IFERROR(AVERAGE(CB46:CB46),0)</f>
        <v>1</v>
      </c>
      <c r="CC81" s="13" t="s">
        <v>25</v>
      </c>
      <c r="CL81" s="6" t="s">
        <v>75</v>
      </c>
      <c r="CM81" s="13">
        <f>IFERROR(AVERAGE(CM46:CM79),0)</f>
        <v>0</v>
      </c>
      <c r="CN81" s="13">
        <f>IFERROR(AVERAGE(CN46:CN78),0)</f>
        <v>0</v>
      </c>
      <c r="CO81" s="13">
        <f>IFERROR(AVERAGE(CO46:CO77),0)</f>
        <v>0</v>
      </c>
      <c r="CP81" s="13">
        <f>IFERROR(AVERAGE(CP46:CP76),0)</f>
        <v>0</v>
      </c>
      <c r="CQ81" s="13">
        <f>IFERROR(AVERAGE(CQ46:CQ75),0)</f>
        <v>0</v>
      </c>
      <c r="CR81" s="13">
        <f>IFERROR(AVERAGE(CR46:CR74),0)</f>
        <v>0</v>
      </c>
      <c r="CS81" s="13">
        <f>IFERROR(AVERAGE(CS46:CS73),0)</f>
        <v>0</v>
      </c>
      <c r="CT81" s="13">
        <f>IFERROR(AVERAGE(CT46:CT72),0)</f>
        <v>0</v>
      </c>
      <c r="CU81" s="13">
        <f>IFERROR(AVERAGE(CU46:CU71),0)</f>
        <v>0</v>
      </c>
      <c r="CV81" s="13">
        <f>IFERROR(AVERAGE(CV46:CV70),0)</f>
        <v>0</v>
      </c>
      <c r="CW81" s="13">
        <f>IFERROR(AVERAGE(CW46:CW69),0)</f>
        <v>0</v>
      </c>
      <c r="CX81" s="13">
        <f>IFERROR(AVERAGE(CX46:CX68),0)</f>
        <v>0</v>
      </c>
      <c r="CY81" s="13">
        <f>IFERROR(AVERAGE(CY46:CY67),0)</f>
        <v>0</v>
      </c>
      <c r="CZ81" s="13">
        <f>IFERROR(AVERAGE(CZ46:CZ66),0)</f>
        <v>0</v>
      </c>
      <c r="DA81" s="13">
        <f>IFERROR(AVERAGE(DA46:DA65),0)</f>
        <v>0</v>
      </c>
      <c r="DB81" s="13">
        <f>IFERROR(AVERAGE(DB46:DB64),0)</f>
        <v>0</v>
      </c>
      <c r="DC81" s="13">
        <f>IFERROR(AVERAGE(DC46:DC63),0)</f>
        <v>0</v>
      </c>
      <c r="DD81" s="13">
        <f>IFERROR(AVERAGE(DD46:DD62),0)</f>
        <v>0</v>
      </c>
      <c r="DE81" s="13">
        <f>IFERROR(AVERAGE(DE46:DE61),0)</f>
        <v>0</v>
      </c>
      <c r="DF81" s="13">
        <f>IFERROR(AVERAGE(DF46:DF60),0)</f>
        <v>0</v>
      </c>
      <c r="DG81" s="13">
        <f>IFERROR(AVERAGE(DG46:DG59),0)</f>
        <v>0</v>
      </c>
      <c r="DH81" s="13">
        <f>IFERROR(AVERAGE(DH46:DH58),0)</f>
        <v>0</v>
      </c>
      <c r="DI81" s="13">
        <f>IFERROR(AVERAGE(DI46:DI57),0)</f>
        <v>0</v>
      </c>
      <c r="DJ81" s="13">
        <f>IFERROR(AVERAGE(DJ46:DJ56),0)</f>
        <v>0</v>
      </c>
      <c r="DK81" s="13">
        <f>IFERROR(AVERAGE(DK46:DK55),0)</f>
        <v>0</v>
      </c>
      <c r="DL81" s="13">
        <f>IFERROR(AVERAGE(DL46:DL54),0)</f>
        <v>0</v>
      </c>
      <c r="DM81" s="13">
        <f>IFERROR(AVERAGE(DM46:DM53),0)</f>
        <v>0</v>
      </c>
      <c r="DN81" s="13">
        <f>IFERROR(AVERAGE(DN46:DN52),0)</f>
        <v>0</v>
      </c>
      <c r="DO81" s="13">
        <f>IFERROR(AVERAGE(DO46:DO51),0)</f>
        <v>0</v>
      </c>
      <c r="DP81" s="13">
        <f>IFERROR(AVERAGE(DP46:DP50),0)</f>
        <v>0</v>
      </c>
      <c r="DQ81" s="13">
        <f>IFERROR(AVERAGE(DQ46:DQ49),0)</f>
        <v>0</v>
      </c>
      <c r="DR81" s="13">
        <f>IFERROR(AVERAGE(DR46:DR48),0)</f>
        <v>0</v>
      </c>
      <c r="DS81" s="13">
        <f>IFERROR(AVERAGE(DS46:DS47),0)</f>
        <v>0</v>
      </c>
      <c r="DT81" s="13">
        <f>IFERROR(AVERAGE(DT46:DT46),0)</f>
        <v>0</v>
      </c>
      <c r="DU81" s="13" t="s">
        <v>25</v>
      </c>
    </row>
    <row r="82" ht="15" customHeight="1" outlineLevel="1" spans="2:125">
      <c r="B82" s="6" t="s">
        <v>27</v>
      </c>
      <c r="C82" s="13">
        <f>IFERROR(IF(COUNT(C46:C79)-2&lt;=0,0,(SUM(C46:C79)-MAX(C46:C79)-MIN(C46:C79))/(COUNT(C46:C79)-2)),0)</f>
        <v>2.38146545895525</v>
      </c>
      <c r="D82" s="13">
        <f>IFERROR(IF(COUNT(D46:D78)-2&lt;=0,0,(SUM(D46:D78)-MAX(D46:D78)-MIN(D46:D78))/(COUNT(D46:D78)-2)),0)</f>
        <v>1.21753929581922</v>
      </c>
      <c r="E82" s="13">
        <f>IFERROR(IF(COUNT(E46:E77)-2&lt;=0,0,(SUM(E46:E77)-MAX(E46:E77)-MIN(E46:E77))/(COUNT(E46:E77)-2)),0)</f>
        <v>1.09086616919201</v>
      </c>
      <c r="F82" s="13">
        <f>IFERROR(IF(COUNT(F46:F76)-2&lt;=0,0,(SUM(F46:F76)-MAX(F46:F76)-MIN(F46:F76))/(COUNT(F46:F76)-2)),0)</f>
        <v>1.04289265224762</v>
      </c>
      <c r="G82" s="13">
        <f>IFERROR(IF(COUNT(G46:G75)-2&lt;=0,0,(SUM(G46:G75)-MAX(G46:G75)-MIN(G46:G75))/(COUNT(G46:G75)-2)),0)</f>
        <v>1.02548495838672</v>
      </c>
      <c r="H82" s="13">
        <f>IFERROR(IF(COUNT(H46:H74)-2&lt;=0,0,(SUM(H46:H74)-MAX(H46:H74)-MIN(H46:H74))/(COUNT(H46:H74)-2)),0)</f>
        <v>1.02181990883115</v>
      </c>
      <c r="I82" s="13">
        <f>IFERROR(IF(COUNT(I46:I73)-2&lt;=0,0,(SUM(I46:I73)-MAX(I46:I73)-MIN(I46:I73))/(COUNT(I46:I73)-2)),0)</f>
        <v>1.015049868456</v>
      </c>
      <c r="J82" s="13">
        <f>IFERROR(IF(COUNT(J46:J72)-2&lt;=0,0,(SUM(J46:J72)-MAX(J46:J72)-MIN(J46:J72))/(COUNT(J46:J72)-2)),0)</f>
        <v>1.00428234195793</v>
      </c>
      <c r="K82" s="13">
        <f>IFERROR(IF(COUNT(K46:K71)-2&lt;=0,0,(SUM(K46:K71)-MAX(K46:K71)-MIN(K46:K71))/(COUNT(K46:K71)-2)),0)</f>
        <v>1.00337839627328</v>
      </c>
      <c r="L82" s="13">
        <f>IFERROR(IF(COUNT(L46:L70)-2&lt;=0,0,(SUM(L46:L70)-MAX(L46:L70)-MIN(L46:L70))/(COUNT(L46:L70)-2)),0)</f>
        <v>1.00320922387124</v>
      </c>
      <c r="M82" s="13">
        <f>IFERROR(IF(COUNT(M46:M69)-2&lt;=0,0,(SUM(M46:M69)-MAX(M46:M69)-MIN(M46:M69))/(COUNT(M46:M69)-2)),0)</f>
        <v>1.00005025294801</v>
      </c>
      <c r="N82" s="13">
        <f>IFERROR(IF(COUNT(N46:N68)-2&lt;=0,0,(SUM(N46:N68)-MAX(N46:N68)-MIN(N46:N68))/(COUNT(N46:N68)-2)),0)</f>
        <v>1.00043994571625</v>
      </c>
      <c r="O82" s="13">
        <f>IFERROR(IF(COUNT(O46:O67)-2&lt;=0,0,(SUM(O46:O67)-MAX(O46:O67)-MIN(O46:O67))/(COUNT(O46:O67)-2)),0)</f>
        <v>1</v>
      </c>
      <c r="P82" s="13">
        <f>IFERROR(IF(COUNT(P46:P66)-2&lt;=0,0,(SUM(P46:P66)-MAX(P46:P66)-MIN(P46:P66))/(COUNT(P46:P66)-2)),0)</f>
        <v>1.00000858030197</v>
      </c>
      <c r="Q82" s="13">
        <f>IFERROR(IF(COUNT(Q46:Q65)-2&lt;=0,0,(SUM(Q46:Q65)-MAX(Q46:Q65)-MIN(Q46:Q65))/(COUNT(Q46:Q65)-2)),0)</f>
        <v>1</v>
      </c>
      <c r="R82" s="13">
        <f>IFERROR(IF(COUNT(R46:R64)-2&lt;=0,0,(SUM(R46:R64)-MAX(R46:R64)-MIN(R46:R64))/(COUNT(R46:R64)-2)),0)</f>
        <v>1</v>
      </c>
      <c r="S82" s="13">
        <f>IFERROR(IF(COUNT(S46:S63)-2&lt;=0,0,(SUM(S46:S63)-MAX(S46:S63)-MIN(S46:S63))/(COUNT(S46:S63)-2)),0)</f>
        <v>1</v>
      </c>
      <c r="T82" s="13">
        <f>IFERROR(IF(COUNT(T46:T62)-2&lt;=0,0,(SUM(T46:T62)-MAX(T46:T62)-MIN(T46:T62))/(COUNT(T46:T62)-2)),0)</f>
        <v>1</v>
      </c>
      <c r="U82" s="13">
        <f>IFERROR(IF(COUNT(U46:U61)-2&lt;=0,0,(SUM(U46:U61)-MAX(U46:U61)-MIN(U46:U61))/(COUNT(U46:U61)-2)),0)</f>
        <v>1</v>
      </c>
      <c r="V82" s="13">
        <f>IFERROR(IF(COUNT(V46:V60)-2&lt;=0,0,(SUM(V46:V60)-MAX(V46:V60)-MIN(V46:V60))/(COUNT(V46:V60)-2)),0)</f>
        <v>1</v>
      </c>
      <c r="W82" s="13">
        <f>IFERROR(IF(COUNT(W46:W59)-2&lt;=0,0,(SUM(W46:W59)-MAX(W46:W59)-MIN(W46:W59))/(COUNT(W46:W59)-2)),0)</f>
        <v>1</v>
      </c>
      <c r="X82" s="13">
        <f>IFERROR(IF(COUNT(X46:X58)-2&lt;=0,0,(SUM(X46:X58)-MAX(X46:X58)-MIN(X46:X58))/(COUNT(X46:X58)-2)),0)</f>
        <v>1</v>
      </c>
      <c r="Y82" s="13">
        <f>IFERROR(IF(COUNT(Y46:Y57)-2&lt;=0,0,(SUM(Y46:Y57)-MAX(Y46:Y57)-MIN(Y46:Y57))/(COUNT(Y46:Y57)-2)),0)</f>
        <v>1</v>
      </c>
      <c r="Z82" s="13">
        <f>IFERROR(IF(COUNT(Z46:Z56)-2&lt;=0,0,(SUM(Z46:Z56)-MAX(Z46:Z56)-MIN(Z46:Z56))/(COUNT(Z46:Z56)-2)),0)</f>
        <v>1</v>
      </c>
      <c r="AA82" s="13">
        <f>IFERROR(IF(COUNT(AA46:AA55)-2&lt;=0,0,(SUM(AA46:AA55)-MAX(AA46:AA55)-MIN(AA46:AA55))/(COUNT(AA46:AA55)-2)),0)</f>
        <v>1</v>
      </c>
      <c r="AB82" s="13">
        <f>IFERROR(IF(COUNT(AB46:AB54)-2&lt;=0,0,(SUM(AB46:AB54)-MAX(AB46:AB54)-MIN(AB46:AB54))/(COUNT(AB46:AB54)-2)),0)</f>
        <v>1</v>
      </c>
      <c r="AC82" s="13">
        <f>IFERROR(IF(COUNT(AC46:AC53)-2&lt;=0,0,(SUM(AC46:AC53)-MAX(AC46:AC53)-MIN(AC46:AC53))/(COUNT(AC46:AC53)-2)),0)</f>
        <v>1</v>
      </c>
      <c r="AD82" s="13">
        <f>IFERROR(IF(COUNT(AD46:AD52)-2&lt;=0,0,(SUM(AD46:AD52)-MAX(AD46:AD52)-MIN(AD46:AD52))/(COUNT(AD46:AD52)-2)),0)</f>
        <v>1</v>
      </c>
      <c r="AE82" s="13">
        <f>IFERROR(IF(COUNT(AE46:AE51)-2&lt;=0,0,(SUM(AE46:AE51)-MAX(AE46:AE51)-MIN(AE46:AE51))/(COUNT(AE46:AE51)-2)),0)</f>
        <v>1</v>
      </c>
      <c r="AF82" s="13">
        <f>IFERROR(IF(COUNT(AF46:AF50)-2&lt;=0,0,(SUM(AF46:AF50)-MAX(AF46:AF50)-MIN(AF46:AF50))/(COUNT(AF46:AF50)-2)),0)</f>
        <v>1</v>
      </c>
      <c r="AG82" s="13">
        <f>IFERROR(IF(COUNT(AG46:AG49)-2&lt;=0,0,(SUM(AG46:AG49)-MAX(AG46:AG49)-MIN(AG46:AG49))/(COUNT(AG46:AG49)-2)),0)</f>
        <v>1</v>
      </c>
      <c r="AH82" s="13">
        <f>IFERROR(IF(COUNT(AH46:AH48)-2&lt;=0,0,(SUM(AH46:AH48)-MAX(AH46:AH48)-MIN(AH46:AH48))/(COUNT(AH46:AH48)-2)),0)</f>
        <v>1</v>
      </c>
      <c r="AI82" s="13">
        <f>IFERROR(IF(COUNT(AI46:AI47)-2&lt;=0,0,(SUM(AI46:AI47)-MAX(AI46:AI47)-MIN(AI46:AI47))/(COUNT(AI46:AI47)-2)),0)</f>
        <v>0</v>
      </c>
      <c r="AJ82" s="13">
        <f>IFERROR(IF(COUNT(AJ46:AJ46)-2&lt;=0,0,(SUM(AJ46:AJ46)-MAX(AJ46:AJ46)-MIN(AJ46:AJ46))/(COUNT(AJ46:AJ46)-2)),0)</f>
        <v>0</v>
      </c>
      <c r="AK82" s="13" t="s">
        <v>25</v>
      </c>
      <c r="AT82" s="6" t="s">
        <v>27</v>
      </c>
      <c r="AU82" s="13">
        <f>IFERROR(IF(COUNT(AU46:AU79)-2&lt;=0,0,(SUM(AU46:AU79)-MAX(AU46:AU79)-MIN(AU46:AU79))/(COUNT(AU46:AU79)-2)),0)</f>
        <v>2.35701101840896</v>
      </c>
      <c r="AV82" s="13">
        <f>IFERROR(IF(COUNT(AV46:AV78)-2&lt;=0,0,(SUM(AV46:AV78)-MAX(AV46:AV78)-MIN(AV46:AV78))/(COUNT(AV46:AV78)-2)),0)</f>
        <v>1.20943006429444</v>
      </c>
      <c r="AW82" s="13">
        <f>IFERROR(IF(COUNT(AW46:AW77)-2&lt;=0,0,(SUM(AW46:AW77)-MAX(AW46:AW77)-MIN(AW46:AW77))/(COUNT(AW46:AW77)-2)),0)</f>
        <v>1.08871446015859</v>
      </c>
      <c r="AX82" s="13">
        <f>IFERROR(IF(COUNT(AX46:AX76)-2&lt;=0,0,(SUM(AX46:AX76)-MAX(AX46:AX76)-MIN(AX46:AX76))/(COUNT(AX46:AX76)-2)),0)</f>
        <v>1.04229969982952</v>
      </c>
      <c r="AY82" s="13">
        <f>IFERROR(IF(COUNT(AY46:AY75)-2&lt;=0,0,(SUM(AY46:AY75)-MAX(AY46:AY75)-MIN(AY46:AY75))/(COUNT(AY46:AY75)-2)),0)</f>
        <v>1.02293332327402</v>
      </c>
      <c r="AZ82" s="13">
        <f>IFERROR(IF(COUNT(AZ46:AZ74)-2&lt;=0,0,(SUM(AZ46:AZ74)-MAX(AZ46:AZ74)-MIN(AZ46:AZ74))/(COUNT(AZ46:AZ74)-2)),0)</f>
        <v>1.01844424389751</v>
      </c>
      <c r="BA82" s="13">
        <f>IFERROR(IF(COUNT(BA46:BA73)-2&lt;=0,0,(SUM(BA46:BA73)-MAX(BA46:BA73)-MIN(BA46:BA73))/(COUNT(BA46:BA73)-2)),0)</f>
        <v>1.01470481498065</v>
      </c>
      <c r="BB82" s="13">
        <f>IFERROR(IF(COUNT(BB46:BB72)-2&lt;=0,0,(SUM(BB46:BB72)-MAX(BB46:BB72)-MIN(BB46:BB72))/(COUNT(BB46:BB72)-2)),0)</f>
        <v>1.00394444647317</v>
      </c>
      <c r="BC82" s="13">
        <f>IFERROR(IF(COUNT(BC46:BC71)-2&lt;=0,0,(SUM(BC46:BC71)-MAX(BC46:BC71)-MIN(BC46:BC71))/(COUNT(BC46:BC71)-2)),0)</f>
        <v>1.00259101605846</v>
      </c>
      <c r="BD82" s="13">
        <f>IFERROR(IF(COUNT(BD46:BD70)-2&lt;=0,0,(SUM(BD46:BD70)-MAX(BD46:BD70)-MIN(BD46:BD70))/(COUNT(BD46:BD70)-2)),0)</f>
        <v>1.00261607297511</v>
      </c>
      <c r="BE82" s="13">
        <f>IFERROR(IF(COUNT(BE46:BE69)-2&lt;=0,0,(SUM(BE46:BE69)-MAX(BE46:BE69)-MIN(BE46:BE69))/(COUNT(BE46:BE69)-2)),0)</f>
        <v>0.999977840103449</v>
      </c>
      <c r="BF82" s="13">
        <f>IFERROR(IF(COUNT(BF46:BF68)-2&lt;=0,0,(SUM(BF46:BF68)-MAX(BF46:BF68)-MIN(BF46:BF68))/(COUNT(BF46:BF68)-2)),0)</f>
        <v>1.00033225068045</v>
      </c>
      <c r="BG82" s="13">
        <f>IFERROR(IF(COUNT(BG46:BG67)-2&lt;=0,0,(SUM(BG46:BG67)-MAX(BG46:BG67)-MIN(BG46:BG67))/(COUNT(BG46:BG67)-2)),0)</f>
        <v>1</v>
      </c>
      <c r="BH82" s="13">
        <f>IFERROR(IF(COUNT(BH46:BH66)-2&lt;=0,0,(SUM(BH46:BH66)-MAX(BH46:BH66)-MIN(BH46:BH66))/(COUNT(BH46:BH66)-2)),0)</f>
        <v>1.00000934365588</v>
      </c>
      <c r="BI82" s="13">
        <f>IFERROR(IF(COUNT(BI46:BI65)-2&lt;=0,0,(SUM(BI46:BI65)-MAX(BI46:BI65)-MIN(BI46:BI65))/(COUNT(BI46:BI65)-2)),0)</f>
        <v>1</v>
      </c>
      <c r="BJ82" s="13">
        <f>IFERROR(IF(COUNT(BJ46:BJ64)-2&lt;=0,0,(SUM(BJ46:BJ64)-MAX(BJ46:BJ64)-MIN(BJ46:BJ64))/(COUNT(BJ46:BJ64)-2)),0)</f>
        <v>1</v>
      </c>
      <c r="BK82" s="13">
        <f>IFERROR(IF(COUNT(BK46:BK63)-2&lt;=0,0,(SUM(BK46:BK63)-MAX(BK46:BK63)-MIN(BK46:BK63))/(COUNT(BK46:BK63)-2)),0)</f>
        <v>1</v>
      </c>
      <c r="BL82" s="13">
        <f>IFERROR(IF(COUNT(BL46:BL62)-2&lt;=0,0,(SUM(BL46:BL62)-MAX(BL46:BL62)-MIN(BL46:BL62))/(COUNT(BL46:BL62)-2)),0)</f>
        <v>1</v>
      </c>
      <c r="BM82" s="13">
        <f>IFERROR(IF(COUNT(BM46:BM61)-2&lt;=0,0,(SUM(BM46:BM61)-MAX(BM46:BM61)-MIN(BM46:BM61))/(COUNT(BM46:BM61)-2)),0)</f>
        <v>1</v>
      </c>
      <c r="BN82" s="13">
        <f>IFERROR(IF(COUNT(BN46:BN60)-2&lt;=0,0,(SUM(BN46:BN60)-MAX(BN46:BN60)-MIN(BN46:BN60))/(COUNT(BN46:BN60)-2)),0)</f>
        <v>1</v>
      </c>
      <c r="BO82" s="13">
        <f>IFERROR(IF(COUNT(BO46:BO59)-2&lt;=0,0,(SUM(BO46:BO59)-MAX(BO46:BO59)-MIN(BO46:BO59))/(COUNT(BO46:BO59)-2)),0)</f>
        <v>1</v>
      </c>
      <c r="BP82" s="13">
        <f>IFERROR(IF(COUNT(BP46:BP58)-2&lt;=0,0,(SUM(BP46:BP58)-MAX(BP46:BP58)-MIN(BP46:BP58))/(COUNT(BP46:BP58)-2)),0)</f>
        <v>1</v>
      </c>
      <c r="BQ82" s="13">
        <f>IFERROR(IF(COUNT(BQ46:BQ57)-2&lt;=0,0,(SUM(BQ46:BQ57)-MAX(BQ46:BQ57)-MIN(BQ46:BQ57))/(COUNT(BQ46:BQ57)-2)),0)</f>
        <v>1</v>
      </c>
      <c r="BR82" s="13">
        <f>IFERROR(IF(COUNT(BR46:BR56)-2&lt;=0,0,(SUM(BR46:BR56)-MAX(BR46:BR56)-MIN(BR46:BR56))/(COUNT(BR46:BR56)-2)),0)</f>
        <v>1</v>
      </c>
      <c r="BS82" s="13">
        <f>IFERROR(IF(COUNT(BS46:BS55)-2&lt;=0,0,(SUM(BS46:BS55)-MAX(BS46:BS55)-MIN(BS46:BS55))/(COUNT(BS46:BS55)-2)),0)</f>
        <v>1</v>
      </c>
      <c r="BT82" s="13">
        <f>IFERROR(IF(COUNT(BT46:BT54)-2&lt;=0,0,(SUM(BT46:BT54)-MAX(BT46:BT54)-MIN(BT46:BT54))/(COUNT(BT46:BT54)-2)),0)</f>
        <v>1</v>
      </c>
      <c r="BU82" s="13">
        <f>IFERROR(IF(COUNT(BU46:BU53)-2&lt;=0,0,(SUM(BU46:BU53)-MAX(BU46:BU53)-MIN(BU46:BU53))/(COUNT(BU46:BU53)-2)),0)</f>
        <v>1</v>
      </c>
      <c r="BV82" s="13">
        <f>IFERROR(IF(COUNT(BV46:BV52)-2&lt;=0,0,(SUM(BV46:BV52)-MAX(BV46:BV52)-MIN(BV46:BV52))/(COUNT(BV46:BV52)-2)),0)</f>
        <v>1</v>
      </c>
      <c r="BW82" s="13">
        <f>IFERROR(IF(COUNT(BW46:BW51)-2&lt;=0,0,(SUM(BW46:BW51)-MAX(BW46:BW51)-MIN(BW46:BW51))/(COUNT(BW46:BW51)-2)),0)</f>
        <v>1</v>
      </c>
      <c r="BX82" s="13">
        <f>IFERROR(IF(COUNT(BX46:BX50)-2&lt;=0,0,(SUM(BX46:BX50)-MAX(BX46:BX50)-MIN(BX46:BX50))/(COUNT(BX46:BX50)-2)),0)</f>
        <v>1</v>
      </c>
      <c r="BY82" s="13">
        <f>IFERROR(IF(COUNT(BY46:BY49)-2&lt;=0,0,(SUM(BY46:BY49)-MAX(BY46:BY49)-MIN(BY46:BY49))/(COUNT(BY46:BY49)-2)),0)</f>
        <v>1</v>
      </c>
      <c r="BZ82" s="13">
        <f>IFERROR(IF(COUNT(BZ46:BZ48)-2&lt;=0,0,(SUM(BZ46:BZ48)-MAX(BZ46:BZ48)-MIN(BZ46:BZ48))/(COUNT(BZ46:BZ48)-2)),0)</f>
        <v>1</v>
      </c>
      <c r="CA82" s="13">
        <f>IFERROR(IF(COUNT(CA46:CA47)-2&lt;=0,0,(SUM(CA46:CA47)-MAX(CA46:CA47)-MIN(CA46:CA47))/(COUNT(CA46:CA47)-2)),0)</f>
        <v>0</v>
      </c>
      <c r="CB82" s="13">
        <f>IFERROR(IF(COUNT(CB46:CB46)-2&lt;=0,0,(SUM(CB46:CB46)-MAX(CB46:CB46)-MIN(CB46:CB46))/(COUNT(CB46:CB46)-2)),0)</f>
        <v>0</v>
      </c>
      <c r="CC82" s="13" t="s">
        <v>25</v>
      </c>
      <c r="CL82" s="6" t="s">
        <v>27</v>
      </c>
      <c r="CM82" s="13">
        <f>IFERROR(IF(COUNT(CM46:CM79)-2&lt;=0,0,(SUM(CM46:CM79)-MAX(CM46:CM79)-MIN(CM46:CM79))/(COUNT(CM46:CM79)-2)),0)</f>
        <v>0</v>
      </c>
      <c r="CN82" s="13">
        <f>IFERROR(IF(COUNT(CN46:CN78)-2&lt;=0,0,(SUM(CN46:CN78)-MAX(CN46:CN78)-MIN(CN46:CN78))/(COUNT(CN46:CN78)-2)),0)</f>
        <v>0</v>
      </c>
      <c r="CO82" s="13">
        <f>IFERROR(IF(COUNT(CO46:CO77)-2&lt;=0,0,(SUM(CO46:CO77)-MAX(CO46:CO77)-MIN(CO46:CO77))/(COUNT(CO46:CO77)-2)),0)</f>
        <v>0</v>
      </c>
      <c r="CP82" s="13">
        <f>IFERROR(IF(COUNT(CP46:CP76)-2&lt;=0,0,(SUM(CP46:CP76)-MAX(CP46:CP76)-MIN(CP46:CP76))/(COUNT(CP46:CP76)-2)),0)</f>
        <v>0</v>
      </c>
      <c r="CQ82" s="13">
        <f>IFERROR(IF(COUNT(CQ46:CQ75)-2&lt;=0,0,(SUM(CQ46:CQ75)-MAX(CQ46:CQ75)-MIN(CQ46:CQ75))/(COUNT(CQ46:CQ75)-2)),0)</f>
        <v>0</v>
      </c>
      <c r="CR82" s="13">
        <f>IFERROR(IF(COUNT(CR46:CR74)-2&lt;=0,0,(SUM(CR46:CR74)-MAX(CR46:CR74)-MIN(CR46:CR74))/(COUNT(CR46:CR74)-2)),0)</f>
        <v>0</v>
      </c>
      <c r="CS82" s="13">
        <f>IFERROR(IF(COUNT(CS46:CS73)-2&lt;=0,0,(SUM(CS46:CS73)-MAX(CS46:CS73)-MIN(CS46:CS73))/(COUNT(CS46:CS73)-2)),0)</f>
        <v>0</v>
      </c>
      <c r="CT82" s="13">
        <f>IFERROR(IF(COUNT(CT46:CT72)-2&lt;=0,0,(SUM(CT46:CT72)-MAX(CT46:CT72)-MIN(CT46:CT72))/(COUNT(CT46:CT72)-2)),0)</f>
        <v>0</v>
      </c>
      <c r="CU82" s="13">
        <f>IFERROR(IF(COUNT(CU46:CU71)-2&lt;=0,0,(SUM(CU46:CU71)-MAX(CU46:CU71)-MIN(CU46:CU71))/(COUNT(CU46:CU71)-2)),0)</f>
        <v>0</v>
      </c>
      <c r="CV82" s="13">
        <f>IFERROR(IF(COUNT(CV46:CV70)-2&lt;=0,0,(SUM(CV46:CV70)-MAX(CV46:CV70)-MIN(CV46:CV70))/(COUNT(CV46:CV70)-2)),0)</f>
        <v>0</v>
      </c>
      <c r="CW82" s="13">
        <f>IFERROR(IF(COUNT(CW46:CW69)-2&lt;=0,0,(SUM(CW46:CW69)-MAX(CW46:CW69)-MIN(CW46:CW69))/(COUNT(CW46:CW69)-2)),0)</f>
        <v>0</v>
      </c>
      <c r="CX82" s="13">
        <f>IFERROR(IF(COUNT(CX46:CX68)-2&lt;=0,0,(SUM(CX46:CX68)-MAX(CX46:CX68)-MIN(CX46:CX68))/(COUNT(CX46:CX68)-2)),0)</f>
        <v>0</v>
      </c>
      <c r="CY82" s="13">
        <f>IFERROR(IF(COUNT(CY46:CY67)-2&lt;=0,0,(SUM(CY46:CY67)-MAX(CY46:CY67)-MIN(CY46:CY67))/(COUNT(CY46:CY67)-2)),0)</f>
        <v>0</v>
      </c>
      <c r="CZ82" s="13">
        <f>IFERROR(IF(COUNT(CZ46:CZ66)-2&lt;=0,0,(SUM(CZ46:CZ66)-MAX(CZ46:CZ66)-MIN(CZ46:CZ66))/(COUNT(CZ46:CZ66)-2)),0)</f>
        <v>0</v>
      </c>
      <c r="DA82" s="13">
        <f>IFERROR(IF(COUNT(DA46:DA65)-2&lt;=0,0,(SUM(DA46:DA65)-MAX(DA46:DA65)-MIN(DA46:DA65))/(COUNT(DA46:DA65)-2)),0)</f>
        <v>0</v>
      </c>
      <c r="DB82" s="13">
        <f>IFERROR(IF(COUNT(DB46:DB64)-2&lt;=0,0,(SUM(DB46:DB64)-MAX(DB46:DB64)-MIN(DB46:DB64))/(COUNT(DB46:DB64)-2)),0)</f>
        <v>0</v>
      </c>
      <c r="DC82" s="13">
        <f>IFERROR(IF(COUNT(DC46:DC63)-2&lt;=0,0,(SUM(DC46:DC63)-MAX(DC46:DC63)-MIN(DC46:DC63))/(COUNT(DC46:DC63)-2)),0)</f>
        <v>0</v>
      </c>
      <c r="DD82" s="13">
        <f>IFERROR(IF(COUNT(DD46:DD62)-2&lt;=0,0,(SUM(DD46:DD62)-MAX(DD46:DD62)-MIN(DD46:DD62))/(COUNT(DD46:DD62)-2)),0)</f>
        <v>0</v>
      </c>
      <c r="DE82" s="13">
        <f>IFERROR(IF(COUNT(DE46:DE61)-2&lt;=0,0,(SUM(DE46:DE61)-MAX(DE46:DE61)-MIN(DE46:DE61))/(COUNT(DE46:DE61)-2)),0)</f>
        <v>0</v>
      </c>
      <c r="DF82" s="13">
        <f>IFERROR(IF(COUNT(DF46:DF60)-2&lt;=0,0,(SUM(DF46:DF60)-MAX(DF46:DF60)-MIN(DF46:DF60))/(COUNT(DF46:DF60)-2)),0)</f>
        <v>0</v>
      </c>
      <c r="DG82" s="13">
        <f>IFERROR(IF(COUNT(DG46:DG59)-2&lt;=0,0,(SUM(DG46:DG59)-MAX(DG46:DG59)-MIN(DG46:DG59))/(COUNT(DG46:DG59)-2)),0)</f>
        <v>0</v>
      </c>
      <c r="DH82" s="13">
        <f>IFERROR(IF(COUNT(DH46:DH58)-2&lt;=0,0,(SUM(DH46:DH58)-MAX(DH46:DH58)-MIN(DH46:DH58))/(COUNT(DH46:DH58)-2)),0)</f>
        <v>0</v>
      </c>
      <c r="DI82" s="13">
        <f>IFERROR(IF(COUNT(DI46:DI57)-2&lt;=0,0,(SUM(DI46:DI57)-MAX(DI46:DI57)-MIN(DI46:DI57))/(COUNT(DI46:DI57)-2)),0)</f>
        <v>0</v>
      </c>
      <c r="DJ82" s="13">
        <f>IFERROR(IF(COUNT(DJ46:DJ56)-2&lt;=0,0,(SUM(DJ46:DJ56)-MAX(DJ46:DJ56)-MIN(DJ46:DJ56))/(COUNT(DJ46:DJ56)-2)),0)</f>
        <v>0</v>
      </c>
      <c r="DK82" s="13">
        <f>IFERROR(IF(COUNT(DK46:DK55)-2&lt;=0,0,(SUM(DK46:DK55)-MAX(DK46:DK55)-MIN(DK46:DK55))/(COUNT(DK46:DK55)-2)),0)</f>
        <v>0</v>
      </c>
      <c r="DL82" s="13">
        <f>IFERROR(IF(COUNT(DL46:DL54)-2&lt;=0,0,(SUM(DL46:DL54)-MAX(DL46:DL54)-MIN(DL46:DL54))/(COUNT(DL46:DL54)-2)),0)</f>
        <v>0</v>
      </c>
      <c r="DM82" s="13">
        <f>IFERROR(IF(COUNT(DM46:DM53)-2&lt;=0,0,(SUM(DM46:DM53)-MAX(DM46:DM53)-MIN(DM46:DM53))/(COUNT(DM46:DM53)-2)),0)</f>
        <v>0</v>
      </c>
      <c r="DN82" s="13">
        <f>IFERROR(IF(COUNT(DN46:DN52)-2&lt;=0,0,(SUM(DN46:DN52)-MAX(DN46:DN52)-MIN(DN46:DN52))/(COUNT(DN46:DN52)-2)),0)</f>
        <v>0</v>
      </c>
      <c r="DO82" s="13">
        <f>IFERROR(IF(COUNT(DO46:DO51)-2&lt;=0,0,(SUM(DO46:DO51)-MAX(DO46:DO51)-MIN(DO46:DO51))/(COUNT(DO46:DO51)-2)),0)</f>
        <v>0</v>
      </c>
      <c r="DP82" s="13">
        <f>IFERROR(IF(COUNT(DP46:DP50)-2&lt;=0,0,(SUM(DP46:DP50)-MAX(DP46:DP50)-MIN(DP46:DP50))/(COUNT(DP46:DP50)-2)),0)</f>
        <v>0</v>
      </c>
      <c r="DQ82" s="13">
        <f>IFERROR(IF(COUNT(DQ46:DQ49)-2&lt;=0,0,(SUM(DQ46:DQ49)-MAX(DQ46:DQ49)-MIN(DQ46:DQ49))/(COUNT(DQ46:DQ49)-2)),0)</f>
        <v>0</v>
      </c>
      <c r="DR82" s="13">
        <f>IFERROR(IF(COUNT(DR46:DR48)-2&lt;=0,0,(SUM(DR46:DR48)-MAX(DR46:DR48)-MIN(DR46:DR48))/(COUNT(DR46:DR48)-2)),0)</f>
        <v>0</v>
      </c>
      <c r="DS82" s="13">
        <f>IFERROR(IF(COUNT(DS46:DS47)-2&lt;=0,0,(SUM(DS46:DS47)-MAX(DS46:DS47)-MIN(DS46:DS47))/(COUNT(DS46:DS47)-2)),0)</f>
        <v>0</v>
      </c>
      <c r="DT82" s="13">
        <f>IFERROR(IF(COUNT(DT46:DT46)-2&lt;=0,0,(SUM(DT46:DT46)-MAX(DT46:DT46)-MIN(DT46:DT46))/(COUNT(DT46:DT46)-2)),0)</f>
        <v>0</v>
      </c>
      <c r="DU82" s="13" t="s">
        <v>25</v>
      </c>
    </row>
    <row r="83" ht="15" customHeight="1" outlineLevel="1" spans="2:125">
      <c r="B83" s="6" t="s">
        <v>28</v>
      </c>
      <c r="C83" s="13">
        <f>IFERROR(SUM(D7:D40)/SUM(C7:C40),0)</f>
        <v>2.19068244864293</v>
      </c>
      <c r="D83" s="13">
        <f>IFERROR(SUM(E7:E39)/SUM(D7:D39),0)</f>
        <v>1.20761445491451</v>
      </c>
      <c r="E83" s="13">
        <f>IFERROR(SUM(F7:F38)/SUM(E7:E38),0)</f>
        <v>1.08904653513504</v>
      </c>
      <c r="F83" s="13">
        <f>IFERROR(SUM(G7:G37)/SUM(F7:F37),0)</f>
        <v>1.04213179134284</v>
      </c>
      <c r="G83" s="13">
        <f>IFERROR(SUM(H7:H36)/SUM(G7:G36),0)</f>
        <v>1.02702945888122</v>
      </c>
      <c r="H83" s="13">
        <f>IFERROR(SUM(I7:I35)/SUM(H7:H35),0)</f>
        <v>1.0220271688593</v>
      </c>
      <c r="I83" s="13">
        <f>IFERROR(SUM(J7:J34)/SUM(I7:I34),0)</f>
        <v>1.01849681358011</v>
      </c>
      <c r="J83" s="13">
        <f>IFERROR(SUM(K7:K33)/SUM(J7:J33),0)</f>
        <v>1.00433510876333</v>
      </c>
      <c r="K83" s="13">
        <f>IFERROR(SUM(L7:L32)/SUM(K7:K32),0)</f>
        <v>1.00450259183411</v>
      </c>
      <c r="L83" s="13">
        <f>IFERROR(SUM(M7:M31)/SUM(L7:L31),0)</f>
        <v>1.00356844630966</v>
      </c>
      <c r="M83" s="13">
        <f>IFERROR(SUM(N7:N30)/SUM(M7:M30),0)</f>
        <v>1.00076084710264</v>
      </c>
      <c r="N83" s="13">
        <f>IFERROR(SUM(O7:O29)/SUM(N7:N29),0)</f>
        <v>1.00153925565829</v>
      </c>
      <c r="O83" s="13">
        <f>IFERROR(SUM(P7:P28)/SUM(O7:O28),0)</f>
        <v>1</v>
      </c>
      <c r="P83" s="13">
        <f>IFERROR(SUM(Q7:Q27)/SUM(P7:P27),0)</f>
        <v>1.00002088972041</v>
      </c>
      <c r="Q83" s="13">
        <f>IFERROR(SUM(R7:R26)/SUM(Q7:Q26),0)</f>
        <v>0.999972027073303</v>
      </c>
      <c r="R83" s="13">
        <f>IFERROR(SUM(S7:S25)/SUM(R7:R25),0)</f>
        <v>1.00081170557465</v>
      </c>
      <c r="S83" s="13">
        <f>IFERROR(SUM(T7:T24)/SUM(S7:S24),0)</f>
        <v>0.999929459635425</v>
      </c>
      <c r="T83" s="13">
        <f>IFERROR(SUM(U7:U23)/SUM(T7:T23),0)</f>
        <v>1</v>
      </c>
      <c r="U83" s="13">
        <f>IFERROR(SUM(V7:V22)/SUM(U7:U22),0)</f>
        <v>1</v>
      </c>
      <c r="V83" s="13">
        <f>IFERROR(SUM(W7:W21)/SUM(V7:V21),0)</f>
        <v>1</v>
      </c>
      <c r="W83" s="13">
        <f>IFERROR(SUM(X7:X20)/SUM(W7:W20),0)</f>
        <v>1</v>
      </c>
      <c r="X83" s="13">
        <f>IFERROR(SUM(Y7:Y19)/SUM(X7:X19),0)</f>
        <v>1</v>
      </c>
      <c r="Y83" s="13">
        <f>IFERROR(SUM(Z7:Z18)/SUM(Y7:Y18),0)</f>
        <v>1</v>
      </c>
      <c r="Z83" s="13">
        <f>IFERROR(SUM(AA7:AA17)/SUM(Z7:Z17),0)</f>
        <v>1.00032147525188</v>
      </c>
      <c r="AA83" s="13">
        <f>IFERROR(SUM(AB7:AB16)/SUM(AA7:AA16),0)</f>
        <v>1</v>
      </c>
      <c r="AB83" s="13">
        <f>IFERROR(SUM(AC7:AC15)/SUM(AB7:AB15),0)</f>
        <v>1</v>
      </c>
      <c r="AC83" s="13">
        <f>IFERROR(SUM(AD7:AD14)/SUM(AC7:AC14),0)</f>
        <v>1</v>
      </c>
      <c r="AD83" s="13">
        <f>IFERROR(SUM(AE7:AE13)/SUM(AD7:AD13),0)</f>
        <v>1</v>
      </c>
      <c r="AE83" s="13">
        <f>IFERROR(SUM(AF7:AF12)/SUM(AE7:AE12),0)</f>
        <v>1</v>
      </c>
      <c r="AF83" s="13">
        <f>IFERROR(SUM(AG7:AG11)/SUM(AF7:AF11),0)</f>
        <v>1</v>
      </c>
      <c r="AG83" s="13">
        <f>IFERROR(SUM(AH7:AH10)/SUM(AG7:AG10),0)</f>
        <v>1</v>
      </c>
      <c r="AH83" s="13">
        <f>IFERROR(SUM(AI7:AI9)/SUM(AH7:AH9),0)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T83" s="6" t="s">
        <v>28</v>
      </c>
      <c r="AU83" s="13">
        <f>IFERROR(SUM(AV7:AV40)/SUM(AU7:AU40),0)</f>
        <v>2.16945514931342</v>
      </c>
      <c r="AV83" s="13">
        <f>IFERROR(SUM(AW7:AW39)/SUM(AV7:AV39),0)</f>
        <v>1.19565754581259</v>
      </c>
      <c r="AW83" s="13">
        <f>IFERROR(SUM(AX7:AX38)/SUM(AW7:AW38),0)</f>
        <v>1.08619312155747</v>
      </c>
      <c r="AX83" s="13">
        <f>IFERROR(SUM(AY7:AY37)/SUM(AX7:AX37),0)</f>
        <v>1.03889928935859</v>
      </c>
      <c r="AY83" s="13">
        <f>IFERROR(SUM(AZ7:AZ36)/SUM(AY7:AY36),0)</f>
        <v>1.02318750051395</v>
      </c>
      <c r="AZ83" s="13">
        <f>IFERROR(SUM(BA7:BA35)/SUM(AZ7:AZ35),0)</f>
        <v>1.01856485945109</v>
      </c>
      <c r="BA83" s="13">
        <f>IFERROR(SUM(BB7:BB34)/SUM(BA7:BA34),0)</f>
        <v>1.01629443880898</v>
      </c>
      <c r="BB83" s="13">
        <f>IFERROR(SUM(BC7:BC33)/SUM(BB7:BB33),0)</f>
        <v>1.00423884180167</v>
      </c>
      <c r="BC83" s="13">
        <f>IFERROR(SUM(BD7:BD32)/SUM(BC7:BC32),0)</f>
        <v>1.00297372274243</v>
      </c>
      <c r="BD83" s="13">
        <f>IFERROR(SUM(BE7:BE31)/SUM(BD7:BD31),0)</f>
        <v>1.00248587232783</v>
      </c>
      <c r="BE83" s="13">
        <f>IFERROR(SUM(BF7:BF30)/SUM(BE7:BE30),0)</f>
        <v>1.00031761462229</v>
      </c>
      <c r="BF83" s="13">
        <f>IFERROR(SUM(BG7:BG29)/SUM(BF7:BF29),0)</f>
        <v>1.00127859860285</v>
      </c>
      <c r="BG83" s="13">
        <f>IFERROR(SUM(BH7:BH28)/SUM(BG7:BG28),0)</f>
        <v>1</v>
      </c>
      <c r="BH83" s="13">
        <f>IFERROR(SUM(BI7:BI27)/SUM(BH7:BH27),0)</f>
        <v>1.00002166857204</v>
      </c>
      <c r="BI83" s="13">
        <f>IFERROR(SUM(BJ7:BJ26)/SUM(BI7:BI26),0)</f>
        <v>0.999971446362451</v>
      </c>
      <c r="BJ83" s="13">
        <f>IFERROR(SUM(BK7:BK25)/SUM(BJ7:BJ25),0)</f>
        <v>1.00082397845427</v>
      </c>
      <c r="BK83" s="13">
        <f>IFERROR(SUM(BL7:BL24)/SUM(BK7:BK24),0)</f>
        <v>0.999928720602236</v>
      </c>
      <c r="BL83" s="13">
        <f>IFERROR(SUM(BM7:BM23)/SUM(BL7:BL23),0)</f>
        <v>1</v>
      </c>
      <c r="BM83" s="13">
        <f>IFERROR(SUM(BN7:BN22)/SUM(BM7:BM22),0)</f>
        <v>1</v>
      </c>
      <c r="BN83" s="13">
        <f>IFERROR(SUM(BO7:BO21)/SUM(BN7:BN21),0)</f>
        <v>1</v>
      </c>
      <c r="BO83" s="13">
        <f>IFERROR(SUM(BP7:BP20)/SUM(BO7:BO20),0)</f>
        <v>1</v>
      </c>
      <c r="BP83" s="13">
        <f>IFERROR(SUM(BQ7:BQ19)/SUM(BP7:BP19),0)</f>
        <v>1</v>
      </c>
      <c r="BQ83" s="13">
        <f>IFERROR(SUM(BR7:BR18)/SUM(BQ7:BQ18),0)</f>
        <v>1</v>
      </c>
      <c r="BR83" s="13">
        <f>IFERROR(SUM(BS7:BS17)/SUM(BR7:BR17),0)</f>
        <v>1.00032147525188</v>
      </c>
      <c r="BS83" s="13">
        <f>IFERROR(SUM(BT7:BT16)/SUM(BS7:BS16),0)</f>
        <v>1</v>
      </c>
      <c r="BT83" s="13">
        <f>IFERROR(SUM(BU7:BU15)/SUM(BT7:BT15),0)</f>
        <v>1</v>
      </c>
      <c r="BU83" s="13">
        <f>IFERROR(SUM(BV7:BV14)/SUM(BU7:BU14),0)</f>
        <v>1</v>
      </c>
      <c r="BV83" s="13">
        <f>IFERROR(SUM(BW7:BW13)/SUM(BV7:BV13),0)</f>
        <v>1</v>
      </c>
      <c r="BW83" s="13">
        <f>IFERROR(SUM(BX7:BX12)/SUM(BW7:BW12),0)</f>
        <v>1</v>
      </c>
      <c r="BX83" s="13">
        <f>IFERROR(SUM(BY7:BY11)/SUM(BX7:BX11),0)</f>
        <v>1</v>
      </c>
      <c r="BY83" s="13">
        <f>IFERROR(SUM(BZ7:BZ10)/SUM(BY7:BY10),0)</f>
        <v>1</v>
      </c>
      <c r="BZ83" s="13">
        <f>IFERROR(SUM(CA7:CA9)/SUM(BZ7:BZ9),0)</f>
        <v>1</v>
      </c>
      <c r="CA83" s="13">
        <f>IFERROR(SUM(CB7:CB8)/SUM(CA7:CA8),0)</f>
        <v>1</v>
      </c>
      <c r="CB83" s="13">
        <f>IFERROR(SUM(CC7:CC7)/SUM(CB7:CB7),0)</f>
        <v>1</v>
      </c>
      <c r="CC83" s="13" t="s">
        <v>25</v>
      </c>
      <c r="CL83" s="6" t="s">
        <v>28</v>
      </c>
      <c r="CM83" s="13">
        <f>IFERROR(SUM(CN7:CN40)/SUM(CM7:CM40),0)</f>
        <v>0</v>
      </c>
      <c r="CN83" s="13">
        <f>IFERROR(SUM(CO7:CO39)/SUM(CN7:CN39),0)</f>
        <v>0</v>
      </c>
      <c r="CO83" s="13">
        <f>IFERROR(SUM(CP7:CP38)/SUM(CO7:CO38),0)</f>
        <v>0</v>
      </c>
      <c r="CP83" s="13">
        <f>IFERROR(SUM(CQ7:CQ37)/SUM(CP7:CP37),0)</f>
        <v>0</v>
      </c>
      <c r="CQ83" s="13">
        <f>IFERROR(SUM(CR7:CR36)/SUM(CQ7:CQ36),0)</f>
        <v>0</v>
      </c>
      <c r="CR83" s="13">
        <f>IFERROR(SUM(CS7:CS35)/SUM(CR7:CR35),0)</f>
        <v>0</v>
      </c>
      <c r="CS83" s="13">
        <f>IFERROR(SUM(CT7:CT34)/SUM(CS7:CS34),0)</f>
        <v>0</v>
      </c>
      <c r="CT83" s="13">
        <f>IFERROR(SUM(CU7:CU33)/SUM(CT7:CT33),0)</f>
        <v>0</v>
      </c>
      <c r="CU83" s="13">
        <f>IFERROR(SUM(CV7:CV32)/SUM(CU7:CU32),0)</f>
        <v>0</v>
      </c>
      <c r="CV83" s="13">
        <f>IFERROR(SUM(CW7:CW31)/SUM(CV7:CV31),0)</f>
        <v>0</v>
      </c>
      <c r="CW83" s="13">
        <f>IFERROR(SUM(CX7:CX30)/SUM(CW7:CW30),0)</f>
        <v>0</v>
      </c>
      <c r="CX83" s="13">
        <f>IFERROR(SUM(CY7:CY29)/SUM(CX7:CX29),0)</f>
        <v>0</v>
      </c>
      <c r="CY83" s="13">
        <f>IFERROR(SUM(CZ7:CZ28)/SUM(CY7:CY28),0)</f>
        <v>0</v>
      </c>
      <c r="CZ83" s="13">
        <f>IFERROR(SUM(DA7:DA27)/SUM(CZ7:CZ27),0)</f>
        <v>0</v>
      </c>
      <c r="DA83" s="13">
        <f>IFERROR(SUM(DB7:DB26)/SUM(DA7:DA26),0)</f>
        <v>0</v>
      </c>
      <c r="DB83" s="13">
        <f>IFERROR(SUM(DC7:DC25)/SUM(DB7:DB25),0)</f>
        <v>0</v>
      </c>
      <c r="DC83" s="13">
        <f>IFERROR(SUM(DD7:DD24)/SUM(DC7:DC24),0)</f>
        <v>0</v>
      </c>
      <c r="DD83" s="13">
        <f>IFERROR(SUM(DE7:DE23)/SUM(DD7:DD23),0)</f>
        <v>0</v>
      </c>
      <c r="DE83" s="13">
        <f>IFERROR(SUM(DF7:DF22)/SUM(DE7:DE22),0)</f>
        <v>0</v>
      </c>
      <c r="DF83" s="13">
        <f>IFERROR(SUM(DG7:DG21)/SUM(DF7:DF21),0)</f>
        <v>0</v>
      </c>
      <c r="DG83" s="13">
        <f>IFERROR(SUM(DH7:DH20)/SUM(DG7:DG20),0)</f>
        <v>0</v>
      </c>
      <c r="DH83" s="13">
        <f>IFERROR(SUM(DI7:DI19)/SUM(DH7:DH19),0)</f>
        <v>0</v>
      </c>
      <c r="DI83" s="13">
        <f>IFERROR(SUM(DJ7:DJ18)/SUM(DI7:DI18),0)</f>
        <v>0</v>
      </c>
      <c r="DJ83" s="13">
        <f>IFERROR(SUM(DK7:DK17)/SUM(DJ7:DJ17),0)</f>
        <v>0</v>
      </c>
      <c r="DK83" s="13">
        <f>IFERROR(SUM(DL7:DL16)/SUM(DK7:DK16),0)</f>
        <v>0</v>
      </c>
      <c r="DL83" s="13">
        <f>IFERROR(SUM(DM7:DM15)/SUM(DL7:DL15),0)</f>
        <v>0</v>
      </c>
      <c r="DM83" s="13">
        <f>IFERROR(SUM(DN7:DN14)/SUM(DM7:DM14),0)</f>
        <v>0</v>
      </c>
      <c r="DN83" s="13">
        <f>IFERROR(SUM(DO7:DO13)/SUM(DN7:DN13),0)</f>
        <v>0</v>
      </c>
      <c r="DO83" s="13">
        <f>IFERROR(SUM(DP7:DP12)/SUM(DO7:DO12),0)</f>
        <v>0</v>
      </c>
      <c r="DP83" s="13">
        <f>IFERROR(SUM(DQ7:DQ11)/SUM(DP7:DP11),0)</f>
        <v>0</v>
      </c>
      <c r="DQ83" s="13">
        <f>IFERROR(SUM(DR7:DR10)/SUM(DQ7:DQ10),0)</f>
        <v>0</v>
      </c>
      <c r="DR83" s="13">
        <f>IFERROR(SUM(DS7:DS9)/SUM(DR7:DR9),0)</f>
        <v>0</v>
      </c>
      <c r="DS83" s="13">
        <f>IFERROR(SUM(DT7:DT8)/SUM(DS7:DS8),0)</f>
        <v>0</v>
      </c>
      <c r="DT83" s="13">
        <f>IFERROR(SUM(DU7:DU7)/SUM(DT7:DT7),0)</f>
        <v>0</v>
      </c>
      <c r="DU83" s="13" t="s">
        <v>25</v>
      </c>
    </row>
    <row r="84" ht="15" customHeight="1" outlineLevel="1" spans="2:125">
      <c r="B84" s="6" t="s">
        <v>29</v>
      </c>
      <c r="C84" s="13">
        <f>IFERROR(SUM(D39:D40)/SUM(C39:C40),0)</f>
        <v>1.80682098197944</v>
      </c>
      <c r="D84" s="13">
        <f>IFERROR(SUM(E38:E39)/SUM(D38:D39),0)</f>
        <v>1.0914779035635</v>
      </c>
      <c r="E84" s="13">
        <f>IFERROR(SUM(F37:F38)/SUM(E37:E38),0)</f>
        <v>1.04667432789128</v>
      </c>
      <c r="F84" s="13">
        <f>IFERROR(SUM(G36:G37)/SUM(F36:F37),0)</f>
        <v>1.02772034163081</v>
      </c>
      <c r="G84" s="13">
        <f>IFERROR(SUM(H35:H36)/SUM(G35:G36),0)</f>
        <v>1.04282172537276</v>
      </c>
      <c r="H84" s="13">
        <f>IFERROR(SUM(I34:I35)/SUM(H34:H35),0)</f>
        <v>1.04093807168352</v>
      </c>
      <c r="I84" s="13">
        <f>IFERROR(SUM(J33:J34)/SUM(I33:I34),0)</f>
        <v>1.00247880089942</v>
      </c>
      <c r="J84" s="13">
        <f>IFERROR(SUM(K32:K33)/SUM(J32:J33),0)</f>
        <v>1.00972080870347</v>
      </c>
      <c r="K84" s="13">
        <f>IFERROR(SUM(L31:L32)/SUM(K31:K32),0)</f>
        <v>1.01442961981874</v>
      </c>
      <c r="L84" s="13">
        <f>IFERROR(SUM(M30:M31)/SUM(L30:L31),0)</f>
        <v>1.02466646499364</v>
      </c>
      <c r="M84" s="13">
        <f>IFERROR(SUM(N29:N30)/SUM(M29:M30),0)</f>
        <v>0.998819830368923</v>
      </c>
      <c r="N84" s="13">
        <f>IFERROR(SUM(O28:O29)/SUM(N28:N29),0)</f>
        <v>1.01696061475614</v>
      </c>
      <c r="O84" s="13">
        <f>IFERROR(SUM(P27:P28)/SUM(O27:O28),0)</f>
        <v>1</v>
      </c>
      <c r="P84" s="13">
        <f>IFERROR(SUM(Q26:Q27)/SUM(P26:P27),0)</f>
        <v>1.00013697496487</v>
      </c>
      <c r="Q84" s="13">
        <f>IFERROR(SUM(R25:R26)/SUM(Q25:Q26),0)</f>
        <v>0.999656778302325</v>
      </c>
      <c r="R84" s="13">
        <f>IFERROR(SUM(S24:S25)/SUM(R24:R25),0)</f>
        <v>0.999611307416155</v>
      </c>
      <c r="S84" s="13">
        <f>IFERROR(SUM(T23:T24)/SUM(S23:S24),0)</f>
        <v>0.999425265321756</v>
      </c>
      <c r="T84" s="13">
        <f>IFERROR(SUM(U22:U23)/SUM(T22:T23),0)</f>
        <v>1</v>
      </c>
      <c r="U84" s="13">
        <f>IFERROR(SUM(V21:V22)/SUM(U21:U22),0)</f>
        <v>1</v>
      </c>
      <c r="V84" s="13">
        <f>IFERROR(SUM(W20:W21)/SUM(V20:V21),0)</f>
        <v>1</v>
      </c>
      <c r="W84" s="13">
        <f>IFERROR(SUM(X19:X20)/SUM(W19:W20),0)</f>
        <v>1</v>
      </c>
      <c r="X84" s="13">
        <f>IFERROR(SUM(Y18:Y19)/SUM(X18:X19),0)</f>
        <v>1</v>
      </c>
      <c r="Y84" s="13">
        <f>IFERROR(SUM(Z17:Z18)/SUM(Y17:Y18),0)</f>
        <v>1</v>
      </c>
      <c r="Z84" s="13">
        <f>IFERROR(SUM(AA16:AA17)/SUM(Z16:Z17),0)</f>
        <v>1</v>
      </c>
      <c r="AA84" s="13">
        <f>IFERROR(SUM(AB15:AB16)/SUM(AA15:AA16),0)</f>
        <v>1</v>
      </c>
      <c r="AB84" s="13">
        <f>IFERROR(SUM(AC14:AC15)/SUM(AB14:AB15),0)</f>
        <v>1</v>
      </c>
      <c r="AC84" s="13">
        <f>IFERROR(SUM(AD13:AD14)/SUM(AC13:AC14),0)</f>
        <v>1</v>
      </c>
      <c r="AD84" s="13">
        <f>IFERROR(SUM(AE12:AE13)/SUM(AD12:AD13),0)</f>
        <v>1</v>
      </c>
      <c r="AE84" s="13">
        <f>IFERROR(SUM(AF11:AF12)/SUM(AE11:AE12),0)</f>
        <v>1</v>
      </c>
      <c r="AF84" s="13">
        <f>IFERROR(SUM(AG10:AG11)/SUM(AF10:AF11),0)</f>
        <v>1</v>
      </c>
      <c r="AG84" s="13">
        <f>IFERROR(SUM(AH9:AH10)/SUM(AG9:AG10),0)</f>
        <v>1</v>
      </c>
      <c r="AH84" s="13">
        <f>IFERROR(SUM(AI8:AI9)/SUM(AH8:AH9),0)</f>
        <v>1</v>
      </c>
      <c r="AI84" s="13">
        <f>IFERROR(SUM(AJ7:AJ8)/SUM(AI7:AI8),0)</f>
        <v>1</v>
      </c>
      <c r="AJ84" s="13">
        <f>IFERROR(SUM(AK7:AK7)/SUM(AJ7:AJ7),0)</f>
        <v>1</v>
      </c>
      <c r="AK84" s="13" t="s">
        <v>25</v>
      </c>
      <c r="AT84" s="6" t="s">
        <v>29</v>
      </c>
      <c r="AU84" s="13">
        <f>IFERROR(SUM(AV39:AV40)/SUM(AU39:AU40),0)</f>
        <v>1.76243465760649</v>
      </c>
      <c r="AV84" s="13">
        <f>IFERROR(SUM(AW38:AW39)/SUM(AV38:AV39),0)</f>
        <v>1.07902322250402</v>
      </c>
      <c r="AW84" s="13">
        <f>IFERROR(SUM(AX37:AX38)/SUM(AW37:AW38),0)</f>
        <v>1.03431721944048</v>
      </c>
      <c r="AX84" s="13">
        <f>IFERROR(SUM(AY36:AY37)/SUM(AX36:AX37),0)</f>
        <v>1.02138810949581</v>
      </c>
      <c r="AY84" s="13">
        <f>IFERROR(SUM(AZ35:AZ36)/SUM(AY35:AY36),0)</f>
        <v>1.02833297801843</v>
      </c>
      <c r="AZ84" s="13">
        <f>IFERROR(SUM(BA34:BA35)/SUM(AZ34:AZ35),0)</f>
        <v>1.02922571837308</v>
      </c>
      <c r="BA84" s="13">
        <f>IFERROR(SUM(BB33:BB34)/SUM(BA33:BA34),0)</f>
        <v>1.00229564935481</v>
      </c>
      <c r="BB84" s="13">
        <f>IFERROR(SUM(BC32:BC33)/SUM(BB32:BB33),0)</f>
        <v>1.01555359171628</v>
      </c>
      <c r="BC84" s="13">
        <f>IFERROR(SUM(BD31:BD32)/SUM(BC31:BC32),0)</f>
        <v>1.01056345145632</v>
      </c>
      <c r="BD84" s="13">
        <f>IFERROR(SUM(BE30:BE31)/SUM(BD30:BD31),0)</f>
        <v>1.01909579799972</v>
      </c>
      <c r="BE84" s="13">
        <f>IFERROR(SUM(BF29:BF30)/SUM(BE29:BE30),0)</f>
        <v>0.999298527136821</v>
      </c>
      <c r="BF84" s="13">
        <f>IFERROR(SUM(BG28:BG29)/SUM(BF28:BF29),0)</f>
        <v>1.01729145714067</v>
      </c>
      <c r="BG84" s="13">
        <f>IFERROR(SUM(BH27:BH28)/SUM(BG27:BG28),0)</f>
        <v>1</v>
      </c>
      <c r="BH84" s="13">
        <f>IFERROR(SUM(BI26:BI27)/SUM(BH26:BH27),0)</f>
        <v>1.00017990571803</v>
      </c>
      <c r="BI84" s="13">
        <f>IFERROR(SUM(BJ25:BJ26)/SUM(BI25:BI26),0)</f>
        <v>0.99960431620029</v>
      </c>
      <c r="BJ84" s="13">
        <f>IFERROR(SUM(BK24:BK25)/SUM(BJ24:BJ25),0)</f>
        <v>0.999563925007985</v>
      </c>
      <c r="BK84" s="13">
        <f>IFERROR(SUM(BL23:BL24)/SUM(BK23:BK24),0)</f>
        <v>0.999363466350003</v>
      </c>
      <c r="BL84" s="13">
        <f>IFERROR(SUM(BM22:BM23)/SUM(BL22:BL23),0)</f>
        <v>1</v>
      </c>
      <c r="BM84" s="13">
        <f>IFERROR(SUM(BN21:BN22)/SUM(BM21:BM22),0)</f>
        <v>1</v>
      </c>
      <c r="BN84" s="13">
        <f>IFERROR(SUM(BO20:BO21)/SUM(BN20:BN21),0)</f>
        <v>1</v>
      </c>
      <c r="BO84" s="13">
        <f>IFERROR(SUM(BP19:BP20)/SUM(BO19:BO20),0)</f>
        <v>1</v>
      </c>
      <c r="BP84" s="13">
        <f>IFERROR(SUM(BQ18:BQ19)/SUM(BP18:BP19),0)</f>
        <v>1</v>
      </c>
      <c r="BQ84" s="13">
        <f>IFERROR(SUM(BR17:BR18)/SUM(BQ17:BQ18),0)</f>
        <v>1</v>
      </c>
      <c r="BR84" s="13">
        <f>IFERROR(SUM(BS16:BS17)/SUM(BR16:BR17),0)</f>
        <v>1</v>
      </c>
      <c r="BS84" s="13">
        <f>IFERROR(SUM(BT15:BT16)/SUM(BS15:BS16),0)</f>
        <v>1</v>
      </c>
      <c r="BT84" s="13">
        <f>IFERROR(SUM(BU14:BU15)/SUM(BT14:BT15),0)</f>
        <v>1</v>
      </c>
      <c r="BU84" s="13">
        <f>IFERROR(SUM(BV13:BV14)/SUM(BU13:BU14),0)</f>
        <v>1</v>
      </c>
      <c r="BV84" s="13">
        <f>IFERROR(SUM(BW12:BW13)/SUM(BV12:BV13),0)</f>
        <v>1</v>
      </c>
      <c r="BW84" s="13">
        <f>IFERROR(SUM(BX11:BX12)/SUM(BW11:BW12),0)</f>
        <v>1</v>
      </c>
      <c r="BX84" s="13">
        <f>IFERROR(SUM(BY10:BY11)/SUM(BX10:BX11),0)</f>
        <v>1</v>
      </c>
      <c r="BY84" s="13">
        <f>IFERROR(SUM(BZ9:BZ10)/SUM(BY9:BY10),0)</f>
        <v>1</v>
      </c>
      <c r="BZ84" s="13">
        <f>IFERROR(SUM(CA8:CA9)/SUM(BZ8:BZ9),0)</f>
        <v>1</v>
      </c>
      <c r="CA84" s="13">
        <f>IFERROR(SUM(CB7:CB8)/SUM(CA7:CA8),0)</f>
        <v>1</v>
      </c>
      <c r="CB84" s="13">
        <f>IFERROR(SUM(CC7:CC7)/SUM(CB7:CB7),0)</f>
        <v>1</v>
      </c>
      <c r="CC84" s="13" t="s">
        <v>25</v>
      </c>
      <c r="CL84" s="6" t="s">
        <v>29</v>
      </c>
      <c r="CM84" s="13">
        <f>IFERROR(SUM(CN39:CN40)/SUM(CM39:CM40),0)</f>
        <v>0</v>
      </c>
      <c r="CN84" s="13">
        <f>IFERROR(SUM(CO38:CO39)/SUM(CN38:CN39),0)</f>
        <v>0</v>
      </c>
      <c r="CO84" s="13">
        <f>IFERROR(SUM(CP37:CP38)/SUM(CO37:CO38),0)</f>
        <v>0</v>
      </c>
      <c r="CP84" s="13">
        <f>IFERROR(SUM(CQ36:CQ37)/SUM(CP36:CP37),0)</f>
        <v>0</v>
      </c>
      <c r="CQ84" s="13">
        <f>IFERROR(SUM(CR35:CR36)/SUM(CQ35:CQ36),0)</f>
        <v>0</v>
      </c>
      <c r="CR84" s="13">
        <f>IFERROR(SUM(CS34:CS35)/SUM(CR34:CR35),0)</f>
        <v>0</v>
      </c>
      <c r="CS84" s="13">
        <f>IFERROR(SUM(CT33:CT34)/SUM(CS33:CS34),0)</f>
        <v>0</v>
      </c>
      <c r="CT84" s="13">
        <f>IFERROR(SUM(CU32:CU33)/SUM(CT32:CT33),0)</f>
        <v>0</v>
      </c>
      <c r="CU84" s="13">
        <f>IFERROR(SUM(CV31:CV32)/SUM(CU31:CU32),0)</f>
        <v>0</v>
      </c>
      <c r="CV84" s="13">
        <f>IFERROR(SUM(CW30:CW31)/SUM(CV30:CV31),0)</f>
        <v>0</v>
      </c>
      <c r="CW84" s="13">
        <f>IFERROR(SUM(CX29:CX30)/SUM(CW29:CW30),0)</f>
        <v>0</v>
      </c>
      <c r="CX84" s="13">
        <f>IFERROR(SUM(CY28:CY29)/SUM(CX28:CX29),0)</f>
        <v>0</v>
      </c>
      <c r="CY84" s="13">
        <f>IFERROR(SUM(CZ27:CZ28)/SUM(CY27:CY28),0)</f>
        <v>0</v>
      </c>
      <c r="CZ84" s="13">
        <f>IFERROR(SUM(DA26:DA27)/SUM(CZ26:CZ27),0)</f>
        <v>0</v>
      </c>
      <c r="DA84" s="13">
        <f>IFERROR(SUM(DB25:DB26)/SUM(DA25:DA26),0)</f>
        <v>0</v>
      </c>
      <c r="DB84" s="13">
        <f>IFERROR(SUM(DC24:DC25)/SUM(DB24:DB25),0)</f>
        <v>0</v>
      </c>
      <c r="DC84" s="13">
        <f>IFERROR(SUM(DD23:DD24)/SUM(DC23:DC24),0)</f>
        <v>0</v>
      </c>
      <c r="DD84" s="13">
        <f>IFERROR(SUM(DE22:DE23)/SUM(DD22:DD23),0)</f>
        <v>0</v>
      </c>
      <c r="DE84" s="13">
        <f>IFERROR(SUM(DF21:DF22)/SUM(DE21:DE22),0)</f>
        <v>0</v>
      </c>
      <c r="DF84" s="13">
        <f>IFERROR(SUM(DG20:DG21)/SUM(DF20:DF21),0)</f>
        <v>0</v>
      </c>
      <c r="DG84" s="13">
        <f>IFERROR(SUM(DH19:DH20)/SUM(DG19:DG20),0)</f>
        <v>0</v>
      </c>
      <c r="DH84" s="13">
        <f>IFERROR(SUM(DI18:DI19)/SUM(DH18:DH19),0)</f>
        <v>0</v>
      </c>
      <c r="DI84" s="13">
        <f>IFERROR(SUM(DJ17:DJ18)/SUM(DI17:DI18),0)</f>
        <v>0</v>
      </c>
      <c r="DJ84" s="13">
        <f>IFERROR(SUM(DK16:DK17)/SUM(DJ16:DJ17),0)</f>
        <v>0</v>
      </c>
      <c r="DK84" s="13">
        <f>IFERROR(SUM(DL15:DL16)/SUM(DK15:DK16),0)</f>
        <v>0</v>
      </c>
      <c r="DL84" s="13">
        <f>IFERROR(SUM(DM14:DM15)/SUM(DL14:DL15),0)</f>
        <v>0</v>
      </c>
      <c r="DM84" s="13">
        <f>IFERROR(SUM(DN13:DN14)/SUM(DM13:DM14),0)</f>
        <v>0</v>
      </c>
      <c r="DN84" s="13">
        <f>IFERROR(SUM(DO12:DO13)/SUM(DN12:DN13),0)</f>
        <v>0</v>
      </c>
      <c r="DO84" s="13">
        <f>IFERROR(SUM(DP11:DP12)/SUM(DO11:DO12),0)</f>
        <v>0</v>
      </c>
      <c r="DP84" s="13">
        <f>IFERROR(SUM(DQ10:DQ11)/SUM(DP10:DP11),0)</f>
        <v>0</v>
      </c>
      <c r="DQ84" s="13">
        <f>IFERROR(SUM(DR9:DR10)/SUM(DQ9:DQ10),0)</f>
        <v>0</v>
      </c>
      <c r="DR84" s="13">
        <f>IFERROR(SUM(DS8:DS9)/SUM(DR8:DR9),0)</f>
        <v>0</v>
      </c>
      <c r="DS84" s="13">
        <f>IFERROR(SUM(DT7:DT8)/SUM(DS7:DS8),0)</f>
        <v>0</v>
      </c>
      <c r="DT84" s="13">
        <f>IFERROR(SUM(DU7:DU7)/SUM(DT7:DT7),0)</f>
        <v>0</v>
      </c>
      <c r="DU84" s="13" t="s">
        <v>25</v>
      </c>
    </row>
    <row r="85" ht="15" customHeight="1" outlineLevel="1" spans="2:125">
      <c r="B85" s="6" t="s">
        <v>30</v>
      </c>
      <c r="C85" s="13">
        <f>IFERROR(AVERAGE(C77:C79),0)</f>
        <v>1.80734237235551</v>
      </c>
      <c r="D85" s="13">
        <f>IFERROR(AVERAGE(D76:D78),0)</f>
        <v>1.10759810669228</v>
      </c>
      <c r="E85" s="13">
        <f>IFERROR(AVERAGE(E75:E77),0)</f>
        <v>1.05882809790456</v>
      </c>
      <c r="F85" s="13">
        <f>IFERROR(AVERAGE(F74:F76),0)</f>
        <v>1.03624423148735</v>
      </c>
      <c r="G85" s="13">
        <f>IFERROR(AVERAGE(G73:G75),0)</f>
        <v>1.0344217538267</v>
      </c>
      <c r="H85" s="13">
        <f>IFERROR(AVERAGE(H72:H74),0)</f>
        <v>1.03013793816625</v>
      </c>
      <c r="I85" s="13">
        <f>IFERROR(AVERAGE(I71:I73),0)</f>
        <v>1.02519113964981</v>
      </c>
      <c r="J85" s="13">
        <f>IFERROR(AVERAGE(J70:J72),0)</f>
        <v>1.00796399973588</v>
      </c>
      <c r="K85" s="13">
        <f>IFERROR(AVERAGE(K69:K71),0)</f>
        <v>1.0105369000731</v>
      </c>
      <c r="L85" s="13">
        <f>IFERROR(AVERAGE(L68:L70),0)</f>
        <v>1.01858889326648</v>
      </c>
      <c r="M85" s="13">
        <f>IFERROR(AVERAGE(M67:M69),0)</f>
        <v>0.998979670122559</v>
      </c>
      <c r="N85" s="13">
        <f>IFERROR(AVERAGE(N66:N68),0)</f>
        <v>1.01222754450417</v>
      </c>
      <c r="O85" s="13">
        <f>IFERROR(AVERAGE(O65:O67),0)</f>
        <v>1</v>
      </c>
      <c r="P85" s="13">
        <f>IFERROR(AVERAGE(P64:P66),0)</f>
        <v>1.00007035848709</v>
      </c>
      <c r="Q85" s="13">
        <f>IFERROR(AVERAGE(Q63:Q65),0)</f>
        <v>0.999734918970426</v>
      </c>
      <c r="R85" s="13">
        <f>IFERROR(AVERAGE(R62:R64),0)</f>
        <v>1.00495846861092</v>
      </c>
      <c r="S85" s="13">
        <f>IFERROR(AVERAGE(S61:S63),0)</f>
        <v>0.999638027348736</v>
      </c>
      <c r="T85" s="13">
        <f>IFERROR(AVERAGE(T60:T62),0)</f>
        <v>1</v>
      </c>
      <c r="U85" s="13">
        <f>IFERROR(AVERAGE(U59:U61),0)</f>
        <v>1</v>
      </c>
      <c r="V85" s="13">
        <f>IFERROR(AVERAGE(V58:V60),0)</f>
        <v>1</v>
      </c>
      <c r="W85" s="13">
        <f>IFERROR(AVERAGE(W57:W59),0)</f>
        <v>1</v>
      </c>
      <c r="X85" s="13">
        <f>IFERROR(AVERAGE(X56:X58),0)</f>
        <v>1</v>
      </c>
      <c r="Y85" s="13">
        <f>IFERROR(AVERAGE(Y55:Y57),0)</f>
        <v>1</v>
      </c>
      <c r="Z85" s="13">
        <f>IFERROR(AVERAGE(Z54:Z56),0)</f>
        <v>1.00096333130422</v>
      </c>
      <c r="AA85" s="13">
        <f>IFERROR(AVERAGE(AA53:AA55),0)</f>
        <v>1</v>
      </c>
      <c r="AB85" s="13">
        <f>IFERROR(AVERAGE(AB52:AB54),0)</f>
        <v>1</v>
      </c>
      <c r="AC85" s="13">
        <f>IFERROR(AVERAGE(AC51:AC53),0)</f>
        <v>1</v>
      </c>
      <c r="AD85" s="13">
        <f>IFERROR(AVERAGE(AD50:AD52),0)</f>
        <v>1</v>
      </c>
      <c r="AE85" s="13">
        <f>IFERROR(AVERAGE(AE49:AE51),0)</f>
        <v>1</v>
      </c>
      <c r="AF85" s="13">
        <f>IFERROR(AVERAGE(AF48:AF50),0)</f>
        <v>1</v>
      </c>
      <c r="AG85" s="13">
        <f>IFERROR(AVERAGE(AG47:AG49),0)</f>
        <v>1</v>
      </c>
      <c r="AH85" s="13">
        <f>IFERROR(AVERAGE(AH46:AH48),0)</f>
        <v>1</v>
      </c>
      <c r="AI85" s="13">
        <f>IFERROR(AVERAGE(AI46:AI47),0)</f>
        <v>1</v>
      </c>
      <c r="AJ85" s="13">
        <f>IFERROR(AVERAGE(AJ46:AJ46),0)</f>
        <v>1</v>
      </c>
      <c r="AK85" s="13" t="s">
        <v>25</v>
      </c>
      <c r="AT85" s="6" t="s">
        <v>30</v>
      </c>
      <c r="AU85" s="13">
        <f>IFERROR(AVERAGE(AU77:AU79),0)</f>
        <v>1.76509164879312</v>
      </c>
      <c r="AV85" s="13">
        <f>IFERROR(AVERAGE(AV76:AV78),0)</f>
        <v>1.08474623676862</v>
      </c>
      <c r="AW85" s="13">
        <f>IFERROR(AVERAGE(AW75:AW77),0)</f>
        <v>1.04206239883338</v>
      </c>
      <c r="AX85" s="13">
        <f>IFERROR(AVERAGE(AX74:AX76),0)</f>
        <v>1.02658551098494</v>
      </c>
      <c r="AY85" s="13">
        <f>IFERROR(AVERAGE(AY73:AY75),0)</f>
        <v>1.02364177097567</v>
      </c>
      <c r="AZ85" s="13">
        <f>IFERROR(AVERAGE(AZ72:AZ74),0)</f>
        <v>1.02177338524174</v>
      </c>
      <c r="BA85" s="13">
        <f>IFERROR(AVERAGE(BA71:BA73),0)</f>
        <v>1.01653672968627</v>
      </c>
      <c r="BB85" s="13">
        <f>IFERROR(AVERAGE(BB70:BB72),0)</f>
        <v>1.01229485853434</v>
      </c>
      <c r="BC85" s="13">
        <f>IFERROR(AVERAGE(BC69:BC71),0)</f>
        <v>1.0068258523743</v>
      </c>
      <c r="BD85" s="13">
        <f>IFERROR(AVERAGE(BD68:BD70),0)</f>
        <v>1.01383733896598</v>
      </c>
      <c r="BE85" s="13">
        <f>IFERROR(AVERAGE(BE67:BE69),0)</f>
        <v>0.998021641863748</v>
      </c>
      <c r="BF85" s="13">
        <f>IFERROR(AVERAGE(BF66:BF68),0)</f>
        <v>1.01282867042236</v>
      </c>
      <c r="BG85" s="13">
        <f>IFERROR(AVERAGE(BG65:BG67),0)</f>
        <v>1</v>
      </c>
      <c r="BH85" s="13">
        <f>IFERROR(AVERAGE(BH64:BH66),0)</f>
        <v>1.00009717431907</v>
      </c>
      <c r="BI85" s="13">
        <f>IFERROR(AVERAGE(BI63:BI65),0)</f>
        <v>0.999680767372152</v>
      </c>
      <c r="BJ85" s="13">
        <f>IFERROR(AVERAGE(BJ62:BJ64),0)</f>
        <v>1.00539131169961</v>
      </c>
      <c r="BK85" s="13">
        <f>IFERROR(AVERAGE(BK61:BK63),0)</f>
        <v>0.999592412761578</v>
      </c>
      <c r="BL85" s="13">
        <f>IFERROR(AVERAGE(BL60:BL62),0)</f>
        <v>1</v>
      </c>
      <c r="BM85" s="13">
        <f>IFERROR(AVERAGE(BM59:BM61),0)</f>
        <v>1</v>
      </c>
      <c r="BN85" s="13">
        <f>IFERROR(AVERAGE(BN58:BN60),0)</f>
        <v>1</v>
      </c>
      <c r="BO85" s="13">
        <f>IFERROR(AVERAGE(BO57:BO59),0)</f>
        <v>1</v>
      </c>
      <c r="BP85" s="13">
        <f>IFERROR(AVERAGE(BP56:BP58),0)</f>
        <v>1</v>
      </c>
      <c r="BQ85" s="13">
        <f>IFERROR(AVERAGE(BQ55:BQ57),0)</f>
        <v>1</v>
      </c>
      <c r="BR85" s="13">
        <f>IFERROR(AVERAGE(BR54:BR56),0)</f>
        <v>1.00096333130422</v>
      </c>
      <c r="BS85" s="13">
        <f>IFERROR(AVERAGE(BS53:BS55),0)</f>
        <v>1</v>
      </c>
      <c r="BT85" s="13">
        <f>IFERROR(AVERAGE(BT52:BT54),0)</f>
        <v>1</v>
      </c>
      <c r="BU85" s="13">
        <f>IFERROR(AVERAGE(BU51:BU53),0)</f>
        <v>1</v>
      </c>
      <c r="BV85" s="13">
        <f>IFERROR(AVERAGE(BV50:BV52),0)</f>
        <v>1</v>
      </c>
      <c r="BW85" s="13">
        <f>IFERROR(AVERAGE(BW49:BW51),0)</f>
        <v>1</v>
      </c>
      <c r="BX85" s="13">
        <f>IFERROR(AVERAGE(BX48:BX50),0)</f>
        <v>1</v>
      </c>
      <c r="BY85" s="13">
        <f>IFERROR(AVERAGE(BY47:BY49),0)</f>
        <v>1</v>
      </c>
      <c r="BZ85" s="13">
        <f>IFERROR(AVERAGE(BZ46:BZ48),0)</f>
        <v>1</v>
      </c>
      <c r="CA85" s="13">
        <f>IFERROR(AVERAGE(CA46:CA47),0)</f>
        <v>1</v>
      </c>
      <c r="CB85" s="13">
        <f>IFERROR(AVERAGE(CB46:CB46),0)</f>
        <v>1</v>
      </c>
      <c r="CC85" s="13" t="s">
        <v>25</v>
      </c>
      <c r="CL85" s="6" t="s">
        <v>30</v>
      </c>
      <c r="CM85" s="13">
        <f>IFERROR(AVERAGE(CM77:CM79),0)</f>
        <v>0</v>
      </c>
      <c r="CN85" s="13">
        <f>IFERROR(AVERAGE(CN76:CN78),0)</f>
        <v>0</v>
      </c>
      <c r="CO85" s="13">
        <f>IFERROR(AVERAGE(CO75:CO77),0)</f>
        <v>0</v>
      </c>
      <c r="CP85" s="13">
        <f>IFERROR(AVERAGE(CP74:CP76),0)</f>
        <v>0</v>
      </c>
      <c r="CQ85" s="13">
        <f>IFERROR(AVERAGE(CQ73:CQ75),0)</f>
        <v>0</v>
      </c>
      <c r="CR85" s="13">
        <f>IFERROR(AVERAGE(CR72:CR74),0)</f>
        <v>0</v>
      </c>
      <c r="CS85" s="13">
        <f>IFERROR(AVERAGE(CS71:CS73),0)</f>
        <v>0</v>
      </c>
      <c r="CT85" s="13">
        <f>IFERROR(AVERAGE(CT70:CT72),0)</f>
        <v>0</v>
      </c>
      <c r="CU85" s="13">
        <f>IFERROR(AVERAGE(CU69:CU71),0)</f>
        <v>0</v>
      </c>
      <c r="CV85" s="13">
        <f>IFERROR(AVERAGE(CV68:CV70),0)</f>
        <v>0</v>
      </c>
      <c r="CW85" s="13">
        <f>IFERROR(AVERAGE(CW67:CW69),0)</f>
        <v>0</v>
      </c>
      <c r="CX85" s="13">
        <f>IFERROR(AVERAGE(CX66:CX68),0)</f>
        <v>0</v>
      </c>
      <c r="CY85" s="13">
        <f>IFERROR(AVERAGE(CY65:CY67),0)</f>
        <v>0</v>
      </c>
      <c r="CZ85" s="13">
        <f>IFERROR(AVERAGE(CZ64:CZ66),0)</f>
        <v>0</v>
      </c>
      <c r="DA85" s="13">
        <f>IFERROR(AVERAGE(DA63:DA65),0)</f>
        <v>0</v>
      </c>
      <c r="DB85" s="13">
        <f>IFERROR(AVERAGE(DB62:DB64),0)</f>
        <v>0</v>
      </c>
      <c r="DC85" s="13">
        <f>IFERROR(AVERAGE(DC61:DC63),0)</f>
        <v>0</v>
      </c>
      <c r="DD85" s="13">
        <f>IFERROR(AVERAGE(DD60:DD62),0)</f>
        <v>0</v>
      </c>
      <c r="DE85" s="13">
        <f>IFERROR(AVERAGE(DE59:DE61),0)</f>
        <v>0</v>
      </c>
      <c r="DF85" s="13">
        <f>IFERROR(AVERAGE(DF58:DF60),0)</f>
        <v>0</v>
      </c>
      <c r="DG85" s="13">
        <f>IFERROR(AVERAGE(DG57:DG59),0)</f>
        <v>0</v>
      </c>
      <c r="DH85" s="13">
        <f>IFERROR(AVERAGE(DH56:DH58),0)</f>
        <v>0</v>
      </c>
      <c r="DI85" s="13">
        <f>IFERROR(AVERAGE(DI55:DI57),0)</f>
        <v>0</v>
      </c>
      <c r="DJ85" s="13">
        <f>IFERROR(AVERAGE(DJ54:DJ56),0)</f>
        <v>0</v>
      </c>
      <c r="DK85" s="13">
        <f>IFERROR(AVERAGE(DK53:DK55),0)</f>
        <v>0</v>
      </c>
      <c r="DL85" s="13">
        <f>IFERROR(AVERAGE(DL52:DL54),0)</f>
        <v>0</v>
      </c>
      <c r="DM85" s="13">
        <f>IFERROR(AVERAGE(DM51:DM53),0)</f>
        <v>0</v>
      </c>
      <c r="DN85" s="13">
        <f>IFERROR(AVERAGE(DN50:DN52),0)</f>
        <v>0</v>
      </c>
      <c r="DO85" s="13">
        <f>IFERROR(AVERAGE(DO49:DO51),0)</f>
        <v>0</v>
      </c>
      <c r="DP85" s="13">
        <f>IFERROR(AVERAGE(DP48:DP50),0)</f>
        <v>0</v>
      </c>
      <c r="DQ85" s="13">
        <f>IFERROR(AVERAGE(DQ47:DQ49),0)</f>
        <v>0</v>
      </c>
      <c r="DR85" s="13">
        <f>IFERROR(AVERAGE(DR46:DR48),0)</f>
        <v>0</v>
      </c>
      <c r="DS85" s="13">
        <f>IFERROR(AVERAGE(DS46:DS47),0)</f>
        <v>0</v>
      </c>
      <c r="DT85" s="13">
        <f>IFERROR(AVERAGE(DT46:DT46),0)</f>
        <v>0</v>
      </c>
      <c r="DU85" s="13" t="s">
        <v>25</v>
      </c>
    </row>
    <row r="86" ht="15" customHeight="1" outlineLevel="1" spans="2:125">
      <c r="B86" s="6" t="s">
        <v>31</v>
      </c>
      <c r="C86" s="13">
        <f>IFERROR(SUM(D38:D40)/SUM(C38:C40),0)</f>
        <v>1.80660171355114</v>
      </c>
      <c r="D86" s="13">
        <f>IFERROR(SUM(E37:E39)/SUM(D37:D39),0)</f>
        <v>1.10936850336062</v>
      </c>
      <c r="E86" s="13">
        <f>IFERROR(SUM(F36:F38)/SUM(E36:E38),0)</f>
        <v>1.06336586414149</v>
      </c>
      <c r="F86" s="13">
        <f>IFERROR(SUM(G35:G37)/SUM(F35:F37),0)</f>
        <v>1.0337610842579</v>
      </c>
      <c r="G86" s="13">
        <f>IFERROR(SUM(H34:H36)/SUM(G34:G36),0)</f>
        <v>1.0395473704357</v>
      </c>
      <c r="H86" s="13">
        <f>IFERROR(SUM(I33:I35)/SUM(H33:H35),0)</f>
        <v>1.03404389950576</v>
      </c>
      <c r="I86" s="13">
        <f>IFERROR(SUM(J32:J34)/SUM(I32:I34),0)</f>
        <v>1.02717814584161</v>
      </c>
      <c r="J86" s="13">
        <f>IFERROR(SUM(K31:K33)/SUM(J31:J33),0)</f>
        <v>1.00687022943399</v>
      </c>
      <c r="K86" s="13">
        <f>IFERROR(SUM(L30:L32)/SUM(K30:K32),0)</f>
        <v>1.01156830557869</v>
      </c>
      <c r="L86" s="13">
        <f>IFERROR(SUM(M29:M31)/SUM(L29:L31),0)</f>
        <v>1.01500648553088</v>
      </c>
      <c r="M86" s="13">
        <f>IFERROR(SUM(N28:N30)/SUM(M28:M30),0)</f>
        <v>0.999218718376176</v>
      </c>
      <c r="N86" s="13">
        <f>IFERROR(SUM(O27:O29)/SUM(N27:N29),0)</f>
        <v>1.01005089415625</v>
      </c>
      <c r="O86" s="13">
        <f>IFERROR(SUM(P26:P28)/SUM(O26:O28),0)</f>
        <v>1</v>
      </c>
      <c r="P86" s="13">
        <f>IFERROR(SUM(Q25:Q27)/SUM(P25:P27),0)</f>
        <v>1.00009366792347</v>
      </c>
      <c r="Q86" s="13">
        <f>IFERROR(SUM(R24:R26)/SUM(Q24:Q26),0)</f>
        <v>0.999801918885896</v>
      </c>
      <c r="R86" s="13">
        <f>IFERROR(SUM(S23:S25)/SUM(R23:R25),0)</f>
        <v>1.00494618132471</v>
      </c>
      <c r="S86" s="13">
        <f>IFERROR(SUM(T22:T24)/SUM(S22:S24),0)</f>
        <v>0.999536274344213</v>
      </c>
      <c r="T86" s="13">
        <f>IFERROR(SUM(U21:U23)/SUM(T21:T23),0)</f>
        <v>1</v>
      </c>
      <c r="U86" s="13">
        <f>IFERROR(SUM(V20:V22)/SUM(U20:U22),0)</f>
        <v>1</v>
      </c>
      <c r="V86" s="13">
        <f>IFERROR(SUM(W19:W21)/SUM(V19:V21),0)</f>
        <v>1</v>
      </c>
      <c r="W86" s="13">
        <f>IFERROR(SUM(X18:X20)/SUM(W18:W20),0)</f>
        <v>1</v>
      </c>
      <c r="X86" s="13">
        <f>IFERROR(SUM(Y17:Y19)/SUM(X17:X19),0)</f>
        <v>1</v>
      </c>
      <c r="Y86" s="13">
        <f>IFERROR(SUM(Z16:Z18)/SUM(Y16:Y18),0)</f>
        <v>1</v>
      </c>
      <c r="Z86" s="13">
        <f>IFERROR(SUM(AA15:AA17)/SUM(Z15:Z17),0)</f>
        <v>1.00108100588015</v>
      </c>
      <c r="AA86" s="13">
        <f>IFERROR(SUM(AB14:AB16)/SUM(AA14:AA16),0)</f>
        <v>1</v>
      </c>
      <c r="AB86" s="13">
        <f>IFERROR(SUM(AC13:AC15)/SUM(AB13:AB15),0)</f>
        <v>1</v>
      </c>
      <c r="AC86" s="13">
        <f>IFERROR(SUM(AD12:AD14)/SUM(AC12:AC14),0)</f>
        <v>1</v>
      </c>
      <c r="AD86" s="13">
        <f>IFERROR(SUM(AE11:AE13)/SUM(AD11:AD13),0)</f>
        <v>1</v>
      </c>
      <c r="AE86" s="13">
        <f>IFERROR(SUM(AF10:AF12)/SUM(AE10:AE12),0)</f>
        <v>1</v>
      </c>
      <c r="AF86" s="13">
        <f>IFERROR(SUM(AG9:AG11)/SUM(AF9:AF11),0)</f>
        <v>1</v>
      </c>
      <c r="AG86" s="13">
        <f>IFERROR(SUM(AH8:AH10)/SUM(AG8:AG10),0)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T86" s="6" t="s">
        <v>31</v>
      </c>
      <c r="AU86" s="13">
        <f>IFERROR(SUM(AV38:AV40)/SUM(AU38:AU40),0)</f>
        <v>1.76465109248596</v>
      </c>
      <c r="AV86" s="13">
        <f>IFERROR(SUM(AW37:AW39)/SUM(AV37:AV39),0)</f>
        <v>1.0847325169092</v>
      </c>
      <c r="AW86" s="13">
        <f>IFERROR(SUM(AX36:AX38)/SUM(AW36:AW38),0)</f>
        <v>1.04380738477215</v>
      </c>
      <c r="AX86" s="13">
        <f>IFERROR(SUM(AY35:AY37)/SUM(AX35:AX37),0)</f>
        <v>1.0247372442278</v>
      </c>
      <c r="AY86" s="13">
        <f>IFERROR(SUM(AZ34:AZ36)/SUM(AY34:AY36),0)</f>
        <v>1.02614936652534</v>
      </c>
      <c r="AZ86" s="13">
        <f>IFERROR(SUM(BA33:BA35)/SUM(AZ33:AZ35),0)</f>
        <v>1.02422208277739</v>
      </c>
      <c r="BA86" s="13">
        <f>IFERROR(SUM(BB32:BB34)/SUM(BA32:BA34),0)</f>
        <v>1.01736421806769</v>
      </c>
      <c r="BB86" s="13">
        <f>IFERROR(SUM(BC31:BC33)/SUM(BB31:BB33),0)</f>
        <v>1.01101586633961</v>
      </c>
      <c r="BC86" s="13">
        <f>IFERROR(SUM(BD30:BD32)/SUM(BC30:BC32),0)</f>
        <v>1.00786568632238</v>
      </c>
      <c r="BD86" s="13">
        <f>IFERROR(SUM(BE29:BE31)/SUM(BD29:BD31),0)</f>
        <v>1.0112433989352</v>
      </c>
      <c r="BE86" s="13">
        <f>IFERROR(SUM(BF28:BF30)/SUM(BE28:BE30),0)</f>
        <v>0.998172849599542</v>
      </c>
      <c r="BF86" s="13">
        <f>IFERROR(SUM(BG27:BG29)/SUM(BF27:BF29),0)</f>
        <v>1.01041172941995</v>
      </c>
      <c r="BG86" s="13">
        <f>IFERROR(SUM(BH26:BH28)/SUM(BG26:BG28),0)</f>
        <v>1</v>
      </c>
      <c r="BH86" s="13">
        <f>IFERROR(SUM(BI25:BI27)/SUM(BH25:BH27),0)</f>
        <v>1.00011653261838</v>
      </c>
      <c r="BI86" s="13">
        <f>IFERROR(SUM(BJ24:BJ26)/SUM(BI24:BI26),0)</f>
        <v>0.999773920240336</v>
      </c>
      <c r="BJ86" s="13">
        <f>IFERROR(SUM(BK23:BK25)/SUM(BJ23:BJ25),0)</f>
        <v>1.00549422381464</v>
      </c>
      <c r="BK86" s="13">
        <f>IFERROR(SUM(BL22:BL24)/SUM(BK22:BK24),0)</f>
        <v>0.999493641805408</v>
      </c>
      <c r="BL86" s="13">
        <f>IFERROR(SUM(BM21:BM23)/SUM(BL21:BL23),0)</f>
        <v>1</v>
      </c>
      <c r="BM86" s="13">
        <f>IFERROR(SUM(BN20:BN22)/SUM(BM20:BM22),0)</f>
        <v>1</v>
      </c>
      <c r="BN86" s="13">
        <f>IFERROR(SUM(BO19:BO21)/SUM(BN19:BN21),0)</f>
        <v>1</v>
      </c>
      <c r="BO86" s="13">
        <f>IFERROR(SUM(BP18:BP20)/SUM(BO18:BO20),0)</f>
        <v>1</v>
      </c>
      <c r="BP86" s="13">
        <f>IFERROR(SUM(BQ17:BQ19)/SUM(BP17:BP19),0)</f>
        <v>1</v>
      </c>
      <c r="BQ86" s="13">
        <f>IFERROR(SUM(BR16:BR18)/SUM(BQ16:BQ18),0)</f>
        <v>1</v>
      </c>
      <c r="BR86" s="13">
        <f>IFERROR(SUM(BS15:BS17)/SUM(BR15:BR17),0)</f>
        <v>1.00108100588015</v>
      </c>
      <c r="BS86" s="13">
        <f>IFERROR(SUM(BT14:BT16)/SUM(BS14:BS16),0)</f>
        <v>1</v>
      </c>
      <c r="BT86" s="13">
        <f>IFERROR(SUM(BU13:BU15)/SUM(BT13:BT15),0)</f>
        <v>1</v>
      </c>
      <c r="BU86" s="13">
        <f>IFERROR(SUM(BV12:BV14)/SUM(BU12:BU14),0)</f>
        <v>1</v>
      </c>
      <c r="BV86" s="13">
        <f>IFERROR(SUM(BW11:BW13)/SUM(BV11:BV13),0)</f>
        <v>1</v>
      </c>
      <c r="BW86" s="13">
        <f>IFERROR(SUM(BX10:BX12)/SUM(BW10:BW12),0)</f>
        <v>1</v>
      </c>
      <c r="BX86" s="13">
        <f>IFERROR(SUM(BY9:BY11)/SUM(BX9:BX11),0)</f>
        <v>1</v>
      </c>
      <c r="BY86" s="13">
        <f>IFERROR(SUM(BZ8:BZ10)/SUM(BY8:BY10),0)</f>
        <v>1</v>
      </c>
      <c r="BZ86" s="13">
        <f>IFERROR(SUM(CA7:CA9)/SUM(BZ7:BZ9),0)</f>
        <v>1</v>
      </c>
      <c r="CA86" s="13">
        <f>IFERROR(SUM(CB7:CB8)/SUM(CA7:CA8),0)</f>
        <v>1</v>
      </c>
      <c r="CB86" s="13">
        <f>IFERROR(SUM(CC7:CC7)/SUM(CB7:CB7),0)</f>
        <v>1</v>
      </c>
      <c r="CC86" s="13" t="s">
        <v>25</v>
      </c>
      <c r="CL86" s="6" t="s">
        <v>31</v>
      </c>
      <c r="CM86" s="13">
        <f>IFERROR(SUM(CN38:CN40)/SUM(CM38:CM40),0)</f>
        <v>0</v>
      </c>
      <c r="CN86" s="13">
        <f>IFERROR(SUM(CO37:CO39)/SUM(CN37:CN39),0)</f>
        <v>0</v>
      </c>
      <c r="CO86" s="13">
        <f>IFERROR(SUM(CP36:CP38)/SUM(CO36:CO38),0)</f>
        <v>0</v>
      </c>
      <c r="CP86" s="13">
        <f>IFERROR(SUM(CQ35:CQ37)/SUM(CP35:CP37),0)</f>
        <v>0</v>
      </c>
      <c r="CQ86" s="13">
        <f>IFERROR(SUM(CR34:CR36)/SUM(CQ34:CQ36),0)</f>
        <v>0</v>
      </c>
      <c r="CR86" s="13">
        <f>IFERROR(SUM(CS33:CS35)/SUM(CR33:CR35),0)</f>
        <v>0</v>
      </c>
      <c r="CS86" s="13">
        <f>IFERROR(SUM(CT32:CT34)/SUM(CS32:CS34),0)</f>
        <v>0</v>
      </c>
      <c r="CT86" s="13">
        <f>IFERROR(SUM(CU31:CU33)/SUM(CT31:CT33),0)</f>
        <v>0</v>
      </c>
      <c r="CU86" s="13">
        <f>IFERROR(SUM(CV30:CV32)/SUM(CU30:CU32),0)</f>
        <v>0</v>
      </c>
      <c r="CV86" s="13">
        <f>IFERROR(SUM(CW29:CW31)/SUM(CV29:CV31),0)</f>
        <v>0</v>
      </c>
      <c r="CW86" s="13">
        <f>IFERROR(SUM(CX28:CX30)/SUM(CW28:CW30),0)</f>
        <v>0</v>
      </c>
      <c r="CX86" s="13">
        <f>IFERROR(SUM(CY27:CY29)/SUM(CX27:CX29),0)</f>
        <v>0</v>
      </c>
      <c r="CY86" s="13">
        <f>IFERROR(SUM(CZ26:CZ28)/SUM(CY26:CY28),0)</f>
        <v>0</v>
      </c>
      <c r="CZ86" s="13">
        <f>IFERROR(SUM(DA25:DA27)/SUM(CZ25:CZ27),0)</f>
        <v>0</v>
      </c>
      <c r="DA86" s="13">
        <f>IFERROR(SUM(DB24:DB26)/SUM(DA24:DA26),0)</f>
        <v>0</v>
      </c>
      <c r="DB86" s="13">
        <f>IFERROR(SUM(DC23:DC25)/SUM(DB23:DB25),0)</f>
        <v>0</v>
      </c>
      <c r="DC86" s="13">
        <f>IFERROR(SUM(DD22:DD24)/SUM(DC22:DC24),0)</f>
        <v>0</v>
      </c>
      <c r="DD86" s="13">
        <f>IFERROR(SUM(DE21:DE23)/SUM(DD21:DD23),0)</f>
        <v>0</v>
      </c>
      <c r="DE86" s="13">
        <f>IFERROR(SUM(DF20:DF22)/SUM(DE20:DE22),0)</f>
        <v>0</v>
      </c>
      <c r="DF86" s="13">
        <f>IFERROR(SUM(DG19:DG21)/SUM(DF19:DF21),0)</f>
        <v>0</v>
      </c>
      <c r="DG86" s="13">
        <f>IFERROR(SUM(DH18:DH20)/SUM(DG18:DG20),0)</f>
        <v>0</v>
      </c>
      <c r="DH86" s="13">
        <f>IFERROR(SUM(DI17:DI19)/SUM(DH17:DH19),0)</f>
        <v>0</v>
      </c>
      <c r="DI86" s="13">
        <f>IFERROR(SUM(DJ16:DJ18)/SUM(DI16:DI18),0)</f>
        <v>0</v>
      </c>
      <c r="DJ86" s="13">
        <f>IFERROR(SUM(DK15:DK17)/SUM(DJ15:DJ17),0)</f>
        <v>0</v>
      </c>
      <c r="DK86" s="13">
        <f>IFERROR(SUM(DL14:DL16)/SUM(DK14:DK16),0)</f>
        <v>0</v>
      </c>
      <c r="DL86" s="13">
        <f>IFERROR(SUM(DM13:DM15)/SUM(DL13:DL15),0)</f>
        <v>0</v>
      </c>
      <c r="DM86" s="13">
        <f>IFERROR(SUM(DN12:DN14)/SUM(DM12:DM14),0)</f>
        <v>0</v>
      </c>
      <c r="DN86" s="13">
        <f>IFERROR(SUM(DO11:DO13)/SUM(DN11:DN13),0)</f>
        <v>0</v>
      </c>
      <c r="DO86" s="13">
        <f>IFERROR(SUM(DP10:DP12)/SUM(DO10:DO12),0)</f>
        <v>0</v>
      </c>
      <c r="DP86" s="13">
        <f>IFERROR(SUM(DQ9:DQ11)/SUM(DP9:DP11),0)</f>
        <v>0</v>
      </c>
      <c r="DQ86" s="13">
        <f>IFERROR(SUM(DR8:DR10)/SUM(DQ8:DQ10),0)</f>
        <v>0</v>
      </c>
      <c r="DR86" s="13">
        <f>IFERROR(SUM(DS7:DS9)/SUM(DR7:DR9),0)</f>
        <v>0</v>
      </c>
      <c r="DS86" s="13">
        <f>IFERROR(SUM(DT7:DT8)/SUM(DS7:DS8),0)</f>
        <v>0</v>
      </c>
      <c r="DT86" s="13">
        <f>IFERROR(SUM(DU7:DU7)/SUM(DT7:DT7),0)</f>
        <v>0</v>
      </c>
      <c r="DU86" s="13" t="s">
        <v>25</v>
      </c>
    </row>
    <row r="87" ht="15" customHeight="1" outlineLevel="1" spans="2:125">
      <c r="B87" s="6" t="s">
        <v>32</v>
      </c>
      <c r="C87" s="13">
        <f>IFERROR(SUM(D37:D40)/SUM(C37:C40),0)</f>
        <v>1.94497048887451</v>
      </c>
      <c r="D87" s="13">
        <f>IFERROR(SUM(E36:E39)/SUM(D36:D39),0)</f>
        <v>1.14828533062281</v>
      </c>
      <c r="E87" s="13">
        <f>IFERROR(SUM(F35:F38)/SUM(E35:E38),0)</f>
        <v>1.05798209309204</v>
      </c>
      <c r="F87" s="13">
        <f>IFERROR(SUM(G34:G37)/SUM(F34:F37),0)</f>
        <v>1.03310977967283</v>
      </c>
      <c r="G87" s="13">
        <f>IFERROR(SUM(H33:H36)/SUM(G33:G36),0)</f>
        <v>1.03667335459225</v>
      </c>
      <c r="H87" s="13">
        <f>IFERROR(SUM(I32:I35)/SUM(H32:H35),0)</f>
        <v>1.0268421531671</v>
      </c>
      <c r="I87" s="13">
        <f>IFERROR(SUM(J31:J34)/SUM(I31:I34),0)</f>
        <v>1.02166701561799</v>
      </c>
      <c r="J87" s="13">
        <f>IFERROR(SUM(K30:K33)/SUM(J30:J33),0)</f>
        <v>1.00650214413317</v>
      </c>
      <c r="K87" s="13">
        <f>IFERROR(SUM(L29:L32)/SUM(K29:K32),0)</f>
        <v>1.0102998046877</v>
      </c>
      <c r="L87" s="13">
        <f>IFERROR(SUM(M28:M31)/SUM(L28:L31),0)</f>
        <v>1.02184849770935</v>
      </c>
      <c r="M87" s="13">
        <f>IFERROR(SUM(N27:N30)/SUM(M27:M30),0)</f>
        <v>0.999488926259868</v>
      </c>
      <c r="N87" s="13">
        <f>IFERROR(SUM(O26:O29)/SUM(N26:N29),0)</f>
        <v>1.00820702548111</v>
      </c>
      <c r="O87" s="13">
        <f>IFERROR(SUM(P25:P28)/SUM(O25:O28),0)</f>
        <v>1</v>
      </c>
      <c r="P87" s="13">
        <f>IFERROR(SUM(Q24:Q27)/SUM(P24:P27),0)</f>
        <v>1.00006654575608</v>
      </c>
      <c r="Q87" s="13">
        <f>IFERROR(SUM(R23:R26)/SUM(Q23:Q26),0)</f>
        <v>0.999855444770895</v>
      </c>
      <c r="R87" s="13">
        <f>IFERROR(SUM(S22:S25)/SUM(R22:R25),0)</f>
        <v>1.00422536720059</v>
      </c>
      <c r="S87" s="13">
        <f>IFERROR(SUM(T21:T24)/SUM(S21:S24),0)</f>
        <v>0.999664515477626</v>
      </c>
      <c r="T87" s="13">
        <f>IFERROR(SUM(U20:U23)/SUM(T20:T23),0)</f>
        <v>1</v>
      </c>
      <c r="U87" s="13">
        <f>IFERROR(SUM(V19:V22)/SUM(U19:U22),0)</f>
        <v>1</v>
      </c>
      <c r="V87" s="13">
        <f>IFERROR(SUM(W18:W21)/SUM(V18:V21),0)</f>
        <v>1</v>
      </c>
      <c r="W87" s="13">
        <f>IFERROR(SUM(X17:X20)/SUM(W17:W20),0)</f>
        <v>1</v>
      </c>
      <c r="X87" s="13">
        <f>IFERROR(SUM(Y16:Y19)/SUM(X16:X19),0)</f>
        <v>1</v>
      </c>
      <c r="Y87" s="13">
        <f>IFERROR(SUM(Z15:Z18)/SUM(Y15:Y18),0)</f>
        <v>1</v>
      </c>
      <c r="Z87" s="13">
        <f>IFERROR(SUM(AA14:AA17)/SUM(Z14:Z17),0)</f>
        <v>1.0008104756224</v>
      </c>
      <c r="AA87" s="13">
        <f>IFERROR(SUM(AB13:AB16)/SUM(AA13:AA16),0)</f>
        <v>1</v>
      </c>
      <c r="AB87" s="13">
        <f>IFERROR(SUM(AC12:AC15)/SUM(AB12:AB15),0)</f>
        <v>1</v>
      </c>
      <c r="AC87" s="13">
        <f>IFERROR(SUM(AD11:AD14)/SUM(AC11:AC14),0)</f>
        <v>1</v>
      </c>
      <c r="AD87" s="13">
        <f>IFERROR(SUM(AE10:AE13)/SUM(AD10:AD13),0)</f>
        <v>1</v>
      </c>
      <c r="AE87" s="13">
        <f>IFERROR(SUM(AF9:AF12)/SUM(AE9:AE12),0)</f>
        <v>1</v>
      </c>
      <c r="AF87" s="13">
        <f>IFERROR(SUM(AG8:AG11)/SUM(AF8:AF11),0)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T87" s="6" t="s">
        <v>32</v>
      </c>
      <c r="AU87" s="13">
        <f>IFERROR(SUM(AV37:AV40)/SUM(AU37:AU40),0)</f>
        <v>1.89764927852281</v>
      </c>
      <c r="AV87" s="13">
        <f>IFERROR(SUM(AW36:AW39)/SUM(AV36:AV39),0)</f>
        <v>1.10900842209987</v>
      </c>
      <c r="AW87" s="13">
        <f>IFERROR(SUM(AX35:AX38)/SUM(AW35:AW38),0)</f>
        <v>1.04075331776527</v>
      </c>
      <c r="AX87" s="13">
        <f>IFERROR(SUM(AY34:AY37)/SUM(AX34:AX37),0)</f>
        <v>1.02507144448614</v>
      </c>
      <c r="AY87" s="13">
        <f>IFERROR(SUM(AZ33:AZ36)/SUM(AY33:AY36),0)</f>
        <v>1.02450744877673</v>
      </c>
      <c r="AZ87" s="13">
        <f>IFERROR(SUM(BA32:BA35)/SUM(AZ32:AZ35),0)</f>
        <v>1.01937274486815</v>
      </c>
      <c r="BA87" s="13">
        <f>IFERROR(SUM(BB31:BB34)/SUM(BA31:BA34),0)</f>
        <v>1.01396659660109</v>
      </c>
      <c r="BB87" s="13">
        <f>IFERROR(SUM(BC30:BC33)/SUM(BB30:BB33),0)</f>
        <v>1.01006299691835</v>
      </c>
      <c r="BC87" s="13">
        <f>IFERROR(SUM(BD29:BD32)/SUM(BC29:BC32),0)</f>
        <v>1.00800054493521</v>
      </c>
      <c r="BD87" s="13">
        <f>IFERROR(SUM(BE28:BE31)/SUM(BD28:BD31),0)</f>
        <v>1.01632904200412</v>
      </c>
      <c r="BE87" s="13">
        <f>IFERROR(SUM(BF27:BF30)/SUM(BE27:BE30),0)</f>
        <v>0.99877261658871</v>
      </c>
      <c r="BF87" s="13">
        <f>IFERROR(SUM(BG26:BG29)/SUM(BF26:BF29),0)</f>
        <v>1.00832891129034</v>
      </c>
      <c r="BG87" s="13">
        <f>IFERROR(SUM(BH25:BH28)/SUM(BG25:BG28),0)</f>
        <v>1</v>
      </c>
      <c r="BH87" s="13">
        <f>IFERROR(SUM(BI24:BI27)/SUM(BH24:BH27),0)</f>
        <v>1.00008034990171</v>
      </c>
      <c r="BI87" s="13">
        <f>IFERROR(SUM(BJ23:BJ26)/SUM(BI23:BI26),0)</f>
        <v>0.999837129754156</v>
      </c>
      <c r="BJ87" s="13">
        <f>IFERROR(SUM(BK22:BK25)/SUM(BJ22:BJ25),0)</f>
        <v>1.00464139176003</v>
      </c>
      <c r="BK87" s="13">
        <f>IFERROR(SUM(BL21:BL24)/SUM(BK21:BK24),0)</f>
        <v>0.999644821544562</v>
      </c>
      <c r="BL87" s="13">
        <f>IFERROR(SUM(BM20:BM23)/SUM(BL20:BL23),0)</f>
        <v>1</v>
      </c>
      <c r="BM87" s="13">
        <f>IFERROR(SUM(BN19:BN22)/SUM(BM19:BM22),0)</f>
        <v>1</v>
      </c>
      <c r="BN87" s="13">
        <f>IFERROR(SUM(BO18:BO21)/SUM(BN18:BN21),0)</f>
        <v>1</v>
      </c>
      <c r="BO87" s="13">
        <f>IFERROR(SUM(BP17:BP20)/SUM(BO17:BO20),0)</f>
        <v>1</v>
      </c>
      <c r="BP87" s="13">
        <f>IFERROR(SUM(BQ16:BQ19)/SUM(BP16:BP19),0)</f>
        <v>1</v>
      </c>
      <c r="BQ87" s="13">
        <f>IFERROR(SUM(BR15:BR18)/SUM(BQ15:BQ18),0)</f>
        <v>1</v>
      </c>
      <c r="BR87" s="13">
        <f>IFERROR(SUM(BS14:BS17)/SUM(BR14:BR17),0)</f>
        <v>1.0008104756224</v>
      </c>
      <c r="BS87" s="13">
        <f>IFERROR(SUM(BT13:BT16)/SUM(BS13:BS16),0)</f>
        <v>1</v>
      </c>
      <c r="BT87" s="13">
        <f>IFERROR(SUM(BU12:BU15)/SUM(BT12:BT15),0)</f>
        <v>1</v>
      </c>
      <c r="BU87" s="13">
        <f>IFERROR(SUM(BV11:BV14)/SUM(BU11:BU14),0)</f>
        <v>1</v>
      </c>
      <c r="BV87" s="13">
        <f>IFERROR(SUM(BW10:BW13)/SUM(BV10:BV13),0)</f>
        <v>1</v>
      </c>
      <c r="BW87" s="13">
        <f>IFERROR(SUM(BX9:BX12)/SUM(BW9:BW12),0)</f>
        <v>1</v>
      </c>
      <c r="BX87" s="13">
        <f>IFERROR(SUM(BY8:BY11)/SUM(BX8:BX11),0)</f>
        <v>1</v>
      </c>
      <c r="BY87" s="13">
        <f>IFERROR(SUM(BZ7:BZ10)/SUM(BY7:BY10),0)</f>
        <v>1</v>
      </c>
      <c r="BZ87" s="13">
        <f>IFERROR(SUM(CA7:CA9)/SUM(BZ7:BZ9),0)</f>
        <v>1</v>
      </c>
      <c r="CA87" s="13">
        <f>IFERROR(SUM(CB7:CB8)/SUM(CA7:CA8),0)</f>
        <v>1</v>
      </c>
      <c r="CB87" s="13">
        <f>IFERROR(SUM(CC7:CC7)/SUM(CB7:CB7),0)</f>
        <v>1</v>
      </c>
      <c r="CC87" s="13" t="s">
        <v>25</v>
      </c>
      <c r="CL87" s="6" t="s">
        <v>32</v>
      </c>
      <c r="CM87" s="13">
        <f>IFERROR(SUM(CN37:CN40)/SUM(CM37:CM40),0)</f>
        <v>0</v>
      </c>
      <c r="CN87" s="13">
        <f>IFERROR(SUM(CO36:CO39)/SUM(CN36:CN39),0)</f>
        <v>0</v>
      </c>
      <c r="CO87" s="13">
        <f>IFERROR(SUM(CP35:CP38)/SUM(CO35:CO38),0)</f>
        <v>0</v>
      </c>
      <c r="CP87" s="13">
        <f>IFERROR(SUM(CQ34:CQ37)/SUM(CP34:CP37),0)</f>
        <v>0</v>
      </c>
      <c r="CQ87" s="13">
        <f>IFERROR(SUM(CR33:CR36)/SUM(CQ33:CQ36),0)</f>
        <v>0</v>
      </c>
      <c r="CR87" s="13">
        <f>IFERROR(SUM(CS32:CS35)/SUM(CR32:CR35),0)</f>
        <v>0</v>
      </c>
      <c r="CS87" s="13">
        <f>IFERROR(SUM(CT31:CT34)/SUM(CS31:CS34),0)</f>
        <v>0</v>
      </c>
      <c r="CT87" s="13">
        <f>IFERROR(SUM(CU30:CU33)/SUM(CT30:CT33),0)</f>
        <v>0</v>
      </c>
      <c r="CU87" s="13">
        <f>IFERROR(SUM(CV29:CV32)/SUM(CU29:CU32),0)</f>
        <v>0</v>
      </c>
      <c r="CV87" s="13">
        <f>IFERROR(SUM(CW28:CW31)/SUM(CV28:CV31),0)</f>
        <v>0</v>
      </c>
      <c r="CW87" s="13">
        <f>IFERROR(SUM(CX27:CX30)/SUM(CW27:CW30),0)</f>
        <v>0</v>
      </c>
      <c r="CX87" s="13">
        <f>IFERROR(SUM(CY26:CY29)/SUM(CX26:CX29),0)</f>
        <v>0</v>
      </c>
      <c r="CY87" s="13">
        <f>IFERROR(SUM(CZ25:CZ28)/SUM(CY25:CY28),0)</f>
        <v>0</v>
      </c>
      <c r="CZ87" s="13">
        <f>IFERROR(SUM(DA24:DA27)/SUM(CZ24:CZ27),0)</f>
        <v>0</v>
      </c>
      <c r="DA87" s="13">
        <f>IFERROR(SUM(DB23:DB26)/SUM(DA23:DA26),0)</f>
        <v>0</v>
      </c>
      <c r="DB87" s="13">
        <f>IFERROR(SUM(DC22:DC25)/SUM(DB22:DB25),0)</f>
        <v>0</v>
      </c>
      <c r="DC87" s="13">
        <f>IFERROR(SUM(DD21:DD24)/SUM(DC21:DC24),0)</f>
        <v>0</v>
      </c>
      <c r="DD87" s="13">
        <f>IFERROR(SUM(DE20:DE23)/SUM(DD20:DD23),0)</f>
        <v>0</v>
      </c>
      <c r="DE87" s="13">
        <f>IFERROR(SUM(DF19:DF22)/SUM(DE19:DE22),0)</f>
        <v>0</v>
      </c>
      <c r="DF87" s="13">
        <f>IFERROR(SUM(DG18:DG21)/SUM(DF18:DF21),0)</f>
        <v>0</v>
      </c>
      <c r="DG87" s="13">
        <f>IFERROR(SUM(DH17:DH20)/SUM(DG17:DG20),0)</f>
        <v>0</v>
      </c>
      <c r="DH87" s="13">
        <f>IFERROR(SUM(DI16:DI19)/SUM(DH16:DH19),0)</f>
        <v>0</v>
      </c>
      <c r="DI87" s="13">
        <f>IFERROR(SUM(DJ15:DJ18)/SUM(DI15:DI18),0)</f>
        <v>0</v>
      </c>
      <c r="DJ87" s="13">
        <f>IFERROR(SUM(DK14:DK17)/SUM(DJ14:DJ17),0)</f>
        <v>0</v>
      </c>
      <c r="DK87" s="13">
        <f>IFERROR(SUM(DL13:DL16)/SUM(DK13:DK16),0)</f>
        <v>0</v>
      </c>
      <c r="DL87" s="13">
        <f>IFERROR(SUM(DM12:DM15)/SUM(DL12:DL15),0)</f>
        <v>0</v>
      </c>
      <c r="DM87" s="13">
        <f>IFERROR(SUM(DN11:DN14)/SUM(DM11:DM14),0)</f>
        <v>0</v>
      </c>
      <c r="DN87" s="13">
        <f>IFERROR(SUM(DO10:DO13)/SUM(DN10:DN13),0)</f>
        <v>0</v>
      </c>
      <c r="DO87" s="13">
        <f>IFERROR(SUM(DP9:DP12)/SUM(DO9:DO12),0)</f>
        <v>0</v>
      </c>
      <c r="DP87" s="13">
        <f>IFERROR(SUM(DQ8:DQ11)/SUM(DP8:DP11),0)</f>
        <v>0</v>
      </c>
      <c r="DQ87" s="13">
        <f>IFERROR(SUM(DR7:DR10)/SUM(DQ7:DQ10),0)</f>
        <v>0</v>
      </c>
      <c r="DR87" s="13">
        <f>IFERROR(SUM(DS7:DS9)/SUM(DR7:DR9),0)</f>
        <v>0</v>
      </c>
      <c r="DS87" s="13">
        <f>IFERROR(SUM(DT7:DT8)/SUM(DS7:DS8),0)</f>
        <v>0</v>
      </c>
      <c r="DT87" s="13">
        <f>IFERROR(SUM(DU7:DU7)/SUM(DT7:DT7),0)</f>
        <v>0</v>
      </c>
      <c r="DU87" s="13" t="s">
        <v>25</v>
      </c>
    </row>
    <row r="88" ht="15" customHeight="1" outlineLevel="1" spans="2:125">
      <c r="B88" s="6" t="s">
        <v>33</v>
      </c>
      <c r="C88" s="13">
        <f>IFERROR(SUM(D36:D40)/SUM(C36:C40),0)</f>
        <v>1.92929759975118</v>
      </c>
      <c r="D88" s="13">
        <f>IFERROR(SUM(E35:E39)/SUM(D35:D39),0)</f>
        <v>1.14695670088999</v>
      </c>
      <c r="E88" s="13">
        <f>IFERROR(SUM(F34:F38)/SUM(E34:E38),0)</f>
        <v>1.0561394432406</v>
      </c>
      <c r="F88" s="13">
        <f>IFERROR(SUM(G33:G37)/SUM(F33:F37),0)</f>
        <v>1.03624630816171</v>
      </c>
      <c r="G88" s="13">
        <f>IFERROR(SUM(H32:H36)/SUM(G32:G36),0)</f>
        <v>1.03297458750738</v>
      </c>
      <c r="H88" s="13">
        <f>IFERROR(SUM(I31:I35)/SUM(H31:H35),0)</f>
        <v>1.02351498745292</v>
      </c>
      <c r="I88" s="13">
        <f>IFERROR(SUM(J30:J34)/SUM(I30:I34),0)</f>
        <v>1.01913014953242</v>
      </c>
      <c r="J88" s="13">
        <f>IFERROR(SUM(K29:K33)/SUM(J29:J33),0)</f>
        <v>1.00841579330104</v>
      </c>
      <c r="K88" s="13">
        <f>IFERROR(SUM(L28:L32)/SUM(K28:K32),0)</f>
        <v>1.00983011819764</v>
      </c>
      <c r="L88" s="13">
        <f>IFERROR(SUM(M27:M31)/SUM(L27:L31),0)</f>
        <v>1.01579313584603</v>
      </c>
      <c r="M88" s="13">
        <f>IFERROR(SUM(N26:N30)/SUM(M26:M30),0)</f>
        <v>1.00376696831994</v>
      </c>
      <c r="N88" s="13">
        <f>IFERROR(SUM(O25:O29)/SUM(N25:N29),0)</f>
        <v>1.00678520487348</v>
      </c>
      <c r="O88" s="13">
        <f>IFERROR(SUM(P24:P28)/SUM(O24:O28),0)</f>
        <v>1</v>
      </c>
      <c r="P88" s="13">
        <f>IFERROR(SUM(Q23:Q27)/SUM(P23:P27),0)</f>
        <v>1.00008605728778</v>
      </c>
      <c r="Q88" s="13">
        <f>IFERROR(SUM(R22:R26)/SUM(Q22:Q26),0)</f>
        <v>0.999873150735259</v>
      </c>
      <c r="R88" s="13">
        <f>IFERROR(SUM(S21:S25)/SUM(R21:R25),0)</f>
        <v>1.00327950894737</v>
      </c>
      <c r="S88" s="13">
        <f>IFERROR(SUM(T20:T24)/SUM(S20:S24),0)</f>
        <v>0.999728447095457</v>
      </c>
      <c r="T88" s="13">
        <f>IFERROR(SUM(U19:U23)/SUM(T19:T23),0)</f>
        <v>1</v>
      </c>
      <c r="U88" s="13">
        <f>IFERROR(SUM(V18:V22)/SUM(U18:U22),0)</f>
        <v>1</v>
      </c>
      <c r="V88" s="13">
        <f>IFERROR(SUM(W17:W21)/SUM(V17:V21),0)</f>
        <v>1</v>
      </c>
      <c r="W88" s="13">
        <f>IFERROR(SUM(X16:X20)/SUM(W16:W20),0)</f>
        <v>1</v>
      </c>
      <c r="X88" s="13">
        <f>IFERROR(SUM(Y15:Y19)/SUM(X15:X19),0)</f>
        <v>1</v>
      </c>
      <c r="Y88" s="13">
        <f>IFERROR(SUM(Z14:Z18)/SUM(Y14:Y18),0)</f>
        <v>1</v>
      </c>
      <c r="Z88" s="13">
        <f>IFERROR(SUM(AA13:AA17)/SUM(Z13:Z17),0)</f>
        <v>1.00058002127112</v>
      </c>
      <c r="AA88" s="13">
        <f>IFERROR(SUM(AB12:AB16)/SUM(AA12:AA16),0)</f>
        <v>1</v>
      </c>
      <c r="AB88" s="13">
        <f>IFERROR(SUM(AC11:AC15)/SUM(AB11:AB15),0)</f>
        <v>1</v>
      </c>
      <c r="AC88" s="13">
        <f>IFERROR(SUM(AD10:AD14)/SUM(AC10:AC14),0)</f>
        <v>1</v>
      </c>
      <c r="AD88" s="13">
        <f>IFERROR(SUM(AE9:AE13)/SUM(AD9:AD13),0)</f>
        <v>1</v>
      </c>
      <c r="AE88" s="13">
        <f>IFERROR(SUM(AF8:AF12)/SUM(AE8:AE12),0)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T88" s="6" t="s">
        <v>33</v>
      </c>
      <c r="AU88" s="13">
        <f>IFERROR(SUM(AV36:AV40)/SUM(AU36:AU40),0)</f>
        <v>1.86454302175417</v>
      </c>
      <c r="AV88" s="13">
        <f>IFERROR(SUM(AW35:AW39)/SUM(AV35:AV39),0)</f>
        <v>1.10709177791428</v>
      </c>
      <c r="AW88" s="13">
        <f>IFERROR(SUM(AX34:AX38)/SUM(AW34:AW38),0)</f>
        <v>1.04185245944759</v>
      </c>
      <c r="AX88" s="13">
        <f>IFERROR(SUM(AY33:AY37)/SUM(AX33:AX37),0)</f>
        <v>1.0271363487566</v>
      </c>
      <c r="AY88" s="13">
        <f>IFERROR(SUM(AZ32:AZ36)/SUM(AY32:AY36),0)</f>
        <v>1.02264647732272</v>
      </c>
      <c r="AZ88" s="13">
        <f>IFERROR(SUM(BA31:BA35)/SUM(AZ31:AZ35),0)</f>
        <v>1.01699890697227</v>
      </c>
      <c r="BA88" s="13">
        <f>IFERROR(SUM(BB30:BB34)/SUM(BA30:BA34),0)</f>
        <v>1.01235328430937</v>
      </c>
      <c r="BB88" s="13">
        <f>IFERROR(SUM(BC29:BC33)/SUM(BB29:BB33),0)</f>
        <v>1.01031412497511</v>
      </c>
      <c r="BC88" s="13">
        <f>IFERROR(SUM(BD28:BD32)/SUM(BC28:BC32),0)</f>
        <v>1.00768053077312</v>
      </c>
      <c r="BD88" s="13">
        <f>IFERROR(SUM(BE27:BE31)/SUM(BD27:BD31),0)</f>
        <v>1.01206420883732</v>
      </c>
      <c r="BE88" s="13">
        <f>IFERROR(SUM(BF26:BF30)/SUM(BE26:BE30),0)</f>
        <v>1.00168775712907</v>
      </c>
      <c r="BF88" s="13">
        <f>IFERROR(SUM(BG25:BG29)/SUM(BF25:BF29),0)</f>
        <v>1.00659720785626</v>
      </c>
      <c r="BG88" s="13">
        <f>IFERROR(SUM(BH24:BH28)/SUM(BG24:BG28),0)</f>
        <v>1</v>
      </c>
      <c r="BH88" s="13">
        <f>IFERROR(SUM(BI23:BI27)/SUM(BH23:BH27),0)</f>
        <v>1.00010167191239</v>
      </c>
      <c r="BI88" s="13">
        <f>IFERROR(SUM(BJ22:BJ26)/SUM(BI22:BI26),0)</f>
        <v>0.99985868047881</v>
      </c>
      <c r="BJ88" s="13">
        <f>IFERROR(SUM(BK21:BK25)/SUM(BJ21:BJ25),0)</f>
        <v>1.00350804745421</v>
      </c>
      <c r="BK88" s="13">
        <f>IFERROR(SUM(BL20:BL24)/SUM(BK20:BK24),0)</f>
        <v>0.99971651501655</v>
      </c>
      <c r="BL88" s="13">
        <f>IFERROR(SUM(BM19:BM23)/SUM(BL19:BL23),0)</f>
        <v>1</v>
      </c>
      <c r="BM88" s="13">
        <f>IFERROR(SUM(BN18:BN22)/SUM(BM18:BM22),0)</f>
        <v>1</v>
      </c>
      <c r="BN88" s="13">
        <f>IFERROR(SUM(BO17:BO21)/SUM(BN17:BN21),0)</f>
        <v>1</v>
      </c>
      <c r="BO88" s="13">
        <f>IFERROR(SUM(BP16:BP20)/SUM(BO16:BO20),0)</f>
        <v>1</v>
      </c>
      <c r="BP88" s="13">
        <f>IFERROR(SUM(BQ15:BQ19)/SUM(BP15:BP19),0)</f>
        <v>1</v>
      </c>
      <c r="BQ88" s="13">
        <f>IFERROR(SUM(BR14:BR18)/SUM(BQ14:BQ18),0)</f>
        <v>1</v>
      </c>
      <c r="BR88" s="13">
        <f>IFERROR(SUM(BS13:BS17)/SUM(BR13:BR17),0)</f>
        <v>1.00058002127112</v>
      </c>
      <c r="BS88" s="13">
        <f>IFERROR(SUM(BT12:BT16)/SUM(BS12:BS16),0)</f>
        <v>1</v>
      </c>
      <c r="BT88" s="13">
        <f>IFERROR(SUM(BU11:BU15)/SUM(BT11:BT15),0)</f>
        <v>1</v>
      </c>
      <c r="BU88" s="13">
        <f>IFERROR(SUM(BV10:BV14)/SUM(BU10:BU14),0)</f>
        <v>1</v>
      </c>
      <c r="BV88" s="13">
        <f>IFERROR(SUM(BW9:BW13)/SUM(BV9:BV13),0)</f>
        <v>1</v>
      </c>
      <c r="BW88" s="13">
        <f>IFERROR(SUM(BX8:BX12)/SUM(BW8:BW12),0)</f>
        <v>1</v>
      </c>
      <c r="BX88" s="13">
        <f>IFERROR(SUM(BY7:BY11)/SUM(BX7:BX11),0)</f>
        <v>1</v>
      </c>
      <c r="BY88" s="13">
        <f>IFERROR(SUM(BZ7:BZ10)/SUM(BY7:BY10),0)</f>
        <v>1</v>
      </c>
      <c r="BZ88" s="13">
        <f>IFERROR(SUM(CA7:CA9)/SUM(BZ7:BZ9),0)</f>
        <v>1</v>
      </c>
      <c r="CA88" s="13">
        <f>IFERROR(SUM(CB7:CB8)/SUM(CA7:CA8),0)</f>
        <v>1</v>
      </c>
      <c r="CB88" s="13">
        <f>IFERROR(SUM(CC7:CC7)/SUM(CB7:CB7),0)</f>
        <v>1</v>
      </c>
      <c r="CC88" s="13" t="s">
        <v>25</v>
      </c>
      <c r="CL88" s="6" t="s">
        <v>33</v>
      </c>
      <c r="CM88" s="13">
        <f>IFERROR(SUM(CN36:CN40)/SUM(CM36:CM40),0)</f>
        <v>0</v>
      </c>
      <c r="CN88" s="13">
        <f>IFERROR(SUM(CO35:CO39)/SUM(CN35:CN39),0)</f>
        <v>0</v>
      </c>
      <c r="CO88" s="13">
        <f>IFERROR(SUM(CP34:CP38)/SUM(CO34:CO38),0)</f>
        <v>0</v>
      </c>
      <c r="CP88" s="13">
        <f>IFERROR(SUM(CQ33:CQ37)/SUM(CP33:CP37),0)</f>
        <v>0</v>
      </c>
      <c r="CQ88" s="13">
        <f>IFERROR(SUM(CR32:CR36)/SUM(CQ32:CQ36),0)</f>
        <v>0</v>
      </c>
      <c r="CR88" s="13">
        <f>IFERROR(SUM(CS31:CS35)/SUM(CR31:CR35),0)</f>
        <v>0</v>
      </c>
      <c r="CS88" s="13">
        <f>IFERROR(SUM(CT30:CT34)/SUM(CS30:CS34),0)</f>
        <v>0</v>
      </c>
      <c r="CT88" s="13">
        <f>IFERROR(SUM(CU29:CU33)/SUM(CT29:CT33),0)</f>
        <v>0</v>
      </c>
      <c r="CU88" s="13">
        <f>IFERROR(SUM(CV28:CV32)/SUM(CU28:CU32),0)</f>
        <v>0</v>
      </c>
      <c r="CV88" s="13">
        <f>IFERROR(SUM(CW27:CW31)/SUM(CV27:CV31),0)</f>
        <v>0</v>
      </c>
      <c r="CW88" s="13">
        <f>IFERROR(SUM(CX26:CX30)/SUM(CW26:CW30),0)</f>
        <v>0</v>
      </c>
      <c r="CX88" s="13">
        <f>IFERROR(SUM(CY25:CY29)/SUM(CX25:CX29),0)</f>
        <v>0</v>
      </c>
      <c r="CY88" s="13">
        <f>IFERROR(SUM(CZ24:CZ28)/SUM(CY24:CY28),0)</f>
        <v>0</v>
      </c>
      <c r="CZ88" s="13">
        <f>IFERROR(SUM(DA23:DA27)/SUM(CZ23:CZ27),0)</f>
        <v>0</v>
      </c>
      <c r="DA88" s="13">
        <f>IFERROR(SUM(DB22:DB26)/SUM(DA22:DA26),0)</f>
        <v>0</v>
      </c>
      <c r="DB88" s="13">
        <f>IFERROR(SUM(DC21:DC25)/SUM(DB21:DB25),0)</f>
        <v>0</v>
      </c>
      <c r="DC88" s="13">
        <f>IFERROR(SUM(DD20:DD24)/SUM(DC20:DC24),0)</f>
        <v>0</v>
      </c>
      <c r="DD88" s="13">
        <f>IFERROR(SUM(DE19:DE23)/SUM(DD19:DD23),0)</f>
        <v>0</v>
      </c>
      <c r="DE88" s="13">
        <f>IFERROR(SUM(DF18:DF22)/SUM(DE18:DE22),0)</f>
        <v>0</v>
      </c>
      <c r="DF88" s="13">
        <f>IFERROR(SUM(DG17:DG21)/SUM(DF17:DF21),0)</f>
        <v>0</v>
      </c>
      <c r="DG88" s="13">
        <f>IFERROR(SUM(DH16:DH20)/SUM(DG16:DG20),0)</f>
        <v>0</v>
      </c>
      <c r="DH88" s="13">
        <f>IFERROR(SUM(DI15:DI19)/SUM(DH15:DH19),0)</f>
        <v>0</v>
      </c>
      <c r="DI88" s="13">
        <f>IFERROR(SUM(DJ14:DJ18)/SUM(DI14:DI18),0)</f>
        <v>0</v>
      </c>
      <c r="DJ88" s="13">
        <f>IFERROR(SUM(DK13:DK17)/SUM(DJ13:DJ17),0)</f>
        <v>0</v>
      </c>
      <c r="DK88" s="13">
        <f>IFERROR(SUM(DL12:DL16)/SUM(DK12:DK16),0)</f>
        <v>0</v>
      </c>
      <c r="DL88" s="13">
        <f>IFERROR(SUM(DM11:DM15)/SUM(DL11:DL15),0)</f>
        <v>0</v>
      </c>
      <c r="DM88" s="13">
        <f>IFERROR(SUM(DN10:DN14)/SUM(DM10:DM14),0)</f>
        <v>0</v>
      </c>
      <c r="DN88" s="13">
        <f>IFERROR(SUM(DO9:DO13)/SUM(DN9:DN13),0)</f>
        <v>0</v>
      </c>
      <c r="DO88" s="13">
        <f>IFERROR(SUM(DP8:DP12)/SUM(DO8:DO12),0)</f>
        <v>0</v>
      </c>
      <c r="DP88" s="13">
        <f>IFERROR(SUM(DQ7:DQ11)/SUM(DP7:DP11),0)</f>
        <v>0</v>
      </c>
      <c r="DQ88" s="13">
        <f>IFERROR(SUM(DR7:DR10)/SUM(DQ7:DQ10),0)</f>
        <v>0</v>
      </c>
      <c r="DR88" s="13">
        <f>IFERROR(SUM(DS7:DS9)/SUM(DR7:DR9),0)</f>
        <v>0</v>
      </c>
      <c r="DS88" s="13">
        <f>IFERROR(SUM(DT7:DT8)/SUM(DS7:DS8),0)</f>
        <v>0</v>
      </c>
      <c r="DT88" s="13">
        <f>IFERROR(SUM(DU7:DU7)/SUM(DT7:DT7),0)</f>
        <v>0</v>
      </c>
      <c r="DU88" s="13" t="s">
        <v>25</v>
      </c>
    </row>
    <row r="89" ht="15" customHeight="1" outlineLevel="1" spans="2:125">
      <c r="B89" s="6" t="s">
        <v>34</v>
      </c>
      <c r="C89" s="13">
        <f>IFERROR(SUM(D35:D40)/SUM(C35:C40),0)</f>
        <v>1.92776700474003</v>
      </c>
      <c r="D89" s="13">
        <f>IFERROR(SUM(E34:E39)/SUM(D34:D39),0)</f>
        <v>1.15842719732969</v>
      </c>
      <c r="E89" s="13">
        <f>IFERROR(SUM(F33:F38)/SUM(E33:E38),0)</f>
        <v>1.05350557297436</v>
      </c>
      <c r="F89" s="13">
        <f>IFERROR(SUM(G32:G37)/SUM(F32:F37),0)</f>
        <v>1.03640941890134</v>
      </c>
      <c r="G89" s="13">
        <f>IFERROR(SUM(H31:H36)/SUM(G31:G36),0)</f>
        <v>1.03177864416539</v>
      </c>
      <c r="H89" s="13">
        <f>IFERROR(SUM(I30:I35)/SUM(H30:H35),0)</f>
        <v>1.02533267469517</v>
      </c>
      <c r="I89" s="13">
        <f>IFERROR(SUM(J29:J34)/SUM(I29:I34),0)</f>
        <v>1.01807930194785</v>
      </c>
      <c r="J89" s="13">
        <f>IFERROR(SUM(K28:K33)/SUM(J28:J33),0)</f>
        <v>1.00751563680627</v>
      </c>
      <c r="K89" s="13">
        <f>IFERROR(SUM(L27:L32)/SUM(K27:K32),0)</f>
        <v>1.00766733457352</v>
      </c>
      <c r="L89" s="13">
        <f>IFERROR(SUM(M26:M31)/SUM(L26:L31),0)</f>
        <v>1.01376571883967</v>
      </c>
      <c r="M89" s="13">
        <f>IFERROR(SUM(N25:N30)/SUM(M25:M30),0)</f>
        <v>1.00311754480346</v>
      </c>
      <c r="N89" s="13">
        <f>IFERROR(SUM(O24:O29)/SUM(N24:N29),0)</f>
        <v>1.00542429096354</v>
      </c>
      <c r="O89" s="13">
        <f>IFERROR(SUM(P23:P28)/SUM(O23:O28),0)</f>
        <v>1</v>
      </c>
      <c r="P89" s="13">
        <f>IFERROR(SUM(Q22:Q27)/SUM(P22:P27),0)</f>
        <v>1.00007791652044</v>
      </c>
      <c r="Q89" s="13">
        <f>IFERROR(SUM(R21:R26)/SUM(Q21:Q26),0)</f>
        <v>0.99989790060562</v>
      </c>
      <c r="R89" s="13">
        <f>IFERROR(SUM(S20:S25)/SUM(R20:R25),0)</f>
        <v>1.00275456833829</v>
      </c>
      <c r="S89" s="13">
        <f>IFERROR(SUM(T19:T24)/SUM(S19:S24),0)</f>
        <v>0.999767313366346</v>
      </c>
      <c r="T89" s="13">
        <f>IFERROR(SUM(U18:U23)/SUM(T18:T23),0)</f>
        <v>1</v>
      </c>
      <c r="U89" s="13">
        <f>IFERROR(SUM(V17:V22)/SUM(U17:U22),0)</f>
        <v>1</v>
      </c>
      <c r="V89" s="13">
        <f>IFERROR(SUM(W16:W21)/SUM(V16:V21),0)</f>
        <v>1</v>
      </c>
      <c r="W89" s="13">
        <f>IFERROR(SUM(X15:X20)/SUM(W15:W20),0)</f>
        <v>1</v>
      </c>
      <c r="X89" s="13">
        <f>IFERROR(SUM(Y14:Y19)/SUM(X14:X19),0)</f>
        <v>1</v>
      </c>
      <c r="Y89" s="13">
        <f>IFERROR(SUM(Z13:Z18)/SUM(Y13:Y18),0)</f>
        <v>1</v>
      </c>
      <c r="Z89" s="13">
        <f>IFERROR(SUM(AA12:AA17)/SUM(Z12:Z17),0)</f>
        <v>1.00046280420474</v>
      </c>
      <c r="AA89" s="13">
        <f>IFERROR(SUM(AB11:AB16)/SUM(AA11:AA16),0)</f>
        <v>1</v>
      </c>
      <c r="AB89" s="13">
        <f>IFERROR(SUM(AC10:AC15)/SUM(AB10:AB15),0)</f>
        <v>1</v>
      </c>
      <c r="AC89" s="13">
        <f>IFERROR(SUM(AD9:AD14)/SUM(AC9:AC14),0)</f>
        <v>1</v>
      </c>
      <c r="AD89" s="13">
        <f>IFERROR(SUM(AE8:AE13)/SUM(AD8:AD13),0)</f>
        <v>1</v>
      </c>
      <c r="AE89" s="13">
        <f>IFERROR(SUM(AF7:AF12)/SUM(AE7:AE12),0)</f>
        <v>1</v>
      </c>
      <c r="AF89" s="13">
        <f>IFERROR(SUM(AG7:AG11)/SUM(AF7:AF11),0)</f>
        <v>1</v>
      </c>
      <c r="AG89" s="13">
        <f>IFERROR(SUM(AH7:AH10)/SUM(AG7:AG10),0)</f>
        <v>1</v>
      </c>
      <c r="AH89" s="13">
        <f>IFERROR(SUM(AI7:AI9)/SUM(AH7:AH9),0)</f>
        <v>1</v>
      </c>
      <c r="AI89" s="13">
        <f>IFERROR(SUM(AJ7:AJ8)/SUM(AI7:AI8),0)</f>
        <v>1</v>
      </c>
      <c r="AJ89" s="13">
        <f>IFERROR(SUM(AK7:AK7)/SUM(AJ7:AJ7),0)</f>
        <v>1</v>
      </c>
      <c r="AK89" s="13" t="s">
        <v>25</v>
      </c>
      <c r="AT89" s="6" t="s">
        <v>34</v>
      </c>
      <c r="AU89" s="13">
        <f>IFERROR(SUM(AV35:AV40)/SUM(AU35:AU40),0)</f>
        <v>1.87138602716211</v>
      </c>
      <c r="AV89" s="13">
        <f>IFERROR(SUM(AW34:AW39)/SUM(AV34:AV39),0)</f>
        <v>1.11571188731075</v>
      </c>
      <c r="AW89" s="13">
        <f>IFERROR(SUM(AX33:AX38)/SUM(AW33:AW38),0)</f>
        <v>1.04148338475832</v>
      </c>
      <c r="AX89" s="13">
        <f>IFERROR(SUM(AY32:AY37)/SUM(AX32:AX37),0)</f>
        <v>1.02825907870229</v>
      </c>
      <c r="AY89" s="13">
        <f>IFERROR(SUM(AZ31:AZ36)/SUM(AY31:AY36),0)</f>
        <v>1.02192455682115</v>
      </c>
      <c r="AZ89" s="13">
        <f>IFERROR(SUM(BA30:BA35)/SUM(AZ30:AZ35),0)</f>
        <v>1.01791993174633</v>
      </c>
      <c r="BA89" s="13">
        <f>IFERROR(SUM(BB29:BB34)/SUM(BA29:BA34),0)</f>
        <v>1.01255366351348</v>
      </c>
      <c r="BB89" s="13">
        <f>IFERROR(SUM(BC28:BC33)/SUM(BB28:BB33),0)</f>
        <v>1.00925443703893</v>
      </c>
      <c r="BC89" s="13">
        <f>IFERROR(SUM(BD27:BD32)/SUM(BC27:BC32),0)</f>
        <v>1.00610118619867</v>
      </c>
      <c r="BD89" s="13">
        <f>IFERROR(SUM(BE26:BE31)/SUM(BD26:BD31),0)</f>
        <v>1.01039327942194</v>
      </c>
      <c r="BE89" s="13">
        <f>IFERROR(SUM(BF25:BF30)/SUM(BE25:BE30),0)</f>
        <v>1.00136011190902</v>
      </c>
      <c r="BF89" s="13">
        <f>IFERROR(SUM(BG24:BG29)/SUM(BF24:BF29),0)</f>
        <v>1.00514245177617</v>
      </c>
      <c r="BG89" s="13">
        <f>IFERROR(SUM(BH23:BH28)/SUM(BG23:BG28),0)</f>
        <v>1</v>
      </c>
      <c r="BH89" s="13">
        <f>IFERROR(SUM(BI22:BI27)/SUM(BH22:BH27),0)</f>
        <v>1.00009080337139</v>
      </c>
      <c r="BI89" s="13">
        <f>IFERROR(SUM(BJ21:BJ26)/SUM(BI21:BI26),0)</f>
        <v>0.999889195670108</v>
      </c>
      <c r="BJ89" s="13">
        <f>IFERROR(SUM(BK20:BK25)/SUM(BJ20:BJ25),0)</f>
        <v>1.0029068122211</v>
      </c>
      <c r="BK89" s="13">
        <f>IFERROR(SUM(BL19:BL24)/SUM(BK19:BK24),0)</f>
        <v>0.999759073538076</v>
      </c>
      <c r="BL89" s="13">
        <f>IFERROR(SUM(BM18:BM23)/SUM(BL18:BL23),0)</f>
        <v>1</v>
      </c>
      <c r="BM89" s="13">
        <f>IFERROR(SUM(BN17:BN22)/SUM(BM17:BM22),0)</f>
        <v>1</v>
      </c>
      <c r="BN89" s="13">
        <f>IFERROR(SUM(BO16:BO21)/SUM(BN16:BN21),0)</f>
        <v>1</v>
      </c>
      <c r="BO89" s="13">
        <f>IFERROR(SUM(BP15:BP20)/SUM(BO15:BO20),0)</f>
        <v>1</v>
      </c>
      <c r="BP89" s="13">
        <f>IFERROR(SUM(BQ14:BQ19)/SUM(BP14:BP19),0)</f>
        <v>1</v>
      </c>
      <c r="BQ89" s="13">
        <f>IFERROR(SUM(BR13:BR18)/SUM(BQ13:BQ18),0)</f>
        <v>1</v>
      </c>
      <c r="BR89" s="13">
        <f>IFERROR(SUM(BS12:BS17)/SUM(BR12:BR17),0)</f>
        <v>1.00046280420474</v>
      </c>
      <c r="BS89" s="13">
        <f>IFERROR(SUM(BT11:BT16)/SUM(BS11:BS16),0)</f>
        <v>1</v>
      </c>
      <c r="BT89" s="13">
        <f>IFERROR(SUM(BU10:BU15)/SUM(BT10:BT15),0)</f>
        <v>1</v>
      </c>
      <c r="BU89" s="13">
        <f>IFERROR(SUM(BV9:BV14)/SUM(BU9:BU14),0)</f>
        <v>1</v>
      </c>
      <c r="BV89" s="13">
        <f>IFERROR(SUM(BW8:BW13)/SUM(BV8:BV13),0)</f>
        <v>1</v>
      </c>
      <c r="BW89" s="13">
        <f>IFERROR(SUM(BX7:BX12)/SUM(BW7:BW12),0)</f>
        <v>1</v>
      </c>
      <c r="BX89" s="13">
        <f>IFERROR(SUM(BY7:BY11)/SUM(BX7:BX11),0)</f>
        <v>1</v>
      </c>
      <c r="BY89" s="13">
        <f>IFERROR(SUM(BZ7:BZ10)/SUM(BY7:BY10),0)</f>
        <v>1</v>
      </c>
      <c r="BZ89" s="13">
        <f>IFERROR(SUM(CA7:CA9)/SUM(BZ7:BZ9),0)</f>
        <v>1</v>
      </c>
      <c r="CA89" s="13">
        <f>IFERROR(SUM(CB7:CB8)/SUM(CA7:CA8),0)</f>
        <v>1</v>
      </c>
      <c r="CB89" s="13">
        <f>IFERROR(SUM(CC7:CC7)/SUM(CB7:CB7),0)</f>
        <v>1</v>
      </c>
      <c r="CC89" s="13" t="s">
        <v>25</v>
      </c>
      <c r="CL89" s="6" t="s">
        <v>34</v>
      </c>
      <c r="CM89" s="13">
        <f>IFERROR(SUM(CN35:CN40)/SUM(CM35:CM40),0)</f>
        <v>0</v>
      </c>
      <c r="CN89" s="13">
        <f>IFERROR(SUM(CO34:CO39)/SUM(CN34:CN39),0)</f>
        <v>0</v>
      </c>
      <c r="CO89" s="13">
        <f>IFERROR(SUM(CP33:CP38)/SUM(CO33:CO38),0)</f>
        <v>0</v>
      </c>
      <c r="CP89" s="13">
        <f>IFERROR(SUM(CQ32:CQ37)/SUM(CP32:CP37),0)</f>
        <v>0</v>
      </c>
      <c r="CQ89" s="13">
        <f>IFERROR(SUM(CR31:CR36)/SUM(CQ31:CQ36),0)</f>
        <v>0</v>
      </c>
      <c r="CR89" s="13">
        <f>IFERROR(SUM(CS30:CS35)/SUM(CR30:CR35),0)</f>
        <v>0</v>
      </c>
      <c r="CS89" s="13">
        <f>IFERROR(SUM(CT29:CT34)/SUM(CS29:CS34),0)</f>
        <v>0</v>
      </c>
      <c r="CT89" s="13">
        <f>IFERROR(SUM(CU28:CU33)/SUM(CT28:CT33),0)</f>
        <v>0</v>
      </c>
      <c r="CU89" s="13">
        <f>IFERROR(SUM(CV27:CV32)/SUM(CU27:CU32),0)</f>
        <v>0</v>
      </c>
      <c r="CV89" s="13">
        <f>IFERROR(SUM(CW26:CW31)/SUM(CV26:CV31),0)</f>
        <v>0</v>
      </c>
      <c r="CW89" s="13">
        <f>IFERROR(SUM(CX25:CX30)/SUM(CW25:CW30),0)</f>
        <v>0</v>
      </c>
      <c r="CX89" s="13">
        <f>IFERROR(SUM(CY24:CY29)/SUM(CX24:CX29),0)</f>
        <v>0</v>
      </c>
      <c r="CY89" s="13">
        <f>IFERROR(SUM(CZ23:CZ28)/SUM(CY23:CY28),0)</f>
        <v>0</v>
      </c>
      <c r="CZ89" s="13">
        <f>IFERROR(SUM(DA22:DA27)/SUM(CZ22:CZ27),0)</f>
        <v>0</v>
      </c>
      <c r="DA89" s="13">
        <f>IFERROR(SUM(DB21:DB26)/SUM(DA21:DA26),0)</f>
        <v>0</v>
      </c>
      <c r="DB89" s="13">
        <f>IFERROR(SUM(DC20:DC25)/SUM(DB20:DB25),0)</f>
        <v>0</v>
      </c>
      <c r="DC89" s="13">
        <f>IFERROR(SUM(DD19:DD24)/SUM(DC19:DC24),0)</f>
        <v>0</v>
      </c>
      <c r="DD89" s="13">
        <f>IFERROR(SUM(DE18:DE23)/SUM(DD18:DD23),0)</f>
        <v>0</v>
      </c>
      <c r="DE89" s="13">
        <f>IFERROR(SUM(DF17:DF22)/SUM(DE17:DE22),0)</f>
        <v>0</v>
      </c>
      <c r="DF89" s="13">
        <f>IFERROR(SUM(DG16:DG21)/SUM(DF16:DF21),0)</f>
        <v>0</v>
      </c>
      <c r="DG89" s="13">
        <f>IFERROR(SUM(DH15:DH20)/SUM(DG15:DG20),0)</f>
        <v>0</v>
      </c>
      <c r="DH89" s="13">
        <f>IFERROR(SUM(DI14:DI19)/SUM(DH14:DH19),0)</f>
        <v>0</v>
      </c>
      <c r="DI89" s="13">
        <f>IFERROR(SUM(DJ13:DJ18)/SUM(DI13:DI18),0)</f>
        <v>0</v>
      </c>
      <c r="DJ89" s="13">
        <f>IFERROR(SUM(DK12:DK17)/SUM(DJ12:DJ17),0)</f>
        <v>0</v>
      </c>
      <c r="DK89" s="13">
        <f>IFERROR(SUM(DL11:DL16)/SUM(DK11:DK16),0)</f>
        <v>0</v>
      </c>
      <c r="DL89" s="13">
        <f>IFERROR(SUM(DM10:DM15)/SUM(DL10:DL15),0)</f>
        <v>0</v>
      </c>
      <c r="DM89" s="13">
        <f>IFERROR(SUM(DN9:DN14)/SUM(DM9:DM14),0)</f>
        <v>0</v>
      </c>
      <c r="DN89" s="13">
        <f>IFERROR(SUM(DO8:DO13)/SUM(DN8:DN13),0)</f>
        <v>0</v>
      </c>
      <c r="DO89" s="13">
        <f>IFERROR(SUM(DP7:DP12)/SUM(DO7:DO12),0)</f>
        <v>0</v>
      </c>
      <c r="DP89" s="13">
        <f>IFERROR(SUM(DQ7:DQ11)/SUM(DP7:DP11),0)</f>
        <v>0</v>
      </c>
      <c r="DQ89" s="13">
        <f>IFERROR(SUM(DR7:DR10)/SUM(DQ7:DQ10),0)</f>
        <v>0</v>
      </c>
      <c r="DR89" s="13">
        <f>IFERROR(SUM(DS7:DS9)/SUM(DR7:DR9),0)</f>
        <v>0</v>
      </c>
      <c r="DS89" s="13">
        <f>IFERROR(SUM(DT7:DT8)/SUM(DS7:DS8),0)</f>
        <v>0</v>
      </c>
      <c r="DT89" s="13">
        <f>IFERROR(SUM(DU7:DU7)/SUM(DT7:DT7),0)</f>
        <v>0</v>
      </c>
      <c r="DU89" s="13" t="s">
        <v>25</v>
      </c>
    </row>
    <row r="90" ht="15" customHeight="1" outlineLevel="1" spans="2:125">
      <c r="B90" s="15" t="s">
        <v>35</v>
      </c>
      <c r="C90" s="16">
        <v>1.25</v>
      </c>
      <c r="D90" s="16">
        <v>1.08</v>
      </c>
      <c r="E90" s="16">
        <v>1.01</v>
      </c>
      <c r="F90" s="16">
        <v>1.05</v>
      </c>
      <c r="G90" s="16">
        <v>1.00445159109386</v>
      </c>
      <c r="H90" s="16">
        <v>1.00290955548798</v>
      </c>
      <c r="I90" s="16">
        <v>1.0021</v>
      </c>
      <c r="J90" s="16">
        <v>1.001</v>
      </c>
      <c r="K90" s="16">
        <v>1.002</v>
      </c>
      <c r="L90" s="16">
        <v>1.001</v>
      </c>
      <c r="M90" s="16">
        <v>1.007</v>
      </c>
      <c r="N90" s="16">
        <v>1.002</v>
      </c>
      <c r="O90" s="16">
        <v>1.002</v>
      </c>
      <c r="P90" s="16">
        <v>1.003</v>
      </c>
      <c r="Q90" s="16">
        <v>1.003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T90" s="15" t="s">
        <v>35</v>
      </c>
      <c r="AU90" s="16">
        <v>1.1</v>
      </c>
      <c r="AV90" s="16">
        <v>1.1</v>
      </c>
      <c r="AW90" s="16">
        <v>1.03452157355102</v>
      </c>
      <c r="AX90" s="16">
        <v>1.003</v>
      </c>
      <c r="AY90" s="16">
        <v>1.02766816801931</v>
      </c>
      <c r="AZ90" s="16">
        <v>1.00113695875611</v>
      </c>
      <c r="BA90" s="16">
        <v>1.0021</v>
      </c>
      <c r="BB90" s="16">
        <v>1.001</v>
      </c>
      <c r="BC90" s="16">
        <v>1.002</v>
      </c>
      <c r="BD90" s="16">
        <v>1.001</v>
      </c>
      <c r="BE90" s="16">
        <v>1.007</v>
      </c>
      <c r="BF90" s="16">
        <v>1.002</v>
      </c>
      <c r="BG90" s="16">
        <v>1.002</v>
      </c>
      <c r="BH90" s="16">
        <v>1.003</v>
      </c>
      <c r="BI90" s="16">
        <v>1.003</v>
      </c>
      <c r="BJ90" s="16">
        <v>1</v>
      </c>
      <c r="BK90" s="16">
        <v>1</v>
      </c>
      <c r="BL90" s="16">
        <v>1</v>
      </c>
      <c r="BM90" s="16">
        <v>1</v>
      </c>
      <c r="BN90" s="16">
        <v>1</v>
      </c>
      <c r="BO90" s="16">
        <v>1</v>
      </c>
      <c r="BP90" s="16">
        <v>1</v>
      </c>
      <c r="BQ90" s="16">
        <v>1</v>
      </c>
      <c r="BR90" s="16">
        <v>1</v>
      </c>
      <c r="BS90" s="16">
        <v>1</v>
      </c>
      <c r="BT90" s="16">
        <v>1</v>
      </c>
      <c r="BU90" s="16">
        <v>1</v>
      </c>
      <c r="BV90" s="16">
        <v>1</v>
      </c>
      <c r="BW90" s="16">
        <v>1</v>
      </c>
      <c r="BX90" s="16">
        <v>1</v>
      </c>
      <c r="BY90" s="16">
        <v>1</v>
      </c>
      <c r="BZ90" s="16">
        <v>1</v>
      </c>
      <c r="CA90" s="16">
        <v>1</v>
      </c>
      <c r="CB90" s="16">
        <v>1</v>
      </c>
      <c r="CC90" s="16">
        <v>1</v>
      </c>
      <c r="CL90" s="15" t="s">
        <v>35</v>
      </c>
      <c r="CM90" s="16">
        <v>1.05</v>
      </c>
      <c r="CN90" s="16">
        <v>1.03</v>
      </c>
      <c r="CO90" s="16">
        <v>1.03452157355102</v>
      </c>
      <c r="CP90" s="16">
        <v>1.003</v>
      </c>
      <c r="CQ90" s="16">
        <v>1.02766816801931</v>
      </c>
      <c r="CR90" s="16">
        <v>1.00113695875611</v>
      </c>
      <c r="CS90" s="16">
        <v>1.0021</v>
      </c>
      <c r="CT90" s="16">
        <v>1.001</v>
      </c>
      <c r="CU90" s="16">
        <v>1.002</v>
      </c>
      <c r="CV90" s="16">
        <v>1.001</v>
      </c>
      <c r="CW90" s="16">
        <v>1.007</v>
      </c>
      <c r="CX90" s="16">
        <v>1.002</v>
      </c>
      <c r="CY90" s="16">
        <v>1.002</v>
      </c>
      <c r="CZ90" s="16">
        <v>1.003</v>
      </c>
      <c r="DA90" s="16">
        <v>1.003</v>
      </c>
      <c r="DB90" s="16">
        <v>1</v>
      </c>
      <c r="DC90" s="16">
        <v>1</v>
      </c>
      <c r="DD90" s="16">
        <v>1</v>
      </c>
      <c r="DE90" s="16">
        <v>1</v>
      </c>
      <c r="DF90" s="16">
        <v>1</v>
      </c>
      <c r="DG90" s="16">
        <v>1</v>
      </c>
      <c r="DH90" s="16">
        <v>1</v>
      </c>
      <c r="DI90" s="16">
        <v>1</v>
      </c>
      <c r="DJ90" s="16">
        <v>1</v>
      </c>
      <c r="DK90" s="16">
        <v>1</v>
      </c>
      <c r="DL90" s="16">
        <v>1</v>
      </c>
      <c r="DM90" s="16">
        <v>1</v>
      </c>
      <c r="DN90" s="16">
        <v>1</v>
      </c>
      <c r="DO90" s="16">
        <v>1</v>
      </c>
      <c r="DP90" s="16">
        <v>1</v>
      </c>
      <c r="DQ90" s="16">
        <v>1</v>
      </c>
      <c r="DR90" s="16">
        <v>1</v>
      </c>
      <c r="DS90" s="16">
        <v>1</v>
      </c>
      <c r="DT90" s="16">
        <v>1</v>
      </c>
      <c r="DU90" s="16">
        <v>1</v>
      </c>
    </row>
    <row r="91" ht="15" customHeight="1" outlineLevel="1" spans="2:125">
      <c r="B91" s="6" t="s">
        <v>36</v>
      </c>
      <c r="C91" s="13">
        <f t="shared" ref="C91:AJ91" si="36">IFERROR(C90*D91,0)</f>
        <v>1.47587283733349</v>
      </c>
      <c r="D91" s="13">
        <f t="shared" si="36"/>
        <v>1.18069826986679</v>
      </c>
      <c r="E91" s="13">
        <f t="shared" si="36"/>
        <v>1.09323913876555</v>
      </c>
      <c r="F91" s="13">
        <f t="shared" si="36"/>
        <v>1.08241498887678</v>
      </c>
      <c r="G91" s="13">
        <f t="shared" si="36"/>
        <v>1.03087141797789</v>
      </c>
      <c r="H91" s="13">
        <f t="shared" si="36"/>
        <v>1.02630273785047</v>
      </c>
      <c r="I91" s="13">
        <f t="shared" si="36"/>
        <v>1.02332531606113</v>
      </c>
      <c r="J91" s="13">
        <f t="shared" si="36"/>
        <v>1.02118083630489</v>
      </c>
      <c r="K91" s="13">
        <f t="shared" si="36"/>
        <v>1.02016067562926</v>
      </c>
      <c r="L91" s="13">
        <f t="shared" si="36"/>
        <v>1.01812442677571</v>
      </c>
      <c r="M91" s="13">
        <f t="shared" si="36"/>
        <v>1.01710731945625</v>
      </c>
      <c r="N91" s="13">
        <f t="shared" si="36"/>
        <v>1.010037060036</v>
      </c>
      <c r="O91" s="13">
        <f t="shared" si="36"/>
        <v>1.008021018</v>
      </c>
      <c r="P91" s="13">
        <f t="shared" si="36"/>
        <v>1.006009</v>
      </c>
      <c r="Q91" s="13">
        <f t="shared" si="36"/>
        <v>1.003</v>
      </c>
      <c r="R91" s="13">
        <f t="shared" si="36"/>
        <v>1</v>
      </c>
      <c r="S91" s="13">
        <f t="shared" si="36"/>
        <v>1</v>
      </c>
      <c r="T91" s="13">
        <f t="shared" si="36"/>
        <v>1</v>
      </c>
      <c r="U91" s="13">
        <f t="shared" si="36"/>
        <v>1</v>
      </c>
      <c r="V91" s="13">
        <f t="shared" si="36"/>
        <v>1</v>
      </c>
      <c r="W91" s="13">
        <f t="shared" si="36"/>
        <v>1</v>
      </c>
      <c r="X91" s="13">
        <f t="shared" si="36"/>
        <v>1</v>
      </c>
      <c r="Y91" s="13">
        <f t="shared" si="36"/>
        <v>1</v>
      </c>
      <c r="Z91" s="13">
        <f t="shared" si="36"/>
        <v>1</v>
      </c>
      <c r="AA91" s="13">
        <f t="shared" si="36"/>
        <v>1</v>
      </c>
      <c r="AB91" s="13">
        <f t="shared" si="36"/>
        <v>1</v>
      </c>
      <c r="AC91" s="13">
        <f t="shared" si="36"/>
        <v>1</v>
      </c>
      <c r="AD91" s="13">
        <f t="shared" si="36"/>
        <v>1</v>
      </c>
      <c r="AE91" s="13">
        <f t="shared" si="36"/>
        <v>1</v>
      </c>
      <c r="AF91" s="13">
        <f t="shared" si="36"/>
        <v>1</v>
      </c>
      <c r="AG91" s="13">
        <f t="shared" si="36"/>
        <v>1</v>
      </c>
      <c r="AH91" s="13">
        <f t="shared" si="36"/>
        <v>1</v>
      </c>
      <c r="AI91" s="13">
        <f t="shared" si="36"/>
        <v>1</v>
      </c>
      <c r="AJ91" s="13">
        <f t="shared" si="36"/>
        <v>1</v>
      </c>
      <c r="AK91" s="13">
        <f>AK90</f>
        <v>1</v>
      </c>
      <c r="AT91" s="6" t="s">
        <v>36</v>
      </c>
      <c r="AU91" s="13">
        <f t="shared" ref="AU91" si="37">IFERROR(AU90*AV91,0)</f>
        <v>1.32186155648819</v>
      </c>
      <c r="AV91" s="13">
        <f t="shared" ref="AV91" si="38">IFERROR(AV90*AW91,0)</f>
        <v>1.20169232408017</v>
      </c>
      <c r="AW91" s="13">
        <f t="shared" ref="AW91" si="39">IFERROR(AW90*AX91,0)</f>
        <v>1.09244756734561</v>
      </c>
      <c r="AX91" s="13">
        <f t="shared" ref="AX91" si="40">IFERROR(AX90*AY91,0)</f>
        <v>1.05599302641487</v>
      </c>
      <c r="AY91" s="13">
        <f t="shared" ref="AY91" si="41">IFERROR(AY90*AZ91,0)</f>
        <v>1.05283452284633</v>
      </c>
      <c r="AZ91" s="13">
        <f t="shared" ref="AZ91" si="42">IFERROR(AZ90*BA91,0)</f>
        <v>1.02448879473958</v>
      </c>
      <c r="BA91" s="13">
        <f t="shared" ref="BA91" si="43">IFERROR(BA90*BB91,0)</f>
        <v>1.02332531606113</v>
      </c>
      <c r="BB91" s="13">
        <f t="shared" ref="BB91" si="44">IFERROR(BB90*BC91,0)</f>
        <v>1.02118083630489</v>
      </c>
      <c r="BC91" s="13">
        <f t="shared" ref="BC91" si="45">IFERROR(BC90*BD91,0)</f>
        <v>1.02016067562926</v>
      </c>
      <c r="BD91" s="13">
        <f t="shared" ref="BD91" si="46">IFERROR(BD90*BE91,0)</f>
        <v>1.01812442677571</v>
      </c>
      <c r="BE91" s="13">
        <f t="shared" ref="BE91" si="47">IFERROR(BE90*BF91,0)</f>
        <v>1.01710731945625</v>
      </c>
      <c r="BF91" s="13">
        <f t="shared" ref="BF91" si="48">IFERROR(BF90*BG91,0)</f>
        <v>1.010037060036</v>
      </c>
      <c r="BG91" s="13">
        <f t="shared" ref="BG91" si="49">IFERROR(BG90*BH91,0)</f>
        <v>1.008021018</v>
      </c>
      <c r="BH91" s="13">
        <f t="shared" ref="BH91" si="50">IFERROR(BH90*BI91,0)</f>
        <v>1.006009</v>
      </c>
      <c r="BI91" s="13">
        <f t="shared" ref="BI91" si="51">IFERROR(BI90*BJ91,0)</f>
        <v>1.003</v>
      </c>
      <c r="BJ91" s="13">
        <f t="shared" ref="BJ91" si="52">IFERROR(BJ90*BK91,0)</f>
        <v>1</v>
      </c>
      <c r="BK91" s="13">
        <f t="shared" ref="BK91" si="53">IFERROR(BK90*BL91,0)</f>
        <v>1</v>
      </c>
      <c r="BL91" s="13">
        <f t="shared" ref="BL91" si="54">IFERROR(BL90*BM91,0)</f>
        <v>1</v>
      </c>
      <c r="BM91" s="13">
        <f t="shared" ref="BM91" si="55">IFERROR(BM90*BN91,0)</f>
        <v>1</v>
      </c>
      <c r="BN91" s="13">
        <f t="shared" ref="BN91" si="56">IFERROR(BN90*BO91,0)</f>
        <v>1</v>
      </c>
      <c r="BO91" s="13">
        <f t="shared" ref="BO91" si="57">IFERROR(BO90*BP91,0)</f>
        <v>1</v>
      </c>
      <c r="BP91" s="13">
        <f t="shared" ref="BP91" si="58">IFERROR(BP90*BQ91,0)</f>
        <v>1</v>
      </c>
      <c r="BQ91" s="13">
        <f t="shared" ref="BQ91" si="59">IFERROR(BQ90*BR91,0)</f>
        <v>1</v>
      </c>
      <c r="BR91" s="13">
        <f t="shared" ref="BR91" si="60">IFERROR(BR90*BS91,0)</f>
        <v>1</v>
      </c>
      <c r="BS91" s="13">
        <f t="shared" ref="BS91" si="61">IFERROR(BS90*BT91,0)</f>
        <v>1</v>
      </c>
      <c r="BT91" s="13">
        <f t="shared" ref="BT91" si="62">IFERROR(BT90*BU91,0)</f>
        <v>1</v>
      </c>
      <c r="BU91" s="13">
        <f t="shared" ref="BU91" si="63">IFERROR(BU90*BV91,0)</f>
        <v>1</v>
      </c>
      <c r="BV91" s="13">
        <f t="shared" ref="BV91" si="64">IFERROR(BV90*BW91,0)</f>
        <v>1</v>
      </c>
      <c r="BW91" s="13">
        <f t="shared" ref="BW91" si="65">IFERROR(BW90*BX91,0)</f>
        <v>1</v>
      </c>
      <c r="BX91" s="13">
        <f t="shared" ref="BX91" si="66">IFERROR(BX90*BY91,0)</f>
        <v>1</v>
      </c>
      <c r="BY91" s="13">
        <f t="shared" ref="BY91" si="67">IFERROR(BY90*BZ91,0)</f>
        <v>1</v>
      </c>
      <c r="BZ91" s="13">
        <f t="shared" ref="BZ91" si="68">IFERROR(BZ90*CA91,0)</f>
        <v>1</v>
      </c>
      <c r="CA91" s="13">
        <f t="shared" ref="CA91" si="69">IFERROR(CA90*CB91,0)</f>
        <v>1</v>
      </c>
      <c r="CB91" s="13">
        <f t="shared" ref="CB91" si="70">IFERROR(CB90*CC91,0)</f>
        <v>1</v>
      </c>
      <c r="CC91" s="13">
        <f>CC90</f>
        <v>1</v>
      </c>
      <c r="CL91" s="6" t="s">
        <v>36</v>
      </c>
      <c r="CM91" s="13">
        <f t="shared" ref="CM91:DT91" si="71">IFERROR(CM90*CN91,0)</f>
        <v>1.18148204408428</v>
      </c>
      <c r="CN91" s="13">
        <f t="shared" si="71"/>
        <v>1.12522099436598</v>
      </c>
      <c r="CO91" s="13">
        <f t="shared" si="71"/>
        <v>1.09244756734561</v>
      </c>
      <c r="CP91" s="13">
        <f t="shared" si="71"/>
        <v>1.05599302641487</v>
      </c>
      <c r="CQ91" s="13">
        <f t="shared" si="71"/>
        <v>1.05283452284633</v>
      </c>
      <c r="CR91" s="13">
        <f t="shared" si="71"/>
        <v>1.02448879473958</v>
      </c>
      <c r="CS91" s="13">
        <f t="shared" si="71"/>
        <v>1.02332531606113</v>
      </c>
      <c r="CT91" s="13">
        <f t="shared" si="71"/>
        <v>1.02118083630489</v>
      </c>
      <c r="CU91" s="13">
        <f t="shared" si="71"/>
        <v>1.02016067562926</v>
      </c>
      <c r="CV91" s="13">
        <f t="shared" si="71"/>
        <v>1.01812442677571</v>
      </c>
      <c r="CW91" s="13">
        <f t="shared" si="71"/>
        <v>1.01710731945625</v>
      </c>
      <c r="CX91" s="13">
        <f t="shared" si="71"/>
        <v>1.010037060036</v>
      </c>
      <c r="CY91" s="13">
        <f t="shared" si="71"/>
        <v>1.008021018</v>
      </c>
      <c r="CZ91" s="13">
        <f t="shared" si="71"/>
        <v>1.006009</v>
      </c>
      <c r="DA91" s="13">
        <f t="shared" si="71"/>
        <v>1.003</v>
      </c>
      <c r="DB91" s="13">
        <f t="shared" si="71"/>
        <v>1</v>
      </c>
      <c r="DC91" s="13">
        <f t="shared" si="71"/>
        <v>1</v>
      </c>
      <c r="DD91" s="13">
        <f t="shared" si="71"/>
        <v>1</v>
      </c>
      <c r="DE91" s="13">
        <f t="shared" si="71"/>
        <v>1</v>
      </c>
      <c r="DF91" s="13">
        <f t="shared" si="71"/>
        <v>1</v>
      </c>
      <c r="DG91" s="13">
        <f t="shared" si="71"/>
        <v>1</v>
      </c>
      <c r="DH91" s="13">
        <f t="shared" si="71"/>
        <v>1</v>
      </c>
      <c r="DI91" s="13">
        <f t="shared" si="71"/>
        <v>1</v>
      </c>
      <c r="DJ91" s="13">
        <f t="shared" si="71"/>
        <v>1</v>
      </c>
      <c r="DK91" s="13">
        <f t="shared" si="71"/>
        <v>1</v>
      </c>
      <c r="DL91" s="13">
        <f t="shared" si="71"/>
        <v>1</v>
      </c>
      <c r="DM91" s="13">
        <f t="shared" si="71"/>
        <v>1</v>
      </c>
      <c r="DN91" s="13">
        <f t="shared" si="71"/>
        <v>1</v>
      </c>
      <c r="DO91" s="13">
        <f t="shared" si="71"/>
        <v>1</v>
      </c>
      <c r="DP91" s="13">
        <f t="shared" si="71"/>
        <v>1</v>
      </c>
      <c r="DQ91" s="13">
        <f t="shared" si="71"/>
        <v>1</v>
      </c>
      <c r="DR91" s="13">
        <f t="shared" si="71"/>
        <v>1</v>
      </c>
      <c r="DS91" s="13">
        <f t="shared" si="71"/>
        <v>1</v>
      </c>
      <c r="DT91" s="13">
        <f t="shared" si="71"/>
        <v>1</v>
      </c>
      <c r="DU91" s="13">
        <f>DU90</f>
        <v>1</v>
      </c>
    </row>
    <row r="92" ht="15" customHeight="1" outlineLevel="1" spans="2:125">
      <c r="B92" s="6" t="s">
        <v>37</v>
      </c>
      <c r="C92" s="13">
        <f t="shared" ref="C92:AK92" si="72">IFERROR(ROUND(1-1/C91,4),0)</f>
        <v>0.3224</v>
      </c>
      <c r="D92" s="13">
        <f t="shared" si="72"/>
        <v>0.153</v>
      </c>
      <c r="E92" s="13">
        <f t="shared" si="72"/>
        <v>0.0853</v>
      </c>
      <c r="F92" s="13">
        <f t="shared" si="72"/>
        <v>0.0761</v>
      </c>
      <c r="G92" s="13">
        <f t="shared" si="72"/>
        <v>0.0299</v>
      </c>
      <c r="H92" s="13">
        <f t="shared" si="72"/>
        <v>0.0256</v>
      </c>
      <c r="I92" s="13">
        <f t="shared" si="72"/>
        <v>0.0228</v>
      </c>
      <c r="J92" s="13">
        <f t="shared" si="72"/>
        <v>0.0207</v>
      </c>
      <c r="K92" s="13">
        <f t="shared" si="72"/>
        <v>0.0198</v>
      </c>
      <c r="L92" s="13">
        <f t="shared" si="72"/>
        <v>0.0178</v>
      </c>
      <c r="M92" s="13">
        <f t="shared" si="72"/>
        <v>0.0168</v>
      </c>
      <c r="N92" s="13">
        <f t="shared" si="72"/>
        <v>0.0099</v>
      </c>
      <c r="O92" s="13">
        <f t="shared" si="72"/>
        <v>0.008</v>
      </c>
      <c r="P92" s="13">
        <f t="shared" si="72"/>
        <v>0.006</v>
      </c>
      <c r="Q92" s="13">
        <f t="shared" si="72"/>
        <v>0.003</v>
      </c>
      <c r="R92" s="13">
        <f t="shared" si="72"/>
        <v>0</v>
      </c>
      <c r="S92" s="13">
        <f t="shared" si="72"/>
        <v>0</v>
      </c>
      <c r="T92" s="13">
        <f t="shared" si="72"/>
        <v>0</v>
      </c>
      <c r="U92" s="13">
        <f t="shared" si="72"/>
        <v>0</v>
      </c>
      <c r="V92" s="13">
        <f t="shared" si="72"/>
        <v>0</v>
      </c>
      <c r="W92" s="13">
        <f t="shared" si="72"/>
        <v>0</v>
      </c>
      <c r="X92" s="13">
        <f t="shared" si="72"/>
        <v>0</v>
      </c>
      <c r="Y92" s="13">
        <f t="shared" si="72"/>
        <v>0</v>
      </c>
      <c r="Z92" s="13">
        <f t="shared" si="72"/>
        <v>0</v>
      </c>
      <c r="AA92" s="13">
        <f t="shared" si="72"/>
        <v>0</v>
      </c>
      <c r="AB92" s="13">
        <f t="shared" si="72"/>
        <v>0</v>
      </c>
      <c r="AC92" s="13">
        <f t="shared" si="72"/>
        <v>0</v>
      </c>
      <c r="AD92" s="13">
        <f t="shared" si="72"/>
        <v>0</v>
      </c>
      <c r="AE92" s="13">
        <f t="shared" si="72"/>
        <v>0</v>
      </c>
      <c r="AF92" s="13">
        <f t="shared" si="72"/>
        <v>0</v>
      </c>
      <c r="AG92" s="13">
        <f t="shared" si="72"/>
        <v>0</v>
      </c>
      <c r="AH92" s="13">
        <f t="shared" si="72"/>
        <v>0</v>
      </c>
      <c r="AI92" s="13">
        <f t="shared" si="72"/>
        <v>0</v>
      </c>
      <c r="AJ92" s="13">
        <f t="shared" si="72"/>
        <v>0</v>
      </c>
      <c r="AK92" s="13">
        <f t="shared" si="72"/>
        <v>0</v>
      </c>
      <c r="AT92" s="6" t="s">
        <v>37</v>
      </c>
      <c r="AU92" s="13">
        <f t="shared" ref="AU92:CC92" si="73">IFERROR(ROUND(1-1/AU91,4),0)</f>
        <v>0.2435</v>
      </c>
      <c r="AV92" s="13">
        <f t="shared" si="73"/>
        <v>0.1678</v>
      </c>
      <c r="AW92" s="13">
        <f t="shared" si="73"/>
        <v>0.0846</v>
      </c>
      <c r="AX92" s="13">
        <f t="shared" si="73"/>
        <v>0.053</v>
      </c>
      <c r="AY92" s="13">
        <f t="shared" si="73"/>
        <v>0.0502</v>
      </c>
      <c r="AZ92" s="13">
        <f t="shared" si="73"/>
        <v>0.0239</v>
      </c>
      <c r="BA92" s="13">
        <f t="shared" si="73"/>
        <v>0.0228</v>
      </c>
      <c r="BB92" s="13">
        <f t="shared" si="73"/>
        <v>0.0207</v>
      </c>
      <c r="BC92" s="13">
        <f t="shared" si="73"/>
        <v>0.0198</v>
      </c>
      <c r="BD92" s="13">
        <f t="shared" si="73"/>
        <v>0.0178</v>
      </c>
      <c r="BE92" s="13">
        <f t="shared" si="73"/>
        <v>0.0168</v>
      </c>
      <c r="BF92" s="13">
        <f t="shared" si="73"/>
        <v>0.0099</v>
      </c>
      <c r="BG92" s="13">
        <f t="shared" si="73"/>
        <v>0.008</v>
      </c>
      <c r="BH92" s="13">
        <f t="shared" si="73"/>
        <v>0.006</v>
      </c>
      <c r="BI92" s="13">
        <f t="shared" si="73"/>
        <v>0.003</v>
      </c>
      <c r="BJ92" s="13">
        <f t="shared" si="73"/>
        <v>0</v>
      </c>
      <c r="BK92" s="13">
        <f t="shared" si="73"/>
        <v>0</v>
      </c>
      <c r="BL92" s="13">
        <f t="shared" si="73"/>
        <v>0</v>
      </c>
      <c r="BM92" s="13">
        <f t="shared" si="73"/>
        <v>0</v>
      </c>
      <c r="BN92" s="13">
        <f t="shared" si="73"/>
        <v>0</v>
      </c>
      <c r="BO92" s="13">
        <f t="shared" si="73"/>
        <v>0</v>
      </c>
      <c r="BP92" s="13">
        <f t="shared" si="73"/>
        <v>0</v>
      </c>
      <c r="BQ92" s="13">
        <f t="shared" si="73"/>
        <v>0</v>
      </c>
      <c r="BR92" s="13">
        <f t="shared" si="73"/>
        <v>0</v>
      </c>
      <c r="BS92" s="13">
        <f t="shared" si="73"/>
        <v>0</v>
      </c>
      <c r="BT92" s="13">
        <f t="shared" si="73"/>
        <v>0</v>
      </c>
      <c r="BU92" s="13">
        <f t="shared" si="73"/>
        <v>0</v>
      </c>
      <c r="BV92" s="13">
        <f t="shared" si="73"/>
        <v>0</v>
      </c>
      <c r="BW92" s="13">
        <f t="shared" si="73"/>
        <v>0</v>
      </c>
      <c r="BX92" s="13">
        <f t="shared" si="73"/>
        <v>0</v>
      </c>
      <c r="BY92" s="13">
        <f t="shared" si="73"/>
        <v>0</v>
      </c>
      <c r="BZ92" s="13">
        <f t="shared" si="73"/>
        <v>0</v>
      </c>
      <c r="CA92" s="13">
        <f t="shared" si="73"/>
        <v>0</v>
      </c>
      <c r="CB92" s="13">
        <f t="shared" si="73"/>
        <v>0</v>
      </c>
      <c r="CC92" s="13">
        <f t="shared" si="73"/>
        <v>0</v>
      </c>
      <c r="CL92" s="6" t="s">
        <v>37</v>
      </c>
      <c r="CM92" s="13">
        <f t="shared" ref="CM92:DU92" si="74">IFERROR(ROUND(1-1/CM91,4),0)</f>
        <v>0.1536</v>
      </c>
      <c r="CN92" s="13">
        <f t="shared" si="74"/>
        <v>0.1113</v>
      </c>
      <c r="CO92" s="13">
        <f t="shared" si="74"/>
        <v>0.0846</v>
      </c>
      <c r="CP92" s="13">
        <f t="shared" si="74"/>
        <v>0.053</v>
      </c>
      <c r="CQ92" s="13">
        <f t="shared" si="74"/>
        <v>0.0502</v>
      </c>
      <c r="CR92" s="13">
        <f t="shared" si="74"/>
        <v>0.0239</v>
      </c>
      <c r="CS92" s="13">
        <f t="shared" si="74"/>
        <v>0.0228</v>
      </c>
      <c r="CT92" s="13">
        <f t="shared" si="74"/>
        <v>0.0207</v>
      </c>
      <c r="CU92" s="13">
        <f t="shared" si="74"/>
        <v>0.0198</v>
      </c>
      <c r="CV92" s="13">
        <f t="shared" si="74"/>
        <v>0.0178</v>
      </c>
      <c r="CW92" s="13">
        <f t="shared" si="74"/>
        <v>0.0168</v>
      </c>
      <c r="CX92" s="13">
        <f t="shared" si="74"/>
        <v>0.0099</v>
      </c>
      <c r="CY92" s="13">
        <f t="shared" si="74"/>
        <v>0.008</v>
      </c>
      <c r="CZ92" s="13">
        <f t="shared" si="74"/>
        <v>0.006</v>
      </c>
      <c r="DA92" s="13">
        <f t="shared" si="74"/>
        <v>0.003</v>
      </c>
      <c r="DB92" s="13">
        <f t="shared" si="74"/>
        <v>0</v>
      </c>
      <c r="DC92" s="13">
        <f t="shared" si="74"/>
        <v>0</v>
      </c>
      <c r="DD92" s="13">
        <f t="shared" si="74"/>
        <v>0</v>
      </c>
      <c r="DE92" s="13">
        <f t="shared" si="74"/>
        <v>0</v>
      </c>
      <c r="DF92" s="13">
        <f t="shared" si="74"/>
        <v>0</v>
      </c>
      <c r="DG92" s="13">
        <f t="shared" si="74"/>
        <v>0</v>
      </c>
      <c r="DH92" s="13">
        <f t="shared" si="74"/>
        <v>0</v>
      </c>
      <c r="DI92" s="13">
        <f t="shared" si="74"/>
        <v>0</v>
      </c>
      <c r="DJ92" s="13">
        <f t="shared" si="74"/>
        <v>0</v>
      </c>
      <c r="DK92" s="13">
        <f t="shared" si="74"/>
        <v>0</v>
      </c>
      <c r="DL92" s="13">
        <f t="shared" si="74"/>
        <v>0</v>
      </c>
      <c r="DM92" s="13">
        <f t="shared" si="74"/>
        <v>0</v>
      </c>
      <c r="DN92" s="13">
        <f t="shared" si="74"/>
        <v>0</v>
      </c>
      <c r="DO92" s="13">
        <f t="shared" si="74"/>
        <v>0</v>
      </c>
      <c r="DP92" s="13">
        <f t="shared" si="74"/>
        <v>0</v>
      </c>
      <c r="DQ92" s="13">
        <f t="shared" si="74"/>
        <v>0</v>
      </c>
      <c r="DR92" s="13">
        <f t="shared" si="74"/>
        <v>0</v>
      </c>
      <c r="DS92" s="13">
        <f t="shared" si="74"/>
        <v>0</v>
      </c>
      <c r="DT92" s="13">
        <f t="shared" si="74"/>
        <v>0</v>
      </c>
      <c r="DU92" s="13">
        <f t="shared" si="74"/>
        <v>0</v>
      </c>
    </row>
    <row r="93" ht="15" customHeight="1" outlineLevel="1" spans="2:105">
      <c r="B93" s="17" t="s">
        <v>60</v>
      </c>
      <c r="C93" s="13">
        <f>IFERROR(1/C91,0)</f>
        <v>0.677565149723016</v>
      </c>
      <c r="D93" s="13">
        <f t="shared" ref="D93:AK93" si="75">IFERROR(1/D91,0)</f>
        <v>0.846956437153769</v>
      </c>
      <c r="E93" s="13">
        <f t="shared" si="75"/>
        <v>0.914712952126071</v>
      </c>
      <c r="F93" s="13">
        <f t="shared" si="75"/>
        <v>0.923860081647332</v>
      </c>
      <c r="G93" s="13">
        <f t="shared" si="75"/>
        <v>0.970053085729698</v>
      </c>
      <c r="H93" s="13">
        <f t="shared" si="75"/>
        <v>0.974371365406706</v>
      </c>
      <c r="I93" s="13">
        <f t="shared" si="75"/>
        <v>0.977206352960259</v>
      </c>
      <c r="J93" s="13">
        <f t="shared" si="75"/>
        <v>0.979258486301476</v>
      </c>
      <c r="K93" s="13">
        <f t="shared" si="75"/>
        <v>0.980237744787777</v>
      </c>
      <c r="L93" s="13">
        <f t="shared" si="75"/>
        <v>0.982198220277353</v>
      </c>
      <c r="M93" s="13">
        <f t="shared" si="75"/>
        <v>0.98318041849763</v>
      </c>
      <c r="N93" s="13">
        <f t="shared" si="75"/>
        <v>0.990062681427113</v>
      </c>
      <c r="O93" s="13">
        <f t="shared" si="75"/>
        <v>0.992042806789967</v>
      </c>
      <c r="P93" s="13">
        <f t="shared" si="75"/>
        <v>0.994026892403547</v>
      </c>
      <c r="Q93" s="13">
        <f t="shared" si="75"/>
        <v>0.997008973080758</v>
      </c>
      <c r="R93" s="13">
        <f t="shared" si="75"/>
        <v>1</v>
      </c>
      <c r="S93" s="22">
        <f t="shared" si="75"/>
        <v>1</v>
      </c>
      <c r="T93" s="13">
        <f t="shared" si="75"/>
        <v>1</v>
      </c>
      <c r="U93" s="13">
        <f t="shared" si="75"/>
        <v>1</v>
      </c>
      <c r="V93" s="13">
        <f t="shared" si="75"/>
        <v>1</v>
      </c>
      <c r="W93" s="13">
        <f t="shared" si="75"/>
        <v>1</v>
      </c>
      <c r="X93" s="13">
        <f t="shared" si="75"/>
        <v>1</v>
      </c>
      <c r="Y93" s="13">
        <f t="shared" si="75"/>
        <v>1</v>
      </c>
      <c r="Z93" s="13">
        <f t="shared" si="75"/>
        <v>1</v>
      </c>
      <c r="AA93" s="13">
        <f t="shared" si="75"/>
        <v>1</v>
      </c>
      <c r="AB93" s="13">
        <f t="shared" si="75"/>
        <v>1</v>
      </c>
      <c r="AC93" s="13">
        <f t="shared" si="75"/>
        <v>1</v>
      </c>
      <c r="AD93" s="13">
        <f t="shared" si="75"/>
        <v>1</v>
      </c>
      <c r="AE93" s="13">
        <f t="shared" si="75"/>
        <v>1</v>
      </c>
      <c r="AF93" s="13">
        <f t="shared" si="75"/>
        <v>1</v>
      </c>
      <c r="AG93" s="13">
        <f t="shared" si="75"/>
        <v>1</v>
      </c>
      <c r="AH93" s="13">
        <f t="shared" si="75"/>
        <v>1</v>
      </c>
      <c r="AI93" s="13">
        <f t="shared" si="75"/>
        <v>1</v>
      </c>
      <c r="AJ93" s="13">
        <f t="shared" si="75"/>
        <v>1</v>
      </c>
      <c r="AK93" s="13">
        <f t="shared" si="75"/>
        <v>1</v>
      </c>
      <c r="AT93" s="17" t="s">
        <v>60</v>
      </c>
      <c r="AU93" s="13">
        <f>IFERROR(1/AU91,0)</f>
        <v>0.756508875753005</v>
      </c>
      <c r="AV93" s="13">
        <f t="shared" ref="AV93:CC93" si="76">IFERROR(1/AV91,0)</f>
        <v>0.832159763328306</v>
      </c>
      <c r="AW93" s="13">
        <f t="shared" si="76"/>
        <v>0.915375739661137</v>
      </c>
      <c r="AX93" s="13">
        <f t="shared" si="76"/>
        <v>0.946975950584664</v>
      </c>
      <c r="AY93" s="13">
        <f t="shared" si="76"/>
        <v>0.949816878436418</v>
      </c>
      <c r="AZ93" s="13">
        <f t="shared" si="76"/>
        <v>0.976096571416576</v>
      </c>
      <c r="BA93" s="13">
        <f t="shared" si="76"/>
        <v>0.977206352960259</v>
      </c>
      <c r="BB93" s="13">
        <f t="shared" si="76"/>
        <v>0.979258486301476</v>
      </c>
      <c r="BC93" s="13">
        <f t="shared" si="76"/>
        <v>0.980237744787777</v>
      </c>
      <c r="BD93" s="13">
        <f t="shared" si="76"/>
        <v>0.982198220277353</v>
      </c>
      <c r="BE93" s="13">
        <f t="shared" si="76"/>
        <v>0.98318041849763</v>
      </c>
      <c r="BF93" s="13">
        <f t="shared" si="76"/>
        <v>0.990062681427113</v>
      </c>
      <c r="BG93" s="13">
        <f t="shared" si="76"/>
        <v>0.992042806789967</v>
      </c>
      <c r="BH93" s="13">
        <f t="shared" si="76"/>
        <v>0.994026892403547</v>
      </c>
      <c r="BI93" s="13">
        <f t="shared" si="76"/>
        <v>0.997008973080758</v>
      </c>
      <c r="BJ93" s="13">
        <f t="shared" si="76"/>
        <v>1</v>
      </c>
      <c r="BK93" s="22">
        <f t="shared" si="76"/>
        <v>1</v>
      </c>
      <c r="BL93" s="13">
        <f t="shared" si="76"/>
        <v>1</v>
      </c>
      <c r="BM93" s="13">
        <f t="shared" si="76"/>
        <v>1</v>
      </c>
      <c r="BN93" s="13">
        <f t="shared" si="76"/>
        <v>1</v>
      </c>
      <c r="BO93" s="13">
        <f t="shared" si="76"/>
        <v>1</v>
      </c>
      <c r="BP93" s="13">
        <f t="shared" si="76"/>
        <v>1</v>
      </c>
      <c r="BQ93" s="13">
        <f t="shared" si="76"/>
        <v>1</v>
      </c>
      <c r="BR93" s="13">
        <f t="shared" si="76"/>
        <v>1</v>
      </c>
      <c r="BS93" s="13">
        <f t="shared" si="76"/>
        <v>1</v>
      </c>
      <c r="BT93" s="13">
        <f t="shared" si="76"/>
        <v>1</v>
      </c>
      <c r="BU93" s="13">
        <f t="shared" si="76"/>
        <v>1</v>
      </c>
      <c r="BV93" s="13">
        <f t="shared" si="76"/>
        <v>1</v>
      </c>
      <c r="BW93" s="13">
        <f t="shared" si="76"/>
        <v>1</v>
      </c>
      <c r="BX93" s="13">
        <f t="shared" si="76"/>
        <v>1</v>
      </c>
      <c r="BY93" s="13">
        <f t="shared" si="76"/>
        <v>1</v>
      </c>
      <c r="BZ93" s="13">
        <f t="shared" si="76"/>
        <v>1</v>
      </c>
      <c r="CA93" s="13">
        <f t="shared" si="76"/>
        <v>1</v>
      </c>
      <c r="CB93" s="13">
        <f t="shared" si="76"/>
        <v>1</v>
      </c>
      <c r="CC93" s="13">
        <f t="shared" si="76"/>
        <v>1</v>
      </c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ht="15" customHeight="1" outlineLevel="1" spans="2:105">
      <c r="B94" s="18" t="s">
        <v>61</v>
      </c>
      <c r="C94" s="19">
        <f>C93</f>
        <v>0.677565149723016</v>
      </c>
      <c r="D94" s="13">
        <f>D93-C93</f>
        <v>0.169391287430754</v>
      </c>
      <c r="E94" s="13">
        <f t="shared" ref="E94:AK94" si="77">E93-D93</f>
        <v>0.0677565149723015</v>
      </c>
      <c r="F94" s="13">
        <f t="shared" si="77"/>
        <v>0.00914712952126073</v>
      </c>
      <c r="G94" s="13">
        <f t="shared" si="77"/>
        <v>0.0461930040823666</v>
      </c>
      <c r="H94" s="13">
        <f t="shared" si="77"/>
        <v>0.00431827967700815</v>
      </c>
      <c r="I94" s="13">
        <f t="shared" si="77"/>
        <v>0.00283498755355294</v>
      </c>
      <c r="J94" s="13">
        <f t="shared" si="77"/>
        <v>0.00205213334121646</v>
      </c>
      <c r="K94" s="13">
        <f t="shared" si="77"/>
        <v>0.000979258486301315</v>
      </c>
      <c r="L94" s="13">
        <f t="shared" si="77"/>
        <v>0.00196047548957556</v>
      </c>
      <c r="M94" s="13">
        <f t="shared" si="77"/>
        <v>0.00098219822027712</v>
      </c>
      <c r="N94" s="13">
        <f t="shared" si="77"/>
        <v>0.00688226292948324</v>
      </c>
      <c r="O94" s="13">
        <f t="shared" si="77"/>
        <v>0.0019801253628543</v>
      </c>
      <c r="P94" s="13">
        <f t="shared" si="77"/>
        <v>0.00198408561357999</v>
      </c>
      <c r="Q94" s="13">
        <f t="shared" si="77"/>
        <v>0.00298208067721051</v>
      </c>
      <c r="R94" s="13">
        <f t="shared" si="77"/>
        <v>0.00299102691924213</v>
      </c>
      <c r="S94" s="22">
        <f t="shared" si="77"/>
        <v>0</v>
      </c>
      <c r="T94" s="13">
        <f t="shared" si="77"/>
        <v>0</v>
      </c>
      <c r="U94" s="13">
        <f t="shared" si="77"/>
        <v>0</v>
      </c>
      <c r="V94" s="13">
        <f t="shared" si="77"/>
        <v>0</v>
      </c>
      <c r="W94" s="13">
        <f t="shared" si="77"/>
        <v>0</v>
      </c>
      <c r="X94" s="13">
        <f t="shared" si="77"/>
        <v>0</v>
      </c>
      <c r="Y94" s="13">
        <f t="shared" si="77"/>
        <v>0</v>
      </c>
      <c r="Z94" s="13">
        <f t="shared" si="77"/>
        <v>0</v>
      </c>
      <c r="AA94" s="13">
        <f t="shared" si="77"/>
        <v>0</v>
      </c>
      <c r="AB94" s="13">
        <f t="shared" si="77"/>
        <v>0</v>
      </c>
      <c r="AC94" s="13">
        <f t="shared" si="77"/>
        <v>0</v>
      </c>
      <c r="AD94" s="13">
        <f t="shared" si="77"/>
        <v>0</v>
      </c>
      <c r="AE94" s="13">
        <f t="shared" si="77"/>
        <v>0</v>
      </c>
      <c r="AF94" s="13">
        <f t="shared" si="77"/>
        <v>0</v>
      </c>
      <c r="AG94" s="13">
        <f t="shared" si="77"/>
        <v>0</v>
      </c>
      <c r="AH94" s="13">
        <f t="shared" si="77"/>
        <v>0</v>
      </c>
      <c r="AI94" s="13">
        <f t="shared" si="77"/>
        <v>0</v>
      </c>
      <c r="AJ94" s="13">
        <f t="shared" si="77"/>
        <v>0</v>
      </c>
      <c r="AK94" s="13">
        <f t="shared" si="77"/>
        <v>0</v>
      </c>
      <c r="AT94" s="18" t="s">
        <v>61</v>
      </c>
      <c r="AU94" s="19">
        <f>AU93</f>
        <v>0.756508875753005</v>
      </c>
      <c r="AV94" s="13">
        <f>AV93-AU93</f>
        <v>0.0756508875753006</v>
      </c>
      <c r="AW94" s="13">
        <f t="shared" ref="AW94:CC94" si="78">AW93-AV93</f>
        <v>0.0832159763328306</v>
      </c>
      <c r="AX94" s="13">
        <f t="shared" si="78"/>
        <v>0.0316002109235273</v>
      </c>
      <c r="AY94" s="13">
        <f t="shared" si="78"/>
        <v>0.00284092785175383</v>
      </c>
      <c r="AZ94" s="13">
        <f t="shared" si="78"/>
        <v>0.0262796929801584</v>
      </c>
      <c r="BA94" s="13">
        <f t="shared" si="78"/>
        <v>0.00110978154368335</v>
      </c>
      <c r="BB94" s="13">
        <f t="shared" si="78"/>
        <v>0.00205213334121646</v>
      </c>
      <c r="BC94" s="13">
        <f t="shared" si="78"/>
        <v>0.000979258486301315</v>
      </c>
      <c r="BD94" s="13">
        <f t="shared" si="78"/>
        <v>0.00196047548957556</v>
      </c>
      <c r="BE94" s="13">
        <f t="shared" si="78"/>
        <v>0.00098219822027712</v>
      </c>
      <c r="BF94" s="13">
        <f t="shared" si="78"/>
        <v>0.00688226292948324</v>
      </c>
      <c r="BG94" s="13">
        <f t="shared" si="78"/>
        <v>0.0019801253628543</v>
      </c>
      <c r="BH94" s="13">
        <f t="shared" si="78"/>
        <v>0.00198408561357999</v>
      </c>
      <c r="BI94" s="13">
        <f t="shared" si="78"/>
        <v>0.00298208067721051</v>
      </c>
      <c r="BJ94" s="13">
        <f t="shared" si="78"/>
        <v>0.00299102691924213</v>
      </c>
      <c r="BK94" s="22">
        <f t="shared" si="78"/>
        <v>0</v>
      </c>
      <c r="BL94" s="13">
        <f t="shared" si="78"/>
        <v>0</v>
      </c>
      <c r="BM94" s="13">
        <f t="shared" si="78"/>
        <v>0</v>
      </c>
      <c r="BN94" s="13">
        <f t="shared" si="78"/>
        <v>0</v>
      </c>
      <c r="BO94" s="13">
        <f t="shared" si="78"/>
        <v>0</v>
      </c>
      <c r="BP94" s="13">
        <f t="shared" si="78"/>
        <v>0</v>
      </c>
      <c r="BQ94" s="13">
        <f t="shared" si="78"/>
        <v>0</v>
      </c>
      <c r="BR94" s="13">
        <f t="shared" si="78"/>
        <v>0</v>
      </c>
      <c r="BS94" s="13">
        <f t="shared" si="78"/>
        <v>0</v>
      </c>
      <c r="BT94" s="13">
        <f t="shared" si="78"/>
        <v>0</v>
      </c>
      <c r="BU94" s="13">
        <f t="shared" si="78"/>
        <v>0</v>
      </c>
      <c r="BV94" s="13">
        <f t="shared" si="78"/>
        <v>0</v>
      </c>
      <c r="BW94" s="13">
        <f t="shared" si="78"/>
        <v>0</v>
      </c>
      <c r="BX94" s="13">
        <f t="shared" si="78"/>
        <v>0</v>
      </c>
      <c r="BY94" s="13">
        <f t="shared" si="78"/>
        <v>0</v>
      </c>
      <c r="BZ94" s="13">
        <f t="shared" si="78"/>
        <v>0</v>
      </c>
      <c r="CA94" s="13">
        <f t="shared" si="78"/>
        <v>0</v>
      </c>
      <c r="CB94" s="13">
        <f t="shared" si="78"/>
        <v>0</v>
      </c>
      <c r="CC94" s="13">
        <f t="shared" si="78"/>
        <v>0</v>
      </c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</row>
    <row r="95" ht="15" customHeight="1" outlineLevel="1" spans="2:125"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3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T95" s="20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L95" s="20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</row>
    <row r="96" ht="15" customHeight="1" spans="2:12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T96" s="6" t="s">
        <v>38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14" t="s">
        <v>22</v>
      </c>
      <c r="CC96" s="12"/>
      <c r="CL96" s="6" t="s">
        <v>38</v>
      </c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14" t="s">
        <v>22</v>
      </c>
      <c r="DU96" s="12"/>
    </row>
    <row r="97" ht="15" customHeight="1" outlineLevel="1" spans="2:12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T97" s="8" t="s">
        <v>23</v>
      </c>
      <c r="AU97" s="9" t="s">
        <v>24</v>
      </c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L97" s="8" t="s">
        <v>23</v>
      </c>
      <c r="CM97" s="9" t="s">
        <v>24</v>
      </c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</row>
    <row r="98" ht="15" customHeight="1" outlineLevel="1" spans="2:12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T98" s="9"/>
      <c r="AU98" s="9">
        <v>1</v>
      </c>
      <c r="AV98" s="9">
        <v>2</v>
      </c>
      <c r="AW98" s="9">
        <v>3</v>
      </c>
      <c r="AX98" s="9">
        <v>4</v>
      </c>
      <c r="AY98" s="9">
        <v>5</v>
      </c>
      <c r="AZ98" s="9">
        <v>6</v>
      </c>
      <c r="BA98" s="9">
        <v>7</v>
      </c>
      <c r="BB98" s="9">
        <v>8</v>
      </c>
      <c r="BC98" s="9">
        <v>9</v>
      </c>
      <c r="BD98" s="9">
        <v>10</v>
      </c>
      <c r="BE98" s="9">
        <v>11</v>
      </c>
      <c r="BF98" s="9">
        <v>12</v>
      </c>
      <c r="BG98" s="9">
        <v>13</v>
      </c>
      <c r="BH98" s="9">
        <v>14</v>
      </c>
      <c r="BI98" s="9">
        <v>15</v>
      </c>
      <c r="BJ98" s="9">
        <v>16</v>
      </c>
      <c r="BK98" s="9">
        <v>17</v>
      </c>
      <c r="BL98" s="9">
        <v>18</v>
      </c>
      <c r="BM98" s="9">
        <v>19</v>
      </c>
      <c r="BN98" s="9">
        <v>20</v>
      </c>
      <c r="BO98" s="9">
        <v>21</v>
      </c>
      <c r="BP98" s="9">
        <v>22</v>
      </c>
      <c r="BQ98" s="9">
        <v>23</v>
      </c>
      <c r="BR98" s="9">
        <v>24</v>
      </c>
      <c r="BS98" s="9">
        <v>25</v>
      </c>
      <c r="BT98" s="9">
        <v>26</v>
      </c>
      <c r="BU98" s="9">
        <v>27</v>
      </c>
      <c r="BV98" s="9">
        <v>28</v>
      </c>
      <c r="BW98" s="9">
        <v>29</v>
      </c>
      <c r="BX98" s="9">
        <v>30</v>
      </c>
      <c r="BY98" s="9">
        <v>31</v>
      </c>
      <c r="BZ98" s="9">
        <v>32</v>
      </c>
      <c r="CA98" s="9">
        <v>33</v>
      </c>
      <c r="CB98" s="9">
        <v>34</v>
      </c>
      <c r="CC98" s="9">
        <v>35</v>
      </c>
      <c r="CL98" s="9"/>
      <c r="CM98" s="9">
        <v>1</v>
      </c>
      <c r="CN98" s="9">
        <v>2</v>
      </c>
      <c r="CO98" s="9">
        <v>3</v>
      </c>
      <c r="CP98" s="9">
        <v>4</v>
      </c>
      <c r="CQ98" s="9">
        <v>5</v>
      </c>
      <c r="CR98" s="9">
        <v>6</v>
      </c>
      <c r="CS98" s="9">
        <v>7</v>
      </c>
      <c r="CT98" s="9">
        <v>8</v>
      </c>
      <c r="CU98" s="9">
        <v>9</v>
      </c>
      <c r="CV98" s="9">
        <v>10</v>
      </c>
      <c r="CW98" s="9">
        <v>11</v>
      </c>
      <c r="CX98" s="9">
        <v>12</v>
      </c>
      <c r="CY98" s="9">
        <v>13</v>
      </c>
      <c r="CZ98" s="9">
        <v>14</v>
      </c>
      <c r="DA98" s="9">
        <v>15</v>
      </c>
      <c r="DB98" s="9">
        <v>16</v>
      </c>
      <c r="DC98" s="9">
        <v>17</v>
      </c>
      <c r="DD98" s="9">
        <v>18</v>
      </c>
      <c r="DE98" s="9">
        <v>19</v>
      </c>
      <c r="DF98" s="9">
        <v>20</v>
      </c>
      <c r="DG98" s="9">
        <v>21</v>
      </c>
      <c r="DH98" s="9">
        <v>22</v>
      </c>
      <c r="DI98" s="9">
        <v>23</v>
      </c>
      <c r="DJ98" s="9">
        <v>24</v>
      </c>
      <c r="DK98" s="9">
        <v>25</v>
      </c>
      <c r="DL98" s="9">
        <v>26</v>
      </c>
      <c r="DM98" s="9">
        <v>27</v>
      </c>
      <c r="DN98" s="9">
        <v>28</v>
      </c>
      <c r="DO98" s="9">
        <v>29</v>
      </c>
      <c r="DP98" s="9">
        <v>30</v>
      </c>
      <c r="DQ98" s="9">
        <v>31</v>
      </c>
      <c r="DR98" s="9">
        <v>32</v>
      </c>
      <c r="DS98" s="9">
        <v>33</v>
      </c>
      <c r="DT98" s="9">
        <v>34</v>
      </c>
      <c r="DU98" s="9">
        <v>35</v>
      </c>
    </row>
    <row r="99" ht="15" customHeight="1" outlineLevel="1" spans="2:105">
      <c r="B99" s="82">
        <v>201606</v>
      </c>
      <c r="C99" s="83">
        <v>35000</v>
      </c>
      <c r="D99" s="83">
        <v>51318.79</v>
      </c>
      <c r="E99" s="83">
        <v>53000</v>
      </c>
      <c r="F99" s="83">
        <v>33000</v>
      </c>
      <c r="G99" s="83">
        <v>20000</v>
      </c>
      <c r="H99" s="83">
        <v>20000</v>
      </c>
      <c r="I99" s="83">
        <v>20000</v>
      </c>
      <c r="J99" s="83">
        <v>20000</v>
      </c>
      <c r="K99" s="83">
        <v>20000</v>
      </c>
      <c r="L99" s="83">
        <v>20000</v>
      </c>
      <c r="M99" s="83">
        <v>20000</v>
      </c>
      <c r="N99" s="83">
        <v>20000</v>
      </c>
      <c r="O99" s="83">
        <v>20000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  <c r="U99" s="83">
        <v>0</v>
      </c>
      <c r="V99" s="83">
        <v>0</v>
      </c>
      <c r="W99" s="83">
        <v>0</v>
      </c>
      <c r="X99" s="83">
        <v>0</v>
      </c>
      <c r="Y99" s="83">
        <v>0</v>
      </c>
      <c r="Z99" s="83">
        <v>0</v>
      </c>
      <c r="AA99" s="83">
        <v>0</v>
      </c>
      <c r="AB99" s="83">
        <v>0</v>
      </c>
      <c r="AC99" s="83">
        <v>0</v>
      </c>
      <c r="AD99" s="83">
        <v>0</v>
      </c>
      <c r="AE99" s="83">
        <v>0</v>
      </c>
      <c r="AF99" s="83">
        <v>0</v>
      </c>
      <c r="AG99" s="83">
        <v>0</v>
      </c>
      <c r="AH99" s="83">
        <v>0</v>
      </c>
      <c r="AI99" s="83">
        <v>0</v>
      </c>
      <c r="AJ99" s="83">
        <v>0</v>
      </c>
      <c r="AK99" s="83">
        <v>0</v>
      </c>
      <c r="AL99" s="83" t="s">
        <v>25</v>
      </c>
      <c r="AM99" s="83" t="s">
        <v>25</v>
      </c>
      <c r="AN99" s="83" t="s">
        <v>25</v>
      </c>
      <c r="AO99" s="83" t="s">
        <v>25</v>
      </c>
      <c r="AT99" s="82">
        <v>201606</v>
      </c>
      <c r="AU99" s="83">
        <v>35000</v>
      </c>
      <c r="AV99" s="83">
        <v>51318.79</v>
      </c>
      <c r="AW99" s="83">
        <v>53000</v>
      </c>
      <c r="AX99" s="83">
        <v>33000</v>
      </c>
      <c r="AY99" s="83">
        <v>20000</v>
      </c>
      <c r="AZ99" s="83">
        <v>20000</v>
      </c>
      <c r="BA99" s="83">
        <v>20000</v>
      </c>
      <c r="BB99" s="83">
        <v>20000</v>
      </c>
      <c r="BC99" s="83">
        <v>20000</v>
      </c>
      <c r="BD99" s="83">
        <v>20000</v>
      </c>
      <c r="BE99" s="83">
        <v>20000</v>
      </c>
      <c r="BF99" s="83">
        <v>20000</v>
      </c>
      <c r="BG99" s="83">
        <v>20000</v>
      </c>
      <c r="BH99" s="83">
        <v>0</v>
      </c>
      <c r="BI99" s="83">
        <v>0</v>
      </c>
      <c r="BJ99" s="83">
        <v>0</v>
      </c>
      <c r="BK99" s="83">
        <v>0</v>
      </c>
      <c r="BL99" s="83">
        <v>0</v>
      </c>
      <c r="BM99" s="83">
        <v>0</v>
      </c>
      <c r="BN99" s="83">
        <v>0</v>
      </c>
      <c r="BO99" s="83">
        <v>0</v>
      </c>
      <c r="BP99" s="83">
        <v>0</v>
      </c>
      <c r="BQ99" s="83">
        <v>0</v>
      </c>
      <c r="BR99" s="83">
        <v>0</v>
      </c>
      <c r="BS99" s="83">
        <v>0</v>
      </c>
      <c r="BT99" s="83">
        <v>0</v>
      </c>
      <c r="BU99" s="83">
        <v>0</v>
      </c>
      <c r="BV99" s="83">
        <v>0</v>
      </c>
      <c r="BW99" s="83">
        <v>0</v>
      </c>
      <c r="BX99" s="83">
        <v>0</v>
      </c>
      <c r="BY99" s="83">
        <v>0</v>
      </c>
      <c r="BZ99" s="83">
        <v>0</v>
      </c>
      <c r="CA99" s="83">
        <v>0</v>
      </c>
      <c r="CB99" s="83">
        <v>0</v>
      </c>
      <c r="CC99" s="83">
        <v>0</v>
      </c>
      <c r="CD99" s="83" t="s">
        <v>25</v>
      </c>
      <c r="CE99" s="83" t="s">
        <v>25</v>
      </c>
      <c r="CF99" s="83" t="s">
        <v>25</v>
      </c>
      <c r="CG99" s="83" t="s">
        <v>25</v>
      </c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ht="15" customHeight="1" outlineLevel="1" spans="2:105">
      <c r="B100" s="82">
        <v>201609</v>
      </c>
      <c r="C100" s="83">
        <v>170549.63</v>
      </c>
      <c r="D100" s="83">
        <v>476884.54</v>
      </c>
      <c r="E100" s="83">
        <v>353000</v>
      </c>
      <c r="F100" s="83">
        <v>136459.54</v>
      </c>
      <c r="G100" s="83">
        <v>214127.79</v>
      </c>
      <c r="H100" s="83">
        <v>151459.54</v>
      </c>
      <c r="I100" s="83">
        <v>101459.54</v>
      </c>
      <c r="J100" s="83">
        <v>51459.54</v>
      </c>
      <c r="K100" s="83">
        <v>21459.54</v>
      </c>
      <c r="L100" s="83">
        <v>21459.54</v>
      </c>
      <c r="M100" s="83">
        <v>21459.54</v>
      </c>
      <c r="N100" s="83">
        <v>11459.54</v>
      </c>
      <c r="O100" s="83">
        <v>0</v>
      </c>
      <c r="P100" s="83">
        <v>0</v>
      </c>
      <c r="Q100" s="83">
        <v>0</v>
      </c>
      <c r="R100" s="83">
        <v>0</v>
      </c>
      <c r="S100" s="83">
        <v>0</v>
      </c>
      <c r="T100" s="83">
        <v>0</v>
      </c>
      <c r="U100" s="83">
        <v>0</v>
      </c>
      <c r="V100" s="83">
        <v>0</v>
      </c>
      <c r="W100" s="83">
        <v>0</v>
      </c>
      <c r="X100" s="83">
        <v>0</v>
      </c>
      <c r="Y100" s="83">
        <v>0</v>
      </c>
      <c r="Z100" s="83">
        <v>0</v>
      </c>
      <c r="AA100" s="83">
        <v>0</v>
      </c>
      <c r="AB100" s="83">
        <v>0</v>
      </c>
      <c r="AC100" s="83">
        <v>0</v>
      </c>
      <c r="AD100" s="83">
        <v>0</v>
      </c>
      <c r="AE100" s="83">
        <v>0</v>
      </c>
      <c r="AF100" s="83">
        <v>0</v>
      </c>
      <c r="AG100" s="83">
        <v>0</v>
      </c>
      <c r="AH100" s="83">
        <v>0</v>
      </c>
      <c r="AI100" s="83">
        <v>0</v>
      </c>
      <c r="AJ100" s="83">
        <v>0</v>
      </c>
      <c r="AK100" s="83" t="s">
        <v>25</v>
      </c>
      <c r="AL100" s="83" t="s">
        <v>25</v>
      </c>
      <c r="AM100" s="83" t="s">
        <v>25</v>
      </c>
      <c r="AN100" s="83" t="s">
        <v>25</v>
      </c>
      <c r="AO100" s="83" t="s">
        <v>25</v>
      </c>
      <c r="AT100" s="82">
        <v>201609</v>
      </c>
      <c r="AU100" s="83">
        <v>170549.63</v>
      </c>
      <c r="AV100" s="83">
        <v>476884.54</v>
      </c>
      <c r="AW100" s="83">
        <v>353000</v>
      </c>
      <c r="AX100" s="83">
        <v>136459.54</v>
      </c>
      <c r="AY100" s="83">
        <v>214127.79</v>
      </c>
      <c r="AZ100" s="83">
        <v>151459.54</v>
      </c>
      <c r="BA100" s="83">
        <v>101459.54</v>
      </c>
      <c r="BB100" s="83">
        <v>51459.54</v>
      </c>
      <c r="BC100" s="83">
        <v>21459.54</v>
      </c>
      <c r="BD100" s="83">
        <v>21459.54</v>
      </c>
      <c r="BE100" s="83">
        <v>21459.54</v>
      </c>
      <c r="BF100" s="83">
        <v>11459.54</v>
      </c>
      <c r="BG100" s="83">
        <v>0</v>
      </c>
      <c r="BH100" s="83">
        <v>0</v>
      </c>
      <c r="BI100" s="83">
        <v>0</v>
      </c>
      <c r="BJ100" s="83">
        <v>0</v>
      </c>
      <c r="BK100" s="83">
        <v>0</v>
      </c>
      <c r="BL100" s="83">
        <v>0</v>
      </c>
      <c r="BM100" s="83">
        <v>0</v>
      </c>
      <c r="BN100" s="83">
        <v>0</v>
      </c>
      <c r="BO100" s="83">
        <v>0</v>
      </c>
      <c r="BP100" s="83">
        <v>0</v>
      </c>
      <c r="BQ100" s="83">
        <v>0</v>
      </c>
      <c r="BR100" s="83">
        <v>0</v>
      </c>
      <c r="BS100" s="83">
        <v>0</v>
      </c>
      <c r="BT100" s="83">
        <v>0</v>
      </c>
      <c r="BU100" s="83">
        <v>0</v>
      </c>
      <c r="BV100" s="83">
        <v>0</v>
      </c>
      <c r="BW100" s="83">
        <v>0</v>
      </c>
      <c r="BX100" s="83">
        <v>0</v>
      </c>
      <c r="BY100" s="83">
        <v>0</v>
      </c>
      <c r="BZ100" s="83">
        <v>0</v>
      </c>
      <c r="CA100" s="83">
        <v>0</v>
      </c>
      <c r="CB100" s="83">
        <v>0</v>
      </c>
      <c r="CC100" s="83" t="s">
        <v>25</v>
      </c>
      <c r="CD100" s="83" t="s">
        <v>25</v>
      </c>
      <c r="CE100" s="83" t="s">
        <v>25</v>
      </c>
      <c r="CF100" s="83" t="s">
        <v>25</v>
      </c>
      <c r="CG100" s="83" t="s">
        <v>25</v>
      </c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ht="15" customHeight="1" outlineLevel="1" spans="2:105">
      <c r="B101" s="82">
        <v>201612</v>
      </c>
      <c r="C101" s="83">
        <v>684557.32</v>
      </c>
      <c r="D101" s="83">
        <v>202175</v>
      </c>
      <c r="E101" s="83">
        <v>101500</v>
      </c>
      <c r="F101" s="83">
        <v>114500</v>
      </c>
      <c r="G101" s="83">
        <v>70000</v>
      </c>
      <c r="H101" s="83">
        <v>70000</v>
      </c>
      <c r="I101" s="83">
        <v>62500</v>
      </c>
      <c r="J101" s="83">
        <v>37500</v>
      </c>
      <c r="K101" s="83">
        <v>37500</v>
      </c>
      <c r="L101" s="83">
        <v>39500</v>
      </c>
      <c r="M101" s="83">
        <v>3500</v>
      </c>
      <c r="N101" s="83">
        <v>0</v>
      </c>
      <c r="O101" s="83">
        <v>0</v>
      </c>
      <c r="P101" s="83">
        <v>0</v>
      </c>
      <c r="Q101" s="83">
        <v>0</v>
      </c>
      <c r="R101" s="83">
        <v>0</v>
      </c>
      <c r="S101" s="83">
        <v>0</v>
      </c>
      <c r="T101" s="83">
        <v>0</v>
      </c>
      <c r="U101" s="83">
        <v>0</v>
      </c>
      <c r="V101" s="83">
        <v>0</v>
      </c>
      <c r="W101" s="83">
        <v>0</v>
      </c>
      <c r="X101" s="83">
        <v>0</v>
      </c>
      <c r="Y101" s="83">
        <v>0</v>
      </c>
      <c r="Z101" s="83">
        <v>0</v>
      </c>
      <c r="AA101" s="83">
        <v>0</v>
      </c>
      <c r="AB101" s="83">
        <v>0</v>
      </c>
      <c r="AC101" s="83">
        <v>0</v>
      </c>
      <c r="AD101" s="83">
        <v>0</v>
      </c>
      <c r="AE101" s="83">
        <v>0</v>
      </c>
      <c r="AF101" s="83">
        <v>0</v>
      </c>
      <c r="AG101" s="83">
        <v>0</v>
      </c>
      <c r="AH101" s="83">
        <v>0</v>
      </c>
      <c r="AI101" s="83">
        <v>0</v>
      </c>
      <c r="AJ101" s="83" t="s">
        <v>25</v>
      </c>
      <c r="AK101" s="83" t="s">
        <v>25</v>
      </c>
      <c r="AL101" s="83" t="s">
        <v>25</v>
      </c>
      <c r="AM101" s="83" t="s">
        <v>25</v>
      </c>
      <c r="AN101" s="83" t="s">
        <v>25</v>
      </c>
      <c r="AO101" s="83" t="s">
        <v>25</v>
      </c>
      <c r="AT101" s="82">
        <v>201612</v>
      </c>
      <c r="AU101" s="83">
        <v>684557.32</v>
      </c>
      <c r="AV101" s="83">
        <v>202175</v>
      </c>
      <c r="AW101" s="83">
        <v>101500</v>
      </c>
      <c r="AX101" s="83">
        <v>114500</v>
      </c>
      <c r="AY101" s="83">
        <v>70000</v>
      </c>
      <c r="AZ101" s="83">
        <v>70000</v>
      </c>
      <c r="BA101" s="83">
        <v>62500</v>
      </c>
      <c r="BB101" s="83">
        <v>37500</v>
      </c>
      <c r="BC101" s="83">
        <v>37500</v>
      </c>
      <c r="BD101" s="83">
        <v>39500</v>
      </c>
      <c r="BE101" s="83">
        <v>3500</v>
      </c>
      <c r="BF101" s="83">
        <v>0</v>
      </c>
      <c r="BG101" s="83">
        <v>0</v>
      </c>
      <c r="BH101" s="83">
        <v>0</v>
      </c>
      <c r="BI101" s="83">
        <v>0</v>
      </c>
      <c r="BJ101" s="83">
        <v>0</v>
      </c>
      <c r="BK101" s="83">
        <v>0</v>
      </c>
      <c r="BL101" s="83">
        <v>0</v>
      </c>
      <c r="BM101" s="83">
        <v>0</v>
      </c>
      <c r="BN101" s="83">
        <v>0</v>
      </c>
      <c r="BO101" s="83">
        <v>0</v>
      </c>
      <c r="BP101" s="83">
        <v>0</v>
      </c>
      <c r="BQ101" s="83">
        <v>0</v>
      </c>
      <c r="BR101" s="83">
        <v>0</v>
      </c>
      <c r="BS101" s="83">
        <v>0</v>
      </c>
      <c r="BT101" s="83">
        <v>0</v>
      </c>
      <c r="BU101" s="83">
        <v>0</v>
      </c>
      <c r="BV101" s="83">
        <v>0</v>
      </c>
      <c r="BW101" s="83">
        <v>0</v>
      </c>
      <c r="BX101" s="83">
        <v>0</v>
      </c>
      <c r="BY101" s="83">
        <v>0</v>
      </c>
      <c r="BZ101" s="83">
        <v>0</v>
      </c>
      <c r="CA101" s="83">
        <v>0</v>
      </c>
      <c r="CB101" s="83" t="s">
        <v>25</v>
      </c>
      <c r="CC101" s="83" t="s">
        <v>25</v>
      </c>
      <c r="CD101" s="83" t="s">
        <v>25</v>
      </c>
      <c r="CE101" s="83" t="s">
        <v>25</v>
      </c>
      <c r="CF101" s="83" t="s">
        <v>25</v>
      </c>
      <c r="CG101" s="83" t="s">
        <v>25</v>
      </c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ht="15" customHeight="1" outlineLevel="1" spans="2:105">
      <c r="B102" s="82">
        <v>201703</v>
      </c>
      <c r="C102" s="83">
        <v>463722.7</v>
      </c>
      <c r="D102" s="83">
        <v>575946.16</v>
      </c>
      <c r="E102" s="83">
        <v>609635.08</v>
      </c>
      <c r="F102" s="83">
        <v>663571.76</v>
      </c>
      <c r="G102" s="83">
        <v>544652.14</v>
      </c>
      <c r="H102" s="83">
        <v>526838.95</v>
      </c>
      <c r="I102" s="83">
        <v>332000</v>
      </c>
      <c r="J102" s="83">
        <v>332000</v>
      </c>
      <c r="K102" s="83">
        <v>282000</v>
      </c>
      <c r="L102" s="83">
        <v>119000</v>
      </c>
      <c r="M102" s="83">
        <v>50000</v>
      </c>
      <c r="N102" s="83">
        <v>50000</v>
      </c>
      <c r="O102" s="83">
        <v>50000</v>
      </c>
      <c r="P102" s="83">
        <v>50000</v>
      </c>
      <c r="Q102" s="83">
        <v>0</v>
      </c>
      <c r="R102" s="83">
        <v>0</v>
      </c>
      <c r="S102" s="83">
        <v>0</v>
      </c>
      <c r="T102" s="83">
        <v>0</v>
      </c>
      <c r="U102" s="83">
        <v>0</v>
      </c>
      <c r="V102" s="83">
        <v>0</v>
      </c>
      <c r="W102" s="83">
        <v>0</v>
      </c>
      <c r="X102" s="83">
        <v>0</v>
      </c>
      <c r="Y102" s="83">
        <v>0</v>
      </c>
      <c r="Z102" s="83">
        <v>0</v>
      </c>
      <c r="AA102" s="83">
        <v>0</v>
      </c>
      <c r="AB102" s="83">
        <v>0</v>
      </c>
      <c r="AC102" s="83">
        <v>0</v>
      </c>
      <c r="AD102" s="83">
        <v>0</v>
      </c>
      <c r="AE102" s="83">
        <v>0</v>
      </c>
      <c r="AF102" s="83">
        <v>0</v>
      </c>
      <c r="AG102" s="83">
        <v>0</v>
      </c>
      <c r="AH102" s="83">
        <v>0</v>
      </c>
      <c r="AI102" s="83" t="s">
        <v>25</v>
      </c>
      <c r="AJ102" s="83" t="s">
        <v>25</v>
      </c>
      <c r="AK102" s="83" t="s">
        <v>25</v>
      </c>
      <c r="AL102" s="83" t="s">
        <v>25</v>
      </c>
      <c r="AM102" s="83" t="s">
        <v>25</v>
      </c>
      <c r="AN102" s="83" t="s">
        <v>25</v>
      </c>
      <c r="AO102" s="83" t="s">
        <v>25</v>
      </c>
      <c r="AT102" s="82">
        <v>201703</v>
      </c>
      <c r="AU102" s="83">
        <v>463722.7</v>
      </c>
      <c r="AV102" s="83">
        <v>575946.16</v>
      </c>
      <c r="AW102" s="83">
        <v>609635.08</v>
      </c>
      <c r="AX102" s="83">
        <v>663571.76</v>
      </c>
      <c r="AY102" s="83">
        <v>544652.14</v>
      </c>
      <c r="AZ102" s="83">
        <v>526838.95</v>
      </c>
      <c r="BA102" s="83">
        <v>332000</v>
      </c>
      <c r="BB102" s="83">
        <v>332000</v>
      </c>
      <c r="BC102" s="83">
        <v>282000</v>
      </c>
      <c r="BD102" s="83">
        <v>119000</v>
      </c>
      <c r="BE102" s="83">
        <v>50000</v>
      </c>
      <c r="BF102" s="83">
        <v>50000</v>
      </c>
      <c r="BG102" s="83">
        <v>50000</v>
      </c>
      <c r="BH102" s="83">
        <v>50000</v>
      </c>
      <c r="BI102" s="83">
        <v>0</v>
      </c>
      <c r="BJ102" s="83">
        <v>0</v>
      </c>
      <c r="BK102" s="83">
        <v>0</v>
      </c>
      <c r="BL102" s="83">
        <v>0</v>
      </c>
      <c r="BM102" s="83">
        <v>0</v>
      </c>
      <c r="BN102" s="83">
        <v>0</v>
      </c>
      <c r="BO102" s="83">
        <v>0</v>
      </c>
      <c r="BP102" s="83">
        <v>0</v>
      </c>
      <c r="BQ102" s="83">
        <v>0</v>
      </c>
      <c r="BR102" s="83">
        <v>0</v>
      </c>
      <c r="BS102" s="83">
        <v>0</v>
      </c>
      <c r="BT102" s="83">
        <v>0</v>
      </c>
      <c r="BU102" s="83">
        <v>0</v>
      </c>
      <c r="BV102" s="83">
        <v>0</v>
      </c>
      <c r="BW102" s="83">
        <v>0</v>
      </c>
      <c r="BX102" s="83">
        <v>0</v>
      </c>
      <c r="BY102" s="83">
        <v>0</v>
      </c>
      <c r="BZ102" s="83">
        <v>0</v>
      </c>
      <c r="CA102" s="83" t="s">
        <v>25</v>
      </c>
      <c r="CB102" s="83" t="s">
        <v>25</v>
      </c>
      <c r="CC102" s="83" t="s">
        <v>25</v>
      </c>
      <c r="CD102" s="83" t="s">
        <v>25</v>
      </c>
      <c r="CE102" s="83" t="s">
        <v>25</v>
      </c>
      <c r="CF102" s="83" t="s">
        <v>25</v>
      </c>
      <c r="CG102" s="83" t="s">
        <v>25</v>
      </c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ht="15" customHeight="1" outlineLevel="1" spans="2:105">
      <c r="B103" s="82">
        <v>201706</v>
      </c>
      <c r="C103" s="83">
        <v>927771.59</v>
      </c>
      <c r="D103" s="83">
        <v>1420951.77</v>
      </c>
      <c r="E103" s="83">
        <v>907338.26</v>
      </c>
      <c r="F103" s="83">
        <v>671214.43</v>
      </c>
      <c r="G103" s="83">
        <v>680774.84</v>
      </c>
      <c r="H103" s="83">
        <v>343262.27</v>
      </c>
      <c r="I103" s="83">
        <v>310208.36</v>
      </c>
      <c r="J103" s="83">
        <v>284499.87</v>
      </c>
      <c r="K103" s="83">
        <v>85898.29</v>
      </c>
      <c r="L103" s="83">
        <v>-101.71</v>
      </c>
      <c r="M103" s="83">
        <v>-101.71</v>
      </c>
      <c r="N103" s="83">
        <v>-101.71</v>
      </c>
      <c r="O103" s="83">
        <v>-101.71</v>
      </c>
      <c r="P103" s="83">
        <v>-101.71</v>
      </c>
      <c r="Q103" s="83">
        <v>-101.71</v>
      </c>
      <c r="R103" s="83">
        <v>-101.71</v>
      </c>
      <c r="S103" s="83">
        <v>-101.71</v>
      </c>
      <c r="T103" s="83">
        <v>-101.71</v>
      </c>
      <c r="U103" s="83">
        <v>-101.71</v>
      </c>
      <c r="V103" s="83">
        <v>-101.71</v>
      </c>
      <c r="W103" s="83">
        <v>-101.71</v>
      </c>
      <c r="X103" s="83">
        <v>-101.71</v>
      </c>
      <c r="Y103" s="83">
        <v>-101.71</v>
      </c>
      <c r="Z103" s="83">
        <v>-101.71</v>
      </c>
      <c r="AA103" s="83">
        <v>-101.71</v>
      </c>
      <c r="AB103" s="83">
        <v>-101.71</v>
      </c>
      <c r="AC103" s="83">
        <v>-101.71</v>
      </c>
      <c r="AD103" s="83">
        <v>-101.71</v>
      </c>
      <c r="AE103" s="83">
        <v>-101.71</v>
      </c>
      <c r="AF103" s="83">
        <v>-101.71</v>
      </c>
      <c r="AG103" s="83">
        <v>-101.71</v>
      </c>
      <c r="AH103" s="83" t="s">
        <v>25</v>
      </c>
      <c r="AI103" s="83" t="s">
        <v>25</v>
      </c>
      <c r="AJ103" s="83" t="s">
        <v>25</v>
      </c>
      <c r="AK103" s="83" t="s">
        <v>25</v>
      </c>
      <c r="AL103" s="83" t="s">
        <v>25</v>
      </c>
      <c r="AM103" s="83" t="s">
        <v>25</v>
      </c>
      <c r="AN103" s="83" t="s">
        <v>25</v>
      </c>
      <c r="AO103" s="83" t="s">
        <v>25</v>
      </c>
      <c r="AT103" s="82">
        <v>201706</v>
      </c>
      <c r="AU103" s="83">
        <v>927771.59</v>
      </c>
      <c r="AV103" s="83">
        <v>1420951.77</v>
      </c>
      <c r="AW103" s="83">
        <v>907338.26</v>
      </c>
      <c r="AX103" s="83">
        <v>671214.43</v>
      </c>
      <c r="AY103" s="83">
        <v>680774.84</v>
      </c>
      <c r="AZ103" s="83">
        <v>343262.27</v>
      </c>
      <c r="BA103" s="83">
        <v>310208.36</v>
      </c>
      <c r="BB103" s="83">
        <v>284499.87</v>
      </c>
      <c r="BC103" s="83">
        <v>85898.29</v>
      </c>
      <c r="BD103" s="83">
        <v>-101.71</v>
      </c>
      <c r="BE103" s="83">
        <v>-101.71</v>
      </c>
      <c r="BF103" s="83">
        <v>-101.71</v>
      </c>
      <c r="BG103" s="83">
        <v>-101.71</v>
      </c>
      <c r="BH103" s="83">
        <v>-101.71</v>
      </c>
      <c r="BI103" s="83">
        <v>-101.71</v>
      </c>
      <c r="BJ103" s="83">
        <v>-101.71</v>
      </c>
      <c r="BK103" s="83">
        <v>-101.71</v>
      </c>
      <c r="BL103" s="83">
        <v>-101.71</v>
      </c>
      <c r="BM103" s="83">
        <v>-101.71</v>
      </c>
      <c r="BN103" s="83">
        <v>-101.71</v>
      </c>
      <c r="BO103" s="83">
        <v>-101.71</v>
      </c>
      <c r="BP103" s="83">
        <v>-101.71</v>
      </c>
      <c r="BQ103" s="83">
        <v>-101.71</v>
      </c>
      <c r="BR103" s="83">
        <v>-101.71</v>
      </c>
      <c r="BS103" s="83">
        <v>-101.71</v>
      </c>
      <c r="BT103" s="83">
        <v>-101.71</v>
      </c>
      <c r="BU103" s="83">
        <v>-101.71</v>
      </c>
      <c r="BV103" s="83">
        <v>-101.71</v>
      </c>
      <c r="BW103" s="83">
        <v>-101.71</v>
      </c>
      <c r="BX103" s="83">
        <v>-101.71</v>
      </c>
      <c r="BY103" s="83">
        <v>-101.71</v>
      </c>
      <c r="BZ103" s="83" t="s">
        <v>25</v>
      </c>
      <c r="CA103" s="83" t="s">
        <v>25</v>
      </c>
      <c r="CB103" s="83" t="s">
        <v>25</v>
      </c>
      <c r="CC103" s="83" t="s">
        <v>25</v>
      </c>
      <c r="CD103" s="83" t="s">
        <v>25</v>
      </c>
      <c r="CE103" s="83" t="s">
        <v>25</v>
      </c>
      <c r="CF103" s="83" t="s">
        <v>25</v>
      </c>
      <c r="CG103" s="83" t="s">
        <v>25</v>
      </c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ht="15" customHeight="1" outlineLevel="1" spans="2:105">
      <c r="B104" s="82">
        <v>201709</v>
      </c>
      <c r="C104" s="83">
        <v>1818203.47</v>
      </c>
      <c r="D104" s="83">
        <v>2268145.96</v>
      </c>
      <c r="E104" s="83">
        <v>1503783.51</v>
      </c>
      <c r="F104" s="83">
        <v>1116646.54</v>
      </c>
      <c r="G104" s="83">
        <v>858026.62</v>
      </c>
      <c r="H104" s="83">
        <v>718903.98</v>
      </c>
      <c r="I104" s="83">
        <v>479293.98</v>
      </c>
      <c r="J104" s="83">
        <v>224578.58</v>
      </c>
      <c r="K104" s="83">
        <v>132553.96</v>
      </c>
      <c r="L104" s="83">
        <v>54000</v>
      </c>
      <c r="M104" s="83">
        <v>4000</v>
      </c>
      <c r="N104" s="83">
        <v>4000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0</v>
      </c>
      <c r="U104" s="83">
        <v>0</v>
      </c>
      <c r="V104" s="83">
        <v>0</v>
      </c>
      <c r="W104" s="83">
        <v>0</v>
      </c>
      <c r="X104" s="83">
        <v>0</v>
      </c>
      <c r="Y104" s="83">
        <v>0</v>
      </c>
      <c r="Z104" s="83">
        <v>0</v>
      </c>
      <c r="AA104" s="83">
        <v>0</v>
      </c>
      <c r="AB104" s="83">
        <v>0</v>
      </c>
      <c r="AC104" s="83">
        <v>0</v>
      </c>
      <c r="AD104" s="83">
        <v>0</v>
      </c>
      <c r="AE104" s="83">
        <v>0</v>
      </c>
      <c r="AF104" s="83">
        <v>0</v>
      </c>
      <c r="AG104" s="83" t="s">
        <v>25</v>
      </c>
      <c r="AH104" s="83" t="s">
        <v>25</v>
      </c>
      <c r="AI104" s="83" t="s">
        <v>25</v>
      </c>
      <c r="AJ104" s="83" t="s">
        <v>25</v>
      </c>
      <c r="AK104" s="83" t="s">
        <v>25</v>
      </c>
      <c r="AL104" s="83" t="s">
        <v>25</v>
      </c>
      <c r="AM104" s="83" t="s">
        <v>25</v>
      </c>
      <c r="AN104" s="83" t="s">
        <v>25</v>
      </c>
      <c r="AO104" s="83" t="s">
        <v>25</v>
      </c>
      <c r="AT104" s="82">
        <v>201709</v>
      </c>
      <c r="AU104" s="83">
        <v>1818203.47</v>
      </c>
      <c r="AV104" s="83">
        <v>2268145.96</v>
      </c>
      <c r="AW104" s="83">
        <v>1503783.51</v>
      </c>
      <c r="AX104" s="83">
        <v>1116646.54</v>
      </c>
      <c r="AY104" s="83">
        <v>858026.62</v>
      </c>
      <c r="AZ104" s="83">
        <v>718903.98</v>
      </c>
      <c r="BA104" s="83">
        <v>479293.98</v>
      </c>
      <c r="BB104" s="83">
        <v>224578.58</v>
      </c>
      <c r="BC104" s="83">
        <v>132553.96</v>
      </c>
      <c r="BD104" s="83">
        <v>54000</v>
      </c>
      <c r="BE104" s="83">
        <v>4000</v>
      </c>
      <c r="BF104" s="83">
        <v>4000</v>
      </c>
      <c r="BG104" s="83">
        <v>0</v>
      </c>
      <c r="BH104" s="83">
        <v>0</v>
      </c>
      <c r="BI104" s="83">
        <v>0</v>
      </c>
      <c r="BJ104" s="83">
        <v>0</v>
      </c>
      <c r="BK104" s="83">
        <v>0</v>
      </c>
      <c r="BL104" s="83">
        <v>0</v>
      </c>
      <c r="BM104" s="83">
        <v>0</v>
      </c>
      <c r="BN104" s="83">
        <v>0</v>
      </c>
      <c r="BO104" s="83">
        <v>0</v>
      </c>
      <c r="BP104" s="83">
        <v>0</v>
      </c>
      <c r="BQ104" s="83">
        <v>0</v>
      </c>
      <c r="BR104" s="83">
        <v>0</v>
      </c>
      <c r="BS104" s="83">
        <v>0</v>
      </c>
      <c r="BT104" s="83">
        <v>0</v>
      </c>
      <c r="BU104" s="83">
        <v>0</v>
      </c>
      <c r="BV104" s="83">
        <v>0</v>
      </c>
      <c r="BW104" s="83">
        <v>0</v>
      </c>
      <c r="BX104" s="83">
        <v>0</v>
      </c>
      <c r="BY104" s="83" t="s">
        <v>25</v>
      </c>
      <c r="BZ104" s="83" t="s">
        <v>25</v>
      </c>
      <c r="CA104" s="83" t="s">
        <v>25</v>
      </c>
      <c r="CB104" s="83" t="s">
        <v>25</v>
      </c>
      <c r="CC104" s="83" t="s">
        <v>25</v>
      </c>
      <c r="CD104" s="83" t="s">
        <v>25</v>
      </c>
      <c r="CE104" s="83" t="s">
        <v>25</v>
      </c>
      <c r="CF104" s="83" t="s">
        <v>25</v>
      </c>
      <c r="CG104" s="83" t="s">
        <v>25</v>
      </c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ht="15" customHeight="1" outlineLevel="1" spans="2:105">
      <c r="B105" s="82">
        <v>201712</v>
      </c>
      <c r="C105" s="83">
        <v>3595690.47</v>
      </c>
      <c r="D105" s="83">
        <v>2459344.07</v>
      </c>
      <c r="E105" s="83">
        <v>2139985.89</v>
      </c>
      <c r="F105" s="83">
        <v>2287824.57</v>
      </c>
      <c r="G105" s="83">
        <v>2042436.29</v>
      </c>
      <c r="H105" s="83">
        <v>1833647.68</v>
      </c>
      <c r="I105" s="83">
        <v>959988</v>
      </c>
      <c r="J105" s="83">
        <v>169940</v>
      </c>
      <c r="K105" s="83">
        <v>93640</v>
      </c>
      <c r="L105" s="83">
        <v>93640</v>
      </c>
      <c r="M105" s="83">
        <v>93640</v>
      </c>
      <c r="N105" s="83">
        <v>-773</v>
      </c>
      <c r="O105" s="83">
        <v>-773</v>
      </c>
      <c r="P105" s="83">
        <v>-773</v>
      </c>
      <c r="Q105" s="83">
        <v>-773</v>
      </c>
      <c r="R105" s="83">
        <v>-773</v>
      </c>
      <c r="S105" s="83">
        <v>-773</v>
      </c>
      <c r="T105" s="83">
        <v>-773</v>
      </c>
      <c r="U105" s="83">
        <v>-773</v>
      </c>
      <c r="V105" s="83">
        <v>-773</v>
      </c>
      <c r="W105" s="83">
        <v>-773</v>
      </c>
      <c r="X105" s="83">
        <v>-773</v>
      </c>
      <c r="Y105" s="83">
        <v>-773</v>
      </c>
      <c r="Z105" s="83">
        <v>-773</v>
      </c>
      <c r="AA105" s="83">
        <v>-773</v>
      </c>
      <c r="AB105" s="83">
        <v>-773</v>
      </c>
      <c r="AC105" s="83">
        <v>-773</v>
      </c>
      <c r="AD105" s="83">
        <v>-773</v>
      </c>
      <c r="AE105" s="83">
        <v>-773</v>
      </c>
      <c r="AF105" s="83" t="s">
        <v>25</v>
      </c>
      <c r="AG105" s="83" t="s">
        <v>25</v>
      </c>
      <c r="AH105" s="83" t="s">
        <v>25</v>
      </c>
      <c r="AI105" s="83" t="s">
        <v>25</v>
      </c>
      <c r="AJ105" s="83" t="s">
        <v>25</v>
      </c>
      <c r="AK105" s="83" t="s">
        <v>25</v>
      </c>
      <c r="AL105" s="83" t="s">
        <v>25</v>
      </c>
      <c r="AM105" s="83" t="s">
        <v>25</v>
      </c>
      <c r="AN105" s="83" t="s">
        <v>25</v>
      </c>
      <c r="AO105" s="83" t="s">
        <v>25</v>
      </c>
      <c r="AT105" s="82">
        <v>201712</v>
      </c>
      <c r="AU105" s="83">
        <v>3595690.47</v>
      </c>
      <c r="AV105" s="83">
        <v>2459344.07</v>
      </c>
      <c r="AW105" s="83">
        <v>2139985.89</v>
      </c>
      <c r="AX105" s="83">
        <v>2287824.57</v>
      </c>
      <c r="AY105" s="83">
        <v>2042436.29</v>
      </c>
      <c r="AZ105" s="83">
        <v>1833647.68</v>
      </c>
      <c r="BA105" s="83">
        <v>959988</v>
      </c>
      <c r="BB105" s="83">
        <v>169940</v>
      </c>
      <c r="BC105" s="83">
        <v>93640</v>
      </c>
      <c r="BD105" s="83">
        <v>93640</v>
      </c>
      <c r="BE105" s="83">
        <v>93640</v>
      </c>
      <c r="BF105" s="83">
        <v>-773</v>
      </c>
      <c r="BG105" s="83">
        <v>-773</v>
      </c>
      <c r="BH105" s="83">
        <v>-773</v>
      </c>
      <c r="BI105" s="83">
        <v>-773</v>
      </c>
      <c r="BJ105" s="83">
        <v>-773</v>
      </c>
      <c r="BK105" s="83">
        <v>-773</v>
      </c>
      <c r="BL105" s="83">
        <v>-773</v>
      </c>
      <c r="BM105" s="83">
        <v>-773</v>
      </c>
      <c r="BN105" s="83">
        <v>-773</v>
      </c>
      <c r="BO105" s="83">
        <v>-773</v>
      </c>
      <c r="BP105" s="83">
        <v>-773</v>
      </c>
      <c r="BQ105" s="83">
        <v>-773</v>
      </c>
      <c r="BR105" s="83">
        <v>-773</v>
      </c>
      <c r="BS105" s="83">
        <v>-773</v>
      </c>
      <c r="BT105" s="83">
        <v>-773</v>
      </c>
      <c r="BU105" s="83">
        <v>-773</v>
      </c>
      <c r="BV105" s="83">
        <v>-773</v>
      </c>
      <c r="BW105" s="83">
        <v>-773</v>
      </c>
      <c r="BX105" s="83" t="s">
        <v>25</v>
      </c>
      <c r="BY105" s="83" t="s">
        <v>25</v>
      </c>
      <c r="BZ105" s="83" t="s">
        <v>25</v>
      </c>
      <c r="CA105" s="83" t="s">
        <v>25</v>
      </c>
      <c r="CB105" s="83" t="s">
        <v>25</v>
      </c>
      <c r="CC105" s="83" t="s">
        <v>25</v>
      </c>
      <c r="CD105" s="83" t="s">
        <v>25</v>
      </c>
      <c r="CE105" s="83" t="s">
        <v>25</v>
      </c>
      <c r="CF105" s="83" t="s">
        <v>25</v>
      </c>
      <c r="CG105" s="83" t="s">
        <v>25</v>
      </c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ht="15" customHeight="1" outlineLevel="1" spans="2:105">
      <c r="B106" s="82">
        <v>201803</v>
      </c>
      <c r="C106" s="83">
        <v>2278221.3</v>
      </c>
      <c r="D106" s="83">
        <v>1766410.22</v>
      </c>
      <c r="E106" s="83">
        <v>1104030.4</v>
      </c>
      <c r="F106" s="83">
        <v>767806.94</v>
      </c>
      <c r="G106" s="83">
        <v>804977.29</v>
      </c>
      <c r="H106" s="83">
        <v>351856.06</v>
      </c>
      <c r="I106" s="83">
        <v>636871.29</v>
      </c>
      <c r="J106" s="83">
        <v>42700</v>
      </c>
      <c r="K106" s="83">
        <v>42700</v>
      </c>
      <c r="L106" s="83">
        <v>42700</v>
      </c>
      <c r="M106" s="83">
        <v>0</v>
      </c>
      <c r="N106" s="83">
        <v>0</v>
      </c>
      <c r="O106" s="83">
        <v>0</v>
      </c>
      <c r="P106" s="83">
        <v>0</v>
      </c>
      <c r="Q106" s="83">
        <v>0</v>
      </c>
      <c r="R106" s="83">
        <v>0</v>
      </c>
      <c r="S106" s="83">
        <v>0</v>
      </c>
      <c r="T106" s="83">
        <v>0</v>
      </c>
      <c r="U106" s="83">
        <v>0</v>
      </c>
      <c r="V106" s="83">
        <v>0</v>
      </c>
      <c r="W106" s="83">
        <v>0</v>
      </c>
      <c r="X106" s="83">
        <v>0</v>
      </c>
      <c r="Y106" s="83">
        <v>0</v>
      </c>
      <c r="Z106" s="83">
        <v>0</v>
      </c>
      <c r="AA106" s="83">
        <v>0</v>
      </c>
      <c r="AB106" s="83">
        <v>0</v>
      </c>
      <c r="AC106" s="83">
        <v>0</v>
      </c>
      <c r="AD106" s="83">
        <v>0</v>
      </c>
      <c r="AE106" s="83" t="s">
        <v>25</v>
      </c>
      <c r="AF106" s="83" t="s">
        <v>25</v>
      </c>
      <c r="AG106" s="83" t="s">
        <v>25</v>
      </c>
      <c r="AH106" s="83" t="s">
        <v>25</v>
      </c>
      <c r="AI106" s="83" t="s">
        <v>25</v>
      </c>
      <c r="AJ106" s="83" t="s">
        <v>25</v>
      </c>
      <c r="AK106" s="83" t="s">
        <v>25</v>
      </c>
      <c r="AL106" s="83" t="s">
        <v>25</v>
      </c>
      <c r="AM106" s="83" t="s">
        <v>25</v>
      </c>
      <c r="AN106" s="83" t="s">
        <v>25</v>
      </c>
      <c r="AO106" s="83" t="s">
        <v>25</v>
      </c>
      <c r="AT106" s="82">
        <v>201803</v>
      </c>
      <c r="AU106" s="83">
        <v>2278221.3</v>
      </c>
      <c r="AV106" s="83">
        <v>1766410.22</v>
      </c>
      <c r="AW106" s="83">
        <v>1104030.4</v>
      </c>
      <c r="AX106" s="83">
        <v>767806.94</v>
      </c>
      <c r="AY106" s="83">
        <v>804977.29</v>
      </c>
      <c r="AZ106" s="83">
        <v>351856.06</v>
      </c>
      <c r="BA106" s="83">
        <v>636871.29</v>
      </c>
      <c r="BB106" s="83">
        <v>42700</v>
      </c>
      <c r="BC106" s="83">
        <v>42700</v>
      </c>
      <c r="BD106" s="83">
        <v>42700</v>
      </c>
      <c r="BE106" s="83">
        <v>0</v>
      </c>
      <c r="BF106" s="83">
        <v>0</v>
      </c>
      <c r="BG106" s="83">
        <v>0</v>
      </c>
      <c r="BH106" s="83">
        <v>0</v>
      </c>
      <c r="BI106" s="83">
        <v>0</v>
      </c>
      <c r="BJ106" s="83">
        <v>0</v>
      </c>
      <c r="BK106" s="83">
        <v>0</v>
      </c>
      <c r="BL106" s="83">
        <v>0</v>
      </c>
      <c r="BM106" s="83">
        <v>0</v>
      </c>
      <c r="BN106" s="83">
        <v>0</v>
      </c>
      <c r="BO106" s="83">
        <v>0</v>
      </c>
      <c r="BP106" s="83">
        <v>0</v>
      </c>
      <c r="BQ106" s="83">
        <v>0</v>
      </c>
      <c r="BR106" s="83">
        <v>0</v>
      </c>
      <c r="BS106" s="83">
        <v>0</v>
      </c>
      <c r="BT106" s="83">
        <v>0</v>
      </c>
      <c r="BU106" s="83">
        <v>0</v>
      </c>
      <c r="BV106" s="83">
        <v>0</v>
      </c>
      <c r="BW106" s="83" t="s">
        <v>25</v>
      </c>
      <c r="BX106" s="83" t="s">
        <v>25</v>
      </c>
      <c r="BY106" s="83" t="s">
        <v>25</v>
      </c>
      <c r="BZ106" s="83" t="s">
        <v>25</v>
      </c>
      <c r="CA106" s="83" t="s">
        <v>25</v>
      </c>
      <c r="CB106" s="83" t="s">
        <v>25</v>
      </c>
      <c r="CC106" s="83" t="s">
        <v>25</v>
      </c>
      <c r="CD106" s="83" t="s">
        <v>25</v>
      </c>
      <c r="CE106" s="83" t="s">
        <v>25</v>
      </c>
      <c r="CF106" s="83" t="s">
        <v>25</v>
      </c>
      <c r="CG106" s="83" t="s">
        <v>25</v>
      </c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ht="15" customHeight="1" outlineLevel="1" spans="2:105">
      <c r="B107" s="82">
        <v>201806</v>
      </c>
      <c r="C107" s="83">
        <v>2416517.77</v>
      </c>
      <c r="D107" s="83">
        <v>3129343.05</v>
      </c>
      <c r="E107" s="83">
        <v>2510725.38</v>
      </c>
      <c r="F107" s="83">
        <v>2395368.48</v>
      </c>
      <c r="G107" s="83">
        <v>1065792.55</v>
      </c>
      <c r="H107" s="83">
        <v>454763.67</v>
      </c>
      <c r="I107" s="83">
        <v>249000</v>
      </c>
      <c r="J107" s="83">
        <v>101000</v>
      </c>
      <c r="K107" s="83">
        <v>31000</v>
      </c>
      <c r="L107" s="83">
        <v>20000</v>
      </c>
      <c r="M107" s="83">
        <v>0</v>
      </c>
      <c r="N107" s="83">
        <v>0</v>
      </c>
      <c r="O107" s="83">
        <v>0</v>
      </c>
      <c r="P107" s="83">
        <v>0</v>
      </c>
      <c r="Q107" s="83">
        <v>0</v>
      </c>
      <c r="R107" s="83">
        <v>0</v>
      </c>
      <c r="S107" s="83">
        <v>0</v>
      </c>
      <c r="T107" s="83">
        <v>0</v>
      </c>
      <c r="U107" s="83">
        <v>0</v>
      </c>
      <c r="V107" s="83">
        <v>0</v>
      </c>
      <c r="W107" s="83">
        <v>0</v>
      </c>
      <c r="X107" s="83">
        <v>0</v>
      </c>
      <c r="Y107" s="83">
        <v>0</v>
      </c>
      <c r="Z107" s="83">
        <v>0</v>
      </c>
      <c r="AA107" s="83">
        <v>0</v>
      </c>
      <c r="AB107" s="83">
        <v>0</v>
      </c>
      <c r="AC107" s="83">
        <v>0</v>
      </c>
      <c r="AD107" s="83" t="s">
        <v>25</v>
      </c>
      <c r="AE107" s="83" t="s">
        <v>25</v>
      </c>
      <c r="AF107" s="83" t="s">
        <v>25</v>
      </c>
      <c r="AG107" s="83" t="s">
        <v>25</v>
      </c>
      <c r="AH107" s="83" t="s">
        <v>25</v>
      </c>
      <c r="AI107" s="83" t="s">
        <v>25</v>
      </c>
      <c r="AJ107" s="83" t="s">
        <v>25</v>
      </c>
      <c r="AK107" s="83" t="s">
        <v>25</v>
      </c>
      <c r="AL107" s="83" t="s">
        <v>25</v>
      </c>
      <c r="AM107" s="83" t="s">
        <v>25</v>
      </c>
      <c r="AN107" s="83" t="s">
        <v>25</v>
      </c>
      <c r="AO107" s="83" t="s">
        <v>25</v>
      </c>
      <c r="AT107" s="82">
        <v>201806</v>
      </c>
      <c r="AU107" s="83">
        <v>2416517.77</v>
      </c>
      <c r="AV107" s="83">
        <v>3129343.05</v>
      </c>
      <c r="AW107" s="83">
        <v>2510725.38</v>
      </c>
      <c r="AX107" s="83">
        <v>2395368.48</v>
      </c>
      <c r="AY107" s="83">
        <v>1065792.55</v>
      </c>
      <c r="AZ107" s="83">
        <v>454763.67</v>
      </c>
      <c r="BA107" s="83">
        <v>249000</v>
      </c>
      <c r="BB107" s="83">
        <v>101000</v>
      </c>
      <c r="BC107" s="83">
        <v>31000</v>
      </c>
      <c r="BD107" s="83">
        <v>20000</v>
      </c>
      <c r="BE107" s="83">
        <v>0</v>
      </c>
      <c r="BF107" s="83">
        <v>0</v>
      </c>
      <c r="BG107" s="83">
        <v>0</v>
      </c>
      <c r="BH107" s="83">
        <v>0</v>
      </c>
      <c r="BI107" s="83">
        <v>0</v>
      </c>
      <c r="BJ107" s="83">
        <v>0</v>
      </c>
      <c r="BK107" s="83">
        <v>0</v>
      </c>
      <c r="BL107" s="83">
        <v>0</v>
      </c>
      <c r="BM107" s="83">
        <v>0</v>
      </c>
      <c r="BN107" s="83">
        <v>0</v>
      </c>
      <c r="BO107" s="83">
        <v>0</v>
      </c>
      <c r="BP107" s="83">
        <v>0</v>
      </c>
      <c r="BQ107" s="83">
        <v>0</v>
      </c>
      <c r="BR107" s="83">
        <v>0</v>
      </c>
      <c r="BS107" s="83">
        <v>0</v>
      </c>
      <c r="BT107" s="83">
        <v>0</v>
      </c>
      <c r="BU107" s="83">
        <v>0</v>
      </c>
      <c r="BV107" s="83" t="s">
        <v>25</v>
      </c>
      <c r="BW107" s="83" t="s">
        <v>25</v>
      </c>
      <c r="BX107" s="83" t="s">
        <v>25</v>
      </c>
      <c r="BY107" s="83" t="s">
        <v>25</v>
      </c>
      <c r="BZ107" s="83" t="s">
        <v>25</v>
      </c>
      <c r="CA107" s="83" t="s">
        <v>25</v>
      </c>
      <c r="CB107" s="83" t="s">
        <v>25</v>
      </c>
      <c r="CC107" s="83" t="s">
        <v>25</v>
      </c>
      <c r="CD107" s="83" t="s">
        <v>25</v>
      </c>
      <c r="CE107" s="83" t="s">
        <v>25</v>
      </c>
      <c r="CF107" s="83" t="s">
        <v>25</v>
      </c>
      <c r="CG107" s="83" t="s">
        <v>25</v>
      </c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ht="15" customHeight="1" outlineLevel="1" spans="2:105">
      <c r="B108" s="82">
        <v>201809</v>
      </c>
      <c r="C108" s="83">
        <v>1986325.04</v>
      </c>
      <c r="D108" s="83">
        <v>1389623.62</v>
      </c>
      <c r="E108" s="83">
        <v>1473653.5</v>
      </c>
      <c r="F108" s="83">
        <v>774864.09</v>
      </c>
      <c r="G108" s="83">
        <v>588819.68</v>
      </c>
      <c r="H108" s="83">
        <v>116794.01</v>
      </c>
      <c r="I108" s="83">
        <v>109294.01</v>
      </c>
      <c r="J108" s="83">
        <v>55294.01</v>
      </c>
      <c r="K108" s="83">
        <v>1540</v>
      </c>
      <c r="L108" s="83">
        <v>0</v>
      </c>
      <c r="M108" s="83">
        <v>0</v>
      </c>
      <c r="N108" s="83">
        <v>0</v>
      </c>
      <c r="O108" s="83">
        <v>0</v>
      </c>
      <c r="P108" s="83">
        <v>0</v>
      </c>
      <c r="Q108" s="83">
        <v>0</v>
      </c>
      <c r="R108" s="83">
        <v>0</v>
      </c>
      <c r="S108" s="83">
        <v>0</v>
      </c>
      <c r="T108" s="83">
        <v>0</v>
      </c>
      <c r="U108" s="83">
        <v>0</v>
      </c>
      <c r="V108" s="83">
        <v>0</v>
      </c>
      <c r="W108" s="83">
        <v>0</v>
      </c>
      <c r="X108" s="83">
        <v>0</v>
      </c>
      <c r="Y108" s="83">
        <v>0</v>
      </c>
      <c r="Z108" s="83">
        <v>0</v>
      </c>
      <c r="AA108" s="83">
        <v>0</v>
      </c>
      <c r="AB108" s="83">
        <v>0</v>
      </c>
      <c r="AC108" s="83" t="s">
        <v>25</v>
      </c>
      <c r="AD108" s="83" t="s">
        <v>25</v>
      </c>
      <c r="AE108" s="83" t="s">
        <v>25</v>
      </c>
      <c r="AF108" s="83" t="s">
        <v>25</v>
      </c>
      <c r="AG108" s="83" t="s">
        <v>25</v>
      </c>
      <c r="AH108" s="83" t="s">
        <v>25</v>
      </c>
      <c r="AI108" s="83" t="s">
        <v>25</v>
      </c>
      <c r="AJ108" s="83" t="s">
        <v>25</v>
      </c>
      <c r="AK108" s="83" t="s">
        <v>25</v>
      </c>
      <c r="AL108" s="83" t="s">
        <v>25</v>
      </c>
      <c r="AM108" s="83" t="s">
        <v>25</v>
      </c>
      <c r="AN108" s="83" t="s">
        <v>25</v>
      </c>
      <c r="AO108" s="83" t="s">
        <v>25</v>
      </c>
      <c r="AT108" s="82">
        <v>201809</v>
      </c>
      <c r="AU108" s="83">
        <v>1986325.04</v>
      </c>
      <c r="AV108" s="83">
        <v>1389623.62</v>
      </c>
      <c r="AW108" s="83">
        <v>1473653.5</v>
      </c>
      <c r="AX108" s="83">
        <v>774864.09</v>
      </c>
      <c r="AY108" s="83">
        <v>588819.68</v>
      </c>
      <c r="AZ108" s="83">
        <v>116794.01</v>
      </c>
      <c r="BA108" s="83">
        <v>109294.01</v>
      </c>
      <c r="BB108" s="83">
        <v>55294.01</v>
      </c>
      <c r="BC108" s="83">
        <v>1540</v>
      </c>
      <c r="BD108" s="83">
        <v>0</v>
      </c>
      <c r="BE108" s="83">
        <v>0</v>
      </c>
      <c r="BF108" s="83">
        <v>0</v>
      </c>
      <c r="BG108" s="83">
        <v>0</v>
      </c>
      <c r="BH108" s="83">
        <v>0</v>
      </c>
      <c r="BI108" s="83">
        <v>0</v>
      </c>
      <c r="BJ108" s="83">
        <v>0</v>
      </c>
      <c r="BK108" s="83">
        <v>0</v>
      </c>
      <c r="BL108" s="83">
        <v>0</v>
      </c>
      <c r="BM108" s="83">
        <v>0</v>
      </c>
      <c r="BN108" s="83">
        <v>0</v>
      </c>
      <c r="BO108" s="83">
        <v>0</v>
      </c>
      <c r="BP108" s="83">
        <v>0</v>
      </c>
      <c r="BQ108" s="83">
        <v>0</v>
      </c>
      <c r="BR108" s="83">
        <v>0</v>
      </c>
      <c r="BS108" s="83">
        <v>0</v>
      </c>
      <c r="BT108" s="83">
        <v>0</v>
      </c>
      <c r="BU108" s="83" t="s">
        <v>25</v>
      </c>
      <c r="BV108" s="83" t="s">
        <v>25</v>
      </c>
      <c r="BW108" s="83" t="s">
        <v>25</v>
      </c>
      <c r="BX108" s="83" t="s">
        <v>25</v>
      </c>
      <c r="BY108" s="83" t="s">
        <v>25</v>
      </c>
      <c r="BZ108" s="83" t="s">
        <v>25</v>
      </c>
      <c r="CA108" s="83" t="s">
        <v>25</v>
      </c>
      <c r="CB108" s="83" t="s">
        <v>25</v>
      </c>
      <c r="CC108" s="83" t="s">
        <v>25</v>
      </c>
      <c r="CD108" s="83" t="s">
        <v>25</v>
      </c>
      <c r="CE108" s="83" t="s">
        <v>25</v>
      </c>
      <c r="CF108" s="83" t="s">
        <v>25</v>
      </c>
      <c r="CG108" s="83" t="s">
        <v>25</v>
      </c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ht="15" customHeight="1" outlineLevel="1" spans="2:105">
      <c r="B109" s="82">
        <v>201812</v>
      </c>
      <c r="C109" s="83">
        <v>1289676.54</v>
      </c>
      <c r="D109" s="83">
        <v>1742318.58</v>
      </c>
      <c r="E109" s="83">
        <v>1047953.94</v>
      </c>
      <c r="F109" s="83">
        <v>718445.85</v>
      </c>
      <c r="G109" s="83">
        <v>342675</v>
      </c>
      <c r="H109" s="83">
        <v>92175</v>
      </c>
      <c r="I109" s="83">
        <v>82627.23</v>
      </c>
      <c r="J109" s="83">
        <v>82452.23</v>
      </c>
      <c r="K109" s="83">
        <v>1500</v>
      </c>
      <c r="L109" s="83">
        <v>500</v>
      </c>
      <c r="M109" s="83">
        <v>500</v>
      </c>
      <c r="N109" s="83">
        <v>500</v>
      </c>
      <c r="O109" s="83">
        <v>500</v>
      </c>
      <c r="P109" s="83">
        <v>0</v>
      </c>
      <c r="Q109" s="83">
        <v>0</v>
      </c>
      <c r="R109" s="83">
        <v>0</v>
      </c>
      <c r="S109" s="83">
        <v>0</v>
      </c>
      <c r="T109" s="83">
        <v>0</v>
      </c>
      <c r="U109" s="83">
        <v>0</v>
      </c>
      <c r="V109" s="83">
        <v>0</v>
      </c>
      <c r="W109" s="83">
        <v>0</v>
      </c>
      <c r="X109" s="83">
        <v>0</v>
      </c>
      <c r="Y109" s="83">
        <v>0</v>
      </c>
      <c r="Z109" s="83">
        <v>0</v>
      </c>
      <c r="AA109" s="83">
        <v>0</v>
      </c>
      <c r="AB109" s="83" t="s">
        <v>25</v>
      </c>
      <c r="AC109" s="83" t="s">
        <v>25</v>
      </c>
      <c r="AD109" s="83" t="s">
        <v>25</v>
      </c>
      <c r="AE109" s="83" t="s">
        <v>25</v>
      </c>
      <c r="AF109" s="83" t="s">
        <v>25</v>
      </c>
      <c r="AG109" s="83" t="s">
        <v>25</v>
      </c>
      <c r="AH109" s="83" t="s">
        <v>25</v>
      </c>
      <c r="AI109" s="83" t="s">
        <v>25</v>
      </c>
      <c r="AJ109" s="83" t="s">
        <v>25</v>
      </c>
      <c r="AK109" s="83" t="s">
        <v>25</v>
      </c>
      <c r="AL109" s="83" t="s">
        <v>25</v>
      </c>
      <c r="AM109" s="83" t="s">
        <v>25</v>
      </c>
      <c r="AN109" s="83" t="s">
        <v>25</v>
      </c>
      <c r="AO109" s="83" t="s">
        <v>25</v>
      </c>
      <c r="AT109" s="82">
        <v>201812</v>
      </c>
      <c r="AU109" s="83">
        <v>1289676.54</v>
      </c>
      <c r="AV109" s="83">
        <v>1742318.58</v>
      </c>
      <c r="AW109" s="83">
        <v>1047953.94</v>
      </c>
      <c r="AX109" s="83">
        <v>718445.85</v>
      </c>
      <c r="AY109" s="83">
        <v>342675</v>
      </c>
      <c r="AZ109" s="83">
        <v>92175</v>
      </c>
      <c r="BA109" s="83">
        <v>82627.23</v>
      </c>
      <c r="BB109" s="83">
        <v>82452.23</v>
      </c>
      <c r="BC109" s="83">
        <v>1500</v>
      </c>
      <c r="BD109" s="83">
        <v>500</v>
      </c>
      <c r="BE109" s="83">
        <v>500</v>
      </c>
      <c r="BF109" s="83">
        <v>500</v>
      </c>
      <c r="BG109" s="83">
        <v>500</v>
      </c>
      <c r="BH109" s="83">
        <v>0</v>
      </c>
      <c r="BI109" s="83">
        <v>0</v>
      </c>
      <c r="BJ109" s="83">
        <v>0</v>
      </c>
      <c r="BK109" s="83">
        <v>0</v>
      </c>
      <c r="BL109" s="83">
        <v>0</v>
      </c>
      <c r="BM109" s="83">
        <v>0</v>
      </c>
      <c r="BN109" s="83">
        <v>0</v>
      </c>
      <c r="BO109" s="83">
        <v>0</v>
      </c>
      <c r="BP109" s="83">
        <v>0</v>
      </c>
      <c r="BQ109" s="83">
        <v>0</v>
      </c>
      <c r="BR109" s="83">
        <v>0</v>
      </c>
      <c r="BS109" s="83">
        <v>0</v>
      </c>
      <c r="BT109" s="83" t="s">
        <v>25</v>
      </c>
      <c r="BU109" s="83" t="s">
        <v>25</v>
      </c>
      <c r="BV109" s="83" t="s">
        <v>25</v>
      </c>
      <c r="BW109" s="83" t="s">
        <v>25</v>
      </c>
      <c r="BX109" s="83" t="s">
        <v>25</v>
      </c>
      <c r="BY109" s="83" t="s">
        <v>25</v>
      </c>
      <c r="BZ109" s="83" t="s">
        <v>25</v>
      </c>
      <c r="CA109" s="83" t="s">
        <v>25</v>
      </c>
      <c r="CB109" s="83" t="s">
        <v>25</v>
      </c>
      <c r="CC109" s="83" t="s">
        <v>25</v>
      </c>
      <c r="CD109" s="83" t="s">
        <v>25</v>
      </c>
      <c r="CE109" s="83" t="s">
        <v>25</v>
      </c>
      <c r="CF109" s="83" t="s">
        <v>25</v>
      </c>
      <c r="CG109" s="83" t="s">
        <v>25</v>
      </c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ht="15" customHeight="1" outlineLevel="1" spans="2:105">
      <c r="B110" s="82">
        <v>201903</v>
      </c>
      <c r="C110" s="83">
        <v>2566848.94</v>
      </c>
      <c r="D110" s="83">
        <v>2039072.5</v>
      </c>
      <c r="E110" s="83">
        <v>1447004.95</v>
      </c>
      <c r="F110" s="83">
        <v>705627</v>
      </c>
      <c r="G110" s="83">
        <v>595127</v>
      </c>
      <c r="H110" s="83">
        <v>570927</v>
      </c>
      <c r="I110" s="83">
        <v>436242</v>
      </c>
      <c r="J110" s="83">
        <v>307242</v>
      </c>
      <c r="K110" s="83">
        <v>307242</v>
      </c>
      <c r="L110" s="83">
        <v>306642</v>
      </c>
      <c r="M110" s="83">
        <v>306642</v>
      </c>
      <c r="N110" s="83">
        <v>304642</v>
      </c>
      <c r="O110" s="83">
        <v>304642</v>
      </c>
      <c r="P110" s="83">
        <v>304642</v>
      </c>
      <c r="Q110" s="83">
        <v>304642</v>
      </c>
      <c r="R110" s="83">
        <v>304642</v>
      </c>
      <c r="S110" s="83">
        <v>303642</v>
      </c>
      <c r="T110" s="83">
        <v>303642</v>
      </c>
      <c r="U110" s="83">
        <v>303642</v>
      </c>
      <c r="V110" s="83">
        <v>303642</v>
      </c>
      <c r="W110" s="83">
        <v>303642</v>
      </c>
      <c r="X110" s="83">
        <v>0</v>
      </c>
      <c r="Y110" s="83">
        <v>0</v>
      </c>
      <c r="Z110" s="83">
        <v>0</v>
      </c>
      <c r="AA110" s="83" t="s">
        <v>25</v>
      </c>
      <c r="AB110" s="83" t="s">
        <v>25</v>
      </c>
      <c r="AC110" s="83" t="s">
        <v>25</v>
      </c>
      <c r="AD110" s="83" t="s">
        <v>25</v>
      </c>
      <c r="AE110" s="83" t="s">
        <v>25</v>
      </c>
      <c r="AF110" s="83" t="s">
        <v>25</v>
      </c>
      <c r="AG110" s="83" t="s">
        <v>25</v>
      </c>
      <c r="AH110" s="83" t="s">
        <v>25</v>
      </c>
      <c r="AI110" s="83" t="s">
        <v>25</v>
      </c>
      <c r="AJ110" s="83" t="s">
        <v>25</v>
      </c>
      <c r="AK110" s="83" t="s">
        <v>25</v>
      </c>
      <c r="AL110" s="83" t="s">
        <v>25</v>
      </c>
      <c r="AM110" s="83" t="s">
        <v>25</v>
      </c>
      <c r="AN110" s="83" t="s">
        <v>25</v>
      </c>
      <c r="AO110" s="83" t="s">
        <v>25</v>
      </c>
      <c r="AT110" s="82">
        <v>201903</v>
      </c>
      <c r="AU110" s="83">
        <v>2566848.94</v>
      </c>
      <c r="AV110" s="83">
        <v>2039072.5</v>
      </c>
      <c r="AW110" s="83">
        <v>1447004.95</v>
      </c>
      <c r="AX110" s="83">
        <v>705627</v>
      </c>
      <c r="AY110" s="83">
        <v>595127</v>
      </c>
      <c r="AZ110" s="83">
        <v>570927</v>
      </c>
      <c r="BA110" s="83">
        <v>435428.07</v>
      </c>
      <c r="BB110" s="83">
        <v>306428.07</v>
      </c>
      <c r="BC110" s="83">
        <v>306428.07</v>
      </c>
      <c r="BD110" s="83">
        <v>305828.07</v>
      </c>
      <c r="BE110" s="83">
        <v>305828.07</v>
      </c>
      <c r="BF110" s="83">
        <v>303828.07</v>
      </c>
      <c r="BG110" s="83">
        <v>303828.07</v>
      </c>
      <c r="BH110" s="83">
        <v>303828.07</v>
      </c>
      <c r="BI110" s="83">
        <v>303828.07</v>
      </c>
      <c r="BJ110" s="83">
        <v>303828.07</v>
      </c>
      <c r="BK110" s="83">
        <v>302828.07</v>
      </c>
      <c r="BL110" s="83">
        <v>302828.07</v>
      </c>
      <c r="BM110" s="83">
        <v>302828.07</v>
      </c>
      <c r="BN110" s="83">
        <v>302828.07</v>
      </c>
      <c r="BO110" s="83">
        <v>302828.07</v>
      </c>
      <c r="BP110" s="83">
        <v>-813.93</v>
      </c>
      <c r="BQ110" s="83">
        <v>0</v>
      </c>
      <c r="BR110" s="83">
        <v>0</v>
      </c>
      <c r="BS110" s="83" t="s">
        <v>25</v>
      </c>
      <c r="BT110" s="83" t="s">
        <v>25</v>
      </c>
      <c r="BU110" s="83" t="s">
        <v>25</v>
      </c>
      <c r="BV110" s="83" t="s">
        <v>25</v>
      </c>
      <c r="BW110" s="83" t="s">
        <v>25</v>
      </c>
      <c r="BX110" s="83" t="s">
        <v>25</v>
      </c>
      <c r="BY110" s="83" t="s">
        <v>25</v>
      </c>
      <c r="BZ110" s="83" t="s">
        <v>25</v>
      </c>
      <c r="CA110" s="83" t="s">
        <v>25</v>
      </c>
      <c r="CB110" s="83" t="s">
        <v>25</v>
      </c>
      <c r="CC110" s="83" t="s">
        <v>25</v>
      </c>
      <c r="CD110" s="83" t="s">
        <v>25</v>
      </c>
      <c r="CE110" s="83" t="s">
        <v>25</v>
      </c>
      <c r="CF110" s="83" t="s">
        <v>25</v>
      </c>
      <c r="CG110" s="83" t="s">
        <v>25</v>
      </c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ht="15" customHeight="1" outlineLevel="1" spans="2:105">
      <c r="B111" s="82">
        <v>201906</v>
      </c>
      <c r="C111" s="83">
        <v>1744624.18</v>
      </c>
      <c r="D111" s="83">
        <v>1660923.56</v>
      </c>
      <c r="E111" s="83">
        <v>1134105</v>
      </c>
      <c r="F111" s="83">
        <v>836649.75</v>
      </c>
      <c r="G111" s="83">
        <v>781185</v>
      </c>
      <c r="H111" s="83">
        <v>359630</v>
      </c>
      <c r="I111" s="83">
        <v>307230</v>
      </c>
      <c r="J111" s="83">
        <v>191630</v>
      </c>
      <c r="K111" s="83">
        <v>91000</v>
      </c>
      <c r="L111" s="83">
        <v>40000</v>
      </c>
      <c r="M111" s="83">
        <v>40000</v>
      </c>
      <c r="N111" s="83">
        <v>40000</v>
      </c>
      <c r="O111" s="83">
        <v>40000</v>
      </c>
      <c r="P111" s="83">
        <v>0</v>
      </c>
      <c r="Q111" s="83">
        <v>0</v>
      </c>
      <c r="R111" s="83">
        <v>0</v>
      </c>
      <c r="S111" s="83">
        <v>0</v>
      </c>
      <c r="T111" s="83">
        <v>0</v>
      </c>
      <c r="U111" s="83">
        <v>0</v>
      </c>
      <c r="V111" s="83">
        <v>0</v>
      </c>
      <c r="W111" s="83">
        <v>0</v>
      </c>
      <c r="X111" s="83">
        <v>0</v>
      </c>
      <c r="Y111" s="83">
        <v>0</v>
      </c>
      <c r="Z111" s="83" t="s">
        <v>25</v>
      </c>
      <c r="AA111" s="83" t="s">
        <v>25</v>
      </c>
      <c r="AB111" s="83" t="s">
        <v>25</v>
      </c>
      <c r="AC111" s="83" t="s">
        <v>25</v>
      </c>
      <c r="AD111" s="83" t="s">
        <v>25</v>
      </c>
      <c r="AE111" s="83" t="s">
        <v>25</v>
      </c>
      <c r="AF111" s="83" t="s">
        <v>25</v>
      </c>
      <c r="AG111" s="83" t="s">
        <v>25</v>
      </c>
      <c r="AH111" s="83" t="s">
        <v>25</v>
      </c>
      <c r="AI111" s="83" t="s">
        <v>25</v>
      </c>
      <c r="AJ111" s="83" t="s">
        <v>25</v>
      </c>
      <c r="AK111" s="83" t="s">
        <v>25</v>
      </c>
      <c r="AL111" s="83" t="s">
        <v>25</v>
      </c>
      <c r="AM111" s="83" t="s">
        <v>25</v>
      </c>
      <c r="AN111" s="83" t="s">
        <v>25</v>
      </c>
      <c r="AO111" s="83" t="s">
        <v>25</v>
      </c>
      <c r="AT111" s="82">
        <v>201906</v>
      </c>
      <c r="AU111" s="83">
        <v>1744624.18</v>
      </c>
      <c r="AV111" s="83">
        <v>1660923.56</v>
      </c>
      <c r="AW111" s="83">
        <v>1134105</v>
      </c>
      <c r="AX111" s="83">
        <v>836649.75</v>
      </c>
      <c r="AY111" s="83">
        <v>781185</v>
      </c>
      <c r="AZ111" s="83">
        <v>358816.07</v>
      </c>
      <c r="BA111" s="83">
        <v>306416.07</v>
      </c>
      <c r="BB111" s="83">
        <v>190816.07</v>
      </c>
      <c r="BC111" s="83">
        <v>90186.07</v>
      </c>
      <c r="BD111" s="83">
        <v>39186.07</v>
      </c>
      <c r="BE111" s="83">
        <v>39186.07</v>
      </c>
      <c r="BF111" s="83">
        <v>39186.07</v>
      </c>
      <c r="BG111" s="83">
        <v>39186.07</v>
      </c>
      <c r="BH111" s="83">
        <v>-813.93</v>
      </c>
      <c r="BI111" s="83">
        <v>-813.93</v>
      </c>
      <c r="BJ111" s="83">
        <v>-813.93</v>
      </c>
      <c r="BK111" s="83">
        <v>-813.93</v>
      </c>
      <c r="BL111" s="83">
        <v>-813.93</v>
      </c>
      <c r="BM111" s="83">
        <v>-813.93</v>
      </c>
      <c r="BN111" s="83">
        <v>-813.93</v>
      </c>
      <c r="BO111" s="83">
        <v>-813.93</v>
      </c>
      <c r="BP111" s="83">
        <v>0</v>
      </c>
      <c r="BQ111" s="83">
        <v>0</v>
      </c>
      <c r="BR111" s="83" t="s">
        <v>25</v>
      </c>
      <c r="BS111" s="83" t="s">
        <v>25</v>
      </c>
      <c r="BT111" s="83" t="s">
        <v>25</v>
      </c>
      <c r="BU111" s="83" t="s">
        <v>25</v>
      </c>
      <c r="BV111" s="83" t="s">
        <v>25</v>
      </c>
      <c r="BW111" s="83" t="s">
        <v>25</v>
      </c>
      <c r="BX111" s="83" t="s">
        <v>25</v>
      </c>
      <c r="BY111" s="83" t="s">
        <v>25</v>
      </c>
      <c r="BZ111" s="83" t="s">
        <v>25</v>
      </c>
      <c r="CA111" s="83" t="s">
        <v>25</v>
      </c>
      <c r="CB111" s="83" t="s">
        <v>25</v>
      </c>
      <c r="CC111" s="83" t="s">
        <v>25</v>
      </c>
      <c r="CD111" s="83" t="s">
        <v>25</v>
      </c>
      <c r="CE111" s="83" t="s">
        <v>25</v>
      </c>
      <c r="CF111" s="83" t="s">
        <v>25</v>
      </c>
      <c r="CG111" s="83" t="s">
        <v>25</v>
      </c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ht="15" customHeight="1" outlineLevel="1" spans="2:105">
      <c r="B112" s="82">
        <v>201909</v>
      </c>
      <c r="C112" s="83">
        <v>1914287.4</v>
      </c>
      <c r="D112" s="83">
        <v>1426368.09</v>
      </c>
      <c r="E112" s="83">
        <v>1059206.57</v>
      </c>
      <c r="F112" s="83">
        <v>997450.05</v>
      </c>
      <c r="G112" s="83">
        <v>386839.81</v>
      </c>
      <c r="H112" s="83">
        <v>155327.37</v>
      </c>
      <c r="I112" s="83">
        <v>120027.37</v>
      </c>
      <c r="J112" s="83">
        <v>115600</v>
      </c>
      <c r="K112" s="83">
        <v>105300</v>
      </c>
      <c r="L112" s="83">
        <v>45300</v>
      </c>
      <c r="M112" s="83">
        <v>1200</v>
      </c>
      <c r="N112" s="83">
        <v>1200</v>
      </c>
      <c r="O112" s="83">
        <v>0</v>
      </c>
      <c r="P112" s="83">
        <v>0</v>
      </c>
      <c r="Q112" s="83">
        <v>0</v>
      </c>
      <c r="R112" s="83">
        <v>0</v>
      </c>
      <c r="S112" s="83">
        <v>0</v>
      </c>
      <c r="T112" s="83">
        <v>0</v>
      </c>
      <c r="U112" s="83">
        <v>0</v>
      </c>
      <c r="V112" s="83">
        <v>0</v>
      </c>
      <c r="W112" s="83">
        <v>0</v>
      </c>
      <c r="X112" s="83">
        <v>0</v>
      </c>
      <c r="Y112" s="83" t="s">
        <v>25</v>
      </c>
      <c r="Z112" s="83" t="s">
        <v>25</v>
      </c>
      <c r="AA112" s="83" t="s">
        <v>25</v>
      </c>
      <c r="AB112" s="83" t="s">
        <v>25</v>
      </c>
      <c r="AC112" s="83" t="s">
        <v>25</v>
      </c>
      <c r="AD112" s="83" t="s">
        <v>25</v>
      </c>
      <c r="AE112" s="83" t="s">
        <v>25</v>
      </c>
      <c r="AF112" s="83" t="s">
        <v>25</v>
      </c>
      <c r="AG112" s="83" t="s">
        <v>25</v>
      </c>
      <c r="AH112" s="83" t="s">
        <v>25</v>
      </c>
      <c r="AI112" s="83" t="s">
        <v>25</v>
      </c>
      <c r="AJ112" s="83" t="s">
        <v>25</v>
      </c>
      <c r="AK112" s="83" t="s">
        <v>25</v>
      </c>
      <c r="AL112" s="83" t="s">
        <v>25</v>
      </c>
      <c r="AM112" s="83" t="s">
        <v>25</v>
      </c>
      <c r="AN112" s="83" t="s">
        <v>25</v>
      </c>
      <c r="AO112" s="83" t="s">
        <v>25</v>
      </c>
      <c r="AT112" s="82">
        <v>201909</v>
      </c>
      <c r="AU112" s="83">
        <v>1914287.4</v>
      </c>
      <c r="AV112" s="83">
        <v>1426368.09</v>
      </c>
      <c r="AW112" s="83">
        <v>1059206.57</v>
      </c>
      <c r="AX112" s="83">
        <v>997450.05</v>
      </c>
      <c r="AY112" s="83">
        <v>386025.88</v>
      </c>
      <c r="AZ112" s="83">
        <v>154513.44</v>
      </c>
      <c r="BA112" s="83">
        <v>119213.44</v>
      </c>
      <c r="BB112" s="83">
        <v>114786.07</v>
      </c>
      <c r="BC112" s="83">
        <v>104486.07</v>
      </c>
      <c r="BD112" s="83">
        <v>44486.07</v>
      </c>
      <c r="BE112" s="83">
        <v>386.07</v>
      </c>
      <c r="BF112" s="83">
        <v>386.07</v>
      </c>
      <c r="BG112" s="83">
        <v>-813.93</v>
      </c>
      <c r="BH112" s="83">
        <v>-813.93</v>
      </c>
      <c r="BI112" s="83">
        <v>-813.93</v>
      </c>
      <c r="BJ112" s="83">
        <v>-813.93</v>
      </c>
      <c r="BK112" s="83">
        <v>-813.93</v>
      </c>
      <c r="BL112" s="83">
        <v>-813.93</v>
      </c>
      <c r="BM112" s="83">
        <v>-813.93</v>
      </c>
      <c r="BN112" s="83">
        <v>-813.93</v>
      </c>
      <c r="BO112" s="83">
        <v>0</v>
      </c>
      <c r="BP112" s="83">
        <v>0</v>
      </c>
      <c r="BQ112" s="83" t="s">
        <v>25</v>
      </c>
      <c r="BR112" s="83" t="s">
        <v>25</v>
      </c>
      <c r="BS112" s="83" t="s">
        <v>25</v>
      </c>
      <c r="BT112" s="83" t="s">
        <v>25</v>
      </c>
      <c r="BU112" s="83" t="s">
        <v>25</v>
      </c>
      <c r="BV112" s="83" t="s">
        <v>25</v>
      </c>
      <c r="BW112" s="83" t="s">
        <v>25</v>
      </c>
      <c r="BX112" s="83" t="s">
        <v>25</v>
      </c>
      <c r="BY112" s="83" t="s">
        <v>25</v>
      </c>
      <c r="BZ112" s="83" t="s">
        <v>25</v>
      </c>
      <c r="CA112" s="83" t="s">
        <v>25</v>
      </c>
      <c r="CB112" s="83" t="s">
        <v>25</v>
      </c>
      <c r="CC112" s="83" t="s">
        <v>25</v>
      </c>
      <c r="CD112" s="83" t="s">
        <v>25</v>
      </c>
      <c r="CE112" s="83" t="s">
        <v>25</v>
      </c>
      <c r="CF112" s="83" t="s">
        <v>25</v>
      </c>
      <c r="CG112" s="83" t="s">
        <v>25</v>
      </c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ht="15" customHeight="1" outlineLevel="1" spans="2:105">
      <c r="B113" s="82">
        <v>201912</v>
      </c>
      <c r="C113" s="83">
        <v>2140274.54</v>
      </c>
      <c r="D113" s="83">
        <v>1878344.53</v>
      </c>
      <c r="E113" s="83">
        <v>1277350.63</v>
      </c>
      <c r="F113" s="83">
        <v>621145.65</v>
      </c>
      <c r="G113" s="83">
        <v>400340.15</v>
      </c>
      <c r="H113" s="83">
        <v>338468.48</v>
      </c>
      <c r="I113" s="83">
        <v>306609.52</v>
      </c>
      <c r="J113" s="83">
        <v>152529.81</v>
      </c>
      <c r="K113" s="83">
        <v>150529.81</v>
      </c>
      <c r="L113" s="83">
        <v>50880.33</v>
      </c>
      <c r="M113" s="83">
        <v>18425.91</v>
      </c>
      <c r="N113" s="83">
        <v>18425.91</v>
      </c>
      <c r="O113" s="83">
        <v>18425.91</v>
      </c>
      <c r="P113" s="83">
        <v>4500</v>
      </c>
      <c r="Q113" s="83">
        <v>0</v>
      </c>
      <c r="R113" s="83">
        <v>0</v>
      </c>
      <c r="S113" s="83">
        <v>0</v>
      </c>
      <c r="T113" s="83">
        <v>0</v>
      </c>
      <c r="U113" s="83">
        <v>0</v>
      </c>
      <c r="V113" s="83">
        <v>0</v>
      </c>
      <c r="W113" s="83">
        <v>0</v>
      </c>
      <c r="X113" s="83" t="s">
        <v>25</v>
      </c>
      <c r="Y113" s="83" t="s">
        <v>25</v>
      </c>
      <c r="Z113" s="83" t="s">
        <v>25</v>
      </c>
      <c r="AA113" s="83" t="s">
        <v>25</v>
      </c>
      <c r="AB113" s="83" t="s">
        <v>25</v>
      </c>
      <c r="AC113" s="83" t="s">
        <v>25</v>
      </c>
      <c r="AD113" s="83" t="s">
        <v>25</v>
      </c>
      <c r="AE113" s="83" t="s">
        <v>25</v>
      </c>
      <c r="AF113" s="83" t="s">
        <v>25</v>
      </c>
      <c r="AG113" s="83" t="s">
        <v>25</v>
      </c>
      <c r="AH113" s="83" t="s">
        <v>25</v>
      </c>
      <c r="AI113" s="83" t="s">
        <v>25</v>
      </c>
      <c r="AJ113" s="83" t="s">
        <v>25</v>
      </c>
      <c r="AK113" s="83" t="s">
        <v>25</v>
      </c>
      <c r="AL113" s="83" t="s">
        <v>25</v>
      </c>
      <c r="AM113" s="83" t="s">
        <v>25</v>
      </c>
      <c r="AN113" s="83" t="s">
        <v>25</v>
      </c>
      <c r="AO113" s="83" t="s">
        <v>25</v>
      </c>
      <c r="AT113" s="82">
        <v>201912</v>
      </c>
      <c r="AU113" s="83">
        <v>2140274.54</v>
      </c>
      <c r="AV113" s="83">
        <v>1878344.53</v>
      </c>
      <c r="AW113" s="83">
        <v>1277350.63</v>
      </c>
      <c r="AX113" s="83">
        <v>620331.72</v>
      </c>
      <c r="AY113" s="83">
        <v>399526.22</v>
      </c>
      <c r="AZ113" s="83">
        <v>337654.55</v>
      </c>
      <c r="BA113" s="83">
        <v>305795.59</v>
      </c>
      <c r="BB113" s="83">
        <v>151715.88</v>
      </c>
      <c r="BC113" s="83">
        <v>149715.88</v>
      </c>
      <c r="BD113" s="83">
        <v>50066.4</v>
      </c>
      <c r="BE113" s="83">
        <v>17611.98</v>
      </c>
      <c r="BF113" s="83">
        <v>17611.98</v>
      </c>
      <c r="BG113" s="83">
        <v>17611.98</v>
      </c>
      <c r="BH113" s="83">
        <v>3686.07</v>
      </c>
      <c r="BI113" s="83">
        <v>-813.93</v>
      </c>
      <c r="BJ113" s="83">
        <v>-813.93</v>
      </c>
      <c r="BK113" s="83">
        <v>-813.93</v>
      </c>
      <c r="BL113" s="83">
        <v>-813.93</v>
      </c>
      <c r="BM113" s="83">
        <v>-813.93</v>
      </c>
      <c r="BN113" s="83">
        <v>0</v>
      </c>
      <c r="BO113" s="83">
        <v>0</v>
      </c>
      <c r="BP113" s="83" t="s">
        <v>25</v>
      </c>
      <c r="BQ113" s="83" t="s">
        <v>25</v>
      </c>
      <c r="BR113" s="83" t="s">
        <v>25</v>
      </c>
      <c r="BS113" s="83" t="s">
        <v>25</v>
      </c>
      <c r="BT113" s="83" t="s">
        <v>25</v>
      </c>
      <c r="BU113" s="83" t="s">
        <v>25</v>
      </c>
      <c r="BV113" s="83" t="s">
        <v>25</v>
      </c>
      <c r="BW113" s="83" t="s">
        <v>25</v>
      </c>
      <c r="BX113" s="83" t="s">
        <v>25</v>
      </c>
      <c r="BY113" s="83" t="s">
        <v>25</v>
      </c>
      <c r="BZ113" s="83" t="s">
        <v>25</v>
      </c>
      <c r="CA113" s="83" t="s">
        <v>25</v>
      </c>
      <c r="CB113" s="83" t="s">
        <v>25</v>
      </c>
      <c r="CC113" s="83" t="s">
        <v>25</v>
      </c>
      <c r="CD113" s="83" t="s">
        <v>25</v>
      </c>
      <c r="CE113" s="83" t="s">
        <v>25</v>
      </c>
      <c r="CF113" s="83" t="s">
        <v>25</v>
      </c>
      <c r="CG113" s="83" t="s">
        <v>25</v>
      </c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ht="15" customHeight="1" outlineLevel="1" spans="2:105">
      <c r="B114" s="82">
        <v>202003</v>
      </c>
      <c r="C114" s="83">
        <v>2261178.3</v>
      </c>
      <c r="D114" s="83">
        <v>1568014.42</v>
      </c>
      <c r="E114" s="83">
        <v>889814.35</v>
      </c>
      <c r="F114" s="83">
        <v>345206.91</v>
      </c>
      <c r="G114" s="83">
        <v>225749.91</v>
      </c>
      <c r="H114" s="83">
        <v>111853.43</v>
      </c>
      <c r="I114" s="83">
        <v>40320</v>
      </c>
      <c r="J114" s="83">
        <v>39320</v>
      </c>
      <c r="K114" s="83">
        <v>31320</v>
      </c>
      <c r="L114" s="83">
        <v>27820</v>
      </c>
      <c r="M114" s="83">
        <v>12900</v>
      </c>
      <c r="N114" s="83">
        <v>9900</v>
      </c>
      <c r="O114" s="83">
        <v>0</v>
      </c>
      <c r="P114" s="83">
        <v>0</v>
      </c>
      <c r="Q114" s="83">
        <v>0</v>
      </c>
      <c r="R114" s="83">
        <v>0</v>
      </c>
      <c r="S114" s="83">
        <v>0</v>
      </c>
      <c r="T114" s="83">
        <v>0</v>
      </c>
      <c r="U114" s="83">
        <v>0</v>
      </c>
      <c r="V114" s="83">
        <v>0</v>
      </c>
      <c r="W114" s="83" t="s">
        <v>25</v>
      </c>
      <c r="X114" s="83" t="s">
        <v>25</v>
      </c>
      <c r="Y114" s="83" t="s">
        <v>25</v>
      </c>
      <c r="Z114" s="83" t="s">
        <v>25</v>
      </c>
      <c r="AA114" s="83" t="s">
        <v>25</v>
      </c>
      <c r="AB114" s="83" t="s">
        <v>25</v>
      </c>
      <c r="AC114" s="83" t="s">
        <v>25</v>
      </c>
      <c r="AD114" s="83" t="s">
        <v>25</v>
      </c>
      <c r="AE114" s="83" t="s">
        <v>25</v>
      </c>
      <c r="AF114" s="83" t="s">
        <v>25</v>
      </c>
      <c r="AG114" s="83" t="s">
        <v>25</v>
      </c>
      <c r="AH114" s="83" t="s">
        <v>25</v>
      </c>
      <c r="AI114" s="83" t="s">
        <v>25</v>
      </c>
      <c r="AJ114" s="83" t="s">
        <v>25</v>
      </c>
      <c r="AK114" s="83" t="s">
        <v>25</v>
      </c>
      <c r="AL114" s="83" t="s">
        <v>25</v>
      </c>
      <c r="AM114" s="83" t="s">
        <v>25</v>
      </c>
      <c r="AN114" s="83" t="s">
        <v>25</v>
      </c>
      <c r="AO114" s="83" t="s">
        <v>25</v>
      </c>
      <c r="AT114" s="82">
        <v>202003</v>
      </c>
      <c r="AU114" s="83">
        <v>2223180.38</v>
      </c>
      <c r="AV114" s="83">
        <v>1534669.53</v>
      </c>
      <c r="AW114" s="83">
        <v>868061.16</v>
      </c>
      <c r="AX114" s="83">
        <v>335206.91</v>
      </c>
      <c r="AY114" s="83">
        <v>215749.91</v>
      </c>
      <c r="AZ114" s="83">
        <v>104353.43</v>
      </c>
      <c r="BA114" s="83">
        <v>32820</v>
      </c>
      <c r="BB114" s="83">
        <v>32820</v>
      </c>
      <c r="BC114" s="83">
        <v>28320</v>
      </c>
      <c r="BD114" s="83">
        <v>24820</v>
      </c>
      <c r="BE114" s="83">
        <v>9900</v>
      </c>
      <c r="BF114" s="83">
        <v>8400</v>
      </c>
      <c r="BG114" s="83">
        <v>0</v>
      </c>
      <c r="BH114" s="83">
        <v>0</v>
      </c>
      <c r="BI114" s="83">
        <v>0</v>
      </c>
      <c r="BJ114" s="83">
        <v>0</v>
      </c>
      <c r="BK114" s="83">
        <v>0</v>
      </c>
      <c r="BL114" s="83">
        <v>0</v>
      </c>
      <c r="BM114" s="83">
        <v>0</v>
      </c>
      <c r="BN114" s="83">
        <v>0</v>
      </c>
      <c r="BO114" s="83" t="s">
        <v>25</v>
      </c>
      <c r="BP114" s="83" t="s">
        <v>25</v>
      </c>
      <c r="BQ114" s="83" t="s">
        <v>25</v>
      </c>
      <c r="BR114" s="83" t="s">
        <v>25</v>
      </c>
      <c r="BS114" s="83" t="s">
        <v>25</v>
      </c>
      <c r="BT114" s="83" t="s">
        <v>25</v>
      </c>
      <c r="BU114" s="83" t="s">
        <v>25</v>
      </c>
      <c r="BV114" s="83" t="s">
        <v>25</v>
      </c>
      <c r="BW114" s="83" t="s">
        <v>25</v>
      </c>
      <c r="BX114" s="83" t="s">
        <v>25</v>
      </c>
      <c r="BY114" s="83" t="s">
        <v>25</v>
      </c>
      <c r="BZ114" s="83" t="s">
        <v>25</v>
      </c>
      <c r="CA114" s="83" t="s">
        <v>25</v>
      </c>
      <c r="CB114" s="83" t="s">
        <v>25</v>
      </c>
      <c r="CC114" s="83" t="s">
        <v>25</v>
      </c>
      <c r="CD114" s="83" t="s">
        <v>25</v>
      </c>
      <c r="CE114" s="83" t="s">
        <v>25</v>
      </c>
      <c r="CF114" s="83" t="s">
        <v>25</v>
      </c>
      <c r="CG114" s="83" t="s">
        <v>25</v>
      </c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ht="15" customHeight="1" outlineLevel="1" spans="2:105">
      <c r="B115" s="82">
        <v>202006</v>
      </c>
      <c r="C115" s="83">
        <v>2366669.6</v>
      </c>
      <c r="D115" s="83">
        <v>1309933.94</v>
      </c>
      <c r="E115" s="83">
        <v>964254.09</v>
      </c>
      <c r="F115" s="83">
        <v>635580.61</v>
      </c>
      <c r="G115" s="83">
        <v>667852.41</v>
      </c>
      <c r="H115" s="83">
        <v>467806.03</v>
      </c>
      <c r="I115" s="83">
        <v>388119.16</v>
      </c>
      <c r="J115" s="83">
        <v>367469.16</v>
      </c>
      <c r="K115" s="83">
        <v>352348.54</v>
      </c>
      <c r="L115" s="83">
        <v>321619.39</v>
      </c>
      <c r="M115" s="83">
        <v>315619.39</v>
      </c>
      <c r="N115" s="83">
        <v>159290.7</v>
      </c>
      <c r="O115" s="83">
        <v>43290.7</v>
      </c>
      <c r="P115" s="83">
        <v>43290.7</v>
      </c>
      <c r="Q115" s="83">
        <v>43290.7</v>
      </c>
      <c r="R115" s="83">
        <v>42000</v>
      </c>
      <c r="S115" s="83">
        <v>40000</v>
      </c>
      <c r="T115" s="83">
        <v>37000</v>
      </c>
      <c r="U115" s="83">
        <v>0</v>
      </c>
      <c r="V115" s="83" t="s">
        <v>25</v>
      </c>
      <c r="W115" s="83" t="s">
        <v>25</v>
      </c>
      <c r="X115" s="83" t="s">
        <v>25</v>
      </c>
      <c r="Y115" s="83" t="s">
        <v>25</v>
      </c>
      <c r="Z115" s="83" t="s">
        <v>25</v>
      </c>
      <c r="AA115" s="83" t="s">
        <v>25</v>
      </c>
      <c r="AB115" s="83" t="s">
        <v>25</v>
      </c>
      <c r="AC115" s="83" t="s">
        <v>25</v>
      </c>
      <c r="AD115" s="83" t="s">
        <v>25</v>
      </c>
      <c r="AE115" s="83" t="s">
        <v>25</v>
      </c>
      <c r="AF115" s="83" t="s">
        <v>25</v>
      </c>
      <c r="AG115" s="83" t="s">
        <v>25</v>
      </c>
      <c r="AH115" s="83" t="s">
        <v>25</v>
      </c>
      <c r="AI115" s="83" t="s">
        <v>25</v>
      </c>
      <c r="AJ115" s="83" t="s">
        <v>25</v>
      </c>
      <c r="AK115" s="83" t="s">
        <v>25</v>
      </c>
      <c r="AL115" s="83" t="s">
        <v>25</v>
      </c>
      <c r="AM115" s="83" t="s">
        <v>25</v>
      </c>
      <c r="AN115" s="83" t="s">
        <v>25</v>
      </c>
      <c r="AO115" s="83" t="s">
        <v>25</v>
      </c>
      <c r="AT115" s="82">
        <v>202006</v>
      </c>
      <c r="AU115" s="83">
        <v>2241897.37</v>
      </c>
      <c r="AV115" s="83">
        <v>1189344.16</v>
      </c>
      <c r="AW115" s="83">
        <v>896070.61</v>
      </c>
      <c r="AX115" s="83">
        <v>570645.89</v>
      </c>
      <c r="AY115" s="83">
        <v>622817.47</v>
      </c>
      <c r="AZ115" s="83">
        <v>428446.81</v>
      </c>
      <c r="BA115" s="83">
        <v>353157.17</v>
      </c>
      <c r="BB115" s="83">
        <v>333507.16</v>
      </c>
      <c r="BC115" s="83">
        <v>319386.07</v>
      </c>
      <c r="BD115" s="83">
        <v>301019.39</v>
      </c>
      <c r="BE115" s="83">
        <v>297019.39</v>
      </c>
      <c r="BF115" s="83">
        <v>141290.7</v>
      </c>
      <c r="BG115" s="83">
        <v>25290.7</v>
      </c>
      <c r="BH115" s="83">
        <v>25290.7</v>
      </c>
      <c r="BI115" s="83">
        <v>25290.7</v>
      </c>
      <c r="BJ115" s="83">
        <v>24000</v>
      </c>
      <c r="BK115" s="83">
        <v>22000</v>
      </c>
      <c r="BL115" s="83">
        <v>19000</v>
      </c>
      <c r="BM115" s="83">
        <v>0</v>
      </c>
      <c r="BN115" s="83" t="s">
        <v>25</v>
      </c>
      <c r="BO115" s="83" t="s">
        <v>25</v>
      </c>
      <c r="BP115" s="83" t="s">
        <v>25</v>
      </c>
      <c r="BQ115" s="83" t="s">
        <v>25</v>
      </c>
      <c r="BR115" s="83" t="s">
        <v>25</v>
      </c>
      <c r="BS115" s="83" t="s">
        <v>25</v>
      </c>
      <c r="BT115" s="83" t="s">
        <v>25</v>
      </c>
      <c r="BU115" s="83" t="s">
        <v>25</v>
      </c>
      <c r="BV115" s="83" t="s">
        <v>25</v>
      </c>
      <c r="BW115" s="83" t="s">
        <v>25</v>
      </c>
      <c r="BX115" s="83" t="s">
        <v>25</v>
      </c>
      <c r="BY115" s="83" t="s">
        <v>25</v>
      </c>
      <c r="BZ115" s="83" t="s">
        <v>25</v>
      </c>
      <c r="CA115" s="83" t="s">
        <v>25</v>
      </c>
      <c r="CB115" s="83" t="s">
        <v>25</v>
      </c>
      <c r="CC115" s="83" t="s">
        <v>25</v>
      </c>
      <c r="CD115" s="83" t="s">
        <v>25</v>
      </c>
      <c r="CE115" s="83" t="s">
        <v>25</v>
      </c>
      <c r="CF115" s="83" t="s">
        <v>25</v>
      </c>
      <c r="CG115" s="83" t="s">
        <v>25</v>
      </c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ht="15" customHeight="1" outlineLevel="1" spans="2:105">
      <c r="B116" s="82">
        <v>202009</v>
      </c>
      <c r="C116" s="83">
        <v>3337507.84</v>
      </c>
      <c r="D116" s="83">
        <v>2719072.33</v>
      </c>
      <c r="E116" s="83">
        <v>1503541.63</v>
      </c>
      <c r="F116" s="83">
        <v>927633.57</v>
      </c>
      <c r="G116" s="83">
        <v>795833.57</v>
      </c>
      <c r="H116" s="83">
        <v>739503.07</v>
      </c>
      <c r="I116" s="83">
        <v>619137.99</v>
      </c>
      <c r="J116" s="83">
        <v>528337.99</v>
      </c>
      <c r="K116" s="83">
        <v>406931.02</v>
      </c>
      <c r="L116" s="83">
        <v>320731.02</v>
      </c>
      <c r="M116" s="83">
        <v>62890</v>
      </c>
      <c r="N116" s="83">
        <v>2190</v>
      </c>
      <c r="O116" s="83">
        <v>2000</v>
      </c>
      <c r="P116" s="83">
        <v>2000</v>
      </c>
      <c r="Q116" s="83">
        <v>2000</v>
      </c>
      <c r="R116" s="83">
        <v>0</v>
      </c>
      <c r="S116" s="83">
        <v>0</v>
      </c>
      <c r="T116" s="83">
        <v>0</v>
      </c>
      <c r="U116" s="83" t="s">
        <v>25</v>
      </c>
      <c r="V116" s="83" t="s">
        <v>25</v>
      </c>
      <c r="W116" s="83" t="s">
        <v>25</v>
      </c>
      <c r="X116" s="83" t="s">
        <v>25</v>
      </c>
      <c r="Y116" s="83" t="s">
        <v>25</v>
      </c>
      <c r="Z116" s="83" t="s">
        <v>25</v>
      </c>
      <c r="AA116" s="83" t="s">
        <v>25</v>
      </c>
      <c r="AB116" s="83" t="s">
        <v>25</v>
      </c>
      <c r="AC116" s="83" t="s">
        <v>25</v>
      </c>
      <c r="AD116" s="83" t="s">
        <v>25</v>
      </c>
      <c r="AE116" s="83" t="s">
        <v>25</v>
      </c>
      <c r="AF116" s="83" t="s">
        <v>25</v>
      </c>
      <c r="AG116" s="83" t="s">
        <v>25</v>
      </c>
      <c r="AH116" s="83" t="s">
        <v>25</v>
      </c>
      <c r="AI116" s="83" t="s">
        <v>25</v>
      </c>
      <c r="AJ116" s="83" t="s">
        <v>25</v>
      </c>
      <c r="AK116" s="83" t="s">
        <v>25</v>
      </c>
      <c r="AL116" s="83" t="s">
        <v>25</v>
      </c>
      <c r="AM116" s="83" t="s">
        <v>25</v>
      </c>
      <c r="AN116" s="83" t="s">
        <v>25</v>
      </c>
      <c r="AO116" s="83" t="s">
        <v>25</v>
      </c>
      <c r="AT116" s="82">
        <v>202009</v>
      </c>
      <c r="AU116" s="83">
        <v>2866281.56</v>
      </c>
      <c r="AV116" s="83">
        <v>2348719.58</v>
      </c>
      <c r="AW116" s="83">
        <v>1199091.99</v>
      </c>
      <c r="AX116" s="83">
        <v>772400.04</v>
      </c>
      <c r="AY116" s="83">
        <v>674950.04</v>
      </c>
      <c r="AZ116" s="83">
        <v>622619.54</v>
      </c>
      <c r="BA116" s="83">
        <v>503820.97</v>
      </c>
      <c r="BB116" s="83">
        <v>430820.76</v>
      </c>
      <c r="BC116" s="83">
        <v>347680.59</v>
      </c>
      <c r="BD116" s="83">
        <v>290931.02</v>
      </c>
      <c r="BE116" s="83">
        <v>62540</v>
      </c>
      <c r="BF116" s="83">
        <v>2190</v>
      </c>
      <c r="BG116" s="83">
        <v>2000</v>
      </c>
      <c r="BH116" s="83">
        <v>2000</v>
      </c>
      <c r="BI116" s="83">
        <v>2000</v>
      </c>
      <c r="BJ116" s="83">
        <v>0</v>
      </c>
      <c r="BK116" s="83">
        <v>0</v>
      </c>
      <c r="BL116" s="83">
        <v>0</v>
      </c>
      <c r="BM116" s="83" t="s">
        <v>25</v>
      </c>
      <c r="BN116" s="83" t="s">
        <v>25</v>
      </c>
      <c r="BO116" s="83" t="s">
        <v>25</v>
      </c>
      <c r="BP116" s="83" t="s">
        <v>25</v>
      </c>
      <c r="BQ116" s="83" t="s">
        <v>25</v>
      </c>
      <c r="BR116" s="83" t="s">
        <v>25</v>
      </c>
      <c r="BS116" s="83" t="s">
        <v>25</v>
      </c>
      <c r="BT116" s="83" t="s">
        <v>25</v>
      </c>
      <c r="BU116" s="83" t="s">
        <v>25</v>
      </c>
      <c r="BV116" s="83" t="s">
        <v>25</v>
      </c>
      <c r="BW116" s="83" t="s">
        <v>25</v>
      </c>
      <c r="BX116" s="83" t="s">
        <v>25</v>
      </c>
      <c r="BY116" s="83" t="s">
        <v>25</v>
      </c>
      <c r="BZ116" s="83" t="s">
        <v>25</v>
      </c>
      <c r="CA116" s="83" t="s">
        <v>25</v>
      </c>
      <c r="CB116" s="83" t="s">
        <v>25</v>
      </c>
      <c r="CC116" s="83" t="s">
        <v>25</v>
      </c>
      <c r="CD116" s="83" t="s">
        <v>25</v>
      </c>
      <c r="CE116" s="83" t="s">
        <v>25</v>
      </c>
      <c r="CF116" s="83" t="s">
        <v>25</v>
      </c>
      <c r="CG116" s="83" t="s">
        <v>25</v>
      </c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ht="15" customHeight="1" outlineLevel="1" spans="2:105">
      <c r="B117" s="82">
        <v>202012</v>
      </c>
      <c r="C117" s="83">
        <v>2690934.4</v>
      </c>
      <c r="D117" s="83">
        <v>1680987.09</v>
      </c>
      <c r="E117" s="83">
        <v>1494999.05</v>
      </c>
      <c r="F117" s="83">
        <v>1177129.58</v>
      </c>
      <c r="G117" s="83">
        <v>1182663.59</v>
      </c>
      <c r="H117" s="83">
        <v>1032415.89</v>
      </c>
      <c r="I117" s="83">
        <v>969015.89</v>
      </c>
      <c r="J117" s="83">
        <v>480609.67</v>
      </c>
      <c r="K117" s="83">
        <v>448009.67</v>
      </c>
      <c r="L117" s="83">
        <v>251900</v>
      </c>
      <c r="M117" s="83">
        <v>5900</v>
      </c>
      <c r="N117" s="83">
        <v>12300</v>
      </c>
      <c r="O117" s="83">
        <v>45900</v>
      </c>
      <c r="P117" s="83">
        <v>25300</v>
      </c>
      <c r="Q117" s="83">
        <v>4000</v>
      </c>
      <c r="R117" s="83">
        <v>1000</v>
      </c>
      <c r="S117" s="83">
        <v>0</v>
      </c>
      <c r="T117" s="83" t="s">
        <v>25</v>
      </c>
      <c r="U117" s="83" t="s">
        <v>25</v>
      </c>
      <c r="V117" s="83" t="s">
        <v>25</v>
      </c>
      <c r="W117" s="83" t="s">
        <v>25</v>
      </c>
      <c r="X117" s="83" t="s">
        <v>25</v>
      </c>
      <c r="Y117" s="83" t="s">
        <v>25</v>
      </c>
      <c r="Z117" s="83" t="s">
        <v>25</v>
      </c>
      <c r="AA117" s="83" t="s">
        <v>25</v>
      </c>
      <c r="AB117" s="83" t="s">
        <v>25</v>
      </c>
      <c r="AC117" s="83" t="s">
        <v>25</v>
      </c>
      <c r="AD117" s="83" t="s">
        <v>25</v>
      </c>
      <c r="AE117" s="83" t="s">
        <v>25</v>
      </c>
      <c r="AF117" s="83" t="s">
        <v>25</v>
      </c>
      <c r="AG117" s="83" t="s">
        <v>25</v>
      </c>
      <c r="AH117" s="83" t="s">
        <v>25</v>
      </c>
      <c r="AI117" s="83" t="s">
        <v>25</v>
      </c>
      <c r="AJ117" s="83" t="s">
        <v>25</v>
      </c>
      <c r="AK117" s="83" t="s">
        <v>25</v>
      </c>
      <c r="AL117" s="83" t="s">
        <v>25</v>
      </c>
      <c r="AM117" s="83" t="s">
        <v>25</v>
      </c>
      <c r="AN117" s="83" t="s">
        <v>25</v>
      </c>
      <c r="AO117" s="83" t="s">
        <v>25</v>
      </c>
      <c r="AT117" s="82">
        <v>202012</v>
      </c>
      <c r="AU117" s="83">
        <v>2491925.94</v>
      </c>
      <c r="AV117" s="83">
        <v>1587788.42</v>
      </c>
      <c r="AW117" s="83">
        <v>1418174.91</v>
      </c>
      <c r="AX117" s="83">
        <v>1104405.38</v>
      </c>
      <c r="AY117" s="83">
        <v>1104263.3</v>
      </c>
      <c r="AZ117" s="83">
        <v>957065.55</v>
      </c>
      <c r="BA117" s="83">
        <v>903465.44</v>
      </c>
      <c r="BB117" s="83">
        <v>451859.84</v>
      </c>
      <c r="BC117" s="83">
        <v>426509.84</v>
      </c>
      <c r="BD117" s="83">
        <v>251400</v>
      </c>
      <c r="BE117" s="83">
        <v>5400</v>
      </c>
      <c r="BF117" s="83">
        <v>8600</v>
      </c>
      <c r="BG117" s="83">
        <v>35400</v>
      </c>
      <c r="BH117" s="83">
        <v>14800</v>
      </c>
      <c r="BI117" s="83">
        <v>4000</v>
      </c>
      <c r="BJ117" s="83">
        <v>1000</v>
      </c>
      <c r="BK117" s="83">
        <v>0</v>
      </c>
      <c r="BL117" s="83" t="s">
        <v>25</v>
      </c>
      <c r="BM117" s="83" t="s">
        <v>25</v>
      </c>
      <c r="BN117" s="83" t="s">
        <v>25</v>
      </c>
      <c r="BO117" s="83" t="s">
        <v>25</v>
      </c>
      <c r="BP117" s="83" t="s">
        <v>25</v>
      </c>
      <c r="BQ117" s="83" t="s">
        <v>25</v>
      </c>
      <c r="BR117" s="83" t="s">
        <v>25</v>
      </c>
      <c r="BS117" s="83" t="s">
        <v>25</v>
      </c>
      <c r="BT117" s="83" t="s">
        <v>25</v>
      </c>
      <c r="BU117" s="83" t="s">
        <v>25</v>
      </c>
      <c r="BV117" s="83" t="s">
        <v>25</v>
      </c>
      <c r="BW117" s="83" t="s">
        <v>25</v>
      </c>
      <c r="BX117" s="83" t="s">
        <v>25</v>
      </c>
      <c r="BY117" s="83" t="s">
        <v>25</v>
      </c>
      <c r="BZ117" s="83" t="s">
        <v>25</v>
      </c>
      <c r="CA117" s="83" t="s">
        <v>25</v>
      </c>
      <c r="CB117" s="83" t="s">
        <v>25</v>
      </c>
      <c r="CC117" s="83" t="s">
        <v>25</v>
      </c>
      <c r="CD117" s="83" t="s">
        <v>25</v>
      </c>
      <c r="CE117" s="83" t="s">
        <v>25</v>
      </c>
      <c r="CF117" s="83" t="s">
        <v>25</v>
      </c>
      <c r="CG117" s="83" t="s">
        <v>25</v>
      </c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ht="15" customHeight="1" outlineLevel="1" spans="2:105">
      <c r="B118" s="82">
        <v>202103</v>
      </c>
      <c r="C118" s="83">
        <v>2331130.15</v>
      </c>
      <c r="D118" s="83">
        <v>1412076.98</v>
      </c>
      <c r="E118" s="83">
        <v>1076831.4</v>
      </c>
      <c r="F118" s="83">
        <v>805720.2</v>
      </c>
      <c r="G118" s="83">
        <v>738467.97</v>
      </c>
      <c r="H118" s="83">
        <v>796337.97</v>
      </c>
      <c r="I118" s="83">
        <v>450304.97</v>
      </c>
      <c r="J118" s="83">
        <v>1003050</v>
      </c>
      <c r="K118" s="83">
        <v>194400</v>
      </c>
      <c r="L118" s="83">
        <v>164400</v>
      </c>
      <c r="M118" s="83">
        <v>149400</v>
      </c>
      <c r="N118" s="83">
        <v>105000</v>
      </c>
      <c r="O118" s="83">
        <v>105000</v>
      </c>
      <c r="P118" s="83">
        <v>80000</v>
      </c>
      <c r="Q118" s="83">
        <v>80000</v>
      </c>
      <c r="R118" s="83">
        <v>0</v>
      </c>
      <c r="S118" s="83" t="s">
        <v>25</v>
      </c>
      <c r="T118" s="83" t="s">
        <v>25</v>
      </c>
      <c r="U118" s="83" t="s">
        <v>25</v>
      </c>
      <c r="V118" s="83" t="s">
        <v>25</v>
      </c>
      <c r="W118" s="83" t="s">
        <v>25</v>
      </c>
      <c r="X118" s="83" t="s">
        <v>25</v>
      </c>
      <c r="Y118" s="83" t="s">
        <v>25</v>
      </c>
      <c r="Z118" s="83" t="s">
        <v>25</v>
      </c>
      <c r="AA118" s="83" t="s">
        <v>25</v>
      </c>
      <c r="AB118" s="83" t="s">
        <v>25</v>
      </c>
      <c r="AC118" s="83" t="s">
        <v>25</v>
      </c>
      <c r="AD118" s="83" t="s">
        <v>25</v>
      </c>
      <c r="AE118" s="83" t="s">
        <v>25</v>
      </c>
      <c r="AF118" s="83" t="s">
        <v>25</v>
      </c>
      <c r="AG118" s="83" t="s">
        <v>25</v>
      </c>
      <c r="AH118" s="83" t="s">
        <v>25</v>
      </c>
      <c r="AI118" s="83" t="s">
        <v>25</v>
      </c>
      <c r="AJ118" s="83" t="s">
        <v>25</v>
      </c>
      <c r="AK118" s="83" t="s">
        <v>25</v>
      </c>
      <c r="AL118" s="83" t="s">
        <v>25</v>
      </c>
      <c r="AM118" s="83" t="s">
        <v>25</v>
      </c>
      <c r="AN118" s="83" t="s">
        <v>25</v>
      </c>
      <c r="AO118" s="83" t="s">
        <v>25</v>
      </c>
      <c r="AT118" s="82">
        <v>202103</v>
      </c>
      <c r="AU118" s="83">
        <v>1810967.89</v>
      </c>
      <c r="AV118" s="83">
        <v>1257741.75</v>
      </c>
      <c r="AW118" s="83">
        <v>957714.76</v>
      </c>
      <c r="AX118" s="83">
        <v>701103.56</v>
      </c>
      <c r="AY118" s="83">
        <v>637801.39</v>
      </c>
      <c r="AZ118" s="83">
        <v>653921.39</v>
      </c>
      <c r="BA118" s="83">
        <v>375854.01</v>
      </c>
      <c r="BB118" s="83">
        <v>833649.95</v>
      </c>
      <c r="BC118" s="83">
        <v>167199.44</v>
      </c>
      <c r="BD118" s="83">
        <v>137199.44</v>
      </c>
      <c r="BE118" s="83">
        <v>122199.44</v>
      </c>
      <c r="BF118" s="83">
        <v>105000</v>
      </c>
      <c r="BG118" s="83">
        <v>105000</v>
      </c>
      <c r="BH118" s="83">
        <v>80000</v>
      </c>
      <c r="BI118" s="83">
        <v>80000</v>
      </c>
      <c r="BJ118" s="83">
        <v>0</v>
      </c>
      <c r="BK118" s="83" t="s">
        <v>25</v>
      </c>
      <c r="BL118" s="83" t="s">
        <v>25</v>
      </c>
      <c r="BM118" s="83" t="s">
        <v>25</v>
      </c>
      <c r="BN118" s="83" t="s">
        <v>25</v>
      </c>
      <c r="BO118" s="83" t="s">
        <v>25</v>
      </c>
      <c r="BP118" s="83" t="s">
        <v>25</v>
      </c>
      <c r="BQ118" s="83" t="s">
        <v>25</v>
      </c>
      <c r="BR118" s="83" t="s">
        <v>25</v>
      </c>
      <c r="BS118" s="83" t="s">
        <v>25</v>
      </c>
      <c r="BT118" s="83" t="s">
        <v>25</v>
      </c>
      <c r="BU118" s="83" t="s">
        <v>25</v>
      </c>
      <c r="BV118" s="83" t="s">
        <v>25</v>
      </c>
      <c r="BW118" s="83" t="s">
        <v>25</v>
      </c>
      <c r="BX118" s="83" t="s">
        <v>25</v>
      </c>
      <c r="BY118" s="83" t="s">
        <v>25</v>
      </c>
      <c r="BZ118" s="83" t="s">
        <v>25</v>
      </c>
      <c r="CA118" s="83" t="s">
        <v>25</v>
      </c>
      <c r="CB118" s="83" t="s">
        <v>25</v>
      </c>
      <c r="CC118" s="83" t="s">
        <v>25</v>
      </c>
      <c r="CD118" s="83" t="s">
        <v>25</v>
      </c>
      <c r="CE118" s="83" t="s">
        <v>25</v>
      </c>
      <c r="CF118" s="83" t="s">
        <v>25</v>
      </c>
      <c r="CG118" s="83" t="s">
        <v>25</v>
      </c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ht="15" customHeight="1" outlineLevel="1" spans="2:105">
      <c r="B119" s="82">
        <v>202106</v>
      </c>
      <c r="C119" s="83">
        <v>3366762.88</v>
      </c>
      <c r="D119" s="83">
        <v>2337023.42</v>
      </c>
      <c r="E119" s="83">
        <v>1934242.63</v>
      </c>
      <c r="F119" s="83">
        <v>949726.07</v>
      </c>
      <c r="G119" s="83">
        <v>847018.95</v>
      </c>
      <c r="H119" s="83">
        <v>610385.23</v>
      </c>
      <c r="I119" s="83">
        <v>1337680</v>
      </c>
      <c r="J119" s="83">
        <v>148580</v>
      </c>
      <c r="K119" s="83">
        <v>55500</v>
      </c>
      <c r="L119" s="83">
        <v>30000</v>
      </c>
      <c r="M119" s="83">
        <v>40000</v>
      </c>
      <c r="N119" s="83">
        <v>40000</v>
      </c>
      <c r="O119" s="83">
        <v>13000</v>
      </c>
      <c r="P119" s="83">
        <v>14800</v>
      </c>
      <c r="Q119" s="83">
        <v>0</v>
      </c>
      <c r="R119" s="83" t="s">
        <v>25</v>
      </c>
      <c r="S119" s="83" t="s">
        <v>25</v>
      </c>
      <c r="T119" s="83" t="s">
        <v>25</v>
      </c>
      <c r="U119" s="83" t="s">
        <v>25</v>
      </c>
      <c r="V119" s="83" t="s">
        <v>25</v>
      </c>
      <c r="W119" s="83" t="s">
        <v>25</v>
      </c>
      <c r="X119" s="83" t="s">
        <v>25</v>
      </c>
      <c r="Y119" s="83" t="s">
        <v>25</v>
      </c>
      <c r="Z119" s="83" t="s">
        <v>25</v>
      </c>
      <c r="AA119" s="83" t="s">
        <v>25</v>
      </c>
      <c r="AB119" s="83" t="s">
        <v>25</v>
      </c>
      <c r="AC119" s="83" t="s">
        <v>25</v>
      </c>
      <c r="AD119" s="83" t="s">
        <v>25</v>
      </c>
      <c r="AE119" s="83" t="s">
        <v>25</v>
      </c>
      <c r="AF119" s="83" t="s">
        <v>25</v>
      </c>
      <c r="AG119" s="83" t="s">
        <v>25</v>
      </c>
      <c r="AH119" s="83" t="s">
        <v>25</v>
      </c>
      <c r="AI119" s="83" t="s">
        <v>25</v>
      </c>
      <c r="AJ119" s="83" t="s">
        <v>25</v>
      </c>
      <c r="AK119" s="83" t="s">
        <v>25</v>
      </c>
      <c r="AL119" s="83" t="s">
        <v>25</v>
      </c>
      <c r="AM119" s="83" t="s">
        <v>25</v>
      </c>
      <c r="AN119" s="83" t="s">
        <v>25</v>
      </c>
      <c r="AO119" s="83" t="s">
        <v>25</v>
      </c>
      <c r="AT119" s="82">
        <v>202106</v>
      </c>
      <c r="AU119" s="83">
        <v>2455502.75</v>
      </c>
      <c r="AV119" s="83">
        <v>1704856.4</v>
      </c>
      <c r="AW119" s="83">
        <v>1327850.48</v>
      </c>
      <c r="AX119" s="83">
        <v>744933.59</v>
      </c>
      <c r="AY119" s="83">
        <v>673646.04</v>
      </c>
      <c r="AZ119" s="83">
        <v>501584.71</v>
      </c>
      <c r="BA119" s="83">
        <v>1044039.44</v>
      </c>
      <c r="BB119" s="83">
        <v>107039.98</v>
      </c>
      <c r="BC119" s="83">
        <v>55500</v>
      </c>
      <c r="BD119" s="83">
        <v>30000</v>
      </c>
      <c r="BE119" s="83">
        <v>40000</v>
      </c>
      <c r="BF119" s="83">
        <v>40000</v>
      </c>
      <c r="BG119" s="83">
        <v>13000</v>
      </c>
      <c r="BH119" s="83">
        <v>14800</v>
      </c>
      <c r="BI119" s="83">
        <v>0</v>
      </c>
      <c r="BJ119" s="83" t="s">
        <v>25</v>
      </c>
      <c r="BK119" s="83" t="s">
        <v>25</v>
      </c>
      <c r="BL119" s="83" t="s">
        <v>25</v>
      </c>
      <c r="BM119" s="83" t="s">
        <v>25</v>
      </c>
      <c r="BN119" s="83" t="s">
        <v>25</v>
      </c>
      <c r="BO119" s="83" t="s">
        <v>25</v>
      </c>
      <c r="BP119" s="83" t="s">
        <v>25</v>
      </c>
      <c r="BQ119" s="83" t="s">
        <v>25</v>
      </c>
      <c r="BR119" s="83" t="s">
        <v>25</v>
      </c>
      <c r="BS119" s="83" t="s">
        <v>25</v>
      </c>
      <c r="BT119" s="83" t="s">
        <v>25</v>
      </c>
      <c r="BU119" s="83" t="s">
        <v>25</v>
      </c>
      <c r="BV119" s="83" t="s">
        <v>25</v>
      </c>
      <c r="BW119" s="83" t="s">
        <v>25</v>
      </c>
      <c r="BX119" s="83" t="s">
        <v>25</v>
      </c>
      <c r="BY119" s="83" t="s">
        <v>25</v>
      </c>
      <c r="BZ119" s="83" t="s">
        <v>25</v>
      </c>
      <c r="CA119" s="83" t="s">
        <v>25</v>
      </c>
      <c r="CB119" s="83" t="s">
        <v>25</v>
      </c>
      <c r="CC119" s="83" t="s">
        <v>25</v>
      </c>
      <c r="CD119" s="83" t="s">
        <v>25</v>
      </c>
      <c r="CE119" s="83" t="s">
        <v>25</v>
      </c>
      <c r="CF119" s="83" t="s">
        <v>25</v>
      </c>
      <c r="CG119" s="83" t="s">
        <v>25</v>
      </c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ht="15" customHeight="1" outlineLevel="1" spans="2:105">
      <c r="B120" s="82">
        <v>202109</v>
      </c>
      <c r="C120" s="83">
        <v>1705854.95</v>
      </c>
      <c r="D120" s="83">
        <v>1878452.47</v>
      </c>
      <c r="E120" s="83">
        <v>1339985.62</v>
      </c>
      <c r="F120" s="83">
        <v>1442579.38</v>
      </c>
      <c r="G120" s="83">
        <v>1038422.04</v>
      </c>
      <c r="H120" s="83">
        <v>2184455.8</v>
      </c>
      <c r="I120" s="83">
        <v>1052000</v>
      </c>
      <c r="J120" s="83">
        <v>767000</v>
      </c>
      <c r="K120" s="83">
        <v>667000</v>
      </c>
      <c r="L120" s="83">
        <v>813000</v>
      </c>
      <c r="M120" s="83">
        <v>652000</v>
      </c>
      <c r="N120" s="83">
        <v>360000</v>
      </c>
      <c r="O120" s="83">
        <v>70000</v>
      </c>
      <c r="P120" s="83">
        <v>0</v>
      </c>
      <c r="Q120" s="83" t="s">
        <v>25</v>
      </c>
      <c r="R120" s="83" t="s">
        <v>25</v>
      </c>
      <c r="S120" s="83" t="s">
        <v>25</v>
      </c>
      <c r="T120" s="83" t="s">
        <v>25</v>
      </c>
      <c r="U120" s="83" t="s">
        <v>25</v>
      </c>
      <c r="V120" s="83" t="s">
        <v>25</v>
      </c>
      <c r="W120" s="83" t="s">
        <v>25</v>
      </c>
      <c r="X120" s="83" t="s">
        <v>25</v>
      </c>
      <c r="Y120" s="83" t="s">
        <v>25</v>
      </c>
      <c r="Z120" s="83" t="s">
        <v>25</v>
      </c>
      <c r="AA120" s="83" t="s">
        <v>25</v>
      </c>
      <c r="AB120" s="83" t="s">
        <v>25</v>
      </c>
      <c r="AC120" s="83" t="s">
        <v>25</v>
      </c>
      <c r="AD120" s="83" t="s">
        <v>25</v>
      </c>
      <c r="AE120" s="83" t="s">
        <v>25</v>
      </c>
      <c r="AF120" s="83" t="s">
        <v>25</v>
      </c>
      <c r="AG120" s="83" t="s">
        <v>25</v>
      </c>
      <c r="AH120" s="83" t="s">
        <v>25</v>
      </c>
      <c r="AI120" s="83" t="s">
        <v>25</v>
      </c>
      <c r="AJ120" s="83" t="s">
        <v>25</v>
      </c>
      <c r="AK120" s="83" t="s">
        <v>25</v>
      </c>
      <c r="AL120" s="83" t="s">
        <v>25</v>
      </c>
      <c r="AM120" s="83" t="s">
        <v>25</v>
      </c>
      <c r="AN120" s="83" t="s">
        <v>25</v>
      </c>
      <c r="AO120" s="83" t="s">
        <v>25</v>
      </c>
      <c r="AT120" s="82">
        <v>202109</v>
      </c>
      <c r="AU120" s="83">
        <v>1375893.38</v>
      </c>
      <c r="AV120" s="83">
        <v>1607914.86</v>
      </c>
      <c r="AW120" s="83">
        <v>1140550.52</v>
      </c>
      <c r="AX120" s="83">
        <v>1215723.2</v>
      </c>
      <c r="AY120" s="83">
        <v>893068.94</v>
      </c>
      <c r="AZ120" s="83">
        <v>1684955.7</v>
      </c>
      <c r="BA120" s="83">
        <v>861999.92</v>
      </c>
      <c r="BB120" s="83">
        <v>587000</v>
      </c>
      <c r="BC120" s="83">
        <v>487000</v>
      </c>
      <c r="BD120" s="83">
        <v>600000</v>
      </c>
      <c r="BE120" s="83">
        <v>516000</v>
      </c>
      <c r="BF120" s="83">
        <v>315000</v>
      </c>
      <c r="BG120" s="83">
        <v>70000</v>
      </c>
      <c r="BH120" s="83">
        <v>0</v>
      </c>
      <c r="BI120" s="83" t="s">
        <v>25</v>
      </c>
      <c r="BJ120" s="83" t="s">
        <v>25</v>
      </c>
      <c r="BK120" s="83" t="s">
        <v>25</v>
      </c>
      <c r="BL120" s="83" t="s">
        <v>25</v>
      </c>
      <c r="BM120" s="83" t="s">
        <v>25</v>
      </c>
      <c r="BN120" s="83" t="s">
        <v>25</v>
      </c>
      <c r="BO120" s="83" t="s">
        <v>25</v>
      </c>
      <c r="BP120" s="83" t="s">
        <v>25</v>
      </c>
      <c r="BQ120" s="83" t="s">
        <v>25</v>
      </c>
      <c r="BR120" s="83" t="s">
        <v>25</v>
      </c>
      <c r="BS120" s="83" t="s">
        <v>25</v>
      </c>
      <c r="BT120" s="83" t="s">
        <v>25</v>
      </c>
      <c r="BU120" s="83" t="s">
        <v>25</v>
      </c>
      <c r="BV120" s="83" t="s">
        <v>25</v>
      </c>
      <c r="BW120" s="83" t="s">
        <v>25</v>
      </c>
      <c r="BX120" s="83" t="s">
        <v>25</v>
      </c>
      <c r="BY120" s="83" t="s">
        <v>25</v>
      </c>
      <c r="BZ120" s="83" t="s">
        <v>25</v>
      </c>
      <c r="CA120" s="83" t="s">
        <v>25</v>
      </c>
      <c r="CB120" s="83" t="s">
        <v>25</v>
      </c>
      <c r="CC120" s="83" t="s">
        <v>25</v>
      </c>
      <c r="CD120" s="83" t="s">
        <v>25</v>
      </c>
      <c r="CE120" s="83" t="s">
        <v>25</v>
      </c>
      <c r="CF120" s="83" t="s">
        <v>25</v>
      </c>
      <c r="CG120" s="83" t="s">
        <v>25</v>
      </c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ht="15" customHeight="1" outlineLevel="1" spans="2:105">
      <c r="B121" s="82">
        <v>202112</v>
      </c>
      <c r="C121" s="83">
        <v>2045625.85</v>
      </c>
      <c r="D121" s="83">
        <v>1558728.26</v>
      </c>
      <c r="E121" s="83">
        <v>1513176.71</v>
      </c>
      <c r="F121" s="83">
        <v>1072826.04</v>
      </c>
      <c r="G121" s="83">
        <v>3353653.3</v>
      </c>
      <c r="H121" s="83">
        <v>768700</v>
      </c>
      <c r="I121" s="83">
        <v>498700</v>
      </c>
      <c r="J121" s="83">
        <v>163000</v>
      </c>
      <c r="K121" s="83">
        <v>487761.1</v>
      </c>
      <c r="L121" s="83">
        <v>369500</v>
      </c>
      <c r="M121" s="83">
        <v>139000</v>
      </c>
      <c r="N121" s="83">
        <v>46000</v>
      </c>
      <c r="O121" s="83">
        <v>0</v>
      </c>
      <c r="P121" s="83" t="s">
        <v>25</v>
      </c>
      <c r="Q121" s="83" t="s">
        <v>25</v>
      </c>
      <c r="R121" s="83" t="s">
        <v>25</v>
      </c>
      <c r="S121" s="83" t="s">
        <v>25</v>
      </c>
      <c r="T121" s="83" t="s">
        <v>25</v>
      </c>
      <c r="U121" s="83" t="s">
        <v>25</v>
      </c>
      <c r="V121" s="83" t="s">
        <v>25</v>
      </c>
      <c r="W121" s="83" t="s">
        <v>25</v>
      </c>
      <c r="X121" s="83" t="s">
        <v>25</v>
      </c>
      <c r="Y121" s="83" t="s">
        <v>25</v>
      </c>
      <c r="Z121" s="83" t="s">
        <v>25</v>
      </c>
      <c r="AA121" s="83" t="s">
        <v>25</v>
      </c>
      <c r="AB121" s="83" t="s">
        <v>25</v>
      </c>
      <c r="AC121" s="83" t="s">
        <v>25</v>
      </c>
      <c r="AD121" s="83" t="s">
        <v>25</v>
      </c>
      <c r="AE121" s="83" t="s">
        <v>25</v>
      </c>
      <c r="AF121" s="83" t="s">
        <v>25</v>
      </c>
      <c r="AG121" s="83" t="s">
        <v>25</v>
      </c>
      <c r="AH121" s="83" t="s">
        <v>25</v>
      </c>
      <c r="AI121" s="83" t="s">
        <v>25</v>
      </c>
      <c r="AJ121" s="83" t="s">
        <v>25</v>
      </c>
      <c r="AK121" s="83" t="s">
        <v>25</v>
      </c>
      <c r="AL121" s="83" t="s">
        <v>25</v>
      </c>
      <c r="AM121" s="83" t="s">
        <v>25</v>
      </c>
      <c r="AN121" s="83" t="s">
        <v>25</v>
      </c>
      <c r="AO121" s="83" t="s">
        <v>25</v>
      </c>
      <c r="AT121" s="82">
        <v>202112</v>
      </c>
      <c r="AU121" s="83">
        <v>1733115.96</v>
      </c>
      <c r="AV121" s="83">
        <v>1346498.6</v>
      </c>
      <c r="AW121" s="83">
        <v>1167526.14</v>
      </c>
      <c r="AX121" s="83">
        <v>798677.2</v>
      </c>
      <c r="AY121" s="83">
        <v>2875353.12</v>
      </c>
      <c r="AZ121" s="83">
        <v>559100</v>
      </c>
      <c r="BA121" s="83">
        <v>317100</v>
      </c>
      <c r="BB121" s="83">
        <v>137000</v>
      </c>
      <c r="BC121" s="83">
        <v>414761.1</v>
      </c>
      <c r="BD121" s="83">
        <v>327500</v>
      </c>
      <c r="BE121" s="83">
        <v>100000</v>
      </c>
      <c r="BF121" s="83">
        <v>46000</v>
      </c>
      <c r="BG121" s="83">
        <v>0</v>
      </c>
      <c r="BH121" s="83" t="s">
        <v>25</v>
      </c>
      <c r="BI121" s="83" t="s">
        <v>25</v>
      </c>
      <c r="BJ121" s="83" t="s">
        <v>25</v>
      </c>
      <c r="BK121" s="83" t="s">
        <v>25</v>
      </c>
      <c r="BL121" s="83" t="s">
        <v>25</v>
      </c>
      <c r="BM121" s="83" t="s">
        <v>25</v>
      </c>
      <c r="BN121" s="83" t="s">
        <v>25</v>
      </c>
      <c r="BO121" s="83" t="s">
        <v>25</v>
      </c>
      <c r="BP121" s="83" t="s">
        <v>25</v>
      </c>
      <c r="BQ121" s="83" t="s">
        <v>25</v>
      </c>
      <c r="BR121" s="83" t="s">
        <v>25</v>
      </c>
      <c r="BS121" s="83" t="s">
        <v>25</v>
      </c>
      <c r="BT121" s="83" t="s">
        <v>25</v>
      </c>
      <c r="BU121" s="83" t="s">
        <v>25</v>
      </c>
      <c r="BV121" s="83" t="s">
        <v>25</v>
      </c>
      <c r="BW121" s="83" t="s">
        <v>25</v>
      </c>
      <c r="BX121" s="83" t="s">
        <v>25</v>
      </c>
      <c r="BY121" s="83" t="s">
        <v>25</v>
      </c>
      <c r="BZ121" s="83" t="s">
        <v>25</v>
      </c>
      <c r="CA121" s="83" t="s">
        <v>25</v>
      </c>
      <c r="CB121" s="83" t="s">
        <v>25</v>
      </c>
      <c r="CC121" s="83" t="s">
        <v>25</v>
      </c>
      <c r="CD121" s="83" t="s">
        <v>25</v>
      </c>
      <c r="CE121" s="83" t="s">
        <v>25</v>
      </c>
      <c r="CF121" s="83" t="s">
        <v>25</v>
      </c>
      <c r="CG121" s="83" t="s">
        <v>25</v>
      </c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ht="15" customHeight="1" outlineLevel="1" spans="2:105">
      <c r="B122" s="82">
        <v>202203</v>
      </c>
      <c r="C122" s="83">
        <v>2065719.08</v>
      </c>
      <c r="D122" s="83">
        <v>1865766.96</v>
      </c>
      <c r="E122" s="83">
        <v>1460520.52</v>
      </c>
      <c r="F122" s="83">
        <v>3149742.06</v>
      </c>
      <c r="G122" s="83">
        <v>610400</v>
      </c>
      <c r="H122" s="83">
        <v>330000</v>
      </c>
      <c r="I122" s="83">
        <v>214400</v>
      </c>
      <c r="J122" s="83">
        <v>548900</v>
      </c>
      <c r="K122" s="83">
        <v>409500</v>
      </c>
      <c r="L122" s="83">
        <v>338700</v>
      </c>
      <c r="M122" s="83">
        <v>121700</v>
      </c>
      <c r="N122" s="83">
        <v>11500</v>
      </c>
      <c r="O122" s="83" t="s">
        <v>25</v>
      </c>
      <c r="P122" s="83" t="s">
        <v>25</v>
      </c>
      <c r="Q122" s="83" t="s">
        <v>25</v>
      </c>
      <c r="R122" s="83" t="s">
        <v>25</v>
      </c>
      <c r="S122" s="83" t="s">
        <v>25</v>
      </c>
      <c r="T122" s="83" t="s">
        <v>25</v>
      </c>
      <c r="U122" s="83" t="s">
        <v>25</v>
      </c>
      <c r="V122" s="83" t="s">
        <v>25</v>
      </c>
      <c r="W122" s="83" t="s">
        <v>25</v>
      </c>
      <c r="X122" s="83" t="s">
        <v>25</v>
      </c>
      <c r="Y122" s="83" t="s">
        <v>25</v>
      </c>
      <c r="Z122" s="83" t="s">
        <v>25</v>
      </c>
      <c r="AA122" s="83" t="s">
        <v>25</v>
      </c>
      <c r="AB122" s="83" t="s">
        <v>25</v>
      </c>
      <c r="AC122" s="83" t="s">
        <v>25</v>
      </c>
      <c r="AD122" s="83" t="s">
        <v>25</v>
      </c>
      <c r="AE122" s="83" t="s">
        <v>25</v>
      </c>
      <c r="AF122" s="83" t="s">
        <v>25</v>
      </c>
      <c r="AG122" s="83" t="s">
        <v>25</v>
      </c>
      <c r="AH122" s="83" t="s">
        <v>25</v>
      </c>
      <c r="AI122" s="83" t="s">
        <v>25</v>
      </c>
      <c r="AJ122" s="83" t="s">
        <v>25</v>
      </c>
      <c r="AK122" s="83" t="s">
        <v>25</v>
      </c>
      <c r="AL122" s="83" t="s">
        <v>25</v>
      </c>
      <c r="AM122" s="83" t="s">
        <v>25</v>
      </c>
      <c r="AN122" s="83" t="s">
        <v>25</v>
      </c>
      <c r="AO122" s="83" t="s">
        <v>25</v>
      </c>
      <c r="AT122" s="82">
        <v>202203</v>
      </c>
      <c r="AU122" s="83">
        <v>1755203.22</v>
      </c>
      <c r="AV122" s="83">
        <v>1554834.57</v>
      </c>
      <c r="AW122" s="83">
        <v>1273183.11</v>
      </c>
      <c r="AX122" s="83">
        <v>2727392.16</v>
      </c>
      <c r="AY122" s="83">
        <v>538400</v>
      </c>
      <c r="AZ122" s="83">
        <v>293500</v>
      </c>
      <c r="BA122" s="83">
        <v>204400</v>
      </c>
      <c r="BB122" s="83">
        <v>467900</v>
      </c>
      <c r="BC122" s="83">
        <v>328500</v>
      </c>
      <c r="BD122" s="83">
        <v>257700</v>
      </c>
      <c r="BE122" s="83">
        <v>121700</v>
      </c>
      <c r="BF122" s="83">
        <v>11500</v>
      </c>
      <c r="BG122" s="83" t="s">
        <v>25</v>
      </c>
      <c r="BH122" s="83" t="s">
        <v>25</v>
      </c>
      <c r="BI122" s="83" t="s">
        <v>25</v>
      </c>
      <c r="BJ122" s="83" t="s">
        <v>25</v>
      </c>
      <c r="BK122" s="83" t="s">
        <v>25</v>
      </c>
      <c r="BL122" s="83" t="s">
        <v>25</v>
      </c>
      <c r="BM122" s="83" t="s">
        <v>25</v>
      </c>
      <c r="BN122" s="83" t="s">
        <v>25</v>
      </c>
      <c r="BO122" s="83" t="s">
        <v>25</v>
      </c>
      <c r="BP122" s="83" t="s">
        <v>25</v>
      </c>
      <c r="BQ122" s="83" t="s">
        <v>25</v>
      </c>
      <c r="BR122" s="83" t="s">
        <v>25</v>
      </c>
      <c r="BS122" s="83" t="s">
        <v>25</v>
      </c>
      <c r="BT122" s="83" t="s">
        <v>25</v>
      </c>
      <c r="BU122" s="83" t="s">
        <v>25</v>
      </c>
      <c r="BV122" s="83" t="s">
        <v>25</v>
      </c>
      <c r="BW122" s="83" t="s">
        <v>25</v>
      </c>
      <c r="BX122" s="83" t="s">
        <v>25</v>
      </c>
      <c r="BY122" s="83" t="s">
        <v>25</v>
      </c>
      <c r="BZ122" s="83" t="s">
        <v>25</v>
      </c>
      <c r="CA122" s="83" t="s">
        <v>25</v>
      </c>
      <c r="CB122" s="83" t="s">
        <v>25</v>
      </c>
      <c r="CC122" s="83" t="s">
        <v>25</v>
      </c>
      <c r="CD122" s="83" t="s">
        <v>25</v>
      </c>
      <c r="CE122" s="83" t="s">
        <v>25</v>
      </c>
      <c r="CF122" s="83" t="s">
        <v>25</v>
      </c>
      <c r="CG122" s="83" t="s">
        <v>25</v>
      </c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ht="15" customHeight="1" outlineLevel="1" spans="2:105">
      <c r="B123" s="82">
        <v>202206</v>
      </c>
      <c r="C123" s="83">
        <v>2539092.66</v>
      </c>
      <c r="D123" s="83">
        <v>2008812.36</v>
      </c>
      <c r="E123" s="83">
        <v>6446797.06</v>
      </c>
      <c r="F123" s="83">
        <v>3761122.06</v>
      </c>
      <c r="G123" s="83">
        <v>2619579.63</v>
      </c>
      <c r="H123" s="83">
        <v>2293000</v>
      </c>
      <c r="I123" s="83">
        <v>2816300</v>
      </c>
      <c r="J123" s="83">
        <v>2442600</v>
      </c>
      <c r="K123" s="83">
        <v>1856500</v>
      </c>
      <c r="L123" s="83">
        <v>1505000</v>
      </c>
      <c r="M123" s="83">
        <v>0</v>
      </c>
      <c r="N123" s="83" t="s">
        <v>25</v>
      </c>
      <c r="O123" s="83" t="s">
        <v>25</v>
      </c>
      <c r="P123" s="83" t="s">
        <v>25</v>
      </c>
      <c r="Q123" s="83" t="s">
        <v>25</v>
      </c>
      <c r="R123" s="83" t="s">
        <v>25</v>
      </c>
      <c r="S123" s="83" t="s">
        <v>25</v>
      </c>
      <c r="T123" s="83" t="s">
        <v>25</v>
      </c>
      <c r="U123" s="83" t="s">
        <v>25</v>
      </c>
      <c r="V123" s="83" t="s">
        <v>25</v>
      </c>
      <c r="W123" s="83" t="s">
        <v>25</v>
      </c>
      <c r="X123" s="83" t="s">
        <v>25</v>
      </c>
      <c r="Y123" s="83" t="s">
        <v>25</v>
      </c>
      <c r="Z123" s="83" t="s">
        <v>25</v>
      </c>
      <c r="AA123" s="83" t="s">
        <v>25</v>
      </c>
      <c r="AB123" s="83" t="s">
        <v>25</v>
      </c>
      <c r="AC123" s="83" t="s">
        <v>25</v>
      </c>
      <c r="AD123" s="83" t="s">
        <v>25</v>
      </c>
      <c r="AE123" s="83" t="s">
        <v>25</v>
      </c>
      <c r="AF123" s="83" t="s">
        <v>25</v>
      </c>
      <c r="AG123" s="83" t="s">
        <v>25</v>
      </c>
      <c r="AH123" s="83" t="s">
        <v>25</v>
      </c>
      <c r="AI123" s="83" t="s">
        <v>25</v>
      </c>
      <c r="AJ123" s="83" t="s">
        <v>25</v>
      </c>
      <c r="AK123" s="83" t="s">
        <v>25</v>
      </c>
      <c r="AL123" s="83" t="s">
        <v>25</v>
      </c>
      <c r="AM123" s="83" t="s">
        <v>25</v>
      </c>
      <c r="AN123" s="83" t="s">
        <v>25</v>
      </c>
      <c r="AO123" s="83" t="s">
        <v>25</v>
      </c>
      <c r="AT123" s="82">
        <v>202206</v>
      </c>
      <c r="AU123" s="83">
        <v>1683883.17</v>
      </c>
      <c r="AV123" s="83">
        <v>1334592.53</v>
      </c>
      <c r="AW123" s="83">
        <v>4553239.11</v>
      </c>
      <c r="AX123" s="83">
        <v>2387816.18</v>
      </c>
      <c r="AY123" s="83">
        <v>1576923.67</v>
      </c>
      <c r="AZ123" s="83">
        <v>1307748.51</v>
      </c>
      <c r="BA123" s="83">
        <v>1794398.52</v>
      </c>
      <c r="BB123" s="83">
        <v>1575548.52</v>
      </c>
      <c r="BC123" s="83">
        <v>1091748.5</v>
      </c>
      <c r="BD123" s="83">
        <v>752499.77</v>
      </c>
      <c r="BE123" s="83">
        <v>0</v>
      </c>
      <c r="BF123" s="83" t="s">
        <v>25</v>
      </c>
      <c r="BG123" s="83" t="s">
        <v>25</v>
      </c>
      <c r="BH123" s="83" t="s">
        <v>25</v>
      </c>
      <c r="BI123" s="83" t="s">
        <v>25</v>
      </c>
      <c r="BJ123" s="83" t="s">
        <v>25</v>
      </c>
      <c r="BK123" s="83" t="s">
        <v>25</v>
      </c>
      <c r="BL123" s="83" t="s">
        <v>25</v>
      </c>
      <c r="BM123" s="83" t="s">
        <v>25</v>
      </c>
      <c r="BN123" s="83" t="s">
        <v>25</v>
      </c>
      <c r="BO123" s="83" t="s">
        <v>25</v>
      </c>
      <c r="BP123" s="83" t="s">
        <v>25</v>
      </c>
      <c r="BQ123" s="83" t="s">
        <v>25</v>
      </c>
      <c r="BR123" s="83" t="s">
        <v>25</v>
      </c>
      <c r="BS123" s="83" t="s">
        <v>25</v>
      </c>
      <c r="BT123" s="83" t="s">
        <v>25</v>
      </c>
      <c r="BU123" s="83" t="s">
        <v>25</v>
      </c>
      <c r="BV123" s="83" t="s">
        <v>25</v>
      </c>
      <c r="BW123" s="83" t="s">
        <v>25</v>
      </c>
      <c r="BX123" s="83" t="s">
        <v>25</v>
      </c>
      <c r="BY123" s="83" t="s">
        <v>25</v>
      </c>
      <c r="BZ123" s="83" t="s">
        <v>25</v>
      </c>
      <c r="CA123" s="83" t="s">
        <v>25</v>
      </c>
      <c r="CB123" s="83" t="s">
        <v>25</v>
      </c>
      <c r="CC123" s="83" t="s">
        <v>25</v>
      </c>
      <c r="CD123" s="83" t="s">
        <v>25</v>
      </c>
      <c r="CE123" s="83" t="s">
        <v>25</v>
      </c>
      <c r="CF123" s="83" t="s">
        <v>25</v>
      </c>
      <c r="CG123" s="83" t="s">
        <v>25</v>
      </c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ht="15" customHeight="1" outlineLevel="1" spans="2:105">
      <c r="B124" s="82">
        <v>202209</v>
      </c>
      <c r="C124" s="83">
        <v>3808249.09</v>
      </c>
      <c r="D124" s="83">
        <v>10365052.85</v>
      </c>
      <c r="E124" s="83">
        <v>3970365.97</v>
      </c>
      <c r="F124" s="83">
        <v>2460073.22</v>
      </c>
      <c r="G124" s="83">
        <v>1676390</v>
      </c>
      <c r="H124" s="83">
        <v>2041959.19</v>
      </c>
      <c r="I124" s="83">
        <v>1543476.3</v>
      </c>
      <c r="J124" s="83">
        <v>590750</v>
      </c>
      <c r="K124" s="83">
        <v>203750</v>
      </c>
      <c r="L124" s="83">
        <v>0</v>
      </c>
      <c r="M124" s="83" t="s">
        <v>25</v>
      </c>
      <c r="N124" s="83" t="s">
        <v>25</v>
      </c>
      <c r="O124" s="83" t="s">
        <v>25</v>
      </c>
      <c r="P124" s="83" t="s">
        <v>25</v>
      </c>
      <c r="Q124" s="83" t="s">
        <v>25</v>
      </c>
      <c r="R124" s="83" t="s">
        <v>25</v>
      </c>
      <c r="S124" s="83" t="s">
        <v>25</v>
      </c>
      <c r="T124" s="83" t="s">
        <v>25</v>
      </c>
      <c r="U124" s="83" t="s">
        <v>25</v>
      </c>
      <c r="V124" s="83" t="s">
        <v>25</v>
      </c>
      <c r="W124" s="83" t="s">
        <v>25</v>
      </c>
      <c r="X124" s="83" t="s">
        <v>25</v>
      </c>
      <c r="Y124" s="83" t="s">
        <v>25</v>
      </c>
      <c r="Z124" s="83" t="s">
        <v>25</v>
      </c>
      <c r="AA124" s="83" t="s">
        <v>25</v>
      </c>
      <c r="AB124" s="83" t="s">
        <v>25</v>
      </c>
      <c r="AC124" s="83" t="s">
        <v>25</v>
      </c>
      <c r="AD124" s="83" t="s">
        <v>25</v>
      </c>
      <c r="AE124" s="83" t="s">
        <v>25</v>
      </c>
      <c r="AF124" s="83" t="s">
        <v>25</v>
      </c>
      <c r="AG124" s="83" t="s">
        <v>25</v>
      </c>
      <c r="AH124" s="83" t="s">
        <v>25</v>
      </c>
      <c r="AI124" s="83" t="s">
        <v>25</v>
      </c>
      <c r="AJ124" s="83" t="s">
        <v>25</v>
      </c>
      <c r="AK124" s="83" t="s">
        <v>25</v>
      </c>
      <c r="AL124" s="83" t="s">
        <v>25</v>
      </c>
      <c r="AM124" s="83" t="s">
        <v>25</v>
      </c>
      <c r="AN124" s="83" t="s">
        <v>25</v>
      </c>
      <c r="AO124" s="83" t="s">
        <v>25</v>
      </c>
      <c r="AT124" s="82">
        <v>202209</v>
      </c>
      <c r="AU124" s="83">
        <v>2745510.92</v>
      </c>
      <c r="AV124" s="83">
        <v>8198509.52</v>
      </c>
      <c r="AW124" s="83">
        <v>2782067.9</v>
      </c>
      <c r="AX124" s="83">
        <v>1617171.78</v>
      </c>
      <c r="AY124" s="83">
        <v>1002328.54</v>
      </c>
      <c r="AZ124" s="83">
        <v>1473582.81</v>
      </c>
      <c r="BA124" s="83">
        <v>1215371.48</v>
      </c>
      <c r="BB124" s="83">
        <v>557873.73</v>
      </c>
      <c r="BC124" s="83">
        <v>171875</v>
      </c>
      <c r="BD124" s="83">
        <v>0</v>
      </c>
      <c r="BE124" s="83" t="s">
        <v>25</v>
      </c>
      <c r="BF124" s="83" t="s">
        <v>25</v>
      </c>
      <c r="BG124" s="83" t="s">
        <v>25</v>
      </c>
      <c r="BH124" s="83" t="s">
        <v>25</v>
      </c>
      <c r="BI124" s="83" t="s">
        <v>25</v>
      </c>
      <c r="BJ124" s="83" t="s">
        <v>25</v>
      </c>
      <c r="BK124" s="83" t="s">
        <v>25</v>
      </c>
      <c r="BL124" s="83" t="s">
        <v>25</v>
      </c>
      <c r="BM124" s="83" t="s">
        <v>25</v>
      </c>
      <c r="BN124" s="83" t="s">
        <v>25</v>
      </c>
      <c r="BO124" s="83" t="s">
        <v>25</v>
      </c>
      <c r="BP124" s="83" t="s">
        <v>25</v>
      </c>
      <c r="BQ124" s="83" t="s">
        <v>25</v>
      </c>
      <c r="BR124" s="83" t="s">
        <v>25</v>
      </c>
      <c r="BS124" s="83" t="s">
        <v>25</v>
      </c>
      <c r="BT124" s="83" t="s">
        <v>25</v>
      </c>
      <c r="BU124" s="83" t="s">
        <v>25</v>
      </c>
      <c r="BV124" s="83" t="s">
        <v>25</v>
      </c>
      <c r="BW124" s="83" t="s">
        <v>25</v>
      </c>
      <c r="BX124" s="83" t="s">
        <v>25</v>
      </c>
      <c r="BY124" s="83" t="s">
        <v>25</v>
      </c>
      <c r="BZ124" s="83" t="s">
        <v>25</v>
      </c>
      <c r="CA124" s="83" t="s">
        <v>25</v>
      </c>
      <c r="CB124" s="83" t="s">
        <v>25</v>
      </c>
      <c r="CC124" s="83" t="s">
        <v>25</v>
      </c>
      <c r="CD124" s="83" t="s">
        <v>25</v>
      </c>
      <c r="CE124" s="83" t="s">
        <v>25</v>
      </c>
      <c r="CF124" s="83" t="s">
        <v>25</v>
      </c>
      <c r="CG124" s="83" t="s">
        <v>25</v>
      </c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ht="15" customHeight="1" outlineLevel="1" spans="2:105">
      <c r="B125" s="82">
        <v>202212</v>
      </c>
      <c r="C125" s="83">
        <v>14172993.31</v>
      </c>
      <c r="D125" s="83">
        <v>4547485.83</v>
      </c>
      <c r="E125" s="83">
        <v>2831698</v>
      </c>
      <c r="F125" s="83">
        <v>2679700</v>
      </c>
      <c r="G125" s="83">
        <v>2223045</v>
      </c>
      <c r="H125" s="83">
        <v>1942756.3</v>
      </c>
      <c r="I125" s="83">
        <v>1588900</v>
      </c>
      <c r="J125" s="83">
        <v>1078200</v>
      </c>
      <c r="K125" s="83">
        <v>31000</v>
      </c>
      <c r="L125" s="83" t="s">
        <v>25</v>
      </c>
      <c r="M125" s="83" t="s">
        <v>25</v>
      </c>
      <c r="N125" s="83" t="s">
        <v>25</v>
      </c>
      <c r="O125" s="83" t="s">
        <v>25</v>
      </c>
      <c r="P125" s="83" t="s">
        <v>25</v>
      </c>
      <c r="Q125" s="83" t="s">
        <v>25</v>
      </c>
      <c r="R125" s="83" t="s">
        <v>25</v>
      </c>
      <c r="S125" s="83" t="s">
        <v>25</v>
      </c>
      <c r="T125" s="83" t="s">
        <v>25</v>
      </c>
      <c r="U125" s="83" t="s">
        <v>25</v>
      </c>
      <c r="V125" s="83" t="s">
        <v>25</v>
      </c>
      <c r="W125" s="83" t="s">
        <v>25</v>
      </c>
      <c r="X125" s="83" t="s">
        <v>25</v>
      </c>
      <c r="Y125" s="83" t="s">
        <v>25</v>
      </c>
      <c r="Z125" s="83" t="s">
        <v>25</v>
      </c>
      <c r="AA125" s="83" t="s">
        <v>25</v>
      </c>
      <c r="AB125" s="83" t="s">
        <v>25</v>
      </c>
      <c r="AC125" s="83" t="s">
        <v>25</v>
      </c>
      <c r="AD125" s="83" t="s">
        <v>25</v>
      </c>
      <c r="AE125" s="83" t="s">
        <v>25</v>
      </c>
      <c r="AF125" s="83" t="s">
        <v>25</v>
      </c>
      <c r="AG125" s="83" t="s">
        <v>25</v>
      </c>
      <c r="AH125" s="83" t="s">
        <v>25</v>
      </c>
      <c r="AI125" s="83" t="s">
        <v>25</v>
      </c>
      <c r="AJ125" s="83" t="s">
        <v>25</v>
      </c>
      <c r="AK125" s="83" t="s">
        <v>25</v>
      </c>
      <c r="AL125" s="83" t="s">
        <v>25</v>
      </c>
      <c r="AM125" s="83" t="s">
        <v>25</v>
      </c>
      <c r="AN125" s="83" t="s">
        <v>25</v>
      </c>
      <c r="AO125" s="83" t="s">
        <v>25</v>
      </c>
      <c r="AT125" s="82">
        <v>202212</v>
      </c>
      <c r="AU125" s="83">
        <v>11106904.78</v>
      </c>
      <c r="AV125" s="83">
        <v>3122517.34</v>
      </c>
      <c r="AW125" s="83">
        <v>1711547.54</v>
      </c>
      <c r="AX125" s="83">
        <v>1549699.84</v>
      </c>
      <c r="AY125" s="83">
        <v>1526545.09</v>
      </c>
      <c r="AZ125" s="83">
        <v>1351527.91</v>
      </c>
      <c r="BA125" s="83">
        <v>1037400.05</v>
      </c>
      <c r="BB125" s="83">
        <v>721700</v>
      </c>
      <c r="BC125" s="83">
        <v>15500</v>
      </c>
      <c r="BD125" s="83" t="s">
        <v>25</v>
      </c>
      <c r="BE125" s="83" t="s">
        <v>25</v>
      </c>
      <c r="BF125" s="83" t="s">
        <v>25</v>
      </c>
      <c r="BG125" s="83" t="s">
        <v>25</v>
      </c>
      <c r="BH125" s="83" t="s">
        <v>25</v>
      </c>
      <c r="BI125" s="83" t="s">
        <v>25</v>
      </c>
      <c r="BJ125" s="83" t="s">
        <v>25</v>
      </c>
      <c r="BK125" s="83" t="s">
        <v>25</v>
      </c>
      <c r="BL125" s="83" t="s">
        <v>25</v>
      </c>
      <c r="BM125" s="83" t="s">
        <v>25</v>
      </c>
      <c r="BN125" s="83" t="s">
        <v>25</v>
      </c>
      <c r="BO125" s="83" t="s">
        <v>25</v>
      </c>
      <c r="BP125" s="83" t="s">
        <v>25</v>
      </c>
      <c r="BQ125" s="83" t="s">
        <v>25</v>
      </c>
      <c r="BR125" s="83" t="s">
        <v>25</v>
      </c>
      <c r="BS125" s="83" t="s">
        <v>25</v>
      </c>
      <c r="BT125" s="83" t="s">
        <v>25</v>
      </c>
      <c r="BU125" s="83" t="s">
        <v>25</v>
      </c>
      <c r="BV125" s="83" t="s">
        <v>25</v>
      </c>
      <c r="BW125" s="83" t="s">
        <v>25</v>
      </c>
      <c r="BX125" s="83" t="s">
        <v>25</v>
      </c>
      <c r="BY125" s="83" t="s">
        <v>25</v>
      </c>
      <c r="BZ125" s="83" t="s">
        <v>25</v>
      </c>
      <c r="CA125" s="83" t="s">
        <v>25</v>
      </c>
      <c r="CB125" s="83" t="s">
        <v>25</v>
      </c>
      <c r="CC125" s="83" t="s">
        <v>25</v>
      </c>
      <c r="CD125" s="83" t="s">
        <v>25</v>
      </c>
      <c r="CE125" s="83" t="s">
        <v>25</v>
      </c>
      <c r="CF125" s="83" t="s">
        <v>25</v>
      </c>
      <c r="CG125" s="83" t="s">
        <v>25</v>
      </c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ht="15" customHeight="1" outlineLevel="1" spans="2:105">
      <c r="B126" s="82">
        <v>202303</v>
      </c>
      <c r="C126" s="83">
        <v>1439014.46</v>
      </c>
      <c r="D126" s="83">
        <v>1029375.16</v>
      </c>
      <c r="E126" s="83">
        <v>259263.34</v>
      </c>
      <c r="F126" s="83">
        <v>1476208.61</v>
      </c>
      <c r="G126" s="83">
        <v>1138705</v>
      </c>
      <c r="H126" s="83">
        <v>919145</v>
      </c>
      <c r="I126" s="83">
        <v>627425</v>
      </c>
      <c r="J126" s="83">
        <v>11200</v>
      </c>
      <c r="K126" s="83" t="s">
        <v>25</v>
      </c>
      <c r="L126" s="83" t="s">
        <v>25</v>
      </c>
      <c r="M126" s="83" t="s">
        <v>25</v>
      </c>
      <c r="N126" s="83" t="s">
        <v>25</v>
      </c>
      <c r="O126" s="83" t="s">
        <v>25</v>
      </c>
      <c r="P126" s="83" t="s">
        <v>25</v>
      </c>
      <c r="Q126" s="83" t="s">
        <v>25</v>
      </c>
      <c r="R126" s="83" t="s">
        <v>25</v>
      </c>
      <c r="S126" s="83" t="s">
        <v>25</v>
      </c>
      <c r="T126" s="83" t="s">
        <v>25</v>
      </c>
      <c r="U126" s="83" t="s">
        <v>25</v>
      </c>
      <c r="V126" s="83" t="s">
        <v>25</v>
      </c>
      <c r="W126" s="83" t="s">
        <v>25</v>
      </c>
      <c r="X126" s="83" t="s">
        <v>25</v>
      </c>
      <c r="Y126" s="83" t="s">
        <v>25</v>
      </c>
      <c r="Z126" s="83" t="s">
        <v>25</v>
      </c>
      <c r="AA126" s="83" t="s">
        <v>25</v>
      </c>
      <c r="AB126" s="83" t="s">
        <v>25</v>
      </c>
      <c r="AC126" s="83" t="s">
        <v>25</v>
      </c>
      <c r="AD126" s="83" t="s">
        <v>25</v>
      </c>
      <c r="AE126" s="83" t="s">
        <v>25</v>
      </c>
      <c r="AF126" s="83" t="s">
        <v>25</v>
      </c>
      <c r="AG126" s="83" t="s">
        <v>25</v>
      </c>
      <c r="AH126" s="83" t="s">
        <v>25</v>
      </c>
      <c r="AI126" s="83" t="s">
        <v>25</v>
      </c>
      <c r="AJ126" s="83" t="s">
        <v>25</v>
      </c>
      <c r="AK126" s="83" t="s">
        <v>25</v>
      </c>
      <c r="AL126" s="83" t="s">
        <v>25</v>
      </c>
      <c r="AM126" s="83" t="s">
        <v>25</v>
      </c>
      <c r="AN126" s="83" t="s">
        <v>25</v>
      </c>
      <c r="AO126" s="83" t="s">
        <v>25</v>
      </c>
      <c r="AT126" s="82">
        <v>202303</v>
      </c>
      <c r="AU126" s="83">
        <v>998623.36</v>
      </c>
      <c r="AV126" s="83">
        <v>628927.99</v>
      </c>
      <c r="AW126" s="83">
        <v>203922.07</v>
      </c>
      <c r="AX126" s="83">
        <v>1150779.58</v>
      </c>
      <c r="AY126" s="83">
        <v>922642.46</v>
      </c>
      <c r="AZ126" s="83">
        <v>711582.46</v>
      </c>
      <c r="BA126" s="83">
        <v>422362.46</v>
      </c>
      <c r="BB126" s="83">
        <v>11200</v>
      </c>
      <c r="BC126" s="83" t="s">
        <v>25</v>
      </c>
      <c r="BD126" s="83" t="s">
        <v>25</v>
      </c>
      <c r="BE126" s="83" t="s">
        <v>25</v>
      </c>
      <c r="BF126" s="83" t="s">
        <v>25</v>
      </c>
      <c r="BG126" s="83" t="s">
        <v>25</v>
      </c>
      <c r="BH126" s="83" t="s">
        <v>25</v>
      </c>
      <c r="BI126" s="83" t="s">
        <v>25</v>
      </c>
      <c r="BJ126" s="83" t="s">
        <v>25</v>
      </c>
      <c r="BK126" s="83" t="s">
        <v>25</v>
      </c>
      <c r="BL126" s="83" t="s">
        <v>25</v>
      </c>
      <c r="BM126" s="83" t="s">
        <v>25</v>
      </c>
      <c r="BN126" s="83" t="s">
        <v>25</v>
      </c>
      <c r="BO126" s="83" t="s">
        <v>25</v>
      </c>
      <c r="BP126" s="83" t="s">
        <v>25</v>
      </c>
      <c r="BQ126" s="83" t="s">
        <v>25</v>
      </c>
      <c r="BR126" s="83" t="s">
        <v>25</v>
      </c>
      <c r="BS126" s="83" t="s">
        <v>25</v>
      </c>
      <c r="BT126" s="83" t="s">
        <v>25</v>
      </c>
      <c r="BU126" s="83" t="s">
        <v>25</v>
      </c>
      <c r="BV126" s="83" t="s">
        <v>25</v>
      </c>
      <c r="BW126" s="83" t="s">
        <v>25</v>
      </c>
      <c r="BX126" s="83" t="s">
        <v>25</v>
      </c>
      <c r="BY126" s="83" t="s">
        <v>25</v>
      </c>
      <c r="BZ126" s="83" t="s">
        <v>25</v>
      </c>
      <c r="CA126" s="83" t="s">
        <v>25</v>
      </c>
      <c r="CB126" s="83" t="s">
        <v>25</v>
      </c>
      <c r="CC126" s="83" t="s">
        <v>25</v>
      </c>
      <c r="CD126" s="83" t="s">
        <v>25</v>
      </c>
      <c r="CE126" s="83" t="s">
        <v>25</v>
      </c>
      <c r="CF126" s="83" t="s">
        <v>25</v>
      </c>
      <c r="CG126" s="83" t="s">
        <v>25</v>
      </c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ht="15" customHeight="1" outlineLevel="1" spans="2:105">
      <c r="B127" s="82">
        <v>202306</v>
      </c>
      <c r="C127" s="83">
        <v>2063618.01</v>
      </c>
      <c r="D127" s="83">
        <v>1792516.08</v>
      </c>
      <c r="E127" s="83">
        <v>3374974.45</v>
      </c>
      <c r="F127" s="83">
        <v>2711129.45</v>
      </c>
      <c r="G127" s="83">
        <v>2165014.63</v>
      </c>
      <c r="H127" s="83">
        <v>1577912.4</v>
      </c>
      <c r="I127" s="83">
        <v>601388.35</v>
      </c>
      <c r="J127" s="83" t="s">
        <v>25</v>
      </c>
      <c r="K127" s="83" t="s">
        <v>25</v>
      </c>
      <c r="L127" s="83" t="s">
        <v>25</v>
      </c>
      <c r="M127" s="83" t="s">
        <v>25</v>
      </c>
      <c r="N127" s="83" t="s">
        <v>25</v>
      </c>
      <c r="O127" s="83" t="s">
        <v>25</v>
      </c>
      <c r="P127" s="83" t="s">
        <v>25</v>
      </c>
      <c r="Q127" s="83" t="s">
        <v>25</v>
      </c>
      <c r="R127" s="83" t="s">
        <v>25</v>
      </c>
      <c r="S127" s="83" t="s">
        <v>25</v>
      </c>
      <c r="T127" s="83" t="s">
        <v>25</v>
      </c>
      <c r="U127" s="83" t="s">
        <v>25</v>
      </c>
      <c r="V127" s="83" t="s">
        <v>25</v>
      </c>
      <c r="W127" s="83" t="s">
        <v>25</v>
      </c>
      <c r="X127" s="83" t="s">
        <v>25</v>
      </c>
      <c r="Y127" s="83" t="s">
        <v>25</v>
      </c>
      <c r="Z127" s="83" t="s">
        <v>25</v>
      </c>
      <c r="AA127" s="83" t="s">
        <v>25</v>
      </c>
      <c r="AB127" s="83" t="s">
        <v>25</v>
      </c>
      <c r="AC127" s="83" t="s">
        <v>25</v>
      </c>
      <c r="AD127" s="83" t="s">
        <v>25</v>
      </c>
      <c r="AE127" s="83" t="s">
        <v>25</v>
      </c>
      <c r="AF127" s="83" t="s">
        <v>25</v>
      </c>
      <c r="AG127" s="83" t="s">
        <v>25</v>
      </c>
      <c r="AH127" s="83" t="s">
        <v>25</v>
      </c>
      <c r="AI127" s="83" t="s">
        <v>25</v>
      </c>
      <c r="AJ127" s="83" t="s">
        <v>25</v>
      </c>
      <c r="AK127" s="83" t="s">
        <v>25</v>
      </c>
      <c r="AL127" s="83" t="s">
        <v>25</v>
      </c>
      <c r="AM127" s="83" t="s">
        <v>25</v>
      </c>
      <c r="AN127" s="83" t="s">
        <v>25</v>
      </c>
      <c r="AO127" s="83" t="s">
        <v>25</v>
      </c>
      <c r="AT127" s="82">
        <v>202306</v>
      </c>
      <c r="AU127" s="83">
        <v>1314612.21</v>
      </c>
      <c r="AV127" s="83">
        <v>1006162.97</v>
      </c>
      <c r="AW127" s="83">
        <v>2336335.46</v>
      </c>
      <c r="AX127" s="83">
        <v>1787963.57</v>
      </c>
      <c r="AY127" s="83">
        <v>1449694.41</v>
      </c>
      <c r="AZ127" s="83">
        <v>974486.06</v>
      </c>
      <c r="BA127" s="83">
        <v>511827.05</v>
      </c>
      <c r="BB127" s="83" t="s">
        <v>25</v>
      </c>
      <c r="BC127" s="83" t="s">
        <v>25</v>
      </c>
      <c r="BD127" s="83" t="s">
        <v>25</v>
      </c>
      <c r="BE127" s="83" t="s">
        <v>25</v>
      </c>
      <c r="BF127" s="83" t="s">
        <v>25</v>
      </c>
      <c r="BG127" s="83" t="s">
        <v>25</v>
      </c>
      <c r="BH127" s="83" t="s">
        <v>25</v>
      </c>
      <c r="BI127" s="83" t="s">
        <v>25</v>
      </c>
      <c r="BJ127" s="83" t="s">
        <v>25</v>
      </c>
      <c r="BK127" s="83" t="s">
        <v>25</v>
      </c>
      <c r="BL127" s="83" t="s">
        <v>25</v>
      </c>
      <c r="BM127" s="83" t="s">
        <v>25</v>
      </c>
      <c r="BN127" s="83" t="s">
        <v>25</v>
      </c>
      <c r="BO127" s="83" t="s">
        <v>25</v>
      </c>
      <c r="BP127" s="83" t="s">
        <v>25</v>
      </c>
      <c r="BQ127" s="83" t="s">
        <v>25</v>
      </c>
      <c r="BR127" s="83" t="s">
        <v>25</v>
      </c>
      <c r="BS127" s="83" t="s">
        <v>25</v>
      </c>
      <c r="BT127" s="83" t="s">
        <v>25</v>
      </c>
      <c r="BU127" s="83" t="s">
        <v>25</v>
      </c>
      <c r="BV127" s="83" t="s">
        <v>25</v>
      </c>
      <c r="BW127" s="83" t="s">
        <v>25</v>
      </c>
      <c r="BX127" s="83" t="s">
        <v>25</v>
      </c>
      <c r="BY127" s="83" t="s">
        <v>25</v>
      </c>
      <c r="BZ127" s="83" t="s">
        <v>25</v>
      </c>
      <c r="CA127" s="83" t="s">
        <v>25</v>
      </c>
      <c r="CB127" s="83" t="s">
        <v>25</v>
      </c>
      <c r="CC127" s="83" t="s">
        <v>25</v>
      </c>
      <c r="CD127" s="83" t="s">
        <v>25</v>
      </c>
      <c r="CE127" s="83" t="s">
        <v>25</v>
      </c>
      <c r="CF127" s="83" t="s">
        <v>25</v>
      </c>
      <c r="CG127" s="83" t="s">
        <v>25</v>
      </c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ht="15" customHeight="1" outlineLevel="1" spans="2:105">
      <c r="B128" s="82">
        <v>202309</v>
      </c>
      <c r="C128" s="83">
        <v>4497232.76</v>
      </c>
      <c r="D128" s="83">
        <v>8709267.46</v>
      </c>
      <c r="E128" s="83">
        <v>5362799.23</v>
      </c>
      <c r="F128" s="83">
        <v>3647385.7</v>
      </c>
      <c r="G128" s="83">
        <v>2371079.9</v>
      </c>
      <c r="H128" s="83">
        <v>935415.73</v>
      </c>
      <c r="I128" s="83" t="s">
        <v>25</v>
      </c>
      <c r="J128" s="83" t="s">
        <v>25</v>
      </c>
      <c r="K128" s="83" t="s">
        <v>25</v>
      </c>
      <c r="L128" s="83" t="s">
        <v>25</v>
      </c>
      <c r="M128" s="83" t="s">
        <v>25</v>
      </c>
      <c r="N128" s="83" t="s">
        <v>25</v>
      </c>
      <c r="O128" s="83" t="s">
        <v>25</v>
      </c>
      <c r="P128" s="83" t="s">
        <v>25</v>
      </c>
      <c r="Q128" s="83" t="s">
        <v>25</v>
      </c>
      <c r="R128" s="83" t="s">
        <v>25</v>
      </c>
      <c r="S128" s="83" t="s">
        <v>25</v>
      </c>
      <c r="T128" s="83" t="s">
        <v>25</v>
      </c>
      <c r="U128" s="83" t="s">
        <v>25</v>
      </c>
      <c r="V128" s="83" t="s">
        <v>25</v>
      </c>
      <c r="W128" s="83" t="s">
        <v>25</v>
      </c>
      <c r="X128" s="83" t="s">
        <v>25</v>
      </c>
      <c r="Y128" s="83" t="s">
        <v>25</v>
      </c>
      <c r="Z128" s="83" t="s">
        <v>25</v>
      </c>
      <c r="AA128" s="83" t="s">
        <v>25</v>
      </c>
      <c r="AB128" s="83" t="s">
        <v>25</v>
      </c>
      <c r="AC128" s="83" t="s">
        <v>25</v>
      </c>
      <c r="AD128" s="83" t="s">
        <v>25</v>
      </c>
      <c r="AE128" s="83" t="s">
        <v>25</v>
      </c>
      <c r="AF128" s="83" t="s">
        <v>25</v>
      </c>
      <c r="AG128" s="83" t="s">
        <v>25</v>
      </c>
      <c r="AH128" s="83" t="s">
        <v>25</v>
      </c>
      <c r="AI128" s="83" t="s">
        <v>25</v>
      </c>
      <c r="AJ128" s="83" t="s">
        <v>25</v>
      </c>
      <c r="AK128" s="83" t="s">
        <v>25</v>
      </c>
      <c r="AL128" s="83" t="s">
        <v>25</v>
      </c>
      <c r="AM128" s="83" t="s">
        <v>25</v>
      </c>
      <c r="AN128" s="83" t="s">
        <v>25</v>
      </c>
      <c r="AO128" s="83" t="s">
        <v>25</v>
      </c>
      <c r="AT128" s="82">
        <v>202309</v>
      </c>
      <c r="AU128" s="83">
        <v>2603841.33</v>
      </c>
      <c r="AV128" s="83">
        <v>5547258.32</v>
      </c>
      <c r="AW128" s="83">
        <v>3379663.6</v>
      </c>
      <c r="AX128" s="83">
        <v>2387340.41</v>
      </c>
      <c r="AY128" s="83">
        <v>1491082.84</v>
      </c>
      <c r="AZ128" s="83">
        <v>642228.8</v>
      </c>
      <c r="BA128" s="83" t="s">
        <v>25</v>
      </c>
      <c r="BB128" s="83" t="s">
        <v>25</v>
      </c>
      <c r="BC128" s="83" t="s">
        <v>25</v>
      </c>
      <c r="BD128" s="83" t="s">
        <v>25</v>
      </c>
      <c r="BE128" s="83" t="s">
        <v>25</v>
      </c>
      <c r="BF128" s="83" t="s">
        <v>25</v>
      </c>
      <c r="BG128" s="83" t="s">
        <v>25</v>
      </c>
      <c r="BH128" s="83" t="s">
        <v>25</v>
      </c>
      <c r="BI128" s="83" t="s">
        <v>25</v>
      </c>
      <c r="BJ128" s="83" t="s">
        <v>25</v>
      </c>
      <c r="BK128" s="83" t="s">
        <v>25</v>
      </c>
      <c r="BL128" s="83" t="s">
        <v>25</v>
      </c>
      <c r="BM128" s="83" t="s">
        <v>25</v>
      </c>
      <c r="BN128" s="83" t="s">
        <v>25</v>
      </c>
      <c r="BO128" s="83" t="s">
        <v>25</v>
      </c>
      <c r="BP128" s="83" t="s">
        <v>25</v>
      </c>
      <c r="BQ128" s="83" t="s">
        <v>25</v>
      </c>
      <c r="BR128" s="83" t="s">
        <v>25</v>
      </c>
      <c r="BS128" s="83" t="s">
        <v>25</v>
      </c>
      <c r="BT128" s="83" t="s">
        <v>25</v>
      </c>
      <c r="BU128" s="83" t="s">
        <v>25</v>
      </c>
      <c r="BV128" s="83" t="s">
        <v>25</v>
      </c>
      <c r="BW128" s="83" t="s">
        <v>25</v>
      </c>
      <c r="BX128" s="83" t="s">
        <v>25</v>
      </c>
      <c r="BY128" s="83" t="s">
        <v>25</v>
      </c>
      <c r="BZ128" s="83" t="s">
        <v>25</v>
      </c>
      <c r="CA128" s="83" t="s">
        <v>25</v>
      </c>
      <c r="CB128" s="83" t="s">
        <v>25</v>
      </c>
      <c r="CC128" s="83" t="s">
        <v>25</v>
      </c>
      <c r="CD128" s="83" t="s">
        <v>25</v>
      </c>
      <c r="CE128" s="83" t="s">
        <v>25</v>
      </c>
      <c r="CF128" s="83" t="s">
        <v>25</v>
      </c>
      <c r="CG128" s="83" t="s">
        <v>25</v>
      </c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ht="15" customHeight="1" outlineLevel="1" spans="2:105">
      <c r="B129" s="82">
        <v>202312</v>
      </c>
      <c r="C129" s="83">
        <v>8722809.13</v>
      </c>
      <c r="D129" s="83">
        <v>3190654.2</v>
      </c>
      <c r="E129" s="83">
        <v>1795065.49</v>
      </c>
      <c r="F129" s="83">
        <v>768069.56</v>
      </c>
      <c r="G129" s="83">
        <v>794147.74</v>
      </c>
      <c r="H129" s="83" t="s">
        <v>25</v>
      </c>
      <c r="I129" s="83" t="s">
        <v>25</v>
      </c>
      <c r="J129" s="83" t="s">
        <v>25</v>
      </c>
      <c r="K129" s="83" t="s">
        <v>25</v>
      </c>
      <c r="L129" s="83" t="s">
        <v>25</v>
      </c>
      <c r="M129" s="83" t="s">
        <v>25</v>
      </c>
      <c r="N129" s="83" t="s">
        <v>25</v>
      </c>
      <c r="O129" s="83" t="s">
        <v>25</v>
      </c>
      <c r="P129" s="83" t="s">
        <v>25</v>
      </c>
      <c r="Q129" s="83" t="s">
        <v>25</v>
      </c>
      <c r="R129" s="83" t="s">
        <v>25</v>
      </c>
      <c r="S129" s="83" t="s">
        <v>25</v>
      </c>
      <c r="T129" s="83" t="s">
        <v>25</v>
      </c>
      <c r="U129" s="83" t="s">
        <v>25</v>
      </c>
      <c r="V129" s="83" t="s">
        <v>25</v>
      </c>
      <c r="W129" s="83" t="s">
        <v>25</v>
      </c>
      <c r="X129" s="83" t="s">
        <v>25</v>
      </c>
      <c r="Y129" s="83" t="s">
        <v>25</v>
      </c>
      <c r="Z129" s="83" t="s">
        <v>25</v>
      </c>
      <c r="AA129" s="83" t="s">
        <v>25</v>
      </c>
      <c r="AB129" s="83" t="s">
        <v>25</v>
      </c>
      <c r="AC129" s="83" t="s">
        <v>25</v>
      </c>
      <c r="AD129" s="83" t="s">
        <v>25</v>
      </c>
      <c r="AE129" s="83" t="s">
        <v>25</v>
      </c>
      <c r="AF129" s="83" t="s">
        <v>25</v>
      </c>
      <c r="AG129" s="83" t="s">
        <v>25</v>
      </c>
      <c r="AH129" s="83" t="s">
        <v>25</v>
      </c>
      <c r="AI129" s="83" t="s">
        <v>25</v>
      </c>
      <c r="AJ129" s="83" t="s">
        <v>25</v>
      </c>
      <c r="AK129" s="83" t="s">
        <v>25</v>
      </c>
      <c r="AL129" s="83" t="s">
        <v>25</v>
      </c>
      <c r="AM129" s="83" t="s">
        <v>25</v>
      </c>
      <c r="AN129" s="83" t="s">
        <v>25</v>
      </c>
      <c r="AO129" s="83" t="s">
        <v>25</v>
      </c>
      <c r="AT129" s="82">
        <v>202312</v>
      </c>
      <c r="AU129" s="83">
        <v>7442004.85</v>
      </c>
      <c r="AV129" s="83">
        <v>2440667.5</v>
      </c>
      <c r="AW129" s="83">
        <v>1433515.7</v>
      </c>
      <c r="AX129" s="83">
        <v>739917.63</v>
      </c>
      <c r="AY129" s="83">
        <v>752144.53</v>
      </c>
      <c r="AZ129" s="83" t="s">
        <v>25</v>
      </c>
      <c r="BA129" s="83" t="s">
        <v>25</v>
      </c>
      <c r="BB129" s="83" t="s">
        <v>25</v>
      </c>
      <c r="BC129" s="83" t="s">
        <v>25</v>
      </c>
      <c r="BD129" s="83" t="s">
        <v>25</v>
      </c>
      <c r="BE129" s="83" t="s">
        <v>25</v>
      </c>
      <c r="BF129" s="83" t="s">
        <v>25</v>
      </c>
      <c r="BG129" s="83" t="s">
        <v>25</v>
      </c>
      <c r="BH129" s="83" t="s">
        <v>25</v>
      </c>
      <c r="BI129" s="83" t="s">
        <v>25</v>
      </c>
      <c r="BJ129" s="83" t="s">
        <v>25</v>
      </c>
      <c r="BK129" s="83" t="s">
        <v>25</v>
      </c>
      <c r="BL129" s="83" t="s">
        <v>25</v>
      </c>
      <c r="BM129" s="83" t="s">
        <v>25</v>
      </c>
      <c r="BN129" s="83" t="s">
        <v>25</v>
      </c>
      <c r="BO129" s="83" t="s">
        <v>25</v>
      </c>
      <c r="BP129" s="83" t="s">
        <v>25</v>
      </c>
      <c r="BQ129" s="83" t="s">
        <v>25</v>
      </c>
      <c r="BR129" s="83" t="s">
        <v>25</v>
      </c>
      <c r="BS129" s="83" t="s">
        <v>25</v>
      </c>
      <c r="BT129" s="83" t="s">
        <v>25</v>
      </c>
      <c r="BU129" s="83" t="s">
        <v>25</v>
      </c>
      <c r="BV129" s="83" t="s">
        <v>25</v>
      </c>
      <c r="BW129" s="83" t="s">
        <v>25</v>
      </c>
      <c r="BX129" s="83" t="s">
        <v>25</v>
      </c>
      <c r="BY129" s="83" t="s">
        <v>25</v>
      </c>
      <c r="BZ129" s="83" t="s">
        <v>25</v>
      </c>
      <c r="CA129" s="83" t="s">
        <v>25</v>
      </c>
      <c r="CB129" s="83" t="s">
        <v>25</v>
      </c>
      <c r="CC129" s="83" t="s">
        <v>25</v>
      </c>
      <c r="CD129" s="83" t="s">
        <v>25</v>
      </c>
      <c r="CE129" s="83" t="s">
        <v>25</v>
      </c>
      <c r="CF129" s="83" t="s">
        <v>25</v>
      </c>
      <c r="CG129" s="83" t="s">
        <v>25</v>
      </c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ht="15" customHeight="1" outlineLevel="1" spans="2:105">
      <c r="B130" s="82">
        <v>202403</v>
      </c>
      <c r="C130" s="83">
        <v>1220414.09</v>
      </c>
      <c r="D130" s="83">
        <v>632891.8</v>
      </c>
      <c r="E130" s="83">
        <v>802822.11</v>
      </c>
      <c r="F130" s="83">
        <v>1632230.63</v>
      </c>
      <c r="G130" s="83" t="s">
        <v>25</v>
      </c>
      <c r="H130" s="83" t="s">
        <v>25</v>
      </c>
      <c r="I130" s="83" t="s">
        <v>25</v>
      </c>
      <c r="J130" s="83" t="s">
        <v>25</v>
      </c>
      <c r="K130" s="83" t="s">
        <v>25</v>
      </c>
      <c r="L130" s="83" t="s">
        <v>25</v>
      </c>
      <c r="M130" s="83" t="s">
        <v>25</v>
      </c>
      <c r="N130" s="83" t="s">
        <v>25</v>
      </c>
      <c r="O130" s="83" t="s">
        <v>25</v>
      </c>
      <c r="P130" s="83" t="s">
        <v>25</v>
      </c>
      <c r="Q130" s="83" t="s">
        <v>25</v>
      </c>
      <c r="R130" s="83" t="s">
        <v>25</v>
      </c>
      <c r="S130" s="83" t="s">
        <v>25</v>
      </c>
      <c r="T130" s="83" t="s">
        <v>25</v>
      </c>
      <c r="U130" s="83" t="s">
        <v>25</v>
      </c>
      <c r="V130" s="83" t="s">
        <v>25</v>
      </c>
      <c r="W130" s="83" t="s">
        <v>25</v>
      </c>
      <c r="X130" s="83" t="s">
        <v>25</v>
      </c>
      <c r="Y130" s="83" t="s">
        <v>25</v>
      </c>
      <c r="Z130" s="83" t="s">
        <v>25</v>
      </c>
      <c r="AA130" s="83" t="s">
        <v>25</v>
      </c>
      <c r="AB130" s="83" t="s">
        <v>25</v>
      </c>
      <c r="AC130" s="83" t="s">
        <v>25</v>
      </c>
      <c r="AD130" s="83" t="s">
        <v>25</v>
      </c>
      <c r="AE130" s="83" t="s">
        <v>25</v>
      </c>
      <c r="AF130" s="83" t="s">
        <v>25</v>
      </c>
      <c r="AG130" s="83" t="s">
        <v>25</v>
      </c>
      <c r="AH130" s="83" t="s">
        <v>25</v>
      </c>
      <c r="AI130" s="83" t="s">
        <v>25</v>
      </c>
      <c r="AJ130" s="83" t="s">
        <v>25</v>
      </c>
      <c r="AK130" s="83" t="s">
        <v>25</v>
      </c>
      <c r="AL130" s="83" t="s">
        <v>25</v>
      </c>
      <c r="AM130" s="83" t="s">
        <v>25</v>
      </c>
      <c r="AN130" s="83" t="s">
        <v>25</v>
      </c>
      <c r="AO130" s="83" t="s">
        <v>25</v>
      </c>
      <c r="AT130" s="82">
        <v>202403</v>
      </c>
      <c r="AU130" s="83">
        <v>1092471.86</v>
      </c>
      <c r="AV130" s="83">
        <v>545880.8</v>
      </c>
      <c r="AW130" s="83">
        <v>732550.98</v>
      </c>
      <c r="AX130" s="83">
        <v>1571774.5</v>
      </c>
      <c r="AY130" s="83" t="s">
        <v>25</v>
      </c>
      <c r="AZ130" s="83" t="s">
        <v>25</v>
      </c>
      <c r="BA130" s="83" t="s">
        <v>25</v>
      </c>
      <c r="BB130" s="83" t="s">
        <v>25</v>
      </c>
      <c r="BC130" s="83" t="s">
        <v>25</v>
      </c>
      <c r="BD130" s="83" t="s">
        <v>25</v>
      </c>
      <c r="BE130" s="83" t="s">
        <v>25</v>
      </c>
      <c r="BF130" s="83" t="s">
        <v>25</v>
      </c>
      <c r="BG130" s="83" t="s">
        <v>25</v>
      </c>
      <c r="BH130" s="83" t="s">
        <v>25</v>
      </c>
      <c r="BI130" s="83" t="s">
        <v>25</v>
      </c>
      <c r="BJ130" s="83" t="s">
        <v>25</v>
      </c>
      <c r="BK130" s="83" t="s">
        <v>25</v>
      </c>
      <c r="BL130" s="83" t="s">
        <v>25</v>
      </c>
      <c r="BM130" s="83" t="s">
        <v>25</v>
      </c>
      <c r="BN130" s="83" t="s">
        <v>25</v>
      </c>
      <c r="BO130" s="83" t="s">
        <v>25</v>
      </c>
      <c r="BP130" s="83" t="s">
        <v>25</v>
      </c>
      <c r="BQ130" s="83" t="s">
        <v>25</v>
      </c>
      <c r="BR130" s="83" t="s">
        <v>25</v>
      </c>
      <c r="BS130" s="83" t="s">
        <v>25</v>
      </c>
      <c r="BT130" s="83" t="s">
        <v>25</v>
      </c>
      <c r="BU130" s="83" t="s">
        <v>25</v>
      </c>
      <c r="BV130" s="83" t="s">
        <v>25</v>
      </c>
      <c r="BW130" s="83" t="s">
        <v>25</v>
      </c>
      <c r="BX130" s="83" t="s">
        <v>25</v>
      </c>
      <c r="BY130" s="83" t="s">
        <v>25</v>
      </c>
      <c r="BZ130" s="83" t="s">
        <v>25</v>
      </c>
      <c r="CA130" s="83" t="s">
        <v>25</v>
      </c>
      <c r="CB130" s="83" t="s">
        <v>25</v>
      </c>
      <c r="CC130" s="83" t="s">
        <v>25</v>
      </c>
      <c r="CD130" s="83" t="s">
        <v>25</v>
      </c>
      <c r="CE130" s="83" t="s">
        <v>25</v>
      </c>
      <c r="CF130" s="83" t="s">
        <v>25</v>
      </c>
      <c r="CG130" s="83" t="s">
        <v>25</v>
      </c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ht="15" customHeight="1" outlineLevel="1" spans="2:105">
      <c r="B131" s="82">
        <v>202406</v>
      </c>
      <c r="C131" s="83">
        <v>768097.98</v>
      </c>
      <c r="D131" s="83">
        <v>697039.57</v>
      </c>
      <c r="E131" s="83">
        <v>1314632.68</v>
      </c>
      <c r="F131" s="83" t="s">
        <v>25</v>
      </c>
      <c r="G131" s="83" t="s">
        <v>25</v>
      </c>
      <c r="H131" s="83" t="s">
        <v>25</v>
      </c>
      <c r="I131" s="83" t="s">
        <v>25</v>
      </c>
      <c r="J131" s="83" t="s">
        <v>25</v>
      </c>
      <c r="K131" s="83" t="s">
        <v>25</v>
      </c>
      <c r="L131" s="83" t="s">
        <v>25</v>
      </c>
      <c r="M131" s="83" t="s">
        <v>25</v>
      </c>
      <c r="N131" s="83" t="s">
        <v>25</v>
      </c>
      <c r="O131" s="83" t="s">
        <v>25</v>
      </c>
      <c r="P131" s="83" t="s">
        <v>25</v>
      </c>
      <c r="Q131" s="83" t="s">
        <v>25</v>
      </c>
      <c r="R131" s="83" t="s">
        <v>25</v>
      </c>
      <c r="S131" s="83" t="s">
        <v>25</v>
      </c>
      <c r="T131" s="83" t="s">
        <v>25</v>
      </c>
      <c r="U131" s="83" t="s">
        <v>25</v>
      </c>
      <c r="V131" s="83" t="s">
        <v>25</v>
      </c>
      <c r="W131" s="83" t="s">
        <v>25</v>
      </c>
      <c r="X131" s="83" t="s">
        <v>25</v>
      </c>
      <c r="Y131" s="83" t="s">
        <v>25</v>
      </c>
      <c r="Z131" s="83" t="s">
        <v>25</v>
      </c>
      <c r="AA131" s="83" t="s">
        <v>25</v>
      </c>
      <c r="AB131" s="83" t="s">
        <v>25</v>
      </c>
      <c r="AC131" s="83" t="s">
        <v>25</v>
      </c>
      <c r="AD131" s="83" t="s">
        <v>25</v>
      </c>
      <c r="AE131" s="83" t="s">
        <v>25</v>
      </c>
      <c r="AF131" s="83" t="s">
        <v>25</v>
      </c>
      <c r="AG131" s="83" t="s">
        <v>25</v>
      </c>
      <c r="AH131" s="83" t="s">
        <v>25</v>
      </c>
      <c r="AI131" s="83" t="s">
        <v>25</v>
      </c>
      <c r="AJ131" s="83" t="s">
        <v>25</v>
      </c>
      <c r="AK131" s="83" t="s">
        <v>25</v>
      </c>
      <c r="AL131" s="83" t="s">
        <v>25</v>
      </c>
      <c r="AM131" s="83" t="s">
        <v>25</v>
      </c>
      <c r="AN131" s="83" t="s">
        <v>25</v>
      </c>
      <c r="AO131" s="83" t="s">
        <v>25</v>
      </c>
      <c r="AT131" s="82">
        <v>202406</v>
      </c>
      <c r="AU131" s="83">
        <v>716661.48</v>
      </c>
      <c r="AV131" s="83">
        <v>584854.77</v>
      </c>
      <c r="AW131" s="83">
        <v>1107129.35</v>
      </c>
      <c r="AX131" s="83" t="s">
        <v>25</v>
      </c>
      <c r="AY131" s="83" t="s">
        <v>25</v>
      </c>
      <c r="AZ131" s="83" t="s">
        <v>25</v>
      </c>
      <c r="BA131" s="83" t="s">
        <v>25</v>
      </c>
      <c r="BB131" s="83" t="s">
        <v>25</v>
      </c>
      <c r="BC131" s="83" t="s">
        <v>25</v>
      </c>
      <c r="BD131" s="83" t="s">
        <v>25</v>
      </c>
      <c r="BE131" s="83" t="s">
        <v>25</v>
      </c>
      <c r="BF131" s="83" t="s">
        <v>25</v>
      </c>
      <c r="BG131" s="83" t="s">
        <v>25</v>
      </c>
      <c r="BH131" s="83" t="s">
        <v>25</v>
      </c>
      <c r="BI131" s="83" t="s">
        <v>25</v>
      </c>
      <c r="BJ131" s="83" t="s">
        <v>25</v>
      </c>
      <c r="BK131" s="83" t="s">
        <v>25</v>
      </c>
      <c r="BL131" s="83" t="s">
        <v>25</v>
      </c>
      <c r="BM131" s="83" t="s">
        <v>25</v>
      </c>
      <c r="BN131" s="83" t="s">
        <v>25</v>
      </c>
      <c r="BO131" s="83" t="s">
        <v>25</v>
      </c>
      <c r="BP131" s="83" t="s">
        <v>25</v>
      </c>
      <c r="BQ131" s="83" t="s">
        <v>25</v>
      </c>
      <c r="BR131" s="83" t="s">
        <v>25</v>
      </c>
      <c r="BS131" s="83" t="s">
        <v>25</v>
      </c>
      <c r="BT131" s="83" t="s">
        <v>25</v>
      </c>
      <c r="BU131" s="83" t="s">
        <v>25</v>
      </c>
      <c r="BV131" s="83" t="s">
        <v>25</v>
      </c>
      <c r="BW131" s="83" t="s">
        <v>25</v>
      </c>
      <c r="BX131" s="83" t="s">
        <v>25</v>
      </c>
      <c r="BY131" s="83" t="s">
        <v>25</v>
      </c>
      <c r="BZ131" s="83" t="s">
        <v>25</v>
      </c>
      <c r="CA131" s="83" t="s">
        <v>25</v>
      </c>
      <c r="CB131" s="83" t="s">
        <v>25</v>
      </c>
      <c r="CC131" s="83" t="s">
        <v>25</v>
      </c>
      <c r="CD131" s="83" t="s">
        <v>25</v>
      </c>
      <c r="CE131" s="83" t="s">
        <v>25</v>
      </c>
      <c r="CF131" s="83" t="s">
        <v>25</v>
      </c>
      <c r="CG131" s="83" t="s">
        <v>25</v>
      </c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ht="15" customHeight="1" outlineLevel="1" spans="2:105">
      <c r="B132" s="82">
        <v>202409</v>
      </c>
      <c r="C132" s="83">
        <v>1824994.89</v>
      </c>
      <c r="D132" s="83">
        <v>3453951.66</v>
      </c>
      <c r="E132" s="83" t="s">
        <v>25</v>
      </c>
      <c r="F132" s="83" t="s">
        <v>25</v>
      </c>
      <c r="G132" s="83" t="s">
        <v>25</v>
      </c>
      <c r="H132" s="83" t="s">
        <v>25</v>
      </c>
      <c r="I132" s="83" t="s">
        <v>25</v>
      </c>
      <c r="J132" s="83" t="s">
        <v>25</v>
      </c>
      <c r="K132" s="83" t="s">
        <v>25</v>
      </c>
      <c r="L132" s="83" t="s">
        <v>25</v>
      </c>
      <c r="M132" s="83" t="s">
        <v>25</v>
      </c>
      <c r="N132" s="83" t="s">
        <v>25</v>
      </c>
      <c r="O132" s="83" t="s">
        <v>25</v>
      </c>
      <c r="P132" s="83" t="s">
        <v>25</v>
      </c>
      <c r="Q132" s="83" t="s">
        <v>25</v>
      </c>
      <c r="R132" s="83" t="s">
        <v>25</v>
      </c>
      <c r="S132" s="83" t="s">
        <v>25</v>
      </c>
      <c r="T132" s="83" t="s">
        <v>25</v>
      </c>
      <c r="U132" s="83" t="s">
        <v>25</v>
      </c>
      <c r="V132" s="83" t="s">
        <v>25</v>
      </c>
      <c r="W132" s="83" t="s">
        <v>25</v>
      </c>
      <c r="X132" s="83" t="s">
        <v>25</v>
      </c>
      <c r="Y132" s="83" t="s">
        <v>25</v>
      </c>
      <c r="Z132" s="83" t="s">
        <v>25</v>
      </c>
      <c r="AA132" s="83" t="s">
        <v>25</v>
      </c>
      <c r="AB132" s="83" t="s">
        <v>25</v>
      </c>
      <c r="AC132" s="83" t="s">
        <v>25</v>
      </c>
      <c r="AD132" s="83" t="s">
        <v>25</v>
      </c>
      <c r="AE132" s="83" t="s">
        <v>25</v>
      </c>
      <c r="AF132" s="83" t="s">
        <v>25</v>
      </c>
      <c r="AG132" s="83" t="s">
        <v>25</v>
      </c>
      <c r="AH132" s="83" t="s">
        <v>25</v>
      </c>
      <c r="AI132" s="83" t="s">
        <v>25</v>
      </c>
      <c r="AJ132" s="83" t="s">
        <v>25</v>
      </c>
      <c r="AK132" s="83" t="s">
        <v>25</v>
      </c>
      <c r="AL132" s="83" t="s">
        <v>25</v>
      </c>
      <c r="AM132" s="83" t="s">
        <v>25</v>
      </c>
      <c r="AN132" s="83" t="s">
        <v>25</v>
      </c>
      <c r="AO132" s="83" t="s">
        <v>25</v>
      </c>
      <c r="AT132" s="82">
        <v>202409</v>
      </c>
      <c r="AU132" s="83">
        <v>1303409.89</v>
      </c>
      <c r="AV132" s="83">
        <v>2668627.25</v>
      </c>
      <c r="AW132" s="83" t="s">
        <v>25</v>
      </c>
      <c r="AX132" s="83" t="s">
        <v>25</v>
      </c>
      <c r="AY132" s="83" t="s">
        <v>25</v>
      </c>
      <c r="AZ132" s="83" t="s">
        <v>25</v>
      </c>
      <c r="BA132" s="83" t="s">
        <v>25</v>
      </c>
      <c r="BB132" s="83" t="s">
        <v>25</v>
      </c>
      <c r="BC132" s="83" t="s">
        <v>25</v>
      </c>
      <c r="BD132" s="83" t="s">
        <v>25</v>
      </c>
      <c r="BE132" s="83" t="s">
        <v>25</v>
      </c>
      <c r="BF132" s="83" t="s">
        <v>25</v>
      </c>
      <c r="BG132" s="83" t="s">
        <v>25</v>
      </c>
      <c r="BH132" s="83" t="s">
        <v>25</v>
      </c>
      <c r="BI132" s="83" t="s">
        <v>25</v>
      </c>
      <c r="BJ132" s="83" t="s">
        <v>25</v>
      </c>
      <c r="BK132" s="83" t="s">
        <v>25</v>
      </c>
      <c r="BL132" s="83" t="s">
        <v>25</v>
      </c>
      <c r="BM132" s="83" t="s">
        <v>25</v>
      </c>
      <c r="BN132" s="83" t="s">
        <v>25</v>
      </c>
      <c r="BO132" s="83" t="s">
        <v>25</v>
      </c>
      <c r="BP132" s="83" t="s">
        <v>25</v>
      </c>
      <c r="BQ132" s="83" t="s">
        <v>25</v>
      </c>
      <c r="BR132" s="83" t="s">
        <v>25</v>
      </c>
      <c r="BS132" s="83" t="s">
        <v>25</v>
      </c>
      <c r="BT132" s="83" t="s">
        <v>25</v>
      </c>
      <c r="BU132" s="83" t="s">
        <v>25</v>
      </c>
      <c r="BV132" s="83" t="s">
        <v>25</v>
      </c>
      <c r="BW132" s="83" t="s">
        <v>25</v>
      </c>
      <c r="BX132" s="83" t="s">
        <v>25</v>
      </c>
      <c r="BY132" s="83" t="s">
        <v>25</v>
      </c>
      <c r="BZ132" s="83" t="s">
        <v>25</v>
      </c>
      <c r="CA132" s="83" t="s">
        <v>25</v>
      </c>
      <c r="CB132" s="83" t="s">
        <v>25</v>
      </c>
      <c r="CC132" s="83" t="s">
        <v>25</v>
      </c>
      <c r="CD132" s="83" t="s">
        <v>25</v>
      </c>
      <c r="CE132" s="83" t="s">
        <v>25</v>
      </c>
      <c r="CF132" s="83" t="s">
        <v>25</v>
      </c>
      <c r="CG132" s="83" t="s">
        <v>25</v>
      </c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ht="15" customHeight="1" outlineLevel="1" spans="2:105">
      <c r="B133" s="82">
        <v>202412</v>
      </c>
      <c r="C133" s="83">
        <v>2588122.78</v>
      </c>
      <c r="D133" s="83" t="s">
        <v>25</v>
      </c>
      <c r="E133" s="83" t="s">
        <v>25</v>
      </c>
      <c r="F133" s="83" t="s">
        <v>25</v>
      </c>
      <c r="G133" s="83" t="s">
        <v>25</v>
      </c>
      <c r="H133" s="83" t="s">
        <v>25</v>
      </c>
      <c r="I133" s="83" t="s">
        <v>25</v>
      </c>
      <c r="J133" s="83" t="s">
        <v>25</v>
      </c>
      <c r="K133" s="83" t="s">
        <v>25</v>
      </c>
      <c r="L133" s="83" t="s">
        <v>25</v>
      </c>
      <c r="M133" s="83" t="s">
        <v>25</v>
      </c>
      <c r="N133" s="83" t="s">
        <v>25</v>
      </c>
      <c r="O133" s="83" t="s">
        <v>25</v>
      </c>
      <c r="P133" s="83" t="s">
        <v>25</v>
      </c>
      <c r="Q133" s="83" t="s">
        <v>25</v>
      </c>
      <c r="R133" s="83" t="s">
        <v>25</v>
      </c>
      <c r="S133" s="83" t="s">
        <v>25</v>
      </c>
      <c r="T133" s="83" t="s">
        <v>25</v>
      </c>
      <c r="U133" s="83" t="s">
        <v>25</v>
      </c>
      <c r="V133" s="83" t="s">
        <v>25</v>
      </c>
      <c r="W133" s="83" t="s">
        <v>25</v>
      </c>
      <c r="X133" s="83" t="s">
        <v>25</v>
      </c>
      <c r="Y133" s="83" t="s">
        <v>25</v>
      </c>
      <c r="Z133" s="83" t="s">
        <v>25</v>
      </c>
      <c r="AA133" s="83" t="s">
        <v>25</v>
      </c>
      <c r="AB133" s="83" t="s">
        <v>25</v>
      </c>
      <c r="AC133" s="83" t="s">
        <v>25</v>
      </c>
      <c r="AD133" s="83" t="s">
        <v>25</v>
      </c>
      <c r="AE133" s="83" t="s">
        <v>25</v>
      </c>
      <c r="AF133" s="83" t="s">
        <v>25</v>
      </c>
      <c r="AG133" s="83" t="s">
        <v>25</v>
      </c>
      <c r="AH133" s="83" t="s">
        <v>25</v>
      </c>
      <c r="AI133" s="83" t="s">
        <v>25</v>
      </c>
      <c r="AJ133" s="83" t="s">
        <v>25</v>
      </c>
      <c r="AK133" s="83" t="s">
        <v>25</v>
      </c>
      <c r="AL133" s="83" t="s">
        <v>25</v>
      </c>
      <c r="AM133" s="83" t="s">
        <v>25</v>
      </c>
      <c r="AN133" s="83" t="s">
        <v>25</v>
      </c>
      <c r="AO133" s="83" t="s">
        <v>25</v>
      </c>
      <c r="AT133" s="82">
        <v>202412</v>
      </c>
      <c r="AU133" s="83">
        <v>1925705.1</v>
      </c>
      <c r="AV133" s="83" t="s">
        <v>25</v>
      </c>
      <c r="AW133" s="83" t="s">
        <v>25</v>
      </c>
      <c r="AX133" s="83" t="s">
        <v>25</v>
      </c>
      <c r="AY133" s="83" t="s">
        <v>25</v>
      </c>
      <c r="AZ133" s="83" t="s">
        <v>25</v>
      </c>
      <c r="BA133" s="83" t="s">
        <v>25</v>
      </c>
      <c r="BB133" s="83" t="s">
        <v>25</v>
      </c>
      <c r="BC133" s="83" t="s">
        <v>25</v>
      </c>
      <c r="BD133" s="83" t="s">
        <v>25</v>
      </c>
      <c r="BE133" s="83" t="s">
        <v>25</v>
      </c>
      <c r="BF133" s="83" t="s">
        <v>25</v>
      </c>
      <c r="BG133" s="83" t="s">
        <v>25</v>
      </c>
      <c r="BH133" s="83" t="s">
        <v>25</v>
      </c>
      <c r="BI133" s="83" t="s">
        <v>25</v>
      </c>
      <c r="BJ133" s="83" t="s">
        <v>25</v>
      </c>
      <c r="BK133" s="83" t="s">
        <v>25</v>
      </c>
      <c r="BL133" s="83" t="s">
        <v>25</v>
      </c>
      <c r="BM133" s="83" t="s">
        <v>25</v>
      </c>
      <c r="BN133" s="83" t="s">
        <v>25</v>
      </c>
      <c r="BO133" s="83" t="s">
        <v>25</v>
      </c>
      <c r="BP133" s="83" t="s">
        <v>25</v>
      </c>
      <c r="BQ133" s="83" t="s">
        <v>25</v>
      </c>
      <c r="BR133" s="83" t="s">
        <v>25</v>
      </c>
      <c r="BS133" s="83" t="s">
        <v>25</v>
      </c>
      <c r="BT133" s="83" t="s">
        <v>25</v>
      </c>
      <c r="BU133" s="83" t="s">
        <v>25</v>
      </c>
      <c r="BV133" s="83" t="s">
        <v>25</v>
      </c>
      <c r="BW133" s="83" t="s">
        <v>25</v>
      </c>
      <c r="BX133" s="83" t="s">
        <v>25</v>
      </c>
      <c r="BY133" s="83" t="s">
        <v>25</v>
      </c>
      <c r="BZ133" s="83" t="s">
        <v>25</v>
      </c>
      <c r="CA133" s="83" t="s">
        <v>25</v>
      </c>
      <c r="CB133" s="83" t="s">
        <v>25</v>
      </c>
      <c r="CC133" s="83" t="s">
        <v>25</v>
      </c>
      <c r="CD133" s="83" t="s">
        <v>25</v>
      </c>
      <c r="CE133" s="83" t="s">
        <v>25</v>
      </c>
      <c r="CF133" s="83" t="s">
        <v>25</v>
      </c>
      <c r="CG133" s="83" t="s">
        <v>25</v>
      </c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ht="15" customHeight="1"/>
    <row r="135" ht="15" customHeight="1" spans="2:12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T135" s="6" t="s">
        <v>39</v>
      </c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14" t="s">
        <v>22</v>
      </c>
      <c r="CC135" s="12"/>
      <c r="CL135" s="6" t="s">
        <v>39</v>
      </c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14" t="s">
        <v>22</v>
      </c>
      <c r="DU135" s="12"/>
    </row>
    <row r="136" ht="15" customHeight="1" outlineLevel="1" spans="2:12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T136" s="8" t="s">
        <v>23</v>
      </c>
      <c r="AU136" s="9" t="s">
        <v>24</v>
      </c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L136" s="8" t="s">
        <v>23</v>
      </c>
      <c r="CM136" s="9" t="s">
        <v>24</v>
      </c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</row>
    <row r="137" ht="15" customHeight="1" outlineLevel="1" spans="2:12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T137" s="9"/>
      <c r="AU137" s="9">
        <v>1</v>
      </c>
      <c r="AV137" s="9">
        <v>2</v>
      </c>
      <c r="AW137" s="9">
        <v>3</v>
      </c>
      <c r="AX137" s="9">
        <v>4</v>
      </c>
      <c r="AY137" s="9">
        <v>5</v>
      </c>
      <c r="AZ137" s="9">
        <v>6</v>
      </c>
      <c r="BA137" s="9">
        <v>7</v>
      </c>
      <c r="BB137" s="9">
        <v>8</v>
      </c>
      <c r="BC137" s="9">
        <v>9</v>
      </c>
      <c r="BD137" s="9">
        <v>10</v>
      </c>
      <c r="BE137" s="9">
        <v>11</v>
      </c>
      <c r="BF137" s="9">
        <v>12</v>
      </c>
      <c r="BG137" s="9">
        <v>13</v>
      </c>
      <c r="BH137" s="9">
        <v>14</v>
      </c>
      <c r="BI137" s="9">
        <v>15</v>
      </c>
      <c r="BJ137" s="9">
        <v>16</v>
      </c>
      <c r="BK137" s="9">
        <v>17</v>
      </c>
      <c r="BL137" s="9">
        <v>18</v>
      </c>
      <c r="BM137" s="9">
        <v>19</v>
      </c>
      <c r="BN137" s="9">
        <v>20</v>
      </c>
      <c r="BO137" s="9">
        <v>21</v>
      </c>
      <c r="BP137" s="9">
        <v>22</v>
      </c>
      <c r="BQ137" s="9">
        <v>23</v>
      </c>
      <c r="BR137" s="9">
        <v>24</v>
      </c>
      <c r="BS137" s="9">
        <v>25</v>
      </c>
      <c r="BT137" s="9">
        <v>26</v>
      </c>
      <c r="BU137" s="9">
        <v>27</v>
      </c>
      <c r="BV137" s="9">
        <v>28</v>
      </c>
      <c r="BW137" s="9">
        <v>29</v>
      </c>
      <c r="BX137" s="9">
        <v>30</v>
      </c>
      <c r="BY137" s="9">
        <v>31</v>
      </c>
      <c r="BZ137" s="9">
        <v>32</v>
      </c>
      <c r="CA137" s="9">
        <v>33</v>
      </c>
      <c r="CB137" s="9">
        <v>34</v>
      </c>
      <c r="CC137" s="9">
        <v>35</v>
      </c>
      <c r="CL137" s="9"/>
      <c r="CM137" s="9">
        <v>1</v>
      </c>
      <c r="CN137" s="9">
        <v>2</v>
      </c>
      <c r="CO137" s="9">
        <v>3</v>
      </c>
      <c r="CP137" s="9">
        <v>4</v>
      </c>
      <c r="CQ137" s="9">
        <v>5</v>
      </c>
      <c r="CR137" s="9">
        <v>6</v>
      </c>
      <c r="CS137" s="9">
        <v>7</v>
      </c>
      <c r="CT137" s="9">
        <v>8</v>
      </c>
      <c r="CU137" s="9">
        <v>9</v>
      </c>
      <c r="CV137" s="9">
        <v>10</v>
      </c>
      <c r="CW137" s="9">
        <v>11</v>
      </c>
      <c r="CX137" s="9">
        <v>12</v>
      </c>
      <c r="CY137" s="9">
        <v>13</v>
      </c>
      <c r="CZ137" s="9">
        <v>14</v>
      </c>
      <c r="DA137" s="9">
        <v>15</v>
      </c>
      <c r="DB137" s="9">
        <v>16</v>
      </c>
      <c r="DC137" s="9">
        <v>17</v>
      </c>
      <c r="DD137" s="9">
        <v>18</v>
      </c>
      <c r="DE137" s="9">
        <v>19</v>
      </c>
      <c r="DF137" s="9">
        <v>20</v>
      </c>
      <c r="DG137" s="9">
        <v>21</v>
      </c>
      <c r="DH137" s="9">
        <v>22</v>
      </c>
      <c r="DI137" s="9">
        <v>23</v>
      </c>
      <c r="DJ137" s="9">
        <v>24</v>
      </c>
      <c r="DK137" s="9">
        <v>25</v>
      </c>
      <c r="DL137" s="9">
        <v>26</v>
      </c>
      <c r="DM137" s="9">
        <v>27</v>
      </c>
      <c r="DN137" s="9">
        <v>28</v>
      </c>
      <c r="DO137" s="9">
        <v>29</v>
      </c>
      <c r="DP137" s="9">
        <v>30</v>
      </c>
      <c r="DQ137" s="9">
        <v>31</v>
      </c>
      <c r="DR137" s="9">
        <v>32</v>
      </c>
      <c r="DS137" s="9">
        <v>33</v>
      </c>
      <c r="DT137" s="9">
        <v>34</v>
      </c>
      <c r="DU137" s="9">
        <v>35</v>
      </c>
    </row>
    <row r="138" ht="15" customHeight="1" outlineLevel="1" spans="2:125">
      <c r="B138" s="10">
        <v>201506</v>
      </c>
      <c r="C138" s="11">
        <f t="shared" ref="C138:AK138" si="79">IF(C7="","",C7+C99)</f>
        <v>248537.05</v>
      </c>
      <c r="D138" s="11">
        <f t="shared" si="79"/>
        <v>846310.99</v>
      </c>
      <c r="E138" s="11">
        <f t="shared" si="79"/>
        <v>880359.28</v>
      </c>
      <c r="F138" s="11">
        <f t="shared" si="79"/>
        <v>863359.65</v>
      </c>
      <c r="G138" s="11">
        <f t="shared" si="79"/>
        <v>853816.89</v>
      </c>
      <c r="H138" s="11">
        <f t="shared" si="79"/>
        <v>853816.89</v>
      </c>
      <c r="I138" s="11">
        <f t="shared" si="79"/>
        <v>853816.89</v>
      </c>
      <c r="J138" s="11">
        <f t="shared" si="79"/>
        <v>853816.89</v>
      </c>
      <c r="K138" s="11">
        <f t="shared" si="79"/>
        <v>853816.89</v>
      </c>
      <c r="L138" s="11">
        <f t="shared" si="79"/>
        <v>853816.89</v>
      </c>
      <c r="M138" s="11">
        <f t="shared" si="79"/>
        <v>853816.89</v>
      </c>
      <c r="N138" s="11">
        <f t="shared" si="79"/>
        <v>853816.89</v>
      </c>
      <c r="O138" s="11">
        <f t="shared" si="79"/>
        <v>853816.89</v>
      </c>
      <c r="P138" s="11">
        <f t="shared" si="79"/>
        <v>833816.89</v>
      </c>
      <c r="Q138" s="11">
        <f t="shared" si="79"/>
        <v>833816.89</v>
      </c>
      <c r="R138" s="11">
        <f t="shared" si="79"/>
        <v>833816.89</v>
      </c>
      <c r="S138" s="11">
        <f t="shared" si="79"/>
        <v>833816.89</v>
      </c>
      <c r="T138" s="11">
        <f t="shared" si="79"/>
        <v>833816.89</v>
      </c>
      <c r="U138" s="11">
        <f t="shared" si="79"/>
        <v>833816.89</v>
      </c>
      <c r="V138" s="11">
        <f t="shared" si="79"/>
        <v>833816.89</v>
      </c>
      <c r="W138" s="11">
        <f t="shared" si="79"/>
        <v>833816.89</v>
      </c>
      <c r="X138" s="11">
        <f t="shared" si="79"/>
        <v>833816.89</v>
      </c>
      <c r="Y138" s="11">
        <f t="shared" si="79"/>
        <v>833816.89</v>
      </c>
      <c r="Z138" s="11">
        <f t="shared" si="79"/>
        <v>833816.89</v>
      </c>
      <c r="AA138" s="11">
        <f t="shared" si="79"/>
        <v>833816.89</v>
      </c>
      <c r="AB138" s="11">
        <f t="shared" si="79"/>
        <v>833816.89</v>
      </c>
      <c r="AC138" s="11">
        <f t="shared" si="79"/>
        <v>833816.89</v>
      </c>
      <c r="AD138" s="11">
        <f t="shared" si="79"/>
        <v>833816.89</v>
      </c>
      <c r="AE138" s="11">
        <f t="shared" si="79"/>
        <v>833816.89</v>
      </c>
      <c r="AF138" s="11">
        <f t="shared" si="79"/>
        <v>833816.89</v>
      </c>
      <c r="AG138" s="11">
        <f t="shared" si="79"/>
        <v>833816.89</v>
      </c>
      <c r="AH138" s="11">
        <f t="shared" si="79"/>
        <v>833816.89</v>
      </c>
      <c r="AI138" s="11">
        <f t="shared" si="79"/>
        <v>833816.89</v>
      </c>
      <c r="AJ138" s="11">
        <f t="shared" si="79"/>
        <v>833816.89</v>
      </c>
      <c r="AK138" s="11">
        <f t="shared" si="79"/>
        <v>833816.89</v>
      </c>
      <c r="AT138" s="10">
        <v>201506</v>
      </c>
      <c r="AU138" s="11">
        <f t="shared" ref="AU138:CC138" si="80">IF(AU7="","",AU7+AU99)</f>
        <v>248537.05</v>
      </c>
      <c r="AV138" s="11">
        <f t="shared" si="80"/>
        <v>846310.99</v>
      </c>
      <c r="AW138" s="11">
        <f t="shared" si="80"/>
        <v>880359.28</v>
      </c>
      <c r="AX138" s="11">
        <f t="shared" si="80"/>
        <v>863359.65</v>
      </c>
      <c r="AY138" s="11">
        <f t="shared" si="80"/>
        <v>853816.89</v>
      </c>
      <c r="AZ138" s="11">
        <f t="shared" si="80"/>
        <v>853816.89</v>
      </c>
      <c r="BA138" s="11">
        <f t="shared" si="80"/>
        <v>853816.89</v>
      </c>
      <c r="BB138" s="11">
        <f t="shared" si="80"/>
        <v>853816.89</v>
      </c>
      <c r="BC138" s="11">
        <f t="shared" si="80"/>
        <v>853816.89</v>
      </c>
      <c r="BD138" s="11">
        <f t="shared" si="80"/>
        <v>853816.89</v>
      </c>
      <c r="BE138" s="11">
        <f t="shared" si="80"/>
        <v>853816.89</v>
      </c>
      <c r="BF138" s="11">
        <f t="shared" si="80"/>
        <v>853816.89</v>
      </c>
      <c r="BG138" s="11">
        <f t="shared" si="80"/>
        <v>853816.89</v>
      </c>
      <c r="BH138" s="11">
        <f t="shared" si="80"/>
        <v>833816.89</v>
      </c>
      <c r="BI138" s="11">
        <f t="shared" si="80"/>
        <v>833816.89</v>
      </c>
      <c r="BJ138" s="11">
        <f t="shared" si="80"/>
        <v>833816.89</v>
      </c>
      <c r="BK138" s="11">
        <f t="shared" si="80"/>
        <v>833816.89</v>
      </c>
      <c r="BL138" s="11">
        <f t="shared" si="80"/>
        <v>833816.89</v>
      </c>
      <c r="BM138" s="11">
        <f t="shared" si="80"/>
        <v>833816.89</v>
      </c>
      <c r="BN138" s="11">
        <f t="shared" si="80"/>
        <v>833816.89</v>
      </c>
      <c r="BO138" s="11">
        <f t="shared" si="80"/>
        <v>833816.89</v>
      </c>
      <c r="BP138" s="11">
        <f t="shared" si="80"/>
        <v>833816.89</v>
      </c>
      <c r="BQ138" s="11">
        <f t="shared" si="80"/>
        <v>833816.89</v>
      </c>
      <c r="BR138" s="11">
        <f t="shared" si="80"/>
        <v>833816.89</v>
      </c>
      <c r="BS138" s="11">
        <f t="shared" si="80"/>
        <v>833816.89</v>
      </c>
      <c r="BT138" s="11">
        <f t="shared" si="80"/>
        <v>833816.89</v>
      </c>
      <c r="BU138" s="11">
        <f t="shared" si="80"/>
        <v>833816.89</v>
      </c>
      <c r="BV138" s="11">
        <f t="shared" si="80"/>
        <v>833816.89</v>
      </c>
      <c r="BW138" s="11">
        <f t="shared" si="80"/>
        <v>833816.89</v>
      </c>
      <c r="BX138" s="11">
        <f t="shared" si="80"/>
        <v>833816.89</v>
      </c>
      <c r="BY138" s="11">
        <f t="shared" si="80"/>
        <v>833816.89</v>
      </c>
      <c r="BZ138" s="11">
        <f t="shared" si="80"/>
        <v>833816.89</v>
      </c>
      <c r="CA138" s="11">
        <f t="shared" si="80"/>
        <v>833816.89</v>
      </c>
      <c r="CB138" s="11">
        <f t="shared" si="80"/>
        <v>833816.89</v>
      </c>
      <c r="CC138" s="11">
        <f t="shared" si="80"/>
        <v>833816.89</v>
      </c>
      <c r="CL138" s="10">
        <v>201506</v>
      </c>
      <c r="CM138" s="11" t="str">
        <f t="shared" ref="CM138:DU138" si="81">IF(CM7="","",CM7+CM99)</f>
        <v/>
      </c>
      <c r="CN138" s="11" t="str">
        <f t="shared" si="81"/>
        <v/>
      </c>
      <c r="CO138" s="11" t="str">
        <f t="shared" si="81"/>
        <v/>
      </c>
      <c r="CP138" s="11" t="str">
        <f t="shared" si="81"/>
        <v/>
      </c>
      <c r="CQ138" s="11" t="str">
        <f t="shared" si="81"/>
        <v/>
      </c>
      <c r="CR138" s="11" t="str">
        <f t="shared" si="81"/>
        <v/>
      </c>
      <c r="CS138" s="11" t="str">
        <f t="shared" si="81"/>
        <v/>
      </c>
      <c r="CT138" s="11" t="str">
        <f t="shared" si="81"/>
        <v/>
      </c>
      <c r="CU138" s="11" t="str">
        <f t="shared" si="81"/>
        <v/>
      </c>
      <c r="CV138" s="11" t="str">
        <f t="shared" si="81"/>
        <v/>
      </c>
      <c r="CW138" s="11" t="str">
        <f t="shared" si="81"/>
        <v/>
      </c>
      <c r="CX138" s="11" t="str">
        <f t="shared" si="81"/>
        <v/>
      </c>
      <c r="CY138" s="11" t="str">
        <f t="shared" si="81"/>
        <v/>
      </c>
      <c r="CZ138" s="11" t="str">
        <f t="shared" si="81"/>
        <v/>
      </c>
      <c r="DA138" s="11" t="str">
        <f t="shared" si="81"/>
        <v/>
      </c>
      <c r="DB138" s="11" t="str">
        <f t="shared" si="81"/>
        <v/>
      </c>
      <c r="DC138" s="11" t="str">
        <f t="shared" si="81"/>
        <v/>
      </c>
      <c r="DD138" s="11" t="str">
        <f t="shared" si="81"/>
        <v/>
      </c>
      <c r="DE138" s="11" t="str">
        <f t="shared" si="81"/>
        <v/>
      </c>
      <c r="DF138" s="11" t="str">
        <f t="shared" si="81"/>
        <v/>
      </c>
      <c r="DG138" s="11" t="str">
        <f t="shared" si="81"/>
        <v/>
      </c>
      <c r="DH138" s="11" t="str">
        <f t="shared" si="81"/>
        <v/>
      </c>
      <c r="DI138" s="11" t="str">
        <f t="shared" si="81"/>
        <v/>
      </c>
      <c r="DJ138" s="11" t="str">
        <f t="shared" si="81"/>
        <v/>
      </c>
      <c r="DK138" s="11" t="str">
        <f t="shared" si="81"/>
        <v/>
      </c>
      <c r="DL138" s="11" t="str">
        <f t="shared" si="81"/>
        <v/>
      </c>
      <c r="DM138" s="11" t="str">
        <f t="shared" si="81"/>
        <v/>
      </c>
      <c r="DN138" s="11" t="str">
        <f t="shared" si="81"/>
        <v/>
      </c>
      <c r="DO138" s="11" t="str">
        <f t="shared" si="81"/>
        <v/>
      </c>
      <c r="DP138" s="11" t="str">
        <f t="shared" si="81"/>
        <v/>
      </c>
      <c r="DQ138" s="11" t="str">
        <f t="shared" si="81"/>
        <v/>
      </c>
      <c r="DR138" s="11" t="str">
        <f t="shared" si="81"/>
        <v/>
      </c>
      <c r="DS138" s="11" t="str">
        <f t="shared" si="81"/>
        <v/>
      </c>
      <c r="DT138" s="11" t="str">
        <f t="shared" si="81"/>
        <v/>
      </c>
      <c r="DU138" s="11" t="str">
        <f t="shared" si="81"/>
        <v/>
      </c>
    </row>
    <row r="139" ht="15" customHeight="1" outlineLevel="1" spans="2:125">
      <c r="B139" s="10">
        <v>201509</v>
      </c>
      <c r="C139" s="11">
        <f t="shared" ref="C139:AJ139" si="82">IF(C8="","",C8+C100)</f>
        <v>662633.18</v>
      </c>
      <c r="D139" s="11">
        <f t="shared" si="82"/>
        <v>1299267.17</v>
      </c>
      <c r="E139" s="11">
        <f t="shared" si="82"/>
        <v>1368168.61</v>
      </c>
      <c r="F139" s="11">
        <f t="shared" si="82"/>
        <v>2059241.54</v>
      </c>
      <c r="G139" s="11">
        <f t="shared" si="82"/>
        <v>2383977.34</v>
      </c>
      <c r="H139" s="11">
        <f t="shared" si="82"/>
        <v>2411309.09</v>
      </c>
      <c r="I139" s="11">
        <f t="shared" si="82"/>
        <v>2581309.09</v>
      </c>
      <c r="J139" s="11">
        <f t="shared" si="82"/>
        <v>2596849.09</v>
      </c>
      <c r="K139" s="11">
        <f t="shared" si="82"/>
        <v>2566849.09</v>
      </c>
      <c r="L139" s="11">
        <f t="shared" si="82"/>
        <v>2566849.09</v>
      </c>
      <c r="M139" s="11">
        <f t="shared" si="82"/>
        <v>2566849.09</v>
      </c>
      <c r="N139" s="11">
        <f t="shared" si="82"/>
        <v>2556849.09</v>
      </c>
      <c r="O139" s="11">
        <f t="shared" si="82"/>
        <v>2545389.55</v>
      </c>
      <c r="P139" s="11">
        <f t="shared" si="82"/>
        <v>2545389.55</v>
      </c>
      <c r="Q139" s="11">
        <f t="shared" si="82"/>
        <v>2545389.55</v>
      </c>
      <c r="R139" s="11">
        <f t="shared" si="82"/>
        <v>2545389.55</v>
      </c>
      <c r="S139" s="11">
        <f t="shared" si="82"/>
        <v>2545389.55</v>
      </c>
      <c r="T139" s="11">
        <f t="shared" si="82"/>
        <v>2545389.55</v>
      </c>
      <c r="U139" s="11">
        <f t="shared" si="82"/>
        <v>2545389.55</v>
      </c>
      <c r="V139" s="11">
        <f t="shared" si="82"/>
        <v>2545389.55</v>
      </c>
      <c r="W139" s="11">
        <f t="shared" si="82"/>
        <v>2545389.55</v>
      </c>
      <c r="X139" s="11">
        <f t="shared" si="82"/>
        <v>2545389.55</v>
      </c>
      <c r="Y139" s="11">
        <f t="shared" si="82"/>
        <v>2545389.55</v>
      </c>
      <c r="Z139" s="11">
        <f t="shared" si="82"/>
        <v>2545389.55</v>
      </c>
      <c r="AA139" s="11">
        <f t="shared" si="82"/>
        <v>2545389.55</v>
      </c>
      <c r="AB139" s="11">
        <f t="shared" si="82"/>
        <v>2545389.55</v>
      </c>
      <c r="AC139" s="11">
        <f t="shared" si="82"/>
        <v>2545389.55</v>
      </c>
      <c r="AD139" s="11">
        <f t="shared" si="82"/>
        <v>2545389.55</v>
      </c>
      <c r="AE139" s="11">
        <f t="shared" si="82"/>
        <v>2545389.55</v>
      </c>
      <c r="AF139" s="11">
        <f t="shared" si="82"/>
        <v>2545389.55</v>
      </c>
      <c r="AG139" s="11">
        <f t="shared" si="82"/>
        <v>2545389.55</v>
      </c>
      <c r="AH139" s="11">
        <f t="shared" si="82"/>
        <v>2545389.55</v>
      </c>
      <c r="AI139" s="11">
        <f t="shared" si="82"/>
        <v>2545389.55</v>
      </c>
      <c r="AJ139" s="11">
        <f t="shared" si="82"/>
        <v>2545389.55</v>
      </c>
      <c r="AK139" s="11" t="s">
        <v>25</v>
      </c>
      <c r="AT139" s="10">
        <v>201509</v>
      </c>
      <c r="AU139" s="11">
        <f t="shared" ref="AU139:CB139" si="83">IF(AU8="","",AU8+AU100)</f>
        <v>662633.18</v>
      </c>
      <c r="AV139" s="11">
        <f t="shared" si="83"/>
        <v>1299267.17</v>
      </c>
      <c r="AW139" s="11">
        <f t="shared" si="83"/>
        <v>1368168.61</v>
      </c>
      <c r="AX139" s="11">
        <f t="shared" si="83"/>
        <v>2059241.54</v>
      </c>
      <c r="AY139" s="11">
        <f t="shared" si="83"/>
        <v>2383977.34</v>
      </c>
      <c r="AZ139" s="11">
        <f t="shared" si="83"/>
        <v>2411309.09</v>
      </c>
      <c r="BA139" s="11">
        <f t="shared" si="83"/>
        <v>2581309.09</v>
      </c>
      <c r="BB139" s="11">
        <f t="shared" si="83"/>
        <v>2596849.09</v>
      </c>
      <c r="BC139" s="11">
        <f t="shared" si="83"/>
        <v>2566849.09</v>
      </c>
      <c r="BD139" s="11">
        <f t="shared" si="83"/>
        <v>2566849.09</v>
      </c>
      <c r="BE139" s="11">
        <f t="shared" si="83"/>
        <v>2566849.09</v>
      </c>
      <c r="BF139" s="11">
        <f t="shared" si="83"/>
        <v>2556849.09</v>
      </c>
      <c r="BG139" s="11">
        <f t="shared" si="83"/>
        <v>2545389.55</v>
      </c>
      <c r="BH139" s="11">
        <f t="shared" si="83"/>
        <v>2545389.55</v>
      </c>
      <c r="BI139" s="11">
        <f t="shared" si="83"/>
        <v>2545389.55</v>
      </c>
      <c r="BJ139" s="11">
        <f t="shared" si="83"/>
        <v>2545389.55</v>
      </c>
      <c r="BK139" s="11">
        <f t="shared" si="83"/>
        <v>2545389.55</v>
      </c>
      <c r="BL139" s="11">
        <f t="shared" si="83"/>
        <v>2545389.55</v>
      </c>
      <c r="BM139" s="11">
        <f t="shared" si="83"/>
        <v>2545389.55</v>
      </c>
      <c r="BN139" s="11">
        <f t="shared" si="83"/>
        <v>2545389.55</v>
      </c>
      <c r="BO139" s="11">
        <f t="shared" si="83"/>
        <v>2545389.55</v>
      </c>
      <c r="BP139" s="11">
        <f t="shared" si="83"/>
        <v>2545389.55</v>
      </c>
      <c r="BQ139" s="11">
        <f t="shared" si="83"/>
        <v>2545389.55</v>
      </c>
      <c r="BR139" s="11">
        <f t="shared" si="83"/>
        <v>2545389.55</v>
      </c>
      <c r="BS139" s="11">
        <f t="shared" si="83"/>
        <v>2545389.55</v>
      </c>
      <c r="BT139" s="11">
        <f t="shared" si="83"/>
        <v>2545389.55</v>
      </c>
      <c r="BU139" s="11">
        <f t="shared" si="83"/>
        <v>2545389.55</v>
      </c>
      <c r="BV139" s="11">
        <f t="shared" si="83"/>
        <v>2545389.55</v>
      </c>
      <c r="BW139" s="11">
        <f t="shared" si="83"/>
        <v>2545389.55</v>
      </c>
      <c r="BX139" s="11">
        <f t="shared" si="83"/>
        <v>2545389.55</v>
      </c>
      <c r="BY139" s="11">
        <f t="shared" si="83"/>
        <v>2545389.55</v>
      </c>
      <c r="BZ139" s="11">
        <f t="shared" si="83"/>
        <v>2545389.55</v>
      </c>
      <c r="CA139" s="11">
        <f t="shared" si="83"/>
        <v>2545389.55</v>
      </c>
      <c r="CB139" s="11">
        <f t="shared" si="83"/>
        <v>2545389.55</v>
      </c>
      <c r="CC139" s="11" t="s">
        <v>25</v>
      </c>
      <c r="CL139" s="10">
        <v>201509</v>
      </c>
      <c r="CM139" s="11" t="str">
        <f t="shared" ref="CM139:DT139" si="84">IF(CM8="","",CM8+CM100)</f>
        <v/>
      </c>
      <c r="CN139" s="11" t="str">
        <f t="shared" si="84"/>
        <v/>
      </c>
      <c r="CO139" s="11" t="str">
        <f t="shared" si="84"/>
        <v/>
      </c>
      <c r="CP139" s="11" t="str">
        <f t="shared" si="84"/>
        <v/>
      </c>
      <c r="CQ139" s="11" t="str">
        <f t="shared" si="84"/>
        <v/>
      </c>
      <c r="CR139" s="11" t="str">
        <f t="shared" si="84"/>
        <v/>
      </c>
      <c r="CS139" s="11" t="str">
        <f t="shared" si="84"/>
        <v/>
      </c>
      <c r="CT139" s="11" t="str">
        <f t="shared" si="84"/>
        <v/>
      </c>
      <c r="CU139" s="11" t="str">
        <f t="shared" si="84"/>
        <v/>
      </c>
      <c r="CV139" s="11" t="str">
        <f t="shared" si="84"/>
        <v/>
      </c>
      <c r="CW139" s="11" t="str">
        <f t="shared" si="84"/>
        <v/>
      </c>
      <c r="CX139" s="11" t="str">
        <f t="shared" si="84"/>
        <v/>
      </c>
      <c r="CY139" s="11" t="str">
        <f t="shared" si="84"/>
        <v/>
      </c>
      <c r="CZ139" s="11" t="str">
        <f t="shared" si="84"/>
        <v/>
      </c>
      <c r="DA139" s="11" t="str">
        <f t="shared" si="84"/>
        <v/>
      </c>
      <c r="DB139" s="11" t="str">
        <f t="shared" si="84"/>
        <v/>
      </c>
      <c r="DC139" s="11" t="str">
        <f t="shared" si="84"/>
        <v/>
      </c>
      <c r="DD139" s="11" t="str">
        <f t="shared" si="84"/>
        <v/>
      </c>
      <c r="DE139" s="11" t="str">
        <f t="shared" si="84"/>
        <v/>
      </c>
      <c r="DF139" s="11" t="str">
        <f t="shared" si="84"/>
        <v/>
      </c>
      <c r="DG139" s="11" t="str">
        <f t="shared" si="84"/>
        <v/>
      </c>
      <c r="DH139" s="11" t="str">
        <f t="shared" si="84"/>
        <v/>
      </c>
      <c r="DI139" s="11" t="str">
        <f t="shared" si="84"/>
        <v/>
      </c>
      <c r="DJ139" s="11" t="str">
        <f t="shared" si="84"/>
        <v/>
      </c>
      <c r="DK139" s="11" t="str">
        <f t="shared" si="84"/>
        <v/>
      </c>
      <c r="DL139" s="11" t="str">
        <f t="shared" si="84"/>
        <v/>
      </c>
      <c r="DM139" s="11" t="str">
        <f t="shared" si="84"/>
        <v/>
      </c>
      <c r="DN139" s="11" t="str">
        <f t="shared" si="84"/>
        <v/>
      </c>
      <c r="DO139" s="11" t="str">
        <f t="shared" si="84"/>
        <v/>
      </c>
      <c r="DP139" s="11" t="str">
        <f t="shared" si="84"/>
        <v/>
      </c>
      <c r="DQ139" s="11" t="str">
        <f t="shared" si="84"/>
        <v/>
      </c>
      <c r="DR139" s="11" t="str">
        <f t="shared" si="84"/>
        <v/>
      </c>
      <c r="DS139" s="11" t="str">
        <f t="shared" si="84"/>
        <v/>
      </c>
      <c r="DT139" s="11" t="str">
        <f t="shared" si="84"/>
        <v/>
      </c>
      <c r="DU139" s="11" t="s">
        <v>25</v>
      </c>
    </row>
    <row r="140" ht="15" customHeight="1" outlineLevel="1" spans="2:125">
      <c r="B140" s="10">
        <v>201512</v>
      </c>
      <c r="C140" s="11">
        <f t="shared" ref="C140:AI140" si="85">IF(C9="","",C9+C101)</f>
        <v>1898302.33</v>
      </c>
      <c r="D140" s="11">
        <f t="shared" si="85"/>
        <v>2487433.14</v>
      </c>
      <c r="E140" s="11">
        <f t="shared" si="85"/>
        <v>3401051.62</v>
      </c>
      <c r="F140" s="11">
        <f t="shared" si="85"/>
        <v>4180866.27</v>
      </c>
      <c r="G140" s="11">
        <f t="shared" si="85"/>
        <v>4452840.07</v>
      </c>
      <c r="H140" s="11">
        <f t="shared" si="85"/>
        <v>4527840.07</v>
      </c>
      <c r="I140" s="11">
        <f t="shared" si="85"/>
        <v>4535340.07</v>
      </c>
      <c r="J140" s="11">
        <f t="shared" si="85"/>
        <v>4520340.07</v>
      </c>
      <c r="K140" s="11">
        <f t="shared" si="85"/>
        <v>4588340.07</v>
      </c>
      <c r="L140" s="11">
        <f t="shared" si="85"/>
        <v>4590340.07</v>
      </c>
      <c r="M140" s="11">
        <f t="shared" si="85"/>
        <v>4604340.07</v>
      </c>
      <c r="N140" s="11">
        <f t="shared" si="85"/>
        <v>4600840.07</v>
      </c>
      <c r="O140" s="11">
        <f t="shared" si="85"/>
        <v>4600840.07</v>
      </c>
      <c r="P140" s="11">
        <f t="shared" si="85"/>
        <v>4600840.07</v>
      </c>
      <c r="Q140" s="11">
        <f t="shared" si="85"/>
        <v>4600840.07</v>
      </c>
      <c r="R140" s="11">
        <f t="shared" si="85"/>
        <v>4600840.07</v>
      </c>
      <c r="S140" s="11">
        <f t="shared" si="85"/>
        <v>4600840.07</v>
      </c>
      <c r="T140" s="11">
        <f t="shared" si="85"/>
        <v>4600840.07</v>
      </c>
      <c r="U140" s="11">
        <f t="shared" si="85"/>
        <v>4600840.07</v>
      </c>
      <c r="V140" s="11">
        <f t="shared" si="85"/>
        <v>4600840.07</v>
      </c>
      <c r="W140" s="11">
        <f t="shared" si="85"/>
        <v>4600840.07</v>
      </c>
      <c r="X140" s="11">
        <f t="shared" si="85"/>
        <v>4600840.07</v>
      </c>
      <c r="Y140" s="11">
        <f t="shared" si="85"/>
        <v>4600840.07</v>
      </c>
      <c r="Z140" s="11">
        <f t="shared" si="85"/>
        <v>4600840.07</v>
      </c>
      <c r="AA140" s="11">
        <f t="shared" si="85"/>
        <v>4600840.07</v>
      </c>
      <c r="AB140" s="11">
        <f t="shared" si="85"/>
        <v>4600840.07</v>
      </c>
      <c r="AC140" s="11">
        <f t="shared" si="85"/>
        <v>4600840.07</v>
      </c>
      <c r="AD140" s="11">
        <f t="shared" si="85"/>
        <v>4600840.07</v>
      </c>
      <c r="AE140" s="11">
        <f t="shared" si="85"/>
        <v>4600840.07</v>
      </c>
      <c r="AF140" s="11">
        <f t="shared" si="85"/>
        <v>4600840.07</v>
      </c>
      <c r="AG140" s="11">
        <f t="shared" si="85"/>
        <v>4600840.07</v>
      </c>
      <c r="AH140" s="11">
        <f t="shared" si="85"/>
        <v>4600840.07</v>
      </c>
      <c r="AI140" s="11">
        <f t="shared" si="85"/>
        <v>4600840.07</v>
      </c>
      <c r="AJ140" s="11" t="s">
        <v>25</v>
      </c>
      <c r="AK140" s="11" t="s">
        <v>25</v>
      </c>
      <c r="AT140" s="10">
        <v>201512</v>
      </c>
      <c r="AU140" s="11">
        <f t="shared" ref="AU140:CA140" si="86">IF(AU9="","",AU9+AU101)</f>
        <v>1898302.33</v>
      </c>
      <c r="AV140" s="11">
        <f t="shared" si="86"/>
        <v>2487433.14</v>
      </c>
      <c r="AW140" s="11">
        <f t="shared" si="86"/>
        <v>3401051.62</v>
      </c>
      <c r="AX140" s="11">
        <f t="shared" si="86"/>
        <v>4180866.27</v>
      </c>
      <c r="AY140" s="11">
        <f t="shared" si="86"/>
        <v>4452840.07</v>
      </c>
      <c r="AZ140" s="11">
        <f t="shared" si="86"/>
        <v>4527840.07</v>
      </c>
      <c r="BA140" s="11">
        <f t="shared" si="86"/>
        <v>4535340.07</v>
      </c>
      <c r="BB140" s="11">
        <f t="shared" si="86"/>
        <v>4520340.07</v>
      </c>
      <c r="BC140" s="11">
        <f t="shared" si="86"/>
        <v>4588340.07</v>
      </c>
      <c r="BD140" s="11">
        <f t="shared" si="86"/>
        <v>4590340.07</v>
      </c>
      <c r="BE140" s="11">
        <f t="shared" si="86"/>
        <v>4604340.07</v>
      </c>
      <c r="BF140" s="11">
        <f t="shared" si="86"/>
        <v>4600840.07</v>
      </c>
      <c r="BG140" s="11">
        <f t="shared" si="86"/>
        <v>4600840.07</v>
      </c>
      <c r="BH140" s="11">
        <f t="shared" si="86"/>
        <v>4600840.07</v>
      </c>
      <c r="BI140" s="11">
        <f t="shared" si="86"/>
        <v>4600840.07</v>
      </c>
      <c r="BJ140" s="11">
        <f t="shared" si="86"/>
        <v>4600840.07</v>
      </c>
      <c r="BK140" s="11">
        <f t="shared" si="86"/>
        <v>4600840.07</v>
      </c>
      <c r="BL140" s="11">
        <f t="shared" si="86"/>
        <v>4600840.07</v>
      </c>
      <c r="BM140" s="11">
        <f t="shared" si="86"/>
        <v>4600840.07</v>
      </c>
      <c r="BN140" s="11">
        <f t="shared" si="86"/>
        <v>4600840.07</v>
      </c>
      <c r="BO140" s="11">
        <f t="shared" si="86"/>
        <v>4600840.07</v>
      </c>
      <c r="BP140" s="11">
        <f t="shared" si="86"/>
        <v>4600840.07</v>
      </c>
      <c r="BQ140" s="11">
        <f t="shared" si="86"/>
        <v>4600840.07</v>
      </c>
      <c r="BR140" s="11">
        <f t="shared" si="86"/>
        <v>4600840.07</v>
      </c>
      <c r="BS140" s="11">
        <f t="shared" si="86"/>
        <v>4600840.07</v>
      </c>
      <c r="BT140" s="11">
        <f t="shared" si="86"/>
        <v>4600840.07</v>
      </c>
      <c r="BU140" s="11">
        <f t="shared" si="86"/>
        <v>4600840.07</v>
      </c>
      <c r="BV140" s="11">
        <f t="shared" si="86"/>
        <v>4600840.07</v>
      </c>
      <c r="BW140" s="11">
        <f t="shared" si="86"/>
        <v>4600840.07</v>
      </c>
      <c r="BX140" s="11">
        <f t="shared" si="86"/>
        <v>4600840.07</v>
      </c>
      <c r="BY140" s="11">
        <f t="shared" si="86"/>
        <v>4600840.07</v>
      </c>
      <c r="BZ140" s="11">
        <f t="shared" si="86"/>
        <v>4600840.07</v>
      </c>
      <c r="CA140" s="11">
        <f t="shared" si="86"/>
        <v>4600840.07</v>
      </c>
      <c r="CB140" s="11" t="s">
        <v>25</v>
      </c>
      <c r="CC140" s="11" t="s">
        <v>25</v>
      </c>
      <c r="CL140" s="10">
        <v>201512</v>
      </c>
      <c r="CM140" s="11" t="str">
        <f t="shared" ref="CM140:DS140" si="87">IF(CM9="","",CM9+CM101)</f>
        <v/>
      </c>
      <c r="CN140" s="11" t="str">
        <f t="shared" si="87"/>
        <v/>
      </c>
      <c r="CO140" s="11" t="str">
        <f t="shared" si="87"/>
        <v/>
      </c>
      <c r="CP140" s="11" t="str">
        <f t="shared" si="87"/>
        <v/>
      </c>
      <c r="CQ140" s="11" t="str">
        <f t="shared" si="87"/>
        <v/>
      </c>
      <c r="CR140" s="11" t="str">
        <f t="shared" si="87"/>
        <v/>
      </c>
      <c r="CS140" s="11" t="str">
        <f t="shared" si="87"/>
        <v/>
      </c>
      <c r="CT140" s="11" t="str">
        <f t="shared" si="87"/>
        <v/>
      </c>
      <c r="CU140" s="11" t="str">
        <f t="shared" si="87"/>
        <v/>
      </c>
      <c r="CV140" s="11" t="str">
        <f t="shared" si="87"/>
        <v/>
      </c>
      <c r="CW140" s="11" t="str">
        <f t="shared" si="87"/>
        <v/>
      </c>
      <c r="CX140" s="11" t="str">
        <f t="shared" si="87"/>
        <v/>
      </c>
      <c r="CY140" s="11" t="str">
        <f t="shared" si="87"/>
        <v/>
      </c>
      <c r="CZ140" s="11" t="str">
        <f t="shared" si="87"/>
        <v/>
      </c>
      <c r="DA140" s="11" t="str">
        <f t="shared" si="87"/>
        <v/>
      </c>
      <c r="DB140" s="11" t="str">
        <f t="shared" si="87"/>
        <v/>
      </c>
      <c r="DC140" s="11" t="str">
        <f t="shared" si="87"/>
        <v/>
      </c>
      <c r="DD140" s="11" t="str">
        <f t="shared" si="87"/>
        <v/>
      </c>
      <c r="DE140" s="11" t="str">
        <f t="shared" si="87"/>
        <v/>
      </c>
      <c r="DF140" s="11" t="str">
        <f t="shared" si="87"/>
        <v/>
      </c>
      <c r="DG140" s="11" t="str">
        <f t="shared" si="87"/>
        <v/>
      </c>
      <c r="DH140" s="11" t="str">
        <f t="shared" si="87"/>
        <v/>
      </c>
      <c r="DI140" s="11" t="str">
        <f t="shared" si="87"/>
        <v/>
      </c>
      <c r="DJ140" s="11" t="str">
        <f t="shared" si="87"/>
        <v/>
      </c>
      <c r="DK140" s="11" t="str">
        <f t="shared" si="87"/>
        <v/>
      </c>
      <c r="DL140" s="11" t="str">
        <f t="shared" si="87"/>
        <v/>
      </c>
      <c r="DM140" s="11" t="str">
        <f t="shared" si="87"/>
        <v/>
      </c>
      <c r="DN140" s="11" t="str">
        <f t="shared" si="87"/>
        <v/>
      </c>
      <c r="DO140" s="11" t="str">
        <f t="shared" si="87"/>
        <v/>
      </c>
      <c r="DP140" s="11" t="str">
        <f t="shared" si="87"/>
        <v/>
      </c>
      <c r="DQ140" s="11" t="str">
        <f t="shared" si="87"/>
        <v/>
      </c>
      <c r="DR140" s="11" t="str">
        <f t="shared" si="87"/>
        <v/>
      </c>
      <c r="DS140" s="11" t="str">
        <f t="shared" si="87"/>
        <v/>
      </c>
      <c r="DT140" s="11" t="s">
        <v>25</v>
      </c>
      <c r="DU140" s="11" t="s">
        <v>25</v>
      </c>
    </row>
    <row r="141" ht="15" customHeight="1" outlineLevel="1" spans="2:125">
      <c r="B141" s="10">
        <v>201603</v>
      </c>
      <c r="C141" s="11">
        <f t="shared" ref="C141:AH141" si="88">IF(C10="","",C10+C102)</f>
        <v>1687384.28</v>
      </c>
      <c r="D141" s="11">
        <f t="shared" si="88"/>
        <v>4396215.68</v>
      </c>
      <c r="E141" s="11">
        <f t="shared" si="88"/>
        <v>5764578.83</v>
      </c>
      <c r="F141" s="11">
        <f t="shared" si="88"/>
        <v>6209242.81</v>
      </c>
      <c r="G141" s="11">
        <f t="shared" si="88"/>
        <v>6350035.31</v>
      </c>
      <c r="H141" s="11">
        <f t="shared" si="88"/>
        <v>6371539.63</v>
      </c>
      <c r="I141" s="11">
        <f t="shared" si="88"/>
        <v>6321842.18</v>
      </c>
      <c r="J141" s="11">
        <f t="shared" si="88"/>
        <v>6404842.18</v>
      </c>
      <c r="K141" s="11">
        <f t="shared" si="88"/>
        <v>6354842.18</v>
      </c>
      <c r="L141" s="11">
        <f t="shared" si="88"/>
        <v>6194804.71</v>
      </c>
      <c r="M141" s="11">
        <f t="shared" si="88"/>
        <v>6125804.71</v>
      </c>
      <c r="N141" s="11">
        <f t="shared" si="88"/>
        <v>6125804.71</v>
      </c>
      <c r="O141" s="11">
        <f t="shared" si="88"/>
        <v>6125804.71</v>
      </c>
      <c r="P141" s="11">
        <f t="shared" si="88"/>
        <v>6125804.71</v>
      </c>
      <c r="Q141" s="11">
        <f t="shared" si="88"/>
        <v>6075804.71</v>
      </c>
      <c r="R141" s="11">
        <f t="shared" si="88"/>
        <v>6075804.71</v>
      </c>
      <c r="S141" s="11">
        <f t="shared" si="88"/>
        <v>6075804.71</v>
      </c>
      <c r="T141" s="11">
        <f t="shared" si="88"/>
        <v>6075804.71</v>
      </c>
      <c r="U141" s="11">
        <f t="shared" si="88"/>
        <v>6075804.71</v>
      </c>
      <c r="V141" s="11">
        <f t="shared" si="88"/>
        <v>6075804.71</v>
      </c>
      <c r="W141" s="11">
        <f t="shared" si="88"/>
        <v>6075804.71</v>
      </c>
      <c r="X141" s="11">
        <f t="shared" si="88"/>
        <v>6075804.71</v>
      </c>
      <c r="Y141" s="11">
        <f t="shared" si="88"/>
        <v>6075804.71</v>
      </c>
      <c r="Z141" s="11">
        <f t="shared" si="88"/>
        <v>6075804.71</v>
      </c>
      <c r="AA141" s="11">
        <f t="shared" si="88"/>
        <v>6075804.71</v>
      </c>
      <c r="AB141" s="11">
        <f t="shared" si="88"/>
        <v>6075804.71</v>
      </c>
      <c r="AC141" s="11">
        <f t="shared" si="88"/>
        <v>6075804.71</v>
      </c>
      <c r="AD141" s="11">
        <f t="shared" si="88"/>
        <v>6075804.71</v>
      </c>
      <c r="AE141" s="11">
        <f t="shared" si="88"/>
        <v>6075804.71</v>
      </c>
      <c r="AF141" s="11">
        <f t="shared" si="88"/>
        <v>6075804.71</v>
      </c>
      <c r="AG141" s="11">
        <f t="shared" si="88"/>
        <v>6075804.71</v>
      </c>
      <c r="AH141" s="11">
        <f t="shared" si="88"/>
        <v>6075804.71</v>
      </c>
      <c r="AI141" s="11" t="s">
        <v>25</v>
      </c>
      <c r="AJ141" s="11" t="s">
        <v>25</v>
      </c>
      <c r="AK141" s="11" t="s">
        <v>25</v>
      </c>
      <c r="AT141" s="10">
        <v>201603</v>
      </c>
      <c r="AU141" s="11">
        <f t="shared" ref="AU141:BZ141" si="89">IF(AU10="","",AU10+AU102)</f>
        <v>1687384.28</v>
      </c>
      <c r="AV141" s="11">
        <f t="shared" si="89"/>
        <v>4396215.68</v>
      </c>
      <c r="AW141" s="11">
        <f t="shared" si="89"/>
        <v>5764578.83</v>
      </c>
      <c r="AX141" s="11">
        <f t="shared" si="89"/>
        <v>6209242.81</v>
      </c>
      <c r="AY141" s="11">
        <f t="shared" si="89"/>
        <v>6350035.31</v>
      </c>
      <c r="AZ141" s="11">
        <f t="shared" si="89"/>
        <v>6371539.63</v>
      </c>
      <c r="BA141" s="11">
        <f t="shared" si="89"/>
        <v>6321842.18</v>
      </c>
      <c r="BB141" s="11">
        <f t="shared" si="89"/>
        <v>6404842.18</v>
      </c>
      <c r="BC141" s="11">
        <f t="shared" si="89"/>
        <v>6354842.18</v>
      </c>
      <c r="BD141" s="11">
        <f t="shared" si="89"/>
        <v>6194804.71</v>
      </c>
      <c r="BE141" s="11">
        <f t="shared" si="89"/>
        <v>6125804.71</v>
      </c>
      <c r="BF141" s="11">
        <f t="shared" si="89"/>
        <v>6125804.71</v>
      </c>
      <c r="BG141" s="11">
        <f t="shared" si="89"/>
        <v>6125804.71</v>
      </c>
      <c r="BH141" s="11">
        <f t="shared" si="89"/>
        <v>6125804.71</v>
      </c>
      <c r="BI141" s="11">
        <f t="shared" si="89"/>
        <v>6075804.71</v>
      </c>
      <c r="BJ141" s="11">
        <f t="shared" si="89"/>
        <v>6075804.71</v>
      </c>
      <c r="BK141" s="11">
        <f t="shared" si="89"/>
        <v>6075804.71</v>
      </c>
      <c r="BL141" s="11">
        <f t="shared" si="89"/>
        <v>6075804.71</v>
      </c>
      <c r="BM141" s="11">
        <f t="shared" si="89"/>
        <v>6075804.71</v>
      </c>
      <c r="BN141" s="11">
        <f t="shared" si="89"/>
        <v>6075804.71</v>
      </c>
      <c r="BO141" s="11">
        <f t="shared" si="89"/>
        <v>6075804.71</v>
      </c>
      <c r="BP141" s="11">
        <f t="shared" si="89"/>
        <v>6075804.71</v>
      </c>
      <c r="BQ141" s="11">
        <f t="shared" si="89"/>
        <v>6075804.71</v>
      </c>
      <c r="BR141" s="11">
        <f t="shared" si="89"/>
        <v>6075804.71</v>
      </c>
      <c r="BS141" s="11">
        <f t="shared" si="89"/>
        <v>6075804.71</v>
      </c>
      <c r="BT141" s="11">
        <f t="shared" si="89"/>
        <v>6075804.71</v>
      </c>
      <c r="BU141" s="11">
        <f t="shared" si="89"/>
        <v>6075804.71</v>
      </c>
      <c r="BV141" s="11">
        <f t="shared" si="89"/>
        <v>6075804.71</v>
      </c>
      <c r="BW141" s="11">
        <f t="shared" si="89"/>
        <v>6075804.71</v>
      </c>
      <c r="BX141" s="11">
        <f t="shared" si="89"/>
        <v>6075804.71</v>
      </c>
      <c r="BY141" s="11">
        <f t="shared" si="89"/>
        <v>6075804.71</v>
      </c>
      <c r="BZ141" s="11">
        <f t="shared" si="89"/>
        <v>6075804.71</v>
      </c>
      <c r="CA141" s="11" t="s">
        <v>25</v>
      </c>
      <c r="CB141" s="11" t="s">
        <v>25</v>
      </c>
      <c r="CC141" s="11" t="s">
        <v>25</v>
      </c>
      <c r="CL141" s="10">
        <v>201603</v>
      </c>
      <c r="CM141" s="11" t="str">
        <f t="shared" ref="CM141:DR141" si="90">IF(CM10="","",CM10+CM102)</f>
        <v/>
      </c>
      <c r="CN141" s="11" t="str">
        <f t="shared" si="90"/>
        <v/>
      </c>
      <c r="CO141" s="11" t="str">
        <f t="shared" si="90"/>
        <v/>
      </c>
      <c r="CP141" s="11" t="str">
        <f t="shared" si="90"/>
        <v/>
      </c>
      <c r="CQ141" s="11" t="str">
        <f t="shared" si="90"/>
        <v/>
      </c>
      <c r="CR141" s="11" t="str">
        <f t="shared" si="90"/>
        <v/>
      </c>
      <c r="CS141" s="11" t="str">
        <f t="shared" si="90"/>
        <v/>
      </c>
      <c r="CT141" s="11" t="str">
        <f t="shared" si="90"/>
        <v/>
      </c>
      <c r="CU141" s="11" t="str">
        <f t="shared" si="90"/>
        <v/>
      </c>
      <c r="CV141" s="11" t="str">
        <f t="shared" si="90"/>
        <v/>
      </c>
      <c r="CW141" s="11" t="str">
        <f t="shared" si="90"/>
        <v/>
      </c>
      <c r="CX141" s="11" t="str">
        <f t="shared" si="90"/>
        <v/>
      </c>
      <c r="CY141" s="11" t="str">
        <f t="shared" si="90"/>
        <v/>
      </c>
      <c r="CZ141" s="11" t="str">
        <f t="shared" si="90"/>
        <v/>
      </c>
      <c r="DA141" s="11" t="str">
        <f t="shared" si="90"/>
        <v/>
      </c>
      <c r="DB141" s="11" t="str">
        <f t="shared" si="90"/>
        <v/>
      </c>
      <c r="DC141" s="11" t="str">
        <f t="shared" si="90"/>
        <v/>
      </c>
      <c r="DD141" s="11" t="str">
        <f t="shared" si="90"/>
        <v/>
      </c>
      <c r="DE141" s="11" t="str">
        <f t="shared" si="90"/>
        <v/>
      </c>
      <c r="DF141" s="11" t="str">
        <f t="shared" si="90"/>
        <v/>
      </c>
      <c r="DG141" s="11" t="str">
        <f t="shared" si="90"/>
        <v/>
      </c>
      <c r="DH141" s="11" t="str">
        <f t="shared" si="90"/>
        <v/>
      </c>
      <c r="DI141" s="11" t="str">
        <f t="shared" si="90"/>
        <v/>
      </c>
      <c r="DJ141" s="11" t="str">
        <f t="shared" si="90"/>
        <v/>
      </c>
      <c r="DK141" s="11" t="str">
        <f t="shared" si="90"/>
        <v/>
      </c>
      <c r="DL141" s="11" t="str">
        <f t="shared" si="90"/>
        <v/>
      </c>
      <c r="DM141" s="11" t="str">
        <f t="shared" si="90"/>
        <v/>
      </c>
      <c r="DN141" s="11" t="str">
        <f t="shared" si="90"/>
        <v/>
      </c>
      <c r="DO141" s="11" t="str">
        <f t="shared" si="90"/>
        <v/>
      </c>
      <c r="DP141" s="11" t="str">
        <f t="shared" si="90"/>
        <v/>
      </c>
      <c r="DQ141" s="11" t="str">
        <f t="shared" si="90"/>
        <v/>
      </c>
      <c r="DR141" s="11" t="str">
        <f t="shared" si="90"/>
        <v/>
      </c>
      <c r="DS141" s="11" t="s">
        <v>25</v>
      </c>
      <c r="DT141" s="11" t="s">
        <v>25</v>
      </c>
      <c r="DU141" s="11" t="s">
        <v>25</v>
      </c>
    </row>
    <row r="142" ht="15" customHeight="1" outlineLevel="1" spans="2:125">
      <c r="B142" s="10">
        <v>201606</v>
      </c>
      <c r="C142" s="11">
        <f t="shared" ref="C142:AG142" si="91">IF(C11="","",C11+C103)</f>
        <v>3661691.85</v>
      </c>
      <c r="D142" s="11">
        <f t="shared" si="91"/>
        <v>7730225.35</v>
      </c>
      <c r="E142" s="11">
        <f t="shared" si="91"/>
        <v>7978384.67</v>
      </c>
      <c r="F142" s="11">
        <f t="shared" si="91"/>
        <v>8382688.16</v>
      </c>
      <c r="G142" s="11">
        <f t="shared" si="91"/>
        <v>8453171.15</v>
      </c>
      <c r="H142" s="11">
        <f t="shared" si="91"/>
        <v>8270308.8</v>
      </c>
      <c r="I142" s="11">
        <f t="shared" si="91"/>
        <v>8272789.53</v>
      </c>
      <c r="J142" s="11">
        <f t="shared" si="91"/>
        <v>8257055.52</v>
      </c>
      <c r="K142" s="11">
        <f t="shared" si="91"/>
        <v>8068153.94</v>
      </c>
      <c r="L142" s="11">
        <f t="shared" si="91"/>
        <v>7982153.94</v>
      </c>
      <c r="M142" s="11">
        <f t="shared" si="91"/>
        <v>7982153.94</v>
      </c>
      <c r="N142" s="11">
        <f t="shared" si="91"/>
        <v>7982153.94</v>
      </c>
      <c r="O142" s="11">
        <f t="shared" si="91"/>
        <v>7982153.94</v>
      </c>
      <c r="P142" s="11">
        <f t="shared" si="91"/>
        <v>7982153.94</v>
      </c>
      <c r="Q142" s="11">
        <f t="shared" si="91"/>
        <v>7982153.94</v>
      </c>
      <c r="R142" s="11">
        <f t="shared" si="91"/>
        <v>7982153.94</v>
      </c>
      <c r="S142" s="11">
        <f t="shared" si="91"/>
        <v>7982153.94</v>
      </c>
      <c r="T142" s="11">
        <f t="shared" si="91"/>
        <v>7982153.94</v>
      </c>
      <c r="U142" s="11">
        <f t="shared" si="91"/>
        <v>7982153.94</v>
      </c>
      <c r="V142" s="11">
        <f t="shared" si="91"/>
        <v>7982153.94</v>
      </c>
      <c r="W142" s="11">
        <f t="shared" si="91"/>
        <v>7982153.94</v>
      </c>
      <c r="X142" s="11">
        <f t="shared" si="91"/>
        <v>7982153.94</v>
      </c>
      <c r="Y142" s="11">
        <f t="shared" si="91"/>
        <v>7982153.94</v>
      </c>
      <c r="Z142" s="11">
        <f t="shared" si="91"/>
        <v>7982153.94</v>
      </c>
      <c r="AA142" s="11">
        <f t="shared" si="91"/>
        <v>7982153.94</v>
      </c>
      <c r="AB142" s="11">
        <f t="shared" si="91"/>
        <v>7982153.94</v>
      </c>
      <c r="AC142" s="11">
        <f t="shared" si="91"/>
        <v>7982153.94</v>
      </c>
      <c r="AD142" s="11">
        <f t="shared" si="91"/>
        <v>7982153.94</v>
      </c>
      <c r="AE142" s="11">
        <f t="shared" si="91"/>
        <v>7982153.94</v>
      </c>
      <c r="AF142" s="11">
        <f t="shared" si="91"/>
        <v>7982153.94</v>
      </c>
      <c r="AG142" s="11">
        <f t="shared" si="91"/>
        <v>7982153.94</v>
      </c>
      <c r="AH142" s="11" t="s">
        <v>25</v>
      </c>
      <c r="AI142" s="11" t="s">
        <v>25</v>
      </c>
      <c r="AJ142" s="11" t="s">
        <v>25</v>
      </c>
      <c r="AK142" s="11" t="s">
        <v>25</v>
      </c>
      <c r="AT142" s="10">
        <v>201606</v>
      </c>
      <c r="AU142" s="11">
        <f t="shared" ref="AU142:BY142" si="92">IF(AU11="","",AU11+AU103)</f>
        <v>3661691.85</v>
      </c>
      <c r="AV142" s="11">
        <f t="shared" si="92"/>
        <v>7730225.35</v>
      </c>
      <c r="AW142" s="11">
        <f t="shared" si="92"/>
        <v>7978384.67</v>
      </c>
      <c r="AX142" s="11">
        <f t="shared" si="92"/>
        <v>8382688.16</v>
      </c>
      <c r="AY142" s="11">
        <f t="shared" si="92"/>
        <v>8453171.15</v>
      </c>
      <c r="AZ142" s="11">
        <f t="shared" si="92"/>
        <v>8270308.8</v>
      </c>
      <c r="BA142" s="11">
        <f t="shared" si="92"/>
        <v>8272789.53</v>
      </c>
      <c r="BB142" s="11">
        <f t="shared" si="92"/>
        <v>8257055.52</v>
      </c>
      <c r="BC142" s="11">
        <f t="shared" si="92"/>
        <v>8068153.94</v>
      </c>
      <c r="BD142" s="11">
        <f t="shared" si="92"/>
        <v>7982153.94</v>
      </c>
      <c r="BE142" s="11">
        <f t="shared" si="92"/>
        <v>7982153.94</v>
      </c>
      <c r="BF142" s="11">
        <f t="shared" si="92"/>
        <v>7982153.94</v>
      </c>
      <c r="BG142" s="11">
        <f t="shared" si="92"/>
        <v>7982153.94</v>
      </c>
      <c r="BH142" s="11">
        <f t="shared" si="92"/>
        <v>7982153.94</v>
      </c>
      <c r="BI142" s="11">
        <f t="shared" si="92"/>
        <v>7982153.94</v>
      </c>
      <c r="BJ142" s="11">
        <f t="shared" si="92"/>
        <v>7982153.94</v>
      </c>
      <c r="BK142" s="11">
        <f t="shared" si="92"/>
        <v>7982153.94</v>
      </c>
      <c r="BL142" s="11">
        <f t="shared" si="92"/>
        <v>7982153.94</v>
      </c>
      <c r="BM142" s="11">
        <f t="shared" si="92"/>
        <v>7982153.94</v>
      </c>
      <c r="BN142" s="11">
        <f t="shared" si="92"/>
        <v>7982153.94</v>
      </c>
      <c r="BO142" s="11">
        <f t="shared" si="92"/>
        <v>7982153.94</v>
      </c>
      <c r="BP142" s="11">
        <f t="shared" si="92"/>
        <v>7982153.94</v>
      </c>
      <c r="BQ142" s="11">
        <f t="shared" si="92"/>
        <v>7982153.94</v>
      </c>
      <c r="BR142" s="11">
        <f t="shared" si="92"/>
        <v>7982153.94</v>
      </c>
      <c r="BS142" s="11">
        <f t="shared" si="92"/>
        <v>7982153.94</v>
      </c>
      <c r="BT142" s="11">
        <f t="shared" si="92"/>
        <v>7982153.94</v>
      </c>
      <c r="BU142" s="11">
        <f t="shared" si="92"/>
        <v>7982153.94</v>
      </c>
      <c r="BV142" s="11">
        <f t="shared" si="92"/>
        <v>7982153.94</v>
      </c>
      <c r="BW142" s="11">
        <f t="shared" si="92"/>
        <v>7982153.94</v>
      </c>
      <c r="BX142" s="11">
        <f t="shared" si="92"/>
        <v>7982153.94</v>
      </c>
      <c r="BY142" s="11">
        <f t="shared" si="92"/>
        <v>7982153.94</v>
      </c>
      <c r="BZ142" s="11" t="s">
        <v>25</v>
      </c>
      <c r="CA142" s="11" t="s">
        <v>25</v>
      </c>
      <c r="CB142" s="11" t="s">
        <v>25</v>
      </c>
      <c r="CC142" s="11" t="s">
        <v>25</v>
      </c>
      <c r="CL142" s="10">
        <v>201606</v>
      </c>
      <c r="CM142" s="11" t="str">
        <f t="shared" ref="CM142:DQ142" si="93">IF(CM11="","",CM11+CM103)</f>
        <v/>
      </c>
      <c r="CN142" s="11" t="str">
        <f t="shared" si="93"/>
        <v/>
      </c>
      <c r="CO142" s="11" t="str">
        <f t="shared" si="93"/>
        <v/>
      </c>
      <c r="CP142" s="11" t="str">
        <f t="shared" si="93"/>
        <v/>
      </c>
      <c r="CQ142" s="11" t="str">
        <f t="shared" si="93"/>
        <v/>
      </c>
      <c r="CR142" s="11" t="str">
        <f t="shared" si="93"/>
        <v/>
      </c>
      <c r="CS142" s="11" t="str">
        <f t="shared" si="93"/>
        <v/>
      </c>
      <c r="CT142" s="11" t="str">
        <f t="shared" si="93"/>
        <v/>
      </c>
      <c r="CU142" s="11" t="str">
        <f t="shared" si="93"/>
        <v/>
      </c>
      <c r="CV142" s="11" t="str">
        <f t="shared" si="93"/>
        <v/>
      </c>
      <c r="CW142" s="11" t="str">
        <f t="shared" si="93"/>
        <v/>
      </c>
      <c r="CX142" s="11" t="str">
        <f t="shared" si="93"/>
        <v/>
      </c>
      <c r="CY142" s="11" t="str">
        <f t="shared" si="93"/>
        <v/>
      </c>
      <c r="CZ142" s="11" t="str">
        <f t="shared" si="93"/>
        <v/>
      </c>
      <c r="DA142" s="11" t="str">
        <f t="shared" si="93"/>
        <v/>
      </c>
      <c r="DB142" s="11" t="str">
        <f t="shared" si="93"/>
        <v/>
      </c>
      <c r="DC142" s="11" t="str">
        <f t="shared" si="93"/>
        <v/>
      </c>
      <c r="DD142" s="11" t="str">
        <f t="shared" si="93"/>
        <v/>
      </c>
      <c r="DE142" s="11" t="str">
        <f t="shared" si="93"/>
        <v/>
      </c>
      <c r="DF142" s="11" t="str">
        <f t="shared" si="93"/>
        <v/>
      </c>
      <c r="DG142" s="11" t="str">
        <f t="shared" si="93"/>
        <v/>
      </c>
      <c r="DH142" s="11" t="str">
        <f t="shared" si="93"/>
        <v/>
      </c>
      <c r="DI142" s="11" t="str">
        <f t="shared" si="93"/>
        <v/>
      </c>
      <c r="DJ142" s="11" t="str">
        <f t="shared" si="93"/>
        <v/>
      </c>
      <c r="DK142" s="11" t="str">
        <f t="shared" si="93"/>
        <v/>
      </c>
      <c r="DL142" s="11" t="str">
        <f t="shared" si="93"/>
        <v/>
      </c>
      <c r="DM142" s="11" t="str">
        <f t="shared" si="93"/>
        <v/>
      </c>
      <c r="DN142" s="11" t="str">
        <f t="shared" si="93"/>
        <v/>
      </c>
      <c r="DO142" s="11" t="str">
        <f t="shared" si="93"/>
        <v/>
      </c>
      <c r="DP142" s="11" t="str">
        <f t="shared" si="93"/>
        <v/>
      </c>
      <c r="DQ142" s="11" t="str">
        <f t="shared" si="93"/>
        <v/>
      </c>
      <c r="DR142" s="11" t="s">
        <v>25</v>
      </c>
      <c r="DS142" s="11" t="s">
        <v>25</v>
      </c>
      <c r="DT142" s="11" t="s">
        <v>25</v>
      </c>
      <c r="DU142" s="11" t="s">
        <v>25</v>
      </c>
    </row>
    <row r="143" ht="15" customHeight="1" outlineLevel="1" spans="2:125">
      <c r="B143" s="10">
        <v>201609</v>
      </c>
      <c r="C143" s="11">
        <f t="shared" ref="C143:AF143" si="94">IF(C12="","",C12+C104)</f>
        <v>4847983.88</v>
      </c>
      <c r="D143" s="11">
        <f t="shared" si="94"/>
        <v>9192352.3</v>
      </c>
      <c r="E143" s="11">
        <f t="shared" si="94"/>
        <v>10159152.24</v>
      </c>
      <c r="F143" s="11">
        <f t="shared" si="94"/>
        <v>10423248.57</v>
      </c>
      <c r="G143" s="11">
        <f t="shared" si="94"/>
        <v>10739895.16</v>
      </c>
      <c r="H143" s="11">
        <f t="shared" si="94"/>
        <v>10664220.83</v>
      </c>
      <c r="I143" s="11">
        <f t="shared" si="94"/>
        <v>10604340.72</v>
      </c>
      <c r="J143" s="11">
        <f t="shared" si="94"/>
        <v>10352625.32</v>
      </c>
      <c r="K143" s="11">
        <f t="shared" si="94"/>
        <v>10256211.07</v>
      </c>
      <c r="L143" s="11">
        <f t="shared" si="94"/>
        <v>10184657.11</v>
      </c>
      <c r="M143" s="11">
        <f t="shared" si="94"/>
        <v>10134657.11</v>
      </c>
      <c r="N143" s="11">
        <f t="shared" si="94"/>
        <v>10134657.11</v>
      </c>
      <c r="O143" s="11">
        <f t="shared" si="94"/>
        <v>10130657.11</v>
      </c>
      <c r="P143" s="11">
        <f t="shared" si="94"/>
        <v>10130657.11</v>
      </c>
      <c r="Q143" s="11">
        <f t="shared" si="94"/>
        <v>10130657.11</v>
      </c>
      <c r="R143" s="11">
        <f t="shared" si="94"/>
        <v>10130657.11</v>
      </c>
      <c r="S143" s="11">
        <f t="shared" si="94"/>
        <v>10130657.11</v>
      </c>
      <c r="T143" s="11">
        <f t="shared" si="94"/>
        <v>10130657.11</v>
      </c>
      <c r="U143" s="11">
        <f t="shared" si="94"/>
        <v>10130657.11</v>
      </c>
      <c r="V143" s="11">
        <f t="shared" si="94"/>
        <v>10130657.11</v>
      </c>
      <c r="W143" s="11">
        <f t="shared" si="94"/>
        <v>10130657.11</v>
      </c>
      <c r="X143" s="11">
        <f t="shared" si="94"/>
        <v>10130657.11</v>
      </c>
      <c r="Y143" s="11">
        <f t="shared" si="94"/>
        <v>10130657.11</v>
      </c>
      <c r="Z143" s="11">
        <f t="shared" si="94"/>
        <v>10130657.11</v>
      </c>
      <c r="AA143" s="11">
        <f t="shared" si="94"/>
        <v>10130657.11</v>
      </c>
      <c r="AB143" s="11">
        <f t="shared" si="94"/>
        <v>10130657.11</v>
      </c>
      <c r="AC143" s="11">
        <f t="shared" si="94"/>
        <v>10130657.11</v>
      </c>
      <c r="AD143" s="11">
        <f t="shared" si="94"/>
        <v>10130657.11</v>
      </c>
      <c r="AE143" s="11">
        <f t="shared" si="94"/>
        <v>10130657.11</v>
      </c>
      <c r="AF143" s="11">
        <f t="shared" si="94"/>
        <v>10130657.11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T143" s="10">
        <v>201609</v>
      </c>
      <c r="AU143" s="11">
        <f t="shared" ref="AU143:BX143" si="95">IF(AU12="","",AU12+AU104)</f>
        <v>4847983.88</v>
      </c>
      <c r="AV143" s="11">
        <f t="shared" si="95"/>
        <v>9192352.3</v>
      </c>
      <c r="AW143" s="11">
        <f t="shared" si="95"/>
        <v>10159152.24</v>
      </c>
      <c r="AX143" s="11">
        <f t="shared" si="95"/>
        <v>10423248.57</v>
      </c>
      <c r="AY143" s="11">
        <f t="shared" si="95"/>
        <v>10739895.16</v>
      </c>
      <c r="AZ143" s="11">
        <f t="shared" si="95"/>
        <v>10664220.83</v>
      </c>
      <c r="BA143" s="11">
        <f t="shared" si="95"/>
        <v>10604340.72</v>
      </c>
      <c r="BB143" s="11">
        <f t="shared" si="95"/>
        <v>10352625.32</v>
      </c>
      <c r="BC143" s="11">
        <f t="shared" si="95"/>
        <v>10256211.07</v>
      </c>
      <c r="BD143" s="11">
        <f t="shared" si="95"/>
        <v>10184657.11</v>
      </c>
      <c r="BE143" s="11">
        <f t="shared" si="95"/>
        <v>10134657.11</v>
      </c>
      <c r="BF143" s="11">
        <f t="shared" si="95"/>
        <v>10134657.11</v>
      </c>
      <c r="BG143" s="11">
        <f t="shared" si="95"/>
        <v>10130657.11</v>
      </c>
      <c r="BH143" s="11">
        <f t="shared" si="95"/>
        <v>10130657.11</v>
      </c>
      <c r="BI143" s="11">
        <f t="shared" si="95"/>
        <v>10130657.11</v>
      </c>
      <c r="BJ143" s="11">
        <f t="shared" si="95"/>
        <v>10130657.11</v>
      </c>
      <c r="BK143" s="11">
        <f t="shared" si="95"/>
        <v>10130657.11</v>
      </c>
      <c r="BL143" s="11">
        <f t="shared" si="95"/>
        <v>10130657.11</v>
      </c>
      <c r="BM143" s="11">
        <f t="shared" si="95"/>
        <v>10130657.11</v>
      </c>
      <c r="BN143" s="11">
        <f t="shared" si="95"/>
        <v>10130657.11</v>
      </c>
      <c r="BO143" s="11">
        <f t="shared" si="95"/>
        <v>10130657.11</v>
      </c>
      <c r="BP143" s="11">
        <f t="shared" si="95"/>
        <v>10130657.11</v>
      </c>
      <c r="BQ143" s="11">
        <f t="shared" si="95"/>
        <v>10130657.11</v>
      </c>
      <c r="BR143" s="11">
        <f t="shared" si="95"/>
        <v>10130657.11</v>
      </c>
      <c r="BS143" s="11">
        <f t="shared" si="95"/>
        <v>10130657.11</v>
      </c>
      <c r="BT143" s="11">
        <f t="shared" si="95"/>
        <v>10130657.11</v>
      </c>
      <c r="BU143" s="11">
        <f t="shared" si="95"/>
        <v>10130657.11</v>
      </c>
      <c r="BV143" s="11">
        <f t="shared" si="95"/>
        <v>10130657.11</v>
      </c>
      <c r="BW143" s="11">
        <f t="shared" si="95"/>
        <v>10130657.11</v>
      </c>
      <c r="BX143" s="11">
        <f t="shared" si="95"/>
        <v>10130657.11</v>
      </c>
      <c r="BY143" s="11" t="s">
        <v>25</v>
      </c>
      <c r="BZ143" s="11" t="s">
        <v>25</v>
      </c>
      <c r="CA143" s="11" t="s">
        <v>25</v>
      </c>
      <c r="CB143" s="11" t="s">
        <v>25</v>
      </c>
      <c r="CC143" s="11" t="s">
        <v>25</v>
      </c>
      <c r="CL143" s="10">
        <v>201609</v>
      </c>
      <c r="CM143" s="11" t="str">
        <f t="shared" ref="CM143:DP143" si="96">IF(CM12="","",CM12+CM104)</f>
        <v/>
      </c>
      <c r="CN143" s="11" t="str">
        <f t="shared" si="96"/>
        <v/>
      </c>
      <c r="CO143" s="11" t="str">
        <f t="shared" si="96"/>
        <v/>
      </c>
      <c r="CP143" s="11" t="str">
        <f t="shared" si="96"/>
        <v/>
      </c>
      <c r="CQ143" s="11" t="str">
        <f t="shared" si="96"/>
        <v/>
      </c>
      <c r="CR143" s="11" t="str">
        <f t="shared" si="96"/>
        <v/>
      </c>
      <c r="CS143" s="11" t="str">
        <f t="shared" si="96"/>
        <v/>
      </c>
      <c r="CT143" s="11" t="str">
        <f t="shared" si="96"/>
        <v/>
      </c>
      <c r="CU143" s="11" t="str">
        <f t="shared" si="96"/>
        <v/>
      </c>
      <c r="CV143" s="11" t="str">
        <f t="shared" si="96"/>
        <v/>
      </c>
      <c r="CW143" s="11" t="str">
        <f t="shared" si="96"/>
        <v/>
      </c>
      <c r="CX143" s="11" t="str">
        <f t="shared" si="96"/>
        <v/>
      </c>
      <c r="CY143" s="11" t="str">
        <f t="shared" si="96"/>
        <v/>
      </c>
      <c r="CZ143" s="11" t="str">
        <f t="shared" si="96"/>
        <v/>
      </c>
      <c r="DA143" s="11" t="str">
        <f t="shared" si="96"/>
        <v/>
      </c>
      <c r="DB143" s="11" t="str">
        <f t="shared" si="96"/>
        <v/>
      </c>
      <c r="DC143" s="11" t="str">
        <f t="shared" si="96"/>
        <v/>
      </c>
      <c r="DD143" s="11" t="str">
        <f t="shared" si="96"/>
        <v/>
      </c>
      <c r="DE143" s="11" t="str">
        <f t="shared" si="96"/>
        <v/>
      </c>
      <c r="DF143" s="11" t="str">
        <f t="shared" si="96"/>
        <v/>
      </c>
      <c r="DG143" s="11" t="str">
        <f t="shared" si="96"/>
        <v/>
      </c>
      <c r="DH143" s="11" t="str">
        <f t="shared" si="96"/>
        <v/>
      </c>
      <c r="DI143" s="11" t="str">
        <f t="shared" si="96"/>
        <v/>
      </c>
      <c r="DJ143" s="11" t="str">
        <f t="shared" si="96"/>
        <v/>
      </c>
      <c r="DK143" s="11" t="str">
        <f t="shared" si="96"/>
        <v/>
      </c>
      <c r="DL143" s="11" t="str">
        <f t="shared" si="96"/>
        <v/>
      </c>
      <c r="DM143" s="11" t="str">
        <f t="shared" si="96"/>
        <v/>
      </c>
      <c r="DN143" s="11" t="str">
        <f t="shared" si="96"/>
        <v/>
      </c>
      <c r="DO143" s="11" t="str">
        <f t="shared" si="96"/>
        <v/>
      </c>
      <c r="DP143" s="11" t="str">
        <f t="shared" si="96"/>
        <v/>
      </c>
      <c r="DQ143" s="11" t="s">
        <v>25</v>
      </c>
      <c r="DR143" s="11" t="s">
        <v>25</v>
      </c>
      <c r="DS143" s="11" t="s">
        <v>25</v>
      </c>
      <c r="DT143" s="11" t="s">
        <v>25</v>
      </c>
      <c r="DU143" s="11" t="s">
        <v>25</v>
      </c>
    </row>
    <row r="144" ht="15" customHeight="1" outlineLevel="1" spans="2:125">
      <c r="B144" s="10">
        <v>201612</v>
      </c>
      <c r="C144" s="11">
        <f t="shared" ref="C144:AE144" si="97">IF(C13="","",C13+C105)</f>
        <v>7379785.59</v>
      </c>
      <c r="D144" s="11">
        <f t="shared" si="97"/>
        <v>10732624.43</v>
      </c>
      <c r="E144" s="11">
        <f t="shared" si="97"/>
        <v>11845779.77</v>
      </c>
      <c r="F144" s="11">
        <f t="shared" si="97"/>
        <v>13037908.07</v>
      </c>
      <c r="G144" s="11">
        <f t="shared" si="97"/>
        <v>12921167.35</v>
      </c>
      <c r="H144" s="11">
        <f t="shared" si="97"/>
        <v>12979427.52</v>
      </c>
      <c r="I144" s="11">
        <f t="shared" si="97"/>
        <v>12318421.61</v>
      </c>
      <c r="J144" s="11">
        <f t="shared" si="97"/>
        <v>11543306.13</v>
      </c>
      <c r="K144" s="11">
        <f t="shared" si="97"/>
        <v>11467006.13</v>
      </c>
      <c r="L144" s="11">
        <f t="shared" si="97"/>
        <v>11467006.13</v>
      </c>
      <c r="M144" s="11">
        <f t="shared" si="97"/>
        <v>11467006.13</v>
      </c>
      <c r="N144" s="11">
        <f t="shared" si="97"/>
        <v>11372593.13</v>
      </c>
      <c r="O144" s="11">
        <f t="shared" si="97"/>
        <v>11372593.13</v>
      </c>
      <c r="P144" s="11">
        <f t="shared" si="97"/>
        <v>11372593.13</v>
      </c>
      <c r="Q144" s="11">
        <f t="shared" si="97"/>
        <v>11372593.13</v>
      </c>
      <c r="R144" s="11">
        <f t="shared" si="97"/>
        <v>11372593.13</v>
      </c>
      <c r="S144" s="11">
        <f t="shared" si="97"/>
        <v>11372593.13</v>
      </c>
      <c r="T144" s="11">
        <f t="shared" si="97"/>
        <v>11372593.13</v>
      </c>
      <c r="U144" s="11">
        <f t="shared" si="97"/>
        <v>11372593.13</v>
      </c>
      <c r="V144" s="11">
        <f t="shared" si="97"/>
        <v>11372593.13</v>
      </c>
      <c r="W144" s="11">
        <f t="shared" si="97"/>
        <v>11372593.13</v>
      </c>
      <c r="X144" s="11">
        <f t="shared" si="97"/>
        <v>11372593.13</v>
      </c>
      <c r="Y144" s="11">
        <f t="shared" si="97"/>
        <v>11372593.13</v>
      </c>
      <c r="Z144" s="11">
        <f t="shared" si="97"/>
        <v>11372593.13</v>
      </c>
      <c r="AA144" s="11">
        <f t="shared" si="97"/>
        <v>11372593.13</v>
      </c>
      <c r="AB144" s="11">
        <f t="shared" si="97"/>
        <v>11372593.13</v>
      </c>
      <c r="AC144" s="11">
        <f t="shared" si="97"/>
        <v>11372593.13</v>
      </c>
      <c r="AD144" s="11">
        <f t="shared" si="97"/>
        <v>11372593.13</v>
      </c>
      <c r="AE144" s="11">
        <f t="shared" si="97"/>
        <v>11372593.13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T144" s="10">
        <v>201612</v>
      </c>
      <c r="AU144" s="11">
        <f t="shared" ref="AU144:BW144" si="98">IF(AU13="","",AU13+AU105)</f>
        <v>7379785.59</v>
      </c>
      <c r="AV144" s="11">
        <f t="shared" si="98"/>
        <v>10732624.43</v>
      </c>
      <c r="AW144" s="11">
        <f t="shared" si="98"/>
        <v>11845779.77</v>
      </c>
      <c r="AX144" s="11">
        <f t="shared" si="98"/>
        <v>13037908.07</v>
      </c>
      <c r="AY144" s="11">
        <f t="shared" si="98"/>
        <v>12921167.35</v>
      </c>
      <c r="AZ144" s="11">
        <f t="shared" si="98"/>
        <v>12979427.52</v>
      </c>
      <c r="BA144" s="11">
        <f t="shared" si="98"/>
        <v>12318421.61</v>
      </c>
      <c r="BB144" s="11">
        <f t="shared" si="98"/>
        <v>11543306.13</v>
      </c>
      <c r="BC144" s="11">
        <f t="shared" si="98"/>
        <v>11467006.13</v>
      </c>
      <c r="BD144" s="11">
        <f t="shared" si="98"/>
        <v>11467006.13</v>
      </c>
      <c r="BE144" s="11">
        <f t="shared" si="98"/>
        <v>11467006.13</v>
      </c>
      <c r="BF144" s="11">
        <f t="shared" si="98"/>
        <v>11372593.13</v>
      </c>
      <c r="BG144" s="11">
        <f t="shared" si="98"/>
        <v>11372593.13</v>
      </c>
      <c r="BH144" s="11">
        <f t="shared" si="98"/>
        <v>11372593.13</v>
      </c>
      <c r="BI144" s="11">
        <f t="shared" si="98"/>
        <v>11372593.13</v>
      </c>
      <c r="BJ144" s="11">
        <f t="shared" si="98"/>
        <v>11372593.13</v>
      </c>
      <c r="BK144" s="11">
        <f t="shared" si="98"/>
        <v>11372593.13</v>
      </c>
      <c r="BL144" s="11">
        <f t="shared" si="98"/>
        <v>11372593.13</v>
      </c>
      <c r="BM144" s="11">
        <f t="shared" si="98"/>
        <v>11372593.13</v>
      </c>
      <c r="BN144" s="11">
        <f t="shared" si="98"/>
        <v>11372593.13</v>
      </c>
      <c r="BO144" s="11">
        <f t="shared" si="98"/>
        <v>11372593.13</v>
      </c>
      <c r="BP144" s="11">
        <f t="shared" si="98"/>
        <v>11372593.13</v>
      </c>
      <c r="BQ144" s="11">
        <f t="shared" si="98"/>
        <v>11372593.13</v>
      </c>
      <c r="BR144" s="11">
        <f t="shared" si="98"/>
        <v>11372593.13</v>
      </c>
      <c r="BS144" s="11">
        <f t="shared" si="98"/>
        <v>11372593.13</v>
      </c>
      <c r="BT144" s="11">
        <f t="shared" si="98"/>
        <v>11372593.13</v>
      </c>
      <c r="BU144" s="11">
        <f t="shared" si="98"/>
        <v>11372593.13</v>
      </c>
      <c r="BV144" s="11">
        <f t="shared" si="98"/>
        <v>11372593.13</v>
      </c>
      <c r="BW144" s="11">
        <f t="shared" si="98"/>
        <v>11372593.13</v>
      </c>
      <c r="BX144" s="11" t="s">
        <v>25</v>
      </c>
      <c r="BY144" s="11" t="s">
        <v>25</v>
      </c>
      <c r="BZ144" s="11" t="s">
        <v>25</v>
      </c>
      <c r="CA144" s="11" t="s">
        <v>25</v>
      </c>
      <c r="CB144" s="11" t="s">
        <v>25</v>
      </c>
      <c r="CC144" s="11" t="s">
        <v>25</v>
      </c>
      <c r="CL144" s="10">
        <v>201612</v>
      </c>
      <c r="CM144" s="11" t="str">
        <f t="shared" ref="CM144:DO144" si="99">IF(CM13="","",CM13+CM105)</f>
        <v/>
      </c>
      <c r="CN144" s="11" t="str">
        <f t="shared" si="99"/>
        <v/>
      </c>
      <c r="CO144" s="11" t="str">
        <f t="shared" si="99"/>
        <v/>
      </c>
      <c r="CP144" s="11" t="str">
        <f t="shared" si="99"/>
        <v/>
      </c>
      <c r="CQ144" s="11" t="str">
        <f t="shared" si="99"/>
        <v/>
      </c>
      <c r="CR144" s="11" t="str">
        <f t="shared" si="99"/>
        <v/>
      </c>
      <c r="CS144" s="11" t="str">
        <f t="shared" si="99"/>
        <v/>
      </c>
      <c r="CT144" s="11" t="str">
        <f t="shared" si="99"/>
        <v/>
      </c>
      <c r="CU144" s="11" t="str">
        <f t="shared" si="99"/>
        <v/>
      </c>
      <c r="CV144" s="11" t="str">
        <f t="shared" si="99"/>
        <v/>
      </c>
      <c r="CW144" s="11" t="str">
        <f t="shared" si="99"/>
        <v/>
      </c>
      <c r="CX144" s="11" t="str">
        <f t="shared" si="99"/>
        <v/>
      </c>
      <c r="CY144" s="11" t="str">
        <f t="shared" si="99"/>
        <v/>
      </c>
      <c r="CZ144" s="11" t="str">
        <f t="shared" si="99"/>
        <v/>
      </c>
      <c r="DA144" s="11" t="str">
        <f t="shared" si="99"/>
        <v/>
      </c>
      <c r="DB144" s="11" t="str">
        <f t="shared" si="99"/>
        <v/>
      </c>
      <c r="DC144" s="11" t="str">
        <f t="shared" si="99"/>
        <v/>
      </c>
      <c r="DD144" s="11" t="str">
        <f t="shared" si="99"/>
        <v/>
      </c>
      <c r="DE144" s="11" t="str">
        <f t="shared" si="99"/>
        <v/>
      </c>
      <c r="DF144" s="11" t="str">
        <f t="shared" si="99"/>
        <v/>
      </c>
      <c r="DG144" s="11" t="str">
        <f t="shared" si="99"/>
        <v/>
      </c>
      <c r="DH144" s="11" t="str">
        <f t="shared" si="99"/>
        <v/>
      </c>
      <c r="DI144" s="11" t="str">
        <f t="shared" si="99"/>
        <v/>
      </c>
      <c r="DJ144" s="11" t="str">
        <f t="shared" si="99"/>
        <v/>
      </c>
      <c r="DK144" s="11" t="str">
        <f t="shared" si="99"/>
        <v/>
      </c>
      <c r="DL144" s="11" t="str">
        <f t="shared" si="99"/>
        <v/>
      </c>
      <c r="DM144" s="11" t="str">
        <f t="shared" si="99"/>
        <v/>
      </c>
      <c r="DN144" s="11" t="str">
        <f t="shared" si="99"/>
        <v/>
      </c>
      <c r="DO144" s="11" t="str">
        <f t="shared" si="99"/>
        <v/>
      </c>
      <c r="DP144" s="11" t="s">
        <v>25</v>
      </c>
      <c r="DQ144" s="11" t="s">
        <v>25</v>
      </c>
      <c r="DR144" s="11" t="s">
        <v>25</v>
      </c>
      <c r="DS144" s="11" t="s">
        <v>25</v>
      </c>
      <c r="DT144" s="11" t="s">
        <v>25</v>
      </c>
      <c r="DU144" s="11" t="s">
        <v>25</v>
      </c>
    </row>
    <row r="145" ht="15" customHeight="1" outlineLevel="1" spans="2:125">
      <c r="B145" s="10">
        <v>201703</v>
      </c>
      <c r="C145" s="11">
        <f t="shared" ref="C145:AD145" si="100">IF(C14="","",C14+C106)</f>
        <v>3603837.48</v>
      </c>
      <c r="D145" s="11">
        <f t="shared" si="100"/>
        <v>5782076.68</v>
      </c>
      <c r="E145" s="11">
        <f t="shared" si="100"/>
        <v>6816521.36</v>
      </c>
      <c r="F145" s="11">
        <f t="shared" si="100"/>
        <v>7026543.18</v>
      </c>
      <c r="G145" s="11">
        <f t="shared" si="100"/>
        <v>7158759.02</v>
      </c>
      <c r="H145" s="11">
        <f t="shared" si="100"/>
        <v>6842822.18</v>
      </c>
      <c r="I145" s="11">
        <f t="shared" si="100"/>
        <v>7189150.57</v>
      </c>
      <c r="J145" s="11">
        <f t="shared" si="100"/>
        <v>7132979.28</v>
      </c>
      <c r="K145" s="11">
        <f t="shared" si="100"/>
        <v>7132979.28</v>
      </c>
      <c r="L145" s="11">
        <f t="shared" si="100"/>
        <v>7206374.07</v>
      </c>
      <c r="M145" s="11">
        <f t="shared" si="100"/>
        <v>7163674.07</v>
      </c>
      <c r="N145" s="11">
        <f t="shared" si="100"/>
        <v>7163674.07</v>
      </c>
      <c r="O145" s="11">
        <f t="shared" si="100"/>
        <v>7163674.07</v>
      </c>
      <c r="P145" s="11">
        <f t="shared" si="100"/>
        <v>7163674.07</v>
      </c>
      <c r="Q145" s="11">
        <f t="shared" si="100"/>
        <v>7163674.07</v>
      </c>
      <c r="R145" s="11">
        <f t="shared" si="100"/>
        <v>7163674.07</v>
      </c>
      <c r="S145" s="11">
        <f t="shared" si="100"/>
        <v>7163674.07</v>
      </c>
      <c r="T145" s="11">
        <f t="shared" si="100"/>
        <v>7163674.07</v>
      </c>
      <c r="U145" s="11">
        <f t="shared" si="100"/>
        <v>7163674.07</v>
      </c>
      <c r="V145" s="11">
        <f t="shared" si="100"/>
        <v>7163674.07</v>
      </c>
      <c r="W145" s="11">
        <f t="shared" si="100"/>
        <v>7163674.07</v>
      </c>
      <c r="X145" s="11">
        <f t="shared" si="100"/>
        <v>7163674.07</v>
      </c>
      <c r="Y145" s="11">
        <f t="shared" si="100"/>
        <v>7163674.07</v>
      </c>
      <c r="Z145" s="11">
        <f t="shared" si="100"/>
        <v>7163674.07</v>
      </c>
      <c r="AA145" s="11">
        <f t="shared" si="100"/>
        <v>7163674.07</v>
      </c>
      <c r="AB145" s="11">
        <f t="shared" si="100"/>
        <v>7163674.07</v>
      </c>
      <c r="AC145" s="11">
        <f t="shared" si="100"/>
        <v>7163674.07</v>
      </c>
      <c r="AD145" s="11">
        <f t="shared" si="100"/>
        <v>7163674.07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T145" s="10">
        <v>201703</v>
      </c>
      <c r="AU145" s="11">
        <f t="shared" ref="AU145:BV145" si="101">IF(AU14="","",AU14+AU106)</f>
        <v>3603837.48</v>
      </c>
      <c r="AV145" s="11">
        <f t="shared" si="101"/>
        <v>5782076.68</v>
      </c>
      <c r="AW145" s="11">
        <f t="shared" si="101"/>
        <v>6816521.36</v>
      </c>
      <c r="AX145" s="11">
        <f t="shared" si="101"/>
        <v>7026543.18</v>
      </c>
      <c r="AY145" s="11">
        <f t="shared" si="101"/>
        <v>7158759.02</v>
      </c>
      <c r="AZ145" s="11">
        <f t="shared" si="101"/>
        <v>6842822.18</v>
      </c>
      <c r="BA145" s="11">
        <f t="shared" si="101"/>
        <v>7189150.57</v>
      </c>
      <c r="BB145" s="11">
        <f t="shared" si="101"/>
        <v>7132979.28</v>
      </c>
      <c r="BC145" s="11">
        <f t="shared" si="101"/>
        <v>7132979.28</v>
      </c>
      <c r="BD145" s="11">
        <f t="shared" si="101"/>
        <v>7206374.07</v>
      </c>
      <c r="BE145" s="11">
        <f t="shared" si="101"/>
        <v>7163674.07</v>
      </c>
      <c r="BF145" s="11">
        <f t="shared" si="101"/>
        <v>7163674.07</v>
      </c>
      <c r="BG145" s="11">
        <f t="shared" si="101"/>
        <v>7163674.07</v>
      </c>
      <c r="BH145" s="11">
        <f t="shared" si="101"/>
        <v>7163674.07</v>
      </c>
      <c r="BI145" s="11">
        <f t="shared" si="101"/>
        <v>7163674.07</v>
      </c>
      <c r="BJ145" s="11">
        <f t="shared" si="101"/>
        <v>7163674.07</v>
      </c>
      <c r="BK145" s="11">
        <f t="shared" si="101"/>
        <v>7163674.07</v>
      </c>
      <c r="BL145" s="11">
        <f t="shared" si="101"/>
        <v>7163674.07</v>
      </c>
      <c r="BM145" s="11">
        <f t="shared" si="101"/>
        <v>7163674.07</v>
      </c>
      <c r="BN145" s="11">
        <f t="shared" si="101"/>
        <v>7163674.07</v>
      </c>
      <c r="BO145" s="11">
        <f t="shared" si="101"/>
        <v>7163674.07</v>
      </c>
      <c r="BP145" s="11">
        <f t="shared" si="101"/>
        <v>7163674.07</v>
      </c>
      <c r="BQ145" s="11">
        <f t="shared" si="101"/>
        <v>7163674.07</v>
      </c>
      <c r="BR145" s="11">
        <f t="shared" si="101"/>
        <v>7163674.07</v>
      </c>
      <c r="BS145" s="11">
        <f t="shared" si="101"/>
        <v>7163674.07</v>
      </c>
      <c r="BT145" s="11">
        <f t="shared" si="101"/>
        <v>7163674.07</v>
      </c>
      <c r="BU145" s="11">
        <f t="shared" si="101"/>
        <v>7163674.07</v>
      </c>
      <c r="BV145" s="11">
        <f t="shared" si="101"/>
        <v>7163674.07</v>
      </c>
      <c r="BW145" s="11" t="s">
        <v>25</v>
      </c>
      <c r="BX145" s="11" t="s">
        <v>25</v>
      </c>
      <c r="BY145" s="11" t="s">
        <v>25</v>
      </c>
      <c r="BZ145" s="11" t="s">
        <v>25</v>
      </c>
      <c r="CA145" s="11" t="s">
        <v>25</v>
      </c>
      <c r="CB145" s="11" t="s">
        <v>25</v>
      </c>
      <c r="CC145" s="11" t="s">
        <v>25</v>
      </c>
      <c r="CL145" s="10">
        <v>201703</v>
      </c>
      <c r="CM145" s="11" t="str">
        <f t="shared" ref="CM145:DN145" si="102">IF(CM14="","",CM14+CM106)</f>
        <v/>
      </c>
      <c r="CN145" s="11" t="str">
        <f t="shared" si="102"/>
        <v/>
      </c>
      <c r="CO145" s="11" t="str">
        <f t="shared" si="102"/>
        <v/>
      </c>
      <c r="CP145" s="11" t="str">
        <f t="shared" si="102"/>
        <v/>
      </c>
      <c r="CQ145" s="11" t="str">
        <f t="shared" si="102"/>
        <v/>
      </c>
      <c r="CR145" s="11" t="str">
        <f t="shared" si="102"/>
        <v/>
      </c>
      <c r="CS145" s="11" t="str">
        <f t="shared" si="102"/>
        <v/>
      </c>
      <c r="CT145" s="11" t="str">
        <f t="shared" si="102"/>
        <v/>
      </c>
      <c r="CU145" s="11" t="str">
        <f t="shared" si="102"/>
        <v/>
      </c>
      <c r="CV145" s="11" t="str">
        <f t="shared" si="102"/>
        <v/>
      </c>
      <c r="CW145" s="11" t="str">
        <f t="shared" si="102"/>
        <v/>
      </c>
      <c r="CX145" s="11" t="str">
        <f t="shared" si="102"/>
        <v/>
      </c>
      <c r="CY145" s="11" t="str">
        <f t="shared" si="102"/>
        <v/>
      </c>
      <c r="CZ145" s="11" t="str">
        <f t="shared" si="102"/>
        <v/>
      </c>
      <c r="DA145" s="11" t="str">
        <f t="shared" si="102"/>
        <v/>
      </c>
      <c r="DB145" s="11" t="str">
        <f t="shared" si="102"/>
        <v/>
      </c>
      <c r="DC145" s="11" t="str">
        <f t="shared" si="102"/>
        <v/>
      </c>
      <c r="DD145" s="11" t="str">
        <f t="shared" si="102"/>
        <v/>
      </c>
      <c r="DE145" s="11" t="str">
        <f t="shared" si="102"/>
        <v/>
      </c>
      <c r="DF145" s="11" t="str">
        <f t="shared" si="102"/>
        <v/>
      </c>
      <c r="DG145" s="11" t="str">
        <f t="shared" si="102"/>
        <v/>
      </c>
      <c r="DH145" s="11" t="str">
        <f t="shared" si="102"/>
        <v/>
      </c>
      <c r="DI145" s="11" t="str">
        <f t="shared" si="102"/>
        <v/>
      </c>
      <c r="DJ145" s="11" t="str">
        <f t="shared" si="102"/>
        <v/>
      </c>
      <c r="DK145" s="11" t="str">
        <f t="shared" si="102"/>
        <v/>
      </c>
      <c r="DL145" s="11" t="str">
        <f t="shared" si="102"/>
        <v/>
      </c>
      <c r="DM145" s="11" t="str">
        <f t="shared" si="102"/>
        <v/>
      </c>
      <c r="DN145" s="11" t="str">
        <f t="shared" si="102"/>
        <v/>
      </c>
      <c r="DO145" s="11" t="s">
        <v>25</v>
      </c>
      <c r="DP145" s="11" t="s">
        <v>25</v>
      </c>
      <c r="DQ145" s="11" t="s">
        <v>25</v>
      </c>
      <c r="DR145" s="11" t="s">
        <v>25</v>
      </c>
      <c r="DS145" s="11" t="s">
        <v>25</v>
      </c>
      <c r="DT145" s="11" t="s">
        <v>25</v>
      </c>
      <c r="DU145" s="11" t="s">
        <v>25</v>
      </c>
    </row>
    <row r="146" ht="15" customHeight="1" outlineLevel="1" spans="2:125">
      <c r="B146" s="10">
        <v>201706</v>
      </c>
      <c r="C146" s="11">
        <f t="shared" ref="C146:AC146" si="103">IF(C15="","",C15+C107)</f>
        <v>3448168.74</v>
      </c>
      <c r="D146" s="11">
        <f t="shared" si="103"/>
        <v>7623332.75</v>
      </c>
      <c r="E146" s="11">
        <f t="shared" si="103"/>
        <v>8753285.21</v>
      </c>
      <c r="F146" s="11">
        <f t="shared" si="103"/>
        <v>9337073.19</v>
      </c>
      <c r="G146" s="11">
        <f t="shared" si="103"/>
        <v>8580907.52</v>
      </c>
      <c r="H146" s="11">
        <f t="shared" si="103"/>
        <v>8318534.01</v>
      </c>
      <c r="I146" s="11">
        <f t="shared" si="103"/>
        <v>8155032.64</v>
      </c>
      <c r="J146" s="11">
        <f t="shared" si="103"/>
        <v>8052348.58</v>
      </c>
      <c r="K146" s="11">
        <f t="shared" si="103"/>
        <v>8046348.58</v>
      </c>
      <c r="L146" s="11">
        <f t="shared" si="103"/>
        <v>8047698.57</v>
      </c>
      <c r="M146" s="11">
        <f t="shared" si="103"/>
        <v>8027698.57</v>
      </c>
      <c r="N146" s="11">
        <f t="shared" si="103"/>
        <v>8027698.57</v>
      </c>
      <c r="O146" s="11">
        <f t="shared" si="103"/>
        <v>8027698.57</v>
      </c>
      <c r="P146" s="11">
        <f t="shared" si="103"/>
        <v>8027698.57</v>
      </c>
      <c r="Q146" s="11">
        <f t="shared" si="103"/>
        <v>8027698.57</v>
      </c>
      <c r="R146" s="11">
        <f t="shared" si="103"/>
        <v>8027698.57</v>
      </c>
      <c r="S146" s="11">
        <f t="shared" si="103"/>
        <v>8027698.57</v>
      </c>
      <c r="T146" s="11">
        <f t="shared" si="103"/>
        <v>8027698.57</v>
      </c>
      <c r="U146" s="11">
        <f t="shared" si="103"/>
        <v>8027698.57</v>
      </c>
      <c r="V146" s="11">
        <f t="shared" si="103"/>
        <v>8027698.57</v>
      </c>
      <c r="W146" s="11">
        <f t="shared" si="103"/>
        <v>8027698.57</v>
      </c>
      <c r="X146" s="11">
        <f t="shared" si="103"/>
        <v>8027698.57</v>
      </c>
      <c r="Y146" s="11">
        <f t="shared" si="103"/>
        <v>8027698.57</v>
      </c>
      <c r="Z146" s="11">
        <f t="shared" si="103"/>
        <v>8027698.57</v>
      </c>
      <c r="AA146" s="11">
        <f t="shared" si="103"/>
        <v>8050898.57</v>
      </c>
      <c r="AB146" s="11">
        <f t="shared" si="103"/>
        <v>8050898.57</v>
      </c>
      <c r="AC146" s="11">
        <f t="shared" si="103"/>
        <v>8050898.57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T146" s="10">
        <v>201706</v>
      </c>
      <c r="AU146" s="11">
        <f t="shared" ref="AU146:BU146" si="104">IF(AU15="","",AU15+AU107)</f>
        <v>3448168.74</v>
      </c>
      <c r="AV146" s="11">
        <f t="shared" si="104"/>
        <v>7623332.75</v>
      </c>
      <c r="AW146" s="11">
        <f t="shared" si="104"/>
        <v>8753285.21</v>
      </c>
      <c r="AX146" s="11">
        <f t="shared" si="104"/>
        <v>9337073.19</v>
      </c>
      <c r="AY146" s="11">
        <f t="shared" si="104"/>
        <v>8580907.52</v>
      </c>
      <c r="AZ146" s="11">
        <f t="shared" si="104"/>
        <v>8318534.01</v>
      </c>
      <c r="BA146" s="11">
        <f t="shared" si="104"/>
        <v>8155032.64</v>
      </c>
      <c r="BB146" s="11">
        <f t="shared" si="104"/>
        <v>8052348.58</v>
      </c>
      <c r="BC146" s="11">
        <f t="shared" si="104"/>
        <v>8046348.58</v>
      </c>
      <c r="BD146" s="11">
        <f t="shared" si="104"/>
        <v>8047698.57</v>
      </c>
      <c r="BE146" s="11">
        <f t="shared" si="104"/>
        <v>8027698.57</v>
      </c>
      <c r="BF146" s="11">
        <f t="shared" si="104"/>
        <v>8027698.57</v>
      </c>
      <c r="BG146" s="11">
        <f t="shared" si="104"/>
        <v>8027698.57</v>
      </c>
      <c r="BH146" s="11">
        <f t="shared" si="104"/>
        <v>8027698.57</v>
      </c>
      <c r="BI146" s="11">
        <f t="shared" si="104"/>
        <v>8027698.57</v>
      </c>
      <c r="BJ146" s="11">
        <f t="shared" si="104"/>
        <v>8027698.57</v>
      </c>
      <c r="BK146" s="11">
        <f t="shared" si="104"/>
        <v>8027698.57</v>
      </c>
      <c r="BL146" s="11">
        <f t="shared" si="104"/>
        <v>8027698.57</v>
      </c>
      <c r="BM146" s="11">
        <f t="shared" si="104"/>
        <v>8027698.57</v>
      </c>
      <c r="BN146" s="11">
        <f t="shared" si="104"/>
        <v>8027698.57</v>
      </c>
      <c r="BO146" s="11">
        <f t="shared" si="104"/>
        <v>8027698.57</v>
      </c>
      <c r="BP146" s="11">
        <f t="shared" si="104"/>
        <v>8027698.57</v>
      </c>
      <c r="BQ146" s="11">
        <f t="shared" si="104"/>
        <v>8027698.57</v>
      </c>
      <c r="BR146" s="11">
        <f t="shared" si="104"/>
        <v>8027698.57</v>
      </c>
      <c r="BS146" s="11">
        <f t="shared" si="104"/>
        <v>8050898.57</v>
      </c>
      <c r="BT146" s="11">
        <f t="shared" si="104"/>
        <v>8050898.57</v>
      </c>
      <c r="BU146" s="11">
        <f t="shared" si="104"/>
        <v>8050898.57</v>
      </c>
      <c r="BV146" s="11" t="s">
        <v>25</v>
      </c>
      <c r="BW146" s="11" t="s">
        <v>25</v>
      </c>
      <c r="BX146" s="11" t="s">
        <v>25</v>
      </c>
      <c r="BY146" s="11" t="s">
        <v>25</v>
      </c>
      <c r="BZ146" s="11" t="s">
        <v>25</v>
      </c>
      <c r="CA146" s="11" t="s">
        <v>25</v>
      </c>
      <c r="CB146" s="11" t="s">
        <v>25</v>
      </c>
      <c r="CC146" s="11" t="s">
        <v>25</v>
      </c>
      <c r="CL146" s="10">
        <v>201706</v>
      </c>
      <c r="CM146" s="11" t="str">
        <f t="shared" ref="CM146:DM146" si="105">IF(CM15="","",CM15+CM107)</f>
        <v/>
      </c>
      <c r="CN146" s="11" t="str">
        <f t="shared" si="105"/>
        <v/>
      </c>
      <c r="CO146" s="11" t="str">
        <f t="shared" si="105"/>
        <v/>
      </c>
      <c r="CP146" s="11" t="str">
        <f t="shared" si="105"/>
        <v/>
      </c>
      <c r="CQ146" s="11" t="str">
        <f t="shared" si="105"/>
        <v/>
      </c>
      <c r="CR146" s="11" t="str">
        <f t="shared" si="105"/>
        <v/>
      </c>
      <c r="CS146" s="11" t="str">
        <f t="shared" si="105"/>
        <v/>
      </c>
      <c r="CT146" s="11" t="str">
        <f t="shared" si="105"/>
        <v/>
      </c>
      <c r="CU146" s="11" t="str">
        <f t="shared" si="105"/>
        <v/>
      </c>
      <c r="CV146" s="11" t="str">
        <f t="shared" si="105"/>
        <v/>
      </c>
      <c r="CW146" s="11" t="str">
        <f t="shared" si="105"/>
        <v/>
      </c>
      <c r="CX146" s="11" t="str">
        <f t="shared" si="105"/>
        <v/>
      </c>
      <c r="CY146" s="11" t="str">
        <f t="shared" si="105"/>
        <v/>
      </c>
      <c r="CZ146" s="11" t="str">
        <f t="shared" si="105"/>
        <v/>
      </c>
      <c r="DA146" s="11" t="str">
        <f t="shared" si="105"/>
        <v/>
      </c>
      <c r="DB146" s="11" t="str">
        <f t="shared" si="105"/>
        <v/>
      </c>
      <c r="DC146" s="11" t="str">
        <f t="shared" si="105"/>
        <v/>
      </c>
      <c r="DD146" s="11" t="str">
        <f t="shared" si="105"/>
        <v/>
      </c>
      <c r="DE146" s="11" t="str">
        <f t="shared" si="105"/>
        <v/>
      </c>
      <c r="DF146" s="11" t="str">
        <f t="shared" si="105"/>
        <v/>
      </c>
      <c r="DG146" s="11" t="str">
        <f t="shared" si="105"/>
        <v/>
      </c>
      <c r="DH146" s="11" t="str">
        <f t="shared" si="105"/>
        <v/>
      </c>
      <c r="DI146" s="11" t="str">
        <f t="shared" si="105"/>
        <v/>
      </c>
      <c r="DJ146" s="11" t="str">
        <f t="shared" si="105"/>
        <v/>
      </c>
      <c r="DK146" s="11" t="str">
        <f t="shared" si="105"/>
        <v/>
      </c>
      <c r="DL146" s="11" t="str">
        <f t="shared" si="105"/>
        <v/>
      </c>
      <c r="DM146" s="11" t="str">
        <f t="shared" si="105"/>
        <v/>
      </c>
      <c r="DN146" s="11" t="s">
        <v>25</v>
      </c>
      <c r="DO146" s="11" t="s">
        <v>25</v>
      </c>
      <c r="DP146" s="11" t="s">
        <v>25</v>
      </c>
      <c r="DQ146" s="11" t="s">
        <v>25</v>
      </c>
      <c r="DR146" s="11" t="s">
        <v>25</v>
      </c>
      <c r="DS146" s="11" t="s">
        <v>25</v>
      </c>
      <c r="DT146" s="11" t="s">
        <v>25</v>
      </c>
      <c r="DU146" s="11" t="s">
        <v>25</v>
      </c>
    </row>
    <row r="147" ht="15" customHeight="1" outlineLevel="1" spans="2:125">
      <c r="B147" s="10">
        <v>201709</v>
      </c>
      <c r="C147" s="11">
        <f t="shared" ref="C147:AB147" si="106">IF(C16="","",C16+C108)</f>
        <v>4615001.16</v>
      </c>
      <c r="D147" s="11">
        <f t="shared" si="106"/>
        <v>6706812.37</v>
      </c>
      <c r="E147" s="11">
        <f t="shared" si="106"/>
        <v>7724553.28</v>
      </c>
      <c r="F147" s="11">
        <f t="shared" si="106"/>
        <v>7445320.7</v>
      </c>
      <c r="G147" s="11">
        <f t="shared" si="106"/>
        <v>7343501.63</v>
      </c>
      <c r="H147" s="11">
        <f t="shared" si="106"/>
        <v>6962994.66</v>
      </c>
      <c r="I147" s="11">
        <f t="shared" si="106"/>
        <v>6955494.66</v>
      </c>
      <c r="J147" s="11">
        <f t="shared" si="106"/>
        <v>6964314.61</v>
      </c>
      <c r="K147" s="11">
        <f t="shared" si="106"/>
        <v>6912455.15</v>
      </c>
      <c r="L147" s="11">
        <f t="shared" si="106"/>
        <v>6910915.15</v>
      </c>
      <c r="M147" s="11">
        <f t="shared" si="106"/>
        <v>6910915.15</v>
      </c>
      <c r="N147" s="11">
        <f t="shared" si="106"/>
        <v>6910915.15</v>
      </c>
      <c r="O147" s="11">
        <f t="shared" si="106"/>
        <v>6910915.15</v>
      </c>
      <c r="P147" s="11">
        <f t="shared" si="106"/>
        <v>6910915.15</v>
      </c>
      <c r="Q147" s="11">
        <f t="shared" si="106"/>
        <v>6910915.15</v>
      </c>
      <c r="R147" s="11">
        <f t="shared" si="106"/>
        <v>6910915.15</v>
      </c>
      <c r="S147" s="11">
        <f t="shared" si="106"/>
        <v>6910915.15</v>
      </c>
      <c r="T147" s="11">
        <f t="shared" si="106"/>
        <v>6910915.15</v>
      </c>
      <c r="U147" s="11">
        <f t="shared" si="106"/>
        <v>6910915.15</v>
      </c>
      <c r="V147" s="11">
        <f t="shared" si="106"/>
        <v>6910915.15</v>
      </c>
      <c r="W147" s="11">
        <f t="shared" si="106"/>
        <v>6910915.15</v>
      </c>
      <c r="X147" s="11">
        <f t="shared" si="106"/>
        <v>6910915.15</v>
      </c>
      <c r="Y147" s="11">
        <f t="shared" si="106"/>
        <v>6910915.15</v>
      </c>
      <c r="Z147" s="11">
        <f t="shared" si="106"/>
        <v>6910915.15</v>
      </c>
      <c r="AA147" s="11">
        <f t="shared" si="106"/>
        <v>6910915.15</v>
      </c>
      <c r="AB147" s="11">
        <f t="shared" si="106"/>
        <v>6910915.15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T147" s="10">
        <v>201709</v>
      </c>
      <c r="AU147" s="11">
        <f t="shared" ref="AU147:BT147" si="107">IF(AU16="","",AU16+AU108)</f>
        <v>4615001.16</v>
      </c>
      <c r="AV147" s="11">
        <f t="shared" si="107"/>
        <v>6706812.37</v>
      </c>
      <c r="AW147" s="11">
        <f t="shared" si="107"/>
        <v>7724553.28</v>
      </c>
      <c r="AX147" s="11">
        <f t="shared" si="107"/>
        <v>7445320.7</v>
      </c>
      <c r="AY147" s="11">
        <f t="shared" si="107"/>
        <v>7343501.63</v>
      </c>
      <c r="AZ147" s="11">
        <f t="shared" si="107"/>
        <v>6962994.66</v>
      </c>
      <c r="BA147" s="11">
        <f t="shared" si="107"/>
        <v>6955494.66</v>
      </c>
      <c r="BB147" s="11">
        <f t="shared" si="107"/>
        <v>6964314.61</v>
      </c>
      <c r="BC147" s="11">
        <f t="shared" si="107"/>
        <v>6912455.15</v>
      </c>
      <c r="BD147" s="11">
        <f t="shared" si="107"/>
        <v>6910915.15</v>
      </c>
      <c r="BE147" s="11">
        <f t="shared" si="107"/>
        <v>6910915.15</v>
      </c>
      <c r="BF147" s="11">
        <f t="shared" si="107"/>
        <v>6910915.15</v>
      </c>
      <c r="BG147" s="11">
        <f t="shared" si="107"/>
        <v>6910915.15</v>
      </c>
      <c r="BH147" s="11">
        <f t="shared" si="107"/>
        <v>6910915.15</v>
      </c>
      <c r="BI147" s="11">
        <f t="shared" si="107"/>
        <v>6910915.15</v>
      </c>
      <c r="BJ147" s="11">
        <f t="shared" si="107"/>
        <v>6910915.15</v>
      </c>
      <c r="BK147" s="11">
        <f t="shared" si="107"/>
        <v>6910915.15</v>
      </c>
      <c r="BL147" s="11">
        <f t="shared" si="107"/>
        <v>6910915.15</v>
      </c>
      <c r="BM147" s="11">
        <f t="shared" si="107"/>
        <v>6910915.15</v>
      </c>
      <c r="BN147" s="11">
        <f t="shared" si="107"/>
        <v>6910915.15</v>
      </c>
      <c r="BO147" s="11">
        <f t="shared" si="107"/>
        <v>6910915.15</v>
      </c>
      <c r="BP147" s="11">
        <f t="shared" si="107"/>
        <v>6910915.15</v>
      </c>
      <c r="BQ147" s="11">
        <f t="shared" si="107"/>
        <v>6910915.15</v>
      </c>
      <c r="BR147" s="11">
        <f t="shared" si="107"/>
        <v>6910915.15</v>
      </c>
      <c r="BS147" s="11">
        <f t="shared" si="107"/>
        <v>6910915.15</v>
      </c>
      <c r="BT147" s="11">
        <f t="shared" si="107"/>
        <v>6910915.15</v>
      </c>
      <c r="BU147" s="11" t="s">
        <v>25</v>
      </c>
      <c r="BV147" s="11" t="s">
        <v>25</v>
      </c>
      <c r="BW147" s="11" t="s">
        <v>25</v>
      </c>
      <c r="BX147" s="11" t="s">
        <v>25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L147" s="10">
        <v>201709</v>
      </c>
      <c r="CM147" s="11" t="str">
        <f t="shared" ref="CM147:DL147" si="108">IF(CM16="","",CM16+CM108)</f>
        <v/>
      </c>
      <c r="CN147" s="11" t="str">
        <f t="shared" si="108"/>
        <v/>
      </c>
      <c r="CO147" s="11" t="str">
        <f t="shared" si="108"/>
        <v/>
      </c>
      <c r="CP147" s="11" t="str">
        <f t="shared" si="108"/>
        <v/>
      </c>
      <c r="CQ147" s="11" t="str">
        <f t="shared" si="108"/>
        <v/>
      </c>
      <c r="CR147" s="11" t="str">
        <f t="shared" si="108"/>
        <v/>
      </c>
      <c r="CS147" s="11" t="str">
        <f t="shared" si="108"/>
        <v/>
      </c>
      <c r="CT147" s="11" t="str">
        <f t="shared" si="108"/>
        <v/>
      </c>
      <c r="CU147" s="11" t="str">
        <f t="shared" si="108"/>
        <v/>
      </c>
      <c r="CV147" s="11" t="str">
        <f t="shared" si="108"/>
        <v/>
      </c>
      <c r="CW147" s="11" t="str">
        <f t="shared" si="108"/>
        <v/>
      </c>
      <c r="CX147" s="11" t="str">
        <f t="shared" si="108"/>
        <v/>
      </c>
      <c r="CY147" s="11" t="str">
        <f t="shared" si="108"/>
        <v/>
      </c>
      <c r="CZ147" s="11" t="str">
        <f t="shared" si="108"/>
        <v/>
      </c>
      <c r="DA147" s="11" t="str">
        <f t="shared" si="108"/>
        <v/>
      </c>
      <c r="DB147" s="11" t="str">
        <f t="shared" si="108"/>
        <v/>
      </c>
      <c r="DC147" s="11" t="str">
        <f t="shared" si="108"/>
        <v/>
      </c>
      <c r="DD147" s="11" t="str">
        <f t="shared" si="108"/>
        <v/>
      </c>
      <c r="DE147" s="11" t="str">
        <f t="shared" si="108"/>
        <v/>
      </c>
      <c r="DF147" s="11" t="str">
        <f t="shared" si="108"/>
        <v/>
      </c>
      <c r="DG147" s="11" t="str">
        <f t="shared" si="108"/>
        <v/>
      </c>
      <c r="DH147" s="11" t="str">
        <f t="shared" si="108"/>
        <v/>
      </c>
      <c r="DI147" s="11" t="str">
        <f t="shared" si="108"/>
        <v/>
      </c>
      <c r="DJ147" s="11" t="str">
        <f t="shared" si="108"/>
        <v/>
      </c>
      <c r="DK147" s="11" t="str">
        <f t="shared" si="108"/>
        <v/>
      </c>
      <c r="DL147" s="11" t="str">
        <f t="shared" si="108"/>
        <v/>
      </c>
      <c r="DM147" s="11" t="s">
        <v>25</v>
      </c>
      <c r="DN147" s="11" t="s">
        <v>25</v>
      </c>
      <c r="DO147" s="11" t="s">
        <v>25</v>
      </c>
      <c r="DP147" s="11" t="s">
        <v>25</v>
      </c>
      <c r="DQ147" s="11" t="s">
        <v>25</v>
      </c>
      <c r="DR147" s="11" t="s">
        <v>25</v>
      </c>
      <c r="DS147" s="11" t="s">
        <v>25</v>
      </c>
      <c r="DT147" s="11" t="s">
        <v>25</v>
      </c>
      <c r="DU147" s="11" t="s">
        <v>25</v>
      </c>
    </row>
    <row r="148" ht="15" customHeight="1" outlineLevel="1" spans="2:125">
      <c r="B148" s="10">
        <v>201712</v>
      </c>
      <c r="C148" s="11">
        <f t="shared" ref="C148:AA148" si="109">IF(C17="","",C17+C109)</f>
        <v>3115648.84</v>
      </c>
      <c r="D148" s="11">
        <f t="shared" si="109"/>
        <v>6627121.56</v>
      </c>
      <c r="E148" s="11">
        <f t="shared" si="109"/>
        <v>6734233.7</v>
      </c>
      <c r="F148" s="11">
        <f t="shared" si="109"/>
        <v>6949483.85</v>
      </c>
      <c r="G148" s="11">
        <f t="shared" si="109"/>
        <v>6633405.4</v>
      </c>
      <c r="H148" s="11">
        <f t="shared" si="109"/>
        <v>6419303.81</v>
      </c>
      <c r="I148" s="11">
        <f t="shared" si="109"/>
        <v>6482600.18</v>
      </c>
      <c r="J148" s="11">
        <f t="shared" si="109"/>
        <v>6554925.18</v>
      </c>
      <c r="K148" s="11">
        <f t="shared" si="109"/>
        <v>6504379.16</v>
      </c>
      <c r="L148" s="11">
        <f t="shared" si="109"/>
        <v>6503379.16</v>
      </c>
      <c r="M148" s="11">
        <f t="shared" si="109"/>
        <v>6503379.16</v>
      </c>
      <c r="N148" s="11">
        <f t="shared" si="109"/>
        <v>6503379.16</v>
      </c>
      <c r="O148" s="11">
        <f t="shared" si="109"/>
        <v>6523379.16</v>
      </c>
      <c r="P148" s="11">
        <f t="shared" si="109"/>
        <v>6522879.16</v>
      </c>
      <c r="Q148" s="11">
        <f t="shared" si="109"/>
        <v>6522879.16</v>
      </c>
      <c r="R148" s="11">
        <f t="shared" si="109"/>
        <v>6522879.16</v>
      </c>
      <c r="S148" s="11">
        <f t="shared" si="109"/>
        <v>6522879.16</v>
      </c>
      <c r="T148" s="11">
        <f t="shared" si="109"/>
        <v>6522879.16</v>
      </c>
      <c r="U148" s="11">
        <f t="shared" si="109"/>
        <v>6522879.16</v>
      </c>
      <c r="V148" s="11">
        <f t="shared" si="109"/>
        <v>6522879.16</v>
      </c>
      <c r="W148" s="11">
        <f t="shared" si="109"/>
        <v>6522879.16</v>
      </c>
      <c r="X148" s="11">
        <f t="shared" si="109"/>
        <v>6522879.16</v>
      </c>
      <c r="Y148" s="11">
        <f t="shared" si="109"/>
        <v>6522879.16</v>
      </c>
      <c r="Z148" s="11">
        <f t="shared" si="109"/>
        <v>6522879.16</v>
      </c>
      <c r="AA148" s="11">
        <f t="shared" si="109"/>
        <v>6522879.16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T148" s="10">
        <v>201712</v>
      </c>
      <c r="AU148" s="11">
        <f t="shared" ref="AU148:BS148" si="110">IF(AU17="","",AU17+AU109)</f>
        <v>3115648.84</v>
      </c>
      <c r="AV148" s="11">
        <f t="shared" si="110"/>
        <v>6627121.56</v>
      </c>
      <c r="AW148" s="11">
        <f t="shared" si="110"/>
        <v>6734233.7</v>
      </c>
      <c r="AX148" s="11">
        <f t="shared" si="110"/>
        <v>6949483.85</v>
      </c>
      <c r="AY148" s="11">
        <f t="shared" si="110"/>
        <v>6633405.4</v>
      </c>
      <c r="AZ148" s="11">
        <f t="shared" si="110"/>
        <v>6419303.81</v>
      </c>
      <c r="BA148" s="11">
        <f t="shared" si="110"/>
        <v>6482600.18</v>
      </c>
      <c r="BB148" s="11">
        <f t="shared" si="110"/>
        <v>6554925.18</v>
      </c>
      <c r="BC148" s="11">
        <f t="shared" si="110"/>
        <v>6504379.16</v>
      </c>
      <c r="BD148" s="11">
        <f t="shared" si="110"/>
        <v>6503379.16</v>
      </c>
      <c r="BE148" s="11">
        <f t="shared" si="110"/>
        <v>6503379.16</v>
      </c>
      <c r="BF148" s="11">
        <f t="shared" si="110"/>
        <v>6503379.16</v>
      </c>
      <c r="BG148" s="11">
        <f t="shared" si="110"/>
        <v>6523379.16</v>
      </c>
      <c r="BH148" s="11">
        <f t="shared" si="110"/>
        <v>6522879.16</v>
      </c>
      <c r="BI148" s="11">
        <f t="shared" si="110"/>
        <v>6522879.16</v>
      </c>
      <c r="BJ148" s="11">
        <f t="shared" si="110"/>
        <v>6522879.16</v>
      </c>
      <c r="BK148" s="11">
        <f t="shared" si="110"/>
        <v>6522879.16</v>
      </c>
      <c r="BL148" s="11">
        <f t="shared" si="110"/>
        <v>6522879.16</v>
      </c>
      <c r="BM148" s="11">
        <f t="shared" si="110"/>
        <v>6522879.16</v>
      </c>
      <c r="BN148" s="11">
        <f t="shared" si="110"/>
        <v>6522879.16</v>
      </c>
      <c r="BO148" s="11">
        <f t="shared" si="110"/>
        <v>6522879.16</v>
      </c>
      <c r="BP148" s="11">
        <f t="shared" si="110"/>
        <v>6522879.16</v>
      </c>
      <c r="BQ148" s="11">
        <f t="shared" si="110"/>
        <v>6522879.16</v>
      </c>
      <c r="BR148" s="11">
        <f t="shared" si="110"/>
        <v>6522879.16</v>
      </c>
      <c r="BS148" s="11">
        <f t="shared" si="110"/>
        <v>6522879.16</v>
      </c>
      <c r="BT148" s="11" t="s">
        <v>25</v>
      </c>
      <c r="BU148" s="11" t="s">
        <v>25</v>
      </c>
      <c r="BV148" s="11" t="s">
        <v>25</v>
      </c>
      <c r="BW148" s="11" t="s">
        <v>25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L148" s="10">
        <v>201712</v>
      </c>
      <c r="CM148" s="11" t="str">
        <f t="shared" ref="CM148:DK148" si="111">IF(CM17="","",CM17+CM109)</f>
        <v/>
      </c>
      <c r="CN148" s="11" t="str">
        <f t="shared" si="111"/>
        <v/>
      </c>
      <c r="CO148" s="11" t="str">
        <f t="shared" si="111"/>
        <v/>
      </c>
      <c r="CP148" s="11" t="str">
        <f t="shared" si="111"/>
        <v/>
      </c>
      <c r="CQ148" s="11" t="str">
        <f t="shared" si="111"/>
        <v/>
      </c>
      <c r="CR148" s="11" t="str">
        <f t="shared" si="111"/>
        <v/>
      </c>
      <c r="CS148" s="11" t="str">
        <f t="shared" si="111"/>
        <v/>
      </c>
      <c r="CT148" s="11" t="str">
        <f t="shared" si="111"/>
        <v/>
      </c>
      <c r="CU148" s="11" t="str">
        <f t="shared" si="111"/>
        <v/>
      </c>
      <c r="CV148" s="11" t="str">
        <f t="shared" si="111"/>
        <v/>
      </c>
      <c r="CW148" s="11" t="str">
        <f t="shared" si="111"/>
        <v/>
      </c>
      <c r="CX148" s="11" t="str">
        <f t="shared" si="111"/>
        <v/>
      </c>
      <c r="CY148" s="11" t="str">
        <f t="shared" si="111"/>
        <v/>
      </c>
      <c r="CZ148" s="11" t="str">
        <f t="shared" si="111"/>
        <v/>
      </c>
      <c r="DA148" s="11" t="str">
        <f t="shared" si="111"/>
        <v/>
      </c>
      <c r="DB148" s="11" t="str">
        <f t="shared" si="111"/>
        <v/>
      </c>
      <c r="DC148" s="11" t="str">
        <f t="shared" si="111"/>
        <v/>
      </c>
      <c r="DD148" s="11" t="str">
        <f t="shared" si="111"/>
        <v/>
      </c>
      <c r="DE148" s="11" t="str">
        <f t="shared" si="111"/>
        <v/>
      </c>
      <c r="DF148" s="11" t="str">
        <f t="shared" si="111"/>
        <v/>
      </c>
      <c r="DG148" s="11" t="str">
        <f t="shared" si="111"/>
        <v/>
      </c>
      <c r="DH148" s="11" t="str">
        <f t="shared" si="111"/>
        <v/>
      </c>
      <c r="DI148" s="11" t="str">
        <f t="shared" si="111"/>
        <v/>
      </c>
      <c r="DJ148" s="11" t="str">
        <f t="shared" si="111"/>
        <v/>
      </c>
      <c r="DK148" s="11" t="str">
        <f t="shared" si="111"/>
        <v/>
      </c>
      <c r="DL148" s="11" t="s">
        <v>25</v>
      </c>
      <c r="DM148" s="11" t="s">
        <v>25</v>
      </c>
      <c r="DN148" s="11" t="s">
        <v>25</v>
      </c>
      <c r="DO148" s="11" t="s">
        <v>25</v>
      </c>
      <c r="DP148" s="11" t="s">
        <v>25</v>
      </c>
      <c r="DQ148" s="11" t="s">
        <v>25</v>
      </c>
      <c r="DR148" s="11" t="s">
        <v>25</v>
      </c>
      <c r="DS148" s="11" t="s">
        <v>25</v>
      </c>
      <c r="DT148" s="11" t="s">
        <v>25</v>
      </c>
      <c r="DU148" s="11" t="s">
        <v>25</v>
      </c>
    </row>
    <row r="149" ht="15" customHeight="1" outlineLevel="1" spans="2:125">
      <c r="B149" s="10">
        <v>201803</v>
      </c>
      <c r="C149" s="11">
        <f t="shared" ref="C149:Z149" si="112">IF(C18="","",C18+C110)</f>
        <v>4212644.93</v>
      </c>
      <c r="D149" s="11">
        <f t="shared" si="112"/>
        <v>5694633.01</v>
      </c>
      <c r="E149" s="11">
        <f t="shared" si="112"/>
        <v>6100153.41</v>
      </c>
      <c r="F149" s="11">
        <f t="shared" si="112"/>
        <v>5827329.9</v>
      </c>
      <c r="G149" s="11">
        <f t="shared" si="112"/>
        <v>5831186.12</v>
      </c>
      <c r="H149" s="11">
        <f t="shared" si="112"/>
        <v>5966777.13</v>
      </c>
      <c r="I149" s="11">
        <f t="shared" si="112"/>
        <v>5998083</v>
      </c>
      <c r="J149" s="11">
        <f t="shared" si="112"/>
        <v>5879583</v>
      </c>
      <c r="K149" s="11">
        <f t="shared" si="112"/>
        <v>5850583</v>
      </c>
      <c r="L149" s="11">
        <f t="shared" si="112"/>
        <v>5849983</v>
      </c>
      <c r="M149" s="11">
        <f t="shared" si="112"/>
        <v>5849983</v>
      </c>
      <c r="N149" s="11">
        <f t="shared" si="112"/>
        <v>5847983</v>
      </c>
      <c r="O149" s="11">
        <f t="shared" si="112"/>
        <v>5847983</v>
      </c>
      <c r="P149" s="11">
        <f t="shared" si="112"/>
        <v>5847983</v>
      </c>
      <c r="Q149" s="11">
        <f t="shared" si="112"/>
        <v>5847983</v>
      </c>
      <c r="R149" s="11">
        <f t="shared" si="112"/>
        <v>5847983</v>
      </c>
      <c r="S149" s="11">
        <f t="shared" si="112"/>
        <v>5846983</v>
      </c>
      <c r="T149" s="11">
        <f t="shared" si="112"/>
        <v>5846983</v>
      </c>
      <c r="U149" s="11">
        <f t="shared" si="112"/>
        <v>5846983</v>
      </c>
      <c r="V149" s="11">
        <f t="shared" si="112"/>
        <v>5846983</v>
      </c>
      <c r="W149" s="11">
        <f t="shared" si="112"/>
        <v>5846983</v>
      </c>
      <c r="X149" s="11">
        <f t="shared" si="112"/>
        <v>5543341</v>
      </c>
      <c r="Y149" s="11">
        <f t="shared" si="112"/>
        <v>5543341</v>
      </c>
      <c r="Z149" s="11">
        <f t="shared" si="112"/>
        <v>5543341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T149" s="10">
        <v>201803</v>
      </c>
      <c r="AU149" s="11">
        <f t="shared" ref="AU149:BR149" si="113">IF(AU18="","",AU18+AU110)</f>
        <v>4212644.93</v>
      </c>
      <c r="AV149" s="11">
        <f t="shared" si="113"/>
        <v>5694633.01</v>
      </c>
      <c r="AW149" s="11">
        <f t="shared" si="113"/>
        <v>6100153.41</v>
      </c>
      <c r="AX149" s="11">
        <f t="shared" si="113"/>
        <v>5827329.9</v>
      </c>
      <c r="AY149" s="11">
        <f t="shared" si="113"/>
        <v>5831186.12</v>
      </c>
      <c r="AZ149" s="11">
        <f t="shared" si="113"/>
        <v>5966777.13</v>
      </c>
      <c r="BA149" s="11">
        <f t="shared" si="113"/>
        <v>5997269.07</v>
      </c>
      <c r="BB149" s="11">
        <f t="shared" si="113"/>
        <v>5878769.07</v>
      </c>
      <c r="BC149" s="11">
        <f t="shared" si="113"/>
        <v>5849769.07</v>
      </c>
      <c r="BD149" s="11">
        <f t="shared" si="113"/>
        <v>5849169.07</v>
      </c>
      <c r="BE149" s="11">
        <f t="shared" si="113"/>
        <v>5849169.07</v>
      </c>
      <c r="BF149" s="11">
        <f t="shared" si="113"/>
        <v>5847169.07</v>
      </c>
      <c r="BG149" s="11">
        <f t="shared" si="113"/>
        <v>5847169.07</v>
      </c>
      <c r="BH149" s="11">
        <f t="shared" si="113"/>
        <v>5847169.07</v>
      </c>
      <c r="BI149" s="11">
        <f t="shared" si="113"/>
        <v>5847169.07</v>
      </c>
      <c r="BJ149" s="11">
        <f t="shared" si="113"/>
        <v>5847169.07</v>
      </c>
      <c r="BK149" s="11">
        <f t="shared" si="113"/>
        <v>5846169.07</v>
      </c>
      <c r="BL149" s="11">
        <f t="shared" si="113"/>
        <v>5846169.07</v>
      </c>
      <c r="BM149" s="11">
        <f t="shared" si="113"/>
        <v>5846169.07</v>
      </c>
      <c r="BN149" s="11">
        <f t="shared" si="113"/>
        <v>5846169.07</v>
      </c>
      <c r="BO149" s="11">
        <f t="shared" si="113"/>
        <v>5846169.07</v>
      </c>
      <c r="BP149" s="11">
        <f t="shared" si="113"/>
        <v>5542527.07</v>
      </c>
      <c r="BQ149" s="11">
        <f t="shared" si="113"/>
        <v>5543341</v>
      </c>
      <c r="BR149" s="11">
        <f t="shared" si="113"/>
        <v>5543341</v>
      </c>
      <c r="BS149" s="11" t="s">
        <v>25</v>
      </c>
      <c r="BT149" s="11" t="s">
        <v>25</v>
      </c>
      <c r="BU149" s="11" t="s">
        <v>25</v>
      </c>
      <c r="BV149" s="11" t="s">
        <v>25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L149" s="10">
        <v>201803</v>
      </c>
      <c r="CM149" s="11" t="str">
        <f t="shared" ref="CM149:DJ149" si="114">IF(CM18="","",CM18+CM110)</f>
        <v/>
      </c>
      <c r="CN149" s="11" t="str">
        <f t="shared" si="114"/>
        <v/>
      </c>
      <c r="CO149" s="11" t="str">
        <f t="shared" si="114"/>
        <v/>
      </c>
      <c r="CP149" s="11" t="str">
        <f t="shared" si="114"/>
        <v/>
      </c>
      <c r="CQ149" s="11" t="str">
        <f t="shared" si="114"/>
        <v/>
      </c>
      <c r="CR149" s="11" t="str">
        <f t="shared" si="114"/>
        <v/>
      </c>
      <c r="CS149" s="11" t="str">
        <f t="shared" si="114"/>
        <v/>
      </c>
      <c r="CT149" s="11" t="str">
        <f t="shared" si="114"/>
        <v/>
      </c>
      <c r="CU149" s="11" t="str">
        <f t="shared" si="114"/>
        <v/>
      </c>
      <c r="CV149" s="11" t="str">
        <f t="shared" si="114"/>
        <v/>
      </c>
      <c r="CW149" s="11" t="str">
        <f t="shared" si="114"/>
        <v/>
      </c>
      <c r="CX149" s="11" t="str">
        <f t="shared" si="114"/>
        <v/>
      </c>
      <c r="CY149" s="11" t="str">
        <f t="shared" si="114"/>
        <v/>
      </c>
      <c r="CZ149" s="11" t="str">
        <f t="shared" si="114"/>
        <v/>
      </c>
      <c r="DA149" s="11" t="str">
        <f t="shared" si="114"/>
        <v/>
      </c>
      <c r="DB149" s="11" t="str">
        <f t="shared" si="114"/>
        <v/>
      </c>
      <c r="DC149" s="11" t="str">
        <f t="shared" si="114"/>
        <v/>
      </c>
      <c r="DD149" s="11" t="str">
        <f t="shared" si="114"/>
        <v/>
      </c>
      <c r="DE149" s="11" t="str">
        <f t="shared" si="114"/>
        <v/>
      </c>
      <c r="DF149" s="11" t="str">
        <f t="shared" si="114"/>
        <v/>
      </c>
      <c r="DG149" s="11" t="str">
        <f t="shared" si="114"/>
        <v/>
      </c>
      <c r="DH149" s="11" t="str">
        <f t="shared" si="114"/>
        <v/>
      </c>
      <c r="DI149" s="11" t="str">
        <f t="shared" si="114"/>
        <v/>
      </c>
      <c r="DJ149" s="11" t="str">
        <f t="shared" si="114"/>
        <v/>
      </c>
      <c r="DK149" s="11" t="s">
        <v>25</v>
      </c>
      <c r="DL149" s="11" t="s">
        <v>25</v>
      </c>
      <c r="DM149" s="11" t="s">
        <v>25</v>
      </c>
      <c r="DN149" s="11" t="s">
        <v>25</v>
      </c>
      <c r="DO149" s="11" t="s">
        <v>25</v>
      </c>
      <c r="DP149" s="11" t="s">
        <v>25</v>
      </c>
      <c r="DQ149" s="11" t="s">
        <v>25</v>
      </c>
      <c r="DR149" s="11" t="s">
        <v>25</v>
      </c>
      <c r="DS149" s="11" t="s">
        <v>25</v>
      </c>
      <c r="DT149" s="11" t="s">
        <v>25</v>
      </c>
      <c r="DU149" s="11" t="s">
        <v>25</v>
      </c>
    </row>
    <row r="150" ht="15" customHeight="1" outlineLevel="1" spans="2:125">
      <c r="B150" s="10">
        <v>201806</v>
      </c>
      <c r="C150" s="11">
        <f t="shared" ref="C150:Y150" si="115">IF(C19="","",C19+C111)</f>
        <v>2757117.72</v>
      </c>
      <c r="D150" s="11">
        <f t="shared" si="115"/>
        <v>4810308.05</v>
      </c>
      <c r="E150" s="11">
        <f t="shared" si="115"/>
        <v>5018789.88</v>
      </c>
      <c r="F150" s="11">
        <f t="shared" si="115"/>
        <v>4977862.88</v>
      </c>
      <c r="G150" s="11">
        <f t="shared" si="115"/>
        <v>5175541.37</v>
      </c>
      <c r="H150" s="11">
        <f t="shared" si="115"/>
        <v>4974041.7</v>
      </c>
      <c r="I150" s="11">
        <f t="shared" si="115"/>
        <v>5010451.89</v>
      </c>
      <c r="J150" s="11">
        <f t="shared" si="115"/>
        <v>5005671.46</v>
      </c>
      <c r="K150" s="11">
        <f t="shared" si="115"/>
        <v>4922710.46</v>
      </c>
      <c r="L150" s="11">
        <f t="shared" si="115"/>
        <v>4876710.46</v>
      </c>
      <c r="M150" s="11">
        <f t="shared" si="115"/>
        <v>4878710.46</v>
      </c>
      <c r="N150" s="11">
        <f t="shared" si="115"/>
        <v>4878710.46</v>
      </c>
      <c r="O150" s="11">
        <f t="shared" si="115"/>
        <v>4878710.46</v>
      </c>
      <c r="P150" s="11">
        <f t="shared" si="115"/>
        <v>4838710.46</v>
      </c>
      <c r="Q150" s="11">
        <f t="shared" si="115"/>
        <v>4838710.46</v>
      </c>
      <c r="R150" s="11">
        <f t="shared" si="115"/>
        <v>4838710.46</v>
      </c>
      <c r="S150" s="11">
        <f t="shared" si="115"/>
        <v>4838710.46</v>
      </c>
      <c r="T150" s="11">
        <f t="shared" si="115"/>
        <v>4838710.46</v>
      </c>
      <c r="U150" s="11">
        <f t="shared" si="115"/>
        <v>4838710.46</v>
      </c>
      <c r="V150" s="11">
        <f t="shared" si="115"/>
        <v>4838710.46</v>
      </c>
      <c r="W150" s="11">
        <f t="shared" si="115"/>
        <v>4838710.46</v>
      </c>
      <c r="X150" s="11">
        <f t="shared" si="115"/>
        <v>4838710.46</v>
      </c>
      <c r="Y150" s="11">
        <f t="shared" si="115"/>
        <v>4838710.46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T150" s="10">
        <v>201806</v>
      </c>
      <c r="AU150" s="11">
        <f t="shared" ref="AU150:BQ150" si="116">IF(AU19="","",AU19+AU111)</f>
        <v>2757117.72</v>
      </c>
      <c r="AV150" s="11">
        <f t="shared" si="116"/>
        <v>4810308.05</v>
      </c>
      <c r="AW150" s="11">
        <f t="shared" si="116"/>
        <v>5018789.88</v>
      </c>
      <c r="AX150" s="11">
        <f t="shared" si="116"/>
        <v>4977862.88</v>
      </c>
      <c r="AY150" s="11">
        <f t="shared" si="116"/>
        <v>5238620.01</v>
      </c>
      <c r="AZ150" s="11">
        <f t="shared" si="116"/>
        <v>5036306.41</v>
      </c>
      <c r="BA150" s="11">
        <f t="shared" si="116"/>
        <v>5072716.6</v>
      </c>
      <c r="BB150" s="11">
        <f t="shared" si="116"/>
        <v>5067936.17</v>
      </c>
      <c r="BC150" s="11">
        <f t="shared" si="116"/>
        <v>4984975.17</v>
      </c>
      <c r="BD150" s="11">
        <f t="shared" si="116"/>
        <v>4938975.17</v>
      </c>
      <c r="BE150" s="11">
        <f t="shared" si="116"/>
        <v>4940975.17</v>
      </c>
      <c r="BF150" s="11">
        <f t="shared" si="116"/>
        <v>4940975.17</v>
      </c>
      <c r="BG150" s="11">
        <f t="shared" si="116"/>
        <v>4940975.17</v>
      </c>
      <c r="BH150" s="11">
        <f t="shared" si="116"/>
        <v>4900975.17</v>
      </c>
      <c r="BI150" s="11">
        <f t="shared" si="116"/>
        <v>4900975.17</v>
      </c>
      <c r="BJ150" s="11">
        <f t="shared" si="116"/>
        <v>4900975.17</v>
      </c>
      <c r="BK150" s="11">
        <f t="shared" si="116"/>
        <v>4900975.17</v>
      </c>
      <c r="BL150" s="11">
        <f t="shared" si="116"/>
        <v>4900975.17</v>
      </c>
      <c r="BM150" s="11">
        <f t="shared" si="116"/>
        <v>4900975.17</v>
      </c>
      <c r="BN150" s="11">
        <f t="shared" si="116"/>
        <v>4900975.17</v>
      </c>
      <c r="BO150" s="11">
        <f t="shared" si="116"/>
        <v>4900975.17</v>
      </c>
      <c r="BP150" s="11">
        <f t="shared" si="116"/>
        <v>4901789.1</v>
      </c>
      <c r="BQ150" s="11">
        <f t="shared" si="116"/>
        <v>4901789.1</v>
      </c>
      <c r="BR150" s="11" t="s">
        <v>25</v>
      </c>
      <c r="BS150" s="11" t="s">
        <v>25</v>
      </c>
      <c r="BT150" s="11" t="s">
        <v>25</v>
      </c>
      <c r="BU150" s="11" t="s">
        <v>25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L150" s="10">
        <v>201806</v>
      </c>
      <c r="CM150" s="11" t="str">
        <f t="shared" ref="CM150:DI150" si="117">IF(CM19="","",CM19+CM111)</f>
        <v/>
      </c>
      <c r="CN150" s="11" t="str">
        <f t="shared" si="117"/>
        <v/>
      </c>
      <c r="CO150" s="11" t="str">
        <f t="shared" si="117"/>
        <v/>
      </c>
      <c r="CP150" s="11" t="str">
        <f t="shared" si="117"/>
        <v/>
      </c>
      <c r="CQ150" s="11" t="str">
        <f t="shared" si="117"/>
        <v/>
      </c>
      <c r="CR150" s="11" t="str">
        <f t="shared" si="117"/>
        <v/>
      </c>
      <c r="CS150" s="11" t="str">
        <f t="shared" si="117"/>
        <v/>
      </c>
      <c r="CT150" s="11" t="str">
        <f t="shared" si="117"/>
        <v/>
      </c>
      <c r="CU150" s="11" t="str">
        <f t="shared" si="117"/>
        <v/>
      </c>
      <c r="CV150" s="11" t="str">
        <f t="shared" si="117"/>
        <v/>
      </c>
      <c r="CW150" s="11" t="str">
        <f t="shared" si="117"/>
        <v/>
      </c>
      <c r="CX150" s="11" t="str">
        <f t="shared" si="117"/>
        <v/>
      </c>
      <c r="CY150" s="11" t="str">
        <f t="shared" si="117"/>
        <v/>
      </c>
      <c r="CZ150" s="11" t="str">
        <f t="shared" si="117"/>
        <v/>
      </c>
      <c r="DA150" s="11" t="str">
        <f t="shared" si="117"/>
        <v/>
      </c>
      <c r="DB150" s="11" t="str">
        <f t="shared" si="117"/>
        <v/>
      </c>
      <c r="DC150" s="11" t="str">
        <f t="shared" si="117"/>
        <v/>
      </c>
      <c r="DD150" s="11" t="str">
        <f t="shared" si="117"/>
        <v/>
      </c>
      <c r="DE150" s="11" t="str">
        <f t="shared" si="117"/>
        <v/>
      </c>
      <c r="DF150" s="11" t="str">
        <f t="shared" si="117"/>
        <v/>
      </c>
      <c r="DG150" s="11" t="str">
        <f t="shared" si="117"/>
        <v/>
      </c>
      <c r="DH150" s="11" t="str">
        <f t="shared" si="117"/>
        <v/>
      </c>
      <c r="DI150" s="11" t="str">
        <f t="shared" si="117"/>
        <v/>
      </c>
      <c r="DJ150" s="11" t="s">
        <v>25</v>
      </c>
      <c r="DK150" s="11" t="s">
        <v>25</v>
      </c>
      <c r="DL150" s="11" t="s">
        <v>25</v>
      </c>
      <c r="DM150" s="11" t="s">
        <v>25</v>
      </c>
      <c r="DN150" s="11" t="s">
        <v>25</v>
      </c>
      <c r="DO150" s="11" t="s">
        <v>25</v>
      </c>
      <c r="DP150" s="11" t="s">
        <v>25</v>
      </c>
      <c r="DQ150" s="11" t="s">
        <v>25</v>
      </c>
      <c r="DR150" s="11" t="s">
        <v>25</v>
      </c>
      <c r="DS150" s="11" t="s">
        <v>25</v>
      </c>
      <c r="DT150" s="11" t="s">
        <v>25</v>
      </c>
      <c r="DU150" s="11" t="s">
        <v>25</v>
      </c>
    </row>
    <row r="151" ht="15" customHeight="1" outlineLevel="1" spans="2:125">
      <c r="B151" s="10">
        <v>201809</v>
      </c>
      <c r="C151" s="11">
        <f t="shared" ref="C151:X151" si="118">IF(C20="","",C20+C112)</f>
        <v>4020513.22</v>
      </c>
      <c r="D151" s="11">
        <f t="shared" si="118"/>
        <v>5705535.9</v>
      </c>
      <c r="E151" s="11">
        <f t="shared" si="118"/>
        <v>5731251.63</v>
      </c>
      <c r="F151" s="11">
        <f t="shared" si="118"/>
        <v>5890574.48</v>
      </c>
      <c r="G151" s="11">
        <f t="shared" si="118"/>
        <v>5521198.66</v>
      </c>
      <c r="H151" s="11">
        <f t="shared" si="118"/>
        <v>5593622.68</v>
      </c>
      <c r="I151" s="11">
        <f t="shared" si="118"/>
        <v>5605048.01</v>
      </c>
      <c r="J151" s="11">
        <f t="shared" si="118"/>
        <v>5601010.9</v>
      </c>
      <c r="K151" s="11">
        <f t="shared" si="118"/>
        <v>5590710.9</v>
      </c>
      <c r="L151" s="11">
        <f t="shared" si="118"/>
        <v>5530710.9</v>
      </c>
      <c r="M151" s="11">
        <f t="shared" si="118"/>
        <v>5521610.9</v>
      </c>
      <c r="N151" s="11">
        <f t="shared" si="118"/>
        <v>5521610.9</v>
      </c>
      <c r="O151" s="11">
        <f t="shared" si="118"/>
        <v>5520410.9</v>
      </c>
      <c r="P151" s="11">
        <f t="shared" si="118"/>
        <v>5520410.9</v>
      </c>
      <c r="Q151" s="11">
        <f t="shared" si="118"/>
        <v>5520410.9</v>
      </c>
      <c r="R151" s="11">
        <f t="shared" si="118"/>
        <v>5520410.9</v>
      </c>
      <c r="S151" s="11">
        <f t="shared" si="118"/>
        <v>5520410.9</v>
      </c>
      <c r="T151" s="11">
        <f t="shared" si="118"/>
        <v>5520410.9</v>
      </c>
      <c r="U151" s="11">
        <f t="shared" si="118"/>
        <v>5520410.9</v>
      </c>
      <c r="V151" s="11">
        <f t="shared" si="118"/>
        <v>5520410.9</v>
      </c>
      <c r="W151" s="11">
        <f t="shared" si="118"/>
        <v>5520410.9</v>
      </c>
      <c r="X151" s="11">
        <f t="shared" si="118"/>
        <v>5520410.9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T151" s="10">
        <v>201809</v>
      </c>
      <c r="AU151" s="11">
        <f t="shared" ref="AU151:BP151" si="119">IF(AU20="","",AU20+AU112)</f>
        <v>4020513.22</v>
      </c>
      <c r="AV151" s="11">
        <f t="shared" si="119"/>
        <v>5705535.9</v>
      </c>
      <c r="AW151" s="11">
        <f t="shared" si="119"/>
        <v>5731251.63</v>
      </c>
      <c r="AX151" s="11">
        <f t="shared" si="119"/>
        <v>5953653.12</v>
      </c>
      <c r="AY151" s="11">
        <f t="shared" si="119"/>
        <v>5601232.01</v>
      </c>
      <c r="AZ151" s="11">
        <f t="shared" si="119"/>
        <v>5673656.03</v>
      </c>
      <c r="BA151" s="11">
        <f t="shared" si="119"/>
        <v>5685081.36</v>
      </c>
      <c r="BB151" s="11">
        <f t="shared" si="119"/>
        <v>5681044.25</v>
      </c>
      <c r="BC151" s="11">
        <f t="shared" si="119"/>
        <v>5670744.25</v>
      </c>
      <c r="BD151" s="11">
        <f t="shared" si="119"/>
        <v>5610744.25</v>
      </c>
      <c r="BE151" s="11">
        <f t="shared" si="119"/>
        <v>5601644.25</v>
      </c>
      <c r="BF151" s="11">
        <f t="shared" si="119"/>
        <v>5601644.25</v>
      </c>
      <c r="BG151" s="11">
        <f t="shared" si="119"/>
        <v>5600444.25</v>
      </c>
      <c r="BH151" s="11">
        <f t="shared" si="119"/>
        <v>5600444.25</v>
      </c>
      <c r="BI151" s="11">
        <f t="shared" si="119"/>
        <v>5600444.25</v>
      </c>
      <c r="BJ151" s="11">
        <f t="shared" si="119"/>
        <v>5600444.25</v>
      </c>
      <c r="BK151" s="11">
        <f t="shared" si="119"/>
        <v>5600444.25</v>
      </c>
      <c r="BL151" s="11">
        <f t="shared" si="119"/>
        <v>5600444.25</v>
      </c>
      <c r="BM151" s="11">
        <f t="shared" si="119"/>
        <v>5600444.25</v>
      </c>
      <c r="BN151" s="11">
        <f t="shared" si="119"/>
        <v>5600444.25</v>
      </c>
      <c r="BO151" s="11">
        <f t="shared" si="119"/>
        <v>5601258.18</v>
      </c>
      <c r="BP151" s="11">
        <f t="shared" si="119"/>
        <v>5601258.18</v>
      </c>
      <c r="BQ151" s="11" t="s">
        <v>25</v>
      </c>
      <c r="BR151" s="11" t="s">
        <v>25</v>
      </c>
      <c r="BS151" s="11" t="s">
        <v>25</v>
      </c>
      <c r="BT151" s="11" t="s">
        <v>25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L151" s="10">
        <v>201809</v>
      </c>
      <c r="CM151" s="11" t="str">
        <f t="shared" ref="CM151:DH151" si="120">IF(CM20="","",CM20+CM112)</f>
        <v/>
      </c>
      <c r="CN151" s="11" t="str">
        <f t="shared" si="120"/>
        <v/>
      </c>
      <c r="CO151" s="11" t="str">
        <f t="shared" si="120"/>
        <v/>
      </c>
      <c r="CP151" s="11" t="str">
        <f t="shared" si="120"/>
        <v/>
      </c>
      <c r="CQ151" s="11" t="str">
        <f t="shared" si="120"/>
        <v/>
      </c>
      <c r="CR151" s="11" t="str">
        <f t="shared" si="120"/>
        <v/>
      </c>
      <c r="CS151" s="11" t="str">
        <f t="shared" si="120"/>
        <v/>
      </c>
      <c r="CT151" s="11" t="str">
        <f t="shared" si="120"/>
        <v/>
      </c>
      <c r="CU151" s="11" t="str">
        <f t="shared" si="120"/>
        <v/>
      </c>
      <c r="CV151" s="11" t="str">
        <f t="shared" si="120"/>
        <v/>
      </c>
      <c r="CW151" s="11" t="str">
        <f t="shared" si="120"/>
        <v/>
      </c>
      <c r="CX151" s="11" t="str">
        <f t="shared" si="120"/>
        <v/>
      </c>
      <c r="CY151" s="11" t="str">
        <f t="shared" si="120"/>
        <v/>
      </c>
      <c r="CZ151" s="11" t="str">
        <f t="shared" si="120"/>
        <v/>
      </c>
      <c r="DA151" s="11" t="str">
        <f t="shared" si="120"/>
        <v/>
      </c>
      <c r="DB151" s="11" t="str">
        <f t="shared" si="120"/>
        <v/>
      </c>
      <c r="DC151" s="11" t="str">
        <f t="shared" si="120"/>
        <v/>
      </c>
      <c r="DD151" s="11" t="str">
        <f t="shared" si="120"/>
        <v/>
      </c>
      <c r="DE151" s="11" t="str">
        <f t="shared" si="120"/>
        <v/>
      </c>
      <c r="DF151" s="11" t="str">
        <f t="shared" si="120"/>
        <v/>
      </c>
      <c r="DG151" s="11" t="str">
        <f t="shared" si="120"/>
        <v/>
      </c>
      <c r="DH151" s="11" t="str">
        <f t="shared" si="120"/>
        <v/>
      </c>
      <c r="DI151" s="11" t="s">
        <v>25</v>
      </c>
      <c r="DJ151" s="11" t="s">
        <v>25</v>
      </c>
      <c r="DK151" s="11" t="s">
        <v>25</v>
      </c>
      <c r="DL151" s="11" t="s">
        <v>25</v>
      </c>
      <c r="DM151" s="11" t="s">
        <v>25</v>
      </c>
      <c r="DN151" s="11" t="s">
        <v>25</v>
      </c>
      <c r="DO151" s="11" t="s">
        <v>25</v>
      </c>
      <c r="DP151" s="11" t="s">
        <v>25</v>
      </c>
      <c r="DQ151" s="11" t="s">
        <v>25</v>
      </c>
      <c r="DR151" s="11" t="s">
        <v>25</v>
      </c>
      <c r="DS151" s="11" t="s">
        <v>25</v>
      </c>
      <c r="DT151" s="11" t="s">
        <v>25</v>
      </c>
      <c r="DU151" s="11" t="s">
        <v>25</v>
      </c>
    </row>
    <row r="152" ht="15" customHeight="1" outlineLevel="1" spans="2:125">
      <c r="B152" s="10">
        <v>201812</v>
      </c>
      <c r="C152" s="11">
        <f t="shared" ref="C152:W152" si="121">IF(C21="","",C21+C113)</f>
        <v>5155205.77</v>
      </c>
      <c r="D152" s="11">
        <f t="shared" si="121"/>
        <v>6500890.29</v>
      </c>
      <c r="E152" s="11">
        <f t="shared" si="121"/>
        <v>7104400.51</v>
      </c>
      <c r="F152" s="11">
        <f t="shared" si="121"/>
        <v>6837208.91</v>
      </c>
      <c r="G152" s="11">
        <f t="shared" si="121"/>
        <v>6717043.3</v>
      </c>
      <c r="H152" s="11">
        <f t="shared" si="121"/>
        <v>6717803.45</v>
      </c>
      <c r="I152" s="11">
        <f t="shared" si="121"/>
        <v>6781004.34</v>
      </c>
      <c r="J152" s="11">
        <f t="shared" si="121"/>
        <v>6628924.63</v>
      </c>
      <c r="K152" s="11">
        <f t="shared" si="121"/>
        <v>6635028.19</v>
      </c>
      <c r="L152" s="11">
        <f t="shared" si="121"/>
        <v>6535378.71</v>
      </c>
      <c r="M152" s="11">
        <f t="shared" si="121"/>
        <v>6502924.29</v>
      </c>
      <c r="N152" s="11">
        <f t="shared" si="121"/>
        <v>6502924.29</v>
      </c>
      <c r="O152" s="11">
        <f t="shared" si="121"/>
        <v>6502924.29</v>
      </c>
      <c r="P152" s="11">
        <f t="shared" si="121"/>
        <v>6488998.38</v>
      </c>
      <c r="Q152" s="11">
        <f t="shared" si="121"/>
        <v>6484498.38</v>
      </c>
      <c r="R152" s="11">
        <f t="shared" si="121"/>
        <v>6484498.38</v>
      </c>
      <c r="S152" s="11">
        <f t="shared" si="121"/>
        <v>6484498.38</v>
      </c>
      <c r="T152" s="11">
        <f t="shared" si="121"/>
        <v>6484498.38</v>
      </c>
      <c r="U152" s="11">
        <f t="shared" si="121"/>
        <v>6484498.38</v>
      </c>
      <c r="V152" s="11">
        <f t="shared" si="121"/>
        <v>6484498.38</v>
      </c>
      <c r="W152" s="11">
        <f t="shared" si="121"/>
        <v>6484498.38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T152" s="10">
        <v>201812</v>
      </c>
      <c r="AU152" s="11">
        <f t="shared" ref="AU152:BO152" si="122">IF(AU21="","",AU21+AU113)</f>
        <v>5156194.86</v>
      </c>
      <c r="AV152" s="11">
        <f t="shared" si="122"/>
        <v>6501879.38</v>
      </c>
      <c r="AW152" s="11">
        <f t="shared" si="122"/>
        <v>7168468.24</v>
      </c>
      <c r="AX152" s="11">
        <f t="shared" si="122"/>
        <v>6918231.35</v>
      </c>
      <c r="AY152" s="11">
        <f t="shared" si="122"/>
        <v>6844323.88</v>
      </c>
      <c r="AZ152" s="11">
        <f t="shared" si="122"/>
        <v>6845084.03</v>
      </c>
      <c r="BA152" s="11">
        <f t="shared" si="122"/>
        <v>6908284.92</v>
      </c>
      <c r="BB152" s="11">
        <f t="shared" si="122"/>
        <v>6756205.21</v>
      </c>
      <c r="BC152" s="11">
        <f t="shared" si="122"/>
        <v>6762308.77</v>
      </c>
      <c r="BD152" s="11">
        <f t="shared" si="122"/>
        <v>6662659.29</v>
      </c>
      <c r="BE152" s="11">
        <f t="shared" si="122"/>
        <v>6630204.87</v>
      </c>
      <c r="BF152" s="11">
        <f t="shared" si="122"/>
        <v>6630204.87</v>
      </c>
      <c r="BG152" s="11">
        <f t="shared" si="122"/>
        <v>6630204.87</v>
      </c>
      <c r="BH152" s="11">
        <f t="shared" si="122"/>
        <v>6616278.96</v>
      </c>
      <c r="BI152" s="11">
        <f t="shared" si="122"/>
        <v>6611778.96</v>
      </c>
      <c r="BJ152" s="11">
        <f t="shared" si="122"/>
        <v>6611778.96</v>
      </c>
      <c r="BK152" s="11">
        <f t="shared" si="122"/>
        <v>6611778.96</v>
      </c>
      <c r="BL152" s="11">
        <f t="shared" si="122"/>
        <v>6611778.96</v>
      </c>
      <c r="BM152" s="11">
        <f t="shared" si="122"/>
        <v>6611778.96</v>
      </c>
      <c r="BN152" s="11">
        <f t="shared" si="122"/>
        <v>6612592.89</v>
      </c>
      <c r="BO152" s="11">
        <f t="shared" si="122"/>
        <v>6612592.89</v>
      </c>
      <c r="BP152" s="11" t="s">
        <v>25</v>
      </c>
      <c r="BQ152" s="11" t="s">
        <v>25</v>
      </c>
      <c r="BR152" s="11" t="s">
        <v>25</v>
      </c>
      <c r="BS152" s="11" t="s">
        <v>25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L152" s="10">
        <v>201812</v>
      </c>
      <c r="CM152" s="11" t="str">
        <f t="shared" ref="CM152:DG152" si="123">IF(CM21="","",CM21+CM113)</f>
        <v/>
      </c>
      <c r="CN152" s="11" t="str">
        <f t="shared" si="123"/>
        <v/>
      </c>
      <c r="CO152" s="11" t="str">
        <f t="shared" si="123"/>
        <v/>
      </c>
      <c r="CP152" s="11" t="str">
        <f t="shared" si="123"/>
        <v/>
      </c>
      <c r="CQ152" s="11" t="str">
        <f t="shared" si="123"/>
        <v/>
      </c>
      <c r="CR152" s="11" t="str">
        <f t="shared" si="123"/>
        <v/>
      </c>
      <c r="CS152" s="11" t="str">
        <f t="shared" si="123"/>
        <v/>
      </c>
      <c r="CT152" s="11" t="str">
        <f t="shared" si="123"/>
        <v/>
      </c>
      <c r="CU152" s="11" t="str">
        <f t="shared" si="123"/>
        <v/>
      </c>
      <c r="CV152" s="11" t="str">
        <f t="shared" si="123"/>
        <v/>
      </c>
      <c r="CW152" s="11" t="str">
        <f t="shared" si="123"/>
        <v/>
      </c>
      <c r="CX152" s="11" t="str">
        <f t="shared" si="123"/>
        <v/>
      </c>
      <c r="CY152" s="11" t="str">
        <f t="shared" si="123"/>
        <v/>
      </c>
      <c r="CZ152" s="11" t="str">
        <f t="shared" si="123"/>
        <v/>
      </c>
      <c r="DA152" s="11" t="str">
        <f t="shared" si="123"/>
        <v/>
      </c>
      <c r="DB152" s="11" t="str">
        <f t="shared" si="123"/>
        <v/>
      </c>
      <c r="DC152" s="11" t="str">
        <f t="shared" si="123"/>
        <v/>
      </c>
      <c r="DD152" s="11" t="str">
        <f t="shared" si="123"/>
        <v/>
      </c>
      <c r="DE152" s="11" t="str">
        <f t="shared" si="123"/>
        <v/>
      </c>
      <c r="DF152" s="11" t="str">
        <f t="shared" si="123"/>
        <v/>
      </c>
      <c r="DG152" s="11" t="str">
        <f t="shared" si="123"/>
        <v/>
      </c>
      <c r="DH152" s="11" t="s">
        <v>25</v>
      </c>
      <c r="DI152" s="11" t="s">
        <v>25</v>
      </c>
      <c r="DJ152" s="11" t="s">
        <v>25</v>
      </c>
      <c r="DK152" s="11" t="s">
        <v>25</v>
      </c>
      <c r="DL152" s="11" t="s">
        <v>25</v>
      </c>
      <c r="DM152" s="11" t="s">
        <v>25</v>
      </c>
      <c r="DN152" s="11" t="s">
        <v>25</v>
      </c>
      <c r="DO152" s="11" t="s">
        <v>25</v>
      </c>
      <c r="DP152" s="11" t="s">
        <v>25</v>
      </c>
      <c r="DQ152" s="11" t="s">
        <v>25</v>
      </c>
      <c r="DR152" s="11" t="s">
        <v>25</v>
      </c>
      <c r="DS152" s="11" t="s">
        <v>25</v>
      </c>
      <c r="DT152" s="11" t="s">
        <v>25</v>
      </c>
      <c r="DU152" s="11" t="s">
        <v>25</v>
      </c>
    </row>
    <row r="153" ht="15" customHeight="1" outlineLevel="1" spans="2:125">
      <c r="B153" s="10">
        <v>201903</v>
      </c>
      <c r="C153" s="11">
        <f t="shared" ref="C153:V153" si="124">IF(C22="","",C22+C114)</f>
        <v>2798150.29</v>
      </c>
      <c r="D153" s="11">
        <f t="shared" si="124"/>
        <v>3877127.76</v>
      </c>
      <c r="E153" s="11">
        <f t="shared" si="124"/>
        <v>3692399.71</v>
      </c>
      <c r="F153" s="11">
        <f t="shared" si="124"/>
        <v>3343690.01</v>
      </c>
      <c r="G153" s="11">
        <f t="shared" si="124"/>
        <v>3285668.04</v>
      </c>
      <c r="H153" s="11">
        <f t="shared" si="124"/>
        <v>3254051.1</v>
      </c>
      <c r="I153" s="11">
        <f t="shared" si="124"/>
        <v>3270109.39</v>
      </c>
      <c r="J153" s="11">
        <f t="shared" si="124"/>
        <v>3314650.24</v>
      </c>
      <c r="K153" s="11">
        <f t="shared" si="124"/>
        <v>3307578.18</v>
      </c>
      <c r="L153" s="11">
        <f t="shared" si="124"/>
        <v>3304078.18</v>
      </c>
      <c r="M153" s="11">
        <f t="shared" si="124"/>
        <v>3289416.83</v>
      </c>
      <c r="N153" s="11">
        <f t="shared" si="124"/>
        <v>3286416.83</v>
      </c>
      <c r="O153" s="11">
        <f t="shared" si="124"/>
        <v>3276516.83</v>
      </c>
      <c r="P153" s="11">
        <f t="shared" si="124"/>
        <v>3276516.83</v>
      </c>
      <c r="Q153" s="11">
        <f t="shared" si="124"/>
        <v>3276516.83</v>
      </c>
      <c r="R153" s="11">
        <f t="shared" si="124"/>
        <v>3276516.83</v>
      </c>
      <c r="S153" s="11">
        <f t="shared" si="124"/>
        <v>3276516.83</v>
      </c>
      <c r="T153" s="11">
        <f t="shared" si="124"/>
        <v>3276516.83</v>
      </c>
      <c r="U153" s="11">
        <f t="shared" si="124"/>
        <v>3276516.83</v>
      </c>
      <c r="V153" s="11">
        <f t="shared" si="124"/>
        <v>3276516.83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T153" s="10">
        <v>201903</v>
      </c>
      <c r="AU153" s="11">
        <f t="shared" ref="AU153:BN153" si="125">IF(AU22="","",AU22+AU114)</f>
        <v>2754684.94</v>
      </c>
      <c r="AV153" s="11">
        <f t="shared" si="125"/>
        <v>3753523.38</v>
      </c>
      <c r="AW153" s="11">
        <f t="shared" si="125"/>
        <v>3556377.53</v>
      </c>
      <c r="AX153" s="11">
        <f t="shared" si="125"/>
        <v>3241285.34</v>
      </c>
      <c r="AY153" s="11">
        <f t="shared" si="125"/>
        <v>3178263.37</v>
      </c>
      <c r="AZ153" s="11">
        <f t="shared" si="125"/>
        <v>3149146.43</v>
      </c>
      <c r="BA153" s="11">
        <f t="shared" si="125"/>
        <v>3164204.72</v>
      </c>
      <c r="BB153" s="11">
        <f t="shared" si="125"/>
        <v>3208745.57</v>
      </c>
      <c r="BC153" s="11">
        <f t="shared" si="125"/>
        <v>3205173.51</v>
      </c>
      <c r="BD153" s="11">
        <f t="shared" si="125"/>
        <v>3201673.51</v>
      </c>
      <c r="BE153" s="11">
        <f t="shared" si="125"/>
        <v>3187012.16</v>
      </c>
      <c r="BF153" s="11">
        <f t="shared" si="125"/>
        <v>3185512.16</v>
      </c>
      <c r="BG153" s="11">
        <f t="shared" si="125"/>
        <v>3177112.16</v>
      </c>
      <c r="BH153" s="11">
        <f t="shared" si="125"/>
        <v>3177112.16</v>
      </c>
      <c r="BI153" s="11">
        <f t="shared" si="125"/>
        <v>3177112.16</v>
      </c>
      <c r="BJ153" s="11">
        <f t="shared" si="125"/>
        <v>3177112.16</v>
      </c>
      <c r="BK153" s="11">
        <f t="shared" si="125"/>
        <v>3177112.16</v>
      </c>
      <c r="BL153" s="11">
        <f t="shared" si="125"/>
        <v>3177112.16</v>
      </c>
      <c r="BM153" s="11">
        <f t="shared" si="125"/>
        <v>3177112.16</v>
      </c>
      <c r="BN153" s="11">
        <f t="shared" si="125"/>
        <v>3177112.16</v>
      </c>
      <c r="BO153" s="11" t="s">
        <v>25</v>
      </c>
      <c r="BP153" s="11" t="s">
        <v>25</v>
      </c>
      <c r="BQ153" s="11" t="s">
        <v>25</v>
      </c>
      <c r="BR153" s="11" t="s">
        <v>25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L153" s="10">
        <v>201903</v>
      </c>
      <c r="CM153" s="11" t="str">
        <f t="shared" ref="CM153:DF153" si="126">IF(CM22="","",CM22+CM114)</f>
        <v/>
      </c>
      <c r="CN153" s="11" t="str">
        <f t="shared" si="126"/>
        <v/>
      </c>
      <c r="CO153" s="11" t="str">
        <f t="shared" si="126"/>
        <v/>
      </c>
      <c r="CP153" s="11" t="str">
        <f t="shared" si="126"/>
        <v/>
      </c>
      <c r="CQ153" s="11" t="str">
        <f t="shared" si="126"/>
        <v/>
      </c>
      <c r="CR153" s="11" t="str">
        <f t="shared" si="126"/>
        <v/>
      </c>
      <c r="CS153" s="11" t="str">
        <f t="shared" si="126"/>
        <v/>
      </c>
      <c r="CT153" s="11" t="str">
        <f t="shared" si="126"/>
        <v/>
      </c>
      <c r="CU153" s="11" t="str">
        <f t="shared" si="126"/>
        <v/>
      </c>
      <c r="CV153" s="11" t="str">
        <f t="shared" si="126"/>
        <v/>
      </c>
      <c r="CW153" s="11" t="str">
        <f t="shared" si="126"/>
        <v/>
      </c>
      <c r="CX153" s="11" t="str">
        <f t="shared" si="126"/>
        <v/>
      </c>
      <c r="CY153" s="11" t="str">
        <f t="shared" si="126"/>
        <v/>
      </c>
      <c r="CZ153" s="11" t="str">
        <f t="shared" si="126"/>
        <v/>
      </c>
      <c r="DA153" s="11" t="str">
        <f t="shared" si="126"/>
        <v/>
      </c>
      <c r="DB153" s="11" t="str">
        <f t="shared" si="126"/>
        <v/>
      </c>
      <c r="DC153" s="11" t="str">
        <f t="shared" si="126"/>
        <v/>
      </c>
      <c r="DD153" s="11" t="str">
        <f t="shared" si="126"/>
        <v/>
      </c>
      <c r="DE153" s="11" t="str">
        <f t="shared" si="126"/>
        <v/>
      </c>
      <c r="DF153" s="11" t="str">
        <f t="shared" si="126"/>
        <v/>
      </c>
      <c r="DG153" s="11" t="s">
        <v>25</v>
      </c>
      <c r="DH153" s="11" t="s">
        <v>25</v>
      </c>
      <c r="DI153" s="11" t="s">
        <v>25</v>
      </c>
      <c r="DJ153" s="11" t="s">
        <v>25</v>
      </c>
      <c r="DK153" s="11" t="s">
        <v>25</v>
      </c>
      <c r="DL153" s="11" t="s">
        <v>25</v>
      </c>
      <c r="DM153" s="11" t="s">
        <v>25</v>
      </c>
      <c r="DN153" s="11" t="s">
        <v>25</v>
      </c>
      <c r="DO153" s="11" t="s">
        <v>25</v>
      </c>
      <c r="DP153" s="11" t="s">
        <v>25</v>
      </c>
      <c r="DQ153" s="11" t="s">
        <v>25</v>
      </c>
      <c r="DR153" s="11" t="s">
        <v>25</v>
      </c>
      <c r="DS153" s="11" t="s">
        <v>25</v>
      </c>
      <c r="DT153" s="11" t="s">
        <v>25</v>
      </c>
      <c r="DU153" s="11" t="s">
        <v>25</v>
      </c>
    </row>
    <row r="154" ht="15" customHeight="1" outlineLevel="1" spans="2:125">
      <c r="B154" s="10">
        <v>201906</v>
      </c>
      <c r="C154" s="11">
        <f t="shared" ref="C154:U154" si="127">IF(C23="","",C23+C115)</f>
        <v>4000192.73</v>
      </c>
      <c r="D154" s="11">
        <f t="shared" si="127"/>
        <v>5634977.51</v>
      </c>
      <c r="E154" s="11">
        <f t="shared" si="127"/>
        <v>5777178.9</v>
      </c>
      <c r="F154" s="11">
        <f t="shared" si="127"/>
        <v>5907051.5</v>
      </c>
      <c r="G154" s="11">
        <f t="shared" si="127"/>
        <v>6416798.04</v>
      </c>
      <c r="H154" s="11">
        <f t="shared" si="127"/>
        <v>6386639.49</v>
      </c>
      <c r="I154" s="11">
        <f t="shared" si="127"/>
        <v>6451364.05</v>
      </c>
      <c r="J154" s="11">
        <f t="shared" si="127"/>
        <v>6434881.49</v>
      </c>
      <c r="K154" s="11">
        <f t="shared" si="127"/>
        <v>6507437.42</v>
      </c>
      <c r="L154" s="11">
        <f t="shared" si="127"/>
        <v>6663685.47</v>
      </c>
      <c r="M154" s="11">
        <f t="shared" si="127"/>
        <v>6657685.47</v>
      </c>
      <c r="N154" s="11">
        <f t="shared" si="127"/>
        <v>6501356.78</v>
      </c>
      <c r="O154" s="11">
        <f t="shared" si="127"/>
        <v>6385356.78</v>
      </c>
      <c r="P154" s="11">
        <f t="shared" si="127"/>
        <v>6385356.78</v>
      </c>
      <c r="Q154" s="11">
        <f t="shared" si="127"/>
        <v>6386390.7</v>
      </c>
      <c r="R154" s="11">
        <f t="shared" si="127"/>
        <v>6385100</v>
      </c>
      <c r="S154" s="11">
        <f t="shared" si="127"/>
        <v>6483100</v>
      </c>
      <c r="T154" s="11">
        <f t="shared" si="127"/>
        <v>6480100</v>
      </c>
      <c r="U154" s="11">
        <f t="shared" si="127"/>
        <v>6443100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T154" s="10">
        <v>201906</v>
      </c>
      <c r="AU154" s="11">
        <f t="shared" ref="AU154:BM154" si="128">IF(AU23="","",AU23+AU115)</f>
        <v>3748197.41</v>
      </c>
      <c r="AV154" s="11">
        <f t="shared" si="128"/>
        <v>5174433.47</v>
      </c>
      <c r="AW154" s="11">
        <f t="shared" si="128"/>
        <v>5361431.35</v>
      </c>
      <c r="AX154" s="11">
        <f t="shared" si="128"/>
        <v>5482052.71</v>
      </c>
      <c r="AY154" s="11">
        <f t="shared" si="128"/>
        <v>5954327.77</v>
      </c>
      <c r="AZ154" s="11">
        <f t="shared" si="128"/>
        <v>5922637.54</v>
      </c>
      <c r="BA154" s="11">
        <f t="shared" si="128"/>
        <v>5991759.33</v>
      </c>
      <c r="BB154" s="11">
        <f t="shared" si="128"/>
        <v>5976276.76</v>
      </c>
      <c r="BC154" s="11">
        <f t="shared" si="128"/>
        <v>6049832.22</v>
      </c>
      <c r="BD154" s="11">
        <f t="shared" si="128"/>
        <v>6124954.13</v>
      </c>
      <c r="BE154" s="11">
        <f t="shared" si="128"/>
        <v>6120954.13</v>
      </c>
      <c r="BF154" s="11">
        <f t="shared" si="128"/>
        <v>5965225.44</v>
      </c>
      <c r="BG154" s="11">
        <f t="shared" si="128"/>
        <v>5849225.44</v>
      </c>
      <c r="BH154" s="11">
        <f t="shared" si="128"/>
        <v>5849225.44</v>
      </c>
      <c r="BI154" s="11">
        <f t="shared" si="128"/>
        <v>5850259.36</v>
      </c>
      <c r="BJ154" s="11">
        <f t="shared" si="128"/>
        <v>5848968.66</v>
      </c>
      <c r="BK154" s="11">
        <f t="shared" si="128"/>
        <v>5946968.66</v>
      </c>
      <c r="BL154" s="11">
        <f t="shared" si="128"/>
        <v>5943968.66</v>
      </c>
      <c r="BM154" s="11">
        <f t="shared" si="128"/>
        <v>5924968.66</v>
      </c>
      <c r="BN154" s="11" t="s">
        <v>25</v>
      </c>
      <c r="BO154" s="11" t="s">
        <v>25</v>
      </c>
      <c r="BP154" s="11" t="s">
        <v>25</v>
      </c>
      <c r="BQ154" s="11" t="s">
        <v>25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L154" s="10">
        <v>201906</v>
      </c>
      <c r="CM154" s="11" t="str">
        <f t="shared" ref="CM154:DE154" si="129">IF(CM23="","",CM23+CM115)</f>
        <v/>
      </c>
      <c r="CN154" s="11" t="str">
        <f t="shared" si="129"/>
        <v/>
      </c>
      <c r="CO154" s="11" t="str">
        <f t="shared" si="129"/>
        <v/>
      </c>
      <c r="CP154" s="11" t="str">
        <f t="shared" si="129"/>
        <v/>
      </c>
      <c r="CQ154" s="11" t="str">
        <f t="shared" si="129"/>
        <v/>
      </c>
      <c r="CR154" s="11" t="str">
        <f t="shared" si="129"/>
        <v/>
      </c>
      <c r="CS154" s="11" t="str">
        <f t="shared" si="129"/>
        <v/>
      </c>
      <c r="CT154" s="11" t="str">
        <f t="shared" si="129"/>
        <v/>
      </c>
      <c r="CU154" s="11" t="str">
        <f t="shared" si="129"/>
        <v/>
      </c>
      <c r="CV154" s="11" t="str">
        <f t="shared" si="129"/>
        <v/>
      </c>
      <c r="CW154" s="11" t="str">
        <f t="shared" si="129"/>
        <v/>
      </c>
      <c r="CX154" s="11" t="str">
        <f t="shared" si="129"/>
        <v/>
      </c>
      <c r="CY154" s="11" t="str">
        <f t="shared" si="129"/>
        <v/>
      </c>
      <c r="CZ154" s="11" t="str">
        <f t="shared" si="129"/>
        <v/>
      </c>
      <c r="DA154" s="11" t="str">
        <f t="shared" si="129"/>
        <v/>
      </c>
      <c r="DB154" s="11" t="str">
        <f t="shared" si="129"/>
        <v/>
      </c>
      <c r="DC154" s="11" t="str">
        <f t="shared" si="129"/>
        <v/>
      </c>
      <c r="DD154" s="11" t="str">
        <f t="shared" si="129"/>
        <v/>
      </c>
      <c r="DE154" s="11" t="str">
        <f t="shared" si="129"/>
        <v/>
      </c>
      <c r="DF154" s="11" t="s">
        <v>25</v>
      </c>
      <c r="DG154" s="11" t="s">
        <v>25</v>
      </c>
      <c r="DH154" s="11" t="s">
        <v>25</v>
      </c>
      <c r="DI154" s="11" t="s">
        <v>25</v>
      </c>
      <c r="DJ154" s="11" t="s">
        <v>25</v>
      </c>
      <c r="DK154" s="11" t="s">
        <v>25</v>
      </c>
      <c r="DL154" s="11" t="s">
        <v>25</v>
      </c>
      <c r="DM154" s="11" t="s">
        <v>25</v>
      </c>
      <c r="DN154" s="11" t="s">
        <v>25</v>
      </c>
      <c r="DO154" s="11" t="s">
        <v>25</v>
      </c>
      <c r="DP154" s="11" t="s">
        <v>25</v>
      </c>
      <c r="DQ154" s="11" t="s">
        <v>25</v>
      </c>
      <c r="DR154" s="11" t="s">
        <v>25</v>
      </c>
      <c r="DS154" s="11" t="s">
        <v>25</v>
      </c>
      <c r="DT154" s="11" t="s">
        <v>25</v>
      </c>
      <c r="DU154" s="11" t="s">
        <v>25</v>
      </c>
    </row>
    <row r="155" ht="15" customHeight="1" outlineLevel="1" spans="2:125">
      <c r="B155" s="10">
        <v>201909</v>
      </c>
      <c r="C155" s="11">
        <f t="shared" ref="C155:T155" si="130">IF(C24="","",C24+C116)</f>
        <v>5344439.15</v>
      </c>
      <c r="D155" s="11">
        <f t="shared" si="130"/>
        <v>7244130.49</v>
      </c>
      <c r="E155" s="11">
        <f t="shared" si="130"/>
        <v>7368603.58</v>
      </c>
      <c r="F155" s="11">
        <f t="shared" si="130"/>
        <v>7451567.77</v>
      </c>
      <c r="G155" s="11">
        <f t="shared" si="130"/>
        <v>7629801.39</v>
      </c>
      <c r="H155" s="11">
        <f t="shared" si="130"/>
        <v>7667675.59</v>
      </c>
      <c r="I155" s="11">
        <f t="shared" si="130"/>
        <v>7722518.47</v>
      </c>
      <c r="J155" s="11">
        <f t="shared" si="130"/>
        <v>7643250.88</v>
      </c>
      <c r="K155" s="11">
        <f t="shared" si="130"/>
        <v>7530938.96</v>
      </c>
      <c r="L155" s="11">
        <f t="shared" si="130"/>
        <v>7556851.05</v>
      </c>
      <c r="M155" s="11">
        <f t="shared" si="130"/>
        <v>7299010.03</v>
      </c>
      <c r="N155" s="11">
        <f t="shared" si="130"/>
        <v>7246310.03</v>
      </c>
      <c r="O155" s="11">
        <f t="shared" si="130"/>
        <v>7246120.03</v>
      </c>
      <c r="P155" s="11">
        <f t="shared" si="130"/>
        <v>7246120.03</v>
      </c>
      <c r="Q155" s="11">
        <f t="shared" si="130"/>
        <v>7246120.03</v>
      </c>
      <c r="R155" s="11">
        <f t="shared" si="130"/>
        <v>7244120.03</v>
      </c>
      <c r="S155" s="11">
        <f t="shared" si="130"/>
        <v>7244120.03</v>
      </c>
      <c r="T155" s="11">
        <f t="shared" si="130"/>
        <v>7236253.51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T155" s="10">
        <v>201909</v>
      </c>
      <c r="AU155" s="11">
        <f t="shared" ref="AU155:BL155" si="131">IF(AU24="","",AU24+AU116)</f>
        <v>4578131.8</v>
      </c>
      <c r="AV155" s="11">
        <f t="shared" si="131"/>
        <v>6375117.75</v>
      </c>
      <c r="AW155" s="11">
        <f t="shared" si="131"/>
        <v>6485148.92</v>
      </c>
      <c r="AX155" s="11">
        <f t="shared" si="131"/>
        <v>6653601.15</v>
      </c>
      <c r="AY155" s="11">
        <f t="shared" si="131"/>
        <v>6757757.76</v>
      </c>
      <c r="AZ155" s="11">
        <f t="shared" si="131"/>
        <v>6799631.96</v>
      </c>
      <c r="BA155" s="11">
        <f t="shared" si="131"/>
        <v>6852541.35</v>
      </c>
      <c r="BB155" s="11">
        <f t="shared" si="131"/>
        <v>6791073.55</v>
      </c>
      <c r="BC155" s="11">
        <f t="shared" si="131"/>
        <v>6717028.43</v>
      </c>
      <c r="BD155" s="11">
        <f t="shared" si="131"/>
        <v>6716334.93</v>
      </c>
      <c r="BE155" s="11">
        <f t="shared" si="131"/>
        <v>6487943.91</v>
      </c>
      <c r="BF155" s="11">
        <f t="shared" si="131"/>
        <v>6435593.91</v>
      </c>
      <c r="BG155" s="11">
        <f t="shared" si="131"/>
        <v>6435403.91</v>
      </c>
      <c r="BH155" s="11">
        <f t="shared" si="131"/>
        <v>6435403.91</v>
      </c>
      <c r="BI155" s="11">
        <f t="shared" si="131"/>
        <v>6435403.91</v>
      </c>
      <c r="BJ155" s="11">
        <f t="shared" si="131"/>
        <v>6433403.91</v>
      </c>
      <c r="BK155" s="11">
        <f t="shared" si="131"/>
        <v>6433403.91</v>
      </c>
      <c r="BL155" s="11">
        <f t="shared" si="131"/>
        <v>6425537.39</v>
      </c>
      <c r="BM155" s="11" t="s">
        <v>25</v>
      </c>
      <c r="BN155" s="11" t="s">
        <v>25</v>
      </c>
      <c r="BO155" s="11" t="s">
        <v>25</v>
      </c>
      <c r="BP155" s="11" t="s">
        <v>25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L155" s="10">
        <v>201909</v>
      </c>
      <c r="CM155" s="11" t="str">
        <f t="shared" ref="CM155:DD155" si="132">IF(CM24="","",CM24+CM116)</f>
        <v/>
      </c>
      <c r="CN155" s="11" t="str">
        <f t="shared" si="132"/>
        <v/>
      </c>
      <c r="CO155" s="11" t="str">
        <f t="shared" si="132"/>
        <v/>
      </c>
      <c r="CP155" s="11" t="str">
        <f t="shared" si="132"/>
        <v/>
      </c>
      <c r="CQ155" s="11" t="str">
        <f t="shared" si="132"/>
        <v/>
      </c>
      <c r="CR155" s="11" t="str">
        <f t="shared" si="132"/>
        <v/>
      </c>
      <c r="CS155" s="11" t="str">
        <f t="shared" si="132"/>
        <v/>
      </c>
      <c r="CT155" s="11" t="str">
        <f t="shared" si="132"/>
        <v/>
      </c>
      <c r="CU155" s="11" t="str">
        <f t="shared" si="132"/>
        <v/>
      </c>
      <c r="CV155" s="11" t="str">
        <f t="shared" si="132"/>
        <v/>
      </c>
      <c r="CW155" s="11" t="str">
        <f t="shared" si="132"/>
        <v/>
      </c>
      <c r="CX155" s="11" t="str">
        <f t="shared" si="132"/>
        <v/>
      </c>
      <c r="CY155" s="11" t="str">
        <f t="shared" si="132"/>
        <v/>
      </c>
      <c r="CZ155" s="11" t="str">
        <f t="shared" si="132"/>
        <v/>
      </c>
      <c r="DA155" s="11" t="str">
        <f t="shared" si="132"/>
        <v/>
      </c>
      <c r="DB155" s="11" t="str">
        <f t="shared" si="132"/>
        <v/>
      </c>
      <c r="DC155" s="11" t="str">
        <f t="shared" si="132"/>
        <v/>
      </c>
      <c r="DD155" s="11" t="str">
        <f t="shared" si="132"/>
        <v/>
      </c>
      <c r="DE155" s="11" t="s">
        <v>25</v>
      </c>
      <c r="DF155" s="11" t="s">
        <v>25</v>
      </c>
      <c r="DG155" s="11" t="s">
        <v>25</v>
      </c>
      <c r="DH155" s="11" t="s">
        <v>25</v>
      </c>
      <c r="DI155" s="11" t="s">
        <v>25</v>
      </c>
      <c r="DJ155" s="11" t="s">
        <v>25</v>
      </c>
      <c r="DK155" s="11" t="s">
        <v>25</v>
      </c>
      <c r="DL155" s="11" t="s">
        <v>25</v>
      </c>
      <c r="DM155" s="11" t="s">
        <v>25</v>
      </c>
      <c r="DN155" s="11" t="s">
        <v>25</v>
      </c>
      <c r="DO155" s="11" t="s">
        <v>25</v>
      </c>
      <c r="DP155" s="11" t="s">
        <v>25</v>
      </c>
      <c r="DQ155" s="11" t="s">
        <v>25</v>
      </c>
      <c r="DR155" s="11" t="s">
        <v>25</v>
      </c>
      <c r="DS155" s="11" t="s">
        <v>25</v>
      </c>
      <c r="DT155" s="11" t="s">
        <v>25</v>
      </c>
      <c r="DU155" s="11" t="s">
        <v>25</v>
      </c>
    </row>
    <row r="156" ht="15" customHeight="1" outlineLevel="1" spans="2:125">
      <c r="B156" s="10">
        <v>201912</v>
      </c>
      <c r="C156" s="11">
        <f t="shared" ref="C156:S156" si="133">IF(C25="","",C25+C117)</f>
        <v>4302790.57</v>
      </c>
      <c r="D156" s="11">
        <f t="shared" si="133"/>
        <v>5550515.06</v>
      </c>
      <c r="E156" s="11">
        <f t="shared" si="133"/>
        <v>5816830.97</v>
      </c>
      <c r="F156" s="11">
        <f t="shared" si="133"/>
        <v>5877847.02</v>
      </c>
      <c r="G156" s="11">
        <f t="shared" si="133"/>
        <v>5986071.19</v>
      </c>
      <c r="H156" s="11">
        <f t="shared" si="133"/>
        <v>5994737.53</v>
      </c>
      <c r="I156" s="11">
        <f t="shared" si="133"/>
        <v>6044124.52</v>
      </c>
      <c r="J156" s="11">
        <f t="shared" si="133"/>
        <v>5957713.19</v>
      </c>
      <c r="K156" s="11">
        <f t="shared" si="133"/>
        <v>6032500.39</v>
      </c>
      <c r="L156" s="11">
        <f t="shared" si="133"/>
        <v>5866390.72</v>
      </c>
      <c r="M156" s="11">
        <f t="shared" si="133"/>
        <v>5620390.72</v>
      </c>
      <c r="N156" s="11">
        <f t="shared" si="133"/>
        <v>5626790.72</v>
      </c>
      <c r="O156" s="11">
        <f t="shared" si="133"/>
        <v>5665416.19</v>
      </c>
      <c r="P156" s="11">
        <f t="shared" si="133"/>
        <v>5644816.19</v>
      </c>
      <c r="Q156" s="11">
        <f t="shared" si="133"/>
        <v>5623516.19</v>
      </c>
      <c r="R156" s="11">
        <f t="shared" si="133"/>
        <v>5620516.19</v>
      </c>
      <c r="S156" s="11">
        <f t="shared" si="133"/>
        <v>5614516.19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T156" s="10">
        <v>201912</v>
      </c>
      <c r="AU156" s="11">
        <f t="shared" ref="AU156:BK156" si="134">IF(AU25="","",AU25+AU117)</f>
        <v>3891965.66</v>
      </c>
      <c r="AV156" s="11">
        <f t="shared" si="134"/>
        <v>5029872.8</v>
      </c>
      <c r="AW156" s="11">
        <f t="shared" si="134"/>
        <v>5331225.35</v>
      </c>
      <c r="AX156" s="11">
        <f t="shared" si="134"/>
        <v>5386183.63</v>
      </c>
      <c r="AY156" s="11">
        <f t="shared" si="134"/>
        <v>5468407.59</v>
      </c>
      <c r="AZ156" s="11">
        <f t="shared" si="134"/>
        <v>5427484.88</v>
      </c>
      <c r="BA156" s="11">
        <f t="shared" si="134"/>
        <v>5460971.76</v>
      </c>
      <c r="BB156" s="11">
        <f t="shared" si="134"/>
        <v>5410963.26</v>
      </c>
      <c r="BC156" s="11">
        <f t="shared" si="134"/>
        <v>5441510.96</v>
      </c>
      <c r="BD156" s="11">
        <f t="shared" si="134"/>
        <v>5281401.12</v>
      </c>
      <c r="BE156" s="11">
        <f t="shared" si="134"/>
        <v>5035401.12</v>
      </c>
      <c r="BF156" s="11">
        <f t="shared" si="134"/>
        <v>5038601.12</v>
      </c>
      <c r="BG156" s="11">
        <f t="shared" si="134"/>
        <v>5067913.86</v>
      </c>
      <c r="BH156" s="11">
        <f t="shared" si="134"/>
        <v>5047313.86</v>
      </c>
      <c r="BI156" s="11">
        <f t="shared" si="134"/>
        <v>5036513.86</v>
      </c>
      <c r="BJ156" s="11">
        <f t="shared" si="134"/>
        <v>5033513.86</v>
      </c>
      <c r="BK156" s="11">
        <f t="shared" si="134"/>
        <v>5027513.86</v>
      </c>
      <c r="BL156" s="11" t="s">
        <v>25</v>
      </c>
      <c r="BM156" s="11" t="s">
        <v>25</v>
      </c>
      <c r="BN156" s="11" t="s">
        <v>25</v>
      </c>
      <c r="BO156" s="11" t="s">
        <v>25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L156" s="10">
        <v>201912</v>
      </c>
      <c r="CM156" s="11" t="str">
        <f t="shared" ref="CM156:DC156" si="135">IF(CM25="","",CM25+CM117)</f>
        <v/>
      </c>
      <c r="CN156" s="11" t="str">
        <f t="shared" si="135"/>
        <v/>
      </c>
      <c r="CO156" s="11" t="str">
        <f t="shared" si="135"/>
        <v/>
      </c>
      <c r="CP156" s="11" t="str">
        <f t="shared" si="135"/>
        <v/>
      </c>
      <c r="CQ156" s="11" t="str">
        <f t="shared" si="135"/>
        <v/>
      </c>
      <c r="CR156" s="11" t="str">
        <f t="shared" si="135"/>
        <v/>
      </c>
      <c r="CS156" s="11" t="str">
        <f t="shared" si="135"/>
        <v/>
      </c>
      <c r="CT156" s="11" t="str">
        <f t="shared" si="135"/>
        <v/>
      </c>
      <c r="CU156" s="11" t="str">
        <f t="shared" si="135"/>
        <v/>
      </c>
      <c r="CV156" s="11" t="str">
        <f t="shared" si="135"/>
        <v/>
      </c>
      <c r="CW156" s="11" t="str">
        <f t="shared" si="135"/>
        <v/>
      </c>
      <c r="CX156" s="11" t="str">
        <f t="shared" si="135"/>
        <v/>
      </c>
      <c r="CY156" s="11" t="str">
        <f t="shared" si="135"/>
        <v/>
      </c>
      <c r="CZ156" s="11" t="str">
        <f t="shared" si="135"/>
        <v/>
      </c>
      <c r="DA156" s="11" t="str">
        <f t="shared" si="135"/>
        <v/>
      </c>
      <c r="DB156" s="11" t="str">
        <f t="shared" si="135"/>
        <v/>
      </c>
      <c r="DC156" s="11" t="str">
        <f t="shared" si="135"/>
        <v/>
      </c>
      <c r="DD156" s="11" t="s">
        <v>25</v>
      </c>
      <c r="DE156" s="11" t="s">
        <v>25</v>
      </c>
      <c r="DF156" s="11" t="s">
        <v>25</v>
      </c>
      <c r="DG156" s="11" t="s">
        <v>25</v>
      </c>
      <c r="DH156" s="11" t="s">
        <v>25</v>
      </c>
      <c r="DI156" s="11" t="s">
        <v>25</v>
      </c>
      <c r="DJ156" s="11" t="s">
        <v>25</v>
      </c>
      <c r="DK156" s="11" t="s">
        <v>25</v>
      </c>
      <c r="DL156" s="11" t="s">
        <v>25</v>
      </c>
      <c r="DM156" s="11" t="s">
        <v>25</v>
      </c>
      <c r="DN156" s="11" t="s">
        <v>25</v>
      </c>
      <c r="DO156" s="11" t="s">
        <v>25</v>
      </c>
      <c r="DP156" s="11" t="s">
        <v>25</v>
      </c>
      <c r="DQ156" s="11" t="s">
        <v>25</v>
      </c>
      <c r="DR156" s="11" t="s">
        <v>25</v>
      </c>
      <c r="DS156" s="11" t="s">
        <v>25</v>
      </c>
      <c r="DT156" s="11" t="s">
        <v>25</v>
      </c>
      <c r="DU156" s="11" t="s">
        <v>25</v>
      </c>
    </row>
    <row r="157" ht="15" customHeight="1" outlineLevel="1" spans="2:125">
      <c r="B157" s="10">
        <v>202003</v>
      </c>
      <c r="C157" s="11">
        <f t="shared" ref="C157:R157" si="136">IF(C26="","",C26+C118)</f>
        <v>3489805.68</v>
      </c>
      <c r="D157" s="11">
        <f t="shared" si="136"/>
        <v>4320849.03</v>
      </c>
      <c r="E157" s="11">
        <f t="shared" si="136"/>
        <v>4577970.42</v>
      </c>
      <c r="F157" s="11">
        <f t="shared" si="136"/>
        <v>4649333.3</v>
      </c>
      <c r="G157" s="11">
        <f t="shared" si="136"/>
        <v>4635259.97</v>
      </c>
      <c r="H157" s="11">
        <f t="shared" si="136"/>
        <v>4723725.08</v>
      </c>
      <c r="I157" s="11">
        <f t="shared" si="136"/>
        <v>4558386.08</v>
      </c>
      <c r="J157" s="11">
        <f t="shared" si="136"/>
        <v>5118587.31</v>
      </c>
      <c r="K157" s="11">
        <f t="shared" si="136"/>
        <v>4348141.71</v>
      </c>
      <c r="L157" s="11">
        <f t="shared" si="136"/>
        <v>4318141.71</v>
      </c>
      <c r="M157" s="11">
        <f t="shared" si="136"/>
        <v>4303141.71</v>
      </c>
      <c r="N157" s="11">
        <f t="shared" si="136"/>
        <v>4371921.71</v>
      </c>
      <c r="O157" s="11">
        <f t="shared" si="136"/>
        <v>4371921.71</v>
      </c>
      <c r="P157" s="11">
        <f t="shared" si="136"/>
        <v>4346921.71</v>
      </c>
      <c r="Q157" s="11">
        <f t="shared" si="136"/>
        <v>4346921.71</v>
      </c>
      <c r="R157" s="11">
        <f t="shared" si="136"/>
        <v>4263528.47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T157" s="10">
        <v>202003</v>
      </c>
      <c r="AU157" s="11">
        <f t="shared" ref="AU157:BJ157" si="137">IF(AU26="","",AU26+AU118)</f>
        <v>2841156.04</v>
      </c>
      <c r="AV157" s="11">
        <f t="shared" si="137"/>
        <v>3576870.07</v>
      </c>
      <c r="AW157" s="11">
        <f t="shared" si="137"/>
        <v>3826574.58</v>
      </c>
      <c r="AX157" s="11">
        <f t="shared" si="137"/>
        <v>3875222.02</v>
      </c>
      <c r="AY157" s="11">
        <f t="shared" si="137"/>
        <v>3923737.09</v>
      </c>
      <c r="AZ157" s="11">
        <f t="shared" si="137"/>
        <v>3967292.2</v>
      </c>
      <c r="BA157" s="11">
        <f t="shared" si="137"/>
        <v>3823224.95</v>
      </c>
      <c r="BB157" s="11">
        <f t="shared" si="137"/>
        <v>4288477.09</v>
      </c>
      <c r="BC157" s="11">
        <f t="shared" si="137"/>
        <v>3653730.98</v>
      </c>
      <c r="BD157" s="11">
        <f t="shared" si="137"/>
        <v>3623730.98</v>
      </c>
      <c r="BE157" s="11">
        <f t="shared" si="137"/>
        <v>3608730.98</v>
      </c>
      <c r="BF157" s="11">
        <f t="shared" si="137"/>
        <v>3648121.54</v>
      </c>
      <c r="BG157" s="11">
        <f t="shared" si="137"/>
        <v>3648121.54</v>
      </c>
      <c r="BH157" s="11">
        <f t="shared" si="137"/>
        <v>3623121.54</v>
      </c>
      <c r="BI157" s="11">
        <f t="shared" si="137"/>
        <v>3623121.54</v>
      </c>
      <c r="BJ157" s="11">
        <f t="shared" si="137"/>
        <v>3539728.3</v>
      </c>
      <c r="BK157" s="11" t="s">
        <v>25</v>
      </c>
      <c r="BL157" s="11" t="s">
        <v>25</v>
      </c>
      <c r="BM157" s="11" t="s">
        <v>25</v>
      </c>
      <c r="BN157" s="11" t="s">
        <v>25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L157" s="10">
        <v>202003</v>
      </c>
      <c r="CM157" s="11" t="str">
        <f t="shared" ref="CM157:DB157" si="138">IF(CM26="","",CM26+CM118)</f>
        <v/>
      </c>
      <c r="CN157" s="11" t="str">
        <f t="shared" si="138"/>
        <v/>
      </c>
      <c r="CO157" s="11" t="str">
        <f t="shared" si="138"/>
        <v/>
      </c>
      <c r="CP157" s="11" t="str">
        <f t="shared" si="138"/>
        <v/>
      </c>
      <c r="CQ157" s="11" t="str">
        <f t="shared" si="138"/>
        <v/>
      </c>
      <c r="CR157" s="11" t="str">
        <f t="shared" si="138"/>
        <v/>
      </c>
      <c r="CS157" s="11" t="str">
        <f t="shared" si="138"/>
        <v/>
      </c>
      <c r="CT157" s="11" t="str">
        <f t="shared" si="138"/>
        <v/>
      </c>
      <c r="CU157" s="11" t="str">
        <f t="shared" si="138"/>
        <v/>
      </c>
      <c r="CV157" s="11" t="str">
        <f t="shared" si="138"/>
        <v/>
      </c>
      <c r="CW157" s="11" t="str">
        <f t="shared" si="138"/>
        <v/>
      </c>
      <c r="CX157" s="11" t="str">
        <f t="shared" si="138"/>
        <v/>
      </c>
      <c r="CY157" s="11" t="str">
        <f t="shared" si="138"/>
        <v/>
      </c>
      <c r="CZ157" s="11" t="str">
        <f t="shared" si="138"/>
        <v/>
      </c>
      <c r="DA157" s="11" t="str">
        <f t="shared" si="138"/>
        <v/>
      </c>
      <c r="DB157" s="11" t="str">
        <f t="shared" si="138"/>
        <v/>
      </c>
      <c r="DC157" s="11" t="s">
        <v>25</v>
      </c>
      <c r="DD157" s="11" t="s">
        <v>25</v>
      </c>
      <c r="DE157" s="11" t="s">
        <v>25</v>
      </c>
      <c r="DF157" s="11" t="s">
        <v>25</v>
      </c>
      <c r="DG157" s="11" t="s">
        <v>25</v>
      </c>
      <c r="DH157" s="11" t="s">
        <v>25</v>
      </c>
      <c r="DI157" s="11" t="s">
        <v>25</v>
      </c>
      <c r="DJ157" s="11" t="s">
        <v>25</v>
      </c>
      <c r="DK157" s="11" t="s">
        <v>25</v>
      </c>
      <c r="DL157" s="11" t="s">
        <v>25</v>
      </c>
      <c r="DM157" s="11" t="s">
        <v>25</v>
      </c>
      <c r="DN157" s="11" t="s">
        <v>25</v>
      </c>
      <c r="DO157" s="11" t="s">
        <v>25</v>
      </c>
      <c r="DP157" s="11" t="s">
        <v>25</v>
      </c>
      <c r="DQ157" s="11" t="s">
        <v>25</v>
      </c>
      <c r="DR157" s="11" t="s">
        <v>25</v>
      </c>
      <c r="DS157" s="11" t="s">
        <v>25</v>
      </c>
      <c r="DT157" s="11" t="s">
        <v>25</v>
      </c>
      <c r="DU157" s="11" t="s">
        <v>25</v>
      </c>
    </row>
    <row r="158" ht="15" customHeight="1" outlineLevel="1" spans="2:125">
      <c r="B158" s="10">
        <v>202006</v>
      </c>
      <c r="C158" s="11">
        <f t="shared" ref="C158:Q158" si="139">IF(C27="","",C27+C119)</f>
        <v>5158603.5</v>
      </c>
      <c r="D158" s="11">
        <f t="shared" si="139"/>
        <v>6835957.99</v>
      </c>
      <c r="E158" s="11">
        <f t="shared" si="139"/>
        <v>7255574.47</v>
      </c>
      <c r="F158" s="11">
        <f t="shared" si="139"/>
        <v>7318949.34</v>
      </c>
      <c r="G158" s="11">
        <f t="shared" si="139"/>
        <v>7355155.45</v>
      </c>
      <c r="H158" s="11">
        <f t="shared" si="139"/>
        <v>7450880.54</v>
      </c>
      <c r="I158" s="11">
        <f t="shared" si="139"/>
        <v>8360161.87</v>
      </c>
      <c r="J158" s="11">
        <f t="shared" si="139"/>
        <v>7992030.34</v>
      </c>
      <c r="K158" s="11">
        <f t="shared" si="139"/>
        <v>7938950.34</v>
      </c>
      <c r="L158" s="11">
        <f t="shared" si="139"/>
        <v>7913450.34</v>
      </c>
      <c r="M158" s="11">
        <f t="shared" si="139"/>
        <v>7924912.52</v>
      </c>
      <c r="N158" s="11">
        <f t="shared" si="139"/>
        <v>7924912.52</v>
      </c>
      <c r="O158" s="11">
        <f t="shared" si="139"/>
        <v>7900416.14</v>
      </c>
      <c r="P158" s="11">
        <f t="shared" si="139"/>
        <v>7902216.14</v>
      </c>
      <c r="Q158" s="11">
        <f t="shared" si="139"/>
        <v>7889080.98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T158" s="10">
        <v>202006</v>
      </c>
      <c r="AU158" s="11">
        <f t="shared" ref="AU158:BI158" si="140">IF(AU27="","",AU27+AU119)</f>
        <v>3810750.04</v>
      </c>
      <c r="AV158" s="11">
        <f t="shared" si="140"/>
        <v>5045583.15</v>
      </c>
      <c r="AW158" s="11">
        <f t="shared" si="140"/>
        <v>5401286.58</v>
      </c>
      <c r="AX158" s="11">
        <f t="shared" si="140"/>
        <v>5502785.81</v>
      </c>
      <c r="AY158" s="11">
        <f t="shared" si="140"/>
        <v>5534144.49</v>
      </c>
      <c r="AZ158" s="11">
        <f t="shared" si="140"/>
        <v>5535643.51</v>
      </c>
      <c r="BA158" s="11">
        <f t="shared" si="140"/>
        <v>6169561.42</v>
      </c>
      <c r="BB158" s="11">
        <f t="shared" si="140"/>
        <v>5775893.74</v>
      </c>
      <c r="BC158" s="11">
        <f t="shared" si="140"/>
        <v>5764353.76</v>
      </c>
      <c r="BD158" s="11">
        <f t="shared" si="140"/>
        <v>5738853.76</v>
      </c>
      <c r="BE158" s="11">
        <f t="shared" si="140"/>
        <v>5749584.86</v>
      </c>
      <c r="BF158" s="11">
        <f t="shared" si="140"/>
        <v>5749584.86</v>
      </c>
      <c r="BG158" s="11">
        <f t="shared" si="140"/>
        <v>5723836.69</v>
      </c>
      <c r="BH158" s="11">
        <f t="shared" si="140"/>
        <v>5725636.69</v>
      </c>
      <c r="BI158" s="11">
        <f t="shared" si="140"/>
        <v>5712501.53</v>
      </c>
      <c r="BJ158" s="11" t="s">
        <v>25</v>
      </c>
      <c r="BK158" s="11" t="s">
        <v>25</v>
      </c>
      <c r="BL158" s="11" t="s">
        <v>25</v>
      </c>
      <c r="BM158" s="11" t="s">
        <v>25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L158" s="10">
        <v>202006</v>
      </c>
      <c r="CM158" s="11" t="str">
        <f t="shared" ref="CM158:DA158" si="141">IF(CM27="","",CM27+CM119)</f>
        <v/>
      </c>
      <c r="CN158" s="11" t="str">
        <f t="shared" si="141"/>
        <v/>
      </c>
      <c r="CO158" s="11" t="str">
        <f t="shared" si="141"/>
        <v/>
      </c>
      <c r="CP158" s="11" t="str">
        <f t="shared" si="141"/>
        <v/>
      </c>
      <c r="CQ158" s="11" t="str">
        <f t="shared" si="141"/>
        <v/>
      </c>
      <c r="CR158" s="11" t="str">
        <f t="shared" si="141"/>
        <v/>
      </c>
      <c r="CS158" s="11" t="str">
        <f t="shared" si="141"/>
        <v/>
      </c>
      <c r="CT158" s="11" t="str">
        <f t="shared" si="141"/>
        <v/>
      </c>
      <c r="CU158" s="11" t="str">
        <f t="shared" si="141"/>
        <v/>
      </c>
      <c r="CV158" s="11" t="str">
        <f t="shared" si="141"/>
        <v/>
      </c>
      <c r="CW158" s="11" t="str">
        <f t="shared" si="141"/>
        <v/>
      </c>
      <c r="CX158" s="11" t="str">
        <f t="shared" si="141"/>
        <v/>
      </c>
      <c r="CY158" s="11" t="str">
        <f t="shared" si="141"/>
        <v/>
      </c>
      <c r="CZ158" s="11" t="str">
        <f t="shared" si="141"/>
        <v/>
      </c>
      <c r="DA158" s="11" t="str">
        <f t="shared" si="141"/>
        <v/>
      </c>
      <c r="DB158" s="11" t="s">
        <v>25</v>
      </c>
      <c r="DC158" s="11" t="s">
        <v>25</v>
      </c>
      <c r="DD158" s="11" t="s">
        <v>25</v>
      </c>
      <c r="DE158" s="11" t="s">
        <v>25</v>
      </c>
      <c r="DF158" s="11" t="s">
        <v>25</v>
      </c>
      <c r="DG158" s="11" t="s">
        <v>25</v>
      </c>
      <c r="DH158" s="11" t="s">
        <v>25</v>
      </c>
      <c r="DI158" s="11" t="s">
        <v>25</v>
      </c>
      <c r="DJ158" s="11" t="s">
        <v>25</v>
      </c>
      <c r="DK158" s="11" t="s">
        <v>25</v>
      </c>
      <c r="DL158" s="11" t="s">
        <v>25</v>
      </c>
      <c r="DM158" s="11" t="s">
        <v>25</v>
      </c>
      <c r="DN158" s="11" t="s">
        <v>25</v>
      </c>
      <c r="DO158" s="11" t="s">
        <v>25</v>
      </c>
      <c r="DP158" s="11" t="s">
        <v>25</v>
      </c>
      <c r="DQ158" s="11" t="s">
        <v>25</v>
      </c>
      <c r="DR158" s="11" t="s">
        <v>25</v>
      </c>
      <c r="DS158" s="11" t="s">
        <v>25</v>
      </c>
      <c r="DT158" s="11" t="s">
        <v>25</v>
      </c>
      <c r="DU158" s="11" t="s">
        <v>25</v>
      </c>
    </row>
    <row r="159" ht="15" customHeight="1" outlineLevel="1" spans="2:125">
      <c r="B159" s="10">
        <v>202009</v>
      </c>
      <c r="C159" s="11">
        <f t="shared" ref="C159:P159" si="142">IF(C28="","",C28+C120)</f>
        <v>3325292.51</v>
      </c>
      <c r="D159" s="11">
        <f t="shared" si="142"/>
        <v>5062319.93</v>
      </c>
      <c r="E159" s="11">
        <f t="shared" si="142"/>
        <v>5230130.39</v>
      </c>
      <c r="F159" s="11">
        <f t="shared" si="142"/>
        <v>5594789.74</v>
      </c>
      <c r="G159" s="11">
        <f t="shared" si="142"/>
        <v>5363676.01</v>
      </c>
      <c r="H159" s="11">
        <f t="shared" si="142"/>
        <v>6843397.13</v>
      </c>
      <c r="I159" s="11">
        <f t="shared" si="142"/>
        <v>5727763.84</v>
      </c>
      <c r="J159" s="11">
        <f t="shared" si="142"/>
        <v>5549563.73</v>
      </c>
      <c r="K159" s="11">
        <f t="shared" si="142"/>
        <v>5459942.89</v>
      </c>
      <c r="L159" s="11">
        <f t="shared" si="142"/>
        <v>5642182.56</v>
      </c>
      <c r="M159" s="11">
        <f t="shared" si="142"/>
        <v>5692678.22</v>
      </c>
      <c r="N159" s="11">
        <f t="shared" si="142"/>
        <v>5400678.22</v>
      </c>
      <c r="O159" s="11">
        <f t="shared" si="142"/>
        <v>5269028.22</v>
      </c>
      <c r="P159" s="11">
        <f t="shared" si="142"/>
        <v>5199028.22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T159" s="10">
        <v>202009</v>
      </c>
      <c r="AU159" s="11">
        <f t="shared" ref="AU159:BH159" si="143">IF(AU28="","",AU28+AU120)</f>
        <v>2536930.58</v>
      </c>
      <c r="AV159" s="11">
        <f t="shared" si="143"/>
        <v>3979712.89</v>
      </c>
      <c r="AW159" s="11">
        <f t="shared" si="143"/>
        <v>4121126.59</v>
      </c>
      <c r="AX159" s="11">
        <f t="shared" si="143"/>
        <v>4380615.02</v>
      </c>
      <c r="AY159" s="11">
        <f t="shared" si="143"/>
        <v>4171259.45</v>
      </c>
      <c r="AZ159" s="11">
        <f t="shared" si="143"/>
        <v>5166780.39</v>
      </c>
      <c r="BA159" s="11">
        <f t="shared" si="143"/>
        <v>4359735.84</v>
      </c>
      <c r="BB159" s="11">
        <f t="shared" si="143"/>
        <v>4190725.81</v>
      </c>
      <c r="BC159" s="11">
        <f t="shared" si="143"/>
        <v>4099854.53</v>
      </c>
      <c r="BD159" s="11">
        <f t="shared" si="143"/>
        <v>4234701.76</v>
      </c>
      <c r="BE159" s="11">
        <f t="shared" si="143"/>
        <v>4272824.42</v>
      </c>
      <c r="BF159" s="11">
        <f t="shared" si="143"/>
        <v>4056036.37</v>
      </c>
      <c r="BG159" s="11">
        <f t="shared" si="143"/>
        <v>3942286.36</v>
      </c>
      <c r="BH159" s="11">
        <f t="shared" si="143"/>
        <v>3872286.36</v>
      </c>
      <c r="BI159" s="11" t="s">
        <v>25</v>
      </c>
      <c r="BJ159" s="11" t="s">
        <v>25</v>
      </c>
      <c r="BK159" s="11" t="s">
        <v>25</v>
      </c>
      <c r="BL159" s="11" t="s">
        <v>25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L159" s="10">
        <v>202009</v>
      </c>
      <c r="CM159" s="11" t="str">
        <f t="shared" ref="CM159:CZ159" si="144">IF(CM28="","",CM28+CM120)</f>
        <v/>
      </c>
      <c r="CN159" s="11" t="str">
        <f t="shared" si="144"/>
        <v/>
      </c>
      <c r="CO159" s="11" t="str">
        <f t="shared" si="144"/>
        <v/>
      </c>
      <c r="CP159" s="11" t="str">
        <f t="shared" si="144"/>
        <v/>
      </c>
      <c r="CQ159" s="11" t="str">
        <f t="shared" si="144"/>
        <v/>
      </c>
      <c r="CR159" s="11" t="str">
        <f t="shared" si="144"/>
        <v/>
      </c>
      <c r="CS159" s="11" t="str">
        <f t="shared" si="144"/>
        <v/>
      </c>
      <c r="CT159" s="11" t="str">
        <f t="shared" si="144"/>
        <v/>
      </c>
      <c r="CU159" s="11" t="str">
        <f t="shared" si="144"/>
        <v/>
      </c>
      <c r="CV159" s="11" t="str">
        <f t="shared" si="144"/>
        <v/>
      </c>
      <c r="CW159" s="11" t="str">
        <f t="shared" si="144"/>
        <v/>
      </c>
      <c r="CX159" s="11" t="str">
        <f t="shared" si="144"/>
        <v/>
      </c>
      <c r="CY159" s="11" t="str">
        <f t="shared" si="144"/>
        <v/>
      </c>
      <c r="CZ159" s="11" t="str">
        <f t="shared" si="144"/>
        <v/>
      </c>
      <c r="DA159" s="11" t="s">
        <v>25</v>
      </c>
      <c r="DB159" s="11" t="s">
        <v>25</v>
      </c>
      <c r="DC159" s="11" t="s">
        <v>25</v>
      </c>
      <c r="DD159" s="11" t="s">
        <v>25</v>
      </c>
      <c r="DE159" s="11" t="s">
        <v>25</v>
      </c>
      <c r="DF159" s="11" t="s">
        <v>25</v>
      </c>
      <c r="DG159" s="11" t="s">
        <v>25</v>
      </c>
      <c r="DH159" s="11" t="s">
        <v>25</v>
      </c>
      <c r="DI159" s="11" t="s">
        <v>25</v>
      </c>
      <c r="DJ159" s="11" t="s">
        <v>25</v>
      </c>
      <c r="DK159" s="11" t="s">
        <v>25</v>
      </c>
      <c r="DL159" s="11" t="s">
        <v>25</v>
      </c>
      <c r="DM159" s="11" t="s">
        <v>25</v>
      </c>
      <c r="DN159" s="11" t="s">
        <v>25</v>
      </c>
      <c r="DO159" s="11" t="s">
        <v>25</v>
      </c>
      <c r="DP159" s="11" t="s">
        <v>25</v>
      </c>
      <c r="DQ159" s="11" t="s">
        <v>25</v>
      </c>
      <c r="DR159" s="11" t="s">
        <v>25</v>
      </c>
      <c r="DS159" s="11" t="s">
        <v>25</v>
      </c>
      <c r="DT159" s="11" t="s">
        <v>25</v>
      </c>
      <c r="DU159" s="11" t="s">
        <v>25</v>
      </c>
    </row>
    <row r="160" ht="15" customHeight="1" outlineLevel="1" spans="2:125">
      <c r="B160" s="10">
        <v>202012</v>
      </c>
      <c r="C160" s="11">
        <f t="shared" ref="C160:O160" si="145">IF(C29="","",C29+C121)</f>
        <v>3235208.79</v>
      </c>
      <c r="D160" s="11">
        <f t="shared" si="145"/>
        <v>4825545.93</v>
      </c>
      <c r="E160" s="11">
        <f t="shared" si="145"/>
        <v>6023368.5</v>
      </c>
      <c r="F160" s="11">
        <f t="shared" si="145"/>
        <v>6256092.03</v>
      </c>
      <c r="G160" s="11">
        <f t="shared" si="145"/>
        <v>8643348.42</v>
      </c>
      <c r="H160" s="11">
        <f t="shared" si="145"/>
        <v>6092756.16</v>
      </c>
      <c r="I160" s="11">
        <f t="shared" si="145"/>
        <v>6356835.1</v>
      </c>
      <c r="J160" s="11">
        <f t="shared" si="145"/>
        <v>6096133.2</v>
      </c>
      <c r="K160" s="11">
        <f t="shared" si="145"/>
        <v>6513820.89</v>
      </c>
      <c r="L160" s="11">
        <f t="shared" si="145"/>
        <v>6435899.13</v>
      </c>
      <c r="M160" s="11">
        <f t="shared" si="145"/>
        <v>6205399.13</v>
      </c>
      <c r="N160" s="11">
        <f t="shared" si="145"/>
        <v>6112399.13</v>
      </c>
      <c r="O160" s="11">
        <f t="shared" si="145"/>
        <v>6096431.99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T160" s="10">
        <v>202012</v>
      </c>
      <c r="AU160" s="11">
        <f t="shared" ref="AU160:BG160" si="146">IF(AU29="","",AU29+AU121)</f>
        <v>2754193.77</v>
      </c>
      <c r="AV160" s="11">
        <f t="shared" si="146"/>
        <v>4221012.46</v>
      </c>
      <c r="AW160" s="11">
        <f t="shared" si="146"/>
        <v>4884853.53</v>
      </c>
      <c r="AX160" s="11">
        <f t="shared" si="146"/>
        <v>5000756.86</v>
      </c>
      <c r="AY160" s="11">
        <f t="shared" si="146"/>
        <v>7147696.05</v>
      </c>
      <c r="AZ160" s="11">
        <f t="shared" si="146"/>
        <v>4857233.45</v>
      </c>
      <c r="BA160" s="11">
        <f t="shared" si="146"/>
        <v>4887712.39</v>
      </c>
      <c r="BB160" s="11">
        <f t="shared" si="146"/>
        <v>4769850.49</v>
      </c>
      <c r="BC160" s="11">
        <f t="shared" si="146"/>
        <v>5099972.09</v>
      </c>
      <c r="BD160" s="11">
        <f t="shared" si="146"/>
        <v>5052050.33</v>
      </c>
      <c r="BE160" s="11">
        <f t="shared" si="146"/>
        <v>4817848.2</v>
      </c>
      <c r="BF160" s="11">
        <f t="shared" si="146"/>
        <v>4763848.2</v>
      </c>
      <c r="BG160" s="11">
        <f t="shared" si="146"/>
        <v>4732864.65</v>
      </c>
      <c r="BH160" s="11" t="s">
        <v>25</v>
      </c>
      <c r="BI160" s="11" t="s">
        <v>25</v>
      </c>
      <c r="BJ160" s="11" t="s">
        <v>25</v>
      </c>
      <c r="BK160" s="11" t="s">
        <v>25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L160" s="10">
        <v>202012</v>
      </c>
      <c r="CM160" s="11" t="str">
        <f t="shared" ref="CM160:CY160" si="147">IF(CM29="","",CM29+CM121)</f>
        <v/>
      </c>
      <c r="CN160" s="11" t="str">
        <f t="shared" si="147"/>
        <v/>
      </c>
      <c r="CO160" s="11" t="str">
        <f t="shared" si="147"/>
        <v/>
      </c>
      <c r="CP160" s="11" t="str">
        <f t="shared" si="147"/>
        <v/>
      </c>
      <c r="CQ160" s="11" t="str">
        <f t="shared" si="147"/>
        <v/>
      </c>
      <c r="CR160" s="11" t="str">
        <f t="shared" si="147"/>
        <v/>
      </c>
      <c r="CS160" s="11" t="str">
        <f t="shared" si="147"/>
        <v/>
      </c>
      <c r="CT160" s="11" t="str">
        <f t="shared" si="147"/>
        <v/>
      </c>
      <c r="CU160" s="11" t="str">
        <f t="shared" si="147"/>
        <v/>
      </c>
      <c r="CV160" s="11" t="str">
        <f t="shared" si="147"/>
        <v/>
      </c>
      <c r="CW160" s="11" t="str">
        <f t="shared" si="147"/>
        <v/>
      </c>
      <c r="CX160" s="11" t="str">
        <f t="shared" si="147"/>
        <v/>
      </c>
      <c r="CY160" s="11" t="str">
        <f t="shared" si="147"/>
        <v/>
      </c>
      <c r="CZ160" s="11" t="s">
        <v>25</v>
      </c>
      <c r="DA160" s="11" t="s">
        <v>25</v>
      </c>
      <c r="DB160" s="11" t="s">
        <v>25</v>
      </c>
      <c r="DC160" s="11" t="s">
        <v>25</v>
      </c>
      <c r="DD160" s="11" t="s">
        <v>25</v>
      </c>
      <c r="DE160" s="11" t="s">
        <v>25</v>
      </c>
      <c r="DF160" s="11" t="s">
        <v>25</v>
      </c>
      <c r="DG160" s="11" t="s">
        <v>25</v>
      </c>
      <c r="DH160" s="11" t="s">
        <v>25</v>
      </c>
      <c r="DI160" s="11" t="s">
        <v>25</v>
      </c>
      <c r="DJ160" s="11" t="s">
        <v>25</v>
      </c>
      <c r="DK160" s="11" t="s">
        <v>25</v>
      </c>
      <c r="DL160" s="11" t="s">
        <v>25</v>
      </c>
      <c r="DM160" s="11" t="s">
        <v>25</v>
      </c>
      <c r="DN160" s="11" t="s">
        <v>25</v>
      </c>
      <c r="DO160" s="11" t="s">
        <v>25</v>
      </c>
      <c r="DP160" s="11" t="s">
        <v>25</v>
      </c>
      <c r="DQ160" s="11" t="s">
        <v>25</v>
      </c>
      <c r="DR160" s="11" t="s">
        <v>25</v>
      </c>
      <c r="DS160" s="11" t="s">
        <v>25</v>
      </c>
      <c r="DT160" s="11" t="s">
        <v>25</v>
      </c>
      <c r="DU160" s="11" t="s">
        <v>25</v>
      </c>
    </row>
    <row r="161" ht="15" customHeight="1" outlineLevel="1" spans="2:125">
      <c r="B161" s="10">
        <v>202103</v>
      </c>
      <c r="C161" s="11">
        <f t="shared" ref="C161:N161" si="148">IF(C30="","",C30+C122)</f>
        <v>3054323.17</v>
      </c>
      <c r="D161" s="11">
        <f t="shared" si="148"/>
        <v>4049020.28</v>
      </c>
      <c r="E161" s="11">
        <f t="shared" si="148"/>
        <v>3946650.18</v>
      </c>
      <c r="F161" s="11">
        <f t="shared" si="148"/>
        <v>6156348.62</v>
      </c>
      <c r="G161" s="11">
        <f t="shared" si="148"/>
        <v>3986758.85</v>
      </c>
      <c r="H161" s="11">
        <f t="shared" si="148"/>
        <v>3807403.72</v>
      </c>
      <c r="I161" s="11">
        <f t="shared" si="148"/>
        <v>3842521.03</v>
      </c>
      <c r="J161" s="11">
        <f t="shared" si="148"/>
        <v>4181004.33</v>
      </c>
      <c r="K161" s="11">
        <f t="shared" si="148"/>
        <v>4058287.83</v>
      </c>
      <c r="L161" s="11">
        <f t="shared" si="148"/>
        <v>3991127.57</v>
      </c>
      <c r="M161" s="11">
        <f t="shared" si="148"/>
        <v>3928220.57</v>
      </c>
      <c r="N161" s="11">
        <f t="shared" si="148"/>
        <v>3806368.85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T161" s="10">
        <v>202103</v>
      </c>
      <c r="AU161" s="11">
        <f t="shared" ref="AU161:BF161" si="149">IF(AU30="","",AU30+AU122)</f>
        <v>2650473.25</v>
      </c>
      <c r="AV161" s="11">
        <f t="shared" si="149"/>
        <v>3482841.71</v>
      </c>
      <c r="AW161" s="11">
        <f t="shared" si="149"/>
        <v>3450352.56</v>
      </c>
      <c r="AX161" s="11">
        <f t="shared" si="149"/>
        <v>5290393.07</v>
      </c>
      <c r="AY161" s="11">
        <f t="shared" si="149"/>
        <v>3469250.97</v>
      </c>
      <c r="AZ161" s="11">
        <f t="shared" si="149"/>
        <v>3300234.79</v>
      </c>
      <c r="BA161" s="11">
        <f t="shared" si="149"/>
        <v>3291334.4</v>
      </c>
      <c r="BB161" s="11">
        <f t="shared" si="149"/>
        <v>3558817.7</v>
      </c>
      <c r="BC161" s="11">
        <f t="shared" si="149"/>
        <v>3436101.2</v>
      </c>
      <c r="BD161" s="11">
        <f t="shared" si="149"/>
        <v>3361018.06</v>
      </c>
      <c r="BE161" s="11">
        <f t="shared" si="149"/>
        <v>3331314.56</v>
      </c>
      <c r="BF161" s="11">
        <f t="shared" si="149"/>
        <v>3215553.66</v>
      </c>
      <c r="BG161" s="11" t="s">
        <v>25</v>
      </c>
      <c r="BH161" s="11" t="s">
        <v>25</v>
      </c>
      <c r="BI161" s="11" t="s">
        <v>25</v>
      </c>
      <c r="BJ161" s="11" t="s">
        <v>25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L161" s="10">
        <v>202103</v>
      </c>
      <c r="CM161" s="11" t="str">
        <f t="shared" ref="CM161:CX161" si="150">IF(CM30="","",CM30+CM122)</f>
        <v/>
      </c>
      <c r="CN161" s="11" t="str">
        <f t="shared" si="150"/>
        <v/>
      </c>
      <c r="CO161" s="11" t="str">
        <f t="shared" si="150"/>
        <v/>
      </c>
      <c r="CP161" s="11" t="str">
        <f t="shared" si="150"/>
        <v/>
      </c>
      <c r="CQ161" s="11" t="str">
        <f t="shared" si="150"/>
        <v/>
      </c>
      <c r="CR161" s="11" t="str">
        <f t="shared" si="150"/>
        <v/>
      </c>
      <c r="CS161" s="11" t="str">
        <f t="shared" si="150"/>
        <v/>
      </c>
      <c r="CT161" s="11" t="str">
        <f t="shared" si="150"/>
        <v/>
      </c>
      <c r="CU161" s="11" t="str">
        <f t="shared" si="150"/>
        <v/>
      </c>
      <c r="CV161" s="11" t="str">
        <f t="shared" si="150"/>
        <v/>
      </c>
      <c r="CW161" s="11" t="str">
        <f t="shared" si="150"/>
        <v/>
      </c>
      <c r="CX161" s="11" t="str">
        <f t="shared" si="150"/>
        <v/>
      </c>
      <c r="CY161" s="11" t="s">
        <v>25</v>
      </c>
      <c r="CZ161" s="11" t="s">
        <v>25</v>
      </c>
      <c r="DA161" s="11" t="s">
        <v>25</v>
      </c>
      <c r="DB161" s="11" t="s">
        <v>25</v>
      </c>
      <c r="DC161" s="11" t="s">
        <v>25</v>
      </c>
      <c r="DD161" s="11" t="s">
        <v>25</v>
      </c>
      <c r="DE161" s="11" t="s">
        <v>25</v>
      </c>
      <c r="DF161" s="11" t="s">
        <v>25</v>
      </c>
      <c r="DG161" s="11" t="s">
        <v>25</v>
      </c>
      <c r="DH161" s="11" t="s">
        <v>25</v>
      </c>
      <c r="DI161" s="11" t="s">
        <v>25</v>
      </c>
      <c r="DJ161" s="11" t="s">
        <v>25</v>
      </c>
      <c r="DK161" s="11" t="s">
        <v>25</v>
      </c>
      <c r="DL161" s="11" t="s">
        <v>25</v>
      </c>
      <c r="DM161" s="11" t="s">
        <v>25</v>
      </c>
      <c r="DN161" s="11" t="s">
        <v>25</v>
      </c>
      <c r="DO161" s="11" t="s">
        <v>25</v>
      </c>
      <c r="DP161" s="11" t="s">
        <v>25</v>
      </c>
      <c r="DQ161" s="11" t="s">
        <v>25</v>
      </c>
      <c r="DR161" s="11" t="s">
        <v>25</v>
      </c>
      <c r="DS161" s="11" t="s">
        <v>25</v>
      </c>
      <c r="DT161" s="11" t="s">
        <v>25</v>
      </c>
      <c r="DU161" s="11" t="s">
        <v>25</v>
      </c>
    </row>
    <row r="162" ht="15" customHeight="1" outlineLevel="1" spans="2:125">
      <c r="B162" s="10">
        <v>202106</v>
      </c>
      <c r="C162" s="11">
        <f t="shared" ref="C162:M162" si="151">IF(C31="","",C31+C123)</f>
        <v>3980731.27</v>
      </c>
      <c r="D162" s="11">
        <f t="shared" si="151"/>
        <v>5358384.84</v>
      </c>
      <c r="E162" s="11">
        <f t="shared" si="151"/>
        <v>10666250.3</v>
      </c>
      <c r="F162" s="11">
        <f t="shared" si="151"/>
        <v>8237293.07</v>
      </c>
      <c r="G162" s="11">
        <f t="shared" si="151"/>
        <v>8100937.48</v>
      </c>
      <c r="H162" s="11">
        <f t="shared" si="151"/>
        <v>7898904.53</v>
      </c>
      <c r="I162" s="11">
        <f t="shared" si="151"/>
        <v>8458047.15</v>
      </c>
      <c r="J162" s="11">
        <f t="shared" si="151"/>
        <v>8095552.93</v>
      </c>
      <c r="K162" s="11">
        <f t="shared" si="151"/>
        <v>7510712.93</v>
      </c>
      <c r="L162" s="11">
        <f t="shared" si="151"/>
        <v>7276539.75</v>
      </c>
      <c r="M162" s="11">
        <f t="shared" si="151"/>
        <v>5849902.71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T162" s="10">
        <v>202106</v>
      </c>
      <c r="AU162" s="11">
        <f t="shared" ref="AU162:BE162" si="152">IF(AU31="","",AU31+AU123)</f>
        <v>3019092.59</v>
      </c>
      <c r="AV162" s="11">
        <f t="shared" si="152"/>
        <v>4187325.03</v>
      </c>
      <c r="AW162" s="11">
        <f t="shared" si="152"/>
        <v>8030429.62</v>
      </c>
      <c r="AX162" s="11">
        <f t="shared" si="152"/>
        <v>6134242.27</v>
      </c>
      <c r="AY162" s="11">
        <f t="shared" si="152"/>
        <v>5938029.86</v>
      </c>
      <c r="AZ162" s="11">
        <f t="shared" si="152"/>
        <v>5740074.75</v>
      </c>
      <c r="BA162" s="11">
        <f t="shared" si="152"/>
        <v>6244756.49</v>
      </c>
      <c r="BB162" s="11">
        <f t="shared" si="152"/>
        <v>6031262.87</v>
      </c>
      <c r="BC162" s="11">
        <f t="shared" si="152"/>
        <v>5548092.85</v>
      </c>
      <c r="BD162" s="11">
        <f t="shared" si="152"/>
        <v>5267507.48</v>
      </c>
      <c r="BE162" s="11">
        <f t="shared" si="152"/>
        <v>4554189.22</v>
      </c>
      <c r="BF162" s="11" t="s">
        <v>25</v>
      </c>
      <c r="BG162" s="11" t="s">
        <v>25</v>
      </c>
      <c r="BH162" s="11" t="s">
        <v>25</v>
      </c>
      <c r="BI162" s="11" t="s">
        <v>25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L162" s="10">
        <v>202106</v>
      </c>
      <c r="CM162" s="11" t="str">
        <f t="shared" ref="CM162:CW162" si="153">IF(CM31="","",CM31+CM123)</f>
        <v/>
      </c>
      <c r="CN162" s="11" t="str">
        <f t="shared" si="153"/>
        <v/>
      </c>
      <c r="CO162" s="11" t="str">
        <f t="shared" si="153"/>
        <v/>
      </c>
      <c r="CP162" s="11" t="str">
        <f t="shared" si="153"/>
        <v/>
      </c>
      <c r="CQ162" s="11" t="str">
        <f t="shared" si="153"/>
        <v/>
      </c>
      <c r="CR162" s="11" t="str">
        <f t="shared" si="153"/>
        <v/>
      </c>
      <c r="CS162" s="11" t="str">
        <f t="shared" si="153"/>
        <v/>
      </c>
      <c r="CT162" s="11" t="str">
        <f t="shared" si="153"/>
        <v/>
      </c>
      <c r="CU162" s="11" t="str">
        <f t="shared" si="153"/>
        <v/>
      </c>
      <c r="CV162" s="11" t="str">
        <f t="shared" si="153"/>
        <v/>
      </c>
      <c r="CW162" s="11" t="str">
        <f t="shared" si="153"/>
        <v/>
      </c>
      <c r="CX162" s="11" t="s">
        <v>25</v>
      </c>
      <c r="CY162" s="11" t="s">
        <v>25</v>
      </c>
      <c r="CZ162" s="11" t="s">
        <v>25</v>
      </c>
      <c r="DA162" s="11" t="s">
        <v>25</v>
      </c>
      <c r="DB162" s="11" t="s">
        <v>25</v>
      </c>
      <c r="DC162" s="11" t="s">
        <v>25</v>
      </c>
      <c r="DD162" s="11" t="s">
        <v>25</v>
      </c>
      <c r="DE162" s="11" t="s">
        <v>25</v>
      </c>
      <c r="DF162" s="11" t="s">
        <v>25</v>
      </c>
      <c r="DG162" s="11" t="s">
        <v>25</v>
      </c>
      <c r="DH162" s="11" t="s">
        <v>25</v>
      </c>
      <c r="DI162" s="11" t="s">
        <v>25</v>
      </c>
      <c r="DJ162" s="11" t="s">
        <v>25</v>
      </c>
      <c r="DK162" s="11" t="s">
        <v>25</v>
      </c>
      <c r="DL162" s="11" t="s">
        <v>25</v>
      </c>
      <c r="DM162" s="11" t="s">
        <v>25</v>
      </c>
      <c r="DN162" s="11" t="s">
        <v>25</v>
      </c>
      <c r="DO162" s="11" t="s">
        <v>25</v>
      </c>
      <c r="DP162" s="11" t="s">
        <v>25</v>
      </c>
      <c r="DQ162" s="11" t="s">
        <v>25</v>
      </c>
      <c r="DR162" s="11" t="s">
        <v>25</v>
      </c>
      <c r="DS162" s="11" t="s">
        <v>25</v>
      </c>
      <c r="DT162" s="11" t="s">
        <v>25</v>
      </c>
      <c r="DU162" s="11" t="s">
        <v>25</v>
      </c>
    </row>
    <row r="163" ht="15" customHeight="1" outlineLevel="1" spans="2:125">
      <c r="B163" s="10">
        <v>202109</v>
      </c>
      <c r="C163" s="11">
        <f t="shared" ref="C163:L163" si="154">IF(C32="","",C32+C124)</f>
        <v>6533837.17</v>
      </c>
      <c r="D163" s="11">
        <f t="shared" si="154"/>
        <v>15084486.37</v>
      </c>
      <c r="E163" s="11">
        <f t="shared" si="154"/>
        <v>10473215.06</v>
      </c>
      <c r="F163" s="11">
        <f t="shared" si="154"/>
        <v>9358869.76</v>
      </c>
      <c r="G163" s="11">
        <f t="shared" si="154"/>
        <v>8833859.14</v>
      </c>
      <c r="H163" s="11">
        <f t="shared" si="154"/>
        <v>9308381.43</v>
      </c>
      <c r="I163" s="11">
        <f t="shared" si="154"/>
        <v>8849524.07</v>
      </c>
      <c r="J163" s="11">
        <f t="shared" si="154"/>
        <v>8412531.55</v>
      </c>
      <c r="K163" s="11">
        <f t="shared" si="154"/>
        <v>8029549.88</v>
      </c>
      <c r="L163" s="11">
        <f t="shared" si="154"/>
        <v>7902984.52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T163" s="10">
        <v>202109</v>
      </c>
      <c r="AU163" s="11">
        <f t="shared" ref="AU163:BD163" si="155">IF(AU32="","",AU32+AU124)</f>
        <v>4933065.37</v>
      </c>
      <c r="AV163" s="11">
        <f t="shared" si="155"/>
        <v>12063351.01</v>
      </c>
      <c r="AW163" s="11">
        <f t="shared" si="155"/>
        <v>8068716.49</v>
      </c>
      <c r="AX163" s="11">
        <f t="shared" si="155"/>
        <v>7232515.65</v>
      </c>
      <c r="AY163" s="11">
        <f t="shared" si="155"/>
        <v>6819317.13</v>
      </c>
      <c r="AZ163" s="11">
        <f t="shared" si="155"/>
        <v>7370244.66</v>
      </c>
      <c r="BA163" s="11">
        <f t="shared" si="155"/>
        <v>7137782.33</v>
      </c>
      <c r="BB163" s="11">
        <f t="shared" si="155"/>
        <v>6745790.21</v>
      </c>
      <c r="BC163" s="11">
        <f t="shared" si="155"/>
        <v>6363809.81</v>
      </c>
      <c r="BD163" s="11">
        <f t="shared" si="155"/>
        <v>6245754.03</v>
      </c>
      <c r="BE163" s="11" t="s">
        <v>25</v>
      </c>
      <c r="BF163" s="11" t="s">
        <v>25</v>
      </c>
      <c r="BG163" s="11" t="s">
        <v>25</v>
      </c>
      <c r="BH163" s="11" t="s">
        <v>25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L163" s="10">
        <v>202109</v>
      </c>
      <c r="CM163" s="11" t="str">
        <f t="shared" ref="CM163:CV163" si="156">IF(CM32="","",CM32+CM124)</f>
        <v/>
      </c>
      <c r="CN163" s="11" t="str">
        <f t="shared" si="156"/>
        <v/>
      </c>
      <c r="CO163" s="11" t="str">
        <f t="shared" si="156"/>
        <v/>
      </c>
      <c r="CP163" s="11" t="str">
        <f t="shared" si="156"/>
        <v/>
      </c>
      <c r="CQ163" s="11" t="str">
        <f t="shared" si="156"/>
        <v/>
      </c>
      <c r="CR163" s="11" t="str">
        <f t="shared" si="156"/>
        <v/>
      </c>
      <c r="CS163" s="11" t="str">
        <f t="shared" si="156"/>
        <v/>
      </c>
      <c r="CT163" s="11" t="str">
        <f t="shared" si="156"/>
        <v/>
      </c>
      <c r="CU163" s="11" t="str">
        <f t="shared" si="156"/>
        <v/>
      </c>
      <c r="CV163" s="11" t="str">
        <f t="shared" si="156"/>
        <v/>
      </c>
      <c r="CW163" s="11" t="s">
        <v>25</v>
      </c>
      <c r="CX163" s="11" t="s">
        <v>25</v>
      </c>
      <c r="CY163" s="11" t="s">
        <v>25</v>
      </c>
      <c r="CZ163" s="11" t="s">
        <v>25</v>
      </c>
      <c r="DA163" s="11" t="s">
        <v>25</v>
      </c>
      <c r="DB163" s="11" t="s">
        <v>25</v>
      </c>
      <c r="DC163" s="11" t="s">
        <v>25</v>
      </c>
      <c r="DD163" s="11" t="s">
        <v>25</v>
      </c>
      <c r="DE163" s="11" t="s">
        <v>25</v>
      </c>
      <c r="DF163" s="11" t="s">
        <v>25</v>
      </c>
      <c r="DG163" s="11" t="s">
        <v>25</v>
      </c>
      <c r="DH163" s="11" t="s">
        <v>25</v>
      </c>
      <c r="DI163" s="11" t="s">
        <v>25</v>
      </c>
      <c r="DJ163" s="11" t="s">
        <v>25</v>
      </c>
      <c r="DK163" s="11" t="s">
        <v>25</v>
      </c>
      <c r="DL163" s="11" t="s">
        <v>25</v>
      </c>
      <c r="DM163" s="11" t="s">
        <v>25</v>
      </c>
      <c r="DN163" s="11" t="s">
        <v>25</v>
      </c>
      <c r="DO163" s="11" t="s">
        <v>25</v>
      </c>
      <c r="DP163" s="11" t="s">
        <v>25</v>
      </c>
      <c r="DQ163" s="11" t="s">
        <v>25</v>
      </c>
      <c r="DR163" s="11" t="s">
        <v>25</v>
      </c>
      <c r="DS163" s="11" t="s">
        <v>25</v>
      </c>
      <c r="DT163" s="11" t="s">
        <v>25</v>
      </c>
      <c r="DU163" s="11" t="s">
        <v>25</v>
      </c>
    </row>
    <row r="164" ht="15" customHeight="1" outlineLevel="1" spans="2:125">
      <c r="B164" s="10">
        <v>202112</v>
      </c>
      <c r="C164" s="11">
        <f t="shared" ref="C164:K164" si="157">IF(C33="","",C33+C125)</f>
        <v>15867396.65</v>
      </c>
      <c r="D164" s="11">
        <f t="shared" si="157"/>
        <v>8776383.9</v>
      </c>
      <c r="E164" s="11">
        <f t="shared" si="157"/>
        <v>7570356.94</v>
      </c>
      <c r="F164" s="11">
        <f t="shared" si="157"/>
        <v>7547985.87</v>
      </c>
      <c r="G164" s="11">
        <f t="shared" si="157"/>
        <v>7396574.7</v>
      </c>
      <c r="H164" s="11">
        <f t="shared" si="157"/>
        <v>7222156.18</v>
      </c>
      <c r="I164" s="11">
        <f t="shared" si="157"/>
        <v>6935645.2</v>
      </c>
      <c r="J164" s="11">
        <f t="shared" si="157"/>
        <v>6438680.74</v>
      </c>
      <c r="K164" s="11">
        <f t="shared" si="157"/>
        <v>5515604.66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T164" s="10">
        <v>202112</v>
      </c>
      <c r="AU164" s="11">
        <f t="shared" ref="AU164:BC164" si="158">IF(AU33="","",AU33+AU125)</f>
        <v>12622195.99</v>
      </c>
      <c r="AV164" s="11">
        <f t="shared" si="158"/>
        <v>6760127.38</v>
      </c>
      <c r="AW164" s="11">
        <f t="shared" si="158"/>
        <v>5745256.7</v>
      </c>
      <c r="AX164" s="11">
        <f t="shared" si="158"/>
        <v>5735831.64</v>
      </c>
      <c r="AY164" s="11">
        <f t="shared" si="158"/>
        <v>5896641.01</v>
      </c>
      <c r="AZ164" s="11">
        <f t="shared" si="158"/>
        <v>5789966.1</v>
      </c>
      <c r="BA164" s="11">
        <f t="shared" si="158"/>
        <v>5514253.8</v>
      </c>
      <c r="BB164" s="11">
        <f t="shared" si="158"/>
        <v>5211722.29</v>
      </c>
      <c r="BC164" s="11">
        <f t="shared" si="158"/>
        <v>4667584.26</v>
      </c>
      <c r="BD164" s="11" t="s">
        <v>25</v>
      </c>
      <c r="BE164" s="11" t="s">
        <v>25</v>
      </c>
      <c r="BF164" s="11" t="s">
        <v>25</v>
      </c>
      <c r="BG164" s="11" t="s">
        <v>25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L164" s="10">
        <v>202112</v>
      </c>
      <c r="CM164" s="11" t="str">
        <f t="shared" ref="CM164:CU164" si="159">IF(CM33="","",CM33+CM125)</f>
        <v/>
      </c>
      <c r="CN164" s="11" t="str">
        <f t="shared" si="159"/>
        <v/>
      </c>
      <c r="CO164" s="11" t="str">
        <f t="shared" si="159"/>
        <v/>
      </c>
      <c r="CP164" s="11" t="str">
        <f t="shared" si="159"/>
        <v/>
      </c>
      <c r="CQ164" s="11" t="str">
        <f t="shared" si="159"/>
        <v/>
      </c>
      <c r="CR164" s="11" t="str">
        <f t="shared" si="159"/>
        <v/>
      </c>
      <c r="CS164" s="11" t="str">
        <f t="shared" si="159"/>
        <v/>
      </c>
      <c r="CT164" s="11" t="str">
        <f t="shared" si="159"/>
        <v/>
      </c>
      <c r="CU164" s="11" t="str">
        <f t="shared" si="159"/>
        <v/>
      </c>
      <c r="CV164" s="11" t="s">
        <v>25</v>
      </c>
      <c r="CW164" s="11" t="s">
        <v>25</v>
      </c>
      <c r="CX164" s="11" t="s">
        <v>25</v>
      </c>
      <c r="CY164" s="11" t="s">
        <v>25</v>
      </c>
      <c r="CZ164" s="11" t="s">
        <v>25</v>
      </c>
      <c r="DA164" s="11" t="s">
        <v>25</v>
      </c>
      <c r="DB164" s="11" t="s">
        <v>25</v>
      </c>
      <c r="DC164" s="11" t="s">
        <v>25</v>
      </c>
      <c r="DD164" s="11" t="s">
        <v>25</v>
      </c>
      <c r="DE164" s="11" t="s">
        <v>25</v>
      </c>
      <c r="DF164" s="11" t="s">
        <v>25</v>
      </c>
      <c r="DG164" s="11" t="s">
        <v>25</v>
      </c>
      <c r="DH164" s="11" t="s">
        <v>25</v>
      </c>
      <c r="DI164" s="11" t="s">
        <v>25</v>
      </c>
      <c r="DJ164" s="11" t="s">
        <v>25</v>
      </c>
      <c r="DK164" s="11" t="s">
        <v>25</v>
      </c>
      <c r="DL164" s="11" t="s">
        <v>25</v>
      </c>
      <c r="DM164" s="11" t="s">
        <v>25</v>
      </c>
      <c r="DN164" s="11" t="s">
        <v>25</v>
      </c>
      <c r="DO164" s="11" t="s">
        <v>25</v>
      </c>
      <c r="DP164" s="11" t="s">
        <v>25</v>
      </c>
      <c r="DQ164" s="11" t="s">
        <v>25</v>
      </c>
      <c r="DR164" s="11" t="s">
        <v>25</v>
      </c>
      <c r="DS164" s="11" t="s">
        <v>25</v>
      </c>
      <c r="DT164" s="11" t="s">
        <v>25</v>
      </c>
      <c r="DU164" s="11" t="s">
        <v>25</v>
      </c>
    </row>
    <row r="165" ht="15" customHeight="1" outlineLevel="1" spans="2:125">
      <c r="B165" s="10">
        <v>202203</v>
      </c>
      <c r="C165" s="11">
        <f t="shared" ref="C165:J165" si="160">IF(C34="","",C34+C126)</f>
        <v>3784593.83</v>
      </c>
      <c r="D165" s="11">
        <f t="shared" si="160"/>
        <v>6342412.42</v>
      </c>
      <c r="E165" s="11">
        <f t="shared" si="160"/>
        <v>6911907.67</v>
      </c>
      <c r="F165" s="11">
        <f t="shared" si="160"/>
        <v>8427894.61</v>
      </c>
      <c r="G165" s="11">
        <f t="shared" si="160"/>
        <v>8298344.77</v>
      </c>
      <c r="H165" s="11">
        <f t="shared" si="160"/>
        <v>8289830.95</v>
      </c>
      <c r="I165" s="11">
        <f t="shared" si="160"/>
        <v>8121868.46</v>
      </c>
      <c r="J165" s="11">
        <f t="shared" si="160"/>
        <v>7523738.67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T165" s="10">
        <v>202203</v>
      </c>
      <c r="AU165" s="11">
        <f t="shared" ref="AU165:BB165" si="161">IF(AU34="","",AU34+AU126)</f>
        <v>3124337.54</v>
      </c>
      <c r="AV165" s="11">
        <f t="shared" si="161"/>
        <v>5384696.02</v>
      </c>
      <c r="AW165" s="11">
        <f t="shared" si="161"/>
        <v>5847860.63</v>
      </c>
      <c r="AX165" s="11">
        <f t="shared" si="161"/>
        <v>7069128.67</v>
      </c>
      <c r="AY165" s="11">
        <f t="shared" si="161"/>
        <v>6998784.07</v>
      </c>
      <c r="AZ165" s="11">
        <f t="shared" si="161"/>
        <v>6908334.89</v>
      </c>
      <c r="BA165" s="11">
        <f t="shared" si="161"/>
        <v>6740667.8</v>
      </c>
      <c r="BB165" s="11">
        <f t="shared" si="161"/>
        <v>6341118.7</v>
      </c>
      <c r="BC165" s="11" t="s">
        <v>25</v>
      </c>
      <c r="BD165" s="11" t="s">
        <v>25</v>
      </c>
      <c r="BE165" s="11" t="s">
        <v>25</v>
      </c>
      <c r="BF165" s="11" t="s">
        <v>25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L165" s="10">
        <v>202203</v>
      </c>
      <c r="CM165" s="11" t="str">
        <f t="shared" ref="CM165:CT165" si="162">IF(CM34="","",CM34+CM126)</f>
        <v/>
      </c>
      <c r="CN165" s="11" t="str">
        <f t="shared" si="162"/>
        <v/>
      </c>
      <c r="CO165" s="11" t="str">
        <f t="shared" si="162"/>
        <v/>
      </c>
      <c r="CP165" s="11" t="str">
        <f t="shared" si="162"/>
        <v/>
      </c>
      <c r="CQ165" s="11" t="str">
        <f t="shared" si="162"/>
        <v/>
      </c>
      <c r="CR165" s="11" t="str">
        <f t="shared" si="162"/>
        <v/>
      </c>
      <c r="CS165" s="11" t="str">
        <f t="shared" si="162"/>
        <v/>
      </c>
      <c r="CT165" s="11" t="str">
        <f t="shared" si="162"/>
        <v/>
      </c>
      <c r="CU165" s="11" t="s">
        <v>25</v>
      </c>
      <c r="CV165" s="11" t="s">
        <v>25</v>
      </c>
      <c r="CW165" s="11" t="s">
        <v>25</v>
      </c>
      <c r="CX165" s="11" t="s">
        <v>25</v>
      </c>
      <c r="CY165" s="11" t="s">
        <v>25</v>
      </c>
      <c r="CZ165" s="11" t="s">
        <v>25</v>
      </c>
      <c r="DA165" s="11" t="s">
        <v>25</v>
      </c>
      <c r="DB165" s="11" t="s">
        <v>25</v>
      </c>
      <c r="DC165" s="11" t="s">
        <v>25</v>
      </c>
      <c r="DD165" s="11" t="s">
        <v>25</v>
      </c>
      <c r="DE165" s="11" t="s">
        <v>25</v>
      </c>
      <c r="DF165" s="11" t="s">
        <v>25</v>
      </c>
      <c r="DG165" s="11" t="s">
        <v>25</v>
      </c>
      <c r="DH165" s="11" t="s">
        <v>25</v>
      </c>
      <c r="DI165" s="11" t="s">
        <v>25</v>
      </c>
      <c r="DJ165" s="11" t="s">
        <v>25</v>
      </c>
      <c r="DK165" s="11" t="s">
        <v>25</v>
      </c>
      <c r="DL165" s="11" t="s">
        <v>25</v>
      </c>
      <c r="DM165" s="11" t="s">
        <v>25</v>
      </c>
      <c r="DN165" s="11" t="s">
        <v>25</v>
      </c>
      <c r="DO165" s="11" t="s">
        <v>25</v>
      </c>
      <c r="DP165" s="11" t="s">
        <v>25</v>
      </c>
      <c r="DQ165" s="11" t="s">
        <v>25</v>
      </c>
      <c r="DR165" s="11" t="s">
        <v>25</v>
      </c>
      <c r="DS165" s="11" t="s">
        <v>25</v>
      </c>
      <c r="DT165" s="11" t="s">
        <v>25</v>
      </c>
      <c r="DU165" s="11" t="s">
        <v>25</v>
      </c>
    </row>
    <row r="166" ht="15" customHeight="1" outlineLevel="1" spans="2:125">
      <c r="B166" s="10">
        <v>202206</v>
      </c>
      <c r="C166" s="11">
        <f t="shared" ref="C166:I166" si="163">IF(C35="","",C35+C127)</f>
        <v>5783994.8</v>
      </c>
      <c r="D166" s="11">
        <f t="shared" si="163"/>
        <v>8928792.98</v>
      </c>
      <c r="E166" s="11">
        <f t="shared" si="163"/>
        <v>11511787.29</v>
      </c>
      <c r="F166" s="11">
        <f t="shared" si="163"/>
        <v>11146060.34</v>
      </c>
      <c r="G166" s="11">
        <f t="shared" si="163"/>
        <v>11039805.35</v>
      </c>
      <c r="H166" s="11">
        <f t="shared" si="163"/>
        <v>10508826.71</v>
      </c>
      <c r="I166" s="11">
        <f t="shared" si="163"/>
        <v>10075901.23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T166" s="10">
        <v>202206</v>
      </c>
      <c r="AU166" s="11">
        <f t="shared" ref="AU166:BA166" si="164">IF(AU35="","",AU35+AU127)</f>
        <v>4700571.39</v>
      </c>
      <c r="AV166" s="11">
        <f t="shared" si="164"/>
        <v>7491889.2</v>
      </c>
      <c r="AW166" s="11">
        <f t="shared" si="164"/>
        <v>9453936.17</v>
      </c>
      <c r="AX166" s="11">
        <f t="shared" si="164"/>
        <v>9111231.57</v>
      </c>
      <c r="AY166" s="11">
        <f t="shared" si="164"/>
        <v>9023903.7</v>
      </c>
      <c r="AZ166" s="11">
        <f t="shared" si="164"/>
        <v>8586224.66</v>
      </c>
      <c r="BA166" s="11">
        <f t="shared" si="164"/>
        <v>8405575.81</v>
      </c>
      <c r="BB166" s="11" t="s">
        <v>25</v>
      </c>
      <c r="BC166" s="11" t="s">
        <v>25</v>
      </c>
      <c r="BD166" s="11" t="s">
        <v>25</v>
      </c>
      <c r="BE166" s="11" t="s">
        <v>25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L166" s="10">
        <v>202206</v>
      </c>
      <c r="CM166" s="11" t="str">
        <f t="shared" ref="CM166:CS166" si="165">IF(CM35="","",CM35+CM127)</f>
        <v/>
      </c>
      <c r="CN166" s="11" t="str">
        <f t="shared" si="165"/>
        <v/>
      </c>
      <c r="CO166" s="11" t="str">
        <f t="shared" si="165"/>
        <v/>
      </c>
      <c r="CP166" s="11" t="str">
        <f t="shared" si="165"/>
        <v/>
      </c>
      <c r="CQ166" s="11" t="str">
        <f t="shared" si="165"/>
        <v/>
      </c>
      <c r="CR166" s="11" t="str">
        <f t="shared" si="165"/>
        <v/>
      </c>
      <c r="CS166" s="11" t="str">
        <f t="shared" si="165"/>
        <v/>
      </c>
      <c r="CT166" s="11" t="s">
        <v>25</v>
      </c>
      <c r="CU166" s="11" t="s">
        <v>25</v>
      </c>
      <c r="CV166" s="11" t="s">
        <v>25</v>
      </c>
      <c r="CW166" s="11" t="s">
        <v>25</v>
      </c>
      <c r="CX166" s="11" t="s">
        <v>25</v>
      </c>
      <c r="CY166" s="11" t="s">
        <v>25</v>
      </c>
      <c r="CZ166" s="11" t="s">
        <v>25</v>
      </c>
      <c r="DA166" s="11" t="s">
        <v>25</v>
      </c>
      <c r="DB166" s="11" t="s">
        <v>25</v>
      </c>
      <c r="DC166" s="11" t="s">
        <v>25</v>
      </c>
      <c r="DD166" s="11" t="s">
        <v>25</v>
      </c>
      <c r="DE166" s="11" t="s">
        <v>25</v>
      </c>
      <c r="DF166" s="11" t="s">
        <v>25</v>
      </c>
      <c r="DG166" s="11" t="s">
        <v>25</v>
      </c>
      <c r="DH166" s="11" t="s">
        <v>25</v>
      </c>
      <c r="DI166" s="11" t="s">
        <v>25</v>
      </c>
      <c r="DJ166" s="11" t="s">
        <v>25</v>
      </c>
      <c r="DK166" s="11" t="s">
        <v>25</v>
      </c>
      <c r="DL166" s="11" t="s">
        <v>25</v>
      </c>
      <c r="DM166" s="11" t="s">
        <v>25</v>
      </c>
      <c r="DN166" s="11" t="s">
        <v>25</v>
      </c>
      <c r="DO166" s="11" t="s">
        <v>25</v>
      </c>
      <c r="DP166" s="11" t="s">
        <v>25</v>
      </c>
      <c r="DQ166" s="11" t="s">
        <v>25</v>
      </c>
      <c r="DR166" s="11" t="s">
        <v>25</v>
      </c>
      <c r="DS166" s="11" t="s">
        <v>25</v>
      </c>
      <c r="DT166" s="11" t="s">
        <v>25</v>
      </c>
      <c r="DU166" s="11" t="s">
        <v>25</v>
      </c>
    </row>
    <row r="167" ht="15" customHeight="1" outlineLevel="1" spans="2:125">
      <c r="B167" s="10">
        <v>202209</v>
      </c>
      <c r="C167" s="11">
        <f t="shared" ref="C167:H167" si="166">IF(C36="","",C36+C128)</f>
        <v>9331986.9</v>
      </c>
      <c r="D167" s="11">
        <f t="shared" si="166"/>
        <v>17746725.55</v>
      </c>
      <c r="E167" s="11">
        <f t="shared" si="166"/>
        <v>16800136.15</v>
      </c>
      <c r="F167" s="11">
        <f t="shared" si="166"/>
        <v>16156993.49</v>
      </c>
      <c r="G167" s="11">
        <f t="shared" si="166"/>
        <v>15515510.54</v>
      </c>
      <c r="H167" s="11">
        <f t="shared" si="166"/>
        <v>14966623.83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T167" s="10">
        <v>202209</v>
      </c>
      <c r="AU167" s="11">
        <f t="shared" ref="AU167:AZ167" si="167">IF(AU36="","",AU36+AU128)</f>
        <v>6973294.96</v>
      </c>
      <c r="AV167" s="11">
        <f t="shared" si="167"/>
        <v>13116690.53</v>
      </c>
      <c r="AW167" s="11">
        <f t="shared" si="167"/>
        <v>12384538.24</v>
      </c>
      <c r="AX167" s="11">
        <f t="shared" si="167"/>
        <v>11963496.2</v>
      </c>
      <c r="AY167" s="11">
        <f t="shared" si="167"/>
        <v>11445831.49</v>
      </c>
      <c r="AZ167" s="11">
        <f t="shared" si="167"/>
        <v>11056095.72</v>
      </c>
      <c r="BA167" s="11" t="s">
        <v>25</v>
      </c>
      <c r="BB167" s="11" t="s">
        <v>25</v>
      </c>
      <c r="BC167" s="11" t="s">
        <v>25</v>
      </c>
      <c r="BD167" s="11" t="s">
        <v>25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L167" s="10">
        <v>202209</v>
      </c>
      <c r="CM167" s="11" t="str">
        <f t="shared" ref="CM167:CR167" si="168">IF(CM36="","",CM36+CM128)</f>
        <v/>
      </c>
      <c r="CN167" s="11" t="str">
        <f t="shared" si="168"/>
        <v/>
      </c>
      <c r="CO167" s="11" t="str">
        <f t="shared" si="168"/>
        <v/>
      </c>
      <c r="CP167" s="11" t="str">
        <f t="shared" si="168"/>
        <v/>
      </c>
      <c r="CQ167" s="11" t="str">
        <f t="shared" si="168"/>
        <v/>
      </c>
      <c r="CR167" s="11" t="str">
        <f t="shared" si="168"/>
        <v/>
      </c>
      <c r="CS167" s="11" t="s">
        <v>25</v>
      </c>
      <c r="CT167" s="11" t="s">
        <v>25</v>
      </c>
      <c r="CU167" s="11" t="s">
        <v>25</v>
      </c>
      <c r="CV167" s="11" t="s">
        <v>25</v>
      </c>
      <c r="CW167" s="11" t="s">
        <v>25</v>
      </c>
      <c r="CX167" s="11" t="s">
        <v>25</v>
      </c>
      <c r="CY167" s="11" t="s">
        <v>25</v>
      </c>
      <c r="CZ167" s="11" t="s">
        <v>25</v>
      </c>
      <c r="DA167" s="11" t="s">
        <v>25</v>
      </c>
      <c r="DB167" s="11" t="s">
        <v>25</v>
      </c>
      <c r="DC167" s="11" t="s">
        <v>25</v>
      </c>
      <c r="DD167" s="11" t="s">
        <v>25</v>
      </c>
      <c r="DE167" s="11" t="s">
        <v>25</v>
      </c>
      <c r="DF167" s="11" t="s">
        <v>25</v>
      </c>
      <c r="DG167" s="11" t="s">
        <v>25</v>
      </c>
      <c r="DH167" s="11" t="s">
        <v>25</v>
      </c>
      <c r="DI167" s="11" t="s">
        <v>25</v>
      </c>
      <c r="DJ167" s="11" t="s">
        <v>25</v>
      </c>
      <c r="DK167" s="11" t="s">
        <v>25</v>
      </c>
      <c r="DL167" s="11" t="s">
        <v>25</v>
      </c>
      <c r="DM167" s="11" t="s">
        <v>25</v>
      </c>
      <c r="DN167" s="11" t="s">
        <v>25</v>
      </c>
      <c r="DO167" s="11" t="s">
        <v>25</v>
      </c>
      <c r="DP167" s="11" t="s">
        <v>25</v>
      </c>
      <c r="DQ167" s="11" t="s">
        <v>25</v>
      </c>
      <c r="DR167" s="11" t="s">
        <v>25</v>
      </c>
      <c r="DS167" s="11" t="s">
        <v>25</v>
      </c>
      <c r="DT167" s="11" t="s">
        <v>25</v>
      </c>
      <c r="DU167" s="11" t="s">
        <v>25</v>
      </c>
    </row>
    <row r="168" ht="15" customHeight="1" outlineLevel="1" spans="2:125">
      <c r="B168" s="10">
        <v>202212</v>
      </c>
      <c r="C168" s="11">
        <f>IF(C37="","",C37+C129)</f>
        <v>13292596.22</v>
      </c>
      <c r="D168" s="11">
        <f>IF(D37="","",D37+D129)</f>
        <v>14008672.09</v>
      </c>
      <c r="E168" s="11">
        <f>IF(E37="","",E37+E129)</f>
        <v>14089877.53</v>
      </c>
      <c r="F168" s="11">
        <f>IF(F37="","",F37+F129)</f>
        <v>13932029.92</v>
      </c>
      <c r="G168" s="11">
        <f>IF(G37="","",G37+G129)</f>
        <v>14034965.33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T168" s="10">
        <v>202212</v>
      </c>
      <c r="AU168" s="11">
        <f>IF(AU37="","",AU37+AU129)</f>
        <v>11678523.58</v>
      </c>
      <c r="AV168" s="11">
        <f>IF(AV37="","",AV37+AV129)</f>
        <v>12237053.02</v>
      </c>
      <c r="AW168" s="11">
        <f>IF(AW37="","",AW37+AW129)</f>
        <v>12147578.2</v>
      </c>
      <c r="AX168" s="11">
        <f>IF(AX37="","",AX37+AX129)</f>
        <v>12000134.97</v>
      </c>
      <c r="AY168" s="11">
        <f>IF(AY37="","",AY37+AY129)</f>
        <v>12079419.64</v>
      </c>
      <c r="AZ168" s="11" t="s">
        <v>25</v>
      </c>
      <c r="BA168" s="11" t="s">
        <v>25</v>
      </c>
      <c r="BB168" s="11" t="s">
        <v>25</v>
      </c>
      <c r="BC168" s="11" t="s">
        <v>25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L168" s="10">
        <v>202212</v>
      </c>
      <c r="CM168" s="11" t="str">
        <f>IF(CM37="","",CM37+CM129)</f>
        <v/>
      </c>
      <c r="CN168" s="11" t="str">
        <f>IF(CN37="","",CN37+CN129)</f>
        <v/>
      </c>
      <c r="CO168" s="11" t="str">
        <f>IF(CO37="","",CO37+CO129)</f>
        <v/>
      </c>
      <c r="CP168" s="11" t="str">
        <f>IF(CP37="","",CP37+CP129)</f>
        <v/>
      </c>
      <c r="CQ168" s="11" t="str">
        <f>IF(CQ37="","",CQ37+CQ129)</f>
        <v/>
      </c>
      <c r="CR168" s="11" t="s">
        <v>25</v>
      </c>
      <c r="CS168" s="11" t="s">
        <v>25</v>
      </c>
      <c r="CT168" s="11" t="s">
        <v>25</v>
      </c>
      <c r="CU168" s="11" t="s">
        <v>25</v>
      </c>
      <c r="CV168" s="11" t="s">
        <v>25</v>
      </c>
      <c r="CW168" s="11" t="s">
        <v>25</v>
      </c>
      <c r="CX168" s="11" t="s">
        <v>25</v>
      </c>
      <c r="CY168" s="11" t="s">
        <v>25</v>
      </c>
      <c r="CZ168" s="11" t="s">
        <v>25</v>
      </c>
      <c r="DA168" s="11" t="s">
        <v>25</v>
      </c>
      <c r="DB168" s="11" t="s">
        <v>25</v>
      </c>
      <c r="DC168" s="11" t="s">
        <v>25</v>
      </c>
      <c r="DD168" s="11" t="s">
        <v>25</v>
      </c>
      <c r="DE168" s="11" t="s">
        <v>25</v>
      </c>
      <c r="DF168" s="11" t="s">
        <v>25</v>
      </c>
      <c r="DG168" s="11" t="s">
        <v>25</v>
      </c>
      <c r="DH168" s="11" t="s">
        <v>25</v>
      </c>
      <c r="DI168" s="11" t="s">
        <v>25</v>
      </c>
      <c r="DJ168" s="11" t="s">
        <v>25</v>
      </c>
      <c r="DK168" s="11" t="s">
        <v>25</v>
      </c>
      <c r="DL168" s="11" t="s">
        <v>25</v>
      </c>
      <c r="DM168" s="11" t="s">
        <v>25</v>
      </c>
      <c r="DN168" s="11" t="s">
        <v>25</v>
      </c>
      <c r="DO168" s="11" t="s">
        <v>25</v>
      </c>
      <c r="DP168" s="11" t="s">
        <v>25</v>
      </c>
      <c r="DQ168" s="11" t="s">
        <v>25</v>
      </c>
      <c r="DR168" s="11" t="s">
        <v>25</v>
      </c>
      <c r="DS168" s="11" t="s">
        <v>25</v>
      </c>
      <c r="DT168" s="11" t="s">
        <v>25</v>
      </c>
      <c r="DU168" s="11" t="s">
        <v>25</v>
      </c>
    </row>
    <row r="169" ht="15" customHeight="1" outlineLevel="1" spans="2:125">
      <c r="B169" s="10">
        <v>202303</v>
      </c>
      <c r="C169" s="11">
        <f>IF(C38="","",C38+C130)</f>
        <v>5446894.03</v>
      </c>
      <c r="D169" s="11">
        <f>IF(D38="","",D38+D130)</f>
        <v>8266326.16</v>
      </c>
      <c r="E169" s="11">
        <f>IF(E38="","",E38+E130)</f>
        <v>9328989.48</v>
      </c>
      <c r="F169" s="11">
        <f>IF(F38="","",F38+F130)</f>
        <v>10261054.9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T169" s="10">
        <v>202303</v>
      </c>
      <c r="AU169" s="11">
        <f>IF(AU38="","",AU38+AU130)</f>
        <v>5157318.67</v>
      </c>
      <c r="AV169" s="11">
        <f>IF(AV38="","",AV38+AV130)</f>
        <v>7739187.68</v>
      </c>
      <c r="AW169" s="11">
        <f>IF(AW38="","",AW38+AW130)</f>
        <v>8648421.22</v>
      </c>
      <c r="AX169" s="11">
        <f>IF(AX38="","",AX38+AX130)</f>
        <v>9580817.39</v>
      </c>
      <c r="AY169" s="11" t="s">
        <v>25</v>
      </c>
      <c r="AZ169" s="11" t="s">
        <v>25</v>
      </c>
      <c r="BA169" s="11" t="s">
        <v>25</v>
      </c>
      <c r="BB169" s="11" t="s">
        <v>25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L169" s="10">
        <v>202303</v>
      </c>
      <c r="CM169" s="11" t="str">
        <f>IF(CM38="","",CM38+CM130)</f>
        <v/>
      </c>
      <c r="CN169" s="11" t="str">
        <f>IF(CN38="","",CN38+CN130)</f>
        <v/>
      </c>
      <c r="CO169" s="11" t="str">
        <f>IF(CO38="","",CO38+CO130)</f>
        <v/>
      </c>
      <c r="CP169" s="11" t="str">
        <f>IF(CP38="","",CP38+CP130)</f>
        <v/>
      </c>
      <c r="CQ169" s="11" t="s">
        <v>25</v>
      </c>
      <c r="CR169" s="11" t="s">
        <v>25</v>
      </c>
      <c r="CS169" s="11" t="s">
        <v>25</v>
      </c>
      <c r="CT169" s="11" t="s">
        <v>25</v>
      </c>
      <c r="CU169" s="11" t="s">
        <v>25</v>
      </c>
      <c r="CV169" s="11" t="s">
        <v>25</v>
      </c>
      <c r="CW169" s="11" t="s">
        <v>25</v>
      </c>
      <c r="CX169" s="11" t="s">
        <v>25</v>
      </c>
      <c r="CY169" s="11" t="s">
        <v>25</v>
      </c>
      <c r="CZ169" s="11" t="s">
        <v>25</v>
      </c>
      <c r="DA169" s="11" t="s">
        <v>25</v>
      </c>
      <c r="DB169" s="11" t="s">
        <v>25</v>
      </c>
      <c r="DC169" s="11" t="s">
        <v>25</v>
      </c>
      <c r="DD169" s="11" t="s">
        <v>25</v>
      </c>
      <c r="DE169" s="11" t="s">
        <v>25</v>
      </c>
      <c r="DF169" s="11" t="s">
        <v>25</v>
      </c>
      <c r="DG169" s="11" t="s">
        <v>25</v>
      </c>
      <c r="DH169" s="11" t="s">
        <v>25</v>
      </c>
      <c r="DI169" s="11" t="s">
        <v>25</v>
      </c>
      <c r="DJ169" s="11" t="s">
        <v>25</v>
      </c>
      <c r="DK169" s="11" t="s">
        <v>25</v>
      </c>
      <c r="DL169" s="11" t="s">
        <v>25</v>
      </c>
      <c r="DM169" s="11" t="s">
        <v>25</v>
      </c>
      <c r="DN169" s="11" t="s">
        <v>25</v>
      </c>
      <c r="DO169" s="11" t="s">
        <v>25</v>
      </c>
      <c r="DP169" s="11" t="s">
        <v>25</v>
      </c>
      <c r="DQ169" s="11" t="s">
        <v>25</v>
      </c>
      <c r="DR169" s="11" t="s">
        <v>25</v>
      </c>
      <c r="DS169" s="11" t="s">
        <v>25</v>
      </c>
      <c r="DT169" s="11" t="s">
        <v>25</v>
      </c>
      <c r="DU169" s="11" t="s">
        <v>25</v>
      </c>
    </row>
    <row r="170" ht="15" customHeight="1" outlineLevel="1" spans="2:125">
      <c r="B170" s="10">
        <v>202306</v>
      </c>
      <c r="C170" s="11">
        <f>IF(C39="","",C39+C131)</f>
        <v>5505768.71</v>
      </c>
      <c r="D170" s="11">
        <f>IF(D39="","",D39+D131)</f>
        <v>9476901.99</v>
      </c>
      <c r="E170" s="11">
        <f>IF(E39="","",E39+E131)</f>
        <v>10703216.07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T170" s="10">
        <v>202306</v>
      </c>
      <c r="AU170" s="11">
        <f>IF(AU39="","",AU39+AU131)</f>
        <v>5243123.72</v>
      </c>
      <c r="AV170" s="11">
        <f>IF(AV39="","",AV39+AV131)</f>
        <v>8735751.93</v>
      </c>
      <c r="AW170" s="11">
        <f>IF(AW39="","",AW39+AW131)</f>
        <v>9748011.6</v>
      </c>
      <c r="AX170" s="11" t="s">
        <v>25</v>
      </c>
      <c r="AY170" s="11" t="s">
        <v>25</v>
      </c>
      <c r="AZ170" s="11" t="s">
        <v>25</v>
      </c>
      <c r="BA170" s="11" t="s">
        <v>25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L170" s="10">
        <v>202306</v>
      </c>
      <c r="CM170" s="11" t="str">
        <f>IF(CM39="","",CM39+CM131)</f>
        <v/>
      </c>
      <c r="CN170" s="11" t="str">
        <f>IF(CN39="","",CN39+CN131)</f>
        <v/>
      </c>
      <c r="CO170" s="11" t="str">
        <f>IF(CO39="","",CO39+CO131)</f>
        <v/>
      </c>
      <c r="CP170" s="11" t="s">
        <v>25</v>
      </c>
      <c r="CQ170" s="11" t="s">
        <v>25</v>
      </c>
      <c r="CR170" s="11" t="s">
        <v>25</v>
      </c>
      <c r="CS170" s="11" t="s">
        <v>25</v>
      </c>
      <c r="CT170" s="11" t="s">
        <v>25</v>
      </c>
      <c r="CU170" s="11" t="s">
        <v>25</v>
      </c>
      <c r="CV170" s="11" t="s">
        <v>25</v>
      </c>
      <c r="CW170" s="11" t="s">
        <v>25</v>
      </c>
      <c r="CX170" s="11" t="s">
        <v>25</v>
      </c>
      <c r="CY170" s="11" t="s">
        <v>25</v>
      </c>
      <c r="CZ170" s="11" t="s">
        <v>25</v>
      </c>
      <c r="DA170" s="11" t="s">
        <v>25</v>
      </c>
      <c r="DB170" s="11" t="s">
        <v>25</v>
      </c>
      <c r="DC170" s="11" t="s">
        <v>25</v>
      </c>
      <c r="DD170" s="11" t="s">
        <v>25</v>
      </c>
      <c r="DE170" s="11" t="s">
        <v>25</v>
      </c>
      <c r="DF170" s="11" t="s">
        <v>25</v>
      </c>
      <c r="DG170" s="11" t="s">
        <v>25</v>
      </c>
      <c r="DH170" s="11" t="s">
        <v>25</v>
      </c>
      <c r="DI170" s="11" t="s">
        <v>25</v>
      </c>
      <c r="DJ170" s="11" t="s">
        <v>25</v>
      </c>
      <c r="DK170" s="11" t="s">
        <v>25</v>
      </c>
      <c r="DL170" s="11" t="s">
        <v>25</v>
      </c>
      <c r="DM170" s="11" t="s">
        <v>25</v>
      </c>
      <c r="DN170" s="11" t="s">
        <v>25</v>
      </c>
      <c r="DO170" s="11" t="s">
        <v>25</v>
      </c>
      <c r="DP170" s="11" t="s">
        <v>25</v>
      </c>
      <c r="DQ170" s="11" t="s">
        <v>25</v>
      </c>
      <c r="DR170" s="11" t="s">
        <v>25</v>
      </c>
      <c r="DS170" s="11" t="s">
        <v>25</v>
      </c>
      <c r="DT170" s="11" t="s">
        <v>25</v>
      </c>
      <c r="DU170" s="11" t="s">
        <v>25</v>
      </c>
    </row>
    <row r="171" ht="15" customHeight="1" outlineLevel="1" spans="2:125">
      <c r="B171" s="10">
        <v>202309</v>
      </c>
      <c r="C171" s="11">
        <f>IF(C40="","",C40+C132)</f>
        <v>6808476.95</v>
      </c>
      <c r="D171" s="11">
        <f>IF(D40="","",D40+D132)</f>
        <v>12238472.07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T171" s="10">
        <v>202309</v>
      </c>
      <c r="AU171" s="11">
        <f>IF(AU40="","",AU40+AU132)</f>
        <v>5922497.62</v>
      </c>
      <c r="AV171" s="11">
        <f>IF(AV40="","",AV40+AV132)</f>
        <v>10636164.32</v>
      </c>
      <c r="AW171" s="11" t="s">
        <v>25</v>
      </c>
      <c r="AX171" s="11" t="s">
        <v>25</v>
      </c>
      <c r="AY171" s="11" t="s">
        <v>25</v>
      </c>
      <c r="AZ171" s="11" t="s">
        <v>25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L171" s="10">
        <v>202309</v>
      </c>
      <c r="CM171" s="11" t="str">
        <f>IF(CM40="","",CM40+CM132)</f>
        <v/>
      </c>
      <c r="CN171" s="11" t="str">
        <f>IF(CN40="","",CN40+CN132)</f>
        <v/>
      </c>
      <c r="CO171" s="11" t="s">
        <v>25</v>
      </c>
      <c r="CP171" s="11" t="s">
        <v>25</v>
      </c>
      <c r="CQ171" s="11" t="s">
        <v>25</v>
      </c>
      <c r="CR171" s="11" t="s">
        <v>25</v>
      </c>
      <c r="CS171" s="11" t="s">
        <v>25</v>
      </c>
      <c r="CT171" s="11" t="s">
        <v>25</v>
      </c>
      <c r="CU171" s="11" t="s">
        <v>25</v>
      </c>
      <c r="CV171" s="11" t="s">
        <v>25</v>
      </c>
      <c r="CW171" s="11" t="s">
        <v>25</v>
      </c>
      <c r="CX171" s="11" t="s">
        <v>25</v>
      </c>
      <c r="CY171" s="11" t="s">
        <v>25</v>
      </c>
      <c r="CZ171" s="11" t="s">
        <v>25</v>
      </c>
      <c r="DA171" s="11" t="s">
        <v>25</v>
      </c>
      <c r="DB171" s="11" t="s">
        <v>25</v>
      </c>
      <c r="DC171" s="11" t="s">
        <v>25</v>
      </c>
      <c r="DD171" s="11" t="s">
        <v>25</v>
      </c>
      <c r="DE171" s="11" t="s">
        <v>25</v>
      </c>
      <c r="DF171" s="11" t="s">
        <v>25</v>
      </c>
      <c r="DG171" s="11" t="s">
        <v>25</v>
      </c>
      <c r="DH171" s="11" t="s">
        <v>25</v>
      </c>
      <c r="DI171" s="11" t="s">
        <v>25</v>
      </c>
      <c r="DJ171" s="11" t="s">
        <v>25</v>
      </c>
      <c r="DK171" s="11" t="s">
        <v>25</v>
      </c>
      <c r="DL171" s="11" t="s">
        <v>25</v>
      </c>
      <c r="DM171" s="11" t="s">
        <v>25</v>
      </c>
      <c r="DN171" s="11" t="s">
        <v>25</v>
      </c>
      <c r="DO171" s="11" t="s">
        <v>25</v>
      </c>
      <c r="DP171" s="11" t="s">
        <v>25</v>
      </c>
      <c r="DQ171" s="11" t="s">
        <v>25</v>
      </c>
      <c r="DR171" s="11" t="s">
        <v>25</v>
      </c>
      <c r="DS171" s="11" t="s">
        <v>25</v>
      </c>
      <c r="DT171" s="11" t="s">
        <v>25</v>
      </c>
      <c r="DU171" s="11" t="s">
        <v>25</v>
      </c>
    </row>
    <row r="172" ht="15" customHeight="1" outlineLevel="1" spans="2:125">
      <c r="B172" s="10">
        <v>202312</v>
      </c>
      <c r="C172" s="11">
        <f>IF(C41="","",C41+C133)</f>
        <v>5932574.46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T172" s="10">
        <v>202312</v>
      </c>
      <c r="AU172" s="11">
        <f>IF(AU41="","",AU41+AU133)</f>
        <v>5057054.04</v>
      </c>
      <c r="AV172" s="11" t="s">
        <v>25</v>
      </c>
      <c r="AW172" s="11" t="s">
        <v>25</v>
      </c>
      <c r="AX172" s="11" t="s">
        <v>25</v>
      </c>
      <c r="AY172" s="11" t="s">
        <v>25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L172" s="10">
        <v>202312</v>
      </c>
      <c r="CM172" s="11" t="str">
        <f>IF(CM41="","",CM41+CM133)</f>
        <v/>
      </c>
      <c r="CN172" s="11" t="s">
        <v>25</v>
      </c>
      <c r="CO172" s="11" t="s">
        <v>25</v>
      </c>
      <c r="CP172" s="11" t="s">
        <v>25</v>
      </c>
      <c r="CQ172" s="11" t="s">
        <v>25</v>
      </c>
      <c r="CR172" s="11" t="s">
        <v>25</v>
      </c>
      <c r="CS172" s="11" t="s">
        <v>25</v>
      </c>
      <c r="CT172" s="11" t="s">
        <v>25</v>
      </c>
      <c r="CU172" s="11" t="s">
        <v>25</v>
      </c>
      <c r="CV172" s="11" t="s">
        <v>25</v>
      </c>
      <c r="CW172" s="11" t="s">
        <v>25</v>
      </c>
      <c r="CX172" s="11" t="s">
        <v>25</v>
      </c>
      <c r="CY172" s="11" t="s">
        <v>25</v>
      </c>
      <c r="CZ172" s="11" t="s">
        <v>25</v>
      </c>
      <c r="DA172" s="11" t="s">
        <v>25</v>
      </c>
      <c r="DB172" s="11" t="s">
        <v>25</v>
      </c>
      <c r="DC172" s="11" t="s">
        <v>25</v>
      </c>
      <c r="DD172" s="11" t="s">
        <v>25</v>
      </c>
      <c r="DE172" s="11" t="s">
        <v>25</v>
      </c>
      <c r="DF172" s="11" t="s">
        <v>25</v>
      </c>
      <c r="DG172" s="11" t="s">
        <v>25</v>
      </c>
      <c r="DH172" s="11" t="s">
        <v>25</v>
      </c>
      <c r="DI172" s="11" t="s">
        <v>25</v>
      </c>
      <c r="DJ172" s="11" t="s">
        <v>25</v>
      </c>
      <c r="DK172" s="11" t="s">
        <v>25</v>
      </c>
      <c r="DL172" s="11" t="s">
        <v>25</v>
      </c>
      <c r="DM172" s="11" t="s">
        <v>25</v>
      </c>
      <c r="DN172" s="11" t="s">
        <v>25</v>
      </c>
      <c r="DO172" s="11" t="s">
        <v>25</v>
      </c>
      <c r="DP172" s="11" t="s">
        <v>25</v>
      </c>
      <c r="DQ172" s="11" t="s">
        <v>25</v>
      </c>
      <c r="DR172" s="11" t="s">
        <v>25</v>
      </c>
      <c r="DS172" s="11" t="s">
        <v>25</v>
      </c>
      <c r="DT172" s="11" t="s">
        <v>25</v>
      </c>
      <c r="DU172" s="11" t="s">
        <v>25</v>
      </c>
    </row>
    <row r="173" ht="15" customHeight="1"/>
    <row r="174" ht="15" customHeight="1" spans="2:12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T174" s="6" t="s">
        <v>40</v>
      </c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L174" s="6" t="s">
        <v>40</v>
      </c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</row>
    <row r="175" ht="15" customHeight="1" outlineLevel="1" spans="2:12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T175" s="8" t="s">
        <v>23</v>
      </c>
      <c r="AU175" s="9" t="s">
        <v>24</v>
      </c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L175" s="8" t="s">
        <v>23</v>
      </c>
      <c r="CM175" s="9" t="s">
        <v>24</v>
      </c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</row>
    <row r="176" ht="15" customHeight="1" outlineLevel="1" spans="2:12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T176" s="9"/>
      <c r="AU176" s="9">
        <v>1</v>
      </c>
      <c r="AV176" s="9">
        <v>2</v>
      </c>
      <c r="AW176" s="9">
        <v>3</v>
      </c>
      <c r="AX176" s="9">
        <v>4</v>
      </c>
      <c r="AY176" s="9">
        <v>5</v>
      </c>
      <c r="AZ176" s="9">
        <v>6</v>
      </c>
      <c r="BA176" s="9">
        <v>7</v>
      </c>
      <c r="BB176" s="9">
        <v>8</v>
      </c>
      <c r="BC176" s="9">
        <v>9</v>
      </c>
      <c r="BD176" s="9">
        <v>10</v>
      </c>
      <c r="BE176" s="9">
        <v>11</v>
      </c>
      <c r="BF176" s="9">
        <v>12</v>
      </c>
      <c r="BG176" s="9">
        <v>13</v>
      </c>
      <c r="BH176" s="9">
        <v>14</v>
      </c>
      <c r="BI176" s="9">
        <v>15</v>
      </c>
      <c r="BJ176" s="9">
        <v>16</v>
      </c>
      <c r="BK176" s="9">
        <v>17</v>
      </c>
      <c r="BL176" s="9">
        <v>18</v>
      </c>
      <c r="BM176" s="9">
        <v>19</v>
      </c>
      <c r="BN176" s="9">
        <v>20</v>
      </c>
      <c r="BO176" s="9">
        <v>21</v>
      </c>
      <c r="BP176" s="9">
        <v>22</v>
      </c>
      <c r="BQ176" s="9">
        <v>23</v>
      </c>
      <c r="BR176" s="9">
        <v>24</v>
      </c>
      <c r="BS176" s="9">
        <v>25</v>
      </c>
      <c r="BT176" s="9">
        <v>26</v>
      </c>
      <c r="BU176" s="9">
        <v>27</v>
      </c>
      <c r="BV176" s="9">
        <v>28</v>
      </c>
      <c r="BW176" s="9">
        <v>29</v>
      </c>
      <c r="BX176" s="9">
        <v>30</v>
      </c>
      <c r="BY176" s="9">
        <v>31</v>
      </c>
      <c r="BZ176" s="9">
        <v>32</v>
      </c>
      <c r="CA176" s="9">
        <v>33</v>
      </c>
      <c r="CB176" s="9">
        <v>34</v>
      </c>
      <c r="CC176" s="9">
        <v>35</v>
      </c>
      <c r="CL176" s="9"/>
      <c r="CM176" s="9">
        <v>1</v>
      </c>
      <c r="CN176" s="9">
        <v>2</v>
      </c>
      <c r="CO176" s="9">
        <v>3</v>
      </c>
      <c r="CP176" s="9">
        <v>4</v>
      </c>
      <c r="CQ176" s="9">
        <v>5</v>
      </c>
      <c r="CR176" s="9">
        <v>6</v>
      </c>
      <c r="CS176" s="9">
        <v>7</v>
      </c>
      <c r="CT176" s="9">
        <v>8</v>
      </c>
      <c r="CU176" s="9">
        <v>9</v>
      </c>
      <c r="CV176" s="9">
        <v>10</v>
      </c>
      <c r="CW176" s="9">
        <v>11</v>
      </c>
      <c r="CX176" s="9">
        <v>12</v>
      </c>
      <c r="CY176" s="9">
        <v>13</v>
      </c>
      <c r="CZ176" s="9">
        <v>14</v>
      </c>
      <c r="DA176" s="9">
        <v>15</v>
      </c>
      <c r="DB176" s="9">
        <v>16</v>
      </c>
      <c r="DC176" s="9">
        <v>17</v>
      </c>
      <c r="DD176" s="9">
        <v>18</v>
      </c>
      <c r="DE176" s="9">
        <v>19</v>
      </c>
      <c r="DF176" s="9">
        <v>20</v>
      </c>
      <c r="DG176" s="9">
        <v>21</v>
      </c>
      <c r="DH176" s="9">
        <v>22</v>
      </c>
      <c r="DI176" s="9">
        <v>23</v>
      </c>
      <c r="DJ176" s="9">
        <v>24</v>
      </c>
      <c r="DK176" s="9">
        <v>25</v>
      </c>
      <c r="DL176" s="9">
        <v>26</v>
      </c>
      <c r="DM176" s="9">
        <v>27</v>
      </c>
      <c r="DN176" s="9">
        <v>28</v>
      </c>
      <c r="DO176" s="9">
        <v>29</v>
      </c>
      <c r="DP176" s="9">
        <v>30</v>
      </c>
      <c r="DQ176" s="9">
        <v>31</v>
      </c>
      <c r="DR176" s="9">
        <v>32</v>
      </c>
      <c r="DS176" s="9">
        <v>33</v>
      </c>
      <c r="DT176" s="9">
        <v>34</v>
      </c>
      <c r="DU176" s="9">
        <v>35</v>
      </c>
    </row>
    <row r="177" ht="15" customHeight="1" outlineLevel="1" spans="2:125">
      <c r="B177" s="10">
        <v>201506</v>
      </c>
      <c r="C177" s="13">
        <f t="shared" ref="C177:AJ185" si="169">IFERROR(IF(D138="","",D138/C138),0)</f>
        <v>3.40517033577086</v>
      </c>
      <c r="D177" s="13">
        <f t="shared" si="169"/>
        <v>1.040231416586</v>
      </c>
      <c r="E177" s="13">
        <f t="shared" si="169"/>
        <v>0.980690122332782</v>
      </c>
      <c r="F177" s="13">
        <f t="shared" si="169"/>
        <v>0.988946946964686</v>
      </c>
      <c r="G177" s="13">
        <f t="shared" si="169"/>
        <v>1</v>
      </c>
      <c r="H177" s="13">
        <f t="shared" si="169"/>
        <v>1</v>
      </c>
      <c r="I177" s="13">
        <f t="shared" si="169"/>
        <v>1</v>
      </c>
      <c r="J177" s="13">
        <f t="shared" si="169"/>
        <v>1</v>
      </c>
      <c r="K177" s="13">
        <f t="shared" si="169"/>
        <v>1</v>
      </c>
      <c r="L177" s="13">
        <f t="shared" si="169"/>
        <v>1</v>
      </c>
      <c r="M177" s="13">
        <f t="shared" si="169"/>
        <v>1</v>
      </c>
      <c r="N177" s="13">
        <f t="shared" si="169"/>
        <v>1</v>
      </c>
      <c r="O177" s="13">
        <f t="shared" si="169"/>
        <v>0.976575773758704</v>
      </c>
      <c r="P177" s="13">
        <f t="shared" si="169"/>
        <v>1</v>
      </c>
      <c r="Q177" s="13">
        <f t="shared" si="169"/>
        <v>1</v>
      </c>
      <c r="R177" s="13">
        <f t="shared" si="169"/>
        <v>1</v>
      </c>
      <c r="S177" s="13">
        <f t="shared" si="169"/>
        <v>1</v>
      </c>
      <c r="T177" s="13">
        <f t="shared" si="169"/>
        <v>1</v>
      </c>
      <c r="U177" s="13">
        <f t="shared" si="169"/>
        <v>1</v>
      </c>
      <c r="V177" s="13">
        <f t="shared" si="169"/>
        <v>1</v>
      </c>
      <c r="W177" s="13">
        <f t="shared" si="169"/>
        <v>1</v>
      </c>
      <c r="X177" s="13">
        <f t="shared" si="169"/>
        <v>1</v>
      </c>
      <c r="Y177" s="13">
        <f t="shared" si="169"/>
        <v>1</v>
      </c>
      <c r="Z177" s="13">
        <f t="shared" si="169"/>
        <v>1</v>
      </c>
      <c r="AA177" s="13">
        <f t="shared" si="169"/>
        <v>1</v>
      </c>
      <c r="AB177" s="13">
        <f t="shared" si="169"/>
        <v>1</v>
      </c>
      <c r="AC177" s="13">
        <f t="shared" si="169"/>
        <v>1</v>
      </c>
      <c r="AD177" s="13">
        <f t="shared" si="169"/>
        <v>1</v>
      </c>
      <c r="AE177" s="13">
        <f t="shared" si="169"/>
        <v>1</v>
      </c>
      <c r="AF177" s="13">
        <f t="shared" si="169"/>
        <v>1</v>
      </c>
      <c r="AG177" s="13">
        <f t="shared" si="169"/>
        <v>1</v>
      </c>
      <c r="AH177" s="13">
        <f t="shared" si="169"/>
        <v>1</v>
      </c>
      <c r="AI177" s="13">
        <f t="shared" si="169"/>
        <v>1</v>
      </c>
      <c r="AJ177" s="13">
        <f t="shared" si="169"/>
        <v>1</v>
      </c>
      <c r="AK177" s="13" t="str">
        <f>IFERROR(IF(AL138="","",AL138/AK138),0)</f>
        <v/>
      </c>
      <c r="AT177" s="10">
        <v>201506</v>
      </c>
      <c r="AU177" s="13">
        <f t="shared" ref="AU177:CB185" si="170">IFERROR(IF(AV138="","",AV138/AU138),0)</f>
        <v>3.40517033577086</v>
      </c>
      <c r="AV177" s="13">
        <f t="shared" si="170"/>
        <v>1.040231416586</v>
      </c>
      <c r="AW177" s="13">
        <f t="shared" si="170"/>
        <v>0.980690122332782</v>
      </c>
      <c r="AX177" s="13">
        <f t="shared" si="170"/>
        <v>0.988946946964686</v>
      </c>
      <c r="AY177" s="13">
        <f t="shared" si="170"/>
        <v>1</v>
      </c>
      <c r="AZ177" s="13">
        <f t="shared" si="170"/>
        <v>1</v>
      </c>
      <c r="BA177" s="13">
        <f t="shared" si="170"/>
        <v>1</v>
      </c>
      <c r="BB177" s="13">
        <f t="shared" si="170"/>
        <v>1</v>
      </c>
      <c r="BC177" s="13">
        <f t="shared" si="170"/>
        <v>1</v>
      </c>
      <c r="BD177" s="13">
        <f t="shared" si="170"/>
        <v>1</v>
      </c>
      <c r="BE177" s="13">
        <f t="shared" si="170"/>
        <v>1</v>
      </c>
      <c r="BF177" s="13">
        <f t="shared" si="170"/>
        <v>1</v>
      </c>
      <c r="BG177" s="13">
        <f t="shared" si="170"/>
        <v>0.976575773758704</v>
      </c>
      <c r="BH177" s="13">
        <f t="shared" si="170"/>
        <v>1</v>
      </c>
      <c r="BI177" s="13">
        <f t="shared" si="170"/>
        <v>1</v>
      </c>
      <c r="BJ177" s="13">
        <f t="shared" si="170"/>
        <v>1</v>
      </c>
      <c r="BK177" s="13">
        <f t="shared" si="170"/>
        <v>1</v>
      </c>
      <c r="BL177" s="13">
        <f t="shared" si="170"/>
        <v>1</v>
      </c>
      <c r="BM177" s="13">
        <f t="shared" si="170"/>
        <v>1</v>
      </c>
      <c r="BN177" s="13">
        <f t="shared" si="170"/>
        <v>1</v>
      </c>
      <c r="BO177" s="13">
        <f t="shared" si="170"/>
        <v>1</v>
      </c>
      <c r="BP177" s="13">
        <f t="shared" si="170"/>
        <v>1</v>
      </c>
      <c r="BQ177" s="13">
        <f t="shared" si="170"/>
        <v>1</v>
      </c>
      <c r="BR177" s="13">
        <f t="shared" si="170"/>
        <v>1</v>
      </c>
      <c r="BS177" s="13">
        <f t="shared" si="170"/>
        <v>1</v>
      </c>
      <c r="BT177" s="13">
        <f t="shared" si="170"/>
        <v>1</v>
      </c>
      <c r="BU177" s="13">
        <f t="shared" si="170"/>
        <v>1</v>
      </c>
      <c r="BV177" s="13">
        <f t="shared" si="170"/>
        <v>1</v>
      </c>
      <c r="BW177" s="13">
        <f t="shared" si="170"/>
        <v>1</v>
      </c>
      <c r="BX177" s="13">
        <f t="shared" si="170"/>
        <v>1</v>
      </c>
      <c r="BY177" s="13">
        <f t="shared" si="170"/>
        <v>1</v>
      </c>
      <c r="BZ177" s="13">
        <f t="shared" si="170"/>
        <v>1</v>
      </c>
      <c r="CA177" s="13">
        <f t="shared" si="170"/>
        <v>1</v>
      </c>
      <c r="CB177" s="13">
        <f t="shared" si="170"/>
        <v>1</v>
      </c>
      <c r="CC177" s="13" t="str">
        <f>IFERROR(IF(CD138="","",CD138/CC138),0)</f>
        <v/>
      </c>
      <c r="CL177" s="10">
        <v>201506</v>
      </c>
      <c r="CM177" s="13" t="str">
        <f t="shared" ref="CM177:DT185" si="171">IFERROR(IF(CN138="","",CN138/CM138),0)</f>
        <v/>
      </c>
      <c r="CN177" s="13" t="str">
        <f t="shared" si="171"/>
        <v/>
      </c>
      <c r="CO177" s="13" t="str">
        <f t="shared" si="171"/>
        <v/>
      </c>
      <c r="CP177" s="13" t="str">
        <f t="shared" si="171"/>
        <v/>
      </c>
      <c r="CQ177" s="13" t="str">
        <f t="shared" si="171"/>
        <v/>
      </c>
      <c r="CR177" s="13" t="str">
        <f t="shared" si="171"/>
        <v/>
      </c>
      <c r="CS177" s="13" t="str">
        <f t="shared" si="171"/>
        <v/>
      </c>
      <c r="CT177" s="13" t="str">
        <f t="shared" si="171"/>
        <v/>
      </c>
      <c r="CU177" s="13" t="str">
        <f t="shared" si="171"/>
        <v/>
      </c>
      <c r="CV177" s="13" t="str">
        <f t="shared" si="171"/>
        <v/>
      </c>
      <c r="CW177" s="13" t="str">
        <f t="shared" si="171"/>
        <v/>
      </c>
      <c r="CX177" s="13" t="str">
        <f t="shared" si="171"/>
        <v/>
      </c>
      <c r="CY177" s="13" t="str">
        <f t="shared" si="171"/>
        <v/>
      </c>
      <c r="CZ177" s="13" t="str">
        <f t="shared" si="171"/>
        <v/>
      </c>
      <c r="DA177" s="13" t="str">
        <f t="shared" si="171"/>
        <v/>
      </c>
      <c r="DB177" s="13" t="str">
        <f t="shared" si="171"/>
        <v/>
      </c>
      <c r="DC177" s="13" t="str">
        <f t="shared" si="171"/>
        <v/>
      </c>
      <c r="DD177" s="13" t="str">
        <f t="shared" si="171"/>
        <v/>
      </c>
      <c r="DE177" s="13" t="str">
        <f t="shared" si="171"/>
        <v/>
      </c>
      <c r="DF177" s="13" t="str">
        <f t="shared" si="171"/>
        <v/>
      </c>
      <c r="DG177" s="13" t="str">
        <f t="shared" si="171"/>
        <v/>
      </c>
      <c r="DH177" s="13" t="str">
        <f t="shared" si="171"/>
        <v/>
      </c>
      <c r="DI177" s="13" t="str">
        <f t="shared" si="171"/>
        <v/>
      </c>
      <c r="DJ177" s="13" t="str">
        <f t="shared" si="171"/>
        <v/>
      </c>
      <c r="DK177" s="13" t="str">
        <f t="shared" si="171"/>
        <v/>
      </c>
      <c r="DL177" s="13" t="str">
        <f t="shared" si="171"/>
        <v/>
      </c>
      <c r="DM177" s="13" t="str">
        <f t="shared" si="171"/>
        <v/>
      </c>
      <c r="DN177" s="13" t="str">
        <f t="shared" si="171"/>
        <v/>
      </c>
      <c r="DO177" s="13" t="str">
        <f t="shared" si="171"/>
        <v/>
      </c>
      <c r="DP177" s="13" t="str">
        <f t="shared" si="171"/>
        <v/>
      </c>
      <c r="DQ177" s="13" t="str">
        <f t="shared" si="171"/>
        <v/>
      </c>
      <c r="DR177" s="13" t="str">
        <f t="shared" si="171"/>
        <v/>
      </c>
      <c r="DS177" s="13" t="str">
        <f t="shared" si="171"/>
        <v/>
      </c>
      <c r="DT177" s="13" t="str">
        <f t="shared" si="171"/>
        <v/>
      </c>
      <c r="DU177" s="13" t="str">
        <f>IFERROR(IF(DV138="","",DV138/DU138),0)</f>
        <v/>
      </c>
    </row>
    <row r="178" ht="15" customHeight="1" outlineLevel="1" spans="2:125">
      <c r="B178" s="10">
        <v>201509</v>
      </c>
      <c r="C178" s="13">
        <f t="shared" si="169"/>
        <v>1.96076382712982</v>
      </c>
      <c r="D178" s="13">
        <f t="shared" si="169"/>
        <v>1.05303100208404</v>
      </c>
      <c r="E178" s="13">
        <f t="shared" si="169"/>
        <v>1.50510801442813</v>
      </c>
      <c r="F178" s="13">
        <f t="shared" si="169"/>
        <v>1.15769679937595</v>
      </c>
      <c r="G178" s="13">
        <f t="shared" si="169"/>
        <v>1.01146476920792</v>
      </c>
      <c r="H178" s="13">
        <f t="shared" si="169"/>
        <v>1.07050112352042</v>
      </c>
      <c r="I178" s="13">
        <f t="shared" si="169"/>
        <v>1.00602020116855</v>
      </c>
      <c r="J178" s="13">
        <f t="shared" si="169"/>
        <v>0.98844753816634</v>
      </c>
      <c r="K178" s="13">
        <f t="shared" si="169"/>
        <v>1</v>
      </c>
      <c r="L178" s="13">
        <f t="shared" si="169"/>
        <v>1</v>
      </c>
      <c r="M178" s="13">
        <f t="shared" si="169"/>
        <v>0.996104172996006</v>
      </c>
      <c r="N178" s="13">
        <f t="shared" si="169"/>
        <v>0.995518100757366</v>
      </c>
      <c r="O178" s="13">
        <f t="shared" si="169"/>
        <v>1</v>
      </c>
      <c r="P178" s="13">
        <f t="shared" si="169"/>
        <v>1</v>
      </c>
      <c r="Q178" s="13">
        <f t="shared" si="169"/>
        <v>1</v>
      </c>
      <c r="R178" s="13">
        <f t="shared" si="169"/>
        <v>1</v>
      </c>
      <c r="S178" s="13">
        <f t="shared" si="169"/>
        <v>1</v>
      </c>
      <c r="T178" s="13">
        <f t="shared" si="169"/>
        <v>1</v>
      </c>
      <c r="U178" s="13">
        <f t="shared" si="169"/>
        <v>1</v>
      </c>
      <c r="V178" s="13">
        <f t="shared" si="169"/>
        <v>1</v>
      </c>
      <c r="W178" s="13">
        <f t="shared" si="169"/>
        <v>1</v>
      </c>
      <c r="X178" s="13">
        <f t="shared" si="169"/>
        <v>1</v>
      </c>
      <c r="Y178" s="13">
        <f t="shared" si="169"/>
        <v>1</v>
      </c>
      <c r="Z178" s="13">
        <f t="shared" si="169"/>
        <v>1</v>
      </c>
      <c r="AA178" s="13">
        <f t="shared" si="169"/>
        <v>1</v>
      </c>
      <c r="AB178" s="13">
        <f t="shared" si="169"/>
        <v>1</v>
      </c>
      <c r="AC178" s="13">
        <f t="shared" si="169"/>
        <v>1</v>
      </c>
      <c r="AD178" s="13">
        <f t="shared" si="169"/>
        <v>1</v>
      </c>
      <c r="AE178" s="13">
        <f t="shared" si="169"/>
        <v>1</v>
      </c>
      <c r="AF178" s="13">
        <f t="shared" si="169"/>
        <v>1</v>
      </c>
      <c r="AG178" s="13">
        <f t="shared" si="169"/>
        <v>1</v>
      </c>
      <c r="AH178" s="13">
        <f t="shared" si="169"/>
        <v>1</v>
      </c>
      <c r="AI178" s="13">
        <f t="shared" si="169"/>
        <v>1</v>
      </c>
      <c r="AJ178" s="13" t="str">
        <f t="shared" si="169"/>
        <v/>
      </c>
      <c r="AK178" s="13" t="s">
        <v>25</v>
      </c>
      <c r="AT178" s="10">
        <v>201509</v>
      </c>
      <c r="AU178" s="13">
        <f t="shared" si="170"/>
        <v>1.96076382712982</v>
      </c>
      <c r="AV178" s="13">
        <f t="shared" si="170"/>
        <v>1.05303100208404</v>
      </c>
      <c r="AW178" s="13">
        <f t="shared" si="170"/>
        <v>1.50510801442813</v>
      </c>
      <c r="AX178" s="13">
        <f t="shared" si="170"/>
        <v>1.15769679937595</v>
      </c>
      <c r="AY178" s="13">
        <f t="shared" si="170"/>
        <v>1.01146476920792</v>
      </c>
      <c r="AZ178" s="13">
        <f t="shared" si="170"/>
        <v>1.07050112352042</v>
      </c>
      <c r="BA178" s="13">
        <f t="shared" si="170"/>
        <v>1.00602020116855</v>
      </c>
      <c r="BB178" s="13">
        <f t="shared" si="170"/>
        <v>0.98844753816634</v>
      </c>
      <c r="BC178" s="13">
        <f t="shared" si="170"/>
        <v>1</v>
      </c>
      <c r="BD178" s="13">
        <f t="shared" si="170"/>
        <v>1</v>
      </c>
      <c r="BE178" s="13">
        <f t="shared" si="170"/>
        <v>0.996104172996006</v>
      </c>
      <c r="BF178" s="13">
        <f t="shared" si="170"/>
        <v>0.995518100757366</v>
      </c>
      <c r="BG178" s="13">
        <f t="shared" si="170"/>
        <v>1</v>
      </c>
      <c r="BH178" s="13">
        <f t="shared" si="170"/>
        <v>1</v>
      </c>
      <c r="BI178" s="13">
        <f t="shared" si="170"/>
        <v>1</v>
      </c>
      <c r="BJ178" s="13">
        <f t="shared" si="170"/>
        <v>1</v>
      </c>
      <c r="BK178" s="13">
        <f t="shared" si="170"/>
        <v>1</v>
      </c>
      <c r="BL178" s="13">
        <f t="shared" si="170"/>
        <v>1</v>
      </c>
      <c r="BM178" s="13">
        <f t="shared" si="170"/>
        <v>1</v>
      </c>
      <c r="BN178" s="13">
        <f t="shared" si="170"/>
        <v>1</v>
      </c>
      <c r="BO178" s="13">
        <f t="shared" si="170"/>
        <v>1</v>
      </c>
      <c r="BP178" s="13">
        <f t="shared" si="170"/>
        <v>1</v>
      </c>
      <c r="BQ178" s="13">
        <f t="shared" si="170"/>
        <v>1</v>
      </c>
      <c r="BR178" s="13">
        <f t="shared" si="170"/>
        <v>1</v>
      </c>
      <c r="BS178" s="13">
        <f t="shared" si="170"/>
        <v>1</v>
      </c>
      <c r="BT178" s="13">
        <f t="shared" si="170"/>
        <v>1</v>
      </c>
      <c r="BU178" s="13">
        <f t="shared" si="170"/>
        <v>1</v>
      </c>
      <c r="BV178" s="13">
        <f t="shared" si="170"/>
        <v>1</v>
      </c>
      <c r="BW178" s="13">
        <f t="shared" si="170"/>
        <v>1</v>
      </c>
      <c r="BX178" s="13">
        <f t="shared" si="170"/>
        <v>1</v>
      </c>
      <c r="BY178" s="13">
        <f t="shared" si="170"/>
        <v>1</v>
      </c>
      <c r="BZ178" s="13">
        <f t="shared" si="170"/>
        <v>1</v>
      </c>
      <c r="CA178" s="13">
        <f t="shared" si="170"/>
        <v>1</v>
      </c>
      <c r="CB178" s="13" t="str">
        <f t="shared" si="170"/>
        <v/>
      </c>
      <c r="CC178" s="13" t="s">
        <v>25</v>
      </c>
      <c r="CL178" s="10">
        <v>201509</v>
      </c>
      <c r="CM178" s="13" t="str">
        <f t="shared" si="171"/>
        <v/>
      </c>
      <c r="CN178" s="13" t="str">
        <f t="shared" si="171"/>
        <v/>
      </c>
      <c r="CO178" s="13" t="str">
        <f t="shared" si="171"/>
        <v/>
      </c>
      <c r="CP178" s="13" t="str">
        <f t="shared" si="171"/>
        <v/>
      </c>
      <c r="CQ178" s="13" t="str">
        <f t="shared" si="171"/>
        <v/>
      </c>
      <c r="CR178" s="13" t="str">
        <f t="shared" si="171"/>
        <v/>
      </c>
      <c r="CS178" s="13" t="str">
        <f t="shared" si="171"/>
        <v/>
      </c>
      <c r="CT178" s="13" t="str">
        <f t="shared" si="171"/>
        <v/>
      </c>
      <c r="CU178" s="13" t="str">
        <f t="shared" si="171"/>
        <v/>
      </c>
      <c r="CV178" s="13" t="str">
        <f t="shared" si="171"/>
        <v/>
      </c>
      <c r="CW178" s="13" t="str">
        <f t="shared" si="171"/>
        <v/>
      </c>
      <c r="CX178" s="13" t="str">
        <f t="shared" si="171"/>
        <v/>
      </c>
      <c r="CY178" s="13" t="str">
        <f t="shared" si="171"/>
        <v/>
      </c>
      <c r="CZ178" s="13" t="str">
        <f t="shared" si="171"/>
        <v/>
      </c>
      <c r="DA178" s="13" t="str">
        <f t="shared" si="171"/>
        <v/>
      </c>
      <c r="DB178" s="13" t="str">
        <f t="shared" si="171"/>
        <v/>
      </c>
      <c r="DC178" s="13" t="str">
        <f t="shared" si="171"/>
        <v/>
      </c>
      <c r="DD178" s="13" t="str">
        <f t="shared" si="171"/>
        <v/>
      </c>
      <c r="DE178" s="13" t="str">
        <f t="shared" si="171"/>
        <v/>
      </c>
      <c r="DF178" s="13" t="str">
        <f t="shared" si="171"/>
        <v/>
      </c>
      <c r="DG178" s="13" t="str">
        <f t="shared" si="171"/>
        <v/>
      </c>
      <c r="DH178" s="13" t="str">
        <f t="shared" si="171"/>
        <v/>
      </c>
      <c r="DI178" s="13" t="str">
        <f t="shared" si="171"/>
        <v/>
      </c>
      <c r="DJ178" s="13" t="str">
        <f t="shared" si="171"/>
        <v/>
      </c>
      <c r="DK178" s="13" t="str">
        <f t="shared" si="171"/>
        <v/>
      </c>
      <c r="DL178" s="13" t="str">
        <f t="shared" si="171"/>
        <v/>
      </c>
      <c r="DM178" s="13" t="str">
        <f t="shared" si="171"/>
        <v/>
      </c>
      <c r="DN178" s="13" t="str">
        <f t="shared" si="171"/>
        <v/>
      </c>
      <c r="DO178" s="13" t="str">
        <f t="shared" si="171"/>
        <v/>
      </c>
      <c r="DP178" s="13" t="str">
        <f t="shared" si="171"/>
        <v/>
      </c>
      <c r="DQ178" s="13" t="str">
        <f t="shared" si="171"/>
        <v/>
      </c>
      <c r="DR178" s="13" t="str">
        <f t="shared" si="171"/>
        <v/>
      </c>
      <c r="DS178" s="13" t="str">
        <f t="shared" si="171"/>
        <v/>
      </c>
      <c r="DT178" s="13" t="str">
        <f t="shared" si="171"/>
        <v/>
      </c>
      <c r="DU178" s="13" t="s">
        <v>25</v>
      </c>
    </row>
    <row r="179" ht="15" customHeight="1" outlineLevel="1" spans="2:125">
      <c r="B179" s="10">
        <v>201512</v>
      </c>
      <c r="C179" s="13">
        <f t="shared" si="169"/>
        <v>1.3103461449157</v>
      </c>
      <c r="D179" s="13">
        <f t="shared" si="169"/>
        <v>1.36729368331886</v>
      </c>
      <c r="E179" s="13">
        <f t="shared" si="169"/>
        <v>1.22928633173759</v>
      </c>
      <c r="F179" s="13">
        <f t="shared" si="169"/>
        <v>1.06505202090571</v>
      </c>
      <c r="G179" s="13">
        <f t="shared" si="169"/>
        <v>1.0168431829621</v>
      </c>
      <c r="H179" s="13">
        <f t="shared" si="169"/>
        <v>1.00165641892913</v>
      </c>
      <c r="I179" s="13">
        <f t="shared" si="169"/>
        <v>0.996692640514606</v>
      </c>
      <c r="J179" s="13">
        <f t="shared" si="169"/>
        <v>1.01504311599282</v>
      </c>
      <c r="K179" s="13">
        <f t="shared" si="169"/>
        <v>1.00043588748207</v>
      </c>
      <c r="L179" s="13">
        <f t="shared" si="169"/>
        <v>1.00304988296869</v>
      </c>
      <c r="M179" s="13">
        <f t="shared" si="169"/>
        <v>0.999239847633583</v>
      </c>
      <c r="N179" s="13">
        <f t="shared" si="169"/>
        <v>1</v>
      </c>
      <c r="O179" s="13">
        <f t="shared" si="169"/>
        <v>1</v>
      </c>
      <c r="P179" s="13">
        <f t="shared" si="169"/>
        <v>1</v>
      </c>
      <c r="Q179" s="13">
        <f t="shared" si="169"/>
        <v>1</v>
      </c>
      <c r="R179" s="13">
        <f t="shared" si="169"/>
        <v>1</v>
      </c>
      <c r="S179" s="13">
        <f t="shared" si="169"/>
        <v>1</v>
      </c>
      <c r="T179" s="13">
        <f t="shared" si="169"/>
        <v>1</v>
      </c>
      <c r="U179" s="13">
        <f t="shared" si="169"/>
        <v>1</v>
      </c>
      <c r="V179" s="13">
        <f t="shared" si="169"/>
        <v>1</v>
      </c>
      <c r="W179" s="13">
        <f t="shared" si="169"/>
        <v>1</v>
      </c>
      <c r="X179" s="13">
        <f t="shared" si="169"/>
        <v>1</v>
      </c>
      <c r="Y179" s="13">
        <f t="shared" si="169"/>
        <v>1</v>
      </c>
      <c r="Z179" s="13">
        <f t="shared" si="169"/>
        <v>1</v>
      </c>
      <c r="AA179" s="13">
        <f t="shared" si="169"/>
        <v>1</v>
      </c>
      <c r="AB179" s="13">
        <f t="shared" si="169"/>
        <v>1</v>
      </c>
      <c r="AC179" s="13">
        <f t="shared" si="169"/>
        <v>1</v>
      </c>
      <c r="AD179" s="13">
        <f t="shared" si="169"/>
        <v>1</v>
      </c>
      <c r="AE179" s="13">
        <f t="shared" si="169"/>
        <v>1</v>
      </c>
      <c r="AF179" s="13">
        <f t="shared" si="169"/>
        <v>1</v>
      </c>
      <c r="AG179" s="13">
        <f t="shared" si="169"/>
        <v>1</v>
      </c>
      <c r="AH179" s="13">
        <f t="shared" si="169"/>
        <v>1</v>
      </c>
      <c r="AI179" s="13" t="str">
        <f t="shared" si="169"/>
        <v/>
      </c>
      <c r="AJ179" s="13" t="s">
        <v>25</v>
      </c>
      <c r="AK179" s="13" t="s">
        <v>25</v>
      </c>
      <c r="AT179" s="10">
        <v>201512</v>
      </c>
      <c r="AU179" s="13">
        <f t="shared" si="170"/>
        <v>1.3103461449157</v>
      </c>
      <c r="AV179" s="13">
        <f t="shared" si="170"/>
        <v>1.36729368331886</v>
      </c>
      <c r="AW179" s="13">
        <f t="shared" si="170"/>
        <v>1.22928633173759</v>
      </c>
      <c r="AX179" s="13">
        <f t="shared" si="170"/>
        <v>1.06505202090571</v>
      </c>
      <c r="AY179" s="13">
        <f t="shared" si="170"/>
        <v>1.0168431829621</v>
      </c>
      <c r="AZ179" s="13">
        <f t="shared" si="170"/>
        <v>1.00165641892913</v>
      </c>
      <c r="BA179" s="13">
        <f t="shared" si="170"/>
        <v>0.996692640514606</v>
      </c>
      <c r="BB179" s="13">
        <f t="shared" si="170"/>
        <v>1.01504311599282</v>
      </c>
      <c r="BC179" s="13">
        <f t="shared" si="170"/>
        <v>1.00043588748207</v>
      </c>
      <c r="BD179" s="13">
        <f t="shared" si="170"/>
        <v>1.00304988296869</v>
      </c>
      <c r="BE179" s="13">
        <f t="shared" si="170"/>
        <v>0.999239847633583</v>
      </c>
      <c r="BF179" s="13">
        <f t="shared" si="170"/>
        <v>1</v>
      </c>
      <c r="BG179" s="13">
        <f t="shared" si="170"/>
        <v>1</v>
      </c>
      <c r="BH179" s="13">
        <f t="shared" si="170"/>
        <v>1</v>
      </c>
      <c r="BI179" s="13">
        <f t="shared" si="170"/>
        <v>1</v>
      </c>
      <c r="BJ179" s="13">
        <f t="shared" si="170"/>
        <v>1</v>
      </c>
      <c r="BK179" s="13">
        <f t="shared" si="170"/>
        <v>1</v>
      </c>
      <c r="BL179" s="13">
        <f t="shared" si="170"/>
        <v>1</v>
      </c>
      <c r="BM179" s="13">
        <f t="shared" si="170"/>
        <v>1</v>
      </c>
      <c r="BN179" s="13">
        <f t="shared" si="170"/>
        <v>1</v>
      </c>
      <c r="BO179" s="13">
        <f t="shared" si="170"/>
        <v>1</v>
      </c>
      <c r="BP179" s="13">
        <f t="shared" si="170"/>
        <v>1</v>
      </c>
      <c r="BQ179" s="13">
        <f t="shared" si="170"/>
        <v>1</v>
      </c>
      <c r="BR179" s="13">
        <f t="shared" si="170"/>
        <v>1</v>
      </c>
      <c r="BS179" s="13">
        <f t="shared" si="170"/>
        <v>1</v>
      </c>
      <c r="BT179" s="13">
        <f t="shared" si="170"/>
        <v>1</v>
      </c>
      <c r="BU179" s="13">
        <f t="shared" si="170"/>
        <v>1</v>
      </c>
      <c r="BV179" s="13">
        <f t="shared" si="170"/>
        <v>1</v>
      </c>
      <c r="BW179" s="13">
        <f t="shared" si="170"/>
        <v>1</v>
      </c>
      <c r="BX179" s="13">
        <f t="shared" si="170"/>
        <v>1</v>
      </c>
      <c r="BY179" s="13">
        <f t="shared" si="170"/>
        <v>1</v>
      </c>
      <c r="BZ179" s="13">
        <f t="shared" si="170"/>
        <v>1</v>
      </c>
      <c r="CA179" s="13" t="str">
        <f t="shared" si="170"/>
        <v/>
      </c>
      <c r="CB179" s="13" t="s">
        <v>25</v>
      </c>
      <c r="CC179" s="13" t="s">
        <v>25</v>
      </c>
      <c r="CL179" s="10">
        <v>201512</v>
      </c>
      <c r="CM179" s="13" t="str">
        <f t="shared" si="171"/>
        <v/>
      </c>
      <c r="CN179" s="13" t="str">
        <f t="shared" si="171"/>
        <v/>
      </c>
      <c r="CO179" s="13" t="str">
        <f t="shared" si="171"/>
        <v/>
      </c>
      <c r="CP179" s="13" t="str">
        <f t="shared" si="171"/>
        <v/>
      </c>
      <c r="CQ179" s="13" t="str">
        <f t="shared" si="171"/>
        <v/>
      </c>
      <c r="CR179" s="13" t="str">
        <f t="shared" si="171"/>
        <v/>
      </c>
      <c r="CS179" s="13" t="str">
        <f t="shared" si="171"/>
        <v/>
      </c>
      <c r="CT179" s="13" t="str">
        <f t="shared" si="171"/>
        <v/>
      </c>
      <c r="CU179" s="13" t="str">
        <f t="shared" si="171"/>
        <v/>
      </c>
      <c r="CV179" s="13" t="str">
        <f t="shared" si="171"/>
        <v/>
      </c>
      <c r="CW179" s="13" t="str">
        <f t="shared" si="171"/>
        <v/>
      </c>
      <c r="CX179" s="13" t="str">
        <f t="shared" si="171"/>
        <v/>
      </c>
      <c r="CY179" s="13" t="str">
        <f t="shared" si="171"/>
        <v/>
      </c>
      <c r="CZ179" s="13" t="str">
        <f t="shared" si="171"/>
        <v/>
      </c>
      <c r="DA179" s="13" t="str">
        <f t="shared" si="171"/>
        <v/>
      </c>
      <c r="DB179" s="13" t="str">
        <f t="shared" si="171"/>
        <v/>
      </c>
      <c r="DC179" s="13" t="str">
        <f t="shared" si="171"/>
        <v/>
      </c>
      <c r="DD179" s="13" t="str">
        <f t="shared" si="171"/>
        <v/>
      </c>
      <c r="DE179" s="13" t="str">
        <f t="shared" si="171"/>
        <v/>
      </c>
      <c r="DF179" s="13" t="str">
        <f t="shared" si="171"/>
        <v/>
      </c>
      <c r="DG179" s="13" t="str">
        <f t="shared" si="171"/>
        <v/>
      </c>
      <c r="DH179" s="13" t="str">
        <f t="shared" si="171"/>
        <v/>
      </c>
      <c r="DI179" s="13" t="str">
        <f t="shared" si="171"/>
        <v/>
      </c>
      <c r="DJ179" s="13" t="str">
        <f t="shared" si="171"/>
        <v/>
      </c>
      <c r="DK179" s="13" t="str">
        <f t="shared" si="171"/>
        <v/>
      </c>
      <c r="DL179" s="13" t="str">
        <f t="shared" si="171"/>
        <v/>
      </c>
      <c r="DM179" s="13" t="str">
        <f t="shared" si="171"/>
        <v/>
      </c>
      <c r="DN179" s="13" t="str">
        <f t="shared" si="171"/>
        <v/>
      </c>
      <c r="DO179" s="13" t="str">
        <f t="shared" si="171"/>
        <v/>
      </c>
      <c r="DP179" s="13" t="str">
        <f t="shared" si="171"/>
        <v/>
      </c>
      <c r="DQ179" s="13" t="str">
        <f t="shared" si="171"/>
        <v/>
      </c>
      <c r="DR179" s="13" t="str">
        <f t="shared" si="171"/>
        <v/>
      </c>
      <c r="DS179" s="13" t="str">
        <f t="shared" si="171"/>
        <v/>
      </c>
      <c r="DT179" s="13" t="s">
        <v>25</v>
      </c>
      <c r="DU179" s="13" t="s">
        <v>25</v>
      </c>
    </row>
    <row r="180" ht="15" customHeight="1" outlineLevel="1" spans="2:125">
      <c r="B180" s="10">
        <v>201603</v>
      </c>
      <c r="C180" s="13">
        <f t="shared" si="169"/>
        <v>2.60534350835602</v>
      </c>
      <c r="D180" s="13">
        <f t="shared" si="169"/>
        <v>1.31125933066141</v>
      </c>
      <c r="E180" s="13">
        <f t="shared" si="169"/>
        <v>1.07713728844957</v>
      </c>
      <c r="F180" s="13">
        <f t="shared" si="169"/>
        <v>1.02267466490008</v>
      </c>
      <c r="G180" s="13">
        <f t="shared" si="169"/>
        <v>1.00338648825561</v>
      </c>
      <c r="H180" s="13">
        <f t="shared" si="169"/>
        <v>0.992200087751789</v>
      </c>
      <c r="I180" s="13">
        <f t="shared" si="169"/>
        <v>1.01312908447202</v>
      </c>
      <c r="J180" s="13">
        <f t="shared" si="169"/>
        <v>0.992193406395534</v>
      </c>
      <c r="K180" s="13">
        <f t="shared" si="169"/>
        <v>0.974816452483482</v>
      </c>
      <c r="L180" s="13">
        <f t="shared" si="169"/>
        <v>0.988861634348438</v>
      </c>
      <c r="M180" s="13">
        <f t="shared" si="169"/>
        <v>1</v>
      </c>
      <c r="N180" s="13">
        <f t="shared" si="169"/>
        <v>1</v>
      </c>
      <c r="O180" s="13">
        <f t="shared" si="169"/>
        <v>1</v>
      </c>
      <c r="P180" s="13">
        <f t="shared" si="169"/>
        <v>0.991837807052781</v>
      </c>
      <c r="Q180" s="13">
        <f t="shared" si="169"/>
        <v>1</v>
      </c>
      <c r="R180" s="13">
        <f t="shared" si="169"/>
        <v>1</v>
      </c>
      <c r="S180" s="13">
        <f t="shared" si="169"/>
        <v>1</v>
      </c>
      <c r="T180" s="13">
        <f t="shared" si="169"/>
        <v>1</v>
      </c>
      <c r="U180" s="13">
        <f t="shared" si="169"/>
        <v>1</v>
      </c>
      <c r="V180" s="13">
        <f t="shared" si="169"/>
        <v>1</v>
      </c>
      <c r="W180" s="13">
        <f t="shared" si="169"/>
        <v>1</v>
      </c>
      <c r="X180" s="13">
        <f t="shared" si="169"/>
        <v>1</v>
      </c>
      <c r="Y180" s="13">
        <f t="shared" si="169"/>
        <v>1</v>
      </c>
      <c r="Z180" s="13">
        <f t="shared" si="169"/>
        <v>1</v>
      </c>
      <c r="AA180" s="13">
        <f t="shared" si="169"/>
        <v>1</v>
      </c>
      <c r="AB180" s="13">
        <f t="shared" si="169"/>
        <v>1</v>
      </c>
      <c r="AC180" s="13">
        <f t="shared" si="169"/>
        <v>1</v>
      </c>
      <c r="AD180" s="13">
        <f t="shared" si="169"/>
        <v>1</v>
      </c>
      <c r="AE180" s="13">
        <f t="shared" si="169"/>
        <v>1</v>
      </c>
      <c r="AF180" s="13">
        <f t="shared" si="169"/>
        <v>1</v>
      </c>
      <c r="AG180" s="13">
        <f t="shared" si="169"/>
        <v>1</v>
      </c>
      <c r="AH180" s="13" t="str">
        <f t="shared" si="169"/>
        <v/>
      </c>
      <c r="AI180" s="13" t="s">
        <v>25</v>
      </c>
      <c r="AJ180" s="13" t="s">
        <v>25</v>
      </c>
      <c r="AK180" s="13" t="s">
        <v>25</v>
      </c>
      <c r="AT180" s="10">
        <v>201603</v>
      </c>
      <c r="AU180" s="13">
        <f t="shared" si="170"/>
        <v>2.60534350835602</v>
      </c>
      <c r="AV180" s="13">
        <f t="shared" si="170"/>
        <v>1.31125933066141</v>
      </c>
      <c r="AW180" s="13">
        <f t="shared" si="170"/>
        <v>1.07713728844957</v>
      </c>
      <c r="AX180" s="13">
        <f t="shared" si="170"/>
        <v>1.02267466490008</v>
      </c>
      <c r="AY180" s="13">
        <f t="shared" si="170"/>
        <v>1.00338648825561</v>
      </c>
      <c r="AZ180" s="13">
        <f t="shared" si="170"/>
        <v>0.992200087751789</v>
      </c>
      <c r="BA180" s="13">
        <f t="shared" si="170"/>
        <v>1.01312908447202</v>
      </c>
      <c r="BB180" s="13">
        <f t="shared" si="170"/>
        <v>0.992193406395534</v>
      </c>
      <c r="BC180" s="13">
        <f t="shared" si="170"/>
        <v>0.974816452483482</v>
      </c>
      <c r="BD180" s="13">
        <f t="shared" si="170"/>
        <v>0.988861634348438</v>
      </c>
      <c r="BE180" s="13">
        <f t="shared" si="170"/>
        <v>1</v>
      </c>
      <c r="BF180" s="13">
        <f t="shared" si="170"/>
        <v>1</v>
      </c>
      <c r="BG180" s="13">
        <f t="shared" si="170"/>
        <v>1</v>
      </c>
      <c r="BH180" s="13">
        <f t="shared" si="170"/>
        <v>0.991837807052781</v>
      </c>
      <c r="BI180" s="13">
        <f t="shared" si="170"/>
        <v>1</v>
      </c>
      <c r="BJ180" s="13">
        <f t="shared" si="170"/>
        <v>1</v>
      </c>
      <c r="BK180" s="13">
        <f t="shared" si="170"/>
        <v>1</v>
      </c>
      <c r="BL180" s="13">
        <f t="shared" si="170"/>
        <v>1</v>
      </c>
      <c r="BM180" s="13">
        <f t="shared" si="170"/>
        <v>1</v>
      </c>
      <c r="BN180" s="13">
        <f t="shared" si="170"/>
        <v>1</v>
      </c>
      <c r="BO180" s="13">
        <f t="shared" si="170"/>
        <v>1</v>
      </c>
      <c r="BP180" s="13">
        <f t="shared" si="170"/>
        <v>1</v>
      </c>
      <c r="BQ180" s="13">
        <f t="shared" si="170"/>
        <v>1</v>
      </c>
      <c r="BR180" s="13">
        <f t="shared" si="170"/>
        <v>1</v>
      </c>
      <c r="BS180" s="13">
        <f t="shared" si="170"/>
        <v>1</v>
      </c>
      <c r="BT180" s="13">
        <f t="shared" si="170"/>
        <v>1</v>
      </c>
      <c r="BU180" s="13">
        <f t="shared" si="170"/>
        <v>1</v>
      </c>
      <c r="BV180" s="13">
        <f t="shared" si="170"/>
        <v>1</v>
      </c>
      <c r="BW180" s="13">
        <f t="shared" si="170"/>
        <v>1</v>
      </c>
      <c r="BX180" s="13">
        <f t="shared" si="170"/>
        <v>1</v>
      </c>
      <c r="BY180" s="13">
        <f t="shared" si="170"/>
        <v>1</v>
      </c>
      <c r="BZ180" s="13" t="str">
        <f t="shared" si="170"/>
        <v/>
      </c>
      <c r="CA180" s="13" t="s">
        <v>25</v>
      </c>
      <c r="CB180" s="13" t="s">
        <v>25</v>
      </c>
      <c r="CC180" s="13" t="s">
        <v>25</v>
      </c>
      <c r="CL180" s="10">
        <v>201603</v>
      </c>
      <c r="CM180" s="13" t="str">
        <f t="shared" si="171"/>
        <v/>
      </c>
      <c r="CN180" s="13" t="str">
        <f t="shared" si="171"/>
        <v/>
      </c>
      <c r="CO180" s="13" t="str">
        <f t="shared" si="171"/>
        <v/>
      </c>
      <c r="CP180" s="13" t="str">
        <f t="shared" si="171"/>
        <v/>
      </c>
      <c r="CQ180" s="13" t="str">
        <f t="shared" si="171"/>
        <v/>
      </c>
      <c r="CR180" s="13" t="str">
        <f t="shared" si="171"/>
        <v/>
      </c>
      <c r="CS180" s="13" t="str">
        <f t="shared" si="171"/>
        <v/>
      </c>
      <c r="CT180" s="13" t="str">
        <f t="shared" si="171"/>
        <v/>
      </c>
      <c r="CU180" s="13" t="str">
        <f t="shared" si="171"/>
        <v/>
      </c>
      <c r="CV180" s="13" t="str">
        <f t="shared" si="171"/>
        <v/>
      </c>
      <c r="CW180" s="13" t="str">
        <f t="shared" si="171"/>
        <v/>
      </c>
      <c r="CX180" s="13" t="str">
        <f t="shared" si="171"/>
        <v/>
      </c>
      <c r="CY180" s="13" t="str">
        <f t="shared" si="171"/>
        <v/>
      </c>
      <c r="CZ180" s="13" t="str">
        <f t="shared" si="171"/>
        <v/>
      </c>
      <c r="DA180" s="13" t="str">
        <f t="shared" si="171"/>
        <v/>
      </c>
      <c r="DB180" s="13" t="str">
        <f t="shared" si="171"/>
        <v/>
      </c>
      <c r="DC180" s="13" t="str">
        <f t="shared" si="171"/>
        <v/>
      </c>
      <c r="DD180" s="13" t="str">
        <f t="shared" si="171"/>
        <v/>
      </c>
      <c r="DE180" s="13" t="str">
        <f t="shared" si="171"/>
        <v/>
      </c>
      <c r="DF180" s="13" t="str">
        <f t="shared" si="171"/>
        <v/>
      </c>
      <c r="DG180" s="13" t="str">
        <f t="shared" si="171"/>
        <v/>
      </c>
      <c r="DH180" s="13" t="str">
        <f t="shared" si="171"/>
        <v/>
      </c>
      <c r="DI180" s="13" t="str">
        <f t="shared" si="171"/>
        <v/>
      </c>
      <c r="DJ180" s="13" t="str">
        <f t="shared" si="171"/>
        <v/>
      </c>
      <c r="DK180" s="13" t="str">
        <f t="shared" si="171"/>
        <v/>
      </c>
      <c r="DL180" s="13" t="str">
        <f t="shared" si="171"/>
        <v/>
      </c>
      <c r="DM180" s="13" t="str">
        <f t="shared" si="171"/>
        <v/>
      </c>
      <c r="DN180" s="13" t="str">
        <f t="shared" si="171"/>
        <v/>
      </c>
      <c r="DO180" s="13" t="str">
        <f t="shared" si="171"/>
        <v/>
      </c>
      <c r="DP180" s="13" t="str">
        <f t="shared" si="171"/>
        <v/>
      </c>
      <c r="DQ180" s="13" t="str">
        <f t="shared" si="171"/>
        <v/>
      </c>
      <c r="DR180" s="13" t="str">
        <f t="shared" si="171"/>
        <v/>
      </c>
      <c r="DS180" s="13" t="s">
        <v>25</v>
      </c>
      <c r="DT180" s="13" t="s">
        <v>25</v>
      </c>
      <c r="DU180" s="13" t="s">
        <v>25</v>
      </c>
    </row>
    <row r="181" ht="15" customHeight="1" outlineLevel="1" spans="2:125">
      <c r="B181" s="10">
        <v>201606</v>
      </c>
      <c r="C181" s="13">
        <f t="shared" si="169"/>
        <v>2.11110756083967</v>
      </c>
      <c r="D181" s="13">
        <f t="shared" si="169"/>
        <v>1.0321024690438</v>
      </c>
      <c r="E181" s="13">
        <f t="shared" si="169"/>
        <v>1.05067485546545</v>
      </c>
      <c r="F181" s="13">
        <f t="shared" si="169"/>
        <v>1.00840816080173</v>
      </c>
      <c r="G181" s="13">
        <f t="shared" si="169"/>
        <v>0.978367603499901</v>
      </c>
      <c r="H181" s="13">
        <f t="shared" si="169"/>
        <v>1.00029995615158</v>
      </c>
      <c r="I181" s="13">
        <f t="shared" si="169"/>
        <v>0.998098101016236</v>
      </c>
      <c r="J181" s="13">
        <f t="shared" si="169"/>
        <v>0.977122404040708</v>
      </c>
      <c r="K181" s="13">
        <f t="shared" si="169"/>
        <v>0.989340808239462</v>
      </c>
      <c r="L181" s="13">
        <f t="shared" si="169"/>
        <v>1</v>
      </c>
      <c r="M181" s="13">
        <f t="shared" si="169"/>
        <v>1</v>
      </c>
      <c r="N181" s="13">
        <f t="shared" si="169"/>
        <v>1</v>
      </c>
      <c r="O181" s="13">
        <f t="shared" si="169"/>
        <v>1</v>
      </c>
      <c r="P181" s="13">
        <f t="shared" si="169"/>
        <v>1</v>
      </c>
      <c r="Q181" s="13">
        <f t="shared" si="169"/>
        <v>1</v>
      </c>
      <c r="R181" s="13">
        <f t="shared" si="169"/>
        <v>1</v>
      </c>
      <c r="S181" s="13">
        <f t="shared" si="169"/>
        <v>1</v>
      </c>
      <c r="T181" s="13">
        <f t="shared" si="169"/>
        <v>1</v>
      </c>
      <c r="U181" s="13">
        <f t="shared" si="169"/>
        <v>1</v>
      </c>
      <c r="V181" s="13">
        <f t="shared" si="169"/>
        <v>1</v>
      </c>
      <c r="W181" s="13">
        <f t="shared" si="169"/>
        <v>1</v>
      </c>
      <c r="X181" s="13">
        <f t="shared" si="169"/>
        <v>1</v>
      </c>
      <c r="Y181" s="13">
        <f t="shared" si="169"/>
        <v>1</v>
      </c>
      <c r="Z181" s="13">
        <f t="shared" si="169"/>
        <v>1</v>
      </c>
      <c r="AA181" s="13">
        <f t="shared" si="169"/>
        <v>1</v>
      </c>
      <c r="AB181" s="13">
        <f t="shared" si="169"/>
        <v>1</v>
      </c>
      <c r="AC181" s="13">
        <f t="shared" si="169"/>
        <v>1</v>
      </c>
      <c r="AD181" s="13">
        <f t="shared" si="169"/>
        <v>1</v>
      </c>
      <c r="AE181" s="13">
        <f t="shared" si="169"/>
        <v>1</v>
      </c>
      <c r="AF181" s="13">
        <f t="shared" si="169"/>
        <v>1</v>
      </c>
      <c r="AG181" s="13" t="str">
        <f t="shared" si="169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T181" s="10">
        <v>201606</v>
      </c>
      <c r="AU181" s="13">
        <f t="shared" si="170"/>
        <v>2.11110756083967</v>
      </c>
      <c r="AV181" s="13">
        <f t="shared" si="170"/>
        <v>1.0321024690438</v>
      </c>
      <c r="AW181" s="13">
        <f t="shared" si="170"/>
        <v>1.05067485546545</v>
      </c>
      <c r="AX181" s="13">
        <f t="shared" si="170"/>
        <v>1.00840816080173</v>
      </c>
      <c r="AY181" s="13">
        <f t="shared" si="170"/>
        <v>0.978367603499901</v>
      </c>
      <c r="AZ181" s="13">
        <f t="shared" si="170"/>
        <v>1.00029995615158</v>
      </c>
      <c r="BA181" s="13">
        <f t="shared" si="170"/>
        <v>0.998098101016236</v>
      </c>
      <c r="BB181" s="13">
        <f t="shared" si="170"/>
        <v>0.977122404040708</v>
      </c>
      <c r="BC181" s="13">
        <f t="shared" si="170"/>
        <v>0.989340808239462</v>
      </c>
      <c r="BD181" s="13">
        <f t="shared" si="170"/>
        <v>1</v>
      </c>
      <c r="BE181" s="13">
        <f t="shared" si="170"/>
        <v>1</v>
      </c>
      <c r="BF181" s="13">
        <f t="shared" si="170"/>
        <v>1</v>
      </c>
      <c r="BG181" s="13">
        <f t="shared" si="170"/>
        <v>1</v>
      </c>
      <c r="BH181" s="13">
        <f t="shared" si="170"/>
        <v>1</v>
      </c>
      <c r="BI181" s="13">
        <f t="shared" si="170"/>
        <v>1</v>
      </c>
      <c r="BJ181" s="13">
        <f t="shared" si="170"/>
        <v>1</v>
      </c>
      <c r="BK181" s="13">
        <f t="shared" si="170"/>
        <v>1</v>
      </c>
      <c r="BL181" s="13">
        <f t="shared" si="170"/>
        <v>1</v>
      </c>
      <c r="BM181" s="13">
        <f t="shared" si="170"/>
        <v>1</v>
      </c>
      <c r="BN181" s="13">
        <f t="shared" si="170"/>
        <v>1</v>
      </c>
      <c r="BO181" s="13">
        <f t="shared" si="170"/>
        <v>1</v>
      </c>
      <c r="BP181" s="13">
        <f t="shared" si="170"/>
        <v>1</v>
      </c>
      <c r="BQ181" s="13">
        <f t="shared" si="170"/>
        <v>1</v>
      </c>
      <c r="BR181" s="13">
        <f t="shared" si="170"/>
        <v>1</v>
      </c>
      <c r="BS181" s="13">
        <f t="shared" si="170"/>
        <v>1</v>
      </c>
      <c r="BT181" s="13">
        <f t="shared" si="170"/>
        <v>1</v>
      </c>
      <c r="BU181" s="13">
        <f t="shared" si="170"/>
        <v>1</v>
      </c>
      <c r="BV181" s="13">
        <f t="shared" si="170"/>
        <v>1</v>
      </c>
      <c r="BW181" s="13">
        <f t="shared" si="170"/>
        <v>1</v>
      </c>
      <c r="BX181" s="13">
        <f t="shared" si="170"/>
        <v>1</v>
      </c>
      <c r="BY181" s="13" t="str">
        <f t="shared" si="170"/>
        <v/>
      </c>
      <c r="BZ181" s="13" t="s">
        <v>25</v>
      </c>
      <c r="CA181" s="13" t="s">
        <v>25</v>
      </c>
      <c r="CB181" s="13" t="s">
        <v>25</v>
      </c>
      <c r="CC181" s="13" t="s">
        <v>25</v>
      </c>
      <c r="CL181" s="10">
        <v>201606</v>
      </c>
      <c r="CM181" s="13" t="str">
        <f t="shared" si="171"/>
        <v/>
      </c>
      <c r="CN181" s="13" t="str">
        <f t="shared" si="171"/>
        <v/>
      </c>
      <c r="CO181" s="13" t="str">
        <f t="shared" si="171"/>
        <v/>
      </c>
      <c r="CP181" s="13" t="str">
        <f t="shared" si="171"/>
        <v/>
      </c>
      <c r="CQ181" s="13" t="str">
        <f t="shared" si="171"/>
        <v/>
      </c>
      <c r="CR181" s="13" t="str">
        <f t="shared" si="171"/>
        <v/>
      </c>
      <c r="CS181" s="13" t="str">
        <f t="shared" si="171"/>
        <v/>
      </c>
      <c r="CT181" s="13" t="str">
        <f t="shared" si="171"/>
        <v/>
      </c>
      <c r="CU181" s="13" t="str">
        <f t="shared" si="171"/>
        <v/>
      </c>
      <c r="CV181" s="13" t="str">
        <f t="shared" si="171"/>
        <v/>
      </c>
      <c r="CW181" s="13" t="str">
        <f t="shared" si="171"/>
        <v/>
      </c>
      <c r="CX181" s="13" t="str">
        <f t="shared" si="171"/>
        <v/>
      </c>
      <c r="CY181" s="13" t="str">
        <f t="shared" si="171"/>
        <v/>
      </c>
      <c r="CZ181" s="13" t="str">
        <f t="shared" si="171"/>
        <v/>
      </c>
      <c r="DA181" s="13" t="str">
        <f t="shared" si="171"/>
        <v/>
      </c>
      <c r="DB181" s="13" t="str">
        <f t="shared" si="171"/>
        <v/>
      </c>
      <c r="DC181" s="13" t="str">
        <f t="shared" si="171"/>
        <v/>
      </c>
      <c r="DD181" s="13" t="str">
        <f t="shared" si="171"/>
        <v/>
      </c>
      <c r="DE181" s="13" t="str">
        <f t="shared" si="171"/>
        <v/>
      </c>
      <c r="DF181" s="13" t="str">
        <f t="shared" si="171"/>
        <v/>
      </c>
      <c r="DG181" s="13" t="str">
        <f t="shared" si="171"/>
        <v/>
      </c>
      <c r="DH181" s="13" t="str">
        <f t="shared" si="171"/>
        <v/>
      </c>
      <c r="DI181" s="13" t="str">
        <f t="shared" si="171"/>
        <v/>
      </c>
      <c r="DJ181" s="13" t="str">
        <f t="shared" si="171"/>
        <v/>
      </c>
      <c r="DK181" s="13" t="str">
        <f t="shared" si="171"/>
        <v/>
      </c>
      <c r="DL181" s="13" t="str">
        <f t="shared" si="171"/>
        <v/>
      </c>
      <c r="DM181" s="13" t="str">
        <f t="shared" si="171"/>
        <v/>
      </c>
      <c r="DN181" s="13" t="str">
        <f t="shared" si="171"/>
        <v/>
      </c>
      <c r="DO181" s="13" t="str">
        <f t="shared" si="171"/>
        <v/>
      </c>
      <c r="DP181" s="13" t="str">
        <f t="shared" si="171"/>
        <v/>
      </c>
      <c r="DQ181" s="13" t="str">
        <f t="shared" si="171"/>
        <v/>
      </c>
      <c r="DR181" s="13" t="s">
        <v>25</v>
      </c>
      <c r="DS181" s="13" t="s">
        <v>25</v>
      </c>
      <c r="DT181" s="13" t="s">
        <v>25</v>
      </c>
      <c r="DU181" s="13" t="s">
        <v>25</v>
      </c>
    </row>
    <row r="182" ht="15" customHeight="1" outlineLevel="1" spans="2:125">
      <c r="B182" s="10">
        <v>201609</v>
      </c>
      <c r="C182" s="13">
        <f t="shared" si="169"/>
        <v>1.89611857785303</v>
      </c>
      <c r="D182" s="13">
        <f t="shared" si="169"/>
        <v>1.10517437848852</v>
      </c>
      <c r="E182" s="13">
        <f t="shared" si="169"/>
        <v>1.02599590239038</v>
      </c>
      <c r="F182" s="13">
        <f t="shared" si="169"/>
        <v>1.03037887735992</v>
      </c>
      <c r="G182" s="13">
        <f t="shared" si="169"/>
        <v>0.992953904216696</v>
      </c>
      <c r="H182" s="13">
        <f t="shared" si="169"/>
        <v>0.994384952172826</v>
      </c>
      <c r="I182" s="13">
        <f t="shared" si="169"/>
        <v>0.976262984503576</v>
      </c>
      <c r="J182" s="13">
        <f t="shared" si="169"/>
        <v>0.990686975813397</v>
      </c>
      <c r="K182" s="13">
        <f t="shared" si="169"/>
        <v>0.993023353408814</v>
      </c>
      <c r="L182" s="13">
        <f t="shared" si="169"/>
        <v>0.995090654554201</v>
      </c>
      <c r="M182" s="13">
        <f t="shared" si="169"/>
        <v>1</v>
      </c>
      <c r="N182" s="13">
        <f t="shared" si="169"/>
        <v>0.999605314717944</v>
      </c>
      <c r="O182" s="13">
        <f t="shared" si="169"/>
        <v>1</v>
      </c>
      <c r="P182" s="13">
        <f t="shared" si="169"/>
        <v>1</v>
      </c>
      <c r="Q182" s="13">
        <f t="shared" si="169"/>
        <v>1</v>
      </c>
      <c r="R182" s="13">
        <f t="shared" si="169"/>
        <v>1</v>
      </c>
      <c r="S182" s="13">
        <f t="shared" si="169"/>
        <v>1</v>
      </c>
      <c r="T182" s="13">
        <f t="shared" si="169"/>
        <v>1</v>
      </c>
      <c r="U182" s="13">
        <f t="shared" si="169"/>
        <v>1</v>
      </c>
      <c r="V182" s="13">
        <f t="shared" si="169"/>
        <v>1</v>
      </c>
      <c r="W182" s="13">
        <f t="shared" si="169"/>
        <v>1</v>
      </c>
      <c r="X182" s="13">
        <f t="shared" si="169"/>
        <v>1</v>
      </c>
      <c r="Y182" s="13">
        <f t="shared" si="169"/>
        <v>1</v>
      </c>
      <c r="Z182" s="13">
        <f t="shared" si="169"/>
        <v>1</v>
      </c>
      <c r="AA182" s="13">
        <f t="shared" si="169"/>
        <v>1</v>
      </c>
      <c r="AB182" s="13">
        <f t="shared" si="169"/>
        <v>1</v>
      </c>
      <c r="AC182" s="13">
        <f t="shared" si="169"/>
        <v>1</v>
      </c>
      <c r="AD182" s="13">
        <f t="shared" si="169"/>
        <v>1</v>
      </c>
      <c r="AE182" s="13">
        <f t="shared" si="169"/>
        <v>1</v>
      </c>
      <c r="AF182" s="13" t="str">
        <f t="shared" si="169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T182" s="10">
        <v>201609</v>
      </c>
      <c r="AU182" s="13">
        <f t="shared" si="170"/>
        <v>1.89611857785303</v>
      </c>
      <c r="AV182" s="13">
        <f t="shared" si="170"/>
        <v>1.10517437848852</v>
      </c>
      <c r="AW182" s="13">
        <f t="shared" si="170"/>
        <v>1.02599590239038</v>
      </c>
      <c r="AX182" s="13">
        <f t="shared" si="170"/>
        <v>1.03037887735992</v>
      </c>
      <c r="AY182" s="13">
        <f t="shared" si="170"/>
        <v>0.992953904216696</v>
      </c>
      <c r="AZ182" s="13">
        <f t="shared" si="170"/>
        <v>0.994384952172826</v>
      </c>
      <c r="BA182" s="13">
        <f t="shared" si="170"/>
        <v>0.976262984503576</v>
      </c>
      <c r="BB182" s="13">
        <f t="shared" si="170"/>
        <v>0.990686975813397</v>
      </c>
      <c r="BC182" s="13">
        <f t="shared" si="170"/>
        <v>0.993023353408814</v>
      </c>
      <c r="BD182" s="13">
        <f t="shared" si="170"/>
        <v>0.995090654554201</v>
      </c>
      <c r="BE182" s="13">
        <f t="shared" si="170"/>
        <v>1</v>
      </c>
      <c r="BF182" s="13">
        <f t="shared" si="170"/>
        <v>0.999605314717944</v>
      </c>
      <c r="BG182" s="13">
        <f t="shared" si="170"/>
        <v>1</v>
      </c>
      <c r="BH182" s="13">
        <f t="shared" si="170"/>
        <v>1</v>
      </c>
      <c r="BI182" s="13">
        <f t="shared" si="170"/>
        <v>1</v>
      </c>
      <c r="BJ182" s="13">
        <f t="shared" si="170"/>
        <v>1</v>
      </c>
      <c r="BK182" s="13">
        <f t="shared" si="170"/>
        <v>1</v>
      </c>
      <c r="BL182" s="13">
        <f t="shared" si="170"/>
        <v>1</v>
      </c>
      <c r="BM182" s="13">
        <f t="shared" si="170"/>
        <v>1</v>
      </c>
      <c r="BN182" s="13">
        <f t="shared" si="170"/>
        <v>1</v>
      </c>
      <c r="BO182" s="13">
        <f t="shared" si="170"/>
        <v>1</v>
      </c>
      <c r="BP182" s="13">
        <f t="shared" si="170"/>
        <v>1</v>
      </c>
      <c r="BQ182" s="13">
        <f t="shared" si="170"/>
        <v>1</v>
      </c>
      <c r="BR182" s="13">
        <f t="shared" si="170"/>
        <v>1</v>
      </c>
      <c r="BS182" s="13">
        <f t="shared" si="170"/>
        <v>1</v>
      </c>
      <c r="BT182" s="13">
        <f t="shared" si="170"/>
        <v>1</v>
      </c>
      <c r="BU182" s="13">
        <f t="shared" si="170"/>
        <v>1</v>
      </c>
      <c r="BV182" s="13">
        <f t="shared" si="170"/>
        <v>1</v>
      </c>
      <c r="BW182" s="13">
        <f t="shared" si="170"/>
        <v>1</v>
      </c>
      <c r="BX182" s="13" t="str">
        <f t="shared" si="170"/>
        <v/>
      </c>
      <c r="BY182" s="13" t="s">
        <v>25</v>
      </c>
      <c r="BZ182" s="13" t="s">
        <v>25</v>
      </c>
      <c r="CA182" s="13" t="s">
        <v>25</v>
      </c>
      <c r="CB182" s="13" t="s">
        <v>25</v>
      </c>
      <c r="CC182" s="13" t="s">
        <v>25</v>
      </c>
      <c r="CL182" s="10">
        <v>201609</v>
      </c>
      <c r="CM182" s="13" t="str">
        <f t="shared" si="171"/>
        <v/>
      </c>
      <c r="CN182" s="13" t="str">
        <f t="shared" si="171"/>
        <v/>
      </c>
      <c r="CO182" s="13" t="str">
        <f t="shared" si="171"/>
        <v/>
      </c>
      <c r="CP182" s="13" t="str">
        <f t="shared" si="171"/>
        <v/>
      </c>
      <c r="CQ182" s="13" t="str">
        <f t="shared" si="171"/>
        <v/>
      </c>
      <c r="CR182" s="13" t="str">
        <f t="shared" si="171"/>
        <v/>
      </c>
      <c r="CS182" s="13" t="str">
        <f t="shared" si="171"/>
        <v/>
      </c>
      <c r="CT182" s="13" t="str">
        <f t="shared" si="171"/>
        <v/>
      </c>
      <c r="CU182" s="13" t="str">
        <f t="shared" si="171"/>
        <v/>
      </c>
      <c r="CV182" s="13" t="str">
        <f t="shared" si="171"/>
        <v/>
      </c>
      <c r="CW182" s="13" t="str">
        <f t="shared" si="171"/>
        <v/>
      </c>
      <c r="CX182" s="13" t="str">
        <f t="shared" si="171"/>
        <v/>
      </c>
      <c r="CY182" s="13" t="str">
        <f t="shared" si="171"/>
        <v/>
      </c>
      <c r="CZ182" s="13" t="str">
        <f t="shared" si="171"/>
        <v/>
      </c>
      <c r="DA182" s="13" t="str">
        <f t="shared" si="171"/>
        <v/>
      </c>
      <c r="DB182" s="13" t="str">
        <f t="shared" si="171"/>
        <v/>
      </c>
      <c r="DC182" s="13" t="str">
        <f t="shared" si="171"/>
        <v/>
      </c>
      <c r="DD182" s="13" t="str">
        <f t="shared" si="171"/>
        <v/>
      </c>
      <c r="DE182" s="13" t="str">
        <f t="shared" si="171"/>
        <v/>
      </c>
      <c r="DF182" s="13" t="str">
        <f t="shared" si="171"/>
        <v/>
      </c>
      <c r="DG182" s="13" t="str">
        <f t="shared" si="171"/>
        <v/>
      </c>
      <c r="DH182" s="13" t="str">
        <f t="shared" si="171"/>
        <v/>
      </c>
      <c r="DI182" s="13" t="str">
        <f t="shared" si="171"/>
        <v/>
      </c>
      <c r="DJ182" s="13" t="str">
        <f t="shared" si="171"/>
        <v/>
      </c>
      <c r="DK182" s="13" t="str">
        <f t="shared" si="171"/>
        <v/>
      </c>
      <c r="DL182" s="13" t="str">
        <f t="shared" si="171"/>
        <v/>
      </c>
      <c r="DM182" s="13" t="str">
        <f t="shared" si="171"/>
        <v/>
      </c>
      <c r="DN182" s="13" t="str">
        <f t="shared" si="171"/>
        <v/>
      </c>
      <c r="DO182" s="13" t="str">
        <f t="shared" si="171"/>
        <v/>
      </c>
      <c r="DP182" s="13" t="str">
        <f t="shared" si="171"/>
        <v/>
      </c>
      <c r="DQ182" s="13" t="s">
        <v>25</v>
      </c>
      <c r="DR182" s="13" t="s">
        <v>25</v>
      </c>
      <c r="DS182" s="13" t="s">
        <v>25</v>
      </c>
      <c r="DT182" s="13" t="s">
        <v>25</v>
      </c>
      <c r="DU182" s="13" t="s">
        <v>25</v>
      </c>
    </row>
    <row r="183" ht="15" customHeight="1" outlineLevel="1" spans="2:125">
      <c r="B183" s="10">
        <v>201612</v>
      </c>
      <c r="C183" s="13">
        <f t="shared" si="169"/>
        <v>1.45432740546599</v>
      </c>
      <c r="D183" s="13">
        <f t="shared" si="169"/>
        <v>1.10371697502882</v>
      </c>
      <c r="E183" s="13">
        <f t="shared" si="169"/>
        <v>1.10063738505583</v>
      </c>
      <c r="F183" s="13">
        <f t="shared" si="169"/>
        <v>0.991046054369058</v>
      </c>
      <c r="G183" s="13">
        <f t="shared" si="169"/>
        <v>1.00450889369527</v>
      </c>
      <c r="H183" s="13">
        <f t="shared" si="169"/>
        <v>0.949072799321738</v>
      </c>
      <c r="I183" s="13">
        <f t="shared" si="169"/>
        <v>0.937076720984224</v>
      </c>
      <c r="J183" s="13">
        <f t="shared" si="169"/>
        <v>0.993390108592745</v>
      </c>
      <c r="K183" s="13">
        <f t="shared" si="169"/>
        <v>1</v>
      </c>
      <c r="L183" s="13">
        <f t="shared" si="169"/>
        <v>1</v>
      </c>
      <c r="M183" s="13">
        <f t="shared" si="169"/>
        <v>0.991766551885501</v>
      </c>
      <c r="N183" s="13">
        <f t="shared" si="169"/>
        <v>1</v>
      </c>
      <c r="O183" s="13">
        <f t="shared" si="169"/>
        <v>1</v>
      </c>
      <c r="P183" s="13">
        <f t="shared" si="169"/>
        <v>1</v>
      </c>
      <c r="Q183" s="13">
        <f t="shared" si="169"/>
        <v>1</v>
      </c>
      <c r="R183" s="13">
        <f t="shared" si="169"/>
        <v>1</v>
      </c>
      <c r="S183" s="13">
        <f t="shared" si="169"/>
        <v>1</v>
      </c>
      <c r="T183" s="13">
        <f t="shared" si="169"/>
        <v>1</v>
      </c>
      <c r="U183" s="13">
        <f t="shared" si="169"/>
        <v>1</v>
      </c>
      <c r="V183" s="13">
        <f t="shared" si="169"/>
        <v>1</v>
      </c>
      <c r="W183" s="13">
        <f t="shared" si="169"/>
        <v>1</v>
      </c>
      <c r="X183" s="13">
        <f t="shared" si="169"/>
        <v>1</v>
      </c>
      <c r="Y183" s="13">
        <f t="shared" si="169"/>
        <v>1</v>
      </c>
      <c r="Z183" s="13">
        <f t="shared" si="169"/>
        <v>1</v>
      </c>
      <c r="AA183" s="13">
        <f t="shared" si="169"/>
        <v>1</v>
      </c>
      <c r="AB183" s="13">
        <f t="shared" si="169"/>
        <v>1</v>
      </c>
      <c r="AC183" s="13">
        <f t="shared" si="169"/>
        <v>1</v>
      </c>
      <c r="AD183" s="13">
        <f t="shared" si="169"/>
        <v>1</v>
      </c>
      <c r="AE183" s="13" t="str">
        <f t="shared" si="169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T183" s="10">
        <v>201612</v>
      </c>
      <c r="AU183" s="13">
        <f t="shared" si="170"/>
        <v>1.45432740546599</v>
      </c>
      <c r="AV183" s="13">
        <f t="shared" si="170"/>
        <v>1.10371697502882</v>
      </c>
      <c r="AW183" s="13">
        <f t="shared" si="170"/>
        <v>1.10063738505583</v>
      </c>
      <c r="AX183" s="13">
        <f t="shared" si="170"/>
        <v>0.991046054369058</v>
      </c>
      <c r="AY183" s="13">
        <f t="shared" si="170"/>
        <v>1.00450889369527</v>
      </c>
      <c r="AZ183" s="13">
        <f t="shared" si="170"/>
        <v>0.949072799321738</v>
      </c>
      <c r="BA183" s="13">
        <f t="shared" si="170"/>
        <v>0.937076720984224</v>
      </c>
      <c r="BB183" s="13">
        <f t="shared" si="170"/>
        <v>0.993390108592745</v>
      </c>
      <c r="BC183" s="13">
        <f t="shared" si="170"/>
        <v>1</v>
      </c>
      <c r="BD183" s="13">
        <f t="shared" si="170"/>
        <v>1</v>
      </c>
      <c r="BE183" s="13">
        <f t="shared" si="170"/>
        <v>0.991766551885501</v>
      </c>
      <c r="BF183" s="13">
        <f t="shared" si="170"/>
        <v>1</v>
      </c>
      <c r="BG183" s="13">
        <f t="shared" si="170"/>
        <v>1</v>
      </c>
      <c r="BH183" s="13">
        <f t="shared" si="170"/>
        <v>1</v>
      </c>
      <c r="BI183" s="13">
        <f t="shared" si="170"/>
        <v>1</v>
      </c>
      <c r="BJ183" s="13">
        <f t="shared" si="170"/>
        <v>1</v>
      </c>
      <c r="BK183" s="13">
        <f t="shared" si="170"/>
        <v>1</v>
      </c>
      <c r="BL183" s="13">
        <f t="shared" si="170"/>
        <v>1</v>
      </c>
      <c r="BM183" s="13">
        <f t="shared" si="170"/>
        <v>1</v>
      </c>
      <c r="BN183" s="13">
        <f t="shared" si="170"/>
        <v>1</v>
      </c>
      <c r="BO183" s="13">
        <f t="shared" si="170"/>
        <v>1</v>
      </c>
      <c r="BP183" s="13">
        <f t="shared" si="170"/>
        <v>1</v>
      </c>
      <c r="BQ183" s="13">
        <f t="shared" si="170"/>
        <v>1</v>
      </c>
      <c r="BR183" s="13">
        <f t="shared" si="170"/>
        <v>1</v>
      </c>
      <c r="BS183" s="13">
        <f t="shared" si="170"/>
        <v>1</v>
      </c>
      <c r="BT183" s="13">
        <f t="shared" si="170"/>
        <v>1</v>
      </c>
      <c r="BU183" s="13">
        <f t="shared" si="170"/>
        <v>1</v>
      </c>
      <c r="BV183" s="13">
        <f t="shared" si="170"/>
        <v>1</v>
      </c>
      <c r="BW183" s="13" t="str">
        <f t="shared" si="170"/>
        <v/>
      </c>
      <c r="BX183" s="13" t="s">
        <v>25</v>
      </c>
      <c r="BY183" s="13" t="s">
        <v>25</v>
      </c>
      <c r="BZ183" s="13" t="s">
        <v>25</v>
      </c>
      <c r="CA183" s="13" t="s">
        <v>25</v>
      </c>
      <c r="CB183" s="13" t="s">
        <v>25</v>
      </c>
      <c r="CC183" s="13" t="s">
        <v>25</v>
      </c>
      <c r="CL183" s="10">
        <v>201612</v>
      </c>
      <c r="CM183" s="13" t="str">
        <f t="shared" si="171"/>
        <v/>
      </c>
      <c r="CN183" s="13" t="str">
        <f t="shared" si="171"/>
        <v/>
      </c>
      <c r="CO183" s="13" t="str">
        <f t="shared" si="171"/>
        <v/>
      </c>
      <c r="CP183" s="13" t="str">
        <f t="shared" si="171"/>
        <v/>
      </c>
      <c r="CQ183" s="13" t="str">
        <f t="shared" si="171"/>
        <v/>
      </c>
      <c r="CR183" s="13" t="str">
        <f t="shared" si="171"/>
        <v/>
      </c>
      <c r="CS183" s="13" t="str">
        <f t="shared" si="171"/>
        <v/>
      </c>
      <c r="CT183" s="13" t="str">
        <f t="shared" si="171"/>
        <v/>
      </c>
      <c r="CU183" s="13" t="str">
        <f t="shared" si="171"/>
        <v/>
      </c>
      <c r="CV183" s="13" t="str">
        <f t="shared" si="171"/>
        <v/>
      </c>
      <c r="CW183" s="13" t="str">
        <f t="shared" si="171"/>
        <v/>
      </c>
      <c r="CX183" s="13" t="str">
        <f t="shared" si="171"/>
        <v/>
      </c>
      <c r="CY183" s="13" t="str">
        <f t="shared" si="171"/>
        <v/>
      </c>
      <c r="CZ183" s="13" t="str">
        <f t="shared" si="171"/>
        <v/>
      </c>
      <c r="DA183" s="13" t="str">
        <f t="shared" si="171"/>
        <v/>
      </c>
      <c r="DB183" s="13" t="str">
        <f t="shared" si="171"/>
        <v/>
      </c>
      <c r="DC183" s="13" t="str">
        <f t="shared" si="171"/>
        <v/>
      </c>
      <c r="DD183" s="13" t="str">
        <f t="shared" si="171"/>
        <v/>
      </c>
      <c r="DE183" s="13" t="str">
        <f t="shared" si="171"/>
        <v/>
      </c>
      <c r="DF183" s="13" t="str">
        <f t="shared" si="171"/>
        <v/>
      </c>
      <c r="DG183" s="13" t="str">
        <f t="shared" si="171"/>
        <v/>
      </c>
      <c r="DH183" s="13" t="str">
        <f t="shared" si="171"/>
        <v/>
      </c>
      <c r="DI183" s="13" t="str">
        <f t="shared" si="171"/>
        <v/>
      </c>
      <c r="DJ183" s="13" t="str">
        <f t="shared" si="171"/>
        <v/>
      </c>
      <c r="DK183" s="13" t="str">
        <f t="shared" si="171"/>
        <v/>
      </c>
      <c r="DL183" s="13" t="str">
        <f t="shared" si="171"/>
        <v/>
      </c>
      <c r="DM183" s="13" t="str">
        <f t="shared" si="171"/>
        <v/>
      </c>
      <c r="DN183" s="13" t="str">
        <f t="shared" si="171"/>
        <v/>
      </c>
      <c r="DO183" s="13" t="str">
        <f t="shared" si="171"/>
        <v/>
      </c>
      <c r="DP183" s="13" t="s">
        <v>25</v>
      </c>
      <c r="DQ183" s="13" t="s">
        <v>25</v>
      </c>
      <c r="DR183" s="13" t="s">
        <v>25</v>
      </c>
      <c r="DS183" s="13" t="s">
        <v>25</v>
      </c>
      <c r="DT183" s="13" t="s">
        <v>25</v>
      </c>
      <c r="DU183" s="13" t="s">
        <v>25</v>
      </c>
    </row>
    <row r="184" ht="15" customHeight="1" outlineLevel="1" spans="2:125">
      <c r="B184" s="10">
        <v>201703</v>
      </c>
      <c r="C184" s="13">
        <f t="shared" si="169"/>
        <v>1.60442215057933</v>
      </c>
      <c r="D184" s="13">
        <f t="shared" si="169"/>
        <v>1.17890538940414</v>
      </c>
      <c r="E184" s="13">
        <f t="shared" si="169"/>
        <v>1.03081070371648</v>
      </c>
      <c r="F184" s="13">
        <f t="shared" si="169"/>
        <v>1.01881662669865</v>
      </c>
      <c r="G184" s="13">
        <f t="shared" si="169"/>
        <v>0.955867093847224</v>
      </c>
      <c r="H184" s="13">
        <f t="shared" si="169"/>
        <v>1.05061192310568</v>
      </c>
      <c r="I184" s="13">
        <f t="shared" si="169"/>
        <v>0.99218665829112</v>
      </c>
      <c r="J184" s="13">
        <f t="shared" si="169"/>
        <v>1</v>
      </c>
      <c r="K184" s="13">
        <f t="shared" si="169"/>
        <v>1.01028949995772</v>
      </c>
      <c r="L184" s="13">
        <f t="shared" si="169"/>
        <v>0.994074690047279</v>
      </c>
      <c r="M184" s="13">
        <f t="shared" si="169"/>
        <v>1</v>
      </c>
      <c r="N184" s="13">
        <f t="shared" si="169"/>
        <v>1</v>
      </c>
      <c r="O184" s="13">
        <f t="shared" si="169"/>
        <v>1</v>
      </c>
      <c r="P184" s="13">
        <f t="shared" si="169"/>
        <v>1</v>
      </c>
      <c r="Q184" s="13">
        <f t="shared" si="169"/>
        <v>1</v>
      </c>
      <c r="R184" s="13">
        <f t="shared" si="169"/>
        <v>1</v>
      </c>
      <c r="S184" s="13">
        <f t="shared" si="169"/>
        <v>1</v>
      </c>
      <c r="T184" s="13">
        <f t="shared" si="169"/>
        <v>1</v>
      </c>
      <c r="U184" s="13">
        <f t="shared" si="169"/>
        <v>1</v>
      </c>
      <c r="V184" s="13">
        <f t="shared" si="169"/>
        <v>1</v>
      </c>
      <c r="W184" s="13">
        <f t="shared" si="169"/>
        <v>1</v>
      </c>
      <c r="X184" s="13">
        <f t="shared" si="169"/>
        <v>1</v>
      </c>
      <c r="Y184" s="13">
        <f t="shared" si="169"/>
        <v>1</v>
      </c>
      <c r="Z184" s="13">
        <f t="shared" si="169"/>
        <v>1</v>
      </c>
      <c r="AA184" s="13">
        <f t="shared" si="169"/>
        <v>1</v>
      </c>
      <c r="AB184" s="13">
        <f t="shared" si="169"/>
        <v>1</v>
      </c>
      <c r="AC184" s="13">
        <f t="shared" si="169"/>
        <v>1</v>
      </c>
      <c r="AD184" s="13" t="str">
        <f t="shared" si="169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T184" s="10">
        <v>201703</v>
      </c>
      <c r="AU184" s="13">
        <f t="shared" si="170"/>
        <v>1.60442215057933</v>
      </c>
      <c r="AV184" s="13">
        <f t="shared" si="170"/>
        <v>1.17890538940414</v>
      </c>
      <c r="AW184" s="13">
        <f t="shared" si="170"/>
        <v>1.03081070371648</v>
      </c>
      <c r="AX184" s="13">
        <f t="shared" si="170"/>
        <v>1.01881662669865</v>
      </c>
      <c r="AY184" s="13">
        <f t="shared" si="170"/>
        <v>0.955867093847224</v>
      </c>
      <c r="AZ184" s="13">
        <f t="shared" si="170"/>
        <v>1.05061192310568</v>
      </c>
      <c r="BA184" s="13">
        <f t="shared" si="170"/>
        <v>0.99218665829112</v>
      </c>
      <c r="BB184" s="13">
        <f t="shared" si="170"/>
        <v>1</v>
      </c>
      <c r="BC184" s="13">
        <f t="shared" si="170"/>
        <v>1.01028949995772</v>
      </c>
      <c r="BD184" s="13">
        <f t="shared" si="170"/>
        <v>0.994074690047279</v>
      </c>
      <c r="BE184" s="13">
        <f t="shared" si="170"/>
        <v>1</v>
      </c>
      <c r="BF184" s="13">
        <f t="shared" si="170"/>
        <v>1</v>
      </c>
      <c r="BG184" s="13">
        <f t="shared" si="170"/>
        <v>1</v>
      </c>
      <c r="BH184" s="13">
        <f t="shared" si="170"/>
        <v>1</v>
      </c>
      <c r="BI184" s="13">
        <f t="shared" si="170"/>
        <v>1</v>
      </c>
      <c r="BJ184" s="13">
        <f t="shared" si="170"/>
        <v>1</v>
      </c>
      <c r="BK184" s="13">
        <f t="shared" si="170"/>
        <v>1</v>
      </c>
      <c r="BL184" s="13">
        <f t="shared" si="170"/>
        <v>1</v>
      </c>
      <c r="BM184" s="13">
        <f t="shared" si="170"/>
        <v>1</v>
      </c>
      <c r="BN184" s="13">
        <f t="shared" si="170"/>
        <v>1</v>
      </c>
      <c r="BO184" s="13">
        <f t="shared" si="170"/>
        <v>1</v>
      </c>
      <c r="BP184" s="13">
        <f t="shared" si="170"/>
        <v>1</v>
      </c>
      <c r="BQ184" s="13">
        <f t="shared" si="170"/>
        <v>1</v>
      </c>
      <c r="BR184" s="13">
        <f t="shared" si="170"/>
        <v>1</v>
      </c>
      <c r="BS184" s="13">
        <f t="shared" si="170"/>
        <v>1</v>
      </c>
      <c r="BT184" s="13">
        <f t="shared" si="170"/>
        <v>1</v>
      </c>
      <c r="BU184" s="13">
        <f t="shared" si="170"/>
        <v>1</v>
      </c>
      <c r="BV184" s="13" t="str">
        <f t="shared" si="170"/>
        <v/>
      </c>
      <c r="BW184" s="13" t="s">
        <v>25</v>
      </c>
      <c r="BX184" s="13" t="s">
        <v>25</v>
      </c>
      <c r="BY184" s="13" t="s">
        <v>25</v>
      </c>
      <c r="BZ184" s="13" t="s">
        <v>25</v>
      </c>
      <c r="CA184" s="13" t="s">
        <v>25</v>
      </c>
      <c r="CB184" s="13" t="s">
        <v>25</v>
      </c>
      <c r="CC184" s="13" t="s">
        <v>25</v>
      </c>
      <c r="CL184" s="10">
        <v>201703</v>
      </c>
      <c r="CM184" s="13" t="str">
        <f t="shared" si="171"/>
        <v/>
      </c>
      <c r="CN184" s="13" t="str">
        <f t="shared" si="171"/>
        <v/>
      </c>
      <c r="CO184" s="13" t="str">
        <f t="shared" si="171"/>
        <v/>
      </c>
      <c r="CP184" s="13" t="str">
        <f t="shared" si="171"/>
        <v/>
      </c>
      <c r="CQ184" s="13" t="str">
        <f t="shared" si="171"/>
        <v/>
      </c>
      <c r="CR184" s="13" t="str">
        <f t="shared" si="171"/>
        <v/>
      </c>
      <c r="CS184" s="13" t="str">
        <f t="shared" si="171"/>
        <v/>
      </c>
      <c r="CT184" s="13" t="str">
        <f t="shared" si="171"/>
        <v/>
      </c>
      <c r="CU184" s="13" t="str">
        <f t="shared" si="171"/>
        <v/>
      </c>
      <c r="CV184" s="13" t="str">
        <f t="shared" si="171"/>
        <v/>
      </c>
      <c r="CW184" s="13" t="str">
        <f t="shared" si="171"/>
        <v/>
      </c>
      <c r="CX184" s="13" t="str">
        <f t="shared" si="171"/>
        <v/>
      </c>
      <c r="CY184" s="13" t="str">
        <f t="shared" si="171"/>
        <v/>
      </c>
      <c r="CZ184" s="13" t="str">
        <f t="shared" si="171"/>
        <v/>
      </c>
      <c r="DA184" s="13" t="str">
        <f t="shared" si="171"/>
        <v/>
      </c>
      <c r="DB184" s="13" t="str">
        <f t="shared" si="171"/>
        <v/>
      </c>
      <c r="DC184" s="13" t="str">
        <f t="shared" si="171"/>
        <v/>
      </c>
      <c r="DD184" s="13" t="str">
        <f t="shared" si="171"/>
        <v/>
      </c>
      <c r="DE184" s="13" t="str">
        <f t="shared" si="171"/>
        <v/>
      </c>
      <c r="DF184" s="13" t="str">
        <f t="shared" si="171"/>
        <v/>
      </c>
      <c r="DG184" s="13" t="str">
        <f t="shared" si="171"/>
        <v/>
      </c>
      <c r="DH184" s="13" t="str">
        <f t="shared" si="171"/>
        <v/>
      </c>
      <c r="DI184" s="13" t="str">
        <f t="shared" si="171"/>
        <v/>
      </c>
      <c r="DJ184" s="13" t="str">
        <f t="shared" si="171"/>
        <v/>
      </c>
      <c r="DK184" s="13" t="str">
        <f t="shared" si="171"/>
        <v/>
      </c>
      <c r="DL184" s="13" t="str">
        <f t="shared" si="171"/>
        <v/>
      </c>
      <c r="DM184" s="13" t="str">
        <f t="shared" si="171"/>
        <v/>
      </c>
      <c r="DN184" s="13" t="str">
        <f t="shared" si="171"/>
        <v/>
      </c>
      <c r="DO184" s="13" t="s">
        <v>25</v>
      </c>
      <c r="DP184" s="13" t="s">
        <v>25</v>
      </c>
      <c r="DQ184" s="13" t="s">
        <v>25</v>
      </c>
      <c r="DR184" s="13" t="s">
        <v>25</v>
      </c>
      <c r="DS184" s="13" t="s">
        <v>25</v>
      </c>
      <c r="DT184" s="13" t="s">
        <v>25</v>
      </c>
      <c r="DU184" s="13" t="s">
        <v>25</v>
      </c>
    </row>
    <row r="185" ht="15" customHeight="1" outlineLevel="1" spans="2:125">
      <c r="B185" s="10">
        <v>201706</v>
      </c>
      <c r="C185" s="13">
        <f t="shared" si="169"/>
        <v>2.21083517797914</v>
      </c>
      <c r="D185" s="13">
        <f t="shared" si="169"/>
        <v>1.14822289634412</v>
      </c>
      <c r="E185" s="13">
        <f t="shared" si="169"/>
        <v>1.06669358600735</v>
      </c>
      <c r="F185" s="13">
        <f t="shared" si="169"/>
        <v>0.919014700365651</v>
      </c>
      <c r="G185" s="13">
        <f t="shared" ref="G185:AC200" si="172">IFERROR(IF(H146="","",H146/G146),0)</f>
        <v>0.969423570946491</v>
      </c>
      <c r="H185" s="13">
        <f t="shared" si="172"/>
        <v>0.980344929791301</v>
      </c>
      <c r="I185" s="13">
        <f t="shared" si="172"/>
        <v>0.987408504106245</v>
      </c>
      <c r="J185" s="13">
        <f t="shared" si="172"/>
        <v>0.999254875774392</v>
      </c>
      <c r="K185" s="13">
        <f t="shared" si="172"/>
        <v>1.00016777672339</v>
      </c>
      <c r="L185" s="13">
        <f t="shared" si="172"/>
        <v>0.997514817456688</v>
      </c>
      <c r="M185" s="13">
        <f t="shared" si="172"/>
        <v>1</v>
      </c>
      <c r="N185" s="13">
        <f t="shared" si="172"/>
        <v>1</v>
      </c>
      <c r="O185" s="13">
        <f t="shared" si="172"/>
        <v>1</v>
      </c>
      <c r="P185" s="13">
        <f t="shared" si="172"/>
        <v>1</v>
      </c>
      <c r="Q185" s="13">
        <f t="shared" si="172"/>
        <v>1</v>
      </c>
      <c r="R185" s="13">
        <f t="shared" si="172"/>
        <v>1</v>
      </c>
      <c r="S185" s="13">
        <f t="shared" si="172"/>
        <v>1</v>
      </c>
      <c r="T185" s="13">
        <f t="shared" si="172"/>
        <v>1</v>
      </c>
      <c r="U185" s="13">
        <f t="shared" si="172"/>
        <v>1</v>
      </c>
      <c r="V185" s="13">
        <f t="shared" si="172"/>
        <v>1</v>
      </c>
      <c r="W185" s="13">
        <f t="shared" si="172"/>
        <v>1</v>
      </c>
      <c r="X185" s="13">
        <f t="shared" si="172"/>
        <v>1</v>
      </c>
      <c r="Y185" s="13">
        <f t="shared" si="172"/>
        <v>1</v>
      </c>
      <c r="Z185" s="13">
        <f t="shared" si="172"/>
        <v>1.00288999391266</v>
      </c>
      <c r="AA185" s="13">
        <f t="shared" si="172"/>
        <v>1</v>
      </c>
      <c r="AB185" s="13">
        <f t="shared" si="172"/>
        <v>1</v>
      </c>
      <c r="AC185" s="13" t="str">
        <f t="shared" si="172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T185" s="10">
        <v>201706</v>
      </c>
      <c r="AU185" s="13">
        <f t="shared" si="170"/>
        <v>2.21083517797914</v>
      </c>
      <c r="AV185" s="13">
        <f t="shared" si="170"/>
        <v>1.14822289634412</v>
      </c>
      <c r="AW185" s="13">
        <f t="shared" si="170"/>
        <v>1.06669358600735</v>
      </c>
      <c r="AX185" s="13">
        <f t="shared" si="170"/>
        <v>0.919014700365651</v>
      </c>
      <c r="AY185" s="13">
        <f t="shared" ref="AY185:AY207" si="173">IFERROR(IF(AZ146="","",AZ146/AY146),0)</f>
        <v>0.969423570946491</v>
      </c>
      <c r="AZ185" s="13">
        <f t="shared" ref="AZ185:AZ206" si="174">IFERROR(IF(BA146="","",BA146/AZ146),0)</f>
        <v>0.980344929791301</v>
      </c>
      <c r="BA185" s="13">
        <f t="shared" ref="BA185:BA205" si="175">IFERROR(IF(BB146="","",BB146/BA146),0)</f>
        <v>0.987408504106245</v>
      </c>
      <c r="BB185" s="13">
        <f t="shared" ref="BB185:BB204" si="176">IFERROR(IF(BC146="","",BC146/BB146),0)</f>
        <v>0.999254875774392</v>
      </c>
      <c r="BC185" s="13">
        <f t="shared" ref="BC185:BC203" si="177">IFERROR(IF(BD146="","",BD146/BC146),0)</f>
        <v>1.00016777672339</v>
      </c>
      <c r="BD185" s="13">
        <f t="shared" ref="BD185:BD202" si="178">IFERROR(IF(BE146="","",BE146/BD146),0)</f>
        <v>0.997514817456688</v>
      </c>
      <c r="BE185" s="13">
        <f t="shared" ref="BE185:BE201" si="179">IFERROR(IF(BF146="","",BF146/BE146),0)</f>
        <v>1</v>
      </c>
      <c r="BF185" s="13">
        <f t="shared" ref="BF185:BF200" si="180">IFERROR(IF(BG146="","",BG146/BF146),0)</f>
        <v>1</v>
      </c>
      <c r="BG185" s="13">
        <f t="shared" ref="BG185:BG199" si="181">IFERROR(IF(BH146="","",BH146/BG146),0)</f>
        <v>1</v>
      </c>
      <c r="BH185" s="13">
        <f t="shared" ref="BH185:BH198" si="182">IFERROR(IF(BI146="","",BI146/BH146),0)</f>
        <v>1</v>
      </c>
      <c r="BI185" s="13">
        <f t="shared" ref="BI185:BI197" si="183">IFERROR(IF(BJ146="","",BJ146/BI146),0)</f>
        <v>1</v>
      </c>
      <c r="BJ185" s="13">
        <f t="shared" ref="BJ185:BJ196" si="184">IFERROR(IF(BK146="","",BK146/BJ146),0)</f>
        <v>1</v>
      </c>
      <c r="BK185" s="13">
        <f t="shared" ref="BK185:BK195" si="185">IFERROR(IF(BL146="","",BL146/BK146),0)</f>
        <v>1</v>
      </c>
      <c r="BL185" s="13">
        <f t="shared" ref="BL185:BL194" si="186">IFERROR(IF(BM146="","",BM146/BL146),0)</f>
        <v>1</v>
      </c>
      <c r="BM185" s="13">
        <f t="shared" ref="BM185:BM193" si="187">IFERROR(IF(BN146="","",BN146/BM146),0)</f>
        <v>1</v>
      </c>
      <c r="BN185" s="13">
        <f t="shared" ref="BN185:BN192" si="188">IFERROR(IF(BO146="","",BO146/BN146),0)</f>
        <v>1</v>
      </c>
      <c r="BO185" s="13">
        <f t="shared" ref="BO185:BO191" si="189">IFERROR(IF(BP146="","",BP146/BO146),0)</f>
        <v>1</v>
      </c>
      <c r="BP185" s="13">
        <f t="shared" ref="BP185:BP190" si="190">IFERROR(IF(BQ146="","",BQ146/BP146),0)</f>
        <v>1</v>
      </c>
      <c r="BQ185" s="13">
        <f t="shared" ref="BQ185:BQ189" si="191">IFERROR(IF(BR146="","",BR146/BQ146),0)</f>
        <v>1</v>
      </c>
      <c r="BR185" s="13">
        <f t="shared" ref="BR185:BR188" si="192">IFERROR(IF(BS146="","",BS146/BR146),0)</f>
        <v>1.00288999391266</v>
      </c>
      <c r="BS185" s="13">
        <f t="shared" ref="BS185:BS187" si="193">IFERROR(IF(BT146="","",BT146/BS146),0)</f>
        <v>1</v>
      </c>
      <c r="BT185" s="13">
        <f t="shared" ref="BT185:BT186" si="194">IFERROR(IF(BU146="","",BU146/BT146),0)</f>
        <v>1</v>
      </c>
      <c r="BU185" s="13" t="str">
        <f t="shared" ref="BU185" si="195">IFERROR(IF(BV146="","",BV146/BU146),0)</f>
        <v/>
      </c>
      <c r="BV185" s="13" t="s">
        <v>25</v>
      </c>
      <c r="BW185" s="13" t="s">
        <v>25</v>
      </c>
      <c r="BX185" s="13" t="s">
        <v>25</v>
      </c>
      <c r="BY185" s="13" t="s">
        <v>25</v>
      </c>
      <c r="BZ185" s="13" t="s">
        <v>25</v>
      </c>
      <c r="CA185" s="13" t="s">
        <v>25</v>
      </c>
      <c r="CB185" s="13" t="s">
        <v>25</v>
      </c>
      <c r="CC185" s="13" t="s">
        <v>25</v>
      </c>
      <c r="CL185" s="10">
        <v>201706</v>
      </c>
      <c r="CM185" s="13" t="str">
        <f t="shared" si="171"/>
        <v/>
      </c>
      <c r="CN185" s="13" t="str">
        <f t="shared" si="171"/>
        <v/>
      </c>
      <c r="CO185" s="13" t="str">
        <f t="shared" si="171"/>
        <v/>
      </c>
      <c r="CP185" s="13" t="str">
        <f t="shared" si="171"/>
        <v/>
      </c>
      <c r="CQ185" s="13" t="str">
        <f t="shared" ref="CQ185:DM200" si="196">IFERROR(IF(CR146="","",CR146/CQ146),0)</f>
        <v/>
      </c>
      <c r="CR185" s="13" t="str">
        <f t="shared" si="196"/>
        <v/>
      </c>
      <c r="CS185" s="13" t="str">
        <f t="shared" si="196"/>
        <v/>
      </c>
      <c r="CT185" s="13" t="str">
        <f t="shared" si="196"/>
        <v/>
      </c>
      <c r="CU185" s="13" t="str">
        <f t="shared" si="196"/>
        <v/>
      </c>
      <c r="CV185" s="13" t="str">
        <f t="shared" si="196"/>
        <v/>
      </c>
      <c r="CW185" s="13" t="str">
        <f t="shared" si="196"/>
        <v/>
      </c>
      <c r="CX185" s="13" t="str">
        <f t="shared" si="196"/>
        <v/>
      </c>
      <c r="CY185" s="13" t="str">
        <f t="shared" si="196"/>
        <v/>
      </c>
      <c r="CZ185" s="13" t="str">
        <f t="shared" si="196"/>
        <v/>
      </c>
      <c r="DA185" s="13" t="str">
        <f t="shared" si="196"/>
        <v/>
      </c>
      <c r="DB185" s="13" t="str">
        <f t="shared" si="196"/>
        <v/>
      </c>
      <c r="DC185" s="13" t="str">
        <f t="shared" si="196"/>
        <v/>
      </c>
      <c r="DD185" s="13" t="str">
        <f t="shared" si="196"/>
        <v/>
      </c>
      <c r="DE185" s="13" t="str">
        <f t="shared" si="196"/>
        <v/>
      </c>
      <c r="DF185" s="13" t="str">
        <f t="shared" si="196"/>
        <v/>
      </c>
      <c r="DG185" s="13" t="str">
        <f t="shared" si="196"/>
        <v/>
      </c>
      <c r="DH185" s="13" t="str">
        <f t="shared" si="196"/>
        <v/>
      </c>
      <c r="DI185" s="13" t="str">
        <f t="shared" si="196"/>
        <v/>
      </c>
      <c r="DJ185" s="13" t="str">
        <f t="shared" si="196"/>
        <v/>
      </c>
      <c r="DK185" s="13" t="str">
        <f t="shared" si="196"/>
        <v/>
      </c>
      <c r="DL185" s="13" t="str">
        <f t="shared" si="196"/>
        <v/>
      </c>
      <c r="DM185" s="13" t="str">
        <f t="shared" si="196"/>
        <v/>
      </c>
      <c r="DN185" s="13" t="s">
        <v>25</v>
      </c>
      <c r="DO185" s="13" t="s">
        <v>25</v>
      </c>
      <c r="DP185" s="13" t="s">
        <v>25</v>
      </c>
      <c r="DQ185" s="13" t="s">
        <v>25</v>
      </c>
      <c r="DR185" s="13" t="s">
        <v>25</v>
      </c>
      <c r="DS185" s="13" t="s">
        <v>25</v>
      </c>
      <c r="DT185" s="13" t="s">
        <v>25</v>
      </c>
      <c r="DU185" s="13" t="s">
        <v>25</v>
      </c>
    </row>
    <row r="186" ht="15" customHeight="1" outlineLevel="1" spans="2:125">
      <c r="B186" s="10">
        <v>201709</v>
      </c>
      <c r="C186" s="13">
        <f t="shared" ref="C186:M201" si="197">IFERROR(IF(D147="","",D147/C147),0)</f>
        <v>1.45326342019814</v>
      </c>
      <c r="D186" s="13">
        <f t="shared" si="197"/>
        <v>1.15174733597028</v>
      </c>
      <c r="E186" s="13">
        <f t="shared" si="197"/>
        <v>0.963851297301169</v>
      </c>
      <c r="F186" s="13">
        <f t="shared" si="197"/>
        <v>0.986324421189808</v>
      </c>
      <c r="G186" s="13">
        <f t="shared" si="172"/>
        <v>0.948184532506191</v>
      </c>
      <c r="H186" s="13">
        <f t="shared" si="172"/>
        <v>0.99892287724374</v>
      </c>
      <c r="I186" s="13">
        <f t="shared" si="172"/>
        <v>1.00126805503147</v>
      </c>
      <c r="J186" s="13">
        <f t="shared" si="172"/>
        <v>0.992553544332197</v>
      </c>
      <c r="K186" s="13">
        <f t="shared" si="172"/>
        <v>0.999777213744381</v>
      </c>
      <c r="L186" s="13">
        <f t="shared" si="172"/>
        <v>1</v>
      </c>
      <c r="M186" s="13">
        <f t="shared" si="172"/>
        <v>1</v>
      </c>
      <c r="N186" s="13">
        <f t="shared" si="172"/>
        <v>1</v>
      </c>
      <c r="O186" s="13">
        <f t="shared" si="172"/>
        <v>1</v>
      </c>
      <c r="P186" s="13">
        <f t="shared" si="172"/>
        <v>1</v>
      </c>
      <c r="Q186" s="13">
        <f t="shared" si="172"/>
        <v>1</v>
      </c>
      <c r="R186" s="13">
        <f t="shared" si="172"/>
        <v>1</v>
      </c>
      <c r="S186" s="13">
        <f t="shared" si="172"/>
        <v>1</v>
      </c>
      <c r="T186" s="13">
        <f t="shared" si="172"/>
        <v>1</v>
      </c>
      <c r="U186" s="13">
        <f t="shared" si="172"/>
        <v>1</v>
      </c>
      <c r="V186" s="13">
        <f t="shared" si="172"/>
        <v>1</v>
      </c>
      <c r="W186" s="13">
        <f t="shared" si="172"/>
        <v>1</v>
      </c>
      <c r="X186" s="13">
        <f t="shared" si="172"/>
        <v>1</v>
      </c>
      <c r="Y186" s="13">
        <f t="shared" si="172"/>
        <v>1</v>
      </c>
      <c r="Z186" s="13">
        <f t="shared" si="172"/>
        <v>1</v>
      </c>
      <c r="AA186" s="13">
        <f t="shared" si="172"/>
        <v>1</v>
      </c>
      <c r="AB186" s="13" t="str">
        <f t="shared" si="172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T186" s="10">
        <v>201709</v>
      </c>
      <c r="AU186" s="13">
        <f t="shared" ref="AU186:AU211" si="198">IFERROR(IF(AV147="","",AV147/AU147),0)</f>
        <v>1.45326342019814</v>
      </c>
      <c r="AV186" s="13">
        <f t="shared" ref="AV186:AV210" si="199">IFERROR(IF(AW147="","",AW147/AV147),0)</f>
        <v>1.15174733597028</v>
      </c>
      <c r="AW186" s="13">
        <f t="shared" ref="AW186:AW209" si="200">IFERROR(IF(AX147="","",AX147/AW147),0)</f>
        <v>0.963851297301169</v>
      </c>
      <c r="AX186" s="13">
        <f t="shared" ref="AX186:AX208" si="201">IFERROR(IF(AY147="","",AY147/AX147),0)</f>
        <v>0.986324421189808</v>
      </c>
      <c r="AY186" s="13">
        <f t="shared" si="173"/>
        <v>0.948184532506191</v>
      </c>
      <c r="AZ186" s="13">
        <f t="shared" si="174"/>
        <v>0.99892287724374</v>
      </c>
      <c r="BA186" s="13">
        <f t="shared" si="175"/>
        <v>1.00126805503147</v>
      </c>
      <c r="BB186" s="13">
        <f t="shared" si="176"/>
        <v>0.992553544332197</v>
      </c>
      <c r="BC186" s="13">
        <f t="shared" si="177"/>
        <v>0.999777213744381</v>
      </c>
      <c r="BD186" s="13">
        <f t="shared" si="178"/>
        <v>1</v>
      </c>
      <c r="BE186" s="13">
        <f t="shared" si="179"/>
        <v>1</v>
      </c>
      <c r="BF186" s="13">
        <f t="shared" si="180"/>
        <v>1</v>
      </c>
      <c r="BG186" s="13">
        <f t="shared" si="181"/>
        <v>1</v>
      </c>
      <c r="BH186" s="13">
        <f t="shared" si="182"/>
        <v>1</v>
      </c>
      <c r="BI186" s="13">
        <f t="shared" si="183"/>
        <v>1</v>
      </c>
      <c r="BJ186" s="13">
        <f t="shared" si="184"/>
        <v>1</v>
      </c>
      <c r="BK186" s="13">
        <f t="shared" si="185"/>
        <v>1</v>
      </c>
      <c r="BL186" s="13">
        <f t="shared" si="186"/>
        <v>1</v>
      </c>
      <c r="BM186" s="13">
        <f t="shared" si="187"/>
        <v>1</v>
      </c>
      <c r="BN186" s="13">
        <f t="shared" si="188"/>
        <v>1</v>
      </c>
      <c r="BO186" s="13">
        <f t="shared" si="189"/>
        <v>1</v>
      </c>
      <c r="BP186" s="13">
        <f t="shared" si="190"/>
        <v>1</v>
      </c>
      <c r="BQ186" s="13">
        <f t="shared" si="191"/>
        <v>1</v>
      </c>
      <c r="BR186" s="13">
        <f t="shared" si="192"/>
        <v>1</v>
      </c>
      <c r="BS186" s="13">
        <f t="shared" si="193"/>
        <v>1</v>
      </c>
      <c r="BT186" s="13" t="str">
        <f t="shared" si="194"/>
        <v/>
      </c>
      <c r="BU186" s="13" t="s">
        <v>25</v>
      </c>
      <c r="BV186" s="13" t="s">
        <v>25</v>
      </c>
      <c r="BW186" s="13" t="s">
        <v>25</v>
      </c>
      <c r="BX186" s="13" t="s">
        <v>25</v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L186" s="10">
        <v>201709</v>
      </c>
      <c r="CM186" s="13" t="str">
        <f t="shared" ref="CM186:CW201" si="202">IFERROR(IF(CN147="","",CN147/CM147),0)</f>
        <v/>
      </c>
      <c r="CN186" s="13" t="str">
        <f t="shared" si="202"/>
        <v/>
      </c>
      <c r="CO186" s="13" t="str">
        <f t="shared" si="202"/>
        <v/>
      </c>
      <c r="CP186" s="13" t="str">
        <f t="shared" si="202"/>
        <v/>
      </c>
      <c r="CQ186" s="13" t="str">
        <f t="shared" si="196"/>
        <v/>
      </c>
      <c r="CR186" s="13" t="str">
        <f t="shared" si="196"/>
        <v/>
      </c>
      <c r="CS186" s="13" t="str">
        <f t="shared" si="196"/>
        <v/>
      </c>
      <c r="CT186" s="13" t="str">
        <f t="shared" si="196"/>
        <v/>
      </c>
      <c r="CU186" s="13" t="str">
        <f t="shared" si="196"/>
        <v/>
      </c>
      <c r="CV186" s="13" t="str">
        <f t="shared" si="196"/>
        <v/>
      </c>
      <c r="CW186" s="13" t="str">
        <f t="shared" si="196"/>
        <v/>
      </c>
      <c r="CX186" s="13" t="str">
        <f t="shared" si="196"/>
        <v/>
      </c>
      <c r="CY186" s="13" t="str">
        <f t="shared" si="196"/>
        <v/>
      </c>
      <c r="CZ186" s="13" t="str">
        <f t="shared" si="196"/>
        <v/>
      </c>
      <c r="DA186" s="13" t="str">
        <f t="shared" si="196"/>
        <v/>
      </c>
      <c r="DB186" s="13" t="str">
        <f t="shared" si="196"/>
        <v/>
      </c>
      <c r="DC186" s="13" t="str">
        <f t="shared" si="196"/>
        <v/>
      </c>
      <c r="DD186" s="13" t="str">
        <f t="shared" si="196"/>
        <v/>
      </c>
      <c r="DE186" s="13" t="str">
        <f t="shared" si="196"/>
        <v/>
      </c>
      <c r="DF186" s="13" t="str">
        <f t="shared" si="196"/>
        <v/>
      </c>
      <c r="DG186" s="13" t="str">
        <f t="shared" si="196"/>
        <v/>
      </c>
      <c r="DH186" s="13" t="str">
        <f t="shared" si="196"/>
        <v/>
      </c>
      <c r="DI186" s="13" t="str">
        <f t="shared" si="196"/>
        <v/>
      </c>
      <c r="DJ186" s="13" t="str">
        <f t="shared" si="196"/>
        <v/>
      </c>
      <c r="DK186" s="13" t="str">
        <f t="shared" si="196"/>
        <v/>
      </c>
      <c r="DL186" s="13" t="str">
        <f t="shared" si="196"/>
        <v/>
      </c>
      <c r="DM186" s="13" t="s">
        <v>25</v>
      </c>
      <c r="DN186" s="13" t="s">
        <v>25</v>
      </c>
      <c r="DO186" s="13" t="s">
        <v>25</v>
      </c>
      <c r="DP186" s="13" t="s">
        <v>25</v>
      </c>
      <c r="DQ186" s="13" t="s">
        <v>25</v>
      </c>
      <c r="DR186" s="13" t="s">
        <v>25</v>
      </c>
      <c r="DS186" s="13" t="s">
        <v>25</v>
      </c>
      <c r="DT186" s="13" t="s">
        <v>25</v>
      </c>
      <c r="DU186" s="13" t="s">
        <v>25</v>
      </c>
    </row>
    <row r="187" ht="15" customHeight="1" outlineLevel="1" spans="2:125">
      <c r="B187" s="10">
        <v>201712</v>
      </c>
      <c r="C187" s="13">
        <f t="shared" si="197"/>
        <v>2.12704380381969</v>
      </c>
      <c r="D187" s="13">
        <f t="shared" si="197"/>
        <v>1.01616269432064</v>
      </c>
      <c r="E187" s="13">
        <f t="shared" si="197"/>
        <v>1.03196356996045</v>
      </c>
      <c r="F187" s="13">
        <f t="shared" si="197"/>
        <v>0.95451770853457</v>
      </c>
      <c r="G187" s="13">
        <f t="shared" si="172"/>
        <v>0.967723729051748</v>
      </c>
      <c r="H187" s="13">
        <f t="shared" si="172"/>
        <v>1.00986031692431</v>
      </c>
      <c r="I187" s="13">
        <f t="shared" si="172"/>
        <v>1.01115678863292</v>
      </c>
      <c r="J187" s="13">
        <f t="shared" si="172"/>
        <v>0.992288848673022</v>
      </c>
      <c r="K187" s="13">
        <f t="shared" si="172"/>
        <v>0.999846257425128</v>
      </c>
      <c r="L187" s="13">
        <f t="shared" si="172"/>
        <v>1</v>
      </c>
      <c r="M187" s="13">
        <f t="shared" si="172"/>
        <v>1</v>
      </c>
      <c r="N187" s="13">
        <f t="shared" si="172"/>
        <v>1.00307532430571</v>
      </c>
      <c r="O187" s="13">
        <f t="shared" si="172"/>
        <v>0.999923352607945</v>
      </c>
      <c r="P187" s="13">
        <f t="shared" si="172"/>
        <v>1</v>
      </c>
      <c r="Q187" s="13">
        <f t="shared" si="172"/>
        <v>1</v>
      </c>
      <c r="R187" s="13">
        <f t="shared" si="172"/>
        <v>1</v>
      </c>
      <c r="S187" s="13">
        <f t="shared" si="172"/>
        <v>1</v>
      </c>
      <c r="T187" s="13">
        <f t="shared" si="172"/>
        <v>1</v>
      </c>
      <c r="U187" s="13">
        <f t="shared" si="172"/>
        <v>1</v>
      </c>
      <c r="V187" s="13">
        <f t="shared" si="172"/>
        <v>1</v>
      </c>
      <c r="W187" s="13">
        <f t="shared" si="172"/>
        <v>1</v>
      </c>
      <c r="X187" s="13">
        <f t="shared" si="172"/>
        <v>1</v>
      </c>
      <c r="Y187" s="13">
        <f t="shared" si="172"/>
        <v>1</v>
      </c>
      <c r="Z187" s="13">
        <f t="shared" si="172"/>
        <v>1</v>
      </c>
      <c r="AA187" s="13" t="str">
        <f t="shared" si="172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T187" s="10">
        <v>201712</v>
      </c>
      <c r="AU187" s="13">
        <f t="shared" si="198"/>
        <v>2.12704380381969</v>
      </c>
      <c r="AV187" s="13">
        <f t="shared" si="199"/>
        <v>1.01616269432064</v>
      </c>
      <c r="AW187" s="13">
        <f t="shared" si="200"/>
        <v>1.03196356996045</v>
      </c>
      <c r="AX187" s="13">
        <f t="shared" si="201"/>
        <v>0.95451770853457</v>
      </c>
      <c r="AY187" s="13">
        <f t="shared" si="173"/>
        <v>0.967723729051748</v>
      </c>
      <c r="AZ187" s="13">
        <f t="shared" si="174"/>
        <v>1.00986031692431</v>
      </c>
      <c r="BA187" s="13">
        <f t="shared" si="175"/>
        <v>1.01115678863292</v>
      </c>
      <c r="BB187" s="13">
        <f t="shared" si="176"/>
        <v>0.992288848673022</v>
      </c>
      <c r="BC187" s="13">
        <f t="shared" si="177"/>
        <v>0.999846257425128</v>
      </c>
      <c r="BD187" s="13">
        <f t="shared" si="178"/>
        <v>1</v>
      </c>
      <c r="BE187" s="13">
        <f t="shared" si="179"/>
        <v>1</v>
      </c>
      <c r="BF187" s="13">
        <f t="shared" si="180"/>
        <v>1.00307532430571</v>
      </c>
      <c r="BG187" s="13">
        <f t="shared" si="181"/>
        <v>0.999923352607945</v>
      </c>
      <c r="BH187" s="13">
        <f t="shared" si="182"/>
        <v>1</v>
      </c>
      <c r="BI187" s="13">
        <f t="shared" si="183"/>
        <v>1</v>
      </c>
      <c r="BJ187" s="13">
        <f t="shared" si="184"/>
        <v>1</v>
      </c>
      <c r="BK187" s="13">
        <f t="shared" si="185"/>
        <v>1</v>
      </c>
      <c r="BL187" s="13">
        <f t="shared" si="186"/>
        <v>1</v>
      </c>
      <c r="BM187" s="13">
        <f t="shared" si="187"/>
        <v>1</v>
      </c>
      <c r="BN187" s="13">
        <f t="shared" si="188"/>
        <v>1</v>
      </c>
      <c r="BO187" s="13">
        <f t="shared" si="189"/>
        <v>1</v>
      </c>
      <c r="BP187" s="13">
        <f t="shared" si="190"/>
        <v>1</v>
      </c>
      <c r="BQ187" s="13">
        <f t="shared" si="191"/>
        <v>1</v>
      </c>
      <c r="BR187" s="13">
        <f t="shared" si="192"/>
        <v>1</v>
      </c>
      <c r="BS187" s="13" t="str">
        <f t="shared" si="193"/>
        <v/>
      </c>
      <c r="BT187" s="13" t="s">
        <v>25</v>
      </c>
      <c r="BU187" s="13" t="s">
        <v>25</v>
      </c>
      <c r="BV187" s="13" t="s">
        <v>25</v>
      </c>
      <c r="BW187" s="13" t="s">
        <v>25</v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L187" s="10">
        <v>201712</v>
      </c>
      <c r="CM187" s="13" t="str">
        <f t="shared" si="202"/>
        <v/>
      </c>
      <c r="CN187" s="13" t="str">
        <f t="shared" si="202"/>
        <v/>
      </c>
      <c r="CO187" s="13" t="str">
        <f t="shared" si="202"/>
        <v/>
      </c>
      <c r="CP187" s="13" t="str">
        <f t="shared" si="202"/>
        <v/>
      </c>
      <c r="CQ187" s="13" t="str">
        <f t="shared" si="196"/>
        <v/>
      </c>
      <c r="CR187" s="13" t="str">
        <f t="shared" si="196"/>
        <v/>
      </c>
      <c r="CS187" s="13" t="str">
        <f t="shared" si="196"/>
        <v/>
      </c>
      <c r="CT187" s="13" t="str">
        <f t="shared" si="196"/>
        <v/>
      </c>
      <c r="CU187" s="13" t="str">
        <f t="shared" si="196"/>
        <v/>
      </c>
      <c r="CV187" s="13" t="str">
        <f t="shared" si="196"/>
        <v/>
      </c>
      <c r="CW187" s="13" t="str">
        <f t="shared" si="196"/>
        <v/>
      </c>
      <c r="CX187" s="13" t="str">
        <f t="shared" si="196"/>
        <v/>
      </c>
      <c r="CY187" s="13" t="str">
        <f t="shared" si="196"/>
        <v/>
      </c>
      <c r="CZ187" s="13" t="str">
        <f t="shared" si="196"/>
        <v/>
      </c>
      <c r="DA187" s="13" t="str">
        <f t="shared" si="196"/>
        <v/>
      </c>
      <c r="DB187" s="13" t="str">
        <f t="shared" si="196"/>
        <v/>
      </c>
      <c r="DC187" s="13" t="str">
        <f t="shared" si="196"/>
        <v/>
      </c>
      <c r="DD187" s="13" t="str">
        <f t="shared" si="196"/>
        <v/>
      </c>
      <c r="DE187" s="13" t="str">
        <f t="shared" si="196"/>
        <v/>
      </c>
      <c r="DF187" s="13" t="str">
        <f t="shared" si="196"/>
        <v/>
      </c>
      <c r="DG187" s="13" t="str">
        <f t="shared" si="196"/>
        <v/>
      </c>
      <c r="DH187" s="13" t="str">
        <f t="shared" si="196"/>
        <v/>
      </c>
      <c r="DI187" s="13" t="str">
        <f t="shared" si="196"/>
        <v/>
      </c>
      <c r="DJ187" s="13" t="str">
        <f t="shared" si="196"/>
        <v/>
      </c>
      <c r="DK187" s="13" t="str">
        <f t="shared" si="196"/>
        <v/>
      </c>
      <c r="DL187" s="13" t="s">
        <v>25</v>
      </c>
      <c r="DM187" s="13" t="s">
        <v>25</v>
      </c>
      <c r="DN187" s="13" t="s">
        <v>25</v>
      </c>
      <c r="DO187" s="13" t="s">
        <v>25</v>
      </c>
      <c r="DP187" s="13" t="s">
        <v>25</v>
      </c>
      <c r="DQ187" s="13" t="s">
        <v>25</v>
      </c>
      <c r="DR187" s="13" t="s">
        <v>25</v>
      </c>
      <c r="DS187" s="13" t="s">
        <v>25</v>
      </c>
      <c r="DT187" s="13" t="s">
        <v>25</v>
      </c>
      <c r="DU187" s="13" t="s">
        <v>25</v>
      </c>
    </row>
    <row r="188" ht="15" customHeight="1" outlineLevel="1" spans="2:125">
      <c r="B188" s="10">
        <v>201803</v>
      </c>
      <c r="C188" s="13">
        <f t="shared" si="197"/>
        <v>1.35179515592357</v>
      </c>
      <c r="D188" s="13">
        <f t="shared" si="197"/>
        <v>1.07121098045965</v>
      </c>
      <c r="E188" s="13">
        <f t="shared" si="197"/>
        <v>0.955275959199197</v>
      </c>
      <c r="F188" s="13">
        <f t="shared" si="197"/>
        <v>1.0006617473296</v>
      </c>
      <c r="G188" s="13">
        <f t="shared" si="172"/>
        <v>1.02325273232747</v>
      </c>
      <c r="H188" s="13">
        <f t="shared" si="172"/>
        <v>1.00524669672051</v>
      </c>
      <c r="I188" s="13">
        <f t="shared" si="172"/>
        <v>0.980243687858271</v>
      </c>
      <c r="J188" s="13">
        <f t="shared" si="172"/>
        <v>0.99506767741862</v>
      </c>
      <c r="K188" s="13">
        <f t="shared" si="172"/>
        <v>0.999897446117763</v>
      </c>
      <c r="L188" s="13">
        <f t="shared" si="172"/>
        <v>1</v>
      </c>
      <c r="M188" s="13">
        <f t="shared" si="172"/>
        <v>0.999658118664618</v>
      </c>
      <c r="N188" s="13">
        <f t="shared" si="172"/>
        <v>1</v>
      </c>
      <c r="O188" s="13">
        <f t="shared" si="172"/>
        <v>1</v>
      </c>
      <c r="P188" s="13">
        <f t="shared" si="172"/>
        <v>1</v>
      </c>
      <c r="Q188" s="13">
        <f t="shared" si="172"/>
        <v>1</v>
      </c>
      <c r="R188" s="13">
        <f t="shared" si="172"/>
        <v>0.999829000870899</v>
      </c>
      <c r="S188" s="13">
        <f t="shared" si="172"/>
        <v>1</v>
      </c>
      <c r="T188" s="13">
        <f t="shared" si="172"/>
        <v>1</v>
      </c>
      <c r="U188" s="13">
        <f t="shared" si="172"/>
        <v>1</v>
      </c>
      <c r="V188" s="13">
        <f t="shared" si="172"/>
        <v>1</v>
      </c>
      <c r="W188" s="13">
        <f t="shared" si="172"/>
        <v>0.948068602217588</v>
      </c>
      <c r="X188" s="13">
        <f t="shared" si="172"/>
        <v>1</v>
      </c>
      <c r="Y188" s="13">
        <f t="shared" si="172"/>
        <v>1</v>
      </c>
      <c r="Z188" s="13" t="str">
        <f t="shared" si="172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T188" s="10">
        <v>201803</v>
      </c>
      <c r="AU188" s="13">
        <f t="shared" si="198"/>
        <v>1.35179515592357</v>
      </c>
      <c r="AV188" s="13">
        <f t="shared" si="199"/>
        <v>1.07121098045965</v>
      </c>
      <c r="AW188" s="13">
        <f t="shared" si="200"/>
        <v>0.955275959199197</v>
      </c>
      <c r="AX188" s="13">
        <f t="shared" si="201"/>
        <v>1.0006617473296</v>
      </c>
      <c r="AY188" s="13">
        <f t="shared" si="173"/>
        <v>1.02325273232747</v>
      </c>
      <c r="AZ188" s="13">
        <f t="shared" si="174"/>
        <v>1.00511028639677</v>
      </c>
      <c r="BA188" s="13">
        <f t="shared" si="175"/>
        <v>0.980241006595357</v>
      </c>
      <c r="BB188" s="13">
        <f t="shared" si="176"/>
        <v>0.995066994526458</v>
      </c>
      <c r="BC188" s="13">
        <f t="shared" si="177"/>
        <v>0.999897431848536</v>
      </c>
      <c r="BD188" s="13">
        <f t="shared" si="178"/>
        <v>1</v>
      </c>
      <c r="BE188" s="13">
        <f t="shared" si="179"/>
        <v>0.999658071090771</v>
      </c>
      <c r="BF188" s="13">
        <f t="shared" si="180"/>
        <v>1</v>
      </c>
      <c r="BG188" s="13">
        <f t="shared" si="181"/>
        <v>1</v>
      </c>
      <c r="BH188" s="13">
        <f t="shared" si="182"/>
        <v>1</v>
      </c>
      <c r="BI188" s="13">
        <f t="shared" si="183"/>
        <v>1</v>
      </c>
      <c r="BJ188" s="13">
        <f t="shared" si="184"/>
        <v>0.999828977067701</v>
      </c>
      <c r="BK188" s="13">
        <f t="shared" si="185"/>
        <v>1</v>
      </c>
      <c r="BL188" s="13">
        <f t="shared" si="186"/>
        <v>1</v>
      </c>
      <c r="BM188" s="13">
        <f t="shared" si="187"/>
        <v>1</v>
      </c>
      <c r="BN188" s="13">
        <f t="shared" si="188"/>
        <v>1</v>
      </c>
      <c r="BO188" s="13">
        <f t="shared" si="189"/>
        <v>0.948061372094393</v>
      </c>
      <c r="BP188" s="13">
        <f t="shared" si="190"/>
        <v>1.00014685178615</v>
      </c>
      <c r="BQ188" s="13">
        <f t="shared" si="191"/>
        <v>1</v>
      </c>
      <c r="BR188" s="13" t="str">
        <f t="shared" si="192"/>
        <v/>
      </c>
      <c r="BS188" s="13" t="s">
        <v>25</v>
      </c>
      <c r="BT188" s="13" t="s">
        <v>25</v>
      </c>
      <c r="BU188" s="13" t="s">
        <v>25</v>
      </c>
      <c r="BV188" s="13" t="s">
        <v>25</v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L188" s="10">
        <v>201803</v>
      </c>
      <c r="CM188" s="13" t="str">
        <f t="shared" si="202"/>
        <v/>
      </c>
      <c r="CN188" s="13" t="str">
        <f t="shared" si="202"/>
        <v/>
      </c>
      <c r="CO188" s="13" t="str">
        <f t="shared" si="202"/>
        <v/>
      </c>
      <c r="CP188" s="13" t="str">
        <f t="shared" si="202"/>
        <v/>
      </c>
      <c r="CQ188" s="13" t="str">
        <f t="shared" si="196"/>
        <v/>
      </c>
      <c r="CR188" s="13" t="str">
        <f t="shared" si="196"/>
        <v/>
      </c>
      <c r="CS188" s="13" t="str">
        <f t="shared" si="196"/>
        <v/>
      </c>
      <c r="CT188" s="13" t="str">
        <f t="shared" si="196"/>
        <v/>
      </c>
      <c r="CU188" s="13" t="str">
        <f t="shared" si="196"/>
        <v/>
      </c>
      <c r="CV188" s="13" t="str">
        <f t="shared" si="196"/>
        <v/>
      </c>
      <c r="CW188" s="13" t="str">
        <f t="shared" si="196"/>
        <v/>
      </c>
      <c r="CX188" s="13" t="str">
        <f t="shared" si="196"/>
        <v/>
      </c>
      <c r="CY188" s="13" t="str">
        <f t="shared" si="196"/>
        <v/>
      </c>
      <c r="CZ188" s="13" t="str">
        <f t="shared" si="196"/>
        <v/>
      </c>
      <c r="DA188" s="13" t="str">
        <f t="shared" si="196"/>
        <v/>
      </c>
      <c r="DB188" s="13" t="str">
        <f t="shared" si="196"/>
        <v/>
      </c>
      <c r="DC188" s="13" t="str">
        <f t="shared" si="196"/>
        <v/>
      </c>
      <c r="DD188" s="13" t="str">
        <f t="shared" si="196"/>
        <v/>
      </c>
      <c r="DE188" s="13" t="str">
        <f t="shared" si="196"/>
        <v/>
      </c>
      <c r="DF188" s="13" t="str">
        <f t="shared" si="196"/>
        <v/>
      </c>
      <c r="DG188" s="13" t="str">
        <f t="shared" si="196"/>
        <v/>
      </c>
      <c r="DH188" s="13" t="str">
        <f t="shared" si="196"/>
        <v/>
      </c>
      <c r="DI188" s="13" t="str">
        <f t="shared" si="196"/>
        <v/>
      </c>
      <c r="DJ188" s="13" t="str">
        <f t="shared" si="196"/>
        <v/>
      </c>
      <c r="DK188" s="13" t="s">
        <v>25</v>
      </c>
      <c r="DL188" s="13" t="s">
        <v>25</v>
      </c>
      <c r="DM188" s="13" t="s">
        <v>25</v>
      </c>
      <c r="DN188" s="13" t="s">
        <v>25</v>
      </c>
      <c r="DO188" s="13" t="s">
        <v>25</v>
      </c>
      <c r="DP188" s="13" t="s">
        <v>25</v>
      </c>
      <c r="DQ188" s="13" t="s">
        <v>25</v>
      </c>
      <c r="DR188" s="13" t="s">
        <v>25</v>
      </c>
      <c r="DS188" s="13" t="s">
        <v>25</v>
      </c>
      <c r="DT188" s="13" t="s">
        <v>25</v>
      </c>
      <c r="DU188" s="13" t="s">
        <v>25</v>
      </c>
    </row>
    <row r="189" ht="15" customHeight="1" outlineLevel="1" spans="2:125">
      <c r="B189" s="10">
        <v>201806</v>
      </c>
      <c r="C189" s="13">
        <f t="shared" si="197"/>
        <v>1.74468721995664</v>
      </c>
      <c r="D189" s="13">
        <f t="shared" si="197"/>
        <v>1.04334064010724</v>
      </c>
      <c r="E189" s="13">
        <f t="shared" si="197"/>
        <v>0.991845245372177</v>
      </c>
      <c r="F189" s="13">
        <f t="shared" si="197"/>
        <v>1.03971151772666</v>
      </c>
      <c r="G189" s="13">
        <f t="shared" si="172"/>
        <v>0.961066938587721</v>
      </c>
      <c r="H189" s="13">
        <f t="shared" si="172"/>
        <v>1.00732004116491</v>
      </c>
      <c r="I189" s="13">
        <f t="shared" si="172"/>
        <v>0.999045908412065</v>
      </c>
      <c r="J189" s="13">
        <f t="shared" si="172"/>
        <v>0.983426599076081</v>
      </c>
      <c r="K189" s="13">
        <f t="shared" si="172"/>
        <v>0.990655554419912</v>
      </c>
      <c r="L189" s="13">
        <f t="shared" si="172"/>
        <v>1.00041011251671</v>
      </c>
      <c r="M189" s="13">
        <f t="shared" si="172"/>
        <v>1</v>
      </c>
      <c r="N189" s="13">
        <f t="shared" si="172"/>
        <v>1</v>
      </c>
      <c r="O189" s="13">
        <f t="shared" si="172"/>
        <v>0.991801112132406</v>
      </c>
      <c r="P189" s="13">
        <f t="shared" si="172"/>
        <v>1</v>
      </c>
      <c r="Q189" s="13">
        <f t="shared" si="172"/>
        <v>1</v>
      </c>
      <c r="R189" s="13">
        <f t="shared" si="172"/>
        <v>1</v>
      </c>
      <c r="S189" s="13">
        <f t="shared" si="172"/>
        <v>1</v>
      </c>
      <c r="T189" s="13">
        <f t="shared" si="172"/>
        <v>1</v>
      </c>
      <c r="U189" s="13">
        <f t="shared" si="172"/>
        <v>1</v>
      </c>
      <c r="V189" s="13">
        <f t="shared" si="172"/>
        <v>1</v>
      </c>
      <c r="W189" s="13">
        <f t="shared" si="172"/>
        <v>1</v>
      </c>
      <c r="X189" s="13">
        <f t="shared" si="172"/>
        <v>1</v>
      </c>
      <c r="Y189" s="13" t="str">
        <f t="shared" si="172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T189" s="10">
        <v>201806</v>
      </c>
      <c r="AU189" s="13">
        <f t="shared" si="198"/>
        <v>1.74468721995664</v>
      </c>
      <c r="AV189" s="13">
        <f t="shared" si="199"/>
        <v>1.04334064010724</v>
      </c>
      <c r="AW189" s="13">
        <f t="shared" si="200"/>
        <v>0.991845245372177</v>
      </c>
      <c r="AX189" s="13">
        <f t="shared" si="201"/>
        <v>1.05238334929788</v>
      </c>
      <c r="AY189" s="13">
        <f t="shared" si="173"/>
        <v>0.961380363604575</v>
      </c>
      <c r="AZ189" s="13">
        <f t="shared" si="174"/>
        <v>1.00722954225496</v>
      </c>
      <c r="BA189" s="13">
        <f t="shared" si="175"/>
        <v>0.99905761934345</v>
      </c>
      <c r="BB189" s="13">
        <f t="shared" si="176"/>
        <v>0.983630220030968</v>
      </c>
      <c r="BC189" s="13">
        <f t="shared" si="177"/>
        <v>0.990772270988062</v>
      </c>
      <c r="BD189" s="13">
        <f t="shared" si="178"/>
        <v>1.00040494230709</v>
      </c>
      <c r="BE189" s="13">
        <f t="shared" si="179"/>
        <v>1</v>
      </c>
      <c r="BF189" s="13">
        <f t="shared" si="180"/>
        <v>1</v>
      </c>
      <c r="BG189" s="13">
        <f t="shared" si="181"/>
        <v>0.991904432096144</v>
      </c>
      <c r="BH189" s="13">
        <f t="shared" si="182"/>
        <v>1</v>
      </c>
      <c r="BI189" s="13">
        <f t="shared" si="183"/>
        <v>1</v>
      </c>
      <c r="BJ189" s="13">
        <f t="shared" si="184"/>
        <v>1</v>
      </c>
      <c r="BK189" s="13">
        <f t="shared" si="185"/>
        <v>1</v>
      </c>
      <c r="BL189" s="13">
        <f t="shared" si="186"/>
        <v>1</v>
      </c>
      <c r="BM189" s="13">
        <f t="shared" si="187"/>
        <v>1</v>
      </c>
      <c r="BN189" s="13">
        <f t="shared" si="188"/>
        <v>1</v>
      </c>
      <c r="BO189" s="13">
        <f t="shared" si="189"/>
        <v>1.00016607511195</v>
      </c>
      <c r="BP189" s="13">
        <f t="shared" si="190"/>
        <v>1</v>
      </c>
      <c r="BQ189" s="13" t="str">
        <f t="shared" si="191"/>
        <v/>
      </c>
      <c r="BR189" s="13" t="s">
        <v>25</v>
      </c>
      <c r="BS189" s="13" t="s">
        <v>25</v>
      </c>
      <c r="BT189" s="13" t="s">
        <v>25</v>
      </c>
      <c r="BU189" s="13" t="s">
        <v>25</v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L189" s="10">
        <v>201806</v>
      </c>
      <c r="CM189" s="13" t="str">
        <f t="shared" si="202"/>
        <v/>
      </c>
      <c r="CN189" s="13" t="str">
        <f t="shared" si="202"/>
        <v/>
      </c>
      <c r="CO189" s="13" t="str">
        <f t="shared" si="202"/>
        <v/>
      </c>
      <c r="CP189" s="13" t="str">
        <f t="shared" si="202"/>
        <v/>
      </c>
      <c r="CQ189" s="13" t="str">
        <f t="shared" si="196"/>
        <v/>
      </c>
      <c r="CR189" s="13" t="str">
        <f t="shared" si="196"/>
        <v/>
      </c>
      <c r="CS189" s="13" t="str">
        <f t="shared" si="196"/>
        <v/>
      </c>
      <c r="CT189" s="13" t="str">
        <f t="shared" si="196"/>
        <v/>
      </c>
      <c r="CU189" s="13" t="str">
        <f t="shared" si="196"/>
        <v/>
      </c>
      <c r="CV189" s="13" t="str">
        <f t="shared" si="196"/>
        <v/>
      </c>
      <c r="CW189" s="13" t="str">
        <f t="shared" si="196"/>
        <v/>
      </c>
      <c r="CX189" s="13" t="str">
        <f t="shared" si="196"/>
        <v/>
      </c>
      <c r="CY189" s="13" t="str">
        <f t="shared" si="196"/>
        <v/>
      </c>
      <c r="CZ189" s="13" t="str">
        <f t="shared" si="196"/>
        <v/>
      </c>
      <c r="DA189" s="13" t="str">
        <f t="shared" si="196"/>
        <v/>
      </c>
      <c r="DB189" s="13" t="str">
        <f t="shared" si="196"/>
        <v/>
      </c>
      <c r="DC189" s="13" t="str">
        <f t="shared" si="196"/>
        <v/>
      </c>
      <c r="DD189" s="13" t="str">
        <f t="shared" si="196"/>
        <v/>
      </c>
      <c r="DE189" s="13" t="str">
        <f t="shared" si="196"/>
        <v/>
      </c>
      <c r="DF189" s="13" t="str">
        <f t="shared" si="196"/>
        <v/>
      </c>
      <c r="DG189" s="13" t="str">
        <f t="shared" si="196"/>
        <v/>
      </c>
      <c r="DH189" s="13" t="str">
        <f t="shared" si="196"/>
        <v/>
      </c>
      <c r="DI189" s="13" t="str">
        <f t="shared" si="196"/>
        <v/>
      </c>
      <c r="DJ189" s="13" t="s">
        <v>25</v>
      </c>
      <c r="DK189" s="13" t="s">
        <v>25</v>
      </c>
      <c r="DL189" s="13" t="s">
        <v>25</v>
      </c>
      <c r="DM189" s="13" t="s">
        <v>25</v>
      </c>
      <c r="DN189" s="13" t="s">
        <v>25</v>
      </c>
      <c r="DO189" s="13" t="s">
        <v>25</v>
      </c>
      <c r="DP189" s="13" t="s">
        <v>25</v>
      </c>
      <c r="DQ189" s="13" t="s">
        <v>25</v>
      </c>
      <c r="DR189" s="13" t="s">
        <v>25</v>
      </c>
      <c r="DS189" s="13" t="s">
        <v>25</v>
      </c>
      <c r="DT189" s="13" t="s">
        <v>25</v>
      </c>
      <c r="DU189" s="13" t="s">
        <v>25</v>
      </c>
    </row>
    <row r="190" ht="15" customHeight="1" outlineLevel="1" spans="2:125">
      <c r="B190" s="10">
        <v>201809</v>
      </c>
      <c r="C190" s="13">
        <f t="shared" si="197"/>
        <v>1.4191063647342</v>
      </c>
      <c r="D190" s="13">
        <f t="shared" si="197"/>
        <v>1.00450715418336</v>
      </c>
      <c r="E190" s="13">
        <f t="shared" si="197"/>
        <v>1.02779896264998</v>
      </c>
      <c r="F190" s="13">
        <f t="shared" si="197"/>
        <v>0.937293752713912</v>
      </c>
      <c r="G190" s="13">
        <f t="shared" si="172"/>
        <v>1.01311744504408</v>
      </c>
      <c r="H190" s="13">
        <f t="shared" si="172"/>
        <v>1.002042563586</v>
      </c>
      <c r="I190" s="13">
        <f t="shared" si="172"/>
        <v>0.999279736767143</v>
      </c>
      <c r="J190" s="13">
        <f t="shared" si="172"/>
        <v>0.998161046249705</v>
      </c>
      <c r="K190" s="13">
        <f t="shared" si="172"/>
        <v>0.989267912243504</v>
      </c>
      <c r="L190" s="13">
        <f t="shared" si="172"/>
        <v>0.998354641896036</v>
      </c>
      <c r="M190" s="13">
        <f t="shared" si="172"/>
        <v>1</v>
      </c>
      <c r="N190" s="13">
        <f t="shared" si="172"/>
        <v>0.999782672118385</v>
      </c>
      <c r="O190" s="13">
        <f t="shared" si="172"/>
        <v>1</v>
      </c>
      <c r="P190" s="13">
        <f t="shared" si="172"/>
        <v>1</v>
      </c>
      <c r="Q190" s="13">
        <f t="shared" si="172"/>
        <v>1</v>
      </c>
      <c r="R190" s="13">
        <f t="shared" si="172"/>
        <v>1</v>
      </c>
      <c r="S190" s="13">
        <f t="shared" si="172"/>
        <v>1</v>
      </c>
      <c r="T190" s="13">
        <f t="shared" si="172"/>
        <v>1</v>
      </c>
      <c r="U190" s="13">
        <f t="shared" si="172"/>
        <v>1</v>
      </c>
      <c r="V190" s="13">
        <f t="shared" si="172"/>
        <v>1</v>
      </c>
      <c r="W190" s="13">
        <f t="shared" si="172"/>
        <v>1</v>
      </c>
      <c r="X190" s="13" t="str">
        <f t="shared" si="172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T190" s="10">
        <v>201809</v>
      </c>
      <c r="AU190" s="13">
        <f t="shared" si="198"/>
        <v>1.4191063647342</v>
      </c>
      <c r="AV190" s="13">
        <f t="shared" si="199"/>
        <v>1.00450715418336</v>
      </c>
      <c r="AW190" s="13">
        <f t="shared" si="200"/>
        <v>1.03880504719699</v>
      </c>
      <c r="AX190" s="13">
        <f t="shared" si="201"/>
        <v>0.940805904728289</v>
      </c>
      <c r="AY190" s="13">
        <f t="shared" si="173"/>
        <v>1.01293001608766</v>
      </c>
      <c r="AZ190" s="13">
        <f t="shared" si="174"/>
        <v>1.00201375091116</v>
      </c>
      <c r="BA190" s="13">
        <f t="shared" si="175"/>
        <v>0.999289876477687</v>
      </c>
      <c r="BB190" s="13">
        <f t="shared" si="176"/>
        <v>0.998186953041248</v>
      </c>
      <c r="BC190" s="13">
        <f t="shared" si="177"/>
        <v>0.989419378241225</v>
      </c>
      <c r="BD190" s="13">
        <f t="shared" si="178"/>
        <v>0.998378111780803</v>
      </c>
      <c r="BE190" s="13">
        <f t="shared" si="179"/>
        <v>1</v>
      </c>
      <c r="BF190" s="13">
        <f t="shared" si="180"/>
        <v>0.999785777184976</v>
      </c>
      <c r="BG190" s="13">
        <f t="shared" si="181"/>
        <v>1</v>
      </c>
      <c r="BH190" s="13">
        <f t="shared" si="182"/>
        <v>1</v>
      </c>
      <c r="BI190" s="13">
        <f t="shared" si="183"/>
        <v>1</v>
      </c>
      <c r="BJ190" s="13">
        <f t="shared" si="184"/>
        <v>1</v>
      </c>
      <c r="BK190" s="13">
        <f t="shared" si="185"/>
        <v>1</v>
      </c>
      <c r="BL190" s="13">
        <f t="shared" si="186"/>
        <v>1</v>
      </c>
      <c r="BM190" s="13">
        <f t="shared" si="187"/>
        <v>1</v>
      </c>
      <c r="BN190" s="13">
        <f t="shared" si="188"/>
        <v>1.00014533311353</v>
      </c>
      <c r="BO190" s="13">
        <f t="shared" si="189"/>
        <v>1</v>
      </c>
      <c r="BP190" s="13" t="str">
        <f t="shared" si="190"/>
        <v/>
      </c>
      <c r="BQ190" s="13" t="s">
        <v>25</v>
      </c>
      <c r="BR190" s="13" t="s">
        <v>25</v>
      </c>
      <c r="BS190" s="13" t="s">
        <v>25</v>
      </c>
      <c r="BT190" s="13" t="s">
        <v>25</v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L190" s="10">
        <v>201809</v>
      </c>
      <c r="CM190" s="13" t="str">
        <f t="shared" si="202"/>
        <v/>
      </c>
      <c r="CN190" s="13" t="str">
        <f t="shared" si="202"/>
        <v/>
      </c>
      <c r="CO190" s="13" t="str">
        <f t="shared" si="202"/>
        <v/>
      </c>
      <c r="CP190" s="13" t="str">
        <f t="shared" si="202"/>
        <v/>
      </c>
      <c r="CQ190" s="13" t="str">
        <f t="shared" si="196"/>
        <v/>
      </c>
      <c r="CR190" s="13" t="str">
        <f t="shared" si="196"/>
        <v/>
      </c>
      <c r="CS190" s="13" t="str">
        <f t="shared" si="196"/>
        <v/>
      </c>
      <c r="CT190" s="13" t="str">
        <f t="shared" si="196"/>
        <v/>
      </c>
      <c r="CU190" s="13" t="str">
        <f t="shared" si="196"/>
        <v/>
      </c>
      <c r="CV190" s="13" t="str">
        <f t="shared" si="196"/>
        <v/>
      </c>
      <c r="CW190" s="13" t="str">
        <f t="shared" si="196"/>
        <v/>
      </c>
      <c r="CX190" s="13" t="str">
        <f t="shared" si="196"/>
        <v/>
      </c>
      <c r="CY190" s="13" t="str">
        <f t="shared" si="196"/>
        <v/>
      </c>
      <c r="CZ190" s="13" t="str">
        <f t="shared" si="196"/>
        <v/>
      </c>
      <c r="DA190" s="13" t="str">
        <f t="shared" si="196"/>
        <v/>
      </c>
      <c r="DB190" s="13" t="str">
        <f t="shared" si="196"/>
        <v/>
      </c>
      <c r="DC190" s="13" t="str">
        <f t="shared" si="196"/>
        <v/>
      </c>
      <c r="DD190" s="13" t="str">
        <f t="shared" si="196"/>
        <v/>
      </c>
      <c r="DE190" s="13" t="str">
        <f t="shared" si="196"/>
        <v/>
      </c>
      <c r="DF190" s="13" t="str">
        <f t="shared" si="196"/>
        <v/>
      </c>
      <c r="DG190" s="13" t="str">
        <f t="shared" si="196"/>
        <v/>
      </c>
      <c r="DH190" s="13" t="str">
        <f t="shared" si="196"/>
        <v/>
      </c>
      <c r="DI190" s="13" t="s">
        <v>25</v>
      </c>
      <c r="DJ190" s="13" t="s">
        <v>25</v>
      </c>
      <c r="DK190" s="13" t="s">
        <v>25</v>
      </c>
      <c r="DL190" s="13" t="s">
        <v>25</v>
      </c>
      <c r="DM190" s="13" t="s">
        <v>25</v>
      </c>
      <c r="DN190" s="13" t="s">
        <v>25</v>
      </c>
      <c r="DO190" s="13" t="s">
        <v>25</v>
      </c>
      <c r="DP190" s="13" t="s">
        <v>25</v>
      </c>
      <c r="DQ190" s="13" t="s">
        <v>25</v>
      </c>
      <c r="DR190" s="13" t="s">
        <v>25</v>
      </c>
      <c r="DS190" s="13" t="s">
        <v>25</v>
      </c>
      <c r="DT190" s="13" t="s">
        <v>25</v>
      </c>
      <c r="DU190" s="13" t="s">
        <v>25</v>
      </c>
    </row>
    <row r="191" ht="15" customHeight="1" outlineLevel="1" spans="2:125">
      <c r="B191" s="10">
        <v>201812</v>
      </c>
      <c r="C191" s="13">
        <f t="shared" si="197"/>
        <v>1.26103410417311</v>
      </c>
      <c r="D191" s="13">
        <f t="shared" si="197"/>
        <v>1.09283501075666</v>
      </c>
      <c r="E191" s="13">
        <f t="shared" si="197"/>
        <v>0.962390690161132</v>
      </c>
      <c r="F191" s="13">
        <f t="shared" si="197"/>
        <v>0.982424756712604</v>
      </c>
      <c r="G191" s="13">
        <f t="shared" si="172"/>
        <v>1.00011316735147</v>
      </c>
      <c r="H191" s="13">
        <f t="shared" si="172"/>
        <v>1.00940796950527</v>
      </c>
      <c r="I191" s="13">
        <f t="shared" si="172"/>
        <v>0.977572686526256</v>
      </c>
      <c r="J191" s="13">
        <f t="shared" si="172"/>
        <v>1.00092074662795</v>
      </c>
      <c r="K191" s="13">
        <f t="shared" si="172"/>
        <v>0.98498130269436</v>
      </c>
      <c r="L191" s="13">
        <f t="shared" si="172"/>
        <v>0.995034041416706</v>
      </c>
      <c r="M191" s="13">
        <f t="shared" si="172"/>
        <v>1</v>
      </c>
      <c r="N191" s="13">
        <f t="shared" si="172"/>
        <v>1</v>
      </c>
      <c r="O191" s="13">
        <f t="shared" si="172"/>
        <v>0.997858515741693</v>
      </c>
      <c r="P191" s="13">
        <f t="shared" si="172"/>
        <v>0.999306518550864</v>
      </c>
      <c r="Q191" s="13">
        <f t="shared" si="172"/>
        <v>1</v>
      </c>
      <c r="R191" s="13">
        <f t="shared" si="172"/>
        <v>1</v>
      </c>
      <c r="S191" s="13">
        <f t="shared" si="172"/>
        <v>1</v>
      </c>
      <c r="T191" s="13">
        <f t="shared" si="172"/>
        <v>1</v>
      </c>
      <c r="U191" s="13">
        <f t="shared" si="172"/>
        <v>1</v>
      </c>
      <c r="V191" s="13">
        <f t="shared" si="172"/>
        <v>1</v>
      </c>
      <c r="W191" s="13" t="str">
        <f t="shared" si="172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T191" s="10">
        <v>201812</v>
      </c>
      <c r="AU191" s="13">
        <f t="shared" si="198"/>
        <v>1.2609840311582</v>
      </c>
      <c r="AV191" s="13">
        <f t="shared" si="199"/>
        <v>1.10252248942828</v>
      </c>
      <c r="AW191" s="13">
        <f t="shared" si="200"/>
        <v>0.965091999905408</v>
      </c>
      <c r="AX191" s="13">
        <f t="shared" si="201"/>
        <v>0.989316999351287</v>
      </c>
      <c r="AY191" s="13">
        <f t="shared" si="173"/>
        <v>1.00011106283299</v>
      </c>
      <c r="AZ191" s="13">
        <f t="shared" si="174"/>
        <v>1.00923303347673</v>
      </c>
      <c r="BA191" s="13">
        <f t="shared" si="175"/>
        <v>0.977985894941924</v>
      </c>
      <c r="BB191" s="13">
        <f t="shared" si="176"/>
        <v>1.00090340062362</v>
      </c>
      <c r="BC191" s="13">
        <f t="shared" si="177"/>
        <v>0.985263985513043</v>
      </c>
      <c r="BD191" s="13">
        <f t="shared" si="178"/>
        <v>0.995128908955511</v>
      </c>
      <c r="BE191" s="13">
        <f t="shared" si="179"/>
        <v>1</v>
      </c>
      <c r="BF191" s="13">
        <f t="shared" si="180"/>
        <v>1</v>
      </c>
      <c r="BG191" s="13">
        <f t="shared" si="181"/>
        <v>0.99789962598848</v>
      </c>
      <c r="BH191" s="13">
        <f t="shared" si="182"/>
        <v>0.999319859391177</v>
      </c>
      <c r="BI191" s="13">
        <f t="shared" si="183"/>
        <v>1</v>
      </c>
      <c r="BJ191" s="13">
        <f t="shared" si="184"/>
        <v>1</v>
      </c>
      <c r="BK191" s="13">
        <f t="shared" si="185"/>
        <v>1</v>
      </c>
      <c r="BL191" s="13">
        <f t="shared" si="186"/>
        <v>1</v>
      </c>
      <c r="BM191" s="13">
        <f t="shared" si="187"/>
        <v>1.00012310302642</v>
      </c>
      <c r="BN191" s="13">
        <f t="shared" si="188"/>
        <v>1</v>
      </c>
      <c r="BO191" s="13" t="str">
        <f t="shared" si="189"/>
        <v/>
      </c>
      <c r="BP191" s="13" t="s">
        <v>25</v>
      </c>
      <c r="BQ191" s="13" t="s">
        <v>25</v>
      </c>
      <c r="BR191" s="13" t="s">
        <v>25</v>
      </c>
      <c r="BS191" s="13" t="s">
        <v>25</v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L191" s="10">
        <v>201812</v>
      </c>
      <c r="CM191" s="13" t="str">
        <f t="shared" si="202"/>
        <v/>
      </c>
      <c r="CN191" s="13" t="str">
        <f t="shared" si="202"/>
        <v/>
      </c>
      <c r="CO191" s="13" t="str">
        <f t="shared" si="202"/>
        <v/>
      </c>
      <c r="CP191" s="13" t="str">
        <f t="shared" si="202"/>
        <v/>
      </c>
      <c r="CQ191" s="13" t="str">
        <f t="shared" si="196"/>
        <v/>
      </c>
      <c r="CR191" s="13" t="str">
        <f t="shared" si="196"/>
        <v/>
      </c>
      <c r="CS191" s="13" t="str">
        <f t="shared" si="196"/>
        <v/>
      </c>
      <c r="CT191" s="13" t="str">
        <f t="shared" si="196"/>
        <v/>
      </c>
      <c r="CU191" s="13" t="str">
        <f t="shared" si="196"/>
        <v/>
      </c>
      <c r="CV191" s="13" t="str">
        <f t="shared" si="196"/>
        <v/>
      </c>
      <c r="CW191" s="13" t="str">
        <f t="shared" si="196"/>
        <v/>
      </c>
      <c r="CX191" s="13" t="str">
        <f t="shared" si="196"/>
        <v/>
      </c>
      <c r="CY191" s="13" t="str">
        <f t="shared" si="196"/>
        <v/>
      </c>
      <c r="CZ191" s="13" t="str">
        <f t="shared" si="196"/>
        <v/>
      </c>
      <c r="DA191" s="13" t="str">
        <f t="shared" si="196"/>
        <v/>
      </c>
      <c r="DB191" s="13" t="str">
        <f t="shared" si="196"/>
        <v/>
      </c>
      <c r="DC191" s="13" t="str">
        <f t="shared" si="196"/>
        <v/>
      </c>
      <c r="DD191" s="13" t="str">
        <f t="shared" si="196"/>
        <v/>
      </c>
      <c r="DE191" s="13" t="str">
        <f t="shared" si="196"/>
        <v/>
      </c>
      <c r="DF191" s="13" t="str">
        <f t="shared" si="196"/>
        <v/>
      </c>
      <c r="DG191" s="13" t="str">
        <f t="shared" si="196"/>
        <v/>
      </c>
      <c r="DH191" s="13" t="s">
        <v>25</v>
      </c>
      <c r="DI191" s="13" t="s">
        <v>25</v>
      </c>
      <c r="DJ191" s="13" t="s">
        <v>25</v>
      </c>
      <c r="DK191" s="13" t="s">
        <v>25</v>
      </c>
      <c r="DL191" s="13" t="s">
        <v>25</v>
      </c>
      <c r="DM191" s="13" t="s">
        <v>25</v>
      </c>
      <c r="DN191" s="13" t="s">
        <v>25</v>
      </c>
      <c r="DO191" s="13" t="s">
        <v>25</v>
      </c>
      <c r="DP191" s="13" t="s">
        <v>25</v>
      </c>
      <c r="DQ191" s="13" t="s">
        <v>25</v>
      </c>
      <c r="DR191" s="13" t="s">
        <v>25</v>
      </c>
      <c r="DS191" s="13" t="s">
        <v>25</v>
      </c>
      <c r="DT191" s="13" t="s">
        <v>25</v>
      </c>
      <c r="DU191" s="13" t="s">
        <v>25</v>
      </c>
    </row>
    <row r="192" ht="15" customHeight="1" outlineLevel="1" spans="2:125">
      <c r="B192" s="10">
        <v>201903</v>
      </c>
      <c r="C192" s="13">
        <f t="shared" si="197"/>
        <v>1.38560383045044</v>
      </c>
      <c r="D192" s="13">
        <f t="shared" si="197"/>
        <v>0.952354407325489</v>
      </c>
      <c r="E192" s="13">
        <f t="shared" si="197"/>
        <v>0.905560143162291</v>
      </c>
      <c r="F192" s="13">
        <f t="shared" si="197"/>
        <v>0.982647323816959</v>
      </c>
      <c r="G192" s="13">
        <f t="shared" si="172"/>
        <v>0.990377317606315</v>
      </c>
      <c r="H192" s="13">
        <f t="shared" si="172"/>
        <v>1.00493486104136</v>
      </c>
      <c r="I192" s="13">
        <f t="shared" si="172"/>
        <v>1.01362059940142</v>
      </c>
      <c r="J192" s="13">
        <f t="shared" si="172"/>
        <v>0.997866423457095</v>
      </c>
      <c r="K192" s="13">
        <f t="shared" si="172"/>
        <v>0.998941823954105</v>
      </c>
      <c r="L192" s="13">
        <f t="shared" si="172"/>
        <v>0.995562650397092</v>
      </c>
      <c r="M192" s="13">
        <f t="shared" si="172"/>
        <v>0.999087984237011</v>
      </c>
      <c r="N192" s="13">
        <f t="shared" si="172"/>
        <v>0.996987600626424</v>
      </c>
      <c r="O192" s="13">
        <f t="shared" si="172"/>
        <v>1</v>
      </c>
      <c r="P192" s="13">
        <f t="shared" si="172"/>
        <v>1</v>
      </c>
      <c r="Q192" s="13">
        <f t="shared" si="172"/>
        <v>1</v>
      </c>
      <c r="R192" s="13">
        <f t="shared" si="172"/>
        <v>1</v>
      </c>
      <c r="S192" s="13">
        <f t="shared" si="172"/>
        <v>1</v>
      </c>
      <c r="T192" s="13">
        <f t="shared" si="172"/>
        <v>1</v>
      </c>
      <c r="U192" s="13">
        <f t="shared" si="172"/>
        <v>1</v>
      </c>
      <c r="V192" s="13" t="str">
        <f t="shared" si="172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T192" s="10">
        <v>201903</v>
      </c>
      <c r="AU192" s="13">
        <f t="shared" si="198"/>
        <v>1.3625962539295</v>
      </c>
      <c r="AV192" s="13">
        <f t="shared" si="199"/>
        <v>0.94747712214863</v>
      </c>
      <c r="AW192" s="13">
        <f t="shared" si="200"/>
        <v>0.91140080395233</v>
      </c>
      <c r="AX192" s="13">
        <f t="shared" si="201"/>
        <v>0.980556488124554</v>
      </c>
      <c r="AY192" s="13">
        <f t="shared" si="173"/>
        <v>0.990838726496099</v>
      </c>
      <c r="AZ192" s="13">
        <f t="shared" si="174"/>
        <v>1.00478170524449</v>
      </c>
      <c r="BA192" s="13">
        <f t="shared" si="175"/>
        <v>1.01407647543108</v>
      </c>
      <c r="BB192" s="13">
        <f t="shared" si="176"/>
        <v>0.998886773687077</v>
      </c>
      <c r="BC192" s="13">
        <f t="shared" si="177"/>
        <v>0.998908015435333</v>
      </c>
      <c r="BD192" s="13">
        <f t="shared" si="178"/>
        <v>0.995420722958101</v>
      </c>
      <c r="BE192" s="13">
        <f t="shared" si="179"/>
        <v>0.999529339731167</v>
      </c>
      <c r="BF192" s="13">
        <f t="shared" si="180"/>
        <v>0.997363061392301</v>
      </c>
      <c r="BG192" s="13">
        <f t="shared" si="181"/>
        <v>1</v>
      </c>
      <c r="BH192" s="13">
        <f t="shared" si="182"/>
        <v>1</v>
      </c>
      <c r="BI192" s="13">
        <f t="shared" si="183"/>
        <v>1</v>
      </c>
      <c r="BJ192" s="13">
        <f t="shared" si="184"/>
        <v>1</v>
      </c>
      <c r="BK192" s="13">
        <f t="shared" si="185"/>
        <v>1</v>
      </c>
      <c r="BL192" s="13">
        <f t="shared" si="186"/>
        <v>1</v>
      </c>
      <c r="BM192" s="13">
        <f t="shared" si="187"/>
        <v>1</v>
      </c>
      <c r="BN192" s="13" t="str">
        <f t="shared" si="188"/>
        <v/>
      </c>
      <c r="BO192" s="13" t="s">
        <v>25</v>
      </c>
      <c r="BP192" s="13" t="s">
        <v>25</v>
      </c>
      <c r="BQ192" s="13" t="s">
        <v>25</v>
      </c>
      <c r="BR192" s="13" t="s">
        <v>25</v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L192" s="10">
        <v>201903</v>
      </c>
      <c r="CM192" s="13" t="str">
        <f t="shared" si="202"/>
        <v/>
      </c>
      <c r="CN192" s="13" t="str">
        <f t="shared" si="202"/>
        <v/>
      </c>
      <c r="CO192" s="13" t="str">
        <f t="shared" si="202"/>
        <v/>
      </c>
      <c r="CP192" s="13" t="str">
        <f t="shared" si="202"/>
        <v/>
      </c>
      <c r="CQ192" s="13" t="str">
        <f t="shared" si="196"/>
        <v/>
      </c>
      <c r="CR192" s="13" t="str">
        <f t="shared" si="196"/>
        <v/>
      </c>
      <c r="CS192" s="13" t="str">
        <f t="shared" si="196"/>
        <v/>
      </c>
      <c r="CT192" s="13" t="str">
        <f t="shared" si="196"/>
        <v/>
      </c>
      <c r="CU192" s="13" t="str">
        <f t="shared" si="196"/>
        <v/>
      </c>
      <c r="CV192" s="13" t="str">
        <f t="shared" si="196"/>
        <v/>
      </c>
      <c r="CW192" s="13" t="str">
        <f t="shared" si="196"/>
        <v/>
      </c>
      <c r="CX192" s="13" t="str">
        <f t="shared" si="196"/>
        <v/>
      </c>
      <c r="CY192" s="13" t="str">
        <f t="shared" si="196"/>
        <v/>
      </c>
      <c r="CZ192" s="13" t="str">
        <f t="shared" si="196"/>
        <v/>
      </c>
      <c r="DA192" s="13" t="str">
        <f t="shared" si="196"/>
        <v/>
      </c>
      <c r="DB192" s="13" t="str">
        <f t="shared" si="196"/>
        <v/>
      </c>
      <c r="DC192" s="13" t="str">
        <f t="shared" si="196"/>
        <v/>
      </c>
      <c r="DD192" s="13" t="str">
        <f t="shared" si="196"/>
        <v/>
      </c>
      <c r="DE192" s="13" t="str">
        <f t="shared" si="196"/>
        <v/>
      </c>
      <c r="DF192" s="13" t="str">
        <f t="shared" si="196"/>
        <v/>
      </c>
      <c r="DG192" s="13" t="s">
        <v>25</v>
      </c>
      <c r="DH192" s="13" t="s">
        <v>25</v>
      </c>
      <c r="DI192" s="13" t="s">
        <v>25</v>
      </c>
      <c r="DJ192" s="13" t="s">
        <v>25</v>
      </c>
      <c r="DK192" s="13" t="s">
        <v>25</v>
      </c>
      <c r="DL192" s="13" t="s">
        <v>25</v>
      </c>
      <c r="DM192" s="13" t="s">
        <v>25</v>
      </c>
      <c r="DN192" s="13" t="s">
        <v>25</v>
      </c>
      <c r="DO192" s="13" t="s">
        <v>25</v>
      </c>
      <c r="DP192" s="13" t="s">
        <v>25</v>
      </c>
      <c r="DQ192" s="13" t="s">
        <v>25</v>
      </c>
      <c r="DR192" s="13" t="s">
        <v>25</v>
      </c>
      <c r="DS192" s="13" t="s">
        <v>25</v>
      </c>
      <c r="DT192" s="13" t="s">
        <v>25</v>
      </c>
      <c r="DU192" s="13" t="s">
        <v>25</v>
      </c>
    </row>
    <row r="193" ht="15" customHeight="1" outlineLevel="1" spans="2:125">
      <c r="B193" s="10">
        <v>201906</v>
      </c>
      <c r="C193" s="13">
        <f t="shared" si="197"/>
        <v>1.40867650394435</v>
      </c>
      <c r="D193" s="13">
        <f t="shared" si="197"/>
        <v>1.02523548492388</v>
      </c>
      <c r="E193" s="13">
        <f t="shared" si="197"/>
        <v>1.02248028012427</v>
      </c>
      <c r="F193" s="13">
        <f t="shared" si="197"/>
        <v>1.08629458199239</v>
      </c>
      <c r="G193" s="13">
        <f t="shared" si="172"/>
        <v>0.995300062459189</v>
      </c>
      <c r="H193" s="13">
        <f t="shared" si="172"/>
        <v>1.01013436880246</v>
      </c>
      <c r="I193" s="13">
        <f t="shared" si="172"/>
        <v>0.997445104651938</v>
      </c>
      <c r="J193" s="13">
        <f t="shared" si="172"/>
        <v>1.01127541045049</v>
      </c>
      <c r="K193" s="13">
        <f t="shared" si="172"/>
        <v>1.0240106880659</v>
      </c>
      <c r="L193" s="13">
        <f t="shared" si="172"/>
        <v>0.999099597358397</v>
      </c>
      <c r="M193" s="13">
        <f t="shared" si="172"/>
        <v>0.976519063463657</v>
      </c>
      <c r="N193" s="13">
        <f t="shared" si="172"/>
        <v>0.98215757050023</v>
      </c>
      <c r="O193" s="13">
        <f t="shared" si="172"/>
        <v>1</v>
      </c>
      <c r="P193" s="13">
        <f t="shared" si="172"/>
        <v>1.00016192047455</v>
      </c>
      <c r="Q193" s="13">
        <f t="shared" si="172"/>
        <v>0.999797898365347</v>
      </c>
      <c r="R193" s="13">
        <f t="shared" si="172"/>
        <v>1.01534823260403</v>
      </c>
      <c r="S193" s="13">
        <f t="shared" si="172"/>
        <v>0.999537258410328</v>
      </c>
      <c r="T193" s="13">
        <f t="shared" si="172"/>
        <v>0.994290211570809</v>
      </c>
      <c r="U193" s="13" t="str">
        <f t="shared" si="172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T193" s="10">
        <v>201906</v>
      </c>
      <c r="AU193" s="13">
        <f t="shared" si="198"/>
        <v>1.38051252481923</v>
      </c>
      <c r="AV193" s="13">
        <f t="shared" si="199"/>
        <v>1.0361388123133</v>
      </c>
      <c r="AW193" s="13">
        <f t="shared" si="200"/>
        <v>1.02249797714933</v>
      </c>
      <c r="AX193" s="13">
        <f t="shared" si="201"/>
        <v>1.08614931030096</v>
      </c>
      <c r="AY193" s="13">
        <f t="shared" si="173"/>
        <v>0.994677782073122</v>
      </c>
      <c r="AZ193" s="13">
        <f t="shared" si="174"/>
        <v>1.01167077835393</v>
      </c>
      <c r="BA193" s="13">
        <f t="shared" si="175"/>
        <v>0.997416022715986</v>
      </c>
      <c r="BB193" s="13">
        <f t="shared" si="176"/>
        <v>1.01230790723956</v>
      </c>
      <c r="BC193" s="13">
        <f t="shared" si="177"/>
        <v>1.01241718898446</v>
      </c>
      <c r="BD193" s="13">
        <f t="shared" si="178"/>
        <v>0.999346933884711</v>
      </c>
      <c r="BE193" s="13">
        <f t="shared" si="179"/>
        <v>0.974558102104255</v>
      </c>
      <c r="BF193" s="13">
        <f t="shared" si="180"/>
        <v>0.980553962098036</v>
      </c>
      <c r="BG193" s="13">
        <f t="shared" si="181"/>
        <v>1</v>
      </c>
      <c r="BH193" s="13">
        <f t="shared" si="182"/>
        <v>1.00017676186541</v>
      </c>
      <c r="BI193" s="13">
        <f t="shared" si="183"/>
        <v>0.999779377302684</v>
      </c>
      <c r="BJ193" s="13">
        <f t="shared" si="184"/>
        <v>1.01675509063165</v>
      </c>
      <c r="BK193" s="13">
        <f t="shared" si="185"/>
        <v>0.999495541313312</v>
      </c>
      <c r="BL193" s="13">
        <f t="shared" si="186"/>
        <v>0.996803482473274</v>
      </c>
      <c r="BM193" s="13" t="str">
        <f t="shared" si="187"/>
        <v/>
      </c>
      <c r="BN193" s="13" t="s">
        <v>25</v>
      </c>
      <c r="BO193" s="13" t="s">
        <v>25</v>
      </c>
      <c r="BP193" s="13" t="s">
        <v>25</v>
      </c>
      <c r="BQ193" s="13" t="s">
        <v>25</v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L193" s="10">
        <v>201906</v>
      </c>
      <c r="CM193" s="13" t="str">
        <f t="shared" si="202"/>
        <v/>
      </c>
      <c r="CN193" s="13" t="str">
        <f t="shared" si="202"/>
        <v/>
      </c>
      <c r="CO193" s="13" t="str">
        <f t="shared" si="202"/>
        <v/>
      </c>
      <c r="CP193" s="13" t="str">
        <f t="shared" si="202"/>
        <v/>
      </c>
      <c r="CQ193" s="13" t="str">
        <f t="shared" si="196"/>
        <v/>
      </c>
      <c r="CR193" s="13" t="str">
        <f t="shared" si="196"/>
        <v/>
      </c>
      <c r="CS193" s="13" t="str">
        <f t="shared" si="196"/>
        <v/>
      </c>
      <c r="CT193" s="13" t="str">
        <f t="shared" si="196"/>
        <v/>
      </c>
      <c r="CU193" s="13" t="str">
        <f t="shared" si="196"/>
        <v/>
      </c>
      <c r="CV193" s="13" t="str">
        <f t="shared" si="196"/>
        <v/>
      </c>
      <c r="CW193" s="13" t="str">
        <f t="shared" si="196"/>
        <v/>
      </c>
      <c r="CX193" s="13" t="str">
        <f t="shared" si="196"/>
        <v/>
      </c>
      <c r="CY193" s="13" t="str">
        <f t="shared" si="196"/>
        <v/>
      </c>
      <c r="CZ193" s="13" t="str">
        <f t="shared" si="196"/>
        <v/>
      </c>
      <c r="DA193" s="13" t="str">
        <f t="shared" si="196"/>
        <v/>
      </c>
      <c r="DB193" s="13" t="str">
        <f t="shared" si="196"/>
        <v/>
      </c>
      <c r="DC193" s="13" t="str">
        <f t="shared" si="196"/>
        <v/>
      </c>
      <c r="DD193" s="13" t="str">
        <f t="shared" si="196"/>
        <v/>
      </c>
      <c r="DE193" s="13" t="str">
        <f t="shared" si="196"/>
        <v/>
      </c>
      <c r="DF193" s="13" t="s">
        <v>25</v>
      </c>
      <c r="DG193" s="13" t="s">
        <v>25</v>
      </c>
      <c r="DH193" s="13" t="s">
        <v>25</v>
      </c>
      <c r="DI193" s="13" t="s">
        <v>25</v>
      </c>
      <c r="DJ193" s="13" t="s">
        <v>25</v>
      </c>
      <c r="DK193" s="13" t="s">
        <v>25</v>
      </c>
      <c r="DL193" s="13" t="s">
        <v>25</v>
      </c>
      <c r="DM193" s="13" t="s">
        <v>25</v>
      </c>
      <c r="DN193" s="13" t="s">
        <v>25</v>
      </c>
      <c r="DO193" s="13" t="s">
        <v>25</v>
      </c>
      <c r="DP193" s="13" t="s">
        <v>25</v>
      </c>
      <c r="DQ193" s="13" t="s">
        <v>25</v>
      </c>
      <c r="DR193" s="13" t="s">
        <v>25</v>
      </c>
      <c r="DS193" s="13" t="s">
        <v>25</v>
      </c>
      <c r="DT193" s="13" t="s">
        <v>25</v>
      </c>
      <c r="DU193" s="13" t="s">
        <v>25</v>
      </c>
    </row>
    <row r="194" ht="15" customHeight="1" outlineLevel="1" spans="2:125">
      <c r="B194" s="10">
        <v>201909</v>
      </c>
      <c r="C194" s="13">
        <f t="shared" si="197"/>
        <v>1.35545195420552</v>
      </c>
      <c r="D194" s="13">
        <f t="shared" si="197"/>
        <v>1.01718261289907</v>
      </c>
      <c r="E194" s="13">
        <f t="shared" si="197"/>
        <v>1.01125914687895</v>
      </c>
      <c r="F194" s="13">
        <f t="shared" si="197"/>
        <v>1.02391894236238</v>
      </c>
      <c r="G194" s="13">
        <f t="shared" si="172"/>
        <v>1.00496398242419</v>
      </c>
      <c r="H194" s="13">
        <f t="shared" si="172"/>
        <v>1.00715247787368</v>
      </c>
      <c r="I194" s="13">
        <f t="shared" si="172"/>
        <v>0.989735526006453</v>
      </c>
      <c r="J194" s="13">
        <f t="shared" si="172"/>
        <v>0.985305739434266</v>
      </c>
      <c r="K194" s="13">
        <f t="shared" si="172"/>
        <v>1.00344075156334</v>
      </c>
      <c r="L194" s="13">
        <f t="shared" si="172"/>
        <v>0.965879832976197</v>
      </c>
      <c r="M194" s="13">
        <f t="shared" si="172"/>
        <v>0.992779842775473</v>
      </c>
      <c r="N194" s="13">
        <f t="shared" si="172"/>
        <v>0.999973779758358</v>
      </c>
      <c r="O194" s="13">
        <f t="shared" si="172"/>
        <v>1</v>
      </c>
      <c r="P194" s="13">
        <f t="shared" si="172"/>
        <v>1</v>
      </c>
      <c r="Q194" s="13">
        <f t="shared" si="172"/>
        <v>0.999723990219356</v>
      </c>
      <c r="R194" s="13">
        <f t="shared" si="172"/>
        <v>1</v>
      </c>
      <c r="S194" s="13">
        <f t="shared" si="172"/>
        <v>0.998914082046208</v>
      </c>
      <c r="T194" s="13" t="str">
        <f t="shared" si="172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T194" s="10">
        <v>201909</v>
      </c>
      <c r="AU194" s="13">
        <f t="shared" si="198"/>
        <v>1.39251511937686</v>
      </c>
      <c r="AV194" s="13">
        <f t="shared" si="199"/>
        <v>1.01725947257994</v>
      </c>
      <c r="AW194" s="13">
        <f t="shared" si="200"/>
        <v>1.02597507506427</v>
      </c>
      <c r="AX194" s="13">
        <f t="shared" si="201"/>
        <v>1.01565417097477</v>
      </c>
      <c r="AY194" s="13">
        <f t="shared" si="173"/>
        <v>1.00619646360334</v>
      </c>
      <c r="AZ194" s="13">
        <f t="shared" si="174"/>
        <v>1.00778121379381</v>
      </c>
      <c r="BA194" s="13">
        <f t="shared" si="175"/>
        <v>0.991029926437438</v>
      </c>
      <c r="BB194" s="13">
        <f t="shared" si="176"/>
        <v>0.989096698856987</v>
      </c>
      <c r="BC194" s="13">
        <f t="shared" si="177"/>
        <v>0.999896754940488</v>
      </c>
      <c r="BD194" s="13">
        <f t="shared" si="178"/>
        <v>0.965994694668987</v>
      </c>
      <c r="BE194" s="13">
        <f t="shared" si="179"/>
        <v>0.991931187950113</v>
      </c>
      <c r="BF194" s="13">
        <f t="shared" si="180"/>
        <v>0.999970476695289</v>
      </c>
      <c r="BG194" s="13">
        <f t="shared" si="181"/>
        <v>1</v>
      </c>
      <c r="BH194" s="13">
        <f t="shared" si="182"/>
        <v>1</v>
      </c>
      <c r="BI194" s="13">
        <f t="shared" si="183"/>
        <v>0.999689219196189</v>
      </c>
      <c r="BJ194" s="13">
        <f t="shared" si="184"/>
        <v>1</v>
      </c>
      <c r="BK194" s="13">
        <f t="shared" si="185"/>
        <v>0.998777238284732</v>
      </c>
      <c r="BL194" s="13" t="str">
        <f t="shared" si="186"/>
        <v/>
      </c>
      <c r="BM194" s="13" t="s">
        <v>25</v>
      </c>
      <c r="BN194" s="13" t="s">
        <v>25</v>
      </c>
      <c r="BO194" s="13" t="s">
        <v>25</v>
      </c>
      <c r="BP194" s="13" t="s">
        <v>25</v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L194" s="10">
        <v>201909</v>
      </c>
      <c r="CM194" s="13" t="str">
        <f t="shared" si="202"/>
        <v/>
      </c>
      <c r="CN194" s="13" t="str">
        <f t="shared" si="202"/>
        <v/>
      </c>
      <c r="CO194" s="13" t="str">
        <f t="shared" si="202"/>
        <v/>
      </c>
      <c r="CP194" s="13" t="str">
        <f t="shared" si="202"/>
        <v/>
      </c>
      <c r="CQ194" s="13" t="str">
        <f t="shared" si="196"/>
        <v/>
      </c>
      <c r="CR194" s="13" t="str">
        <f t="shared" si="196"/>
        <v/>
      </c>
      <c r="CS194" s="13" t="str">
        <f t="shared" si="196"/>
        <v/>
      </c>
      <c r="CT194" s="13" t="str">
        <f t="shared" si="196"/>
        <v/>
      </c>
      <c r="CU194" s="13" t="str">
        <f t="shared" si="196"/>
        <v/>
      </c>
      <c r="CV194" s="13" t="str">
        <f t="shared" si="196"/>
        <v/>
      </c>
      <c r="CW194" s="13" t="str">
        <f t="shared" si="196"/>
        <v/>
      </c>
      <c r="CX194" s="13" t="str">
        <f t="shared" si="196"/>
        <v/>
      </c>
      <c r="CY194" s="13" t="str">
        <f t="shared" si="196"/>
        <v/>
      </c>
      <c r="CZ194" s="13" t="str">
        <f t="shared" si="196"/>
        <v/>
      </c>
      <c r="DA194" s="13" t="str">
        <f t="shared" si="196"/>
        <v/>
      </c>
      <c r="DB194" s="13" t="str">
        <f t="shared" si="196"/>
        <v/>
      </c>
      <c r="DC194" s="13" t="str">
        <f t="shared" si="196"/>
        <v/>
      </c>
      <c r="DD194" s="13" t="str">
        <f t="shared" si="196"/>
        <v/>
      </c>
      <c r="DE194" s="13" t="s">
        <v>25</v>
      </c>
      <c r="DF194" s="13" t="s">
        <v>25</v>
      </c>
      <c r="DG194" s="13" t="s">
        <v>25</v>
      </c>
      <c r="DH194" s="13" t="s">
        <v>25</v>
      </c>
      <c r="DI194" s="13" t="s">
        <v>25</v>
      </c>
      <c r="DJ194" s="13" t="s">
        <v>25</v>
      </c>
      <c r="DK194" s="13" t="s">
        <v>25</v>
      </c>
      <c r="DL194" s="13" t="s">
        <v>25</v>
      </c>
      <c r="DM194" s="13" t="s">
        <v>25</v>
      </c>
      <c r="DN194" s="13" t="s">
        <v>25</v>
      </c>
      <c r="DO194" s="13" t="s">
        <v>25</v>
      </c>
      <c r="DP194" s="13" t="s">
        <v>25</v>
      </c>
      <c r="DQ194" s="13" t="s">
        <v>25</v>
      </c>
      <c r="DR194" s="13" t="s">
        <v>25</v>
      </c>
      <c r="DS194" s="13" t="s">
        <v>25</v>
      </c>
      <c r="DT194" s="13" t="s">
        <v>25</v>
      </c>
      <c r="DU194" s="13" t="s">
        <v>25</v>
      </c>
    </row>
    <row r="195" ht="15" customHeight="1" outlineLevel="1" spans="2:125">
      <c r="B195" s="10">
        <v>201912</v>
      </c>
      <c r="C195" s="13">
        <f t="shared" si="197"/>
        <v>1.28998029760022</v>
      </c>
      <c r="D195" s="13">
        <f t="shared" si="197"/>
        <v>1.04798039589501</v>
      </c>
      <c r="E195" s="13">
        <f t="shared" si="197"/>
        <v>1.01048956903075</v>
      </c>
      <c r="F195" s="13">
        <f t="shared" si="197"/>
        <v>1.01841221277651</v>
      </c>
      <c r="G195" s="13">
        <f t="shared" si="172"/>
        <v>1.00144775090789</v>
      </c>
      <c r="H195" s="13">
        <f t="shared" si="172"/>
        <v>1.008238390714</v>
      </c>
      <c r="I195" s="13">
        <f t="shared" si="172"/>
        <v>0.98570325119642</v>
      </c>
      <c r="J195" s="13">
        <f t="shared" si="172"/>
        <v>1.0125530044188</v>
      </c>
      <c r="K195" s="13">
        <f t="shared" si="172"/>
        <v>0.972464208991125</v>
      </c>
      <c r="L195" s="13">
        <f t="shared" si="172"/>
        <v>0.958066209405159</v>
      </c>
      <c r="M195" s="13">
        <f t="shared" si="172"/>
        <v>1.00113871086884</v>
      </c>
      <c r="N195" s="13">
        <f t="shared" si="172"/>
        <v>1.00686456488647</v>
      </c>
      <c r="O195" s="13">
        <f t="shared" si="172"/>
        <v>0.996363903496382</v>
      </c>
      <c r="P195" s="13">
        <f t="shared" si="172"/>
        <v>0.996226626468771</v>
      </c>
      <c r="Q195" s="13">
        <f t="shared" si="172"/>
        <v>0.999466525942375</v>
      </c>
      <c r="R195" s="13">
        <f t="shared" si="172"/>
        <v>0.9989324823918</v>
      </c>
      <c r="S195" s="13" t="str">
        <f t="shared" si="172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T195" s="10">
        <v>201912</v>
      </c>
      <c r="AU195" s="13">
        <f t="shared" si="198"/>
        <v>1.29237337618236</v>
      </c>
      <c r="AV195" s="13">
        <f t="shared" si="199"/>
        <v>1.05991255882256</v>
      </c>
      <c r="AW195" s="13">
        <f t="shared" si="200"/>
        <v>1.01030875200201</v>
      </c>
      <c r="AX195" s="13">
        <f t="shared" si="201"/>
        <v>1.01526571792726</v>
      </c>
      <c r="AY195" s="13">
        <f t="shared" si="173"/>
        <v>0.992516521615025</v>
      </c>
      <c r="AZ195" s="13">
        <f t="shared" si="174"/>
        <v>1.00616987071183</v>
      </c>
      <c r="BA195" s="13">
        <f t="shared" si="175"/>
        <v>0.9908425638883</v>
      </c>
      <c r="BB195" s="13">
        <f t="shared" si="176"/>
        <v>1.00564551975908</v>
      </c>
      <c r="BC195" s="13">
        <f t="shared" si="177"/>
        <v>0.970576216573494</v>
      </c>
      <c r="BD195" s="13">
        <f t="shared" si="178"/>
        <v>0.953421451162187</v>
      </c>
      <c r="BE195" s="13">
        <f t="shared" si="179"/>
        <v>1.00063550051401</v>
      </c>
      <c r="BF195" s="13">
        <f t="shared" si="180"/>
        <v>1.00581763455806</v>
      </c>
      <c r="BG195" s="13">
        <f t="shared" si="181"/>
        <v>0.995935211100845</v>
      </c>
      <c r="BH195" s="13">
        <f t="shared" si="182"/>
        <v>0.99786024798545</v>
      </c>
      <c r="BI195" s="13">
        <f t="shared" si="183"/>
        <v>0.999404349896895</v>
      </c>
      <c r="BJ195" s="13">
        <f t="shared" si="184"/>
        <v>0.998807989772775</v>
      </c>
      <c r="BK195" s="13" t="str">
        <f t="shared" si="185"/>
        <v/>
      </c>
      <c r="BL195" s="13" t="s">
        <v>25</v>
      </c>
      <c r="BM195" s="13" t="s">
        <v>25</v>
      </c>
      <c r="BN195" s="13" t="s">
        <v>25</v>
      </c>
      <c r="BO195" s="13" t="s">
        <v>25</v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L195" s="10">
        <v>201912</v>
      </c>
      <c r="CM195" s="13" t="str">
        <f t="shared" si="202"/>
        <v/>
      </c>
      <c r="CN195" s="13" t="str">
        <f t="shared" si="202"/>
        <v/>
      </c>
      <c r="CO195" s="13" t="str">
        <f t="shared" si="202"/>
        <v/>
      </c>
      <c r="CP195" s="13" t="str">
        <f t="shared" si="202"/>
        <v/>
      </c>
      <c r="CQ195" s="13" t="str">
        <f t="shared" si="196"/>
        <v/>
      </c>
      <c r="CR195" s="13" t="str">
        <f t="shared" si="196"/>
        <v/>
      </c>
      <c r="CS195" s="13" t="str">
        <f t="shared" si="196"/>
        <v/>
      </c>
      <c r="CT195" s="13" t="str">
        <f t="shared" si="196"/>
        <v/>
      </c>
      <c r="CU195" s="13" t="str">
        <f t="shared" si="196"/>
        <v/>
      </c>
      <c r="CV195" s="13" t="str">
        <f t="shared" si="196"/>
        <v/>
      </c>
      <c r="CW195" s="13" t="str">
        <f t="shared" si="196"/>
        <v/>
      </c>
      <c r="CX195" s="13" t="str">
        <f t="shared" si="196"/>
        <v/>
      </c>
      <c r="CY195" s="13" t="str">
        <f t="shared" si="196"/>
        <v/>
      </c>
      <c r="CZ195" s="13" t="str">
        <f t="shared" si="196"/>
        <v/>
      </c>
      <c r="DA195" s="13" t="str">
        <f t="shared" si="196"/>
        <v/>
      </c>
      <c r="DB195" s="13" t="str">
        <f t="shared" si="196"/>
        <v/>
      </c>
      <c r="DC195" s="13" t="str">
        <f t="shared" si="196"/>
        <v/>
      </c>
      <c r="DD195" s="13" t="s">
        <v>25</v>
      </c>
      <c r="DE195" s="13" t="s">
        <v>25</v>
      </c>
      <c r="DF195" s="13" t="s">
        <v>25</v>
      </c>
      <c r="DG195" s="13" t="s">
        <v>25</v>
      </c>
      <c r="DH195" s="13" t="s">
        <v>25</v>
      </c>
      <c r="DI195" s="13" t="s">
        <v>25</v>
      </c>
      <c r="DJ195" s="13" t="s">
        <v>25</v>
      </c>
      <c r="DK195" s="13" t="s">
        <v>25</v>
      </c>
      <c r="DL195" s="13" t="s">
        <v>25</v>
      </c>
      <c r="DM195" s="13" t="s">
        <v>25</v>
      </c>
      <c r="DN195" s="13" t="s">
        <v>25</v>
      </c>
      <c r="DO195" s="13" t="s">
        <v>25</v>
      </c>
      <c r="DP195" s="13" t="s">
        <v>25</v>
      </c>
      <c r="DQ195" s="13" t="s">
        <v>25</v>
      </c>
      <c r="DR195" s="13" t="s">
        <v>25</v>
      </c>
      <c r="DS195" s="13" t="s">
        <v>25</v>
      </c>
      <c r="DT195" s="13" t="s">
        <v>25</v>
      </c>
      <c r="DU195" s="13" t="s">
        <v>25</v>
      </c>
    </row>
    <row r="196" ht="15" customHeight="1" outlineLevel="1" spans="2:125">
      <c r="B196" s="10">
        <v>202003</v>
      </c>
      <c r="C196" s="13">
        <f t="shared" si="197"/>
        <v>1.23813456283904</v>
      </c>
      <c r="D196" s="13">
        <f t="shared" si="197"/>
        <v>1.05950714505755</v>
      </c>
      <c r="E196" s="13">
        <f t="shared" si="197"/>
        <v>1.01558832265238</v>
      </c>
      <c r="F196" s="13">
        <f t="shared" si="197"/>
        <v>0.996973043425387</v>
      </c>
      <c r="G196" s="13">
        <f t="shared" si="172"/>
        <v>1.01908525316219</v>
      </c>
      <c r="H196" s="13">
        <f t="shared" si="172"/>
        <v>0.964998174703258</v>
      </c>
      <c r="I196" s="13">
        <f t="shared" si="172"/>
        <v>1.12289464300926</v>
      </c>
      <c r="J196" s="13">
        <f t="shared" si="172"/>
        <v>0.849480813095674</v>
      </c>
      <c r="K196" s="13">
        <f t="shared" si="172"/>
        <v>0.993100500857411</v>
      </c>
      <c r="L196" s="13">
        <f t="shared" si="172"/>
        <v>0.996526283524864</v>
      </c>
      <c r="M196" s="13">
        <f t="shared" si="172"/>
        <v>1.01598367068418</v>
      </c>
      <c r="N196" s="13">
        <f t="shared" si="172"/>
        <v>1</v>
      </c>
      <c r="O196" s="13">
        <f t="shared" si="172"/>
        <v>0.994281690831101</v>
      </c>
      <c r="P196" s="13">
        <f t="shared" si="172"/>
        <v>1</v>
      </c>
      <c r="Q196" s="13">
        <f t="shared" si="172"/>
        <v>0.98081556430884</v>
      </c>
      <c r="R196" s="13" t="str">
        <f t="shared" si="172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T196" s="10">
        <v>202003</v>
      </c>
      <c r="AU196" s="13">
        <f t="shared" si="198"/>
        <v>1.25894882915336</v>
      </c>
      <c r="AV196" s="13">
        <f t="shared" si="199"/>
        <v>1.0698108975482</v>
      </c>
      <c r="AW196" s="13">
        <f t="shared" si="200"/>
        <v>1.01271305157732</v>
      </c>
      <c r="AX196" s="13">
        <f t="shared" si="201"/>
        <v>1.01251930076512</v>
      </c>
      <c r="AY196" s="13">
        <f t="shared" si="173"/>
        <v>1.01110041498728</v>
      </c>
      <c r="AZ196" s="13">
        <f t="shared" si="174"/>
        <v>0.963686251796628</v>
      </c>
      <c r="BA196" s="13">
        <f t="shared" si="175"/>
        <v>1.1216910189917</v>
      </c>
      <c r="BB196" s="13">
        <f t="shared" si="176"/>
        <v>0.851987990916374</v>
      </c>
      <c r="BC196" s="13">
        <f t="shared" si="177"/>
        <v>0.991789214869892</v>
      </c>
      <c r="BD196" s="13">
        <f t="shared" si="178"/>
        <v>0.995860619874161</v>
      </c>
      <c r="BE196" s="13">
        <f t="shared" si="179"/>
        <v>1.01091534952822</v>
      </c>
      <c r="BF196" s="13">
        <f t="shared" si="180"/>
        <v>1</v>
      </c>
      <c r="BG196" s="13">
        <f t="shared" si="181"/>
        <v>0.993147158139912</v>
      </c>
      <c r="BH196" s="13">
        <f t="shared" si="182"/>
        <v>1</v>
      </c>
      <c r="BI196" s="13">
        <f t="shared" si="183"/>
        <v>0.976983040982942</v>
      </c>
      <c r="BJ196" s="13" t="str">
        <f t="shared" si="184"/>
        <v/>
      </c>
      <c r="BK196" s="13" t="s">
        <v>25</v>
      </c>
      <c r="BL196" s="13" t="s">
        <v>25</v>
      </c>
      <c r="BM196" s="13" t="s">
        <v>25</v>
      </c>
      <c r="BN196" s="13" t="s">
        <v>25</v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L196" s="10">
        <v>202003</v>
      </c>
      <c r="CM196" s="13" t="str">
        <f t="shared" si="202"/>
        <v/>
      </c>
      <c r="CN196" s="13" t="str">
        <f t="shared" si="202"/>
        <v/>
      </c>
      <c r="CO196" s="13" t="str">
        <f t="shared" si="202"/>
        <v/>
      </c>
      <c r="CP196" s="13" t="str">
        <f t="shared" si="202"/>
        <v/>
      </c>
      <c r="CQ196" s="13" t="str">
        <f t="shared" si="196"/>
        <v/>
      </c>
      <c r="CR196" s="13" t="str">
        <f t="shared" si="196"/>
        <v/>
      </c>
      <c r="CS196" s="13" t="str">
        <f t="shared" si="196"/>
        <v/>
      </c>
      <c r="CT196" s="13" t="str">
        <f t="shared" si="196"/>
        <v/>
      </c>
      <c r="CU196" s="13" t="str">
        <f t="shared" si="196"/>
        <v/>
      </c>
      <c r="CV196" s="13" t="str">
        <f t="shared" si="196"/>
        <v/>
      </c>
      <c r="CW196" s="13" t="str">
        <f t="shared" si="196"/>
        <v/>
      </c>
      <c r="CX196" s="13" t="str">
        <f t="shared" si="196"/>
        <v/>
      </c>
      <c r="CY196" s="13" t="str">
        <f t="shared" si="196"/>
        <v/>
      </c>
      <c r="CZ196" s="13" t="str">
        <f t="shared" si="196"/>
        <v/>
      </c>
      <c r="DA196" s="13" t="str">
        <f t="shared" si="196"/>
        <v/>
      </c>
      <c r="DB196" s="13" t="str">
        <f t="shared" si="196"/>
        <v/>
      </c>
      <c r="DC196" s="13" t="s">
        <v>25</v>
      </c>
      <c r="DD196" s="13" t="s">
        <v>25</v>
      </c>
      <c r="DE196" s="13" t="s">
        <v>25</v>
      </c>
      <c r="DF196" s="13" t="s">
        <v>25</v>
      </c>
      <c r="DG196" s="13" t="s">
        <v>25</v>
      </c>
      <c r="DH196" s="13" t="s">
        <v>25</v>
      </c>
      <c r="DI196" s="13" t="s">
        <v>25</v>
      </c>
      <c r="DJ196" s="13" t="s">
        <v>25</v>
      </c>
      <c r="DK196" s="13" t="s">
        <v>25</v>
      </c>
      <c r="DL196" s="13" t="s">
        <v>25</v>
      </c>
      <c r="DM196" s="13" t="s">
        <v>25</v>
      </c>
      <c r="DN196" s="13" t="s">
        <v>25</v>
      </c>
      <c r="DO196" s="13" t="s">
        <v>25</v>
      </c>
      <c r="DP196" s="13" t="s">
        <v>25</v>
      </c>
      <c r="DQ196" s="13" t="s">
        <v>25</v>
      </c>
      <c r="DR196" s="13" t="s">
        <v>25</v>
      </c>
      <c r="DS196" s="13" t="s">
        <v>25</v>
      </c>
      <c r="DT196" s="13" t="s">
        <v>25</v>
      </c>
      <c r="DU196" s="13" t="s">
        <v>25</v>
      </c>
    </row>
    <row r="197" ht="15" customHeight="1" outlineLevel="1" spans="2:125">
      <c r="B197" s="10">
        <v>202006</v>
      </c>
      <c r="C197" s="13">
        <f t="shared" si="197"/>
        <v>1.32515669987042</v>
      </c>
      <c r="D197" s="13">
        <f t="shared" si="197"/>
        <v>1.06138371251167</v>
      </c>
      <c r="E197" s="13">
        <f t="shared" si="197"/>
        <v>1.00873464537674</v>
      </c>
      <c r="F197" s="13">
        <f t="shared" si="197"/>
        <v>1.00494689993304</v>
      </c>
      <c r="G197" s="13">
        <f t="shared" si="172"/>
        <v>1.01301469297974</v>
      </c>
      <c r="H197" s="13">
        <f t="shared" si="172"/>
        <v>1.12203676130875</v>
      </c>
      <c r="I197" s="13">
        <f t="shared" si="172"/>
        <v>0.955965980596498</v>
      </c>
      <c r="J197" s="13">
        <f t="shared" si="172"/>
        <v>0.993358383571902</v>
      </c>
      <c r="K197" s="13">
        <f t="shared" si="172"/>
        <v>0.996787988473549</v>
      </c>
      <c r="L197" s="13">
        <f t="shared" si="172"/>
        <v>1.00144844277875</v>
      </c>
      <c r="M197" s="13">
        <f t="shared" si="172"/>
        <v>1</v>
      </c>
      <c r="N197" s="13">
        <f t="shared" si="172"/>
        <v>0.99690894001187</v>
      </c>
      <c r="O197" s="13">
        <f t="shared" si="172"/>
        <v>1.00022783609978</v>
      </c>
      <c r="P197" s="13">
        <f t="shared" si="172"/>
        <v>0.998337787809484</v>
      </c>
      <c r="Q197" s="13" t="str">
        <f t="shared" si="172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T197" s="10">
        <v>202006</v>
      </c>
      <c r="AU197" s="13">
        <f t="shared" si="198"/>
        <v>1.32403938779464</v>
      </c>
      <c r="AV197" s="13">
        <f t="shared" si="199"/>
        <v>1.07049798198252</v>
      </c>
      <c r="AW197" s="13">
        <f t="shared" si="200"/>
        <v>1.01879167648238</v>
      </c>
      <c r="AX197" s="13">
        <f t="shared" si="201"/>
        <v>1.00569869173229</v>
      </c>
      <c r="AY197" s="13">
        <f t="shared" si="173"/>
        <v>1.00027086752121</v>
      </c>
      <c r="AZ197" s="13">
        <f t="shared" si="174"/>
        <v>1.11451566721283</v>
      </c>
      <c r="BA197" s="13">
        <f t="shared" si="175"/>
        <v>0.936191950577907</v>
      </c>
      <c r="BB197" s="13">
        <f t="shared" si="176"/>
        <v>0.99800204426891</v>
      </c>
      <c r="BC197" s="13">
        <f t="shared" si="177"/>
        <v>0.995576260399396</v>
      </c>
      <c r="BD197" s="13">
        <f t="shared" si="178"/>
        <v>1.00186990302398</v>
      </c>
      <c r="BE197" s="13">
        <f t="shared" si="179"/>
        <v>1</v>
      </c>
      <c r="BF197" s="13">
        <f t="shared" si="180"/>
        <v>0.995521734068292</v>
      </c>
      <c r="BG197" s="13">
        <f t="shared" si="181"/>
        <v>1.00031447438099</v>
      </c>
      <c r="BH197" s="13">
        <f t="shared" si="182"/>
        <v>0.997705904039818</v>
      </c>
      <c r="BI197" s="13" t="str">
        <f t="shared" si="183"/>
        <v/>
      </c>
      <c r="BJ197" s="13" t="s">
        <v>25</v>
      </c>
      <c r="BK197" s="13" t="s">
        <v>25</v>
      </c>
      <c r="BL197" s="13" t="s">
        <v>25</v>
      </c>
      <c r="BM197" s="13" t="s">
        <v>25</v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L197" s="10">
        <v>202006</v>
      </c>
      <c r="CM197" s="13" t="str">
        <f t="shared" si="202"/>
        <v/>
      </c>
      <c r="CN197" s="13" t="str">
        <f t="shared" si="202"/>
        <v/>
      </c>
      <c r="CO197" s="13" t="str">
        <f t="shared" si="202"/>
        <v/>
      </c>
      <c r="CP197" s="13" t="str">
        <f t="shared" si="202"/>
        <v/>
      </c>
      <c r="CQ197" s="13" t="str">
        <f t="shared" si="196"/>
        <v/>
      </c>
      <c r="CR197" s="13" t="str">
        <f t="shared" si="196"/>
        <v/>
      </c>
      <c r="CS197" s="13" t="str">
        <f t="shared" si="196"/>
        <v/>
      </c>
      <c r="CT197" s="13" t="str">
        <f t="shared" si="196"/>
        <v/>
      </c>
      <c r="CU197" s="13" t="str">
        <f t="shared" si="196"/>
        <v/>
      </c>
      <c r="CV197" s="13" t="str">
        <f t="shared" si="196"/>
        <v/>
      </c>
      <c r="CW197" s="13" t="str">
        <f t="shared" si="196"/>
        <v/>
      </c>
      <c r="CX197" s="13" t="str">
        <f t="shared" si="196"/>
        <v/>
      </c>
      <c r="CY197" s="13" t="str">
        <f t="shared" si="196"/>
        <v/>
      </c>
      <c r="CZ197" s="13" t="str">
        <f t="shared" si="196"/>
        <v/>
      </c>
      <c r="DA197" s="13" t="str">
        <f t="shared" si="196"/>
        <v/>
      </c>
      <c r="DB197" s="13" t="s">
        <v>25</v>
      </c>
      <c r="DC197" s="13" t="s">
        <v>25</v>
      </c>
      <c r="DD197" s="13" t="s">
        <v>25</v>
      </c>
      <c r="DE197" s="13" t="s">
        <v>25</v>
      </c>
      <c r="DF197" s="13" t="s">
        <v>25</v>
      </c>
      <c r="DG197" s="13" t="s">
        <v>25</v>
      </c>
      <c r="DH197" s="13" t="s">
        <v>25</v>
      </c>
      <c r="DI197" s="13" t="s">
        <v>25</v>
      </c>
      <c r="DJ197" s="13" t="s">
        <v>25</v>
      </c>
      <c r="DK197" s="13" t="s">
        <v>25</v>
      </c>
      <c r="DL197" s="13" t="s">
        <v>25</v>
      </c>
      <c r="DM197" s="13" t="s">
        <v>25</v>
      </c>
      <c r="DN197" s="13" t="s">
        <v>25</v>
      </c>
      <c r="DO197" s="13" t="s">
        <v>25</v>
      </c>
      <c r="DP197" s="13" t="s">
        <v>25</v>
      </c>
      <c r="DQ197" s="13" t="s">
        <v>25</v>
      </c>
      <c r="DR197" s="13" t="s">
        <v>25</v>
      </c>
      <c r="DS197" s="13" t="s">
        <v>25</v>
      </c>
      <c r="DT197" s="13" t="s">
        <v>25</v>
      </c>
      <c r="DU197" s="13" t="s">
        <v>25</v>
      </c>
    </row>
    <row r="198" ht="15" customHeight="1" outlineLevel="1" spans="2:125">
      <c r="B198" s="10">
        <v>202009</v>
      </c>
      <c r="C198" s="13">
        <f t="shared" si="197"/>
        <v>1.52236830738238</v>
      </c>
      <c r="D198" s="13">
        <f t="shared" si="197"/>
        <v>1.03314892427196</v>
      </c>
      <c r="E198" s="13">
        <f t="shared" si="197"/>
        <v>1.06972280283819</v>
      </c>
      <c r="F198" s="13">
        <f t="shared" si="197"/>
        <v>0.958691257269661</v>
      </c>
      <c r="G198" s="13">
        <f t="shared" si="172"/>
        <v>1.2758781696063</v>
      </c>
      <c r="H198" s="13">
        <f t="shared" si="172"/>
        <v>0.836976684414631</v>
      </c>
      <c r="I198" s="13">
        <f t="shared" si="172"/>
        <v>0.968888362897308</v>
      </c>
      <c r="J198" s="13">
        <f t="shared" si="172"/>
        <v>0.983850831459863</v>
      </c>
      <c r="K198" s="13">
        <f t="shared" si="172"/>
        <v>1.03337757805741</v>
      </c>
      <c r="L198" s="13">
        <f t="shared" si="172"/>
        <v>1.00894966787462</v>
      </c>
      <c r="M198" s="13">
        <f t="shared" si="172"/>
        <v>0.94870604156509</v>
      </c>
      <c r="N198" s="13">
        <f t="shared" si="172"/>
        <v>0.97562343197703</v>
      </c>
      <c r="O198" s="13">
        <f t="shared" si="172"/>
        <v>0.986714817784749</v>
      </c>
      <c r="P198" s="13" t="str">
        <f t="shared" si="172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T198" s="10">
        <v>202009</v>
      </c>
      <c r="AU198" s="13">
        <f t="shared" si="198"/>
        <v>1.56871178162076</v>
      </c>
      <c r="AV198" s="13">
        <f t="shared" si="199"/>
        <v>1.03553364373479</v>
      </c>
      <c r="AW198" s="13">
        <f t="shared" si="200"/>
        <v>1.0629654111159</v>
      </c>
      <c r="AX198" s="13">
        <f t="shared" si="201"/>
        <v>0.952208635307104</v>
      </c>
      <c r="AY198" s="13">
        <f t="shared" si="173"/>
        <v>1.2386619561629</v>
      </c>
      <c r="AZ198" s="13">
        <f t="shared" si="174"/>
        <v>0.843801267117529</v>
      </c>
      <c r="BA198" s="13">
        <f t="shared" si="175"/>
        <v>0.961233882922595</v>
      </c>
      <c r="BB198" s="13">
        <f t="shared" si="176"/>
        <v>0.978316099854789</v>
      </c>
      <c r="BC198" s="13">
        <f t="shared" si="177"/>
        <v>1.03289073527201</v>
      </c>
      <c r="BD198" s="13">
        <f t="shared" si="178"/>
        <v>1.00900244271275</v>
      </c>
      <c r="BE198" s="13">
        <f t="shared" si="179"/>
        <v>0.949263524851321</v>
      </c>
      <c r="BF198" s="13">
        <f t="shared" si="180"/>
        <v>0.971955377214726</v>
      </c>
      <c r="BG198" s="13">
        <f t="shared" si="181"/>
        <v>0.982243806358095</v>
      </c>
      <c r="BH198" s="13" t="str">
        <f t="shared" si="182"/>
        <v/>
      </c>
      <c r="BI198" s="13" t="s">
        <v>25</v>
      </c>
      <c r="BJ198" s="13" t="s">
        <v>25</v>
      </c>
      <c r="BK198" s="13" t="s">
        <v>25</v>
      </c>
      <c r="BL198" s="13" t="s">
        <v>25</v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L198" s="10">
        <v>202009</v>
      </c>
      <c r="CM198" s="13" t="str">
        <f t="shared" si="202"/>
        <v/>
      </c>
      <c r="CN198" s="13" t="str">
        <f t="shared" si="202"/>
        <v/>
      </c>
      <c r="CO198" s="13" t="str">
        <f t="shared" si="202"/>
        <v/>
      </c>
      <c r="CP198" s="13" t="str">
        <f t="shared" si="202"/>
        <v/>
      </c>
      <c r="CQ198" s="13" t="str">
        <f t="shared" si="196"/>
        <v/>
      </c>
      <c r="CR198" s="13" t="str">
        <f t="shared" si="196"/>
        <v/>
      </c>
      <c r="CS198" s="13" t="str">
        <f t="shared" si="196"/>
        <v/>
      </c>
      <c r="CT198" s="13" t="str">
        <f t="shared" si="196"/>
        <v/>
      </c>
      <c r="CU198" s="13" t="str">
        <f t="shared" si="196"/>
        <v/>
      </c>
      <c r="CV198" s="13" t="str">
        <f t="shared" si="196"/>
        <v/>
      </c>
      <c r="CW198" s="13" t="str">
        <f t="shared" si="196"/>
        <v/>
      </c>
      <c r="CX198" s="13" t="str">
        <f t="shared" si="196"/>
        <v/>
      </c>
      <c r="CY198" s="13" t="str">
        <f t="shared" si="196"/>
        <v/>
      </c>
      <c r="CZ198" s="13" t="str">
        <f t="shared" si="196"/>
        <v/>
      </c>
      <c r="DA198" s="13" t="s">
        <v>25</v>
      </c>
      <c r="DB198" s="13" t="s">
        <v>25</v>
      </c>
      <c r="DC198" s="13" t="s">
        <v>25</v>
      </c>
      <c r="DD198" s="13" t="s">
        <v>25</v>
      </c>
      <c r="DE198" s="13" t="s">
        <v>25</v>
      </c>
      <c r="DF198" s="13" t="s">
        <v>25</v>
      </c>
      <c r="DG198" s="13" t="s">
        <v>25</v>
      </c>
      <c r="DH198" s="13" t="s">
        <v>25</v>
      </c>
      <c r="DI198" s="13" t="s">
        <v>25</v>
      </c>
      <c r="DJ198" s="13" t="s">
        <v>25</v>
      </c>
      <c r="DK198" s="13" t="s">
        <v>25</v>
      </c>
      <c r="DL198" s="13" t="s">
        <v>25</v>
      </c>
      <c r="DM198" s="13" t="s">
        <v>25</v>
      </c>
      <c r="DN198" s="13" t="s">
        <v>25</v>
      </c>
      <c r="DO198" s="13" t="s">
        <v>25</v>
      </c>
      <c r="DP198" s="13" t="s">
        <v>25</v>
      </c>
      <c r="DQ198" s="13" t="s">
        <v>25</v>
      </c>
      <c r="DR198" s="13" t="s">
        <v>25</v>
      </c>
      <c r="DS198" s="13" t="s">
        <v>25</v>
      </c>
      <c r="DT198" s="13" t="s">
        <v>25</v>
      </c>
      <c r="DU198" s="13" t="s">
        <v>25</v>
      </c>
    </row>
    <row r="199" ht="15" customHeight="1" outlineLevel="1" spans="2:125">
      <c r="B199" s="10">
        <v>202012</v>
      </c>
      <c r="C199" s="13">
        <f t="shared" si="197"/>
        <v>1.4915717170761</v>
      </c>
      <c r="D199" s="13">
        <f t="shared" si="197"/>
        <v>1.24822529665571</v>
      </c>
      <c r="E199" s="13">
        <f t="shared" si="197"/>
        <v>1.03863677442282</v>
      </c>
      <c r="F199" s="13">
        <f t="shared" si="197"/>
        <v>1.3815890780622</v>
      </c>
      <c r="G199" s="13">
        <f t="shared" si="172"/>
        <v>0.704906925411205</v>
      </c>
      <c r="H199" s="13">
        <f t="shared" si="172"/>
        <v>1.04334310007903</v>
      </c>
      <c r="I199" s="13">
        <f t="shared" si="172"/>
        <v>0.958988726953134</v>
      </c>
      <c r="J199" s="13">
        <f t="shared" si="172"/>
        <v>1.0685168247308</v>
      </c>
      <c r="K199" s="13">
        <f t="shared" si="172"/>
        <v>0.988037472734378</v>
      </c>
      <c r="L199" s="13">
        <f t="shared" si="172"/>
        <v>0.964185268391551</v>
      </c>
      <c r="M199" s="13">
        <f t="shared" si="172"/>
        <v>0.985013051046081</v>
      </c>
      <c r="N199" s="13">
        <f t="shared" si="172"/>
        <v>0.997387745848986</v>
      </c>
      <c r="O199" s="13" t="str">
        <f t="shared" si="172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T199" s="10">
        <v>202012</v>
      </c>
      <c r="AU199" s="13">
        <f t="shared" si="198"/>
        <v>1.53257643161396</v>
      </c>
      <c r="AV199" s="13">
        <f t="shared" si="199"/>
        <v>1.15727057815887</v>
      </c>
      <c r="AW199" s="13">
        <f t="shared" si="200"/>
        <v>1.02372708399304</v>
      </c>
      <c r="AX199" s="13">
        <f t="shared" si="201"/>
        <v>1.42932285054147</v>
      </c>
      <c r="AY199" s="13">
        <f t="shared" si="173"/>
        <v>0.679552322317903</v>
      </c>
      <c r="AZ199" s="13">
        <f t="shared" si="174"/>
        <v>1.00627495884514</v>
      </c>
      <c r="BA199" s="13">
        <f t="shared" si="175"/>
        <v>0.97588608113662</v>
      </c>
      <c r="BB199" s="13">
        <f t="shared" si="176"/>
        <v>1.06921005190668</v>
      </c>
      <c r="BC199" s="13">
        <f t="shared" si="177"/>
        <v>0.990603525047918</v>
      </c>
      <c r="BD199" s="13">
        <f t="shared" si="178"/>
        <v>0.953642162151619</v>
      </c>
      <c r="BE199" s="13">
        <f t="shared" si="179"/>
        <v>0.988791676748969</v>
      </c>
      <c r="BF199" s="13">
        <f t="shared" si="180"/>
        <v>0.993496108881051</v>
      </c>
      <c r="BG199" s="13" t="str">
        <f t="shared" si="181"/>
        <v/>
      </c>
      <c r="BH199" s="13" t="s">
        <v>25</v>
      </c>
      <c r="BI199" s="13" t="s">
        <v>25</v>
      </c>
      <c r="BJ199" s="13" t="s">
        <v>25</v>
      </c>
      <c r="BK199" s="13" t="s">
        <v>25</v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L199" s="10">
        <v>202012</v>
      </c>
      <c r="CM199" s="13" t="str">
        <f t="shared" si="202"/>
        <v/>
      </c>
      <c r="CN199" s="13" t="str">
        <f t="shared" si="202"/>
        <v/>
      </c>
      <c r="CO199" s="13" t="str">
        <f t="shared" si="202"/>
        <v/>
      </c>
      <c r="CP199" s="13" t="str">
        <f t="shared" si="202"/>
        <v/>
      </c>
      <c r="CQ199" s="13" t="str">
        <f t="shared" si="196"/>
        <v/>
      </c>
      <c r="CR199" s="13" t="str">
        <f t="shared" si="196"/>
        <v/>
      </c>
      <c r="CS199" s="13" t="str">
        <f t="shared" si="196"/>
        <v/>
      </c>
      <c r="CT199" s="13" t="str">
        <f t="shared" si="196"/>
        <v/>
      </c>
      <c r="CU199" s="13" t="str">
        <f t="shared" si="196"/>
        <v/>
      </c>
      <c r="CV199" s="13" t="str">
        <f t="shared" si="196"/>
        <v/>
      </c>
      <c r="CW199" s="13" t="str">
        <f t="shared" si="196"/>
        <v/>
      </c>
      <c r="CX199" s="13" t="str">
        <f t="shared" si="196"/>
        <v/>
      </c>
      <c r="CY199" s="13" t="str">
        <f t="shared" si="196"/>
        <v/>
      </c>
      <c r="CZ199" s="13" t="s">
        <v>25</v>
      </c>
      <c r="DA199" s="13" t="s">
        <v>25</v>
      </c>
      <c r="DB199" s="13" t="s">
        <v>25</v>
      </c>
      <c r="DC199" s="13" t="s">
        <v>25</v>
      </c>
      <c r="DD199" s="13" t="s">
        <v>25</v>
      </c>
      <c r="DE199" s="13" t="s">
        <v>25</v>
      </c>
      <c r="DF199" s="13" t="s">
        <v>25</v>
      </c>
      <c r="DG199" s="13" t="s">
        <v>25</v>
      </c>
      <c r="DH199" s="13" t="s">
        <v>25</v>
      </c>
      <c r="DI199" s="13" t="s">
        <v>25</v>
      </c>
      <c r="DJ199" s="13" t="s">
        <v>25</v>
      </c>
      <c r="DK199" s="13" t="s">
        <v>25</v>
      </c>
      <c r="DL199" s="13" t="s">
        <v>25</v>
      </c>
      <c r="DM199" s="13" t="s">
        <v>25</v>
      </c>
      <c r="DN199" s="13" t="s">
        <v>25</v>
      </c>
      <c r="DO199" s="13" t="s">
        <v>25</v>
      </c>
      <c r="DP199" s="13" t="s">
        <v>25</v>
      </c>
      <c r="DQ199" s="13" t="s">
        <v>25</v>
      </c>
      <c r="DR199" s="13" t="s">
        <v>25</v>
      </c>
      <c r="DS199" s="13" t="s">
        <v>25</v>
      </c>
      <c r="DT199" s="13" t="s">
        <v>25</v>
      </c>
      <c r="DU199" s="13" t="s">
        <v>25</v>
      </c>
    </row>
    <row r="200" ht="15" customHeight="1" outlineLevel="1" spans="2:125">
      <c r="B200" s="10">
        <v>202103</v>
      </c>
      <c r="C200" s="13">
        <f t="shared" si="197"/>
        <v>1.3256685866676</v>
      </c>
      <c r="D200" s="13">
        <f t="shared" si="197"/>
        <v>0.974717316061455</v>
      </c>
      <c r="E200" s="13">
        <f t="shared" si="197"/>
        <v>1.55989214630621</v>
      </c>
      <c r="F200" s="13">
        <f t="shared" si="197"/>
        <v>0.647584972210362</v>
      </c>
      <c r="G200" s="13">
        <f t="shared" si="172"/>
        <v>0.955012295263357</v>
      </c>
      <c r="H200" s="13">
        <f t="shared" si="172"/>
        <v>1.00922342692884</v>
      </c>
      <c r="I200" s="13">
        <f t="shared" si="172"/>
        <v>1.08808886076545</v>
      </c>
      <c r="J200" s="13">
        <f t="shared" si="172"/>
        <v>0.970649037811449</v>
      </c>
      <c r="K200" s="13">
        <f t="shared" si="172"/>
        <v>0.983451085084815</v>
      </c>
      <c r="L200" s="13">
        <f t="shared" si="172"/>
        <v>0.984238288830242</v>
      </c>
      <c r="M200" s="13">
        <f t="shared" si="172"/>
        <v>0.968980428204417</v>
      </c>
      <c r="N200" s="13" t="str">
        <f t="shared" si="172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T200" s="10">
        <v>202103</v>
      </c>
      <c r="AU200" s="13">
        <f t="shared" si="198"/>
        <v>1.31404522192405</v>
      </c>
      <c r="AV200" s="13">
        <f t="shared" si="199"/>
        <v>0.990671654727599</v>
      </c>
      <c r="AW200" s="13">
        <f t="shared" si="200"/>
        <v>1.53329057770259</v>
      </c>
      <c r="AX200" s="13">
        <f t="shared" si="201"/>
        <v>0.655764311667677</v>
      </c>
      <c r="AY200" s="13">
        <f t="shared" si="173"/>
        <v>0.951281650863097</v>
      </c>
      <c r="AZ200" s="13">
        <f t="shared" si="174"/>
        <v>0.997303104001276</v>
      </c>
      <c r="BA200" s="13">
        <f t="shared" si="175"/>
        <v>1.08126895279921</v>
      </c>
      <c r="BB200" s="13">
        <f t="shared" si="176"/>
        <v>0.965517621203244</v>
      </c>
      <c r="BC200" s="13">
        <f t="shared" si="177"/>
        <v>0.978148740205905</v>
      </c>
      <c r="BD200" s="13">
        <f t="shared" si="178"/>
        <v>0.991162350374279</v>
      </c>
      <c r="BE200" s="13">
        <f t="shared" si="179"/>
        <v>0.965250684702678</v>
      </c>
      <c r="BF200" s="13" t="str">
        <f t="shared" si="180"/>
        <v/>
      </c>
      <c r="BG200" s="13" t="s">
        <v>25</v>
      </c>
      <c r="BH200" s="13" t="s">
        <v>25</v>
      </c>
      <c r="BI200" s="13" t="s">
        <v>25</v>
      </c>
      <c r="BJ200" s="13" t="s">
        <v>25</v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L200" s="10">
        <v>202103</v>
      </c>
      <c r="CM200" s="13" t="str">
        <f t="shared" si="202"/>
        <v/>
      </c>
      <c r="CN200" s="13" t="str">
        <f t="shared" si="202"/>
        <v/>
      </c>
      <c r="CO200" s="13" t="str">
        <f t="shared" si="202"/>
        <v/>
      </c>
      <c r="CP200" s="13" t="str">
        <f t="shared" si="202"/>
        <v/>
      </c>
      <c r="CQ200" s="13" t="str">
        <f t="shared" si="196"/>
        <v/>
      </c>
      <c r="CR200" s="13" t="str">
        <f t="shared" si="196"/>
        <v/>
      </c>
      <c r="CS200" s="13" t="str">
        <f t="shared" si="196"/>
        <v/>
      </c>
      <c r="CT200" s="13" t="str">
        <f t="shared" si="196"/>
        <v/>
      </c>
      <c r="CU200" s="13" t="str">
        <f t="shared" si="196"/>
        <v/>
      </c>
      <c r="CV200" s="13" t="str">
        <f t="shared" si="196"/>
        <v/>
      </c>
      <c r="CW200" s="13" t="str">
        <f t="shared" si="196"/>
        <v/>
      </c>
      <c r="CX200" s="13" t="str">
        <f t="shared" si="196"/>
        <v/>
      </c>
      <c r="CY200" s="13" t="s">
        <v>25</v>
      </c>
      <c r="CZ200" s="13" t="s">
        <v>25</v>
      </c>
      <c r="DA200" s="13" t="s">
        <v>25</v>
      </c>
      <c r="DB200" s="13" t="s">
        <v>25</v>
      </c>
      <c r="DC200" s="13" t="s">
        <v>25</v>
      </c>
      <c r="DD200" s="13" t="s">
        <v>25</v>
      </c>
      <c r="DE200" s="13" t="s">
        <v>25</v>
      </c>
      <c r="DF200" s="13" t="s">
        <v>25</v>
      </c>
      <c r="DG200" s="13" t="s">
        <v>25</v>
      </c>
      <c r="DH200" s="13" t="s">
        <v>25</v>
      </c>
      <c r="DI200" s="13" t="s">
        <v>25</v>
      </c>
      <c r="DJ200" s="13" t="s">
        <v>25</v>
      </c>
      <c r="DK200" s="13" t="s">
        <v>25</v>
      </c>
      <c r="DL200" s="13" t="s">
        <v>25</v>
      </c>
      <c r="DM200" s="13" t="s">
        <v>25</v>
      </c>
      <c r="DN200" s="13" t="s">
        <v>25</v>
      </c>
      <c r="DO200" s="13" t="s">
        <v>25</v>
      </c>
      <c r="DP200" s="13" t="s">
        <v>25</v>
      </c>
      <c r="DQ200" s="13" t="s">
        <v>25</v>
      </c>
      <c r="DR200" s="13" t="s">
        <v>25</v>
      </c>
      <c r="DS200" s="13" t="s">
        <v>25</v>
      </c>
      <c r="DT200" s="13" t="s">
        <v>25</v>
      </c>
      <c r="DU200" s="13" t="s">
        <v>25</v>
      </c>
    </row>
    <row r="201" ht="15" customHeight="1" outlineLevel="1" spans="2:125">
      <c r="B201" s="10">
        <v>202106</v>
      </c>
      <c r="C201" s="13">
        <f t="shared" si="197"/>
        <v>1.34608052555128</v>
      </c>
      <c r="D201" s="13">
        <f t="shared" si="197"/>
        <v>1.99057190151352</v>
      </c>
      <c r="E201" s="13">
        <f t="shared" si="197"/>
        <v>0.772276370637955</v>
      </c>
      <c r="F201" s="13">
        <f t="shared" si="197"/>
        <v>0.983446553516882</v>
      </c>
      <c r="G201" s="13">
        <f t="shared" si="197"/>
        <v>0.975060546943019</v>
      </c>
      <c r="H201" s="13">
        <f t="shared" si="197"/>
        <v>1.07078736271294</v>
      </c>
      <c r="I201" s="13">
        <f t="shared" si="197"/>
        <v>0.957142090417408</v>
      </c>
      <c r="J201" s="13">
        <f t="shared" si="197"/>
        <v>0.927757868417766</v>
      </c>
      <c r="K201" s="13">
        <f t="shared" si="197"/>
        <v>0.968821444491023</v>
      </c>
      <c r="L201" s="13">
        <f t="shared" si="197"/>
        <v>0.803940184618657</v>
      </c>
      <c r="M201" s="13" t="str">
        <f t="shared" si="197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T201" s="10">
        <v>202106</v>
      </c>
      <c r="AU201" s="13">
        <f t="shared" si="198"/>
        <v>1.38694819889575</v>
      </c>
      <c r="AV201" s="13">
        <f t="shared" si="199"/>
        <v>1.91779466902286</v>
      </c>
      <c r="AW201" s="13">
        <f t="shared" si="200"/>
        <v>0.763874731524015</v>
      </c>
      <c r="AX201" s="13">
        <f t="shared" si="201"/>
        <v>0.968013586460451</v>
      </c>
      <c r="AY201" s="13">
        <f t="shared" si="173"/>
        <v>0.966663166964943</v>
      </c>
      <c r="AZ201" s="13">
        <f t="shared" si="174"/>
        <v>1.08792250309981</v>
      </c>
      <c r="BA201" s="13">
        <f t="shared" si="175"/>
        <v>0.965812338664946</v>
      </c>
      <c r="BB201" s="13">
        <f t="shared" si="176"/>
        <v>0.919889079548609</v>
      </c>
      <c r="BC201" s="13">
        <f t="shared" si="177"/>
        <v>0.949426698942142</v>
      </c>
      <c r="BD201" s="13">
        <f t="shared" si="178"/>
        <v>0.864581443366076</v>
      </c>
      <c r="BE201" s="13" t="str">
        <f t="shared" si="179"/>
        <v/>
      </c>
      <c r="BF201" s="13" t="s">
        <v>25</v>
      </c>
      <c r="BG201" s="13" t="s">
        <v>25</v>
      </c>
      <c r="BH201" s="13" t="s">
        <v>25</v>
      </c>
      <c r="BI201" s="13" t="s">
        <v>25</v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L201" s="10">
        <v>202106</v>
      </c>
      <c r="CM201" s="13" t="str">
        <f t="shared" si="202"/>
        <v/>
      </c>
      <c r="CN201" s="13" t="str">
        <f t="shared" si="202"/>
        <v/>
      </c>
      <c r="CO201" s="13" t="str">
        <f t="shared" si="202"/>
        <v/>
      </c>
      <c r="CP201" s="13" t="str">
        <f t="shared" si="202"/>
        <v/>
      </c>
      <c r="CQ201" s="13" t="str">
        <f t="shared" si="202"/>
        <v/>
      </c>
      <c r="CR201" s="13" t="str">
        <f t="shared" si="202"/>
        <v/>
      </c>
      <c r="CS201" s="13" t="str">
        <f t="shared" si="202"/>
        <v/>
      </c>
      <c r="CT201" s="13" t="str">
        <f t="shared" si="202"/>
        <v/>
      </c>
      <c r="CU201" s="13" t="str">
        <f t="shared" si="202"/>
        <v/>
      </c>
      <c r="CV201" s="13" t="str">
        <f t="shared" si="202"/>
        <v/>
      </c>
      <c r="CW201" s="13" t="str">
        <f t="shared" si="202"/>
        <v/>
      </c>
      <c r="CX201" s="13" t="s">
        <v>25</v>
      </c>
      <c r="CY201" s="13" t="s">
        <v>25</v>
      </c>
      <c r="CZ201" s="13" t="s">
        <v>25</v>
      </c>
      <c r="DA201" s="13" t="s">
        <v>25</v>
      </c>
      <c r="DB201" s="13" t="s">
        <v>25</v>
      </c>
      <c r="DC201" s="13" t="s">
        <v>25</v>
      </c>
      <c r="DD201" s="13" t="s">
        <v>25</v>
      </c>
      <c r="DE201" s="13" t="s">
        <v>25</v>
      </c>
      <c r="DF201" s="13" t="s">
        <v>25</v>
      </c>
      <c r="DG201" s="13" t="s">
        <v>25</v>
      </c>
      <c r="DH201" s="13" t="s">
        <v>25</v>
      </c>
      <c r="DI201" s="13" t="s">
        <v>25</v>
      </c>
      <c r="DJ201" s="13" t="s">
        <v>25</v>
      </c>
      <c r="DK201" s="13" t="s">
        <v>25</v>
      </c>
      <c r="DL201" s="13" t="s">
        <v>25</v>
      </c>
      <c r="DM201" s="13" t="s">
        <v>25</v>
      </c>
      <c r="DN201" s="13" t="s">
        <v>25</v>
      </c>
      <c r="DO201" s="13" t="s">
        <v>25</v>
      </c>
      <c r="DP201" s="13" t="s">
        <v>25</v>
      </c>
      <c r="DQ201" s="13" t="s">
        <v>25</v>
      </c>
      <c r="DR201" s="13" t="s">
        <v>25</v>
      </c>
      <c r="DS201" s="13" t="s">
        <v>25</v>
      </c>
      <c r="DT201" s="13" t="s">
        <v>25</v>
      </c>
      <c r="DU201" s="13" t="s">
        <v>25</v>
      </c>
    </row>
    <row r="202" ht="15" customHeight="1" outlineLevel="1" spans="2:125">
      <c r="B202" s="10">
        <v>202109</v>
      </c>
      <c r="C202" s="13">
        <f t="shared" ref="C202:L211" si="203">IFERROR(IF(D163="","",D163/C163),0)</f>
        <v>2.30867191476092</v>
      </c>
      <c r="D202" s="13">
        <f t="shared" si="203"/>
        <v>0.69430372391261</v>
      </c>
      <c r="E202" s="13">
        <f t="shared" si="203"/>
        <v>0.893600456629982</v>
      </c>
      <c r="F202" s="13">
        <f t="shared" si="203"/>
        <v>0.943902347883512</v>
      </c>
      <c r="G202" s="13">
        <f t="shared" si="203"/>
        <v>1.05371630704992</v>
      </c>
      <c r="H202" s="13">
        <f t="shared" si="203"/>
        <v>0.950704925077399</v>
      </c>
      <c r="I202" s="13">
        <f t="shared" si="203"/>
        <v>0.950619658577865</v>
      </c>
      <c r="J202" s="13">
        <f t="shared" si="203"/>
        <v>0.95447486078076</v>
      </c>
      <c r="K202" s="13">
        <f t="shared" si="203"/>
        <v>0.984237552304738</v>
      </c>
      <c r="L202" s="13" t="str">
        <f t="shared" si="203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T202" s="10">
        <v>202109</v>
      </c>
      <c r="AU202" s="13">
        <f t="shared" si="198"/>
        <v>2.44540668026866</v>
      </c>
      <c r="AV202" s="13">
        <f t="shared" si="199"/>
        <v>0.668861950822071</v>
      </c>
      <c r="AW202" s="13">
        <f t="shared" si="200"/>
        <v>0.896365073548395</v>
      </c>
      <c r="AX202" s="13">
        <f t="shared" si="201"/>
        <v>0.942869322377477</v>
      </c>
      <c r="AY202" s="13">
        <f t="shared" si="173"/>
        <v>1.08078925198776</v>
      </c>
      <c r="AZ202" s="13">
        <f t="shared" si="174"/>
        <v>0.968459346911287</v>
      </c>
      <c r="BA202" s="13">
        <f t="shared" si="175"/>
        <v>0.945082085460569</v>
      </c>
      <c r="BB202" s="13">
        <f t="shared" si="176"/>
        <v>0.943374995647841</v>
      </c>
      <c r="BC202" s="13">
        <f t="shared" si="177"/>
        <v>0.981448883055165</v>
      </c>
      <c r="BD202" s="13" t="str">
        <f t="shared" si="178"/>
        <v/>
      </c>
      <c r="BE202" s="13" t="s">
        <v>25</v>
      </c>
      <c r="BF202" s="13" t="s">
        <v>25</v>
      </c>
      <c r="BG202" s="13" t="s">
        <v>25</v>
      </c>
      <c r="BH202" s="13" t="s">
        <v>25</v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L202" s="10">
        <v>202109</v>
      </c>
      <c r="CM202" s="13" t="str">
        <f t="shared" ref="CM202:CV211" si="204">IFERROR(IF(CN163="","",CN163/CM163),0)</f>
        <v/>
      </c>
      <c r="CN202" s="13" t="str">
        <f t="shared" si="204"/>
        <v/>
      </c>
      <c r="CO202" s="13" t="str">
        <f t="shared" si="204"/>
        <v/>
      </c>
      <c r="CP202" s="13" t="str">
        <f t="shared" si="204"/>
        <v/>
      </c>
      <c r="CQ202" s="13" t="str">
        <f t="shared" si="204"/>
        <v/>
      </c>
      <c r="CR202" s="13" t="str">
        <f t="shared" si="204"/>
        <v/>
      </c>
      <c r="CS202" s="13" t="str">
        <f t="shared" si="204"/>
        <v/>
      </c>
      <c r="CT202" s="13" t="str">
        <f t="shared" si="204"/>
        <v/>
      </c>
      <c r="CU202" s="13" t="str">
        <f t="shared" si="204"/>
        <v/>
      </c>
      <c r="CV202" s="13" t="str">
        <f t="shared" si="204"/>
        <v/>
      </c>
      <c r="CW202" s="13" t="s">
        <v>25</v>
      </c>
      <c r="CX202" s="13" t="s">
        <v>25</v>
      </c>
      <c r="CY202" s="13" t="s">
        <v>25</v>
      </c>
      <c r="CZ202" s="13" t="s">
        <v>25</v>
      </c>
      <c r="DA202" s="13" t="s">
        <v>25</v>
      </c>
      <c r="DB202" s="13" t="s">
        <v>25</v>
      </c>
      <c r="DC202" s="13" t="s">
        <v>25</v>
      </c>
      <c r="DD202" s="13" t="s">
        <v>25</v>
      </c>
      <c r="DE202" s="13" t="s">
        <v>25</v>
      </c>
      <c r="DF202" s="13" t="s">
        <v>25</v>
      </c>
      <c r="DG202" s="13" t="s">
        <v>25</v>
      </c>
      <c r="DH202" s="13" t="s">
        <v>25</v>
      </c>
      <c r="DI202" s="13" t="s">
        <v>25</v>
      </c>
      <c r="DJ202" s="13" t="s">
        <v>25</v>
      </c>
      <c r="DK202" s="13" t="s">
        <v>25</v>
      </c>
      <c r="DL202" s="13" t="s">
        <v>25</v>
      </c>
      <c r="DM202" s="13" t="s">
        <v>25</v>
      </c>
      <c r="DN202" s="13" t="s">
        <v>25</v>
      </c>
      <c r="DO202" s="13" t="s">
        <v>25</v>
      </c>
      <c r="DP202" s="13" t="s">
        <v>25</v>
      </c>
      <c r="DQ202" s="13" t="s">
        <v>25</v>
      </c>
      <c r="DR202" s="13" t="s">
        <v>25</v>
      </c>
      <c r="DS202" s="13" t="s">
        <v>25</v>
      </c>
      <c r="DT202" s="13" t="s">
        <v>25</v>
      </c>
      <c r="DU202" s="13" t="s">
        <v>25</v>
      </c>
    </row>
    <row r="203" ht="15" customHeight="1" outlineLevel="1" spans="2:125">
      <c r="B203" s="10">
        <v>202112</v>
      </c>
      <c r="C203" s="13">
        <f t="shared" si="203"/>
        <v>0.553107992041026</v>
      </c>
      <c r="D203" s="13">
        <f t="shared" si="203"/>
        <v>0.862582702199251</v>
      </c>
      <c r="E203" s="13">
        <f t="shared" si="203"/>
        <v>0.997044912125372</v>
      </c>
      <c r="F203" s="13">
        <f t="shared" si="203"/>
        <v>0.979940188997731</v>
      </c>
      <c r="G203" s="13">
        <f t="shared" si="203"/>
        <v>0.976419014601448</v>
      </c>
      <c r="H203" s="13">
        <f t="shared" si="203"/>
        <v>0.960328886158206</v>
      </c>
      <c r="I203" s="13">
        <f t="shared" si="203"/>
        <v>0.928346326020253</v>
      </c>
      <c r="J203" s="13">
        <f t="shared" si="203"/>
        <v>0.856635836241199</v>
      </c>
      <c r="K203" s="13" t="str">
        <f t="shared" si="203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T203" s="10">
        <v>202112</v>
      </c>
      <c r="AU203" s="13">
        <f t="shared" si="198"/>
        <v>0.535574585068695</v>
      </c>
      <c r="AV203" s="13">
        <f t="shared" si="199"/>
        <v>0.849874030036399</v>
      </c>
      <c r="AW203" s="13">
        <f t="shared" si="200"/>
        <v>0.998359505851148</v>
      </c>
      <c r="AX203" s="13">
        <f t="shared" si="201"/>
        <v>1.02803592924147</v>
      </c>
      <c r="AY203" s="13">
        <f t="shared" si="173"/>
        <v>0.981909207323442</v>
      </c>
      <c r="AZ203" s="13">
        <f t="shared" si="174"/>
        <v>0.95238101653134</v>
      </c>
      <c r="BA203" s="13">
        <f t="shared" si="175"/>
        <v>0.945136455271609</v>
      </c>
      <c r="BB203" s="13">
        <f t="shared" si="176"/>
        <v>0.895593433471299</v>
      </c>
      <c r="BC203" s="13" t="str">
        <f t="shared" si="177"/>
        <v/>
      </c>
      <c r="BD203" s="13" t="s">
        <v>25</v>
      </c>
      <c r="BE203" s="13" t="s">
        <v>25</v>
      </c>
      <c r="BF203" s="13" t="s">
        <v>25</v>
      </c>
      <c r="BG203" s="13" t="s">
        <v>25</v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L203" s="10">
        <v>202112</v>
      </c>
      <c r="CM203" s="13" t="str">
        <f t="shared" si="204"/>
        <v/>
      </c>
      <c r="CN203" s="13" t="str">
        <f t="shared" si="204"/>
        <v/>
      </c>
      <c r="CO203" s="13" t="str">
        <f t="shared" si="204"/>
        <v/>
      </c>
      <c r="CP203" s="13" t="str">
        <f t="shared" si="204"/>
        <v/>
      </c>
      <c r="CQ203" s="13" t="str">
        <f t="shared" si="204"/>
        <v/>
      </c>
      <c r="CR203" s="13" t="str">
        <f t="shared" si="204"/>
        <v/>
      </c>
      <c r="CS203" s="13" t="str">
        <f t="shared" si="204"/>
        <v/>
      </c>
      <c r="CT203" s="13" t="str">
        <f t="shared" si="204"/>
        <v/>
      </c>
      <c r="CU203" s="13" t="str">
        <f t="shared" si="204"/>
        <v/>
      </c>
      <c r="CV203" s="13" t="s">
        <v>25</v>
      </c>
      <c r="CW203" s="13" t="s">
        <v>25</v>
      </c>
      <c r="CX203" s="13" t="s">
        <v>25</v>
      </c>
      <c r="CY203" s="13" t="s">
        <v>25</v>
      </c>
      <c r="CZ203" s="13" t="s">
        <v>25</v>
      </c>
      <c r="DA203" s="13" t="s">
        <v>25</v>
      </c>
      <c r="DB203" s="13" t="s">
        <v>25</v>
      </c>
      <c r="DC203" s="13" t="s">
        <v>25</v>
      </c>
      <c r="DD203" s="13" t="s">
        <v>25</v>
      </c>
      <c r="DE203" s="13" t="s">
        <v>25</v>
      </c>
      <c r="DF203" s="13" t="s">
        <v>25</v>
      </c>
      <c r="DG203" s="13" t="s">
        <v>25</v>
      </c>
      <c r="DH203" s="13" t="s">
        <v>25</v>
      </c>
      <c r="DI203" s="13" t="s">
        <v>25</v>
      </c>
      <c r="DJ203" s="13" t="s">
        <v>25</v>
      </c>
      <c r="DK203" s="13" t="s">
        <v>25</v>
      </c>
      <c r="DL203" s="13" t="s">
        <v>25</v>
      </c>
      <c r="DM203" s="13" t="s">
        <v>25</v>
      </c>
      <c r="DN203" s="13" t="s">
        <v>25</v>
      </c>
      <c r="DO203" s="13" t="s">
        <v>25</v>
      </c>
      <c r="DP203" s="13" t="s">
        <v>25</v>
      </c>
      <c r="DQ203" s="13" t="s">
        <v>25</v>
      </c>
      <c r="DR203" s="13" t="s">
        <v>25</v>
      </c>
      <c r="DS203" s="13" t="s">
        <v>25</v>
      </c>
      <c r="DT203" s="13" t="s">
        <v>25</v>
      </c>
      <c r="DU203" s="13" t="s">
        <v>25</v>
      </c>
    </row>
    <row r="204" ht="15" customHeight="1" outlineLevel="1" spans="2:125">
      <c r="B204" s="10">
        <v>202203</v>
      </c>
      <c r="C204" s="13">
        <f t="shared" si="203"/>
        <v>1.67585022459332</v>
      </c>
      <c r="D204" s="13">
        <f t="shared" si="203"/>
        <v>1.08979158280596</v>
      </c>
      <c r="E204" s="13">
        <f t="shared" si="203"/>
        <v>1.21932974402709</v>
      </c>
      <c r="F204" s="13">
        <f t="shared" si="203"/>
        <v>0.98462844565637</v>
      </c>
      <c r="G204" s="13">
        <f t="shared" si="203"/>
        <v>0.998974033950629</v>
      </c>
      <c r="H204" s="13">
        <f t="shared" si="203"/>
        <v>0.979738731584146</v>
      </c>
      <c r="I204" s="13">
        <f t="shared" si="203"/>
        <v>0.926355641814962</v>
      </c>
      <c r="J204" s="13" t="str">
        <f t="shared" si="203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T204" s="10">
        <v>202203</v>
      </c>
      <c r="AU204" s="13">
        <f t="shared" si="198"/>
        <v>1.72346807957248</v>
      </c>
      <c r="AV204" s="13">
        <f t="shared" si="199"/>
        <v>1.08601499662742</v>
      </c>
      <c r="AW204" s="13">
        <f t="shared" si="200"/>
        <v>1.2088401412535</v>
      </c>
      <c r="AX204" s="13">
        <f t="shared" si="201"/>
        <v>0.990049042352486</v>
      </c>
      <c r="AY204" s="13">
        <f t="shared" si="173"/>
        <v>0.987076443694311</v>
      </c>
      <c r="AZ204" s="13">
        <f t="shared" si="174"/>
        <v>0.975729739123866</v>
      </c>
      <c r="BA204" s="13">
        <f t="shared" si="175"/>
        <v>0.940725591016368</v>
      </c>
      <c r="BB204" s="13" t="str">
        <f t="shared" si="176"/>
        <v/>
      </c>
      <c r="BC204" s="13" t="s">
        <v>25</v>
      </c>
      <c r="BD204" s="13" t="s">
        <v>25</v>
      </c>
      <c r="BE204" s="13" t="s">
        <v>25</v>
      </c>
      <c r="BF204" s="13" t="s">
        <v>25</v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L204" s="10">
        <v>202203</v>
      </c>
      <c r="CM204" s="13" t="str">
        <f t="shared" si="204"/>
        <v/>
      </c>
      <c r="CN204" s="13" t="str">
        <f t="shared" si="204"/>
        <v/>
      </c>
      <c r="CO204" s="13" t="str">
        <f t="shared" si="204"/>
        <v/>
      </c>
      <c r="CP204" s="13" t="str">
        <f t="shared" si="204"/>
        <v/>
      </c>
      <c r="CQ204" s="13" t="str">
        <f t="shared" si="204"/>
        <v/>
      </c>
      <c r="CR204" s="13" t="str">
        <f t="shared" si="204"/>
        <v/>
      </c>
      <c r="CS204" s="13" t="str">
        <f t="shared" si="204"/>
        <v/>
      </c>
      <c r="CT204" s="13" t="str">
        <f t="shared" si="204"/>
        <v/>
      </c>
      <c r="CU204" s="13" t="s">
        <v>25</v>
      </c>
      <c r="CV204" s="13" t="s">
        <v>25</v>
      </c>
      <c r="CW204" s="13" t="s">
        <v>25</v>
      </c>
      <c r="CX204" s="13" t="s">
        <v>25</v>
      </c>
      <c r="CY204" s="13" t="s">
        <v>25</v>
      </c>
      <c r="CZ204" s="13" t="s">
        <v>25</v>
      </c>
      <c r="DA204" s="13" t="s">
        <v>25</v>
      </c>
      <c r="DB204" s="13" t="s">
        <v>25</v>
      </c>
      <c r="DC204" s="13" t="s">
        <v>25</v>
      </c>
      <c r="DD204" s="13" t="s">
        <v>25</v>
      </c>
      <c r="DE204" s="13" t="s">
        <v>25</v>
      </c>
      <c r="DF204" s="13" t="s">
        <v>25</v>
      </c>
      <c r="DG204" s="13" t="s">
        <v>25</v>
      </c>
      <c r="DH204" s="13" t="s">
        <v>25</v>
      </c>
      <c r="DI204" s="13" t="s">
        <v>25</v>
      </c>
      <c r="DJ204" s="13" t="s">
        <v>25</v>
      </c>
      <c r="DK204" s="13" t="s">
        <v>25</v>
      </c>
      <c r="DL204" s="13" t="s">
        <v>25</v>
      </c>
      <c r="DM204" s="13" t="s">
        <v>25</v>
      </c>
      <c r="DN204" s="13" t="s">
        <v>25</v>
      </c>
      <c r="DO204" s="13" t="s">
        <v>25</v>
      </c>
      <c r="DP204" s="13" t="s">
        <v>25</v>
      </c>
      <c r="DQ204" s="13" t="s">
        <v>25</v>
      </c>
      <c r="DR204" s="13" t="s">
        <v>25</v>
      </c>
      <c r="DS204" s="13" t="s">
        <v>25</v>
      </c>
      <c r="DT204" s="13" t="s">
        <v>25</v>
      </c>
      <c r="DU204" s="13" t="s">
        <v>25</v>
      </c>
    </row>
    <row r="205" ht="15" customHeight="1" outlineLevel="1" spans="2:125">
      <c r="B205" s="10">
        <v>202206</v>
      </c>
      <c r="C205" s="13">
        <f t="shared" si="203"/>
        <v>1.54370695146545</v>
      </c>
      <c r="D205" s="13">
        <f t="shared" si="203"/>
        <v>1.28928818439242</v>
      </c>
      <c r="E205" s="13">
        <f t="shared" si="203"/>
        <v>0.96823021996613</v>
      </c>
      <c r="F205" s="13">
        <f t="shared" si="203"/>
        <v>0.99046703617612</v>
      </c>
      <c r="G205" s="13">
        <f t="shared" si="203"/>
        <v>0.951903260685661</v>
      </c>
      <c r="H205" s="13">
        <f t="shared" si="203"/>
        <v>0.958803633179331</v>
      </c>
      <c r="I205" s="13" t="str">
        <f t="shared" si="203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T205" s="10">
        <v>202206</v>
      </c>
      <c r="AU205" s="13">
        <f t="shared" si="198"/>
        <v>1.59382521366195</v>
      </c>
      <c r="AV205" s="13">
        <f t="shared" si="199"/>
        <v>1.26188948042638</v>
      </c>
      <c r="AW205" s="13">
        <f t="shared" si="200"/>
        <v>0.963750062001952</v>
      </c>
      <c r="AX205" s="13">
        <f t="shared" si="201"/>
        <v>0.990415360499942</v>
      </c>
      <c r="AY205" s="13">
        <f t="shared" si="173"/>
        <v>0.95149781574021</v>
      </c>
      <c r="AZ205" s="13">
        <f t="shared" si="174"/>
        <v>0.978960619229826</v>
      </c>
      <c r="BA205" s="13" t="str">
        <f t="shared" si="175"/>
        <v/>
      </c>
      <c r="BB205" s="13" t="s">
        <v>25</v>
      </c>
      <c r="BC205" s="13" t="s">
        <v>25</v>
      </c>
      <c r="BD205" s="13" t="s">
        <v>25</v>
      </c>
      <c r="BE205" s="13" t="s">
        <v>25</v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L205" s="10">
        <v>202206</v>
      </c>
      <c r="CM205" s="13" t="str">
        <f t="shared" si="204"/>
        <v/>
      </c>
      <c r="CN205" s="13" t="str">
        <f t="shared" si="204"/>
        <v/>
      </c>
      <c r="CO205" s="13" t="str">
        <f t="shared" si="204"/>
        <v/>
      </c>
      <c r="CP205" s="13" t="str">
        <f t="shared" si="204"/>
        <v/>
      </c>
      <c r="CQ205" s="13" t="str">
        <f t="shared" si="204"/>
        <v/>
      </c>
      <c r="CR205" s="13" t="str">
        <f t="shared" si="204"/>
        <v/>
      </c>
      <c r="CS205" s="13" t="str">
        <f t="shared" si="204"/>
        <v/>
      </c>
      <c r="CT205" s="13" t="s">
        <v>25</v>
      </c>
      <c r="CU205" s="13" t="s">
        <v>25</v>
      </c>
      <c r="CV205" s="13" t="s">
        <v>25</v>
      </c>
      <c r="CW205" s="13" t="s">
        <v>25</v>
      </c>
      <c r="CX205" s="13" t="s">
        <v>25</v>
      </c>
      <c r="CY205" s="13" t="s">
        <v>25</v>
      </c>
      <c r="CZ205" s="13" t="s">
        <v>25</v>
      </c>
      <c r="DA205" s="13" t="s">
        <v>25</v>
      </c>
      <c r="DB205" s="13" t="s">
        <v>25</v>
      </c>
      <c r="DC205" s="13" t="s">
        <v>25</v>
      </c>
      <c r="DD205" s="13" t="s">
        <v>25</v>
      </c>
      <c r="DE205" s="13" t="s">
        <v>25</v>
      </c>
      <c r="DF205" s="13" t="s">
        <v>25</v>
      </c>
      <c r="DG205" s="13" t="s">
        <v>25</v>
      </c>
      <c r="DH205" s="13" t="s">
        <v>25</v>
      </c>
      <c r="DI205" s="13" t="s">
        <v>25</v>
      </c>
      <c r="DJ205" s="13" t="s">
        <v>25</v>
      </c>
      <c r="DK205" s="13" t="s">
        <v>25</v>
      </c>
      <c r="DL205" s="13" t="s">
        <v>25</v>
      </c>
      <c r="DM205" s="13" t="s">
        <v>25</v>
      </c>
      <c r="DN205" s="13" t="s">
        <v>25</v>
      </c>
      <c r="DO205" s="13" t="s">
        <v>25</v>
      </c>
      <c r="DP205" s="13" t="s">
        <v>25</v>
      </c>
      <c r="DQ205" s="13" t="s">
        <v>25</v>
      </c>
      <c r="DR205" s="13" t="s">
        <v>25</v>
      </c>
      <c r="DS205" s="13" t="s">
        <v>25</v>
      </c>
      <c r="DT205" s="13" t="s">
        <v>25</v>
      </c>
      <c r="DU205" s="13" t="s">
        <v>25</v>
      </c>
    </row>
    <row r="206" ht="15" customHeight="1" outlineLevel="1" spans="2:125">
      <c r="B206" s="10">
        <v>202209</v>
      </c>
      <c r="C206" s="13">
        <f t="shared" si="203"/>
        <v>1.90170922228791</v>
      </c>
      <c r="D206" s="13">
        <f t="shared" si="203"/>
        <v>0.946661179983143</v>
      </c>
      <c r="E206" s="13">
        <f t="shared" si="203"/>
        <v>0.961718009053159</v>
      </c>
      <c r="F206" s="13">
        <f t="shared" si="203"/>
        <v>0.96029688627423</v>
      </c>
      <c r="G206" s="13">
        <f t="shared" si="203"/>
        <v>0.964623354894772</v>
      </c>
      <c r="H206" s="13" t="str">
        <f t="shared" si="203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T206" s="10">
        <v>202209</v>
      </c>
      <c r="AU206" s="13">
        <f t="shared" si="198"/>
        <v>1.88098891632142</v>
      </c>
      <c r="AV206" s="13">
        <f t="shared" si="199"/>
        <v>0.944181629632456</v>
      </c>
      <c r="AW206" s="13">
        <f t="shared" si="200"/>
        <v>0.966002604873866</v>
      </c>
      <c r="AX206" s="13">
        <f t="shared" si="201"/>
        <v>0.956729646472408</v>
      </c>
      <c r="AY206" s="13">
        <f t="shared" si="173"/>
        <v>0.965949545007673</v>
      </c>
      <c r="AZ206" s="13" t="str">
        <f t="shared" si="174"/>
        <v/>
      </c>
      <c r="BA206" s="13" t="s">
        <v>25</v>
      </c>
      <c r="BB206" s="13" t="s">
        <v>25</v>
      </c>
      <c r="BC206" s="13" t="s">
        <v>25</v>
      </c>
      <c r="BD206" s="13" t="s">
        <v>25</v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L206" s="10">
        <v>202209</v>
      </c>
      <c r="CM206" s="13" t="str">
        <f t="shared" si="204"/>
        <v/>
      </c>
      <c r="CN206" s="13" t="str">
        <f t="shared" si="204"/>
        <v/>
      </c>
      <c r="CO206" s="13" t="str">
        <f t="shared" si="204"/>
        <v/>
      </c>
      <c r="CP206" s="13" t="str">
        <f t="shared" si="204"/>
        <v/>
      </c>
      <c r="CQ206" s="13" t="str">
        <f t="shared" si="204"/>
        <v/>
      </c>
      <c r="CR206" s="13" t="str">
        <f t="shared" si="204"/>
        <v/>
      </c>
      <c r="CS206" s="13" t="s">
        <v>25</v>
      </c>
      <c r="CT206" s="13" t="s">
        <v>25</v>
      </c>
      <c r="CU206" s="13" t="s">
        <v>25</v>
      </c>
      <c r="CV206" s="13" t="s">
        <v>25</v>
      </c>
      <c r="CW206" s="13" t="s">
        <v>25</v>
      </c>
      <c r="CX206" s="13" t="s">
        <v>25</v>
      </c>
      <c r="CY206" s="13" t="s">
        <v>25</v>
      </c>
      <c r="CZ206" s="13" t="s">
        <v>25</v>
      </c>
      <c r="DA206" s="13" t="s">
        <v>25</v>
      </c>
      <c r="DB206" s="13" t="s">
        <v>25</v>
      </c>
      <c r="DC206" s="13" t="s">
        <v>25</v>
      </c>
      <c r="DD206" s="13" t="s">
        <v>25</v>
      </c>
      <c r="DE206" s="13" t="s">
        <v>25</v>
      </c>
      <c r="DF206" s="13" t="s">
        <v>25</v>
      </c>
      <c r="DG206" s="13" t="s">
        <v>25</v>
      </c>
      <c r="DH206" s="13" t="s">
        <v>25</v>
      </c>
      <c r="DI206" s="13" t="s">
        <v>25</v>
      </c>
      <c r="DJ206" s="13" t="s">
        <v>25</v>
      </c>
      <c r="DK206" s="13" t="s">
        <v>25</v>
      </c>
      <c r="DL206" s="13" t="s">
        <v>25</v>
      </c>
      <c r="DM206" s="13" t="s">
        <v>25</v>
      </c>
      <c r="DN206" s="13" t="s">
        <v>25</v>
      </c>
      <c r="DO206" s="13" t="s">
        <v>25</v>
      </c>
      <c r="DP206" s="13" t="s">
        <v>25</v>
      </c>
      <c r="DQ206" s="13" t="s">
        <v>25</v>
      </c>
      <c r="DR206" s="13" t="s">
        <v>25</v>
      </c>
      <c r="DS206" s="13" t="s">
        <v>25</v>
      </c>
      <c r="DT206" s="13" t="s">
        <v>25</v>
      </c>
      <c r="DU206" s="13" t="s">
        <v>25</v>
      </c>
    </row>
    <row r="207" ht="15" customHeight="1" outlineLevel="1" spans="2:125">
      <c r="B207" s="10">
        <v>202212</v>
      </c>
      <c r="C207" s="13">
        <f t="shared" si="203"/>
        <v>1.05387027922526</v>
      </c>
      <c r="D207" s="13">
        <f t="shared" si="203"/>
        <v>1.00579679783196</v>
      </c>
      <c r="E207" s="13">
        <f t="shared" si="203"/>
        <v>0.988797091410915</v>
      </c>
      <c r="F207" s="13">
        <f t="shared" si="203"/>
        <v>1.00738840000998</v>
      </c>
      <c r="G207" s="13" t="str">
        <f t="shared" si="203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T207" s="10">
        <v>202212</v>
      </c>
      <c r="AU207" s="13">
        <f t="shared" si="198"/>
        <v>1.04782534677213</v>
      </c>
      <c r="AV207" s="13">
        <f t="shared" si="199"/>
        <v>0.992688205252215</v>
      </c>
      <c r="AW207" s="13">
        <f t="shared" si="200"/>
        <v>0.987862335391264</v>
      </c>
      <c r="AX207" s="13">
        <f t="shared" si="201"/>
        <v>1.00660698152131</v>
      </c>
      <c r="AY207" s="13" t="str">
        <f t="shared" si="173"/>
        <v/>
      </c>
      <c r="AZ207" s="13" t="s">
        <v>25</v>
      </c>
      <c r="BA207" s="13" t="s">
        <v>25</v>
      </c>
      <c r="BB207" s="13" t="s">
        <v>25</v>
      </c>
      <c r="BC207" s="13" t="s">
        <v>25</v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L207" s="10">
        <v>202212</v>
      </c>
      <c r="CM207" s="13" t="str">
        <f t="shared" si="204"/>
        <v/>
      </c>
      <c r="CN207" s="13" t="str">
        <f t="shared" si="204"/>
        <v/>
      </c>
      <c r="CO207" s="13" t="str">
        <f t="shared" si="204"/>
        <v/>
      </c>
      <c r="CP207" s="13" t="str">
        <f t="shared" si="204"/>
        <v/>
      </c>
      <c r="CQ207" s="13" t="str">
        <f t="shared" si="204"/>
        <v/>
      </c>
      <c r="CR207" s="13" t="s">
        <v>25</v>
      </c>
      <c r="CS207" s="13" t="s">
        <v>25</v>
      </c>
      <c r="CT207" s="13" t="s">
        <v>25</v>
      </c>
      <c r="CU207" s="13" t="s">
        <v>25</v>
      </c>
      <c r="CV207" s="13" t="s">
        <v>25</v>
      </c>
      <c r="CW207" s="13" t="s">
        <v>25</v>
      </c>
      <c r="CX207" s="13" t="s">
        <v>25</v>
      </c>
      <c r="CY207" s="13" t="s">
        <v>25</v>
      </c>
      <c r="CZ207" s="13" t="s">
        <v>25</v>
      </c>
      <c r="DA207" s="13" t="s">
        <v>25</v>
      </c>
      <c r="DB207" s="13" t="s">
        <v>25</v>
      </c>
      <c r="DC207" s="13" t="s">
        <v>25</v>
      </c>
      <c r="DD207" s="13" t="s">
        <v>25</v>
      </c>
      <c r="DE207" s="13" t="s">
        <v>25</v>
      </c>
      <c r="DF207" s="13" t="s">
        <v>25</v>
      </c>
      <c r="DG207" s="13" t="s">
        <v>25</v>
      </c>
      <c r="DH207" s="13" t="s">
        <v>25</v>
      </c>
      <c r="DI207" s="13" t="s">
        <v>25</v>
      </c>
      <c r="DJ207" s="13" t="s">
        <v>25</v>
      </c>
      <c r="DK207" s="13" t="s">
        <v>25</v>
      </c>
      <c r="DL207" s="13" t="s">
        <v>25</v>
      </c>
      <c r="DM207" s="13" t="s">
        <v>25</v>
      </c>
      <c r="DN207" s="13" t="s">
        <v>25</v>
      </c>
      <c r="DO207" s="13" t="s">
        <v>25</v>
      </c>
      <c r="DP207" s="13" t="s">
        <v>25</v>
      </c>
      <c r="DQ207" s="13" t="s">
        <v>25</v>
      </c>
      <c r="DR207" s="13" t="s">
        <v>25</v>
      </c>
      <c r="DS207" s="13" t="s">
        <v>25</v>
      </c>
      <c r="DT207" s="13" t="s">
        <v>25</v>
      </c>
      <c r="DU207" s="13" t="s">
        <v>25</v>
      </c>
    </row>
    <row r="208" ht="15" customHeight="1" outlineLevel="1" spans="2:125">
      <c r="B208" s="10">
        <v>202303</v>
      </c>
      <c r="C208" s="13">
        <f t="shared" si="203"/>
        <v>1.51762199052732</v>
      </c>
      <c r="D208" s="13">
        <f t="shared" si="203"/>
        <v>1.12855327740903</v>
      </c>
      <c r="E208" s="13">
        <f t="shared" si="203"/>
        <v>1.09991065184479</v>
      </c>
      <c r="F208" s="13" t="str">
        <f t="shared" si="203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T208" s="10">
        <v>202303</v>
      </c>
      <c r="AU208" s="13">
        <f t="shared" si="198"/>
        <v>1.500622353437</v>
      </c>
      <c r="AV208" s="13">
        <f t="shared" si="199"/>
        <v>1.11748436368195</v>
      </c>
      <c r="AW208" s="13">
        <f t="shared" si="200"/>
        <v>1.10781114220521</v>
      </c>
      <c r="AX208" s="13" t="str">
        <f t="shared" si="201"/>
        <v/>
      </c>
      <c r="AY208" s="13" t="s">
        <v>25</v>
      </c>
      <c r="AZ208" s="13" t="s">
        <v>25</v>
      </c>
      <c r="BA208" s="13" t="s">
        <v>25</v>
      </c>
      <c r="BB208" s="13" t="s">
        <v>25</v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L208" s="10">
        <v>202303</v>
      </c>
      <c r="CM208" s="13" t="str">
        <f t="shared" si="204"/>
        <v/>
      </c>
      <c r="CN208" s="13" t="str">
        <f t="shared" si="204"/>
        <v/>
      </c>
      <c r="CO208" s="13" t="str">
        <f t="shared" si="204"/>
        <v/>
      </c>
      <c r="CP208" s="13" t="str">
        <f t="shared" si="204"/>
        <v/>
      </c>
      <c r="CQ208" s="13" t="s">
        <v>25</v>
      </c>
      <c r="CR208" s="13" t="s">
        <v>25</v>
      </c>
      <c r="CS208" s="13" t="s">
        <v>25</v>
      </c>
      <c r="CT208" s="13" t="s">
        <v>25</v>
      </c>
      <c r="CU208" s="13" t="s">
        <v>25</v>
      </c>
      <c r="CV208" s="13" t="s">
        <v>25</v>
      </c>
      <c r="CW208" s="13" t="s">
        <v>25</v>
      </c>
      <c r="CX208" s="13" t="s">
        <v>25</v>
      </c>
      <c r="CY208" s="13" t="s">
        <v>25</v>
      </c>
      <c r="CZ208" s="13" t="s">
        <v>25</v>
      </c>
      <c r="DA208" s="13" t="s">
        <v>25</v>
      </c>
      <c r="DB208" s="13" t="s">
        <v>25</v>
      </c>
      <c r="DC208" s="13" t="s">
        <v>25</v>
      </c>
      <c r="DD208" s="13" t="s">
        <v>25</v>
      </c>
      <c r="DE208" s="13" t="s">
        <v>25</v>
      </c>
      <c r="DF208" s="13" t="s">
        <v>25</v>
      </c>
      <c r="DG208" s="13" t="s">
        <v>25</v>
      </c>
      <c r="DH208" s="13" t="s">
        <v>25</v>
      </c>
      <c r="DI208" s="13" t="s">
        <v>25</v>
      </c>
      <c r="DJ208" s="13" t="s">
        <v>25</v>
      </c>
      <c r="DK208" s="13" t="s">
        <v>25</v>
      </c>
      <c r="DL208" s="13" t="s">
        <v>25</v>
      </c>
      <c r="DM208" s="13" t="s">
        <v>25</v>
      </c>
      <c r="DN208" s="13" t="s">
        <v>25</v>
      </c>
      <c r="DO208" s="13" t="s">
        <v>25</v>
      </c>
      <c r="DP208" s="13" t="s">
        <v>25</v>
      </c>
      <c r="DQ208" s="13" t="s">
        <v>25</v>
      </c>
      <c r="DR208" s="13" t="s">
        <v>25</v>
      </c>
      <c r="DS208" s="13" t="s">
        <v>25</v>
      </c>
      <c r="DT208" s="13" t="s">
        <v>25</v>
      </c>
      <c r="DU208" s="13" t="s">
        <v>25</v>
      </c>
    </row>
    <row r="209" ht="15" customHeight="1" outlineLevel="1" spans="2:125">
      <c r="B209" s="10">
        <v>202306</v>
      </c>
      <c r="C209" s="13">
        <f t="shared" si="203"/>
        <v>1.72126772648247</v>
      </c>
      <c r="D209" s="13">
        <f t="shared" si="203"/>
        <v>1.12940031260152</v>
      </c>
      <c r="E209" s="13" t="str">
        <f t="shared" si="203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T209" s="10">
        <v>202306</v>
      </c>
      <c r="AU209" s="13">
        <f t="shared" si="198"/>
        <v>1.66613499824109</v>
      </c>
      <c r="AV209" s="13">
        <f t="shared" si="199"/>
        <v>1.11587550540712</v>
      </c>
      <c r="AW209" s="13" t="str">
        <f t="shared" si="200"/>
        <v/>
      </c>
      <c r="AX209" s="13" t="s">
        <v>25</v>
      </c>
      <c r="AY209" s="13" t="s">
        <v>25</v>
      </c>
      <c r="AZ209" s="13" t="s">
        <v>25</v>
      </c>
      <c r="BA209" s="13" t="s">
        <v>25</v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L209" s="10">
        <v>202306</v>
      </c>
      <c r="CM209" s="13" t="str">
        <f t="shared" si="204"/>
        <v/>
      </c>
      <c r="CN209" s="13" t="str">
        <f t="shared" si="204"/>
        <v/>
      </c>
      <c r="CO209" s="13" t="str">
        <f t="shared" si="204"/>
        <v/>
      </c>
      <c r="CP209" s="13" t="s">
        <v>25</v>
      </c>
      <c r="CQ209" s="13" t="s">
        <v>25</v>
      </c>
      <c r="CR209" s="13" t="s">
        <v>25</v>
      </c>
      <c r="CS209" s="13" t="s">
        <v>25</v>
      </c>
      <c r="CT209" s="13" t="s">
        <v>25</v>
      </c>
      <c r="CU209" s="13" t="s">
        <v>25</v>
      </c>
      <c r="CV209" s="13" t="s">
        <v>25</v>
      </c>
      <c r="CW209" s="13" t="s">
        <v>25</v>
      </c>
      <c r="CX209" s="13" t="s">
        <v>25</v>
      </c>
      <c r="CY209" s="13" t="s">
        <v>25</v>
      </c>
      <c r="CZ209" s="13" t="s">
        <v>25</v>
      </c>
      <c r="DA209" s="13" t="s">
        <v>25</v>
      </c>
      <c r="DB209" s="13" t="s">
        <v>25</v>
      </c>
      <c r="DC209" s="13" t="s">
        <v>25</v>
      </c>
      <c r="DD209" s="13" t="s">
        <v>25</v>
      </c>
      <c r="DE209" s="13" t="s">
        <v>25</v>
      </c>
      <c r="DF209" s="13" t="s">
        <v>25</v>
      </c>
      <c r="DG209" s="13" t="s">
        <v>25</v>
      </c>
      <c r="DH209" s="13" t="s">
        <v>25</v>
      </c>
      <c r="DI209" s="13" t="s">
        <v>25</v>
      </c>
      <c r="DJ209" s="13" t="s">
        <v>25</v>
      </c>
      <c r="DK209" s="13" t="s">
        <v>25</v>
      </c>
      <c r="DL209" s="13" t="s">
        <v>25</v>
      </c>
      <c r="DM209" s="13" t="s">
        <v>25</v>
      </c>
      <c r="DN209" s="13" t="s">
        <v>25</v>
      </c>
      <c r="DO209" s="13" t="s">
        <v>25</v>
      </c>
      <c r="DP209" s="13" t="s">
        <v>25</v>
      </c>
      <c r="DQ209" s="13" t="s">
        <v>25</v>
      </c>
      <c r="DR209" s="13" t="s">
        <v>25</v>
      </c>
      <c r="DS209" s="13" t="s">
        <v>25</v>
      </c>
      <c r="DT209" s="13" t="s">
        <v>25</v>
      </c>
      <c r="DU209" s="13" t="s">
        <v>25</v>
      </c>
    </row>
    <row r="210" ht="15" customHeight="1" outlineLevel="1" spans="2:125">
      <c r="B210" s="10">
        <v>202309</v>
      </c>
      <c r="C210" s="13">
        <f t="shared" si="203"/>
        <v>1.79753447942568</v>
      </c>
      <c r="D210" s="13" t="str">
        <f t="shared" si="203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T210" s="10">
        <v>202309</v>
      </c>
      <c r="AU210" s="13">
        <f t="shared" si="198"/>
        <v>1.79589170016416</v>
      </c>
      <c r="AV210" s="13" t="str">
        <f t="shared" si="199"/>
        <v/>
      </c>
      <c r="AW210" s="13" t="s">
        <v>25</v>
      </c>
      <c r="AX210" s="13" t="s">
        <v>25</v>
      </c>
      <c r="AY210" s="13" t="s">
        <v>25</v>
      </c>
      <c r="AZ210" s="13" t="s">
        <v>25</v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L210" s="10">
        <v>202309</v>
      </c>
      <c r="CM210" s="13" t="str">
        <f t="shared" si="204"/>
        <v/>
      </c>
      <c r="CN210" s="13" t="str">
        <f t="shared" si="204"/>
        <v/>
      </c>
      <c r="CO210" s="13" t="s">
        <v>25</v>
      </c>
      <c r="CP210" s="13" t="s">
        <v>25</v>
      </c>
      <c r="CQ210" s="13" t="s">
        <v>25</v>
      </c>
      <c r="CR210" s="13" t="s">
        <v>25</v>
      </c>
      <c r="CS210" s="13" t="s">
        <v>25</v>
      </c>
      <c r="CT210" s="13" t="s">
        <v>25</v>
      </c>
      <c r="CU210" s="13" t="s">
        <v>25</v>
      </c>
      <c r="CV210" s="13" t="s">
        <v>25</v>
      </c>
      <c r="CW210" s="13" t="s">
        <v>25</v>
      </c>
      <c r="CX210" s="13" t="s">
        <v>25</v>
      </c>
      <c r="CY210" s="13" t="s">
        <v>25</v>
      </c>
      <c r="CZ210" s="13" t="s">
        <v>25</v>
      </c>
      <c r="DA210" s="13" t="s">
        <v>25</v>
      </c>
      <c r="DB210" s="13" t="s">
        <v>25</v>
      </c>
      <c r="DC210" s="13" t="s">
        <v>25</v>
      </c>
      <c r="DD210" s="13" t="s">
        <v>25</v>
      </c>
      <c r="DE210" s="13" t="s">
        <v>25</v>
      </c>
      <c r="DF210" s="13" t="s">
        <v>25</v>
      </c>
      <c r="DG210" s="13" t="s">
        <v>25</v>
      </c>
      <c r="DH210" s="13" t="s">
        <v>25</v>
      </c>
      <c r="DI210" s="13" t="s">
        <v>25</v>
      </c>
      <c r="DJ210" s="13" t="s">
        <v>25</v>
      </c>
      <c r="DK210" s="13" t="s">
        <v>25</v>
      </c>
      <c r="DL210" s="13" t="s">
        <v>25</v>
      </c>
      <c r="DM210" s="13" t="s">
        <v>25</v>
      </c>
      <c r="DN210" s="13" t="s">
        <v>25</v>
      </c>
      <c r="DO210" s="13" t="s">
        <v>25</v>
      </c>
      <c r="DP210" s="13" t="s">
        <v>25</v>
      </c>
      <c r="DQ210" s="13" t="s">
        <v>25</v>
      </c>
      <c r="DR210" s="13" t="s">
        <v>25</v>
      </c>
      <c r="DS210" s="13" t="s">
        <v>25</v>
      </c>
      <c r="DT210" s="13" t="s">
        <v>25</v>
      </c>
      <c r="DU210" s="13" t="s">
        <v>25</v>
      </c>
    </row>
    <row r="211" ht="15" customHeight="1" outlineLevel="1" spans="2:125">
      <c r="B211" s="10">
        <v>202312</v>
      </c>
      <c r="C211" s="13" t="str">
        <f t="shared" si="203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T211" s="10">
        <v>202312</v>
      </c>
      <c r="AU211" s="13" t="str">
        <f t="shared" si="198"/>
        <v/>
      </c>
      <c r="AV211" s="13" t="s">
        <v>25</v>
      </c>
      <c r="AW211" s="13" t="s">
        <v>25</v>
      </c>
      <c r="AX211" s="13" t="s">
        <v>25</v>
      </c>
      <c r="AY211" s="13" t="s">
        <v>25</v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L211" s="10">
        <v>202312</v>
      </c>
      <c r="CM211" s="13" t="str">
        <f t="shared" si="204"/>
        <v/>
      </c>
      <c r="CN211" s="13" t="s">
        <v>25</v>
      </c>
      <c r="CO211" s="13" t="s">
        <v>25</v>
      </c>
      <c r="CP211" s="13" t="s">
        <v>25</v>
      </c>
      <c r="CQ211" s="13" t="s">
        <v>25</v>
      </c>
      <c r="CR211" s="13" t="s">
        <v>25</v>
      </c>
      <c r="CS211" s="13" t="s">
        <v>25</v>
      </c>
      <c r="CT211" s="13" t="s">
        <v>25</v>
      </c>
      <c r="CU211" s="13" t="s">
        <v>25</v>
      </c>
      <c r="CV211" s="13" t="s">
        <v>25</v>
      </c>
      <c r="CW211" s="13" t="s">
        <v>25</v>
      </c>
      <c r="CX211" s="13" t="s">
        <v>25</v>
      </c>
      <c r="CY211" s="13" t="s">
        <v>25</v>
      </c>
      <c r="CZ211" s="13" t="s">
        <v>25</v>
      </c>
      <c r="DA211" s="13" t="s">
        <v>25</v>
      </c>
      <c r="DB211" s="13" t="s">
        <v>25</v>
      </c>
      <c r="DC211" s="13" t="s">
        <v>25</v>
      </c>
      <c r="DD211" s="13" t="s">
        <v>25</v>
      </c>
      <c r="DE211" s="13" t="s">
        <v>25</v>
      </c>
      <c r="DF211" s="13" t="s">
        <v>25</v>
      </c>
      <c r="DG211" s="13" t="s">
        <v>25</v>
      </c>
      <c r="DH211" s="13" t="s">
        <v>25</v>
      </c>
      <c r="DI211" s="13" t="s">
        <v>25</v>
      </c>
      <c r="DJ211" s="13" t="s">
        <v>25</v>
      </c>
      <c r="DK211" s="13" t="s">
        <v>25</v>
      </c>
      <c r="DL211" s="13" t="s">
        <v>25</v>
      </c>
      <c r="DM211" s="13" t="s">
        <v>25</v>
      </c>
      <c r="DN211" s="13" t="s">
        <v>25</v>
      </c>
      <c r="DO211" s="13" t="s">
        <v>25</v>
      </c>
      <c r="DP211" s="13" t="s">
        <v>25</v>
      </c>
      <c r="DQ211" s="13" t="s">
        <v>25</v>
      </c>
      <c r="DR211" s="13" t="s">
        <v>25</v>
      </c>
      <c r="DS211" s="13" t="s">
        <v>25</v>
      </c>
      <c r="DT211" s="13" t="s">
        <v>25</v>
      </c>
      <c r="DU211" s="13" t="s">
        <v>25</v>
      </c>
    </row>
    <row r="212" ht="15" customHeight="1" outlineLevel="1" spans="2:125">
      <c r="B212" s="6" t="s">
        <v>75</v>
      </c>
      <c r="C212" s="13">
        <f>IFERROR(AVERAGE(C177:C210),0)</f>
        <v>1.63757054482622</v>
      </c>
      <c r="D212" s="13">
        <f>IFERROR(AVERAGE(D177:D209),0)</f>
        <v>1.09928564590936</v>
      </c>
      <c r="E212" s="13">
        <f>IFERROR(AVERAGE(E177:E208),0)</f>
        <v>1.04823222502236</v>
      </c>
      <c r="F212" s="13">
        <f>IFERROR(AVERAGE(F177:F207),0)</f>
        <v>1.00174506213911</v>
      </c>
      <c r="G212" s="13">
        <f>IFERROR(AVERAGE(G177:G206),0)</f>
        <v>0.990898567314857</v>
      </c>
      <c r="H212" s="13">
        <f>IFERROR(AVERAGE(H177:H205),0)</f>
        <v>0.999974980705766</v>
      </c>
      <c r="I212" s="13">
        <f>IFERROR(AVERAGE(I177:I204),0)</f>
        <v>0.989972733235467</v>
      </c>
      <c r="J212" s="13">
        <f>IFERROR(AVERAGE(J177:J203),0)</f>
        <v>0.982603034111984</v>
      </c>
      <c r="K212" s="13">
        <f>IFERROR(AVERAGE(K177:K202),0)</f>
        <v>0.995352713827607</v>
      </c>
      <c r="L212" s="13">
        <f>IFERROR(AVERAGE(L177:L201),0)</f>
        <v>0.986011476054411</v>
      </c>
      <c r="M212" s="13">
        <f>IFERROR(AVERAGE(M177:M200),0)</f>
        <v>0.994790728501019</v>
      </c>
      <c r="N212" s="13">
        <f>IFERROR(AVERAGE(N177:N199),0)</f>
        <v>0.997995001978642</v>
      </c>
      <c r="O212" s="13">
        <f>IFERROR(AVERAGE(O177:O198),0)</f>
        <v>0.997443045566034</v>
      </c>
      <c r="P212" s="13">
        <f>IFERROR(AVERAGE(P177:P197),0)</f>
        <v>0.999327174302688</v>
      </c>
      <c r="Q212" s="13">
        <f>IFERROR(AVERAGE(Q177:Q196),0)</f>
        <v>0.998990198941796</v>
      </c>
      <c r="R212" s="13">
        <f>IFERROR(AVERAGE(R177:R195),0)</f>
        <v>1.00074261662456</v>
      </c>
      <c r="S212" s="13">
        <f>IFERROR(AVERAGE(S177:S194),0)</f>
        <v>0.999913963358697</v>
      </c>
      <c r="T212" s="13">
        <f>IFERROR(AVERAGE(T177:T193),0)</f>
        <v>0.999664130092401</v>
      </c>
      <c r="U212" s="13">
        <f>IFERROR(AVERAGE(U177:U192),0)</f>
        <v>1</v>
      </c>
      <c r="V212" s="13">
        <f>IFERROR(AVERAGE(V177:V191),0)</f>
        <v>1</v>
      </c>
      <c r="W212" s="13">
        <f>IFERROR(AVERAGE(W177:W190),0)</f>
        <v>0.996290614444113</v>
      </c>
      <c r="X212" s="13">
        <f>IFERROR(AVERAGE(X177:X189),0)</f>
        <v>1</v>
      </c>
      <c r="Y212" s="13">
        <f>IFERROR(AVERAGE(Y177:Y188),0)</f>
        <v>1</v>
      </c>
      <c r="Z212" s="13">
        <f>IFERROR(AVERAGE(Z177:Z187),0)</f>
        <v>1.00026272671933</v>
      </c>
      <c r="AA212" s="13">
        <f>IFERROR(AVERAGE(AA177:AA186),0)</f>
        <v>1</v>
      </c>
      <c r="AB212" s="13">
        <f>IFERROR(AVERAGE(AB177:AB185),0)</f>
        <v>1</v>
      </c>
      <c r="AC212" s="13">
        <f>IFERROR(AVERAGE(AC177:AC184),0)</f>
        <v>1</v>
      </c>
      <c r="AD212" s="13">
        <f>IFERROR(AVERAGE(AD177:AD183),0)</f>
        <v>1</v>
      </c>
      <c r="AE212" s="13">
        <f>IFERROR(AVERAGE(AE177:AE182),0)</f>
        <v>1</v>
      </c>
      <c r="AF212" s="13">
        <f>IFERROR(AVERAGE(AF177:AF181),0)</f>
        <v>1</v>
      </c>
      <c r="AG212" s="13">
        <f>IFERROR(AVERAGE(AG177:AG180),0)</f>
        <v>1</v>
      </c>
      <c r="AH212" s="13">
        <f>IFERROR(AVERAGE(AH177:AH179),0)</f>
        <v>1</v>
      </c>
      <c r="AI212" s="13">
        <f>IFERROR(AVERAGE(AI177:AI178),0)</f>
        <v>1</v>
      </c>
      <c r="AJ212" s="13">
        <f>IFERROR(AVERAGE(AJ177:AJ177),0)</f>
        <v>1</v>
      </c>
      <c r="AK212" s="13" t="s">
        <v>25</v>
      </c>
      <c r="AT212" s="6" t="s">
        <v>75</v>
      </c>
      <c r="AU212" s="13">
        <f>IFERROR(AVERAGE(AU177:AU210),0)</f>
        <v>1.64465646127936</v>
      </c>
      <c r="AV212" s="13">
        <f>IFERROR(AVERAGE(AV177:AV209),0)</f>
        <v>1.0929898905562</v>
      </c>
      <c r="AW212" s="13">
        <f>IFERROR(AVERAGE(AW177:AW208),0)</f>
        <v>1.04776260356898</v>
      </c>
      <c r="AX212" s="13">
        <f>IFERROR(AVERAGE(AX177:AX207),0)</f>
        <v>1.00522272027224</v>
      </c>
      <c r="AY212" s="13">
        <f>IFERROR(AVERAGE(AY177:AY206),0)</f>
        <v>0.988179335980005</v>
      </c>
      <c r="AZ212" s="13">
        <f>IFERROR(AVERAGE(AZ177:AZ205),0)</f>
        <v>0.999685518618128</v>
      </c>
      <c r="BA212" s="13">
        <f>IFERROR(AVERAGE(BA177:BA204),0)</f>
        <v>0.990795267192633</v>
      </c>
      <c r="BB212" s="13">
        <f>IFERROR(AVERAGE(BB177:BB203),0)</f>
        <v>0.983207281569033</v>
      </c>
      <c r="BC212" s="13">
        <f>IFERROR(AVERAGE(BC177:BC202),0)</f>
        <v>0.993643559606982</v>
      </c>
      <c r="BD212" s="13">
        <f>IFERROR(AVERAGE(BD177:BD201),0)</f>
        <v>0.988112254663822</v>
      </c>
      <c r="BE212" s="13">
        <f>IFERROR(AVERAGE(BE177:BE200),0)</f>
        <v>0.994485167072358</v>
      </c>
      <c r="BF212" s="13">
        <f>IFERROR(AVERAGE(BF177:BF199),0)</f>
        <v>0.997507081385815</v>
      </c>
      <c r="BG212" s="13">
        <f>IFERROR(AVERAGE(BG177:BG198),0)</f>
        <v>0.997179265201415</v>
      </c>
      <c r="BH212" s="13">
        <f>IFERROR(AVERAGE(BH177:BH197),0)</f>
        <v>0.999376218111173</v>
      </c>
      <c r="BI212" s="13">
        <f>IFERROR(AVERAGE(BI177:BI196),0)</f>
        <v>0.998792799368935</v>
      </c>
      <c r="BJ212" s="13">
        <f>IFERROR(AVERAGE(BJ177:BJ195),0)</f>
        <v>1.00081010828801</v>
      </c>
      <c r="BK212" s="13">
        <f>IFERROR(AVERAGE(BK177:BK194),0)</f>
        <v>0.999904043311002</v>
      </c>
      <c r="BL212" s="13">
        <f>IFERROR(AVERAGE(BL177:BL193),0)</f>
        <v>0.999811969557251</v>
      </c>
      <c r="BM212" s="13">
        <f>IFERROR(AVERAGE(BM177:BM192),0)</f>
        <v>1.00000769393915</v>
      </c>
      <c r="BN212" s="13">
        <f>IFERROR(AVERAGE(BN177:BN191),0)</f>
        <v>1.00000968887424</v>
      </c>
      <c r="BO212" s="13">
        <f>IFERROR(AVERAGE(BO177:BO190),0)</f>
        <v>0.996301960514739</v>
      </c>
      <c r="BP212" s="13">
        <f>IFERROR(AVERAGE(BP177:BP189),0)</f>
        <v>1.00001129629124</v>
      </c>
      <c r="BQ212" s="13">
        <f>IFERROR(AVERAGE(BQ177:BQ188),0)</f>
        <v>1</v>
      </c>
      <c r="BR212" s="13">
        <f>IFERROR(AVERAGE(BR177:BR187),0)</f>
        <v>1.00026272671933</v>
      </c>
      <c r="BS212" s="13">
        <f>IFERROR(AVERAGE(BS177:BS186),0)</f>
        <v>1</v>
      </c>
      <c r="BT212" s="13">
        <f>IFERROR(AVERAGE(BT177:BT185),0)</f>
        <v>1</v>
      </c>
      <c r="BU212" s="13">
        <f>IFERROR(AVERAGE(BU177:BU184),0)</f>
        <v>1</v>
      </c>
      <c r="BV212" s="13">
        <f>IFERROR(AVERAGE(BV177:BV183),0)</f>
        <v>1</v>
      </c>
      <c r="BW212" s="13">
        <f>IFERROR(AVERAGE(BW177:BW182),0)</f>
        <v>1</v>
      </c>
      <c r="BX212" s="13">
        <f>IFERROR(AVERAGE(BX177:BX181),0)</f>
        <v>1</v>
      </c>
      <c r="BY212" s="13">
        <f>IFERROR(AVERAGE(BY177:BY180),0)</f>
        <v>1</v>
      </c>
      <c r="BZ212" s="13">
        <f>IFERROR(AVERAGE(BZ177:BZ179),0)</f>
        <v>1</v>
      </c>
      <c r="CA212" s="13">
        <f>IFERROR(AVERAGE(CA177:CA178),0)</f>
        <v>1</v>
      </c>
      <c r="CB212" s="13">
        <f>IFERROR(AVERAGE(CB177:CB177),0)</f>
        <v>1</v>
      </c>
      <c r="CC212" s="13" t="s">
        <v>25</v>
      </c>
      <c r="CL212" s="6" t="s">
        <v>75</v>
      </c>
      <c r="CM212" s="13">
        <f>IFERROR(AVERAGE(CM177:CM210),0)</f>
        <v>0</v>
      </c>
      <c r="CN212" s="13">
        <f>IFERROR(AVERAGE(CN177:CN209),0)</f>
        <v>0</v>
      </c>
      <c r="CO212" s="13">
        <f>IFERROR(AVERAGE(CO177:CO208),0)</f>
        <v>0</v>
      </c>
      <c r="CP212" s="13">
        <f>IFERROR(AVERAGE(CP177:CP207),0)</f>
        <v>0</v>
      </c>
      <c r="CQ212" s="13">
        <f>IFERROR(AVERAGE(CQ177:CQ206),0)</f>
        <v>0</v>
      </c>
      <c r="CR212" s="13">
        <f>IFERROR(AVERAGE(CR177:CR205),0)</f>
        <v>0</v>
      </c>
      <c r="CS212" s="13">
        <f>IFERROR(AVERAGE(CS177:CS204),0)</f>
        <v>0</v>
      </c>
      <c r="CT212" s="13">
        <f>IFERROR(AVERAGE(CT177:CT203),0)</f>
        <v>0</v>
      </c>
      <c r="CU212" s="13">
        <f>IFERROR(AVERAGE(CU177:CU202),0)</f>
        <v>0</v>
      </c>
      <c r="CV212" s="13">
        <f>IFERROR(AVERAGE(CV177:CV201),0)</f>
        <v>0</v>
      </c>
      <c r="CW212" s="13">
        <f>IFERROR(AVERAGE(CW177:CW200),0)</f>
        <v>0</v>
      </c>
      <c r="CX212" s="13">
        <f>IFERROR(AVERAGE(CX177:CX199),0)</f>
        <v>0</v>
      </c>
      <c r="CY212" s="13">
        <f>IFERROR(AVERAGE(CY177:CY198),0)</f>
        <v>0</v>
      </c>
      <c r="CZ212" s="13">
        <f>IFERROR(AVERAGE(CZ177:CZ197),0)</f>
        <v>0</v>
      </c>
      <c r="DA212" s="13">
        <f>IFERROR(AVERAGE(DA177:DA196),0)</f>
        <v>0</v>
      </c>
      <c r="DB212" s="13">
        <f>IFERROR(AVERAGE(DB177:DB195),0)</f>
        <v>0</v>
      </c>
      <c r="DC212" s="13">
        <f>IFERROR(AVERAGE(DC177:DC194),0)</f>
        <v>0</v>
      </c>
      <c r="DD212" s="13">
        <f>IFERROR(AVERAGE(DD177:DD193),0)</f>
        <v>0</v>
      </c>
      <c r="DE212" s="13">
        <f>IFERROR(AVERAGE(DE177:DE192),0)</f>
        <v>0</v>
      </c>
      <c r="DF212" s="13">
        <f>IFERROR(AVERAGE(DF177:DF191),0)</f>
        <v>0</v>
      </c>
      <c r="DG212" s="13">
        <f>IFERROR(AVERAGE(DG177:DG190),0)</f>
        <v>0</v>
      </c>
      <c r="DH212" s="13">
        <f>IFERROR(AVERAGE(DH177:DH189),0)</f>
        <v>0</v>
      </c>
      <c r="DI212" s="13">
        <f>IFERROR(AVERAGE(DI177:DI188),0)</f>
        <v>0</v>
      </c>
      <c r="DJ212" s="13">
        <f>IFERROR(AVERAGE(DJ177:DJ187),0)</f>
        <v>0</v>
      </c>
      <c r="DK212" s="13">
        <f>IFERROR(AVERAGE(DK177:DK186),0)</f>
        <v>0</v>
      </c>
      <c r="DL212" s="13">
        <f>IFERROR(AVERAGE(DL177:DL185),0)</f>
        <v>0</v>
      </c>
      <c r="DM212" s="13">
        <f>IFERROR(AVERAGE(DM177:DM184),0)</f>
        <v>0</v>
      </c>
      <c r="DN212" s="13">
        <f>IFERROR(AVERAGE(DN177:DN183),0)</f>
        <v>0</v>
      </c>
      <c r="DO212" s="13">
        <f>IFERROR(AVERAGE(DO177:DO182),0)</f>
        <v>0</v>
      </c>
      <c r="DP212" s="13">
        <f>IFERROR(AVERAGE(DP177:DP181),0)</f>
        <v>0</v>
      </c>
      <c r="DQ212" s="13">
        <f>IFERROR(AVERAGE(DQ177:DQ180),0)</f>
        <v>0</v>
      </c>
      <c r="DR212" s="13">
        <f>IFERROR(AVERAGE(DR177:DR179),0)</f>
        <v>0</v>
      </c>
      <c r="DS212" s="13">
        <f>IFERROR(AVERAGE(DS177:DS178),0)</f>
        <v>0</v>
      </c>
      <c r="DT212" s="13">
        <f>IFERROR(AVERAGE(DT177:DT177),0)</f>
        <v>0</v>
      </c>
      <c r="DU212" s="13" t="s">
        <v>25</v>
      </c>
    </row>
    <row r="213" ht="15" customHeight="1" outlineLevel="1" spans="2:125">
      <c r="B213" s="6" t="s">
        <v>27</v>
      </c>
      <c r="C213" s="13">
        <f>IFERROR(IF(COUNT(C177:C210)-2&lt;=0,0,(SUM(C177:C210)-MAX(C177:C210)-MIN(C177:C210))/(COUNT(C177:C210)-2)),0)</f>
        <v>1.61622250613374</v>
      </c>
      <c r="D213" s="13">
        <f>IFERROR(IF(COUNT(D177:D209)-2&lt;=0,0,(SUM(D177:D209)-MAX(D177:D209)-MIN(D177:D209))/(COUNT(D177:D209)-2)),0)</f>
        <v>1.08359840934137</v>
      </c>
      <c r="E213" s="13">
        <f>IFERROR(IF(COUNT(E177:E208)-2&lt;=0,0,(SUM(E177:E208)-MAX(E177:E208)-MIN(E177:E208))/(COUNT(E177:E208)-2)),0)</f>
        <v>1.04037542279238</v>
      </c>
      <c r="F213" s="13">
        <f>IFERROR(IF(COUNT(F177:F207)-2&lt;=0,0,(SUM(F177:F207)-MAX(F177:F207)-MIN(F177:F207))/(COUNT(F177:F207)-2)),0)</f>
        <v>1.00085940951861</v>
      </c>
      <c r="G213" s="13">
        <f>IFERROR(IF(COUNT(G177:G206)-2&lt;=0,0,(SUM(G177:G206)-MAX(G177:G206)-MIN(G177:G206))/(COUNT(G177:G206)-2)),0)</f>
        <v>0.990934711586721</v>
      </c>
      <c r="H213" s="13">
        <f>IFERROR(IF(COUNT(H177:H205)-2&lt;=0,0,(SUM(H177:H205)-MAX(H177:H205)-MIN(H177:H205))/(COUNT(H177:H205)-2)),0)</f>
        <v>1.00149114795348</v>
      </c>
      <c r="I213" s="13">
        <f>IFERROR(IF(COUNT(I177:I204)-2&lt;=0,0,(SUM(I177:I204)-MAX(I177:I204)-MIN(I177:I204))/(COUNT(I177:I204)-2)),0)</f>
        <v>0.987307163298802</v>
      </c>
      <c r="J213" s="13">
        <f>IFERROR(IF(COUNT(J177:J203)-2&lt;=0,0,(SUM(J177:J203)-MAX(J177:J203)-MIN(J177:J203))/(COUNT(J177:J203)-2)),0)</f>
        <v>0.984491371327884</v>
      </c>
      <c r="K213" s="13">
        <f>IFERROR(IF(COUNT(K177:K202)-2&lt;=0,0,(SUM(K177:K202)-MAX(K177:K202)-MIN(K177:K202))/(COUNT(K177:K202)-2)),0)</f>
        <v>0.99487381404039</v>
      </c>
      <c r="L213" s="13">
        <f>IFERROR(IF(COUNT(L177:L201)-2&lt;=0,0,(SUM(L177:L201)-MAX(L177:L201)-MIN(L177:L201))/(COUNT(L177:L201)-2)),0)</f>
        <v>0.992930306472478</v>
      </c>
      <c r="M213" s="13">
        <f>IFERROR(IF(COUNT(M177:M200)-2&lt;=0,0,(SUM(M177:M200)-MAX(M177:M200)-MIN(M177:M200))/(COUNT(M177:M200)-2)),0)</f>
        <v>0.995922171444327</v>
      </c>
      <c r="N213" s="13">
        <f>IFERROR(IF(COUNT(N177:N199)-2&lt;=0,0,(SUM(N177:N199)-MAX(N177:N199)-MIN(N177:N199))/(COUNT(N177:N199)-2)),0)</f>
        <v>0.998637954697394</v>
      </c>
      <c r="O213" s="13">
        <f>IFERROR(IF(COUNT(O177:O198)-2&lt;=0,0,(SUM(O177:O198)-MAX(O177:O198)-MIN(O177:O198))/(COUNT(O177:O198)-2)),0)</f>
        <v>0.998347169629713</v>
      </c>
      <c r="P213" s="13">
        <f>IFERROR(IF(COUNT(P177:P197)-2&lt;=0,0,(SUM(P177:P197)-MAX(P177:P197)-MIN(P177:P197))/(COUNT(P177:P197)-2)),0)</f>
        <v>0.999677417517322</v>
      </c>
      <c r="Q213" s="13">
        <f>IFERROR(IF(COUNT(Q177:Q196)-2&lt;=0,0,(SUM(Q177:Q196)-MAX(Q177:Q196)-MIN(Q177:Q196))/(COUNT(Q177:Q196)-2)),0)</f>
        <v>0.99994380080706</v>
      </c>
      <c r="R213" s="13">
        <f>IFERROR(IF(COUNT(R177:R195)-2&lt;=0,0,(SUM(R177:R195)-MAX(R177:R195)-MIN(R177:R195))/(COUNT(R177:R195)-2)),0)</f>
        <v>0.9999899412277</v>
      </c>
      <c r="S213" s="13">
        <f>IFERROR(IF(COUNT(S177:S194)-2&lt;=0,0,(SUM(S177:S194)-MAX(S177:S194)-MIN(S177:S194))/(COUNT(S177:S194)-2)),0)</f>
        <v>0.999971078650645</v>
      </c>
      <c r="T213" s="13">
        <f>IFERROR(IF(COUNT(T177:T193)-2&lt;=0,0,(SUM(T177:T193)-MAX(T177:T193)-MIN(T177:T193))/(COUNT(T177:T193)-2)),0)</f>
        <v>1</v>
      </c>
      <c r="U213" s="13">
        <f>IFERROR(IF(COUNT(U177:U192)-2&lt;=0,0,(SUM(U177:U192)-MAX(U177:U192)-MIN(U177:U192))/(COUNT(U177:U192)-2)),0)</f>
        <v>1</v>
      </c>
      <c r="V213" s="13">
        <f>IFERROR(IF(COUNT(V177:V191)-2&lt;=0,0,(SUM(V177:V191)-MAX(V177:V191)-MIN(V177:V191))/(COUNT(V177:V191)-2)),0)</f>
        <v>1</v>
      </c>
      <c r="W213" s="13">
        <f>IFERROR(IF(COUNT(W177:W190)-2&lt;=0,0,(SUM(W177:W190)-MAX(W177:W190)-MIN(W177:W190))/(COUNT(W177:W190)-2)),0)</f>
        <v>1</v>
      </c>
      <c r="X213" s="13">
        <f>IFERROR(IF(COUNT(X177:X189)-2&lt;=0,0,(SUM(X177:X189)-MAX(X177:X189)-MIN(X177:X189))/(COUNT(X177:X189)-2)),0)</f>
        <v>1</v>
      </c>
      <c r="Y213" s="13">
        <f>IFERROR(IF(COUNT(Y177:Y188)-2&lt;=0,0,(SUM(Y177:Y188)-MAX(Y177:Y188)-MIN(Y177:Y188))/(COUNT(Y177:Y188)-2)),0)</f>
        <v>1</v>
      </c>
      <c r="Z213" s="13">
        <f>IFERROR(IF(COUNT(Z177:Z187)-2&lt;=0,0,(SUM(Z177:Z187)-MAX(Z177:Z187)-MIN(Z177:Z187))/(COUNT(Z177:Z187)-2)),0)</f>
        <v>1</v>
      </c>
      <c r="AA213" s="13">
        <f>IFERROR(IF(COUNT(AA177:AA186)-2&lt;=0,0,(SUM(AA177:AA186)-MAX(AA177:AA186)-MIN(AA177:AA186))/(COUNT(AA177:AA186)-2)),0)</f>
        <v>1</v>
      </c>
      <c r="AB213" s="13">
        <f>IFERROR(IF(COUNT(AB177:AB185)-2&lt;=0,0,(SUM(AB177:AB185)-MAX(AB177:AB185)-MIN(AB177:AB185))/(COUNT(AB177:AB185)-2)),0)</f>
        <v>1</v>
      </c>
      <c r="AC213" s="13">
        <f>IFERROR(IF(COUNT(AC177:AC184)-2&lt;=0,0,(SUM(AC177:AC184)-MAX(AC177:AC184)-MIN(AC177:AC184))/(COUNT(AC177:AC184)-2)),0)</f>
        <v>1</v>
      </c>
      <c r="AD213" s="13">
        <f>IFERROR(IF(COUNT(AD177:AD183)-2&lt;=0,0,(SUM(AD177:AD183)-MAX(AD177:AD183)-MIN(AD177:AD183))/(COUNT(AD177:AD183)-2)),0)</f>
        <v>1</v>
      </c>
      <c r="AE213" s="13">
        <f>IFERROR(IF(COUNT(AE177:AE182)-2&lt;=0,0,(SUM(AE177:AE182)-MAX(AE177:AE182)-MIN(AE177:AE182))/(COUNT(AE177:AE182)-2)),0)</f>
        <v>1</v>
      </c>
      <c r="AF213" s="13">
        <f>IFERROR(IF(COUNT(AF177:AF181)-2&lt;=0,0,(SUM(AF177:AF181)-MAX(AF177:AF181)-MIN(AF177:AF181))/(COUNT(AF177:AF181)-2)),0)</f>
        <v>1</v>
      </c>
      <c r="AG213" s="13">
        <f>IFERROR(IF(COUNT(AG177:AG180)-2&lt;=0,0,(SUM(AG177:AG180)-MAX(AG177:AG180)-MIN(AG177:AG180))/(COUNT(AG177:AG180)-2)),0)</f>
        <v>1</v>
      </c>
      <c r="AH213" s="13">
        <f>IFERROR(IF(COUNT(AH177:AH179)-2&lt;=0,0,(SUM(AH177:AH179)-MAX(AH177:AH179)-MIN(AH177:AH179))/(COUNT(AH177:AH179)-2)),0)</f>
        <v>1</v>
      </c>
      <c r="AI213" s="13">
        <f>IFERROR(IF(COUNT(AI177:AI178)-2&lt;=0,0,(SUM(AI177:AI178)-MAX(AI177:AI178)-MIN(AI177:AI178))/(COUNT(AI177:AI178)-2)),0)</f>
        <v>0</v>
      </c>
      <c r="AJ213" s="13">
        <f>IFERROR(IF(COUNT(AJ177:AJ177)-2&lt;=0,0,(SUM(AJ177:AJ177)-MAX(AJ177:AJ177)-MIN(AJ177:AJ177))/(COUNT(AJ177:AJ177)-2)),0)</f>
        <v>0</v>
      </c>
      <c r="AK213" s="13" t="s">
        <v>25</v>
      </c>
      <c r="AT213" s="6" t="s">
        <v>27</v>
      </c>
      <c r="AU213" s="13">
        <f>IFERROR(IF(COUNT(AU177:AU210)-2&lt;=0,0,(SUM(AU177:AU210)-MAX(AU177:AU210)-MIN(AU177:AU210))/(COUNT(AU177:AU210)-2)),0)</f>
        <v>1.62429921133308</v>
      </c>
      <c r="AV213" s="13">
        <f>IFERROR(IF(COUNT(AV177:AV209)-2&lt;=0,0,(SUM(AV177:AV209)-MAX(AV177:AV209)-MIN(AV177:AV209))/(COUNT(AV177:AV209)-2)),0)</f>
        <v>1.08006483124224</v>
      </c>
      <c r="AW213" s="13">
        <f>IFERROR(IF(COUNT(AW177:AW208)-2&lt;=0,0,(SUM(AW177:AW208)-MAX(AW177:AW208)-MIN(AW177:AW208))/(COUNT(AW177:AW208)-2)),0)</f>
        <v>1.0410412668327</v>
      </c>
      <c r="AX213" s="13">
        <f>IFERROR(IF(COUNT(AX177:AX207)-2&lt;=0,0,(SUM(AX177:AX207)-MAX(AX177:AX207)-MIN(AX177:AX207))/(COUNT(AX177:AX207)-2)),0)</f>
        <v>1.00264886780105</v>
      </c>
      <c r="AY213" s="13">
        <f>IFERROR(IF(COUNT(AY177:AY206)-2&lt;=0,0,(SUM(AY177:AY206)-MAX(AY177:AY206)-MIN(AY177:AY206))/(COUNT(AY177:AY206)-2)),0)</f>
        <v>0.990255921461405</v>
      </c>
      <c r="AZ213" s="13">
        <f>IFERROR(IF(COUNT(AZ177:AZ205)-2&lt;=0,0,(SUM(AZ177:AZ205)-MAX(AZ177:AZ205)-MIN(AZ177:AZ205))/(COUNT(AZ177:AZ205)-2)),0)</f>
        <v>1.00120604094798</v>
      </c>
      <c r="BA213" s="13">
        <f>IFERROR(IF(COUNT(BA177:BA204)-2&lt;=0,0,(SUM(BA177:BA204)-MAX(BA177:BA204)-MIN(BA177:BA204))/(COUNT(BA177:BA204)-2)),0)</f>
        <v>0.987860942762466</v>
      </c>
      <c r="BB213" s="13">
        <f>IFERROR(IF(COUNT(BB177:BB203)-2&lt;=0,0,(SUM(BB177:BB203)-MAX(BB177:BB203)-MIN(BB177:BB203))/(COUNT(BB177:BB203)-2)),0)</f>
        <v>0.985015942381633</v>
      </c>
      <c r="BC213" s="13">
        <f>IFERROR(IF(COUNT(BC177:BC202)-2&lt;=0,0,(SUM(BC177:BC202)-MAX(BC177:BC202)-MIN(BC177:BC202))/(COUNT(BC177:BC202)-2)),0)</f>
        <v>0.993850629815307</v>
      </c>
      <c r="BD213" s="13">
        <f>IFERROR(IF(COUNT(BD177:BD201)-2&lt;=0,0,(SUM(BD177:BD201)-MAX(BD177:BD201)-MIN(BD177:BD201))/(COUNT(BD177:BD201)-2)),0)</f>
        <v>0.992574890457249</v>
      </c>
      <c r="BE213" s="13">
        <f>IFERROR(IF(COUNT(BE177:BE200)-2&lt;=0,0,(SUM(BE177:BE200)-MAX(BE177:BE200)-MIN(BE177:BE200))/(COUNT(BE177:BE200)-2)),0)</f>
        <v>0.995793869788957</v>
      </c>
      <c r="BF213" s="13">
        <f>IFERROR(IF(COUNT(BF177:BF199)-2&lt;=0,0,(SUM(BF177:BF199)-MAX(BF177:BF199)-MIN(BF177:BF199))/(COUNT(BF177:BF199)-2)),0)</f>
        <v>0.998328088576236</v>
      </c>
      <c r="BG213" s="13">
        <f>IFERROR(IF(COUNT(BG177:BG198)-2&lt;=0,0,(SUM(BG177:BG198)-MAX(BG177:BG198)-MIN(BG177:BG198))/(COUNT(BG177:BG198)-2)),0)</f>
        <v>0.998052679314571</v>
      </c>
      <c r="BH213" s="13">
        <f>IFERROR(IF(COUNT(BH177:BH197)-2&lt;=0,0,(SUM(BH177:BH197)-MAX(BH177:BH197)-MIN(BH177:BH197))/(COUNT(BH177:BH197)-2)),0)</f>
        <v>0.999730842706129</v>
      </c>
      <c r="BI213" s="13">
        <f>IFERROR(IF(COUNT(BI177:BI196)-2&lt;=0,0,(SUM(BI177:BI196)-MAX(BI177:BI196)-MIN(BI177:BI196))/(COUNT(BI177:BI196)-2)),0)</f>
        <v>0.999937385910876</v>
      </c>
      <c r="BJ213" s="13">
        <f>IFERROR(IF(COUNT(BJ177:BJ195)-2&lt;=0,0,(SUM(BJ177:BJ195)-MAX(BJ177:BJ195)-MIN(BJ177:BJ195))/(COUNT(BJ177:BJ195)-2)),0)</f>
        <v>0.999989939827512</v>
      </c>
      <c r="BK213" s="13">
        <f>IFERROR(IF(COUNT(BK177:BK194)-2&lt;=0,0,(SUM(BK177:BK194)-MAX(BK177:BK194)-MIN(BK177:BK194))/(COUNT(BK177:BK194)-2)),0)</f>
        <v>0.999968471332082</v>
      </c>
      <c r="BL213" s="13">
        <f>IFERROR(IF(COUNT(BL177:BL193)-2&lt;=0,0,(SUM(BL177:BL193)-MAX(BL177:BL193)-MIN(BL177:BL193))/(COUNT(BL177:BL193)-2)),0)</f>
        <v>1</v>
      </c>
      <c r="BM213" s="13">
        <f>IFERROR(IF(COUNT(BM177:BM192)-2&lt;=0,0,(SUM(BM177:BM192)-MAX(BM177:BM192)-MIN(BM177:BM192))/(COUNT(BM177:BM192)-2)),0)</f>
        <v>1</v>
      </c>
      <c r="BN213" s="13">
        <f>IFERROR(IF(COUNT(BN177:BN191)-2&lt;=0,0,(SUM(BN177:BN191)-MAX(BN177:BN191)-MIN(BN177:BN191))/(COUNT(BN177:BN191)-2)),0)</f>
        <v>1</v>
      </c>
      <c r="BO213" s="13">
        <f>IFERROR(IF(COUNT(BO177:BO190)-2&lt;=0,0,(SUM(BO177:BO190)-MAX(BO177:BO190)-MIN(BO177:BO190))/(COUNT(BO177:BO190)-2)),0)</f>
        <v>1</v>
      </c>
      <c r="BP213" s="13">
        <f>IFERROR(IF(COUNT(BP177:BP189)-2&lt;=0,0,(SUM(BP177:BP189)-MAX(BP177:BP189)-MIN(BP177:BP189))/(COUNT(BP177:BP189)-2)),0)</f>
        <v>1</v>
      </c>
      <c r="BQ213" s="13">
        <f>IFERROR(IF(COUNT(BQ177:BQ188)-2&lt;=0,0,(SUM(BQ177:BQ188)-MAX(BQ177:BQ188)-MIN(BQ177:BQ188))/(COUNT(BQ177:BQ188)-2)),0)</f>
        <v>1</v>
      </c>
      <c r="BR213" s="13">
        <f>IFERROR(IF(COUNT(BR177:BR187)-2&lt;=0,0,(SUM(BR177:BR187)-MAX(BR177:BR187)-MIN(BR177:BR187))/(COUNT(BR177:BR187)-2)),0)</f>
        <v>1</v>
      </c>
      <c r="BS213" s="13">
        <f>IFERROR(IF(COUNT(BS177:BS186)-2&lt;=0,0,(SUM(BS177:BS186)-MAX(BS177:BS186)-MIN(BS177:BS186))/(COUNT(BS177:BS186)-2)),0)</f>
        <v>1</v>
      </c>
      <c r="BT213" s="13">
        <f>IFERROR(IF(COUNT(BT177:BT185)-2&lt;=0,0,(SUM(BT177:BT185)-MAX(BT177:BT185)-MIN(BT177:BT185))/(COUNT(BT177:BT185)-2)),0)</f>
        <v>1</v>
      </c>
      <c r="BU213" s="13">
        <f>IFERROR(IF(COUNT(BU177:BU184)-2&lt;=0,0,(SUM(BU177:BU184)-MAX(BU177:BU184)-MIN(BU177:BU184))/(COUNT(BU177:BU184)-2)),0)</f>
        <v>1</v>
      </c>
      <c r="BV213" s="13">
        <f>IFERROR(IF(COUNT(BV177:BV183)-2&lt;=0,0,(SUM(BV177:BV183)-MAX(BV177:BV183)-MIN(BV177:BV183))/(COUNT(BV177:BV183)-2)),0)</f>
        <v>1</v>
      </c>
      <c r="BW213" s="13">
        <f>IFERROR(IF(COUNT(BW177:BW182)-2&lt;=0,0,(SUM(BW177:BW182)-MAX(BW177:BW182)-MIN(BW177:BW182))/(COUNT(BW177:BW182)-2)),0)</f>
        <v>1</v>
      </c>
      <c r="BX213" s="13">
        <f>IFERROR(IF(COUNT(BX177:BX181)-2&lt;=0,0,(SUM(BX177:BX181)-MAX(BX177:BX181)-MIN(BX177:BX181))/(COUNT(BX177:BX181)-2)),0)</f>
        <v>1</v>
      </c>
      <c r="BY213" s="13">
        <f>IFERROR(IF(COUNT(BY177:BY180)-2&lt;=0,0,(SUM(BY177:BY180)-MAX(BY177:BY180)-MIN(BY177:BY180))/(COUNT(BY177:BY180)-2)),0)</f>
        <v>1</v>
      </c>
      <c r="BZ213" s="13">
        <f>IFERROR(IF(COUNT(BZ177:BZ179)-2&lt;=0,0,(SUM(BZ177:BZ179)-MAX(BZ177:BZ179)-MIN(BZ177:BZ179))/(COUNT(BZ177:BZ179)-2)),0)</f>
        <v>1</v>
      </c>
      <c r="CA213" s="13">
        <f>IFERROR(IF(COUNT(CA177:CA178)-2&lt;=0,0,(SUM(CA177:CA178)-MAX(CA177:CA178)-MIN(CA177:CA178))/(COUNT(CA177:CA178)-2)),0)</f>
        <v>0</v>
      </c>
      <c r="CB213" s="13">
        <f>IFERROR(IF(COUNT(CB177:CB177)-2&lt;=0,0,(SUM(CB177:CB177)-MAX(CB177:CB177)-MIN(CB177:CB177))/(COUNT(CB177:CB177)-2)),0)</f>
        <v>0</v>
      </c>
      <c r="CC213" s="13" t="s">
        <v>25</v>
      </c>
      <c r="CL213" s="6" t="s">
        <v>27</v>
      </c>
      <c r="CM213" s="13">
        <f>IFERROR(IF(COUNT(CM177:CM210)-2&lt;=0,0,(SUM(CM177:CM210)-MAX(CM177:CM210)-MIN(CM177:CM210))/(COUNT(CM177:CM210)-2)),0)</f>
        <v>0</v>
      </c>
      <c r="CN213" s="13">
        <f>IFERROR(IF(COUNT(CN177:CN209)-2&lt;=0,0,(SUM(CN177:CN209)-MAX(CN177:CN209)-MIN(CN177:CN209))/(COUNT(CN177:CN209)-2)),0)</f>
        <v>0</v>
      </c>
      <c r="CO213" s="13">
        <f>IFERROR(IF(COUNT(CO177:CO208)-2&lt;=0,0,(SUM(CO177:CO208)-MAX(CO177:CO208)-MIN(CO177:CO208))/(COUNT(CO177:CO208)-2)),0)</f>
        <v>0</v>
      </c>
      <c r="CP213" s="13">
        <f>IFERROR(IF(COUNT(CP177:CP207)-2&lt;=0,0,(SUM(CP177:CP207)-MAX(CP177:CP207)-MIN(CP177:CP207))/(COUNT(CP177:CP207)-2)),0)</f>
        <v>0</v>
      </c>
      <c r="CQ213" s="13">
        <f>IFERROR(IF(COUNT(CQ177:CQ206)-2&lt;=0,0,(SUM(CQ177:CQ206)-MAX(CQ177:CQ206)-MIN(CQ177:CQ206))/(COUNT(CQ177:CQ206)-2)),0)</f>
        <v>0</v>
      </c>
      <c r="CR213" s="13">
        <f>IFERROR(IF(COUNT(CR177:CR205)-2&lt;=0,0,(SUM(CR177:CR205)-MAX(CR177:CR205)-MIN(CR177:CR205))/(COUNT(CR177:CR205)-2)),0)</f>
        <v>0</v>
      </c>
      <c r="CS213" s="13">
        <f>IFERROR(IF(COUNT(CS177:CS204)-2&lt;=0,0,(SUM(CS177:CS204)-MAX(CS177:CS204)-MIN(CS177:CS204))/(COUNT(CS177:CS204)-2)),0)</f>
        <v>0</v>
      </c>
      <c r="CT213" s="13">
        <f>IFERROR(IF(COUNT(CT177:CT203)-2&lt;=0,0,(SUM(CT177:CT203)-MAX(CT177:CT203)-MIN(CT177:CT203))/(COUNT(CT177:CT203)-2)),0)</f>
        <v>0</v>
      </c>
      <c r="CU213" s="13">
        <f>IFERROR(IF(COUNT(CU177:CU202)-2&lt;=0,0,(SUM(CU177:CU202)-MAX(CU177:CU202)-MIN(CU177:CU202))/(COUNT(CU177:CU202)-2)),0)</f>
        <v>0</v>
      </c>
      <c r="CV213" s="13">
        <f>IFERROR(IF(COUNT(CV177:CV201)-2&lt;=0,0,(SUM(CV177:CV201)-MAX(CV177:CV201)-MIN(CV177:CV201))/(COUNT(CV177:CV201)-2)),0)</f>
        <v>0</v>
      </c>
      <c r="CW213" s="13">
        <f>IFERROR(IF(COUNT(CW177:CW200)-2&lt;=0,0,(SUM(CW177:CW200)-MAX(CW177:CW200)-MIN(CW177:CW200))/(COUNT(CW177:CW200)-2)),0)</f>
        <v>0</v>
      </c>
      <c r="CX213" s="13">
        <f>IFERROR(IF(COUNT(CX177:CX199)-2&lt;=0,0,(SUM(CX177:CX199)-MAX(CX177:CX199)-MIN(CX177:CX199))/(COUNT(CX177:CX199)-2)),0)</f>
        <v>0</v>
      </c>
      <c r="CY213" s="13">
        <f>IFERROR(IF(COUNT(CY177:CY198)-2&lt;=0,0,(SUM(CY177:CY198)-MAX(CY177:CY198)-MIN(CY177:CY198))/(COUNT(CY177:CY198)-2)),0)</f>
        <v>0</v>
      </c>
      <c r="CZ213" s="13">
        <f>IFERROR(IF(COUNT(CZ177:CZ197)-2&lt;=0,0,(SUM(CZ177:CZ197)-MAX(CZ177:CZ197)-MIN(CZ177:CZ197))/(COUNT(CZ177:CZ197)-2)),0)</f>
        <v>0</v>
      </c>
      <c r="DA213" s="13">
        <f>IFERROR(IF(COUNT(DA177:DA196)-2&lt;=0,0,(SUM(DA177:DA196)-MAX(DA177:DA196)-MIN(DA177:DA196))/(COUNT(DA177:DA196)-2)),0)</f>
        <v>0</v>
      </c>
      <c r="DB213" s="13">
        <f>IFERROR(IF(COUNT(DB177:DB195)-2&lt;=0,0,(SUM(DB177:DB195)-MAX(DB177:DB195)-MIN(DB177:DB195))/(COUNT(DB177:DB195)-2)),0)</f>
        <v>0</v>
      </c>
      <c r="DC213" s="13">
        <f>IFERROR(IF(COUNT(DC177:DC194)-2&lt;=0,0,(SUM(DC177:DC194)-MAX(DC177:DC194)-MIN(DC177:DC194))/(COUNT(DC177:DC194)-2)),0)</f>
        <v>0</v>
      </c>
      <c r="DD213" s="13">
        <f>IFERROR(IF(COUNT(DD177:DD193)-2&lt;=0,0,(SUM(DD177:DD193)-MAX(DD177:DD193)-MIN(DD177:DD193))/(COUNT(DD177:DD193)-2)),0)</f>
        <v>0</v>
      </c>
      <c r="DE213" s="13">
        <f>IFERROR(IF(COUNT(DE177:DE192)-2&lt;=0,0,(SUM(DE177:DE192)-MAX(DE177:DE192)-MIN(DE177:DE192))/(COUNT(DE177:DE192)-2)),0)</f>
        <v>0</v>
      </c>
      <c r="DF213" s="13">
        <f>IFERROR(IF(COUNT(DF177:DF191)-2&lt;=0,0,(SUM(DF177:DF191)-MAX(DF177:DF191)-MIN(DF177:DF191))/(COUNT(DF177:DF191)-2)),0)</f>
        <v>0</v>
      </c>
      <c r="DG213" s="13">
        <f>IFERROR(IF(COUNT(DG177:DG190)-2&lt;=0,0,(SUM(DG177:DG190)-MAX(DG177:DG190)-MIN(DG177:DG190))/(COUNT(DG177:DG190)-2)),0)</f>
        <v>0</v>
      </c>
      <c r="DH213" s="13">
        <f>IFERROR(IF(COUNT(DH177:DH189)-2&lt;=0,0,(SUM(DH177:DH189)-MAX(DH177:DH189)-MIN(DH177:DH189))/(COUNT(DH177:DH189)-2)),0)</f>
        <v>0</v>
      </c>
      <c r="DI213" s="13">
        <f>IFERROR(IF(COUNT(DI177:DI188)-2&lt;=0,0,(SUM(DI177:DI188)-MAX(DI177:DI188)-MIN(DI177:DI188))/(COUNT(DI177:DI188)-2)),0)</f>
        <v>0</v>
      </c>
      <c r="DJ213" s="13">
        <f>IFERROR(IF(COUNT(DJ177:DJ187)-2&lt;=0,0,(SUM(DJ177:DJ187)-MAX(DJ177:DJ187)-MIN(DJ177:DJ187))/(COUNT(DJ177:DJ187)-2)),0)</f>
        <v>0</v>
      </c>
      <c r="DK213" s="13">
        <f>IFERROR(IF(COUNT(DK177:DK186)-2&lt;=0,0,(SUM(DK177:DK186)-MAX(DK177:DK186)-MIN(DK177:DK186))/(COUNT(DK177:DK186)-2)),0)</f>
        <v>0</v>
      </c>
      <c r="DL213" s="13">
        <f>IFERROR(IF(COUNT(DL177:DL185)-2&lt;=0,0,(SUM(DL177:DL185)-MAX(DL177:DL185)-MIN(DL177:DL185))/(COUNT(DL177:DL185)-2)),0)</f>
        <v>0</v>
      </c>
      <c r="DM213" s="13">
        <f>IFERROR(IF(COUNT(DM177:DM184)-2&lt;=0,0,(SUM(DM177:DM184)-MAX(DM177:DM184)-MIN(DM177:DM184))/(COUNT(DM177:DM184)-2)),0)</f>
        <v>0</v>
      </c>
      <c r="DN213" s="13">
        <f>IFERROR(IF(COUNT(DN177:DN183)-2&lt;=0,0,(SUM(DN177:DN183)-MAX(DN177:DN183)-MIN(DN177:DN183))/(COUNT(DN177:DN183)-2)),0)</f>
        <v>0</v>
      </c>
      <c r="DO213" s="13">
        <f>IFERROR(IF(COUNT(DO177:DO182)-2&lt;=0,0,(SUM(DO177:DO182)-MAX(DO177:DO182)-MIN(DO177:DO182))/(COUNT(DO177:DO182)-2)),0)</f>
        <v>0</v>
      </c>
      <c r="DP213" s="13">
        <f>IFERROR(IF(COUNT(DP177:DP181)-2&lt;=0,0,(SUM(DP177:DP181)-MAX(DP177:DP181)-MIN(DP177:DP181))/(COUNT(DP177:DP181)-2)),0)</f>
        <v>0</v>
      </c>
      <c r="DQ213" s="13">
        <f>IFERROR(IF(COUNT(DQ177:DQ180)-2&lt;=0,0,(SUM(DQ177:DQ180)-MAX(DQ177:DQ180)-MIN(DQ177:DQ180))/(COUNT(DQ177:DQ180)-2)),0)</f>
        <v>0</v>
      </c>
      <c r="DR213" s="13">
        <f>IFERROR(IF(COUNT(DR177:DR179)-2&lt;=0,0,(SUM(DR177:DR179)-MAX(DR177:DR179)-MIN(DR177:DR179))/(COUNT(DR177:DR179)-2)),0)</f>
        <v>0</v>
      </c>
      <c r="DS213" s="13">
        <f>IFERROR(IF(COUNT(DS177:DS178)-2&lt;=0,0,(SUM(DS177:DS178)-MAX(DS177:DS178)-MIN(DS177:DS178))/(COUNT(DS177:DS178)-2)),0)</f>
        <v>0</v>
      </c>
      <c r="DT213" s="13">
        <f>IFERROR(IF(COUNT(DT177:DT177)-2&lt;=0,0,(SUM(DT177:DT177)-MAX(DT177:DT177)-MIN(DT177:DT177))/(COUNT(DT177:DT177)-2)),0)</f>
        <v>0</v>
      </c>
      <c r="DU213" s="13" t="s">
        <v>25</v>
      </c>
    </row>
    <row r="214" ht="15" customHeight="1" outlineLevel="1" spans="2:125">
      <c r="B214" s="6" t="s">
        <v>28</v>
      </c>
      <c r="C214" s="13">
        <f>IFERROR(SUM(D138:D171)/SUM(C138:C171),0)</f>
        <v>1.4767419492895</v>
      </c>
      <c r="D214" s="13">
        <f>IFERROR(SUM(E138:E170)/SUM(D138:D170),0)</f>
        <v>1.06856591710881</v>
      </c>
      <c r="E214" s="13">
        <f>IFERROR(SUM(F138:F169)/SUM(E138:E169),0)</f>
        <v>1.02000634225627</v>
      </c>
      <c r="F214" s="13">
        <f>IFERROR(SUM(G138:G168)/SUM(F138:F168),0)</f>
        <v>0.99483372107587</v>
      </c>
      <c r="G214" s="13">
        <f>IFERROR(SUM(H138:H167)/SUM(G138:G167),0)</f>
        <v>0.984340263108267</v>
      </c>
      <c r="H214" s="13">
        <f>IFERROR(SUM(I138:I166)/SUM(H138:H166),0)</f>
        <v>0.995426155100312</v>
      </c>
      <c r="I214" s="13">
        <f>IFERROR(SUM(J138:J165)/SUM(I138:I165),0)</f>
        <v>0.982141813024882</v>
      </c>
      <c r="J214" s="13">
        <f>IFERROR(SUM(K138:K164)/SUM(J138:J164),0)</f>
        <v>0.982053644595279</v>
      </c>
      <c r="K214" s="13">
        <f>IFERROR(SUM(L138:L163)/SUM(K138:K163),0)</f>
        <v>0.994992483063913</v>
      </c>
      <c r="L214" s="13">
        <f>IFERROR(SUM(M138:M162)/SUM(L138:L162),0)</f>
        <v>0.984411378500205</v>
      </c>
      <c r="M214" s="13">
        <f>IFERROR(SUM(N138:N161)/SUM(M138:M161),0)</f>
        <v>0.994838772616073</v>
      </c>
      <c r="N214" s="13">
        <f>IFERROR(SUM(O138:O160)/SUM(N138:N160),0)</f>
        <v>0.998188549833895</v>
      </c>
      <c r="O214" s="13">
        <f>IFERROR(SUM(P138:P159)/SUM(O138:O159),0)</f>
        <v>0.99860678383379</v>
      </c>
      <c r="P214" s="13">
        <f>IFERROR(SUM(Q138:Q158)/SUM(P138:P158),0)</f>
        <v>0.999322348245937</v>
      </c>
      <c r="Q214" s="13">
        <f>IFERROR(SUM(R138:R157)/SUM(Q138:Q157),0)</f>
        <v>0.999263300569161</v>
      </c>
      <c r="R214" s="13">
        <f>IFERROR(SUM(S138:S156)/SUM(R138:R156),0)</f>
        <v>1.00077523158503</v>
      </c>
      <c r="S214" s="13">
        <f>IFERROR(SUM(T138:T155)/SUM(S138:S155),0)</f>
        <v>0.999902856731793</v>
      </c>
      <c r="T214" s="13">
        <f>IFERROR(SUM(U138:U154)/SUM(T138:T154),0)</f>
        <v>0.999646317637729</v>
      </c>
      <c r="U214" s="13">
        <f>IFERROR(SUM(V138:V153)/SUM(U138:U153),0)</f>
        <v>1</v>
      </c>
      <c r="V214" s="13">
        <f>IFERROR(SUM(W138:W152)/SUM(V138:V152),0)</f>
        <v>1</v>
      </c>
      <c r="W214" s="13">
        <f>IFERROR(SUM(X138:X151)/SUM(W138:W151),0)</f>
        <v>0.996564067914495</v>
      </c>
      <c r="X214" s="13">
        <f>IFERROR(SUM(Y138:Y150)/SUM(X138:X150),0)</f>
        <v>1</v>
      </c>
      <c r="Y214" s="13">
        <f>IFERROR(SUM(Z138:Z149)/SUM(Y138:Y149),0)</f>
        <v>1</v>
      </c>
      <c r="Z214" s="13">
        <f>IFERROR(SUM(AA138:AA148)/SUM(Z138:Z148),0)</f>
        <v>1.0003214791484</v>
      </c>
      <c r="AA214" s="13">
        <f>IFERROR(SUM(AB138:AB147)/SUM(AA138:AA147),0)</f>
        <v>1</v>
      </c>
      <c r="AB214" s="13">
        <f>IFERROR(SUM(AC138:AC146)/SUM(AB138:AB146),0)</f>
        <v>1</v>
      </c>
      <c r="AC214" s="13">
        <f>IFERROR(SUM(AD138:AD145)/SUM(AC138:AC145),0)</f>
        <v>1</v>
      </c>
      <c r="AD214" s="13">
        <f>IFERROR(SUM(AE138:AE144)/SUM(AD138:AD144),0)</f>
        <v>1</v>
      </c>
      <c r="AE214" s="13">
        <f>IFERROR(SUM(AF138:AF143)/SUM(AE138:AE143),0)</f>
        <v>1</v>
      </c>
      <c r="AF214" s="13">
        <f>IFERROR(SUM(AG138:AG142)/SUM(AF138:AF142),0)</f>
        <v>1</v>
      </c>
      <c r="AG214" s="13">
        <f>IFERROR(SUM(AH138:AH141)/SUM(AG138:AG141),0)</f>
        <v>1</v>
      </c>
      <c r="AH214" s="13">
        <f>IFERROR(SUM(AI138:AI140)/SUM(AH138:AH140),0)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T214" s="6" t="s">
        <v>28</v>
      </c>
      <c r="AU214" s="13">
        <f>IFERROR(SUM(AV138:AV171)/SUM(AU138:AU171),0)</f>
        <v>1.49128914623807</v>
      </c>
      <c r="AV214" s="13">
        <f>IFERROR(SUM(AW138:AW170)/SUM(AV138:AV170),0)</f>
        <v>1.06575682199741</v>
      </c>
      <c r="AW214" s="13">
        <f>IFERROR(SUM(AX138:AX169)/SUM(AW138:AW169),0)</f>
        <v>1.02422068759416</v>
      </c>
      <c r="AX214" s="13">
        <f>IFERROR(SUM(AY138:AY168)/SUM(AX138:AX168),0)</f>
        <v>0.997751455535813</v>
      </c>
      <c r="AY214" s="13">
        <f>IFERROR(SUM(AZ138:AZ167)/SUM(AY138:AY167),0)</f>
        <v>0.982245046125137</v>
      </c>
      <c r="AZ214" s="13">
        <f>IFERROR(SUM(BA138:BA166)/SUM(AZ138:AZ166),0)</f>
        <v>0.996109589784645</v>
      </c>
      <c r="BA214" s="13">
        <f>IFERROR(SUM(BB138:BB165)/SUM(BA138:BA165),0)</f>
        <v>0.984162502490041</v>
      </c>
      <c r="BB214" s="13">
        <f>IFERROR(SUM(BC138:BC164)/SUM(BB138:BB164),0)</f>
        <v>0.984167097545316</v>
      </c>
      <c r="BC214" s="13">
        <f>IFERROR(SUM(BD138:BD163)/SUM(BC138:BC163),0)</f>
        <v>0.993519648620535</v>
      </c>
      <c r="BD214" s="13">
        <f>IFERROR(SUM(BE138:BE162)/SUM(BD138:BD162),0)</f>
        <v>0.988599176284795</v>
      </c>
      <c r="BE214" s="13">
        <f>IFERROR(SUM(BF138:BF161)/SUM(BE138:BE161),0)</f>
        <v>0.995191481377667</v>
      </c>
      <c r="BF214" s="13">
        <f>IFERROR(SUM(BG138:BG160)/SUM(BF138:BF160),0)</f>
        <v>0.998043038681929</v>
      </c>
      <c r="BG214" s="13">
        <f>IFERROR(SUM(BH138:BH159)/SUM(BG138:BG159),0)</f>
        <v>0.998542010299387</v>
      </c>
      <c r="BH214" s="13">
        <f>IFERROR(SUM(BI138:BI158)/SUM(BH138:BH158),0)</f>
        <v>0.999380983725128</v>
      </c>
      <c r="BI214" s="13">
        <f>IFERROR(SUM(BJ138:BJ157)/SUM(BI138:BI157),0)</f>
        <v>0.99924792837582</v>
      </c>
      <c r="BJ214" s="13">
        <f>IFERROR(SUM(BK138:BK156)/SUM(BJ138:BJ156),0)</f>
        <v>1.0007870625026</v>
      </c>
      <c r="BK214" s="13">
        <f>IFERROR(SUM(BL138:BL155)/SUM(BK138:BK155),0)</f>
        <v>0.9999018232877</v>
      </c>
      <c r="BL214" s="13">
        <f>IFERROR(SUM(BM138:BM154)/SUM(BL138:BL154),0)</f>
        <v>0.99981774033228</v>
      </c>
      <c r="BM214" s="13">
        <f>IFERROR(SUM(BN138:BN153)/SUM(BM138:BM153),0)</f>
        <v>1.00000827981661</v>
      </c>
      <c r="BN214" s="13">
        <f>IFERROR(SUM(BO138:BO152)/SUM(BN138:BN152),0)</f>
        <v>1.0000085562815</v>
      </c>
      <c r="BO214" s="13">
        <f>IFERROR(SUM(BP138:BP151)/SUM(BO138:BO151),0)</f>
        <v>0.996578786990915</v>
      </c>
      <c r="BP214" s="13">
        <f>IFERROR(SUM(BQ138:BQ150)/SUM(BP138:BP150),0)</f>
        <v>1.00000985259319</v>
      </c>
      <c r="BQ214" s="13">
        <f>IFERROR(SUM(BR138:BR149)/SUM(BQ138:BQ149),0)</f>
        <v>1</v>
      </c>
      <c r="BR214" s="13">
        <f>IFERROR(SUM(BS138:BS148)/SUM(BR138:BR148),0)</f>
        <v>1.0003214791484</v>
      </c>
      <c r="BS214" s="13">
        <f>IFERROR(SUM(BT138:BT147)/SUM(BS138:BS147),0)</f>
        <v>1</v>
      </c>
      <c r="BT214" s="13">
        <f>IFERROR(SUM(BU138:BU146)/SUM(BT138:BT146),0)</f>
        <v>1</v>
      </c>
      <c r="BU214" s="13">
        <f>IFERROR(SUM(BV138:BV145)/SUM(BU138:BU145),0)</f>
        <v>1</v>
      </c>
      <c r="BV214" s="13">
        <f>IFERROR(SUM(BW138:BW144)/SUM(BV138:BV144),0)</f>
        <v>1</v>
      </c>
      <c r="BW214" s="13">
        <f>IFERROR(SUM(BX138:BX143)/SUM(BW138:BW143),0)</f>
        <v>1</v>
      </c>
      <c r="BX214" s="13">
        <f>IFERROR(SUM(BY138:BY142)/SUM(BX138:BX142),0)</f>
        <v>1</v>
      </c>
      <c r="BY214" s="13">
        <f>IFERROR(SUM(BZ138:BZ141)/SUM(BY138:BY141),0)</f>
        <v>1</v>
      </c>
      <c r="BZ214" s="13">
        <f>IFERROR(SUM(CA138:CA140)/SUM(BZ138:BZ140),0)</f>
        <v>1</v>
      </c>
      <c r="CA214" s="13">
        <f>IFERROR(SUM(CB138:CB139)/SUM(CA138:CA139),0)</f>
        <v>1</v>
      </c>
      <c r="CB214" s="13">
        <f>IFERROR(SUM(CC138:CC138)/SUM(CB138:CB138),0)</f>
        <v>1</v>
      </c>
      <c r="CC214" s="13" t="s">
        <v>25</v>
      </c>
      <c r="CL214" s="6" t="s">
        <v>28</v>
      </c>
      <c r="CM214" s="13">
        <f>IFERROR(SUM(CN138:CN171)/SUM(CM138:CM171),0)</f>
        <v>0</v>
      </c>
      <c r="CN214" s="13">
        <f>IFERROR(SUM(CO138:CO170)/SUM(CN138:CN170),0)</f>
        <v>0</v>
      </c>
      <c r="CO214" s="13">
        <f>IFERROR(SUM(CP138:CP169)/SUM(CO138:CO169),0)</f>
        <v>0</v>
      </c>
      <c r="CP214" s="13">
        <f>IFERROR(SUM(CQ138:CQ168)/SUM(CP138:CP168),0)</f>
        <v>0</v>
      </c>
      <c r="CQ214" s="13">
        <f>IFERROR(SUM(CR138:CR167)/SUM(CQ138:CQ167),0)</f>
        <v>0</v>
      </c>
      <c r="CR214" s="13">
        <f>IFERROR(SUM(CS138:CS166)/SUM(CR138:CR166),0)</f>
        <v>0</v>
      </c>
      <c r="CS214" s="13">
        <f>IFERROR(SUM(CT138:CT165)/SUM(CS138:CS165),0)</f>
        <v>0</v>
      </c>
      <c r="CT214" s="13">
        <f>IFERROR(SUM(CU138:CU164)/SUM(CT138:CT164),0)</f>
        <v>0</v>
      </c>
      <c r="CU214" s="13">
        <f>IFERROR(SUM(CV138:CV163)/SUM(CU138:CU163),0)</f>
        <v>0</v>
      </c>
      <c r="CV214" s="13">
        <f>IFERROR(SUM(CW138:CW162)/SUM(CV138:CV162),0)</f>
        <v>0</v>
      </c>
      <c r="CW214" s="13">
        <f>IFERROR(SUM(CX138:CX161)/SUM(CW138:CW161),0)</f>
        <v>0</v>
      </c>
      <c r="CX214" s="13">
        <f>IFERROR(SUM(CY138:CY160)/SUM(CX138:CX160),0)</f>
        <v>0</v>
      </c>
      <c r="CY214" s="13">
        <f>IFERROR(SUM(CZ138:CZ159)/SUM(CY138:CY159),0)</f>
        <v>0</v>
      </c>
      <c r="CZ214" s="13">
        <f>IFERROR(SUM(DA138:DA158)/SUM(CZ138:CZ158),0)</f>
        <v>0</v>
      </c>
      <c r="DA214" s="13">
        <f>IFERROR(SUM(DB138:DB157)/SUM(DA138:DA157),0)</f>
        <v>0</v>
      </c>
      <c r="DB214" s="13">
        <f>IFERROR(SUM(DC138:DC156)/SUM(DB138:DB156),0)</f>
        <v>0</v>
      </c>
      <c r="DC214" s="13">
        <f>IFERROR(SUM(DD138:DD155)/SUM(DC138:DC155),0)</f>
        <v>0</v>
      </c>
      <c r="DD214" s="13">
        <f>IFERROR(SUM(DE138:DE154)/SUM(DD138:DD154),0)</f>
        <v>0</v>
      </c>
      <c r="DE214" s="13">
        <f>IFERROR(SUM(DF138:DF153)/SUM(DE138:DE153),0)</f>
        <v>0</v>
      </c>
      <c r="DF214" s="13">
        <f>IFERROR(SUM(DG138:DG152)/SUM(DF138:DF152),0)</f>
        <v>0</v>
      </c>
      <c r="DG214" s="13">
        <f>IFERROR(SUM(DH138:DH151)/SUM(DG138:DG151),0)</f>
        <v>0</v>
      </c>
      <c r="DH214" s="13">
        <f>IFERROR(SUM(DI138:DI150)/SUM(DH138:DH150),0)</f>
        <v>0</v>
      </c>
      <c r="DI214" s="13">
        <f>IFERROR(SUM(DJ138:DJ149)/SUM(DI138:DI149),0)</f>
        <v>0</v>
      </c>
      <c r="DJ214" s="13">
        <f>IFERROR(SUM(DK138:DK148)/SUM(DJ138:DJ148),0)</f>
        <v>0</v>
      </c>
      <c r="DK214" s="13">
        <f>IFERROR(SUM(DL138:DL147)/SUM(DK138:DK147),0)</f>
        <v>0</v>
      </c>
      <c r="DL214" s="13">
        <f>IFERROR(SUM(DM138:DM146)/SUM(DL138:DL146),0)</f>
        <v>0</v>
      </c>
      <c r="DM214" s="13">
        <f>IFERROR(SUM(DN138:DN145)/SUM(DM138:DM145),0)</f>
        <v>0</v>
      </c>
      <c r="DN214" s="13">
        <f>IFERROR(SUM(DO138:DO144)/SUM(DN138:DN144),0)</f>
        <v>0</v>
      </c>
      <c r="DO214" s="13">
        <f>IFERROR(SUM(DP138:DP143)/SUM(DO138:DO143),0)</f>
        <v>0</v>
      </c>
      <c r="DP214" s="13">
        <f>IFERROR(SUM(DQ138:DQ142)/SUM(DP138:DP142),0)</f>
        <v>0</v>
      </c>
      <c r="DQ214" s="13">
        <f>IFERROR(SUM(DR138:DR141)/SUM(DQ138:DQ141),0)</f>
        <v>0</v>
      </c>
      <c r="DR214" s="13">
        <f>IFERROR(SUM(DS138:DS140)/SUM(DR138:DR140),0)</f>
        <v>0</v>
      </c>
      <c r="DS214" s="13">
        <f>IFERROR(SUM(DT138:DT139)/SUM(DS138:DS139),0)</f>
        <v>0</v>
      </c>
      <c r="DT214" s="13">
        <f>IFERROR(SUM(DU138:DU138)/SUM(DT138:DT138),0)</f>
        <v>0</v>
      </c>
      <c r="DU214" s="13" t="s">
        <v>25</v>
      </c>
    </row>
    <row r="215" ht="15" customHeight="1" outlineLevel="1" spans="2:125">
      <c r="B215" s="6" t="s">
        <v>29</v>
      </c>
      <c r="C215" s="13">
        <f>IFERROR(SUM(D170:D171)/SUM(C170:C171),0)</f>
        <v>1.76343518389741</v>
      </c>
      <c r="D215" s="13">
        <f>IFERROR(SUM(E169:E170)/SUM(D169:D170),0)</f>
        <v>1.12900569054566</v>
      </c>
      <c r="E215" s="13">
        <f>IFERROR(SUM(F168:F169)/SUM(E168:E169),0)</f>
        <v>1.03305957583983</v>
      </c>
      <c r="F215" s="13">
        <f>IFERROR(SUM(G167:G168)/SUM(F167:F168),0)</f>
        <v>0.982101528100077</v>
      </c>
      <c r="G215" s="13">
        <f>IFERROR(SUM(H166:H167)/SUM(G166:G167),0)</f>
        <v>0.959335247433202</v>
      </c>
      <c r="H215" s="13">
        <f>IFERROR(SUM(I165:I166)/SUM(H165:H166),0)</f>
        <v>0.968035591643409</v>
      </c>
      <c r="I215" s="13">
        <f>IFERROR(SUM(J164:J165)/SUM(I164:I165),0)</f>
        <v>0.927272571373513</v>
      </c>
      <c r="J215" s="13">
        <f>IFERROR(SUM(K163:K164)/SUM(J163:J164),0)</f>
        <v>0.912057162439229</v>
      </c>
      <c r="K215" s="13">
        <f>IFERROR(SUM(L162:L163)/SUM(K162:K163),0)</f>
        <v>0.976786844314636</v>
      </c>
      <c r="L215" s="13">
        <f>IFERROR(SUM(M161:M162)/SUM(L161:L162),0)</f>
        <v>0.867803690178527</v>
      </c>
      <c r="M215" s="13">
        <f>IFERROR(SUM(N160:N161)/SUM(M160:M161),0)</f>
        <v>0.978798126793726</v>
      </c>
      <c r="N215" s="13">
        <f>IFERROR(SUM(O159:O160)/SUM(N159:N160),0)</f>
        <v>0.98717830728376</v>
      </c>
      <c r="O215" s="13">
        <f>IFERROR(SUM(P158:P159)/SUM(O158:O159),0)</f>
        <v>0.99482134567445</v>
      </c>
      <c r="P215" s="13">
        <f>IFERROR(SUM(Q157:Q158)/SUM(P157:P158),0)</f>
        <v>0.998927666570427</v>
      </c>
      <c r="Q215" s="13">
        <f>IFERROR(SUM(R156:R157)/SUM(Q156:Q157),0)</f>
        <v>0.991335060619554</v>
      </c>
      <c r="R215" s="13">
        <f>IFERROR(SUM(S155:S156)/SUM(R155:R156),0)</f>
        <v>0.999533605156229</v>
      </c>
      <c r="S215" s="13">
        <f>IFERROR(SUM(T154:T155)/SUM(S154:S155),0)</f>
        <v>0.99920839616643</v>
      </c>
      <c r="T215" s="13">
        <f>IFERROR(SUM(U153:U154)/SUM(T153:T154),0)</f>
        <v>0.996207701845354</v>
      </c>
      <c r="U215" s="13">
        <f>IFERROR(SUM(V152:V153)/SUM(U152:U153),0)</f>
        <v>1</v>
      </c>
      <c r="V215" s="13">
        <f>IFERROR(SUM(W151:W152)/SUM(V151:V152),0)</f>
        <v>1</v>
      </c>
      <c r="W215" s="13">
        <f>IFERROR(SUM(X150:X151)/SUM(W150:W151),0)</f>
        <v>1</v>
      </c>
      <c r="X215" s="13">
        <f>IFERROR(SUM(Y149:Y150)/SUM(X149:X150),0)</f>
        <v>1</v>
      </c>
      <c r="Y215" s="13">
        <f>IFERROR(SUM(Z148:Z149)/SUM(Y148:Y149),0)</f>
        <v>1</v>
      </c>
      <c r="Z215" s="13">
        <f>IFERROR(SUM(AA147:AA148)/SUM(Z147:Z148),0)</f>
        <v>1</v>
      </c>
      <c r="AA215" s="13">
        <f>IFERROR(SUM(AB146:AB147)/SUM(AA146:AA147),0)</f>
        <v>1</v>
      </c>
      <c r="AB215" s="13">
        <f>IFERROR(SUM(AC145:AC146)/SUM(AB145:AB146),0)</f>
        <v>1</v>
      </c>
      <c r="AC215" s="13">
        <f>IFERROR(SUM(AD144:AD145)/SUM(AC144:AC145),0)</f>
        <v>1</v>
      </c>
      <c r="AD215" s="13">
        <f>IFERROR(SUM(AE143:AE144)/SUM(AD143:AD144),0)</f>
        <v>1</v>
      </c>
      <c r="AE215" s="13">
        <f>IFERROR(SUM(AF142:AF143)/SUM(AE142:AE143),0)</f>
        <v>1</v>
      </c>
      <c r="AF215" s="13">
        <f>IFERROR(SUM(AG141:AG142)/SUM(AF141:AF142),0)</f>
        <v>1</v>
      </c>
      <c r="AG215" s="13">
        <f>IFERROR(SUM(AH140:AH141)/SUM(AG140:AG141),0)</f>
        <v>1</v>
      </c>
      <c r="AH215" s="13">
        <f>IFERROR(SUM(AI139:AI140)/SUM(AH139:AH140),0)</f>
        <v>1</v>
      </c>
      <c r="AI215" s="13">
        <f>IFERROR(SUM(AJ138:AJ139)/SUM(AI138:AI139),0)</f>
        <v>1</v>
      </c>
      <c r="AJ215" s="13">
        <f>IFERROR(SUM(AK138:AK138)/SUM(AJ138:AJ138),0)</f>
        <v>1</v>
      </c>
      <c r="AK215" s="13" t="s">
        <v>25</v>
      </c>
      <c r="AT215" s="6" t="s">
        <v>29</v>
      </c>
      <c r="AU215" s="13">
        <f>IFERROR(SUM(AV170:AV171)/SUM(AU170:AU171),0)</f>
        <v>1.73496088216798</v>
      </c>
      <c r="AV215" s="13">
        <f>IFERROR(SUM(AW169:AW170)/SUM(AV169:AV170),0)</f>
        <v>1.11663127486268</v>
      </c>
      <c r="AW215" s="13">
        <f>IFERROR(SUM(AX168:AX169)/SUM(AW168:AW169),0)</f>
        <v>1.03774538189519</v>
      </c>
      <c r="AX215" s="13">
        <f>IFERROR(SUM(AY167:AY168)/SUM(AX167:AX168),0)</f>
        <v>0.981706443531446</v>
      </c>
      <c r="AY215" s="13">
        <f>IFERROR(SUM(AZ166:AZ167)/SUM(AY166:AY167),0)</f>
        <v>0.959578626576263</v>
      </c>
      <c r="AZ215" s="13">
        <f>IFERROR(SUM(BA165:BA166)/SUM(AZ165:AZ166),0)</f>
        <v>0.977520113503323</v>
      </c>
      <c r="BA215" s="13">
        <f>IFERROR(SUM(BB164:BB165)/SUM(BA164:BA165),0)</f>
        <v>0.942710314034159</v>
      </c>
      <c r="BB215" s="13">
        <f>IFERROR(SUM(BC163:BC164)/SUM(BB163:BB164),0)</f>
        <v>0.922549240069789</v>
      </c>
      <c r="BC215" s="13">
        <f>IFERROR(SUM(BD162:BD163)/SUM(BC162:BC163),0)</f>
        <v>0.966534216961105</v>
      </c>
      <c r="BD215" s="13">
        <f>IFERROR(SUM(BE161:BE162)/SUM(BD161:BD162),0)</f>
        <v>0.913887748659315</v>
      </c>
      <c r="BE215" s="13">
        <f>IFERROR(SUM(BF160:BF161)/SUM(BE160:BE161),0)</f>
        <v>0.979168301701708</v>
      </c>
      <c r="BF215" s="13">
        <f>IFERROR(SUM(BG159:BG160)/SUM(BF159:BF160),0)</f>
        <v>0.983590084558215</v>
      </c>
      <c r="BG215" s="13">
        <f>IFERROR(SUM(BH158:BH159)/SUM(BG158:BG159),0)</f>
        <v>0.992944430807758</v>
      </c>
      <c r="BH215" s="13">
        <f>IFERROR(SUM(BI157:BI158)/SUM(BH157:BH158),0)</f>
        <v>0.998594983453754</v>
      </c>
      <c r="BI215" s="13">
        <f>IFERROR(SUM(BJ156:BJ157)/SUM(BI156:BI157),0)</f>
        <v>0.990023455260022</v>
      </c>
      <c r="BJ215" s="13">
        <f>IFERROR(SUM(BK155:BK156)/SUM(BJ155:BJ156),0)</f>
        <v>0.999476755644337</v>
      </c>
      <c r="BK215" s="13">
        <f>IFERROR(SUM(BL154:BL155)/SUM(BK154:BK155),0)</f>
        <v>0.999122278433984</v>
      </c>
      <c r="BL215" s="13">
        <f>IFERROR(SUM(BM153:BM154)/SUM(BL153:BL154),0)</f>
        <v>0.997916913535254</v>
      </c>
      <c r="BM215" s="13">
        <f>IFERROR(SUM(BN152:BN153)/SUM(BM152:BM153),0)</f>
        <v>1.00008314833519</v>
      </c>
      <c r="BN215" s="13">
        <f>IFERROR(SUM(BO151:BO152)/SUM(BN151:BN152),0)</f>
        <v>1.00006664435641</v>
      </c>
      <c r="BO215" s="13">
        <f>IFERROR(SUM(BP150:BP151)/SUM(BO150:BO151),0)</f>
        <v>1.00007750065847</v>
      </c>
      <c r="BP215" s="13">
        <f>IFERROR(SUM(BQ149:BQ150)/SUM(BP149:BP150),0)</f>
        <v>1.00007793042519</v>
      </c>
      <c r="BQ215" s="13">
        <f>IFERROR(SUM(BR148:BR149)/SUM(BQ148:BQ149),0)</f>
        <v>1</v>
      </c>
      <c r="BR215" s="13">
        <f>IFERROR(SUM(BS147:BS148)/SUM(BR147:BR148),0)</f>
        <v>1</v>
      </c>
      <c r="BS215" s="13">
        <f>IFERROR(SUM(BT146:BT147)/SUM(BS146:BS147),0)</f>
        <v>1</v>
      </c>
      <c r="BT215" s="13">
        <f>IFERROR(SUM(BU145:BU146)/SUM(BT145:BT146),0)</f>
        <v>1</v>
      </c>
      <c r="BU215" s="13">
        <f>IFERROR(SUM(BV144:BV145)/SUM(BU144:BU145),0)</f>
        <v>1</v>
      </c>
      <c r="BV215" s="13">
        <f>IFERROR(SUM(BW143:BW144)/SUM(BV143:BV144),0)</f>
        <v>1</v>
      </c>
      <c r="BW215" s="13">
        <f>IFERROR(SUM(BX142:BX143)/SUM(BW142:BW143),0)</f>
        <v>1</v>
      </c>
      <c r="BX215" s="13">
        <f>IFERROR(SUM(BY141:BY142)/SUM(BX141:BX142),0)</f>
        <v>1</v>
      </c>
      <c r="BY215" s="13">
        <f>IFERROR(SUM(BZ140:BZ141)/SUM(BY140:BY141),0)</f>
        <v>1</v>
      </c>
      <c r="BZ215" s="13">
        <f>IFERROR(SUM(CA139:CA140)/SUM(BZ139:BZ140),0)</f>
        <v>1</v>
      </c>
      <c r="CA215" s="13">
        <f>IFERROR(SUM(CB138:CB139)/SUM(CA138:CA139),0)</f>
        <v>1</v>
      </c>
      <c r="CB215" s="13">
        <f>IFERROR(SUM(CC138:CC138)/SUM(CB138:CB138),0)</f>
        <v>1</v>
      </c>
      <c r="CC215" s="13" t="s">
        <v>25</v>
      </c>
      <c r="CL215" s="6" t="s">
        <v>29</v>
      </c>
      <c r="CM215" s="13">
        <f>IFERROR(SUM(CN170:CN171)/SUM(CM170:CM171),0)</f>
        <v>0</v>
      </c>
      <c r="CN215" s="13">
        <f>IFERROR(SUM(CO169:CO170)/SUM(CN169:CN170),0)</f>
        <v>0</v>
      </c>
      <c r="CO215" s="13">
        <f>IFERROR(SUM(CP168:CP169)/SUM(CO168:CO169),0)</f>
        <v>0</v>
      </c>
      <c r="CP215" s="13">
        <f>IFERROR(SUM(CQ167:CQ168)/SUM(CP167:CP168),0)</f>
        <v>0</v>
      </c>
      <c r="CQ215" s="13">
        <f>IFERROR(SUM(CR166:CR167)/SUM(CQ166:CQ167),0)</f>
        <v>0</v>
      </c>
      <c r="CR215" s="13">
        <f>IFERROR(SUM(CS165:CS166)/SUM(CR165:CR166),0)</f>
        <v>0</v>
      </c>
      <c r="CS215" s="13">
        <f>IFERROR(SUM(CT164:CT165)/SUM(CS164:CS165),0)</f>
        <v>0</v>
      </c>
      <c r="CT215" s="13">
        <f>IFERROR(SUM(CU163:CU164)/SUM(CT163:CT164),0)</f>
        <v>0</v>
      </c>
      <c r="CU215" s="13">
        <f>IFERROR(SUM(CV162:CV163)/SUM(CU162:CU163),0)</f>
        <v>0</v>
      </c>
      <c r="CV215" s="13">
        <f>IFERROR(SUM(CW161:CW162)/SUM(CV161:CV162),0)</f>
        <v>0</v>
      </c>
      <c r="CW215" s="13">
        <f>IFERROR(SUM(CX160:CX161)/SUM(CW160:CW161),0)</f>
        <v>0</v>
      </c>
      <c r="CX215" s="13">
        <f>IFERROR(SUM(CY159:CY160)/SUM(CX159:CX160),0)</f>
        <v>0</v>
      </c>
      <c r="CY215" s="13">
        <f>IFERROR(SUM(CZ158:CZ159)/SUM(CY158:CY159),0)</f>
        <v>0</v>
      </c>
      <c r="CZ215" s="13">
        <f>IFERROR(SUM(DA157:DA158)/SUM(CZ157:CZ158),0)</f>
        <v>0</v>
      </c>
      <c r="DA215" s="13">
        <f>IFERROR(SUM(DB156:DB157)/SUM(DA156:DA157),0)</f>
        <v>0</v>
      </c>
      <c r="DB215" s="13">
        <f>IFERROR(SUM(DC155:DC156)/SUM(DB155:DB156),0)</f>
        <v>0</v>
      </c>
      <c r="DC215" s="13">
        <f>IFERROR(SUM(DD154:DD155)/SUM(DC154:DC155),0)</f>
        <v>0</v>
      </c>
      <c r="DD215" s="13">
        <f>IFERROR(SUM(DE153:DE154)/SUM(DD153:DD154),0)</f>
        <v>0</v>
      </c>
      <c r="DE215" s="13">
        <f>IFERROR(SUM(DF152:DF153)/SUM(DE152:DE153),0)</f>
        <v>0</v>
      </c>
      <c r="DF215" s="13">
        <f>IFERROR(SUM(DG151:DG152)/SUM(DF151:DF152),0)</f>
        <v>0</v>
      </c>
      <c r="DG215" s="13">
        <f>IFERROR(SUM(DH150:DH151)/SUM(DG150:DG151),0)</f>
        <v>0</v>
      </c>
      <c r="DH215" s="13">
        <f>IFERROR(SUM(DI149:DI150)/SUM(DH149:DH150),0)</f>
        <v>0</v>
      </c>
      <c r="DI215" s="13">
        <f>IFERROR(SUM(DJ148:DJ149)/SUM(DI148:DI149),0)</f>
        <v>0</v>
      </c>
      <c r="DJ215" s="13">
        <f>IFERROR(SUM(DK147:DK148)/SUM(DJ147:DJ148),0)</f>
        <v>0</v>
      </c>
      <c r="DK215" s="13">
        <f>IFERROR(SUM(DL146:DL147)/SUM(DK146:DK147),0)</f>
        <v>0</v>
      </c>
      <c r="DL215" s="13">
        <f>IFERROR(SUM(DM145:DM146)/SUM(DL145:DL146),0)</f>
        <v>0</v>
      </c>
      <c r="DM215" s="13">
        <f>IFERROR(SUM(DN144:DN145)/SUM(DM144:DM145),0)</f>
        <v>0</v>
      </c>
      <c r="DN215" s="13">
        <f>IFERROR(SUM(DO143:DO144)/SUM(DN143:DN144),0)</f>
        <v>0</v>
      </c>
      <c r="DO215" s="13">
        <f>IFERROR(SUM(DP142:DP143)/SUM(DO142:DO143),0)</f>
        <v>0</v>
      </c>
      <c r="DP215" s="13">
        <f>IFERROR(SUM(DQ141:DQ142)/SUM(DP141:DP142),0)</f>
        <v>0</v>
      </c>
      <c r="DQ215" s="13">
        <f>IFERROR(SUM(DR140:DR141)/SUM(DQ140:DQ141),0)</f>
        <v>0</v>
      </c>
      <c r="DR215" s="13">
        <f>IFERROR(SUM(DS139:DS140)/SUM(DR139:DR140),0)</f>
        <v>0</v>
      </c>
      <c r="DS215" s="13">
        <f>IFERROR(SUM(DT138:DT139)/SUM(DS138:DS139),0)</f>
        <v>0</v>
      </c>
      <c r="DT215" s="13">
        <f>IFERROR(SUM(DU138:DU138)/SUM(DT138:DT138),0)</f>
        <v>0</v>
      </c>
      <c r="DU215" s="13" t="s">
        <v>25</v>
      </c>
    </row>
    <row r="216" ht="15" customHeight="1" outlineLevel="1" spans="2:125">
      <c r="B216" s="6" t="s">
        <v>30</v>
      </c>
      <c r="C216" s="13">
        <f>IFERROR(AVERAGE(C208:C210),0)</f>
        <v>1.67880806547849</v>
      </c>
      <c r="D216" s="13">
        <f>IFERROR(AVERAGE(D207:D209),0)</f>
        <v>1.08791679594751</v>
      </c>
      <c r="E216" s="13">
        <f>IFERROR(AVERAGE(E206:E208),0)</f>
        <v>1.01680858410295</v>
      </c>
      <c r="F216" s="13">
        <f>IFERROR(AVERAGE(F205:F207),0)</f>
        <v>0.986050774153444</v>
      </c>
      <c r="G216" s="13">
        <f>IFERROR(AVERAGE(G204:G206),0)</f>
        <v>0.971833549843687</v>
      </c>
      <c r="H216" s="13">
        <f>IFERROR(AVERAGE(H203:H205),0)</f>
        <v>0.966290416973894</v>
      </c>
      <c r="I216" s="13">
        <f>IFERROR(AVERAGE(I202:I204),0)</f>
        <v>0.93510720880436</v>
      </c>
      <c r="J216" s="13">
        <f>IFERROR(AVERAGE(J201:J203),0)</f>
        <v>0.912956188479908</v>
      </c>
      <c r="K216" s="13">
        <f>IFERROR(AVERAGE(K200:K202),0)</f>
        <v>0.978836693960192</v>
      </c>
      <c r="L216" s="13">
        <f>IFERROR(AVERAGE(L199:L201),0)</f>
        <v>0.917454580613483</v>
      </c>
      <c r="M216" s="13">
        <f>IFERROR(AVERAGE(M198:M200),0)</f>
        <v>0.96756650693853</v>
      </c>
      <c r="N216" s="13">
        <f>IFERROR(AVERAGE(N197:N199),0)</f>
        <v>0.989973372612629</v>
      </c>
      <c r="O216" s="13">
        <f>IFERROR(AVERAGE(O196:O198),0)</f>
        <v>0.993741448238544</v>
      </c>
      <c r="P216" s="13">
        <f>IFERROR(AVERAGE(P195:P197),0)</f>
        <v>0.998188138092752</v>
      </c>
      <c r="Q216" s="13">
        <f>IFERROR(AVERAGE(Q194:Q196),0)</f>
        <v>0.993335360156857</v>
      </c>
      <c r="R216" s="13">
        <f>IFERROR(AVERAGE(R193:R195),0)</f>
        <v>1.00476023833194</v>
      </c>
      <c r="S216" s="13">
        <f>IFERROR(AVERAGE(S192:S194),0)</f>
        <v>0.999483780152179</v>
      </c>
      <c r="T216" s="13">
        <f>IFERROR(AVERAGE(T191:T193),0)</f>
        <v>0.99809673719027</v>
      </c>
      <c r="U216" s="13">
        <f>IFERROR(AVERAGE(U190:U192),0)</f>
        <v>1</v>
      </c>
      <c r="V216" s="13">
        <f>IFERROR(AVERAGE(V189:V191),0)</f>
        <v>1</v>
      </c>
      <c r="W216" s="13">
        <f>IFERROR(AVERAGE(W188:W190),0)</f>
        <v>0.982689534072529</v>
      </c>
      <c r="X216" s="13">
        <f>IFERROR(AVERAGE(X187:X189),0)</f>
        <v>1</v>
      </c>
      <c r="Y216" s="13">
        <f>IFERROR(AVERAGE(Y186:Y188),0)</f>
        <v>1</v>
      </c>
      <c r="Z216" s="13">
        <f>IFERROR(AVERAGE(Z185:Z187),0)</f>
        <v>1.00096333130422</v>
      </c>
      <c r="AA216" s="13">
        <f>IFERROR(AVERAGE(AA184:AA186),0)</f>
        <v>1</v>
      </c>
      <c r="AB216" s="13">
        <f>IFERROR(AVERAGE(AB183:AB185),0)</f>
        <v>1</v>
      </c>
      <c r="AC216" s="13">
        <f>IFERROR(AVERAGE(AC182:AC184),0)</f>
        <v>1</v>
      </c>
      <c r="AD216" s="13">
        <f>IFERROR(AVERAGE(AD181:AD183),0)</f>
        <v>1</v>
      </c>
      <c r="AE216" s="13">
        <f>IFERROR(AVERAGE(AE180:AE182),0)</f>
        <v>1</v>
      </c>
      <c r="AF216" s="13">
        <f>IFERROR(AVERAGE(AF179:AF181),0)</f>
        <v>1</v>
      </c>
      <c r="AG216" s="13">
        <f>IFERROR(AVERAGE(AG178:AG180),0)</f>
        <v>1</v>
      </c>
      <c r="AH216" s="13">
        <f>IFERROR(AVERAGE(AH177:AH179),0)</f>
        <v>1</v>
      </c>
      <c r="AI216" s="13">
        <f>IFERROR(AVERAGE(AI177:AI178),0)</f>
        <v>1</v>
      </c>
      <c r="AJ216" s="13">
        <f>IFERROR(AVERAGE(AJ177:AJ177),0)</f>
        <v>1</v>
      </c>
      <c r="AK216" s="13" t="s">
        <v>25</v>
      </c>
      <c r="AT216" s="6" t="s">
        <v>30</v>
      </c>
      <c r="AU216" s="13">
        <f>IFERROR(AVERAGE(AU208:AU210),0)</f>
        <v>1.65421635061408</v>
      </c>
      <c r="AV216" s="13">
        <f>IFERROR(AVERAGE(AV207:AV209),0)</f>
        <v>1.07534935811376</v>
      </c>
      <c r="AW216" s="13">
        <f>IFERROR(AVERAGE(AW206:AW208),0)</f>
        <v>1.02055869415678</v>
      </c>
      <c r="AX216" s="13">
        <f>IFERROR(AVERAGE(AX205:AX207),0)</f>
        <v>0.984583996164553</v>
      </c>
      <c r="AY216" s="13">
        <f>IFERROR(AVERAGE(AY204:AY206),0)</f>
        <v>0.968174601480732</v>
      </c>
      <c r="AZ216" s="13">
        <f>IFERROR(AVERAGE(AZ203:AZ205),0)</f>
        <v>0.969023791628344</v>
      </c>
      <c r="BA216" s="13">
        <f>IFERROR(AVERAGE(BA202:BA204),0)</f>
        <v>0.943648043916182</v>
      </c>
      <c r="BB216" s="13">
        <f>IFERROR(AVERAGE(BB201:BB203),0)</f>
        <v>0.919619169555916</v>
      </c>
      <c r="BC216" s="13">
        <f>IFERROR(AVERAGE(BC200:BC202),0)</f>
        <v>0.969674774067737</v>
      </c>
      <c r="BD216" s="13">
        <f>IFERROR(AVERAGE(BD199:BD201),0)</f>
        <v>0.936461985297325</v>
      </c>
      <c r="BE216" s="13">
        <f>IFERROR(AVERAGE(BE198:BE200),0)</f>
        <v>0.967768628767656</v>
      </c>
      <c r="BF216" s="13">
        <f>IFERROR(AVERAGE(BF197:BF199),0)</f>
        <v>0.986991073388023</v>
      </c>
      <c r="BG216" s="13">
        <f>IFERROR(AVERAGE(BG196:BG198),0)</f>
        <v>0.991901812959667</v>
      </c>
      <c r="BH216" s="13">
        <f>IFERROR(AVERAGE(BH195:BH197),0)</f>
        <v>0.998522050675089</v>
      </c>
      <c r="BI216" s="13">
        <f>IFERROR(AVERAGE(BI194:BI196),0)</f>
        <v>0.992025536692009</v>
      </c>
      <c r="BJ216" s="13">
        <f>IFERROR(AVERAGE(BJ193:BJ195),0)</f>
        <v>1.00518769346814</v>
      </c>
      <c r="BK216" s="13">
        <f>IFERROR(AVERAGE(BK192:BK194),0)</f>
        <v>0.999424259866015</v>
      </c>
      <c r="BL216" s="13">
        <f>IFERROR(AVERAGE(BL191:BL193),0)</f>
        <v>0.998934494157758</v>
      </c>
      <c r="BM216" s="13">
        <f>IFERROR(AVERAGE(BM190:BM192),0)</f>
        <v>1.00004103434214</v>
      </c>
      <c r="BN216" s="13">
        <f>IFERROR(AVERAGE(BN189:BN191),0)</f>
        <v>1.00004844437118</v>
      </c>
      <c r="BO216" s="13">
        <f>IFERROR(AVERAGE(BO188:BO190),0)</f>
        <v>0.982742482402113</v>
      </c>
      <c r="BP216" s="13">
        <f>IFERROR(AVERAGE(BP187:BP189),0)</f>
        <v>1.00004895059538</v>
      </c>
      <c r="BQ216" s="13">
        <f>IFERROR(AVERAGE(BQ186:BQ188),0)</f>
        <v>1</v>
      </c>
      <c r="BR216" s="13">
        <f>IFERROR(AVERAGE(BR185:BR187),0)</f>
        <v>1.00096333130422</v>
      </c>
      <c r="BS216" s="13">
        <f>IFERROR(AVERAGE(BS184:BS186),0)</f>
        <v>1</v>
      </c>
      <c r="BT216" s="13">
        <f>IFERROR(AVERAGE(BT183:BT185),0)</f>
        <v>1</v>
      </c>
      <c r="BU216" s="13">
        <f>IFERROR(AVERAGE(BU182:BU184),0)</f>
        <v>1</v>
      </c>
      <c r="BV216" s="13">
        <f>IFERROR(AVERAGE(BV181:BV183),0)</f>
        <v>1</v>
      </c>
      <c r="BW216" s="13">
        <f>IFERROR(AVERAGE(BW180:BW182),0)</f>
        <v>1</v>
      </c>
      <c r="BX216" s="13">
        <f>IFERROR(AVERAGE(BX179:BX181),0)</f>
        <v>1</v>
      </c>
      <c r="BY216" s="13">
        <f>IFERROR(AVERAGE(BY178:BY180),0)</f>
        <v>1</v>
      </c>
      <c r="BZ216" s="13">
        <f>IFERROR(AVERAGE(BZ177:BZ179),0)</f>
        <v>1</v>
      </c>
      <c r="CA216" s="13">
        <f>IFERROR(AVERAGE(CA177:CA178),0)</f>
        <v>1</v>
      </c>
      <c r="CB216" s="13">
        <f>IFERROR(AVERAGE(CB177:CB177),0)</f>
        <v>1</v>
      </c>
      <c r="CC216" s="13" t="s">
        <v>25</v>
      </c>
      <c r="CL216" s="6" t="s">
        <v>30</v>
      </c>
      <c r="CM216" s="13">
        <f>IFERROR(AVERAGE(CM208:CM210),0)</f>
        <v>0</v>
      </c>
      <c r="CN216" s="13">
        <f>IFERROR(AVERAGE(CN207:CN209),0)</f>
        <v>0</v>
      </c>
      <c r="CO216" s="13">
        <f>IFERROR(AVERAGE(CO206:CO208),0)</f>
        <v>0</v>
      </c>
      <c r="CP216" s="13">
        <f>IFERROR(AVERAGE(CP205:CP207),0)</f>
        <v>0</v>
      </c>
      <c r="CQ216" s="13">
        <f>IFERROR(AVERAGE(CQ204:CQ206),0)</f>
        <v>0</v>
      </c>
      <c r="CR216" s="13">
        <f>IFERROR(AVERAGE(CR203:CR205),0)</f>
        <v>0</v>
      </c>
      <c r="CS216" s="13">
        <f>IFERROR(AVERAGE(CS202:CS204),0)</f>
        <v>0</v>
      </c>
      <c r="CT216" s="13">
        <f>IFERROR(AVERAGE(CT201:CT203),0)</f>
        <v>0</v>
      </c>
      <c r="CU216" s="13">
        <f>IFERROR(AVERAGE(CU200:CU202),0)</f>
        <v>0</v>
      </c>
      <c r="CV216" s="13">
        <f>IFERROR(AVERAGE(CV199:CV201),0)</f>
        <v>0</v>
      </c>
      <c r="CW216" s="13">
        <f>IFERROR(AVERAGE(CW198:CW200),0)</f>
        <v>0</v>
      </c>
      <c r="CX216" s="13">
        <f>IFERROR(AVERAGE(CX197:CX199),0)</f>
        <v>0</v>
      </c>
      <c r="CY216" s="13">
        <f>IFERROR(AVERAGE(CY196:CY198),0)</f>
        <v>0</v>
      </c>
      <c r="CZ216" s="13">
        <f>IFERROR(AVERAGE(CZ195:CZ197),0)</f>
        <v>0</v>
      </c>
      <c r="DA216" s="13">
        <f>IFERROR(AVERAGE(DA194:DA196),0)</f>
        <v>0</v>
      </c>
      <c r="DB216" s="13">
        <f>IFERROR(AVERAGE(DB193:DB195),0)</f>
        <v>0</v>
      </c>
      <c r="DC216" s="13">
        <f>IFERROR(AVERAGE(DC192:DC194),0)</f>
        <v>0</v>
      </c>
      <c r="DD216" s="13">
        <f>IFERROR(AVERAGE(DD191:DD193),0)</f>
        <v>0</v>
      </c>
      <c r="DE216" s="13">
        <f>IFERROR(AVERAGE(DE190:DE192),0)</f>
        <v>0</v>
      </c>
      <c r="DF216" s="13">
        <f>IFERROR(AVERAGE(DF189:DF191),0)</f>
        <v>0</v>
      </c>
      <c r="DG216" s="13">
        <f>IFERROR(AVERAGE(DG188:DG190),0)</f>
        <v>0</v>
      </c>
      <c r="DH216" s="13">
        <f>IFERROR(AVERAGE(DH187:DH189),0)</f>
        <v>0</v>
      </c>
      <c r="DI216" s="13">
        <f>IFERROR(AVERAGE(DI186:DI188),0)</f>
        <v>0</v>
      </c>
      <c r="DJ216" s="13">
        <f>IFERROR(AVERAGE(DJ185:DJ187),0)</f>
        <v>0</v>
      </c>
      <c r="DK216" s="13">
        <f>IFERROR(AVERAGE(DK184:DK186),0)</f>
        <v>0</v>
      </c>
      <c r="DL216" s="13">
        <f>IFERROR(AVERAGE(DL183:DL185),0)</f>
        <v>0</v>
      </c>
      <c r="DM216" s="13">
        <f>IFERROR(AVERAGE(DM182:DM184),0)</f>
        <v>0</v>
      </c>
      <c r="DN216" s="13">
        <f>IFERROR(AVERAGE(DN181:DN183),0)</f>
        <v>0</v>
      </c>
      <c r="DO216" s="13">
        <f>IFERROR(AVERAGE(DO180:DO182),0)</f>
        <v>0</v>
      </c>
      <c r="DP216" s="13">
        <f>IFERROR(AVERAGE(DP179:DP181),0)</f>
        <v>0</v>
      </c>
      <c r="DQ216" s="13">
        <f>IFERROR(AVERAGE(DQ178:DQ180),0)</f>
        <v>0</v>
      </c>
      <c r="DR216" s="13">
        <f>IFERROR(AVERAGE(DR177:DR179),0)</f>
        <v>0</v>
      </c>
      <c r="DS216" s="13">
        <f>IFERROR(AVERAGE(DS177:DS178),0)</f>
        <v>0</v>
      </c>
      <c r="DT216" s="13">
        <f>IFERROR(AVERAGE(DT177:DT177),0)</f>
        <v>0</v>
      </c>
      <c r="DU216" s="13" t="s">
        <v>25</v>
      </c>
    </row>
    <row r="217" ht="15" customHeight="1" outlineLevel="1" spans="2:125">
      <c r="B217" s="6" t="s">
        <v>31</v>
      </c>
      <c r="C217" s="13">
        <f>IFERROR(SUM(D169:D171)/SUM(C169:C171),0)</f>
        <v>1.68805047104497</v>
      </c>
      <c r="D217" s="13">
        <f>IFERROR(SUM(E168:E170)/SUM(D168:D170),0)</f>
        <v>1.07464696040504</v>
      </c>
      <c r="E217" s="13">
        <f>IFERROR(SUM(F167:F169)/SUM(E167:E169),0)</f>
        <v>1.00325903527441</v>
      </c>
      <c r="F217" s="13">
        <f>IFERROR(SUM(G166:G168)/SUM(F166:F168),0)</f>
        <v>0.98436276899765</v>
      </c>
      <c r="G217" s="13">
        <f>IFERROR(SUM(H165:H167)/SUM(G165:G167),0)</f>
        <v>0.968772887857685</v>
      </c>
      <c r="H217" s="13">
        <f>IFERROR(SUM(I164:I166)/SUM(H164:H166),0)</f>
        <v>0.965896572049723</v>
      </c>
      <c r="I217" s="13">
        <f>IFERROR(SUM(J163:J165)/SUM(I163:I165),0)</f>
        <v>0.935914821932228</v>
      </c>
      <c r="J217" s="13">
        <f>IFERROR(SUM(K162:K164)/SUM(J162:J164),0)</f>
        <v>0.917596326459473</v>
      </c>
      <c r="K217" s="13">
        <f>IFERROR(SUM(L161:L163)/SUM(K161:K163),0)</f>
        <v>0.978166814074166</v>
      </c>
      <c r="L217" s="13">
        <f>IFERROR(SUM(M160:M162)/SUM(L160:L162),0)</f>
        <v>0.902841947420148</v>
      </c>
      <c r="M217" s="13">
        <f>IFERROR(SUM(N159:N161)/SUM(M159:M161),0)</f>
        <v>0.967974081963952</v>
      </c>
      <c r="N217" s="13">
        <f>IFERROR(SUM(O158:O160)/SUM(N158:N160),0)</f>
        <v>0.991145508298385</v>
      </c>
      <c r="O217" s="13">
        <f>IFERROR(SUM(P157:P159)/SUM(O157:O159),0)</f>
        <v>0.994686844819949</v>
      </c>
      <c r="P217" s="13">
        <f>IFERROR(SUM(Q156:Q158)/SUM(P156:P158),0)</f>
        <v>0.998075598052671</v>
      </c>
      <c r="Q217" s="13">
        <f>IFERROR(SUM(R155:R157)/SUM(Q155:Q157),0)</f>
        <v>0.994865800680984</v>
      </c>
      <c r="R217" s="13">
        <f>IFERROR(SUM(S154:S156)/SUM(R154:R156),0)</f>
        <v>1.0047792862691</v>
      </c>
      <c r="S217" s="13">
        <f>IFERROR(SUM(T153:T155)/SUM(S153:S155),0)</f>
        <v>0.999360933417785</v>
      </c>
      <c r="T217" s="13">
        <f>IFERROR(SUM(U152:U154)/SUM(T152:T154),0)</f>
        <v>0.997721831319981</v>
      </c>
      <c r="U217" s="13">
        <f>IFERROR(SUM(V151:V153)/SUM(U151:U153),0)</f>
        <v>1</v>
      </c>
      <c r="V217" s="13">
        <f>IFERROR(SUM(W150:W152)/SUM(V150:V152),0)</f>
        <v>1</v>
      </c>
      <c r="W217" s="13">
        <f>IFERROR(SUM(X149:X151)/SUM(W149:W151),0)</f>
        <v>0.981263726725748</v>
      </c>
      <c r="X217" s="13">
        <f>IFERROR(SUM(Y148:Y150)/SUM(X148:X150),0)</f>
        <v>1</v>
      </c>
      <c r="Y217" s="13">
        <f>IFERROR(SUM(Z147:Z149)/SUM(Y147:Y149),0)</f>
        <v>1</v>
      </c>
      <c r="Z217" s="13">
        <f>IFERROR(SUM(AA146:AA148)/SUM(Z146:Z148),0)</f>
        <v>1.00108100588015</v>
      </c>
      <c r="AA217" s="13">
        <f>IFERROR(SUM(AB145:AB147)/SUM(AA145:AA147),0)</f>
        <v>1</v>
      </c>
      <c r="AB217" s="13">
        <f>IFERROR(SUM(AC144:AC146)/SUM(AB144:AB146),0)</f>
        <v>1</v>
      </c>
      <c r="AC217" s="13">
        <f>IFERROR(SUM(AD143:AD145)/SUM(AC143:AC145),0)</f>
        <v>1</v>
      </c>
      <c r="AD217" s="13">
        <f>IFERROR(SUM(AE142:AE144)/SUM(AD142:AD144),0)</f>
        <v>1</v>
      </c>
      <c r="AE217" s="13">
        <f>IFERROR(SUM(AF141:AF143)/SUM(AE141:AE143),0)</f>
        <v>1</v>
      </c>
      <c r="AF217" s="13">
        <f>IFERROR(SUM(AG140:AG142)/SUM(AF140:AF142),0)</f>
        <v>1</v>
      </c>
      <c r="AG217" s="13">
        <f>IFERROR(SUM(AH139:AH141)/SUM(AG139:AG141),0)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T217" s="6" t="s">
        <v>31</v>
      </c>
      <c r="AU217" s="13">
        <f>IFERROR(SUM(AV169:AV171)/SUM(AU169:AU171),0)</f>
        <v>1.66092039261253</v>
      </c>
      <c r="AV217" s="13">
        <f>IFERROR(SUM(AW168:AW170)/SUM(AV168:AV170),0)</f>
        <v>1.06380673099246</v>
      </c>
      <c r="AW217" s="13">
        <f>IFERROR(SUM(AX167:AX169)/SUM(AW167:AW169),0)</f>
        <v>1.01096760105966</v>
      </c>
      <c r="AX217" s="13">
        <f>IFERROR(SUM(AY166:AY168)/SUM(AX166:AX168),0)</f>
        <v>0.984105514990869</v>
      </c>
      <c r="AY217" s="13">
        <f>IFERROR(SUM(AZ165:AZ167)/SUM(AY165:AY167),0)</f>
        <v>0.966584875532894</v>
      </c>
      <c r="AZ217" s="13">
        <f>IFERROR(SUM(BA164:BA166)/SUM(AZ164:AZ166),0)</f>
        <v>0.970681599850453</v>
      </c>
      <c r="BA217" s="13">
        <f>IFERROR(SUM(BB163:BB165)/SUM(BA163:BA165),0)</f>
        <v>0.94358328091074</v>
      </c>
      <c r="BB217" s="13">
        <f>IFERROR(SUM(BC162:BC164)/SUM(BB162:BB164),0)</f>
        <v>0.92165734348152</v>
      </c>
      <c r="BC217" s="13">
        <f>IFERROR(SUM(BD161:BD163)/SUM(BC161:BC163),0)</f>
        <v>0.969134468930216</v>
      </c>
      <c r="BD217" s="13">
        <f>IFERROR(SUM(BE160:BE162)/SUM(BD160:BD162),0)</f>
        <v>0.928568512079748</v>
      </c>
      <c r="BE217" s="13">
        <f>IFERROR(SUM(BF159:BF161)/SUM(BE159:BE161),0)</f>
        <v>0.968881874985158</v>
      </c>
      <c r="BF217" s="13">
        <f>IFERROR(SUM(BG158:BG160)/SUM(BF158:BF160),0)</f>
        <v>0.988298700181287</v>
      </c>
      <c r="BG217" s="13">
        <f>IFERROR(SUM(BH157:BH159)/SUM(BG157:BG159),0)</f>
        <v>0.992999978378796</v>
      </c>
      <c r="BH217" s="13">
        <f>IFERROR(SUM(BI156:BI158)/SUM(BH156:BH158),0)</f>
        <v>0.998337382596422</v>
      </c>
      <c r="BI217" s="13">
        <f>IFERROR(SUM(BJ155:BJ157)/SUM(BI155:BI157),0)</f>
        <v>0.994144219290543</v>
      </c>
      <c r="BJ217" s="13">
        <f>IFERROR(SUM(BK154:BK156)/SUM(BJ154:BJ156),0)</f>
        <v>1.0053130401595</v>
      </c>
      <c r="BK217" s="13">
        <f>IFERROR(SUM(BL153:BL155)/SUM(BK153:BK155),0)</f>
        <v>0.999301524623769</v>
      </c>
      <c r="BL217" s="13">
        <f>IFERROR(SUM(BM152:BM154)/SUM(BL152:BL154),0)</f>
        <v>0.998792336532221</v>
      </c>
      <c r="BM217" s="13">
        <f>IFERROR(SUM(BN151:BN153)/SUM(BM151:BM153),0)</f>
        <v>1.00005288922364</v>
      </c>
      <c r="BN217" s="13">
        <f>IFERROR(SUM(BO150:BO152)/SUM(BN150:BN152),0)</f>
        <v>1.00004755927396</v>
      </c>
      <c r="BO217" s="13">
        <f>IFERROR(SUM(BP149:BP151)/SUM(BO149:BO151),0)</f>
        <v>0.981476595558381</v>
      </c>
      <c r="BP217" s="13">
        <f>IFERROR(SUM(BQ148:BQ150)/SUM(BP148:BP150),0)</f>
        <v>1.00004797080391</v>
      </c>
      <c r="BQ217" s="13">
        <f>IFERROR(SUM(BR147:BR149)/SUM(BQ147:BQ149),0)</f>
        <v>1</v>
      </c>
      <c r="BR217" s="13">
        <f>IFERROR(SUM(BS146:BS148)/SUM(BR146:BR148),0)</f>
        <v>1.00108100588015</v>
      </c>
      <c r="BS217" s="13">
        <f>IFERROR(SUM(BT145:BT147)/SUM(BS145:BS147),0)</f>
        <v>1</v>
      </c>
      <c r="BT217" s="13">
        <f>IFERROR(SUM(BU144:BU146)/SUM(BT144:BT146),0)</f>
        <v>1</v>
      </c>
      <c r="BU217" s="13">
        <f>IFERROR(SUM(BV143:BV145)/SUM(BU143:BU145),0)</f>
        <v>1</v>
      </c>
      <c r="BV217" s="13">
        <f>IFERROR(SUM(BW142:BW144)/SUM(BV142:BV144),0)</f>
        <v>1</v>
      </c>
      <c r="BW217" s="13">
        <f>IFERROR(SUM(BX141:BX143)/SUM(BW141:BW143),0)</f>
        <v>1</v>
      </c>
      <c r="BX217" s="13">
        <f>IFERROR(SUM(BY140:BY142)/SUM(BX140:BX142),0)</f>
        <v>1</v>
      </c>
      <c r="BY217" s="13">
        <f>IFERROR(SUM(BZ139:BZ141)/SUM(BY139:BY141),0)</f>
        <v>1</v>
      </c>
      <c r="BZ217" s="13">
        <f>IFERROR(SUM(CA138:CA140)/SUM(BZ138:BZ140),0)</f>
        <v>1</v>
      </c>
      <c r="CA217" s="13">
        <f>IFERROR(SUM(CB138:CB139)/SUM(CA138:CA139),0)</f>
        <v>1</v>
      </c>
      <c r="CB217" s="13">
        <f>IFERROR(SUM(CC138:CC138)/SUM(CB138:CB138),0)</f>
        <v>1</v>
      </c>
      <c r="CC217" s="13" t="s">
        <v>25</v>
      </c>
      <c r="CL217" s="6" t="s">
        <v>31</v>
      </c>
      <c r="CM217" s="13">
        <f>IFERROR(SUM(CN169:CN171)/SUM(CM169:CM171),0)</f>
        <v>0</v>
      </c>
      <c r="CN217" s="13">
        <f>IFERROR(SUM(CO168:CO170)/SUM(CN168:CN170),0)</f>
        <v>0</v>
      </c>
      <c r="CO217" s="13">
        <f>IFERROR(SUM(CP167:CP169)/SUM(CO167:CO169),0)</f>
        <v>0</v>
      </c>
      <c r="CP217" s="13">
        <f>IFERROR(SUM(CQ166:CQ168)/SUM(CP166:CP168),0)</f>
        <v>0</v>
      </c>
      <c r="CQ217" s="13">
        <f>IFERROR(SUM(CR165:CR167)/SUM(CQ165:CQ167),0)</f>
        <v>0</v>
      </c>
      <c r="CR217" s="13">
        <f>IFERROR(SUM(CS164:CS166)/SUM(CR164:CR166),0)</f>
        <v>0</v>
      </c>
      <c r="CS217" s="13">
        <f>IFERROR(SUM(CT163:CT165)/SUM(CS163:CS165),0)</f>
        <v>0</v>
      </c>
      <c r="CT217" s="13">
        <f>IFERROR(SUM(CU162:CU164)/SUM(CT162:CT164),0)</f>
        <v>0</v>
      </c>
      <c r="CU217" s="13">
        <f>IFERROR(SUM(CV161:CV163)/SUM(CU161:CU163),0)</f>
        <v>0</v>
      </c>
      <c r="CV217" s="13">
        <f>IFERROR(SUM(CW160:CW162)/SUM(CV160:CV162),0)</f>
        <v>0</v>
      </c>
      <c r="CW217" s="13">
        <f>IFERROR(SUM(CX159:CX161)/SUM(CW159:CW161),0)</f>
        <v>0</v>
      </c>
      <c r="CX217" s="13">
        <f>IFERROR(SUM(CY158:CY160)/SUM(CX158:CX160),0)</f>
        <v>0</v>
      </c>
      <c r="CY217" s="13">
        <f>IFERROR(SUM(CZ157:CZ159)/SUM(CY157:CY159),0)</f>
        <v>0</v>
      </c>
      <c r="CZ217" s="13">
        <f>IFERROR(SUM(DA156:DA158)/SUM(CZ156:CZ158),0)</f>
        <v>0</v>
      </c>
      <c r="DA217" s="13">
        <f>IFERROR(SUM(DB155:DB157)/SUM(DA155:DA157),0)</f>
        <v>0</v>
      </c>
      <c r="DB217" s="13">
        <f>IFERROR(SUM(DC154:DC156)/SUM(DB154:DB156),0)</f>
        <v>0</v>
      </c>
      <c r="DC217" s="13">
        <f>IFERROR(SUM(DD153:DD155)/SUM(DC153:DC155),0)</f>
        <v>0</v>
      </c>
      <c r="DD217" s="13">
        <f>IFERROR(SUM(DE152:DE154)/SUM(DD152:DD154),0)</f>
        <v>0</v>
      </c>
      <c r="DE217" s="13">
        <f>IFERROR(SUM(DF151:DF153)/SUM(DE151:DE153),0)</f>
        <v>0</v>
      </c>
      <c r="DF217" s="13">
        <f>IFERROR(SUM(DG150:DG152)/SUM(DF150:DF152),0)</f>
        <v>0</v>
      </c>
      <c r="DG217" s="13">
        <f>IFERROR(SUM(DH149:DH151)/SUM(DG149:DG151),0)</f>
        <v>0</v>
      </c>
      <c r="DH217" s="13">
        <f>IFERROR(SUM(DI148:DI150)/SUM(DH148:DH150),0)</f>
        <v>0</v>
      </c>
      <c r="DI217" s="13">
        <f>IFERROR(SUM(DJ147:DJ149)/SUM(DI147:DI149),0)</f>
        <v>0</v>
      </c>
      <c r="DJ217" s="13">
        <f>IFERROR(SUM(DK146:DK148)/SUM(DJ146:DJ148),0)</f>
        <v>0</v>
      </c>
      <c r="DK217" s="13">
        <f>IFERROR(SUM(DL145:DL147)/SUM(DK145:DK147),0)</f>
        <v>0</v>
      </c>
      <c r="DL217" s="13">
        <f>IFERROR(SUM(DM144:DM146)/SUM(DL144:DL146),0)</f>
        <v>0</v>
      </c>
      <c r="DM217" s="13">
        <f>IFERROR(SUM(DN143:DN145)/SUM(DM143:DM145),0)</f>
        <v>0</v>
      </c>
      <c r="DN217" s="13">
        <f>IFERROR(SUM(DO142:DO144)/SUM(DN142:DN144),0)</f>
        <v>0</v>
      </c>
      <c r="DO217" s="13">
        <f>IFERROR(SUM(DP141:DP143)/SUM(DO141:DO143),0)</f>
        <v>0</v>
      </c>
      <c r="DP217" s="13">
        <f>IFERROR(SUM(DQ140:DQ142)/SUM(DP140:DP142),0)</f>
        <v>0</v>
      </c>
      <c r="DQ217" s="13">
        <f>IFERROR(SUM(DR139:DR141)/SUM(DQ139:DQ141),0)</f>
        <v>0</v>
      </c>
      <c r="DR217" s="13">
        <f>IFERROR(SUM(DS138:DS140)/SUM(DR138:DR140),0)</f>
        <v>0</v>
      </c>
      <c r="DS217" s="13">
        <f>IFERROR(SUM(DT138:DT139)/SUM(DS138:DS139),0)</f>
        <v>0</v>
      </c>
      <c r="DT217" s="13">
        <f>IFERROR(SUM(DU138:DU138)/SUM(DT138:DT138),0)</f>
        <v>0</v>
      </c>
      <c r="DU217" s="13" t="s">
        <v>25</v>
      </c>
    </row>
    <row r="218" ht="15" customHeight="1" outlineLevel="1" spans="2:125">
      <c r="B218" s="6" t="s">
        <v>32</v>
      </c>
      <c r="C218" s="13">
        <f>IFERROR(SUM(D168:D171)/SUM(C168:C171),0)</f>
        <v>1.41658872985502</v>
      </c>
      <c r="D218" s="13">
        <f>IFERROR(SUM(E167:E170)/SUM(D167:D170),0)</f>
        <v>1.0287602618715</v>
      </c>
      <c r="E218" s="13">
        <f>IFERROR(SUM(F166:F169)/SUM(E166:E169),0)</f>
        <v>0.99546398193496</v>
      </c>
      <c r="F218" s="13">
        <f>IFERROR(SUM(G165:G168)/SUM(F165:F168),0)</f>
        <v>0.984407854793025</v>
      </c>
      <c r="G218" s="13">
        <f>IFERROR(SUM(H164:H167)/SUM(G164:G167),0)</f>
        <v>0.970111463776707</v>
      </c>
      <c r="H218" s="13">
        <f>IFERROR(SUM(I163:I166)/SUM(H163:H166),0)</f>
        <v>0.961893943529951</v>
      </c>
      <c r="I218" s="13">
        <f>IFERROR(SUM(J162:J165)/SUM(I162:I165),0)</f>
        <v>0.941462196159085</v>
      </c>
      <c r="J218" s="13">
        <f>IFERROR(SUM(K161:K164)/SUM(J161:J164),0)</f>
        <v>0.925772952092923</v>
      </c>
      <c r="K218" s="13">
        <f>IFERROR(SUM(L160:L163)/SUM(K160:K163),0)</f>
        <v>0.980629083826459</v>
      </c>
      <c r="L218" s="13">
        <f>IFERROR(SUM(M159:M162)/SUM(L159:L162),0)</f>
        <v>0.928485979212539</v>
      </c>
      <c r="M218" s="13">
        <f>IFERROR(SUM(N158:N161)/SUM(M158:M161),0)</f>
        <v>0.97865996256147</v>
      </c>
      <c r="N218" s="13">
        <f>IFERROR(SUM(O157:O160)/SUM(N157:N160),0)</f>
        <v>0.992771349888398</v>
      </c>
      <c r="O218" s="13">
        <f>IFERROR(SUM(P156:P159)/SUM(O156:O159),0)</f>
        <v>0.995096261139307</v>
      </c>
      <c r="P218" s="13">
        <f>IFERROR(SUM(Q155:Q158)/SUM(P155:P158),0)</f>
        <v>0.998630268156565</v>
      </c>
      <c r="Q218" s="13">
        <f>IFERROR(SUM(R154:R157)/SUM(Q154:Q157),0)</f>
        <v>0.996200307791798</v>
      </c>
      <c r="R218" s="13">
        <f>IFERROR(SUM(S153:S156)/SUM(R153:R156),0)</f>
        <v>1.00408412352448</v>
      </c>
      <c r="S218" s="13">
        <f>IFERROR(SUM(T152:T155)/SUM(S152:S155),0)</f>
        <v>0.999537363284684</v>
      </c>
      <c r="T218" s="13">
        <f>IFERROR(SUM(U151:U154)/SUM(T151:T154),0)</f>
        <v>0.998299751597706</v>
      </c>
      <c r="U218" s="13">
        <f>IFERROR(SUM(V150:V153)/SUM(U150:U153),0)</f>
        <v>1</v>
      </c>
      <c r="V218" s="13">
        <f>IFERROR(SUM(W149:W152)/SUM(V149:V152),0)</f>
        <v>1</v>
      </c>
      <c r="W218" s="13">
        <f>IFERROR(SUM(X148:X151)/SUM(W148:W151),0)</f>
        <v>0.986640757615367</v>
      </c>
      <c r="X218" s="13">
        <f>IFERROR(SUM(Y147:Y150)/SUM(X147:X150),0)</f>
        <v>1</v>
      </c>
      <c r="Y218" s="13">
        <f>IFERROR(SUM(Z146:Z149)/SUM(Y146:Y149),0)</f>
        <v>1</v>
      </c>
      <c r="Z218" s="13">
        <f>IFERROR(SUM(AA145:AA148)/SUM(Z145:Z148),0)</f>
        <v>1.0008104756224</v>
      </c>
      <c r="AA218" s="13">
        <f>IFERROR(SUM(AB144:AB147)/SUM(AA144:AA147),0)</f>
        <v>1</v>
      </c>
      <c r="AB218" s="13">
        <f>IFERROR(SUM(AC143:AC146)/SUM(AB143:AB146),0)</f>
        <v>1</v>
      </c>
      <c r="AC218" s="13">
        <f>IFERROR(SUM(AD142:AD145)/SUM(AC142:AC145),0)</f>
        <v>1</v>
      </c>
      <c r="AD218" s="13">
        <f>IFERROR(SUM(AE141:AE144)/SUM(AD141:AD144),0)</f>
        <v>1</v>
      </c>
      <c r="AE218" s="13">
        <f>IFERROR(SUM(AF140:AF143)/SUM(AE140:AE143),0)</f>
        <v>1</v>
      </c>
      <c r="AF218" s="13">
        <f>IFERROR(SUM(AG139:AG142)/SUM(AF139:AF142),0)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T218" s="6" t="s">
        <v>32</v>
      </c>
      <c r="AU218" s="13">
        <f>IFERROR(SUM(AV168:AV171)/SUM(AU168:AU171),0)</f>
        <v>1.40521786739934</v>
      </c>
      <c r="AV218" s="13">
        <f>IFERROR(SUM(AW167:AW170)/SUM(AV167:AV170),0)</f>
        <v>1.02629454280913</v>
      </c>
      <c r="AW218" s="13">
        <f>IFERROR(SUM(AX166:AX169)/SUM(AW166:AW169),0)</f>
        <v>1.00049739795276</v>
      </c>
      <c r="AX218" s="13">
        <f>IFERROR(SUM(AY165:AY168)/SUM(AX165:AX168),0)</f>
        <v>0.985152136370488</v>
      </c>
      <c r="AY218" s="13">
        <f>IFERROR(SUM(AZ164:AZ167)/SUM(AY164:AY167),0)</f>
        <v>0.969293152147055</v>
      </c>
      <c r="AZ218" s="13">
        <f>IFERROR(SUM(BA163:BA166)/SUM(AZ163:AZ166),0)</f>
        <v>0.970110017957425</v>
      </c>
      <c r="BA218" s="13">
        <f>IFERROR(SUM(BB162:BB165)/SUM(BA162:BA165),0)</f>
        <v>0.948997820822379</v>
      </c>
      <c r="BB218" s="13">
        <f>IFERROR(SUM(BC161:BC164)/SUM(BB161:BB164),0)</f>
        <v>0.928901342018893</v>
      </c>
      <c r="BC218" s="13">
        <f>IFERROR(SUM(BD160:BD163)/SUM(BC160:BC163),0)</f>
        <v>0.974489110742523</v>
      </c>
      <c r="BD218" s="13">
        <f>IFERROR(SUM(BE159:BE162)/SUM(BD159:BD162),0)</f>
        <v>0.947580983705916</v>
      </c>
      <c r="BE218" s="13">
        <f>IFERROR(SUM(BF158:BF161)/SUM(BE158:BE161),0)</f>
        <v>0.978727820072522</v>
      </c>
      <c r="BF218" s="13">
        <f>IFERROR(SUM(BG157:BG160)/SUM(BF157:BF160),0)</f>
        <v>0.99064191690983</v>
      </c>
      <c r="BG218" s="13">
        <f>IFERROR(SUM(BH156:BH159)/SUM(BG156:BG159),0)</f>
        <v>0.993809214499508</v>
      </c>
      <c r="BH218" s="13">
        <f>IFERROR(SUM(BI155:BI158)/SUM(BH155:BH158),0)</f>
        <v>0.998851009885233</v>
      </c>
      <c r="BI218" s="13">
        <f>IFERROR(SUM(BJ154:BJ157)/SUM(BI154:BI157),0)</f>
        <v>0.995718182804982</v>
      </c>
      <c r="BJ218" s="13">
        <f>IFERROR(SUM(BK153:BK156)/SUM(BJ153:BJ156),0)</f>
        <v>1.00448933813156</v>
      </c>
      <c r="BK218" s="13">
        <f>IFERROR(SUM(BL152:BL155)/SUM(BK152:BK155),0)</f>
        <v>0.999509838479439</v>
      </c>
      <c r="BL218" s="13">
        <f>IFERROR(SUM(BM151:BM154)/SUM(BL151:BL154),0)</f>
        <v>0.999109373776641</v>
      </c>
      <c r="BM218" s="13">
        <f>IFERROR(SUM(BN150:BN153)/SUM(BM150:BM153),0)</f>
        <v>1.00004011422094</v>
      </c>
      <c r="BN218" s="13">
        <f>IFERROR(SUM(BO149:BO152)/SUM(BN149:BN152),0)</f>
        <v>1.00003544963285</v>
      </c>
      <c r="BO218" s="13">
        <f>IFERROR(SUM(BP148:BP151)/SUM(BO148:BO151),0)</f>
        <v>0.986759462125428</v>
      </c>
      <c r="BP218" s="13">
        <f>IFERROR(SUM(BQ147:BQ150)/SUM(BP147:BP150),0)</f>
        <v>1.000034086868</v>
      </c>
      <c r="BQ218" s="13">
        <f>IFERROR(SUM(BR146:BR149)/SUM(BQ146:BQ149),0)</f>
        <v>1</v>
      </c>
      <c r="BR218" s="13">
        <f>IFERROR(SUM(BS145:BS148)/SUM(BR145:BR148),0)</f>
        <v>1.0008104756224</v>
      </c>
      <c r="BS218" s="13">
        <f>IFERROR(SUM(BT144:BT147)/SUM(BS144:BS147),0)</f>
        <v>1</v>
      </c>
      <c r="BT218" s="13">
        <f>IFERROR(SUM(BU143:BU146)/SUM(BT143:BT146),0)</f>
        <v>1</v>
      </c>
      <c r="BU218" s="13">
        <f>IFERROR(SUM(BV142:BV145)/SUM(BU142:BU145),0)</f>
        <v>1</v>
      </c>
      <c r="BV218" s="13">
        <f>IFERROR(SUM(BW141:BW144)/SUM(BV141:BV144),0)</f>
        <v>1</v>
      </c>
      <c r="BW218" s="13">
        <f>IFERROR(SUM(BX140:BX143)/SUM(BW140:BW143),0)</f>
        <v>1</v>
      </c>
      <c r="BX218" s="13">
        <f>IFERROR(SUM(BY139:BY142)/SUM(BX139:BX142),0)</f>
        <v>1</v>
      </c>
      <c r="BY218" s="13">
        <f>IFERROR(SUM(BZ138:BZ141)/SUM(BY138:BY141),0)</f>
        <v>1</v>
      </c>
      <c r="BZ218" s="13">
        <f>IFERROR(SUM(CA138:CA140)/SUM(BZ138:BZ140),0)</f>
        <v>1</v>
      </c>
      <c r="CA218" s="13">
        <f>IFERROR(SUM(CB138:CB139)/SUM(CA138:CA139),0)</f>
        <v>1</v>
      </c>
      <c r="CB218" s="13">
        <f>IFERROR(SUM(CC138:CC138)/SUM(CB138:CB138),0)</f>
        <v>1</v>
      </c>
      <c r="CC218" s="13" t="s">
        <v>25</v>
      </c>
      <c r="CL218" s="6" t="s">
        <v>32</v>
      </c>
      <c r="CM218" s="13">
        <f>IFERROR(SUM(CN168:CN171)/SUM(CM168:CM171),0)</f>
        <v>0</v>
      </c>
      <c r="CN218" s="13">
        <f>IFERROR(SUM(CO167:CO170)/SUM(CN167:CN170),0)</f>
        <v>0</v>
      </c>
      <c r="CO218" s="13">
        <f>IFERROR(SUM(CP166:CP169)/SUM(CO166:CO169),0)</f>
        <v>0</v>
      </c>
      <c r="CP218" s="13">
        <f>IFERROR(SUM(CQ165:CQ168)/SUM(CP165:CP168),0)</f>
        <v>0</v>
      </c>
      <c r="CQ218" s="13">
        <f>IFERROR(SUM(CR164:CR167)/SUM(CQ164:CQ167),0)</f>
        <v>0</v>
      </c>
      <c r="CR218" s="13">
        <f>IFERROR(SUM(CS163:CS166)/SUM(CR163:CR166),0)</f>
        <v>0</v>
      </c>
      <c r="CS218" s="13">
        <f>IFERROR(SUM(CT162:CT165)/SUM(CS162:CS165),0)</f>
        <v>0</v>
      </c>
      <c r="CT218" s="13">
        <f>IFERROR(SUM(CU161:CU164)/SUM(CT161:CT164),0)</f>
        <v>0</v>
      </c>
      <c r="CU218" s="13">
        <f>IFERROR(SUM(CV160:CV163)/SUM(CU160:CU163),0)</f>
        <v>0</v>
      </c>
      <c r="CV218" s="13">
        <f>IFERROR(SUM(CW159:CW162)/SUM(CV159:CV162),0)</f>
        <v>0</v>
      </c>
      <c r="CW218" s="13">
        <f>IFERROR(SUM(CX158:CX161)/SUM(CW158:CW161),0)</f>
        <v>0</v>
      </c>
      <c r="CX218" s="13">
        <f>IFERROR(SUM(CY157:CY160)/SUM(CX157:CX160),0)</f>
        <v>0</v>
      </c>
      <c r="CY218" s="13">
        <f>IFERROR(SUM(CZ156:CZ159)/SUM(CY156:CY159),0)</f>
        <v>0</v>
      </c>
      <c r="CZ218" s="13">
        <f>IFERROR(SUM(DA155:DA158)/SUM(CZ155:CZ158),0)</f>
        <v>0</v>
      </c>
      <c r="DA218" s="13">
        <f>IFERROR(SUM(DB154:DB157)/SUM(DA154:DA157),0)</f>
        <v>0</v>
      </c>
      <c r="DB218" s="13">
        <f>IFERROR(SUM(DC153:DC156)/SUM(DB153:DB156),0)</f>
        <v>0</v>
      </c>
      <c r="DC218" s="13">
        <f>IFERROR(SUM(DD152:DD155)/SUM(DC152:DC155),0)</f>
        <v>0</v>
      </c>
      <c r="DD218" s="13">
        <f>IFERROR(SUM(DE151:DE154)/SUM(DD151:DD154),0)</f>
        <v>0</v>
      </c>
      <c r="DE218" s="13">
        <f>IFERROR(SUM(DF150:DF153)/SUM(DE150:DE153),0)</f>
        <v>0</v>
      </c>
      <c r="DF218" s="13">
        <f>IFERROR(SUM(DG149:DG152)/SUM(DF149:DF152),0)</f>
        <v>0</v>
      </c>
      <c r="DG218" s="13">
        <f>IFERROR(SUM(DH148:DH151)/SUM(DG148:DG151),0)</f>
        <v>0</v>
      </c>
      <c r="DH218" s="13">
        <f>IFERROR(SUM(DI147:DI150)/SUM(DH147:DH150),0)</f>
        <v>0</v>
      </c>
      <c r="DI218" s="13">
        <f>IFERROR(SUM(DJ146:DJ149)/SUM(DI146:DI149),0)</f>
        <v>0</v>
      </c>
      <c r="DJ218" s="13">
        <f>IFERROR(SUM(DK145:DK148)/SUM(DJ145:DJ148),0)</f>
        <v>0</v>
      </c>
      <c r="DK218" s="13">
        <f>IFERROR(SUM(DL144:DL147)/SUM(DK144:DK147),0)</f>
        <v>0</v>
      </c>
      <c r="DL218" s="13">
        <f>IFERROR(SUM(DM143:DM146)/SUM(DL143:DL146),0)</f>
        <v>0</v>
      </c>
      <c r="DM218" s="13">
        <f>IFERROR(SUM(DN142:DN145)/SUM(DM142:DM145),0)</f>
        <v>0</v>
      </c>
      <c r="DN218" s="13">
        <f>IFERROR(SUM(DO141:DO144)/SUM(DN141:DN144),0)</f>
        <v>0</v>
      </c>
      <c r="DO218" s="13">
        <f>IFERROR(SUM(DP140:DP143)/SUM(DO140:DO143),0)</f>
        <v>0</v>
      </c>
      <c r="DP218" s="13">
        <f>IFERROR(SUM(DQ139:DQ142)/SUM(DP139:DP142),0)</f>
        <v>0</v>
      </c>
      <c r="DQ218" s="13">
        <f>IFERROR(SUM(DR138:DR141)/SUM(DQ138:DQ141),0)</f>
        <v>0</v>
      </c>
      <c r="DR218" s="13">
        <f>IFERROR(SUM(DS138:DS140)/SUM(DR138:DR140),0)</f>
        <v>0</v>
      </c>
      <c r="DS218" s="13">
        <f>IFERROR(SUM(DT138:DT139)/SUM(DS138:DS139),0)</f>
        <v>0</v>
      </c>
      <c r="DT218" s="13">
        <f>IFERROR(SUM(DU138:DU138)/SUM(DT138:DT138),0)</f>
        <v>0</v>
      </c>
      <c r="DU218" s="13" t="s">
        <v>25</v>
      </c>
    </row>
    <row r="219" ht="15" customHeight="1" outlineLevel="1" spans="2:125">
      <c r="B219" s="6" t="s">
        <v>33</v>
      </c>
      <c r="C219" s="13">
        <f>IFERROR(SUM(D167:D171)/SUM(C167:C171),0)</f>
        <v>1.52868621791048</v>
      </c>
      <c r="D219" s="13">
        <f>IFERROR(SUM(E166:E170)/SUM(D166:D170),0)</f>
        <v>1.06857375927853</v>
      </c>
      <c r="E219" s="13">
        <f>IFERROR(SUM(F165:F169)/SUM(E165:E169),0)</f>
        <v>1.02184986675371</v>
      </c>
      <c r="F219" s="13">
        <f>IFERROR(SUM(G164:G168)/SUM(F164:F168),0)</f>
        <v>0.983818424449582</v>
      </c>
      <c r="G219" s="13">
        <f>IFERROR(SUM(H163:H167)/SUM(G163:G167),0)</f>
        <v>0.984569063859985</v>
      </c>
      <c r="H219" s="13">
        <f>IFERROR(SUM(I162:I166)/SUM(H162:H166),0)</f>
        <v>0.981791619487286</v>
      </c>
      <c r="I219" s="13">
        <f>IFERROR(SUM(J161:J165)/SUM(I161:I165),0)</f>
        <v>0.957022905798634</v>
      </c>
      <c r="J219" s="13">
        <f>IFERROR(SUM(K160:K164)/SUM(J160:J164),0)</f>
        <v>0.951964506638221</v>
      </c>
      <c r="K219" s="13">
        <f>IFERROR(SUM(L159:L163)/SUM(K159:K163),0)</f>
        <v>0.989751119107219</v>
      </c>
      <c r="L219" s="13">
        <f>IFERROR(SUM(M158:M162)/SUM(L158:L162),0)</f>
        <v>0.946956856398179</v>
      </c>
      <c r="M219" s="13">
        <f>IFERROR(SUM(N157:N161)/SUM(M157:M161),0)</f>
        <v>0.984384892666288</v>
      </c>
      <c r="N219" s="13">
        <f>IFERROR(SUM(O156:O160)/SUM(N156:N160),0)</f>
        <v>0.995465251214638</v>
      </c>
      <c r="O219" s="13">
        <f>IFERROR(SUM(P155:P159)/SUM(O155:O159),0)</f>
        <v>0.996263081957959</v>
      </c>
      <c r="P219" s="13">
        <f>IFERROR(SUM(Q154:Q158)/SUM(P154:P158),0)</f>
        <v>0.998940498540403</v>
      </c>
      <c r="Q219" s="13">
        <f>IFERROR(SUM(R153:R157)/SUM(Q153:Q157),0)</f>
        <v>0.996663477548188</v>
      </c>
      <c r="R219" s="13">
        <f>IFERROR(SUM(S152:S156)/SUM(R152:R156),0)</f>
        <v>1.00317123809157</v>
      </c>
      <c r="S219" s="13">
        <f>IFERROR(SUM(T151:T155)/SUM(S151:S155),0)</f>
        <v>0.999625404096849</v>
      </c>
      <c r="T219" s="13">
        <f>IFERROR(SUM(U150:U154)/SUM(T150:T154),0)</f>
        <v>0.998609034927091</v>
      </c>
      <c r="U219" s="13">
        <f>IFERROR(SUM(V149:V153)/SUM(U149:U153),0)</f>
        <v>1</v>
      </c>
      <c r="V219" s="13">
        <f>IFERROR(SUM(W148:W152)/SUM(V148:V152),0)</f>
        <v>1</v>
      </c>
      <c r="W219" s="13">
        <f>IFERROR(SUM(X147:X151)/SUM(W147:W151),0)</f>
        <v>0.989755632993869</v>
      </c>
      <c r="X219" s="13">
        <f>IFERROR(SUM(Y146:Y150)/SUM(X146:X150),0)</f>
        <v>1</v>
      </c>
      <c r="Y219" s="13">
        <f>IFERROR(SUM(Z145:Z149)/SUM(Y145:Y149),0)</f>
        <v>1</v>
      </c>
      <c r="Z219" s="13">
        <f>IFERROR(SUM(AA144:AA148)/SUM(Z144:Z148),0)</f>
        <v>1.00058003248066</v>
      </c>
      <c r="AA219" s="13">
        <f>IFERROR(SUM(AB143:AB147)/SUM(AA143:AA147),0)</f>
        <v>1</v>
      </c>
      <c r="AB219" s="13">
        <f>IFERROR(SUM(AC142:AC146)/SUM(AB142:AB146),0)</f>
        <v>1</v>
      </c>
      <c r="AC219" s="13">
        <f>IFERROR(SUM(AD141:AD145)/SUM(AC141:AC145),0)</f>
        <v>1</v>
      </c>
      <c r="AD219" s="13">
        <f>IFERROR(SUM(AE140:AE144)/SUM(AD140:AD144),0)</f>
        <v>1</v>
      </c>
      <c r="AE219" s="13">
        <f>IFERROR(SUM(AF139:AF143)/SUM(AE139:AE143),0)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T219" s="6" t="s">
        <v>33</v>
      </c>
      <c r="AU219" s="13">
        <f>IFERROR(SUM(AV167:AV171)/SUM(AU167:AU171),0)</f>
        <v>1.50007747458774</v>
      </c>
      <c r="AV219" s="13">
        <f>IFERROR(SUM(AW166:AW170)/SUM(AV166:AV170),0)</f>
        <v>1.06208186408808</v>
      </c>
      <c r="AW219" s="13">
        <f>IFERROR(SUM(AX165:AX169)/SUM(AW165:AW169),0)</f>
        <v>1.02562736208639</v>
      </c>
      <c r="AX219" s="13">
        <f>IFERROR(SUM(AY164:AY168)/SUM(AX164:AX168),0)</f>
        <v>0.990513408486217</v>
      </c>
      <c r="AY219" s="13">
        <f>IFERROR(SUM(AZ163:AZ167)/SUM(AY163:AY167),0)</f>
        <v>0.988214071685302</v>
      </c>
      <c r="AZ219" s="13">
        <f>IFERROR(SUM(BA162:BA166)/SUM(AZ162:AZ166),0)</f>
        <v>0.989771466352406</v>
      </c>
      <c r="BA219" s="13">
        <f>IFERROR(SUM(BB161:BB165)/SUM(BA161:BA165),0)</f>
        <v>0.964046789488758</v>
      </c>
      <c r="BB219" s="13">
        <f>IFERROR(SUM(BC160:BC164)/SUM(BB160:BB164),0)</f>
        <v>0.954331303218724</v>
      </c>
      <c r="BC219" s="13">
        <f>IFERROR(SUM(BD159:BD163)/SUM(BC159:BC163),0)</f>
        <v>0.984243054785834</v>
      </c>
      <c r="BD219" s="13">
        <f>IFERROR(SUM(BE158:BE162)/SUM(BD158:BD162),0)</f>
        <v>0.960752305181137</v>
      </c>
      <c r="BE219" s="13">
        <f>IFERROR(SUM(BF157:BF161)/SUM(BE157:BE161),0)</f>
        <v>0.984060901738547</v>
      </c>
      <c r="BF219" s="13">
        <f>IFERROR(SUM(BG156:BG160)/SUM(BF156:BF160),0)</f>
        <v>0.993929832130141</v>
      </c>
      <c r="BG219" s="13">
        <f>IFERROR(SUM(BH155:BH159)/SUM(BG155:BG159),0)</f>
        <v>0.995414537562181</v>
      </c>
      <c r="BH219" s="13">
        <f>IFERROR(SUM(BI154:BI158)/SUM(BH154:BH158),0)</f>
        <v>0.999141655250275</v>
      </c>
      <c r="BI219" s="13">
        <f>IFERROR(SUM(BJ153:BJ157)/SUM(BI153:BI157),0)</f>
        <v>0.996282131971301</v>
      </c>
      <c r="BJ219" s="13">
        <f>IFERROR(SUM(BK152:BK156)/SUM(BJ152:BJ156),0)</f>
        <v>1.00339423556715</v>
      </c>
      <c r="BK219" s="13">
        <f>IFERROR(SUM(BL151:BL155)/SUM(BK151:BK155),0)</f>
        <v>0.999608691599369</v>
      </c>
      <c r="BL219" s="13">
        <f>IFERROR(SUM(BM150:BM154)/SUM(BL150:BL154),0)</f>
        <v>0.999275756735866</v>
      </c>
      <c r="BM219" s="13">
        <f>IFERROR(SUM(BN149:BN153)/SUM(BM149:BM153),0)</f>
        <v>1.00003114153138</v>
      </c>
      <c r="BN219" s="13">
        <f>IFERROR(SUM(BO148:BO152)/SUM(BN148:BN152),0)</f>
        <v>1.00002760669975</v>
      </c>
      <c r="BO219" s="13">
        <f>IFERROR(SUM(BP147:BP151)/SUM(BO147:BO151),0)</f>
        <v>0.989831909555048</v>
      </c>
      <c r="BP219" s="13">
        <f>IFERROR(SUM(BQ146:BQ150)/SUM(BP146:BP150),0)</f>
        <v>1.00002551040153</v>
      </c>
      <c r="BQ219" s="13">
        <f>IFERROR(SUM(BR145:BR149)/SUM(BQ145:BQ149),0)</f>
        <v>1</v>
      </c>
      <c r="BR219" s="13">
        <f>IFERROR(SUM(BS144:BS148)/SUM(BR144:BR148),0)</f>
        <v>1.00058003248066</v>
      </c>
      <c r="BS219" s="13">
        <f>IFERROR(SUM(BT143:BT147)/SUM(BS143:BS147),0)</f>
        <v>1</v>
      </c>
      <c r="BT219" s="13">
        <f>IFERROR(SUM(BU142:BU146)/SUM(BT142:BT146),0)</f>
        <v>1</v>
      </c>
      <c r="BU219" s="13">
        <f>IFERROR(SUM(BV141:BV145)/SUM(BU141:BU145),0)</f>
        <v>1</v>
      </c>
      <c r="BV219" s="13">
        <f>IFERROR(SUM(BW140:BW144)/SUM(BV140:BV144),0)</f>
        <v>1</v>
      </c>
      <c r="BW219" s="13">
        <f>IFERROR(SUM(BX139:BX143)/SUM(BW139:BW143),0)</f>
        <v>1</v>
      </c>
      <c r="BX219" s="13">
        <f>IFERROR(SUM(BY138:BY142)/SUM(BX138:BX142),0)</f>
        <v>1</v>
      </c>
      <c r="BY219" s="13">
        <f>IFERROR(SUM(BZ138:BZ141)/SUM(BY138:BY141),0)</f>
        <v>1</v>
      </c>
      <c r="BZ219" s="13">
        <f>IFERROR(SUM(CA138:CA140)/SUM(BZ138:BZ140),0)</f>
        <v>1</v>
      </c>
      <c r="CA219" s="13">
        <f>IFERROR(SUM(CB138:CB139)/SUM(CA138:CA139),0)</f>
        <v>1</v>
      </c>
      <c r="CB219" s="13">
        <f>IFERROR(SUM(CC138:CC138)/SUM(CB138:CB138),0)</f>
        <v>1</v>
      </c>
      <c r="CC219" s="13" t="s">
        <v>25</v>
      </c>
      <c r="CL219" s="6" t="s">
        <v>33</v>
      </c>
      <c r="CM219" s="13">
        <f>IFERROR(SUM(CN167:CN171)/SUM(CM167:CM171),0)</f>
        <v>0</v>
      </c>
      <c r="CN219" s="13">
        <f>IFERROR(SUM(CO166:CO170)/SUM(CN166:CN170),0)</f>
        <v>0</v>
      </c>
      <c r="CO219" s="13">
        <f>IFERROR(SUM(CP165:CP169)/SUM(CO165:CO169),0)</f>
        <v>0</v>
      </c>
      <c r="CP219" s="13">
        <f>IFERROR(SUM(CQ164:CQ168)/SUM(CP164:CP168),0)</f>
        <v>0</v>
      </c>
      <c r="CQ219" s="13">
        <f>IFERROR(SUM(CR163:CR167)/SUM(CQ163:CQ167),0)</f>
        <v>0</v>
      </c>
      <c r="CR219" s="13">
        <f>IFERROR(SUM(CS162:CS166)/SUM(CR162:CR166),0)</f>
        <v>0</v>
      </c>
      <c r="CS219" s="13">
        <f>IFERROR(SUM(CT161:CT165)/SUM(CS161:CS165),0)</f>
        <v>0</v>
      </c>
      <c r="CT219" s="13">
        <f>IFERROR(SUM(CU160:CU164)/SUM(CT160:CT164),0)</f>
        <v>0</v>
      </c>
      <c r="CU219" s="13">
        <f>IFERROR(SUM(CV159:CV163)/SUM(CU159:CU163),0)</f>
        <v>0</v>
      </c>
      <c r="CV219" s="13">
        <f>IFERROR(SUM(CW158:CW162)/SUM(CV158:CV162),0)</f>
        <v>0</v>
      </c>
      <c r="CW219" s="13">
        <f>IFERROR(SUM(CX157:CX161)/SUM(CW157:CW161),0)</f>
        <v>0</v>
      </c>
      <c r="CX219" s="13">
        <f>IFERROR(SUM(CY156:CY160)/SUM(CX156:CX160),0)</f>
        <v>0</v>
      </c>
      <c r="CY219" s="13">
        <f>IFERROR(SUM(CZ155:CZ159)/SUM(CY155:CY159),0)</f>
        <v>0</v>
      </c>
      <c r="CZ219" s="13">
        <f>IFERROR(SUM(DA154:DA158)/SUM(CZ154:CZ158),0)</f>
        <v>0</v>
      </c>
      <c r="DA219" s="13">
        <f>IFERROR(SUM(DB153:DB157)/SUM(DA153:DA157),0)</f>
        <v>0</v>
      </c>
      <c r="DB219" s="13">
        <f>IFERROR(SUM(DC152:DC156)/SUM(DB152:DB156),0)</f>
        <v>0</v>
      </c>
      <c r="DC219" s="13">
        <f>IFERROR(SUM(DD151:DD155)/SUM(DC151:DC155),0)</f>
        <v>0</v>
      </c>
      <c r="DD219" s="13">
        <f>IFERROR(SUM(DE150:DE154)/SUM(DD150:DD154),0)</f>
        <v>0</v>
      </c>
      <c r="DE219" s="13">
        <f>IFERROR(SUM(DF149:DF153)/SUM(DE149:DE153),0)</f>
        <v>0</v>
      </c>
      <c r="DF219" s="13">
        <f>IFERROR(SUM(DG148:DG152)/SUM(DF148:DF152),0)</f>
        <v>0</v>
      </c>
      <c r="DG219" s="13">
        <f>IFERROR(SUM(DH147:DH151)/SUM(DG147:DG151),0)</f>
        <v>0</v>
      </c>
      <c r="DH219" s="13">
        <f>IFERROR(SUM(DI146:DI150)/SUM(DH146:DH150),0)</f>
        <v>0</v>
      </c>
      <c r="DI219" s="13">
        <f>IFERROR(SUM(DJ145:DJ149)/SUM(DI145:DI149),0)</f>
        <v>0</v>
      </c>
      <c r="DJ219" s="13">
        <f>IFERROR(SUM(DK144:DK148)/SUM(DJ144:DJ148),0)</f>
        <v>0</v>
      </c>
      <c r="DK219" s="13">
        <f>IFERROR(SUM(DL143:DL147)/SUM(DK143:DK147),0)</f>
        <v>0</v>
      </c>
      <c r="DL219" s="13">
        <f>IFERROR(SUM(DM142:DM146)/SUM(DL142:DL146),0)</f>
        <v>0</v>
      </c>
      <c r="DM219" s="13">
        <f>IFERROR(SUM(DN141:DN145)/SUM(DM141:DM145),0)</f>
        <v>0</v>
      </c>
      <c r="DN219" s="13">
        <f>IFERROR(SUM(DO140:DO144)/SUM(DN140:DN144),0)</f>
        <v>0</v>
      </c>
      <c r="DO219" s="13">
        <f>IFERROR(SUM(DP139:DP143)/SUM(DO139:DO143),0)</f>
        <v>0</v>
      </c>
      <c r="DP219" s="13">
        <f>IFERROR(SUM(DQ138:DQ142)/SUM(DP138:DP142),0)</f>
        <v>0</v>
      </c>
      <c r="DQ219" s="13">
        <f>IFERROR(SUM(DR138:DR141)/SUM(DQ138:DQ141),0)</f>
        <v>0</v>
      </c>
      <c r="DR219" s="13">
        <f>IFERROR(SUM(DS138:DS140)/SUM(DR138:DR140),0)</f>
        <v>0</v>
      </c>
      <c r="DS219" s="13">
        <f>IFERROR(SUM(DT138:DT139)/SUM(DS138:DS139),0)</f>
        <v>0</v>
      </c>
      <c r="DT219" s="13">
        <f>IFERROR(SUM(DU138:DU138)/SUM(DT138:DT138),0)</f>
        <v>0</v>
      </c>
      <c r="DU219" s="13" t="s">
        <v>25</v>
      </c>
    </row>
    <row r="220" ht="15" customHeight="1" outlineLevel="1" spans="2:125">
      <c r="B220" s="6" t="s">
        <v>34</v>
      </c>
      <c r="C220" s="13">
        <f>IFERROR(SUM(D166:D171)/SUM(C166:C171),0)</f>
        <v>1.53056796744831</v>
      </c>
      <c r="D220" s="13">
        <f>IFERROR(SUM(E165:E170)/SUM(D165:D170),0)</f>
        <v>1.07065145787668</v>
      </c>
      <c r="E220" s="13">
        <f>IFERROR(SUM(F164:F169)/SUM(E164:E169),0)</f>
        <v>1.01901383449018</v>
      </c>
      <c r="F220" s="13">
        <f>IFERROR(SUM(G163:G168)/SUM(F163:F168),0)</f>
        <v>0.978206733094483</v>
      </c>
      <c r="G220" s="13">
        <f>IFERROR(SUM(H162:H167)/SUM(G162:G167),0)</f>
        <v>0.983267587819592</v>
      </c>
      <c r="H220" s="13">
        <f>IFERROR(SUM(I161:I166)/SUM(H161:H166),0)</f>
        <v>0.984012154144789</v>
      </c>
      <c r="I220" s="13">
        <f>IFERROR(SUM(J160:J165)/SUM(I160:I165),0)</f>
        <v>0.957316493606173</v>
      </c>
      <c r="J220" s="13">
        <f>IFERROR(SUM(K159:K164)/SUM(J159:J164),0)</f>
        <v>0.956528328441579</v>
      </c>
      <c r="K220" s="13">
        <f>IFERROR(SUM(L158:L163)/SUM(K158:K163),0)</f>
        <v>0.991165028704588</v>
      </c>
      <c r="L220" s="13">
        <f>IFERROR(SUM(M157:M162)/SUM(L157:L162),0)</f>
        <v>0.952973264719856</v>
      </c>
      <c r="M220" s="13">
        <f>IFERROR(SUM(N156:N161)/SUM(M156:M161),0)</f>
        <v>0.987181142802888</v>
      </c>
      <c r="N220" s="13">
        <f>IFERROR(SUM(O155:O160)/SUM(N155:N160),0)</f>
        <v>0.996355859524364</v>
      </c>
      <c r="O220" s="13">
        <f>IFERROR(SUM(P154:P159)/SUM(O154:O159),0)</f>
        <v>0.996910820357071</v>
      </c>
      <c r="P220" s="13">
        <f>IFERROR(SUM(Q153:Q158)/SUM(P153:P158),0)</f>
        <v>0.999040247968099</v>
      </c>
      <c r="Q220" s="13">
        <f>IFERROR(SUM(R152:R157)/SUM(Q152:Q157),0)</f>
        <v>0.997311951888268</v>
      </c>
      <c r="R220" s="13">
        <f>IFERROR(SUM(S151:S156)/SUM(R151:R156),0)</f>
        <v>1.00266426015785</v>
      </c>
      <c r="S220" s="13">
        <f>IFERROR(SUM(T150:T155)/SUM(S150:S155),0)</f>
        <v>0.999678955135894</v>
      </c>
      <c r="T220" s="13">
        <f>IFERROR(SUM(U149:U154)/SUM(T149:T154),0)</f>
        <v>0.998859686577453</v>
      </c>
      <c r="U220" s="13">
        <f>IFERROR(SUM(V148:V153)/SUM(U148:U153),0)</f>
        <v>1</v>
      </c>
      <c r="V220" s="13">
        <f>IFERROR(SUM(W147:W152)/SUM(V147:V152),0)</f>
        <v>1</v>
      </c>
      <c r="W220" s="13">
        <f>IFERROR(SUM(X146:X151)/SUM(W146:W151),0)</f>
        <v>0.991938907117825</v>
      </c>
      <c r="X220" s="13">
        <f>IFERROR(SUM(Y145:Y150)/SUM(X145:X150),0)</f>
        <v>1</v>
      </c>
      <c r="Y220" s="13">
        <f>IFERROR(SUM(Z144:Z149)/SUM(Y144:Y149),0)</f>
        <v>1</v>
      </c>
      <c r="Z220" s="13">
        <f>IFERROR(SUM(AA143:AA148)/SUM(Z143:Z148),0)</f>
        <v>1.00046281134136</v>
      </c>
      <c r="AA220" s="13">
        <f>IFERROR(SUM(AB142:AB147)/SUM(AA142:AA147),0)</f>
        <v>1</v>
      </c>
      <c r="AB220" s="13">
        <f>IFERROR(SUM(AC141:AC146)/SUM(AB141:AB146),0)</f>
        <v>1</v>
      </c>
      <c r="AC220" s="13">
        <f>IFERROR(SUM(AD140:AD145)/SUM(AC140:AC145),0)</f>
        <v>1</v>
      </c>
      <c r="AD220" s="13">
        <f>IFERROR(SUM(AE139:AE144)/SUM(AD139:AD144),0)</f>
        <v>1</v>
      </c>
      <c r="AE220" s="13">
        <f>IFERROR(SUM(AF138:AF143)/SUM(AE138:AE143),0)</f>
        <v>1</v>
      </c>
      <c r="AF220" s="13">
        <f>IFERROR(SUM(AG138:AG142)/SUM(AF138:AF142),0)</f>
        <v>1</v>
      </c>
      <c r="AG220" s="13">
        <f>IFERROR(SUM(AH138:AH141)/SUM(AG138:AG141),0)</f>
        <v>1</v>
      </c>
      <c r="AH220" s="13">
        <f>IFERROR(SUM(AI138:AI140)/SUM(AH138:AH140),0)</f>
        <v>1</v>
      </c>
      <c r="AI220" s="13">
        <f>IFERROR(SUM(AJ138:AJ139)/SUM(AI138:AI139),0)</f>
        <v>1</v>
      </c>
      <c r="AJ220" s="13">
        <f>IFERROR(SUM(AK138:AK138)/SUM(AJ138:AJ138),0)</f>
        <v>1</v>
      </c>
      <c r="AK220" s="13" t="s">
        <v>25</v>
      </c>
      <c r="AT220" s="6" t="s">
        <v>34</v>
      </c>
      <c r="AU220" s="13">
        <f>IFERROR(SUM(AV166:AV171)/SUM(AU166:AU171),0)</f>
        <v>1.51118432463375</v>
      </c>
      <c r="AV220" s="13">
        <f>IFERROR(SUM(AW165:AW170)/SUM(AV165:AV170),0)</f>
        <v>1.06443762702184</v>
      </c>
      <c r="AW220" s="13">
        <f>IFERROR(SUM(AX164:AX169)/SUM(AW164:AW169),0)</f>
        <v>1.02273841145482</v>
      </c>
      <c r="AX220" s="13">
        <f>IFERROR(SUM(AY163:AY168)/SUM(AX163:AX168),0)</f>
        <v>0.984025526256858</v>
      </c>
      <c r="AY220" s="13">
        <f>IFERROR(SUM(AZ162:AZ167)/SUM(AY162:AY167),0)</f>
        <v>0.985439506221675</v>
      </c>
      <c r="AZ220" s="13">
        <f>IFERROR(SUM(BA161:BA166)/SUM(AZ161:AZ166),0)</f>
        <v>0.990430867332411</v>
      </c>
      <c r="BA220" s="13">
        <f>IFERROR(SUM(BB160:BB165)/SUM(BA160:BA165),0)</f>
        <v>0.965757996743745</v>
      </c>
      <c r="BB220" s="13">
        <f>IFERROR(SUM(BC159:BC164)/SUM(BB159:BB164),0)</f>
        <v>0.957625952107398</v>
      </c>
      <c r="BC220" s="13">
        <f>IFERROR(SUM(BD158:BD163)/SUM(BC158:BC163),0)</f>
        <v>0.98639824775623</v>
      </c>
      <c r="BD220" s="13">
        <f>IFERROR(SUM(BE157:BE162)/SUM(BD157:BD162),0)</f>
        <v>0.965416273562641</v>
      </c>
      <c r="BE220" s="13">
        <f>IFERROR(SUM(BF156:BF161)/SUM(BE156:BE161),0)</f>
        <v>0.987173247877279</v>
      </c>
      <c r="BF220" s="13">
        <f>IFERROR(SUM(BG155:BG160)/SUM(BF155:BF160),0)</f>
        <v>0.995239121351609</v>
      </c>
      <c r="BG220" s="13">
        <f>IFERROR(SUM(BH154:BH159)/SUM(BG154:BG159),0)</f>
        <v>0.99628914509266</v>
      </c>
      <c r="BH220" s="13">
        <f>IFERROR(SUM(BI153:BI158)/SUM(BH153:BH158),0)</f>
        <v>0.9992329900539</v>
      </c>
      <c r="BI220" s="13">
        <f>IFERROR(SUM(BJ152:BJ157)/SUM(BI152:BI157),0)</f>
        <v>0.997081948780404</v>
      </c>
      <c r="BJ220" s="13">
        <f>IFERROR(SUM(BK151:BK156)/SUM(BJ151:BJ156),0)</f>
        <v>1.00281300645391</v>
      </c>
      <c r="BK220" s="13">
        <f>IFERROR(SUM(BL150:BL155)/SUM(BK150:BK155),0)</f>
        <v>0.999667392323466</v>
      </c>
      <c r="BL220" s="13">
        <f>IFERROR(SUM(BM149:BM154)/SUM(BL149:BL154),0)</f>
        <v>0.999407738949279</v>
      </c>
      <c r="BM220" s="13">
        <f>IFERROR(SUM(BN148:BN153)/SUM(BM148:BM153),0)</f>
        <v>1.00002492179977</v>
      </c>
      <c r="BN220" s="13">
        <f>IFERROR(SUM(BO147:BO152)/SUM(BN147:BN152),0)</f>
        <v>1.00002236441566</v>
      </c>
      <c r="BO220" s="13">
        <f>IFERROR(SUM(BP146:BP151)/SUM(BO146:BO151),0)</f>
        <v>0.991990772055907</v>
      </c>
      <c r="BP220" s="13">
        <f>IFERROR(SUM(BQ145:BQ150)/SUM(BP145:BP150),0)</f>
        <v>1.00002083288375</v>
      </c>
      <c r="BQ220" s="13">
        <f>IFERROR(SUM(BR144:BR149)/SUM(BQ144:BQ149),0)</f>
        <v>1</v>
      </c>
      <c r="BR220" s="13">
        <f>IFERROR(SUM(BS143:BS148)/SUM(BR143:BR148),0)</f>
        <v>1.00046281134136</v>
      </c>
      <c r="BS220" s="13">
        <f>IFERROR(SUM(BT142:BT147)/SUM(BS142:BS147),0)</f>
        <v>1</v>
      </c>
      <c r="BT220" s="13">
        <f>IFERROR(SUM(BU141:BU146)/SUM(BT141:BT146),0)</f>
        <v>1</v>
      </c>
      <c r="BU220" s="13">
        <f>IFERROR(SUM(BV140:BV145)/SUM(BU140:BU145),0)</f>
        <v>1</v>
      </c>
      <c r="BV220" s="13">
        <f>IFERROR(SUM(BW139:BW144)/SUM(BV139:BV144),0)</f>
        <v>1</v>
      </c>
      <c r="BW220" s="13">
        <f>IFERROR(SUM(BX138:BX143)/SUM(BW138:BW143),0)</f>
        <v>1</v>
      </c>
      <c r="BX220" s="13">
        <f>IFERROR(SUM(BY138:BY142)/SUM(BX138:BX142),0)</f>
        <v>1</v>
      </c>
      <c r="BY220" s="13">
        <f>IFERROR(SUM(BZ138:BZ141)/SUM(BY138:BY141),0)</f>
        <v>1</v>
      </c>
      <c r="BZ220" s="13">
        <f>IFERROR(SUM(CA138:CA140)/SUM(BZ138:BZ140),0)</f>
        <v>1</v>
      </c>
      <c r="CA220" s="13">
        <f>IFERROR(SUM(CB138:CB139)/SUM(CA138:CA139),0)</f>
        <v>1</v>
      </c>
      <c r="CB220" s="13">
        <f>IFERROR(SUM(CC138:CC138)/SUM(CB138:CB138),0)</f>
        <v>1</v>
      </c>
      <c r="CC220" s="13" t="s">
        <v>25</v>
      </c>
      <c r="CL220" s="6" t="s">
        <v>34</v>
      </c>
      <c r="CM220" s="13">
        <f>IFERROR(SUM(CN166:CN171)/SUM(CM166:CM171),0)</f>
        <v>0</v>
      </c>
      <c r="CN220" s="13">
        <f>IFERROR(SUM(CO165:CO170)/SUM(CN165:CN170),0)</f>
        <v>0</v>
      </c>
      <c r="CO220" s="13">
        <f>IFERROR(SUM(CP164:CP169)/SUM(CO164:CO169),0)</f>
        <v>0</v>
      </c>
      <c r="CP220" s="13">
        <f>IFERROR(SUM(CQ163:CQ168)/SUM(CP163:CP168),0)</f>
        <v>0</v>
      </c>
      <c r="CQ220" s="13">
        <f>IFERROR(SUM(CR162:CR167)/SUM(CQ162:CQ167),0)</f>
        <v>0</v>
      </c>
      <c r="CR220" s="13">
        <f>IFERROR(SUM(CS161:CS166)/SUM(CR161:CR166),0)</f>
        <v>0</v>
      </c>
      <c r="CS220" s="13">
        <f>IFERROR(SUM(CT160:CT165)/SUM(CS160:CS165),0)</f>
        <v>0</v>
      </c>
      <c r="CT220" s="13">
        <f>IFERROR(SUM(CU159:CU164)/SUM(CT159:CT164),0)</f>
        <v>0</v>
      </c>
      <c r="CU220" s="13">
        <f>IFERROR(SUM(CV158:CV163)/SUM(CU158:CU163),0)</f>
        <v>0</v>
      </c>
      <c r="CV220" s="13">
        <f>IFERROR(SUM(CW157:CW162)/SUM(CV157:CV162),0)</f>
        <v>0</v>
      </c>
      <c r="CW220" s="13">
        <f>IFERROR(SUM(CX156:CX161)/SUM(CW156:CW161),0)</f>
        <v>0</v>
      </c>
      <c r="CX220" s="13">
        <f>IFERROR(SUM(CY155:CY160)/SUM(CX155:CX160),0)</f>
        <v>0</v>
      </c>
      <c r="CY220" s="13">
        <f>IFERROR(SUM(CZ154:CZ159)/SUM(CY154:CY159),0)</f>
        <v>0</v>
      </c>
      <c r="CZ220" s="13">
        <f>IFERROR(SUM(DA153:DA158)/SUM(CZ153:CZ158),0)</f>
        <v>0</v>
      </c>
      <c r="DA220" s="13">
        <f>IFERROR(SUM(DB152:DB157)/SUM(DA152:DA157),0)</f>
        <v>0</v>
      </c>
      <c r="DB220" s="13">
        <f>IFERROR(SUM(DC151:DC156)/SUM(DB151:DB156),0)</f>
        <v>0</v>
      </c>
      <c r="DC220" s="13">
        <f>IFERROR(SUM(DD150:DD155)/SUM(DC150:DC155),0)</f>
        <v>0</v>
      </c>
      <c r="DD220" s="13">
        <f>IFERROR(SUM(DE149:DE154)/SUM(DD149:DD154),0)</f>
        <v>0</v>
      </c>
      <c r="DE220" s="13">
        <f>IFERROR(SUM(DF148:DF153)/SUM(DE148:DE153),0)</f>
        <v>0</v>
      </c>
      <c r="DF220" s="13">
        <f>IFERROR(SUM(DG147:DG152)/SUM(DF147:DF152),0)</f>
        <v>0</v>
      </c>
      <c r="DG220" s="13">
        <f>IFERROR(SUM(DH146:DH151)/SUM(DG146:DG151),0)</f>
        <v>0</v>
      </c>
      <c r="DH220" s="13">
        <f>IFERROR(SUM(DI145:DI150)/SUM(DH145:DH150),0)</f>
        <v>0</v>
      </c>
      <c r="DI220" s="13">
        <f>IFERROR(SUM(DJ144:DJ149)/SUM(DI144:DI149),0)</f>
        <v>0</v>
      </c>
      <c r="DJ220" s="13">
        <f>IFERROR(SUM(DK143:DK148)/SUM(DJ143:DJ148),0)</f>
        <v>0</v>
      </c>
      <c r="DK220" s="13">
        <f>IFERROR(SUM(DL142:DL147)/SUM(DK142:DK147),0)</f>
        <v>0</v>
      </c>
      <c r="DL220" s="13">
        <f>IFERROR(SUM(DM141:DM146)/SUM(DL141:DL146),0)</f>
        <v>0</v>
      </c>
      <c r="DM220" s="13">
        <f>IFERROR(SUM(DN140:DN145)/SUM(DM140:DM145),0)</f>
        <v>0</v>
      </c>
      <c r="DN220" s="13">
        <f>IFERROR(SUM(DO139:DO144)/SUM(DN139:DN144),0)</f>
        <v>0</v>
      </c>
      <c r="DO220" s="13">
        <f>IFERROR(SUM(DP138:DP143)/SUM(DO138:DO143),0)</f>
        <v>0</v>
      </c>
      <c r="DP220" s="13">
        <f>IFERROR(SUM(DQ138:DQ142)/SUM(DP138:DP142),0)</f>
        <v>0</v>
      </c>
      <c r="DQ220" s="13">
        <f>IFERROR(SUM(DR138:DR141)/SUM(DQ138:DQ141),0)</f>
        <v>0</v>
      </c>
      <c r="DR220" s="13">
        <f>IFERROR(SUM(DS138:DS140)/SUM(DR138:DR140),0)</f>
        <v>0</v>
      </c>
      <c r="DS220" s="13">
        <f>IFERROR(SUM(DT138:DT139)/SUM(DS138:DS139),0)</f>
        <v>0</v>
      </c>
      <c r="DT220" s="13">
        <f>IFERROR(SUM(DU138:DU138)/SUM(DT138:DT138),0)</f>
        <v>0</v>
      </c>
      <c r="DU220" s="13" t="s">
        <v>25</v>
      </c>
    </row>
    <row r="221" ht="15" customHeight="1" outlineLevel="1" spans="2:105">
      <c r="B221" s="84" t="s">
        <v>35</v>
      </c>
      <c r="C221" s="85">
        <f>IFERROR(C218,0)</f>
        <v>1.41658872985502</v>
      </c>
      <c r="D221" s="85">
        <f>D218</f>
        <v>1.0287602618715</v>
      </c>
      <c r="E221" s="85">
        <f>IFERROR(E220,0)</f>
        <v>1.01901383449018</v>
      </c>
      <c r="F221" s="85">
        <v>1.03</v>
      </c>
      <c r="G221" s="85">
        <v>1.03</v>
      </c>
      <c r="H221" s="85">
        <v>1.03</v>
      </c>
      <c r="I221" s="85">
        <v>1.03</v>
      </c>
      <c r="J221" s="85">
        <v>1.03</v>
      </c>
      <c r="K221" s="85">
        <v>1.03</v>
      </c>
      <c r="L221" s="85">
        <v>1.03</v>
      </c>
      <c r="M221" s="85">
        <v>1</v>
      </c>
      <c r="N221" s="85">
        <v>1</v>
      </c>
      <c r="O221" s="85">
        <v>1</v>
      </c>
      <c r="P221" s="85">
        <v>1</v>
      </c>
      <c r="Q221" s="85">
        <v>1</v>
      </c>
      <c r="R221" s="85">
        <v>1</v>
      </c>
      <c r="S221" s="85">
        <v>1</v>
      </c>
      <c r="T221" s="85">
        <v>1</v>
      </c>
      <c r="U221" s="85">
        <v>1</v>
      </c>
      <c r="V221" s="85">
        <v>1</v>
      </c>
      <c r="W221" s="85">
        <v>1</v>
      </c>
      <c r="X221" s="85">
        <v>1</v>
      </c>
      <c r="Y221" s="85">
        <v>1</v>
      </c>
      <c r="Z221" s="85">
        <v>1</v>
      </c>
      <c r="AA221" s="85">
        <v>1</v>
      </c>
      <c r="AB221" s="85">
        <v>1</v>
      </c>
      <c r="AC221" s="85">
        <v>1</v>
      </c>
      <c r="AD221" s="85">
        <v>1</v>
      </c>
      <c r="AE221" s="85">
        <v>1</v>
      </c>
      <c r="AF221" s="85">
        <v>1</v>
      </c>
      <c r="AG221" s="85">
        <v>1</v>
      </c>
      <c r="AH221" s="85">
        <v>1</v>
      </c>
      <c r="AI221" s="85">
        <v>1</v>
      </c>
      <c r="AJ221" s="85">
        <v>1</v>
      </c>
      <c r="AK221" s="85">
        <v>1</v>
      </c>
      <c r="AL221" s="85">
        <v>1</v>
      </c>
      <c r="AM221" s="85">
        <v>1</v>
      </c>
      <c r="AN221" s="85">
        <v>1</v>
      </c>
      <c r="AO221" s="85">
        <v>1</v>
      </c>
      <c r="AT221" s="84" t="s">
        <v>35</v>
      </c>
      <c r="AU221" s="16">
        <f t="shared" ref="AU221:AW221" si="205">IFERROR(AU220,0)</f>
        <v>1.51118432463375</v>
      </c>
      <c r="AV221" s="85">
        <f t="shared" si="205"/>
        <v>1.06443762702184</v>
      </c>
      <c r="AW221" s="85">
        <f t="shared" si="205"/>
        <v>1.02273841145482</v>
      </c>
      <c r="AX221" s="85">
        <v>1.03</v>
      </c>
      <c r="AY221" s="85">
        <v>1.03</v>
      </c>
      <c r="AZ221" s="85">
        <v>1.03</v>
      </c>
      <c r="BA221" s="85">
        <v>1.03</v>
      </c>
      <c r="BB221" s="85">
        <v>1.03</v>
      </c>
      <c r="BC221" s="85">
        <v>1.03</v>
      </c>
      <c r="BD221" s="85">
        <v>1.03</v>
      </c>
      <c r="BE221" s="85">
        <v>1</v>
      </c>
      <c r="BF221" s="85">
        <v>1</v>
      </c>
      <c r="BG221" s="85">
        <v>1</v>
      </c>
      <c r="BH221" s="85">
        <v>1</v>
      </c>
      <c r="BI221" s="85">
        <v>1</v>
      </c>
      <c r="BJ221" s="85">
        <v>1</v>
      </c>
      <c r="BK221" s="85">
        <v>1</v>
      </c>
      <c r="BL221" s="85">
        <v>1</v>
      </c>
      <c r="BM221" s="85">
        <v>1</v>
      </c>
      <c r="BN221" s="85">
        <v>1</v>
      </c>
      <c r="BO221" s="85">
        <v>1</v>
      </c>
      <c r="BP221" s="85">
        <v>1</v>
      </c>
      <c r="BQ221" s="85">
        <v>1</v>
      </c>
      <c r="BR221" s="85">
        <v>1</v>
      </c>
      <c r="BS221" s="85">
        <v>1</v>
      </c>
      <c r="BT221" s="85">
        <v>1</v>
      </c>
      <c r="BU221" s="85">
        <v>1</v>
      </c>
      <c r="BV221" s="85">
        <v>1</v>
      </c>
      <c r="BW221" s="85">
        <v>1</v>
      </c>
      <c r="BX221" s="85">
        <v>1</v>
      </c>
      <c r="BY221" s="85">
        <v>1</v>
      </c>
      <c r="BZ221" s="85">
        <v>1</v>
      </c>
      <c r="CA221" s="85">
        <v>1</v>
      </c>
      <c r="CB221" s="85">
        <v>1</v>
      </c>
      <c r="CC221" s="85">
        <v>1</v>
      </c>
      <c r="CD221" s="85">
        <v>1</v>
      </c>
      <c r="CE221" s="85">
        <v>1</v>
      </c>
      <c r="CF221" s="85">
        <v>1</v>
      </c>
      <c r="CG221" s="85">
        <v>1</v>
      </c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</row>
    <row r="222" ht="15" customHeight="1" outlineLevel="1" spans="2:125">
      <c r="B222" s="6" t="s">
        <v>36</v>
      </c>
      <c r="C222" s="13">
        <f t="shared" ref="C222:AJ222" si="206">IFERROR(C221*D222,0)</f>
        <v>1.82641142731609</v>
      </c>
      <c r="D222" s="13">
        <f t="shared" si="206"/>
        <v>1.28930252572532</v>
      </c>
      <c r="E222" s="13">
        <f t="shared" si="206"/>
        <v>1.25325848354586</v>
      </c>
      <c r="F222" s="13">
        <f t="shared" si="206"/>
        <v>1.22987386542487</v>
      </c>
      <c r="G222" s="13">
        <f t="shared" si="206"/>
        <v>1.194052296529</v>
      </c>
      <c r="H222" s="13">
        <f t="shared" si="206"/>
        <v>1.1592740743</v>
      </c>
      <c r="I222" s="13">
        <f t="shared" si="206"/>
        <v>1.12550881</v>
      </c>
      <c r="J222" s="13">
        <f t="shared" si="206"/>
        <v>1.092727</v>
      </c>
      <c r="K222" s="13">
        <f t="shared" si="206"/>
        <v>1.0609</v>
      </c>
      <c r="L222" s="13">
        <f t="shared" si="206"/>
        <v>1.03</v>
      </c>
      <c r="M222" s="13">
        <f t="shared" si="206"/>
        <v>1</v>
      </c>
      <c r="N222" s="13">
        <f t="shared" si="206"/>
        <v>1</v>
      </c>
      <c r="O222" s="13">
        <f t="shared" si="206"/>
        <v>1</v>
      </c>
      <c r="P222" s="13">
        <f t="shared" si="206"/>
        <v>1</v>
      </c>
      <c r="Q222" s="13">
        <f t="shared" si="206"/>
        <v>1</v>
      </c>
      <c r="R222" s="13">
        <f t="shared" si="206"/>
        <v>1</v>
      </c>
      <c r="S222" s="13">
        <f t="shared" si="206"/>
        <v>1</v>
      </c>
      <c r="T222" s="13">
        <f t="shared" si="206"/>
        <v>1</v>
      </c>
      <c r="U222" s="13">
        <f t="shared" si="206"/>
        <v>1</v>
      </c>
      <c r="V222" s="13">
        <f t="shared" si="206"/>
        <v>1</v>
      </c>
      <c r="W222" s="13">
        <f t="shared" si="206"/>
        <v>1</v>
      </c>
      <c r="X222" s="13">
        <f t="shared" si="206"/>
        <v>1</v>
      </c>
      <c r="Y222" s="13">
        <f t="shared" si="206"/>
        <v>1</v>
      </c>
      <c r="Z222" s="13">
        <f t="shared" si="206"/>
        <v>1</v>
      </c>
      <c r="AA222" s="13">
        <f t="shared" si="206"/>
        <v>1</v>
      </c>
      <c r="AB222" s="13">
        <f t="shared" si="206"/>
        <v>1</v>
      </c>
      <c r="AC222" s="13">
        <f t="shared" si="206"/>
        <v>1</v>
      </c>
      <c r="AD222" s="13">
        <f t="shared" si="206"/>
        <v>1</v>
      </c>
      <c r="AE222" s="13">
        <f t="shared" si="206"/>
        <v>1</v>
      </c>
      <c r="AF222" s="13">
        <f t="shared" si="206"/>
        <v>1</v>
      </c>
      <c r="AG222" s="13">
        <f t="shared" si="206"/>
        <v>1</v>
      </c>
      <c r="AH222" s="13">
        <f t="shared" si="206"/>
        <v>1</v>
      </c>
      <c r="AI222" s="13">
        <f t="shared" si="206"/>
        <v>1</v>
      </c>
      <c r="AJ222" s="13">
        <f t="shared" si="206"/>
        <v>1</v>
      </c>
      <c r="AK222" s="13">
        <f>AK221</f>
        <v>1</v>
      </c>
      <c r="AT222" s="6" t="s">
        <v>36</v>
      </c>
      <c r="AU222" s="13">
        <f t="shared" ref="AU222" si="207">IFERROR(AU221*AV222,0)</f>
        <v>2.02331172543681</v>
      </c>
      <c r="AV222" s="13">
        <f t="shared" ref="AV222" si="208">IFERROR(AV221*AW222,0)</f>
        <v>1.33889141943501</v>
      </c>
      <c r="AW222" s="13">
        <f t="shared" ref="AW222" si="209">IFERROR(AW221*AX222,0)</f>
        <v>1.25783924341443</v>
      </c>
      <c r="AX222" s="13">
        <f t="shared" ref="AX222" si="210">IFERROR(AX221*AY222,0)</f>
        <v>1.22987386542487</v>
      </c>
      <c r="AY222" s="13">
        <f t="shared" ref="AY222" si="211">IFERROR(AY221*AZ222,0)</f>
        <v>1.194052296529</v>
      </c>
      <c r="AZ222" s="13">
        <f t="shared" ref="AZ222" si="212">IFERROR(AZ221*BA222,0)</f>
        <v>1.1592740743</v>
      </c>
      <c r="BA222" s="13">
        <f t="shared" ref="BA222" si="213">IFERROR(BA221*BB222,0)</f>
        <v>1.12550881</v>
      </c>
      <c r="BB222" s="13">
        <f t="shared" ref="BB222" si="214">IFERROR(BB221*BC222,0)</f>
        <v>1.092727</v>
      </c>
      <c r="BC222" s="13">
        <f t="shared" ref="BC222" si="215">IFERROR(BC221*BD222,0)</f>
        <v>1.0609</v>
      </c>
      <c r="BD222" s="13">
        <f t="shared" ref="BD222" si="216">IFERROR(BD221*BE222,0)</f>
        <v>1.03</v>
      </c>
      <c r="BE222" s="13">
        <f t="shared" ref="BE222" si="217">IFERROR(BE221*BF222,0)</f>
        <v>1</v>
      </c>
      <c r="BF222" s="13">
        <f t="shared" ref="BF222" si="218">IFERROR(BF221*BG222,0)</f>
        <v>1</v>
      </c>
      <c r="BG222" s="13">
        <f t="shared" ref="BG222" si="219">IFERROR(BG221*BH222,0)</f>
        <v>1</v>
      </c>
      <c r="BH222" s="13">
        <f t="shared" ref="BH222" si="220">IFERROR(BH221*BI222,0)</f>
        <v>1</v>
      </c>
      <c r="BI222" s="13">
        <f t="shared" ref="BI222" si="221">IFERROR(BI221*BJ222,0)</f>
        <v>1</v>
      </c>
      <c r="BJ222" s="13">
        <f t="shared" ref="BJ222" si="222">IFERROR(BJ221*BK222,0)</f>
        <v>1</v>
      </c>
      <c r="BK222" s="13">
        <f t="shared" ref="BK222" si="223">IFERROR(BK221*BL222,0)</f>
        <v>1</v>
      </c>
      <c r="BL222" s="13">
        <f t="shared" ref="BL222" si="224">IFERROR(BL221*BM222,0)</f>
        <v>1</v>
      </c>
      <c r="BM222" s="13">
        <f t="shared" ref="BM222" si="225">IFERROR(BM221*BN222,0)</f>
        <v>1</v>
      </c>
      <c r="BN222" s="13">
        <f t="shared" ref="BN222" si="226">IFERROR(BN221*BO222,0)</f>
        <v>1</v>
      </c>
      <c r="BO222" s="13">
        <f t="shared" ref="BO222" si="227">IFERROR(BO221*BP222,0)</f>
        <v>1</v>
      </c>
      <c r="BP222" s="13">
        <f t="shared" ref="BP222" si="228">IFERROR(BP221*BQ222,0)</f>
        <v>1</v>
      </c>
      <c r="BQ222" s="13">
        <f t="shared" ref="BQ222" si="229">IFERROR(BQ221*BR222,0)</f>
        <v>1</v>
      </c>
      <c r="BR222" s="13">
        <f t="shared" ref="BR222" si="230">IFERROR(BR221*BS222,0)</f>
        <v>1</v>
      </c>
      <c r="BS222" s="13">
        <f t="shared" ref="BS222" si="231">IFERROR(BS221*BT222,0)</f>
        <v>1</v>
      </c>
      <c r="BT222" s="13">
        <f t="shared" ref="BT222" si="232">IFERROR(BT221*BU222,0)</f>
        <v>1</v>
      </c>
      <c r="BU222" s="13">
        <f t="shared" ref="BU222" si="233">IFERROR(BU221*BV222,0)</f>
        <v>1</v>
      </c>
      <c r="BV222" s="13">
        <f t="shared" ref="BV222" si="234">IFERROR(BV221*BW222,0)</f>
        <v>1</v>
      </c>
      <c r="BW222" s="13">
        <f t="shared" ref="BW222" si="235">IFERROR(BW221*BX222,0)</f>
        <v>1</v>
      </c>
      <c r="BX222" s="13">
        <f t="shared" ref="BX222" si="236">IFERROR(BX221*BY222,0)</f>
        <v>1</v>
      </c>
      <c r="BY222" s="13">
        <f t="shared" ref="BY222" si="237">IFERROR(BY221*BZ222,0)</f>
        <v>1</v>
      </c>
      <c r="BZ222" s="13">
        <f t="shared" ref="BZ222" si="238">IFERROR(BZ221*CA222,0)</f>
        <v>1</v>
      </c>
      <c r="CA222" s="13">
        <f t="shared" ref="CA222" si="239">IFERROR(CA221*CB222,0)</f>
        <v>1</v>
      </c>
      <c r="CB222" s="13">
        <f t="shared" ref="CB222" si="240">IFERROR(CB221*CC222,0)</f>
        <v>1</v>
      </c>
      <c r="CC222" s="13">
        <f>CC221</f>
        <v>1</v>
      </c>
      <c r="CL222" s="6" t="s">
        <v>36</v>
      </c>
      <c r="CM222" s="13">
        <f t="shared" ref="CM222:DT222" si="241">IFERROR(CM221*CN222,0)</f>
        <v>0</v>
      </c>
      <c r="CN222" s="13">
        <f t="shared" si="241"/>
        <v>0</v>
      </c>
      <c r="CO222" s="13">
        <f t="shared" si="241"/>
        <v>0</v>
      </c>
      <c r="CP222" s="13">
        <f t="shared" si="241"/>
        <v>0</v>
      </c>
      <c r="CQ222" s="13">
        <f t="shared" si="241"/>
        <v>0</v>
      </c>
      <c r="CR222" s="13">
        <f t="shared" si="241"/>
        <v>0</v>
      </c>
      <c r="CS222" s="13">
        <f t="shared" si="241"/>
        <v>0</v>
      </c>
      <c r="CT222" s="13">
        <f t="shared" si="241"/>
        <v>0</v>
      </c>
      <c r="CU222" s="13">
        <f t="shared" si="241"/>
        <v>0</v>
      </c>
      <c r="CV222" s="13">
        <f t="shared" si="241"/>
        <v>0</v>
      </c>
      <c r="CW222" s="13">
        <f t="shared" si="241"/>
        <v>0</v>
      </c>
      <c r="CX222" s="13">
        <f t="shared" si="241"/>
        <v>0</v>
      </c>
      <c r="CY222" s="13">
        <f t="shared" si="241"/>
        <v>0</v>
      </c>
      <c r="CZ222" s="13">
        <f t="shared" si="241"/>
        <v>0</v>
      </c>
      <c r="DA222" s="13">
        <f t="shared" si="241"/>
        <v>0</v>
      </c>
      <c r="DB222" s="13">
        <f t="shared" si="241"/>
        <v>0</v>
      </c>
      <c r="DC222" s="13">
        <f t="shared" si="241"/>
        <v>0</v>
      </c>
      <c r="DD222" s="13">
        <f t="shared" si="241"/>
        <v>0</v>
      </c>
      <c r="DE222" s="13">
        <f t="shared" si="241"/>
        <v>0</v>
      </c>
      <c r="DF222" s="13">
        <f t="shared" si="241"/>
        <v>0</v>
      </c>
      <c r="DG222" s="13">
        <f t="shared" si="241"/>
        <v>0</v>
      </c>
      <c r="DH222" s="13">
        <f t="shared" si="241"/>
        <v>0</v>
      </c>
      <c r="DI222" s="13">
        <f t="shared" si="241"/>
        <v>0</v>
      </c>
      <c r="DJ222" s="13">
        <f t="shared" si="241"/>
        <v>0</v>
      </c>
      <c r="DK222" s="13">
        <f t="shared" si="241"/>
        <v>0</v>
      </c>
      <c r="DL222" s="13">
        <f t="shared" si="241"/>
        <v>0</v>
      </c>
      <c r="DM222" s="13">
        <f t="shared" si="241"/>
        <v>0</v>
      </c>
      <c r="DN222" s="13">
        <f t="shared" si="241"/>
        <v>0</v>
      </c>
      <c r="DO222" s="13">
        <f t="shared" si="241"/>
        <v>0</v>
      </c>
      <c r="DP222" s="13">
        <f t="shared" si="241"/>
        <v>0</v>
      </c>
      <c r="DQ222" s="13">
        <f t="shared" si="241"/>
        <v>0</v>
      </c>
      <c r="DR222" s="13">
        <f t="shared" si="241"/>
        <v>0</v>
      </c>
      <c r="DS222" s="13">
        <f t="shared" si="241"/>
        <v>0</v>
      </c>
      <c r="DT222" s="13">
        <f t="shared" si="241"/>
        <v>0</v>
      </c>
      <c r="DU222" s="13">
        <f>DU221</f>
        <v>0</v>
      </c>
    </row>
    <row r="223" ht="15" customHeight="1" outlineLevel="1" spans="2:125">
      <c r="B223" s="6" t="s">
        <v>37</v>
      </c>
      <c r="C223" s="13">
        <f t="shared" ref="C223:AK223" si="242">IFERROR(ROUND(1-1/C222,4),0)</f>
        <v>0.4525</v>
      </c>
      <c r="D223" s="13">
        <f t="shared" si="242"/>
        <v>0.2244</v>
      </c>
      <c r="E223" s="13">
        <f t="shared" si="242"/>
        <v>0.2021</v>
      </c>
      <c r="F223" s="13">
        <f t="shared" si="242"/>
        <v>0.1869</v>
      </c>
      <c r="G223" s="13">
        <f t="shared" si="242"/>
        <v>0.1625</v>
      </c>
      <c r="H223" s="13">
        <f t="shared" si="242"/>
        <v>0.1374</v>
      </c>
      <c r="I223" s="13">
        <f t="shared" si="242"/>
        <v>0.1115</v>
      </c>
      <c r="J223" s="13">
        <f t="shared" si="242"/>
        <v>0.0849</v>
      </c>
      <c r="K223" s="13">
        <f t="shared" si="242"/>
        <v>0.0574</v>
      </c>
      <c r="L223" s="13">
        <f t="shared" si="242"/>
        <v>0.0291</v>
      </c>
      <c r="M223" s="13">
        <f t="shared" si="242"/>
        <v>0</v>
      </c>
      <c r="N223" s="13">
        <f t="shared" si="242"/>
        <v>0</v>
      </c>
      <c r="O223" s="13">
        <f t="shared" si="242"/>
        <v>0</v>
      </c>
      <c r="P223" s="13">
        <f t="shared" si="242"/>
        <v>0</v>
      </c>
      <c r="Q223" s="13">
        <f t="shared" si="242"/>
        <v>0</v>
      </c>
      <c r="R223" s="13">
        <f t="shared" si="242"/>
        <v>0</v>
      </c>
      <c r="S223" s="13">
        <f t="shared" si="242"/>
        <v>0</v>
      </c>
      <c r="T223" s="13">
        <f t="shared" si="242"/>
        <v>0</v>
      </c>
      <c r="U223" s="13">
        <f t="shared" si="242"/>
        <v>0</v>
      </c>
      <c r="V223" s="13">
        <f t="shared" si="242"/>
        <v>0</v>
      </c>
      <c r="W223" s="13">
        <f t="shared" si="242"/>
        <v>0</v>
      </c>
      <c r="X223" s="13">
        <f t="shared" si="242"/>
        <v>0</v>
      </c>
      <c r="Y223" s="13">
        <f t="shared" si="242"/>
        <v>0</v>
      </c>
      <c r="Z223" s="13">
        <f t="shared" si="242"/>
        <v>0</v>
      </c>
      <c r="AA223" s="13">
        <f t="shared" si="242"/>
        <v>0</v>
      </c>
      <c r="AB223" s="13">
        <f t="shared" si="242"/>
        <v>0</v>
      </c>
      <c r="AC223" s="13">
        <f t="shared" si="242"/>
        <v>0</v>
      </c>
      <c r="AD223" s="13">
        <f t="shared" si="242"/>
        <v>0</v>
      </c>
      <c r="AE223" s="13">
        <f t="shared" si="242"/>
        <v>0</v>
      </c>
      <c r="AF223" s="13">
        <f t="shared" si="242"/>
        <v>0</v>
      </c>
      <c r="AG223" s="13">
        <f t="shared" si="242"/>
        <v>0</v>
      </c>
      <c r="AH223" s="13">
        <f t="shared" si="242"/>
        <v>0</v>
      </c>
      <c r="AI223" s="13">
        <f t="shared" si="242"/>
        <v>0</v>
      </c>
      <c r="AJ223" s="13">
        <f t="shared" si="242"/>
        <v>0</v>
      </c>
      <c r="AK223" s="13">
        <f t="shared" si="242"/>
        <v>0</v>
      </c>
      <c r="AT223" s="6" t="s">
        <v>37</v>
      </c>
      <c r="AU223" s="13">
        <f t="shared" ref="AU223:CC223" si="243">IFERROR(ROUND(1-1/AU222,4),0)</f>
        <v>0.5058</v>
      </c>
      <c r="AV223" s="13">
        <f t="shared" si="243"/>
        <v>0.2531</v>
      </c>
      <c r="AW223" s="13">
        <f t="shared" si="243"/>
        <v>0.205</v>
      </c>
      <c r="AX223" s="13">
        <f t="shared" si="243"/>
        <v>0.1869</v>
      </c>
      <c r="AY223" s="13">
        <f t="shared" si="243"/>
        <v>0.1625</v>
      </c>
      <c r="AZ223" s="13">
        <f t="shared" si="243"/>
        <v>0.1374</v>
      </c>
      <c r="BA223" s="13">
        <f t="shared" si="243"/>
        <v>0.1115</v>
      </c>
      <c r="BB223" s="13">
        <f t="shared" si="243"/>
        <v>0.0849</v>
      </c>
      <c r="BC223" s="13">
        <f t="shared" si="243"/>
        <v>0.0574</v>
      </c>
      <c r="BD223" s="13">
        <f t="shared" si="243"/>
        <v>0.0291</v>
      </c>
      <c r="BE223" s="13">
        <f t="shared" si="243"/>
        <v>0</v>
      </c>
      <c r="BF223" s="13">
        <f t="shared" si="243"/>
        <v>0</v>
      </c>
      <c r="BG223" s="13">
        <f t="shared" si="243"/>
        <v>0</v>
      </c>
      <c r="BH223" s="13">
        <f t="shared" si="243"/>
        <v>0</v>
      </c>
      <c r="BI223" s="13">
        <f t="shared" si="243"/>
        <v>0</v>
      </c>
      <c r="BJ223" s="13">
        <f t="shared" si="243"/>
        <v>0</v>
      </c>
      <c r="BK223" s="13">
        <f t="shared" si="243"/>
        <v>0</v>
      </c>
      <c r="BL223" s="13">
        <f t="shared" si="243"/>
        <v>0</v>
      </c>
      <c r="BM223" s="13">
        <f t="shared" si="243"/>
        <v>0</v>
      </c>
      <c r="BN223" s="13">
        <f t="shared" si="243"/>
        <v>0</v>
      </c>
      <c r="BO223" s="13">
        <f t="shared" si="243"/>
        <v>0</v>
      </c>
      <c r="BP223" s="13">
        <f t="shared" si="243"/>
        <v>0</v>
      </c>
      <c r="BQ223" s="13">
        <f t="shared" si="243"/>
        <v>0</v>
      </c>
      <c r="BR223" s="13">
        <f t="shared" si="243"/>
        <v>0</v>
      </c>
      <c r="BS223" s="13">
        <f t="shared" si="243"/>
        <v>0</v>
      </c>
      <c r="BT223" s="13">
        <f t="shared" si="243"/>
        <v>0</v>
      </c>
      <c r="BU223" s="13">
        <f t="shared" si="243"/>
        <v>0</v>
      </c>
      <c r="BV223" s="13">
        <f t="shared" si="243"/>
        <v>0</v>
      </c>
      <c r="BW223" s="13">
        <f t="shared" si="243"/>
        <v>0</v>
      </c>
      <c r="BX223" s="13">
        <f t="shared" si="243"/>
        <v>0</v>
      </c>
      <c r="BY223" s="13">
        <f t="shared" si="243"/>
        <v>0</v>
      </c>
      <c r="BZ223" s="13">
        <f t="shared" si="243"/>
        <v>0</v>
      </c>
      <c r="CA223" s="13">
        <f t="shared" si="243"/>
        <v>0</v>
      </c>
      <c r="CB223" s="13">
        <f t="shared" si="243"/>
        <v>0</v>
      </c>
      <c r="CC223" s="13">
        <f t="shared" si="243"/>
        <v>0</v>
      </c>
      <c r="CL223" s="6" t="s">
        <v>37</v>
      </c>
      <c r="CM223" s="13">
        <f t="shared" ref="CM223:DU223" si="244">IFERROR(ROUND(1-1/CM222,4),0)</f>
        <v>0</v>
      </c>
      <c r="CN223" s="13">
        <f t="shared" si="244"/>
        <v>0</v>
      </c>
      <c r="CO223" s="13">
        <f t="shared" si="244"/>
        <v>0</v>
      </c>
      <c r="CP223" s="13">
        <f t="shared" si="244"/>
        <v>0</v>
      </c>
      <c r="CQ223" s="13">
        <f t="shared" si="244"/>
        <v>0</v>
      </c>
      <c r="CR223" s="13">
        <f t="shared" si="244"/>
        <v>0</v>
      </c>
      <c r="CS223" s="13">
        <f t="shared" si="244"/>
        <v>0</v>
      </c>
      <c r="CT223" s="13">
        <f t="shared" si="244"/>
        <v>0</v>
      </c>
      <c r="CU223" s="13">
        <f t="shared" si="244"/>
        <v>0</v>
      </c>
      <c r="CV223" s="13">
        <f t="shared" si="244"/>
        <v>0</v>
      </c>
      <c r="CW223" s="13">
        <f t="shared" si="244"/>
        <v>0</v>
      </c>
      <c r="CX223" s="13">
        <f t="shared" si="244"/>
        <v>0</v>
      </c>
      <c r="CY223" s="13">
        <f t="shared" si="244"/>
        <v>0</v>
      </c>
      <c r="CZ223" s="13">
        <f t="shared" si="244"/>
        <v>0</v>
      </c>
      <c r="DA223" s="13">
        <f t="shared" si="244"/>
        <v>0</v>
      </c>
      <c r="DB223" s="13">
        <f t="shared" si="244"/>
        <v>0</v>
      </c>
      <c r="DC223" s="13">
        <f t="shared" si="244"/>
        <v>0</v>
      </c>
      <c r="DD223" s="13">
        <f t="shared" si="244"/>
        <v>0</v>
      </c>
      <c r="DE223" s="13">
        <f t="shared" si="244"/>
        <v>0</v>
      </c>
      <c r="DF223" s="13">
        <f t="shared" si="244"/>
        <v>0</v>
      </c>
      <c r="DG223" s="13">
        <f t="shared" si="244"/>
        <v>0</v>
      </c>
      <c r="DH223" s="13">
        <f t="shared" si="244"/>
        <v>0</v>
      </c>
      <c r="DI223" s="13">
        <f t="shared" si="244"/>
        <v>0</v>
      </c>
      <c r="DJ223" s="13">
        <f t="shared" si="244"/>
        <v>0</v>
      </c>
      <c r="DK223" s="13">
        <f t="shared" si="244"/>
        <v>0</v>
      </c>
      <c r="DL223" s="13">
        <f t="shared" si="244"/>
        <v>0</v>
      </c>
      <c r="DM223" s="13">
        <f t="shared" si="244"/>
        <v>0</v>
      </c>
      <c r="DN223" s="13">
        <f t="shared" si="244"/>
        <v>0</v>
      </c>
      <c r="DO223" s="13">
        <f t="shared" si="244"/>
        <v>0</v>
      </c>
      <c r="DP223" s="13">
        <f t="shared" si="244"/>
        <v>0</v>
      </c>
      <c r="DQ223" s="13">
        <f t="shared" si="244"/>
        <v>0</v>
      </c>
      <c r="DR223" s="13">
        <f t="shared" si="244"/>
        <v>0</v>
      </c>
      <c r="DS223" s="13">
        <f t="shared" si="244"/>
        <v>0</v>
      </c>
      <c r="DT223" s="13">
        <f t="shared" si="244"/>
        <v>0</v>
      </c>
      <c r="DU223" s="13">
        <f t="shared" si="244"/>
        <v>0</v>
      </c>
    </row>
    <row r="224" ht="15" customHeight="1"/>
    <row r="225" ht="15" customHeight="1"/>
    <row r="226" ht="15" customHeight="1" spans="2:106">
      <c r="B226" s="5" t="s">
        <v>76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AT226" s="5" t="s">
        <v>77</v>
      </c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CL226" s="5" t="s">
        <v>77</v>
      </c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</row>
    <row r="227" ht="15" customHeight="1" outlineLevel="1" spans="2:106">
      <c r="B227" s="24" t="s">
        <v>23</v>
      </c>
      <c r="C227" s="25" t="s">
        <v>43</v>
      </c>
      <c r="D227" s="26" t="s">
        <v>44</v>
      </c>
      <c r="E227" s="26" t="s">
        <v>45</v>
      </c>
      <c r="F227" s="26" t="s">
        <v>46</v>
      </c>
      <c r="G227" s="26" t="s">
        <v>47</v>
      </c>
      <c r="H227" s="27" t="s">
        <v>48</v>
      </c>
      <c r="I227" s="26" t="s">
        <v>25</v>
      </c>
      <c r="J227" s="26" t="s">
        <v>25</v>
      </c>
      <c r="K227" s="27" t="s">
        <v>49</v>
      </c>
      <c r="L227" s="26" t="s">
        <v>50</v>
      </c>
      <c r="M227" s="27" t="s">
        <v>51</v>
      </c>
      <c r="N227" s="26" t="s">
        <v>52</v>
      </c>
      <c r="O227" s="26" t="s">
        <v>53</v>
      </c>
      <c r="P227" s="27" t="s">
        <v>54</v>
      </c>
      <c r="Q227" s="26" t="s">
        <v>55</v>
      </c>
      <c r="R227" s="40" t="s">
        <v>56</v>
      </c>
      <c r="AT227" s="24" t="s">
        <v>23</v>
      </c>
      <c r="AU227" s="25" t="s">
        <v>43</v>
      </c>
      <c r="AV227" s="26" t="s">
        <v>44</v>
      </c>
      <c r="AW227" s="26" t="s">
        <v>45</v>
      </c>
      <c r="AX227" s="26" t="s">
        <v>46</v>
      </c>
      <c r="AY227" s="26" t="s">
        <v>47</v>
      </c>
      <c r="AZ227" s="27" t="s">
        <v>48</v>
      </c>
      <c r="BA227" s="26" t="s">
        <v>25</v>
      </c>
      <c r="BB227" s="26" t="s">
        <v>25</v>
      </c>
      <c r="BC227" s="27" t="s">
        <v>49</v>
      </c>
      <c r="BD227" s="26" t="s">
        <v>50</v>
      </c>
      <c r="BE227" s="27" t="s">
        <v>51</v>
      </c>
      <c r="BF227" s="26" t="s">
        <v>52</v>
      </c>
      <c r="BG227" s="26" t="s">
        <v>53</v>
      </c>
      <c r="BH227" s="27" t="s">
        <v>54</v>
      </c>
      <c r="BI227" s="26" t="s">
        <v>55</v>
      </c>
      <c r="BJ227" s="40" t="s">
        <v>56</v>
      </c>
      <c r="CL227" s="24" t="s">
        <v>23</v>
      </c>
      <c r="CM227" s="25" t="s">
        <v>43</v>
      </c>
      <c r="CN227" s="26" t="s">
        <v>44</v>
      </c>
      <c r="CO227" s="26" t="s">
        <v>45</v>
      </c>
      <c r="CP227" s="26" t="s">
        <v>46</v>
      </c>
      <c r="CQ227" s="26" t="s">
        <v>47</v>
      </c>
      <c r="CR227" s="27" t="s">
        <v>48</v>
      </c>
      <c r="CS227" s="26" t="s">
        <v>25</v>
      </c>
      <c r="CT227" s="26" t="s">
        <v>25</v>
      </c>
      <c r="CU227" s="27" t="s">
        <v>49</v>
      </c>
      <c r="CV227" s="26" t="s">
        <v>50</v>
      </c>
      <c r="CW227" s="27" t="s">
        <v>51</v>
      </c>
      <c r="CX227" s="26" t="s">
        <v>52</v>
      </c>
      <c r="CY227" s="26" t="s">
        <v>53</v>
      </c>
      <c r="CZ227" s="27" t="s">
        <v>54</v>
      </c>
      <c r="DA227" s="26" t="s">
        <v>55</v>
      </c>
      <c r="DB227" s="40" t="s">
        <v>56</v>
      </c>
    </row>
    <row r="228" ht="15" customHeight="1" outlineLevel="1" spans="2:106">
      <c r="B228" s="24"/>
      <c r="H228" s="27" t="s">
        <v>78</v>
      </c>
      <c r="I228" s="26" t="s">
        <v>79</v>
      </c>
      <c r="J228" s="26" t="s">
        <v>80</v>
      </c>
      <c r="K228" s="27"/>
      <c r="M228" s="27"/>
      <c r="P228" s="27"/>
      <c r="R228" s="41"/>
      <c r="AT228" s="24"/>
      <c r="AZ228" s="27" t="s">
        <v>78</v>
      </c>
      <c r="BA228" s="26" t="s">
        <v>79</v>
      </c>
      <c r="BB228" s="26" t="s">
        <v>80</v>
      </c>
      <c r="BC228" s="27"/>
      <c r="BE228" s="27"/>
      <c r="BH228" s="27"/>
      <c r="BJ228" s="41"/>
      <c r="CL228" s="24"/>
      <c r="CR228" s="27" t="s">
        <v>78</v>
      </c>
      <c r="CS228" s="26" t="s">
        <v>79</v>
      </c>
      <c r="CT228" s="26" t="s">
        <v>80</v>
      </c>
      <c r="CU228" s="27"/>
      <c r="CW228" s="27"/>
      <c r="CZ228" s="27"/>
      <c r="DB228" s="41"/>
    </row>
    <row r="229" ht="15" customHeight="1" outlineLevel="1" spans="2:106">
      <c r="B229" s="28">
        <v>201606</v>
      </c>
      <c r="C229" s="29">
        <v>2260776.55</v>
      </c>
      <c r="D229" s="30">
        <v>833816.89</v>
      </c>
      <c r="E229" s="30">
        <f>IFERROR(AK99,0)</f>
        <v>0</v>
      </c>
      <c r="F229" s="30">
        <f>IFERROR([14]意外险007大赔案!AK8,0)</f>
        <v>0</v>
      </c>
      <c r="G229" s="30">
        <f>IFERROR([14]意外险007大赔案!AK47,0)</f>
        <v>0</v>
      </c>
      <c r="H229" s="35">
        <v>0.4</v>
      </c>
      <c r="I229" s="30">
        <f>ROUND(IFERROR((1-1/AK91)*C229*H229+D229,0),2)</f>
        <v>833816.89</v>
      </c>
      <c r="J229" s="30">
        <f>ROUND(IFERROR((1-1/AK222)*C229*H229+D229+E229,0),2)</f>
        <v>833816.89</v>
      </c>
      <c r="K229" s="34">
        <f>ROUND(J229,2)</f>
        <v>833816.89</v>
      </c>
      <c r="L229" s="30">
        <f t="shared" ref="L229:L263" si="245">ROUND(IFERROR(K229-D229-E229,0),2)</f>
        <v>0</v>
      </c>
      <c r="M229" s="35">
        <f t="shared" ref="M229:M263" si="246">0</f>
        <v>0</v>
      </c>
      <c r="N229" s="30">
        <f t="shared" ref="N229:N263" si="247">ROUND(IFERROR(M229*C229,0),2)</f>
        <v>0</v>
      </c>
      <c r="O229" s="36">
        <f t="shared" ref="O229:O263" si="248">ROUND(IFERROR(N229-F229-G229,0),2)</f>
        <v>0</v>
      </c>
      <c r="P229" s="29">
        <f t="shared" ref="P229:Q263" si="249">ROUND(IFERROR(K229+N229,0),2)</f>
        <v>833816.89</v>
      </c>
      <c r="Q229" s="30">
        <f t="shared" si="249"/>
        <v>0</v>
      </c>
      <c r="R229" s="42">
        <f t="shared" ref="R229:R263" si="250">IFERROR(P229/C229,0)</f>
        <v>0.368818798124919</v>
      </c>
      <c r="AT229" s="28">
        <v>201606</v>
      </c>
      <c r="AU229" s="29">
        <v>2260776.55</v>
      </c>
      <c r="AV229" s="30">
        <v>833816.89</v>
      </c>
      <c r="AW229" s="30">
        <f>IFERROR(CC99,0)</f>
        <v>0</v>
      </c>
      <c r="AX229" s="30">
        <f>IFERROR([14]意外险007大赔案!BU8,0)</f>
        <v>0</v>
      </c>
      <c r="AY229" s="30">
        <f>IFERROR([14]意外险007大赔案!BU47,0)</f>
        <v>0</v>
      </c>
      <c r="AZ229" s="35">
        <v>0.4</v>
      </c>
      <c r="BA229" s="30">
        <f>ROUND(IFERROR((1-1/CC91)*AU229*AZ229+AV229,0),2)</f>
        <v>833816.89</v>
      </c>
      <c r="BB229" s="30">
        <f>ROUND(IFERROR((1-1/CC222)*AU229*AZ229+AV229+AW229,0),2)</f>
        <v>833816.89</v>
      </c>
      <c r="BC229" s="34">
        <f>ROUND(BB229,2)</f>
        <v>833816.89</v>
      </c>
      <c r="BD229" s="30">
        <f t="shared" ref="BD229:BD263" si="251">ROUND(IFERROR(BC229-AV229-AW229,0),2)</f>
        <v>0</v>
      </c>
      <c r="BE229" s="35">
        <f t="shared" ref="BE229:BE263" si="252">0</f>
        <v>0</v>
      </c>
      <c r="BF229" s="30">
        <f t="shared" ref="BF229:BF263" si="253">ROUND(IFERROR(BE229*AU229,0),2)</f>
        <v>0</v>
      </c>
      <c r="BG229" s="30">
        <f t="shared" ref="BG229:BG263" si="254">ROUND(IFERROR(BF229-AX229-AY229,0),2)</f>
        <v>0</v>
      </c>
      <c r="BH229" s="29">
        <f t="shared" ref="BH229:BH263" si="255">ROUND(IFERROR(BC229+BF229,0),2)</f>
        <v>833816.89</v>
      </c>
      <c r="BI229" s="30">
        <f t="shared" ref="BI229:BI263" si="256">ROUND(IFERROR(BD229+BG229,0),2)</f>
        <v>0</v>
      </c>
      <c r="BJ229" s="42">
        <f t="shared" ref="BJ229:BJ263" si="257">IFERROR(AU229/BH229,0)</f>
        <v>2.71135854539958</v>
      </c>
      <c r="CL229" s="28">
        <v>201506</v>
      </c>
      <c r="CM229" s="29">
        <v>32786.8</v>
      </c>
      <c r="CN229" s="30">
        <f>IFERROR(DU7,0)</f>
        <v>0</v>
      </c>
      <c r="CO229" s="30">
        <f>IFERROR(DU99,0)</f>
        <v>0</v>
      </c>
      <c r="CP229" s="30">
        <f>IFERROR([14]意外险007大赔案!DM8,0)</f>
        <v>0</v>
      </c>
      <c r="CQ229" s="30">
        <f>IFERROR([14]意外险007大赔案!DM47,0)</f>
        <v>0</v>
      </c>
      <c r="CR229" s="35">
        <v>0.4</v>
      </c>
      <c r="CS229" s="30">
        <f>ROUND(IFERROR((1-1/DU91)*CM229*CR229+CN229,0),2)</f>
        <v>0</v>
      </c>
      <c r="CT229" s="30">
        <f>ROUND(IFERROR((1-1/DU222)*CM229*CR229+CN229+CO229,0),2)</f>
        <v>0</v>
      </c>
      <c r="CU229" s="34">
        <f>ROUND(CT229,2)</f>
        <v>0</v>
      </c>
      <c r="CV229" s="30">
        <f t="shared" ref="CV229:CV263" si="258">ROUND(IFERROR(CU229-CN229-CO229,0),2)</f>
        <v>0</v>
      </c>
      <c r="CW229" s="35">
        <f t="shared" ref="CW229:CW263" si="259">0</f>
        <v>0</v>
      </c>
      <c r="CX229" s="30">
        <f t="shared" ref="CX229:CX263" si="260">ROUND(IFERROR(CW229*CM229,0),2)</f>
        <v>0</v>
      </c>
      <c r="CY229" s="30">
        <f t="shared" ref="CY229:CY263" si="261">ROUND(IFERROR(CX229-CP229-CQ229,0),2)</f>
        <v>0</v>
      </c>
      <c r="CZ229" s="29">
        <f t="shared" ref="CZ229:DA263" si="262">ROUND(IFERROR(CU229+CX229,0),2)</f>
        <v>0</v>
      </c>
      <c r="DA229" s="30">
        <f t="shared" si="262"/>
        <v>0</v>
      </c>
      <c r="DB229" s="42">
        <f t="shared" ref="DB229:DB263" si="263">IFERROR(CM229/CZ229,0)</f>
        <v>0</v>
      </c>
    </row>
    <row r="230" ht="15" customHeight="1" outlineLevel="1" spans="2:106">
      <c r="B230" s="31">
        <v>201609</v>
      </c>
      <c r="C230" s="32">
        <v>4867279.68</v>
      </c>
      <c r="D230" s="33">
        <v>2545389.55</v>
      </c>
      <c r="E230" s="33">
        <f>IFERROR(AJ100,0)</f>
        <v>0</v>
      </c>
      <c r="F230" s="33">
        <f>IFERROR([14]意外险007大赔案!AJ9,0)</f>
        <v>0</v>
      </c>
      <c r="G230" s="33">
        <f>IFERROR([14]意外险007大赔案!AJ48,0)</f>
        <v>0</v>
      </c>
      <c r="H230" s="38">
        <v>0.4</v>
      </c>
      <c r="I230" s="33">
        <f>ROUND(IFERROR((1-1/AJ91)*C230*H230+D230,0),2)</f>
        <v>2545389.55</v>
      </c>
      <c r="J230" s="33">
        <f>ROUND(IFERROR((1-1/AJ222)*C230*H230+D230+E230,0),2)</f>
        <v>2545389.55</v>
      </c>
      <c r="K230" s="37">
        <f>ROUND(J230,2)</f>
        <v>2545389.55</v>
      </c>
      <c r="L230" s="33">
        <f t="shared" si="245"/>
        <v>0</v>
      </c>
      <c r="M230" s="38">
        <f t="shared" si="246"/>
        <v>0</v>
      </c>
      <c r="N230" s="33">
        <f t="shared" si="247"/>
        <v>0</v>
      </c>
      <c r="O230" s="39">
        <f t="shared" si="248"/>
        <v>0</v>
      </c>
      <c r="P230" s="32">
        <f t="shared" si="249"/>
        <v>2545389.55</v>
      </c>
      <c r="Q230" s="33">
        <f t="shared" si="249"/>
        <v>0</v>
      </c>
      <c r="R230" s="43">
        <f t="shared" si="250"/>
        <v>0.522959377177192</v>
      </c>
      <c r="AT230" s="31">
        <v>201609</v>
      </c>
      <c r="AU230" s="32">
        <v>4867279.68</v>
      </c>
      <c r="AV230" s="33">
        <v>2545389.55</v>
      </c>
      <c r="AW230" s="33">
        <f>IFERROR(CB100,0)</f>
        <v>0</v>
      </c>
      <c r="AX230" s="33">
        <f>IFERROR([14]意外险007大赔案!BT9,0)</f>
        <v>0</v>
      </c>
      <c r="AY230" s="33">
        <f>IFERROR([14]意外险007大赔案!BT48,0)</f>
        <v>0</v>
      </c>
      <c r="AZ230" s="38">
        <v>0.4</v>
      </c>
      <c r="BA230" s="33">
        <f>ROUND(IFERROR((1-1/CB91)*AU230*AZ230+AV230,0),2)</f>
        <v>2545389.55</v>
      </c>
      <c r="BB230" s="33">
        <f>ROUND(IFERROR((1-1/CB222)*AU230*AZ230+AV230+AW230,0),2)</f>
        <v>2545389.55</v>
      </c>
      <c r="BC230" s="37">
        <f>ROUND(BB230,2)</f>
        <v>2545389.55</v>
      </c>
      <c r="BD230" s="33">
        <f t="shared" si="251"/>
        <v>0</v>
      </c>
      <c r="BE230" s="38">
        <f t="shared" si="252"/>
        <v>0</v>
      </c>
      <c r="BF230" s="33">
        <f t="shared" si="253"/>
        <v>0</v>
      </c>
      <c r="BG230" s="33">
        <f t="shared" si="254"/>
        <v>0</v>
      </c>
      <c r="BH230" s="32">
        <f t="shared" si="255"/>
        <v>2545389.55</v>
      </c>
      <c r="BI230" s="33">
        <f t="shared" si="256"/>
        <v>0</v>
      </c>
      <c r="BJ230" s="43">
        <f t="shared" si="257"/>
        <v>1.91219441440702</v>
      </c>
      <c r="CL230" s="31">
        <v>201509</v>
      </c>
      <c r="CM230" s="32">
        <v>118527.4</v>
      </c>
      <c r="CN230" s="33">
        <f>IFERROR(DT8,0)</f>
        <v>0</v>
      </c>
      <c r="CO230" s="33">
        <f>IFERROR(DT100,0)</f>
        <v>0</v>
      </c>
      <c r="CP230" s="33">
        <f>IFERROR([14]意外险007大赔案!DL9,0)</f>
        <v>0</v>
      </c>
      <c r="CQ230" s="33">
        <f>IFERROR([14]意外险007大赔案!DL48,0)</f>
        <v>0</v>
      </c>
      <c r="CR230" s="38">
        <v>0.4</v>
      </c>
      <c r="CS230" s="33">
        <f>ROUND(IFERROR((1-1/DT91)*CM230*CR230+CN230,0),2)</f>
        <v>0</v>
      </c>
      <c r="CT230" s="33">
        <f>ROUND(IFERROR((1-1/DT222)*CM230*CR230+CN230+CO230,0),2)</f>
        <v>0</v>
      </c>
      <c r="CU230" s="37">
        <f>ROUND(CT230,2)</f>
        <v>0</v>
      </c>
      <c r="CV230" s="33">
        <f t="shared" si="258"/>
        <v>0</v>
      </c>
      <c r="CW230" s="38">
        <f t="shared" si="259"/>
        <v>0</v>
      </c>
      <c r="CX230" s="33">
        <f t="shared" si="260"/>
        <v>0</v>
      </c>
      <c r="CY230" s="33">
        <f t="shared" si="261"/>
        <v>0</v>
      </c>
      <c r="CZ230" s="32">
        <f t="shared" si="262"/>
        <v>0</v>
      </c>
      <c r="DA230" s="33">
        <f t="shared" si="262"/>
        <v>0</v>
      </c>
      <c r="DB230" s="43">
        <f t="shared" si="263"/>
        <v>0</v>
      </c>
    </row>
    <row r="231" ht="15" customHeight="1" outlineLevel="1" spans="2:106">
      <c r="B231" s="31">
        <v>201612</v>
      </c>
      <c r="C231" s="32">
        <v>8531629.15</v>
      </c>
      <c r="D231" s="33">
        <v>4600840.07</v>
      </c>
      <c r="E231" s="33">
        <f>IFERROR(AI101,0)</f>
        <v>0</v>
      </c>
      <c r="F231" s="33">
        <f>IFERROR([14]意外险007大赔案!AI10,0)</f>
        <v>0</v>
      </c>
      <c r="G231" s="33">
        <f>IFERROR([14]意外险007大赔案!AI49,0)</f>
        <v>0</v>
      </c>
      <c r="H231" s="38">
        <v>0.4</v>
      </c>
      <c r="I231" s="33">
        <f>ROUND(IFERROR((1-1/AI91)*C231*H231+D231,0),2)</f>
        <v>4600840.07</v>
      </c>
      <c r="J231" s="33">
        <f>ROUND(IFERROR((1-1/AI222)*C231*H231+D231+E231,0),2)</f>
        <v>4600840.07</v>
      </c>
      <c r="K231" s="37">
        <f t="shared" ref="K231:K263" si="264">ROUND(J231,2)</f>
        <v>4600840.07</v>
      </c>
      <c r="L231" s="33">
        <f t="shared" si="245"/>
        <v>0</v>
      </c>
      <c r="M231" s="38">
        <f t="shared" si="246"/>
        <v>0</v>
      </c>
      <c r="N231" s="33">
        <f t="shared" si="247"/>
        <v>0</v>
      </c>
      <c r="O231" s="39">
        <f t="shared" si="248"/>
        <v>0</v>
      </c>
      <c r="P231" s="32">
        <f t="shared" si="249"/>
        <v>4600840.07</v>
      </c>
      <c r="Q231" s="33">
        <f t="shared" si="249"/>
        <v>0</v>
      </c>
      <c r="R231" s="43">
        <f t="shared" si="250"/>
        <v>0.539268642496023</v>
      </c>
      <c r="AT231" s="31">
        <v>201612</v>
      </c>
      <c r="AU231" s="32">
        <v>8531629.15</v>
      </c>
      <c r="AV231" s="33">
        <v>4600840.07</v>
      </c>
      <c r="AW231" s="33">
        <f>IFERROR(CA101,0)</f>
        <v>0</v>
      </c>
      <c r="AX231" s="33">
        <f>IFERROR([14]意外险007大赔案!BS10,0)</f>
        <v>0</v>
      </c>
      <c r="AY231" s="33">
        <f>IFERROR([14]意外险007大赔案!BS49,0)</f>
        <v>0</v>
      </c>
      <c r="AZ231" s="38">
        <v>0.4</v>
      </c>
      <c r="BA231" s="33">
        <f>ROUND(IFERROR((1-1/CA91)*AU231*AZ231+AV231,0),2)</f>
        <v>4600840.07</v>
      </c>
      <c r="BB231" s="33">
        <f>ROUND(IFERROR((1-1/CA222)*AU231*AZ231+AV231+AW231,0),2)</f>
        <v>4600840.07</v>
      </c>
      <c r="BC231" s="37">
        <f t="shared" ref="BC231:BC263" si="265">ROUND(BB231,2)</f>
        <v>4600840.07</v>
      </c>
      <c r="BD231" s="33">
        <f t="shared" si="251"/>
        <v>0</v>
      </c>
      <c r="BE231" s="38">
        <f t="shared" si="252"/>
        <v>0</v>
      </c>
      <c r="BF231" s="33">
        <f t="shared" si="253"/>
        <v>0</v>
      </c>
      <c r="BG231" s="33">
        <f t="shared" si="254"/>
        <v>0</v>
      </c>
      <c r="BH231" s="32">
        <f t="shared" si="255"/>
        <v>4600840.07</v>
      </c>
      <c r="BI231" s="33">
        <f t="shared" si="256"/>
        <v>0</v>
      </c>
      <c r="BJ231" s="43">
        <f t="shared" si="257"/>
        <v>1.85436333804144</v>
      </c>
      <c r="CL231" s="31">
        <v>201512</v>
      </c>
      <c r="CM231" s="32">
        <v>153168.54</v>
      </c>
      <c r="CN231" s="33">
        <f>IFERROR(DS9,0)</f>
        <v>0</v>
      </c>
      <c r="CO231" s="33">
        <f>IFERROR(DS101,0)</f>
        <v>0</v>
      </c>
      <c r="CP231" s="33">
        <f>IFERROR([14]意外险007大赔案!DK10,0)</f>
        <v>0</v>
      </c>
      <c r="CQ231" s="33">
        <f>IFERROR([14]意外险007大赔案!DK49,0)</f>
        <v>0</v>
      </c>
      <c r="CR231" s="38">
        <v>0.4</v>
      </c>
      <c r="CS231" s="33">
        <f>ROUND(IFERROR((1-1/DS91)*CM231*CR231+CN231,0),2)</f>
        <v>0</v>
      </c>
      <c r="CT231" s="33">
        <f>ROUND(IFERROR((1-1/DS222)*CM231*CR231+CN231+CO231,0),2)</f>
        <v>0</v>
      </c>
      <c r="CU231" s="37">
        <f t="shared" ref="CU231:CU263" si="266">ROUND(CT231,2)</f>
        <v>0</v>
      </c>
      <c r="CV231" s="33">
        <f t="shared" si="258"/>
        <v>0</v>
      </c>
      <c r="CW231" s="38">
        <f t="shared" si="259"/>
        <v>0</v>
      </c>
      <c r="CX231" s="33">
        <f t="shared" si="260"/>
        <v>0</v>
      </c>
      <c r="CY231" s="33">
        <f t="shared" si="261"/>
        <v>0</v>
      </c>
      <c r="CZ231" s="32">
        <f t="shared" si="262"/>
        <v>0</v>
      </c>
      <c r="DA231" s="33">
        <f t="shared" si="262"/>
        <v>0</v>
      </c>
      <c r="DB231" s="43">
        <f t="shared" si="263"/>
        <v>0</v>
      </c>
    </row>
    <row r="232" ht="15" customHeight="1" outlineLevel="1" spans="2:106">
      <c r="B232" s="31">
        <v>201703</v>
      </c>
      <c r="C232" s="32">
        <v>12937743.04</v>
      </c>
      <c r="D232" s="33">
        <v>6075804.71</v>
      </c>
      <c r="E232" s="33">
        <f>IFERROR(AH102,0)</f>
        <v>0</v>
      </c>
      <c r="F232" s="33">
        <f>IFERROR([14]意外险007大赔案!AH11,0)</f>
        <v>0</v>
      </c>
      <c r="G232" s="33">
        <f>IFERROR([14]意外险007大赔案!AH50,0)</f>
        <v>0</v>
      </c>
      <c r="H232" s="38">
        <v>0.4</v>
      </c>
      <c r="I232" s="33">
        <f>ROUND(IFERROR((1-1/AH91)*C232*H232+D232,0),2)</f>
        <v>6075804.71</v>
      </c>
      <c r="J232" s="33">
        <f>ROUND(IFERROR((1-1/AH222)*C232*H232+D232+E232,0),2)</f>
        <v>6075804.71</v>
      </c>
      <c r="K232" s="37">
        <f t="shared" si="264"/>
        <v>6075804.71</v>
      </c>
      <c r="L232" s="33">
        <f t="shared" si="245"/>
        <v>0</v>
      </c>
      <c r="M232" s="38">
        <f t="shared" si="246"/>
        <v>0</v>
      </c>
      <c r="N232" s="33">
        <f t="shared" si="247"/>
        <v>0</v>
      </c>
      <c r="O232" s="39">
        <f t="shared" si="248"/>
        <v>0</v>
      </c>
      <c r="P232" s="32">
        <f t="shared" si="249"/>
        <v>6075804.71</v>
      </c>
      <c r="Q232" s="33">
        <f t="shared" si="249"/>
        <v>0</v>
      </c>
      <c r="R232" s="43">
        <f t="shared" si="250"/>
        <v>0.469618595083799</v>
      </c>
      <c r="AT232" s="31">
        <v>201703</v>
      </c>
      <c r="AU232" s="32">
        <v>12937743.04</v>
      </c>
      <c r="AV232" s="33">
        <v>6075804.71</v>
      </c>
      <c r="AW232" s="33">
        <f>IFERROR(BZ102,0)</f>
        <v>0</v>
      </c>
      <c r="AX232" s="33">
        <f>IFERROR([14]意外险007大赔案!BR11,0)</f>
        <v>0</v>
      </c>
      <c r="AY232" s="33">
        <f>IFERROR([14]意外险007大赔案!BR50,0)</f>
        <v>0</v>
      </c>
      <c r="AZ232" s="38">
        <v>0.4</v>
      </c>
      <c r="BA232" s="33">
        <f>ROUND(IFERROR((1-1/BZ91)*AU232*AZ232+AV232,0),2)</f>
        <v>6075804.71</v>
      </c>
      <c r="BB232" s="33">
        <f>ROUND(IFERROR((1-1/BZ222)*AU232*AZ232+AV232+AW232,0),2)</f>
        <v>6075804.71</v>
      </c>
      <c r="BC232" s="37">
        <f t="shared" si="265"/>
        <v>6075804.71</v>
      </c>
      <c r="BD232" s="33">
        <f t="shared" si="251"/>
        <v>0</v>
      </c>
      <c r="BE232" s="38">
        <f t="shared" si="252"/>
        <v>0</v>
      </c>
      <c r="BF232" s="33">
        <f t="shared" si="253"/>
        <v>0</v>
      </c>
      <c r="BG232" s="33">
        <f t="shared" si="254"/>
        <v>0</v>
      </c>
      <c r="BH232" s="32">
        <f t="shared" si="255"/>
        <v>6075804.71</v>
      </c>
      <c r="BI232" s="33">
        <f t="shared" si="256"/>
        <v>0</v>
      </c>
      <c r="BJ232" s="43">
        <f t="shared" si="257"/>
        <v>2.12938757210319</v>
      </c>
      <c r="CL232" s="31">
        <v>201603</v>
      </c>
      <c r="CM232" s="32">
        <v>499169.54</v>
      </c>
      <c r="CN232" s="33">
        <f>IFERROR(DR10,0)</f>
        <v>0</v>
      </c>
      <c r="CO232" s="33">
        <f>IFERROR(DR102,0)</f>
        <v>0</v>
      </c>
      <c r="CP232" s="33">
        <f>IFERROR([14]意外险007大赔案!DJ11,0)</f>
        <v>0</v>
      </c>
      <c r="CQ232" s="33">
        <f>IFERROR([14]意外险007大赔案!DJ50,0)</f>
        <v>0</v>
      </c>
      <c r="CR232" s="38">
        <v>0.4</v>
      </c>
      <c r="CS232" s="33">
        <f>ROUND(IFERROR((1-1/DR91)*CM232*CR232+CN232,0),2)</f>
        <v>0</v>
      </c>
      <c r="CT232" s="33">
        <f>ROUND(IFERROR((1-1/DR222)*CM232*CR232+CN232+CO232,0),2)</f>
        <v>0</v>
      </c>
      <c r="CU232" s="37">
        <f t="shared" si="266"/>
        <v>0</v>
      </c>
      <c r="CV232" s="33">
        <f t="shared" si="258"/>
        <v>0</v>
      </c>
      <c r="CW232" s="38">
        <f t="shared" si="259"/>
        <v>0</v>
      </c>
      <c r="CX232" s="33">
        <f t="shared" si="260"/>
        <v>0</v>
      </c>
      <c r="CY232" s="33">
        <f t="shared" si="261"/>
        <v>0</v>
      </c>
      <c r="CZ232" s="32">
        <f t="shared" si="262"/>
        <v>0</v>
      </c>
      <c r="DA232" s="33">
        <f t="shared" si="262"/>
        <v>0</v>
      </c>
      <c r="DB232" s="43">
        <f t="shared" si="263"/>
        <v>0</v>
      </c>
    </row>
    <row r="233" ht="15" customHeight="1" outlineLevel="1" spans="2:106">
      <c r="B233" s="31">
        <v>201706</v>
      </c>
      <c r="C233" s="32">
        <v>12673418.94</v>
      </c>
      <c r="D233" s="33">
        <v>7982255.65</v>
      </c>
      <c r="E233" s="33">
        <f>IFERROR(AG103,0)</f>
        <v>-101.71</v>
      </c>
      <c r="F233" s="33">
        <f>IFERROR([14]意外险007大赔案!AG12,0)</f>
        <v>0</v>
      </c>
      <c r="G233" s="33">
        <f>IFERROR([14]意外险007大赔案!AG51,0)</f>
        <v>0</v>
      </c>
      <c r="H233" s="38">
        <v>0.4</v>
      </c>
      <c r="I233" s="33">
        <f>ROUND(IFERROR((1-1/AG91)*C233*H233+D233,0),2)</f>
        <v>7982255.65</v>
      </c>
      <c r="J233" s="33">
        <f>ROUND(IFERROR((1-1/AG222)*C233*H233+D233+E233,0),2)</f>
        <v>7982153.94</v>
      </c>
      <c r="K233" s="37">
        <f t="shared" si="264"/>
        <v>7982153.94</v>
      </c>
      <c r="L233" s="33">
        <f t="shared" si="245"/>
        <v>0</v>
      </c>
      <c r="M233" s="38">
        <f t="shared" si="246"/>
        <v>0</v>
      </c>
      <c r="N233" s="33">
        <f t="shared" si="247"/>
        <v>0</v>
      </c>
      <c r="O233" s="39">
        <f t="shared" si="248"/>
        <v>0</v>
      </c>
      <c r="P233" s="32">
        <f t="shared" si="249"/>
        <v>7982153.94</v>
      </c>
      <c r="Q233" s="33">
        <f t="shared" si="249"/>
        <v>0</v>
      </c>
      <c r="R233" s="43">
        <f t="shared" si="250"/>
        <v>0.629834299472783</v>
      </c>
      <c r="AT233" s="31">
        <v>201706</v>
      </c>
      <c r="AU233" s="32">
        <v>12673418.94</v>
      </c>
      <c r="AV233" s="33">
        <v>7982255.65</v>
      </c>
      <c r="AW233" s="33">
        <f>IFERROR(BY103,0)</f>
        <v>-101.71</v>
      </c>
      <c r="AX233" s="33">
        <f>IFERROR([14]意外险007大赔案!BQ12,0)</f>
        <v>0</v>
      </c>
      <c r="AY233" s="33">
        <f>IFERROR([14]意外险007大赔案!BQ51,0)</f>
        <v>0</v>
      </c>
      <c r="AZ233" s="38">
        <v>0.4</v>
      </c>
      <c r="BA233" s="33">
        <f>ROUND(IFERROR((1-1/BY91)*AU233*AZ233+AV233,0),2)</f>
        <v>7982255.65</v>
      </c>
      <c r="BB233" s="33">
        <f>ROUND(IFERROR((1-1/BY222)*AU233*AZ233+AV233+AW233,0),2)</f>
        <v>7982153.94</v>
      </c>
      <c r="BC233" s="37">
        <f t="shared" si="265"/>
        <v>7982153.94</v>
      </c>
      <c r="BD233" s="33">
        <f t="shared" si="251"/>
        <v>0</v>
      </c>
      <c r="BE233" s="38">
        <f t="shared" si="252"/>
        <v>0</v>
      </c>
      <c r="BF233" s="33">
        <f t="shared" si="253"/>
        <v>0</v>
      </c>
      <c r="BG233" s="33">
        <f t="shared" si="254"/>
        <v>0</v>
      </c>
      <c r="BH233" s="32">
        <f t="shared" si="255"/>
        <v>7982153.94</v>
      </c>
      <c r="BI233" s="33">
        <f t="shared" si="256"/>
        <v>0</v>
      </c>
      <c r="BJ233" s="43">
        <f t="shared" si="257"/>
        <v>1.58771918397755</v>
      </c>
      <c r="CL233" s="31">
        <v>201606</v>
      </c>
      <c r="CM233" s="32">
        <v>2260776.55</v>
      </c>
      <c r="CN233" s="33">
        <f>IFERROR(DQ11,0)</f>
        <v>0</v>
      </c>
      <c r="CO233" s="33">
        <f>IFERROR(DQ103,0)</f>
        <v>0</v>
      </c>
      <c r="CP233" s="33">
        <f>IFERROR([14]意外险007大赔案!DI12,0)</f>
        <v>0</v>
      </c>
      <c r="CQ233" s="33">
        <f>IFERROR([14]意外险007大赔案!DI51,0)</f>
        <v>0</v>
      </c>
      <c r="CR233" s="38">
        <v>0.4</v>
      </c>
      <c r="CS233" s="33">
        <f>ROUND(IFERROR((1-1/DQ91)*CM233*CR233+CN233,0),2)</f>
        <v>0</v>
      </c>
      <c r="CT233" s="33">
        <f>ROUND(IFERROR((1-1/DQ222)*CM233*CR233+CN233+CO233,0),2)</f>
        <v>0</v>
      </c>
      <c r="CU233" s="37">
        <f t="shared" si="266"/>
        <v>0</v>
      </c>
      <c r="CV233" s="33">
        <f t="shared" si="258"/>
        <v>0</v>
      </c>
      <c r="CW233" s="38">
        <f t="shared" si="259"/>
        <v>0</v>
      </c>
      <c r="CX233" s="33">
        <f t="shared" si="260"/>
        <v>0</v>
      </c>
      <c r="CY233" s="33">
        <f t="shared" si="261"/>
        <v>0</v>
      </c>
      <c r="CZ233" s="32">
        <f t="shared" si="262"/>
        <v>0</v>
      </c>
      <c r="DA233" s="33">
        <f t="shared" si="262"/>
        <v>0</v>
      </c>
      <c r="DB233" s="43">
        <f t="shared" si="263"/>
        <v>0</v>
      </c>
    </row>
    <row r="234" ht="15" customHeight="1" outlineLevel="1" spans="2:106">
      <c r="B234" s="31">
        <v>201709</v>
      </c>
      <c r="C234" s="32">
        <v>14752651.67</v>
      </c>
      <c r="D234" s="33">
        <v>10130657.11</v>
      </c>
      <c r="E234" s="33">
        <f>IFERROR(AF104,0)</f>
        <v>0</v>
      </c>
      <c r="F234" s="33">
        <f>IFERROR([14]意外险007大赔案!AF13,0)</f>
        <v>0</v>
      </c>
      <c r="G234" s="33">
        <f>IFERROR([14]意外险007大赔案!AF52,0)</f>
        <v>0</v>
      </c>
      <c r="H234" s="38">
        <v>0.4</v>
      </c>
      <c r="I234" s="33">
        <f>ROUND(IFERROR((1-1/AF91)*C234*H234+D234,0),2)</f>
        <v>10130657.11</v>
      </c>
      <c r="J234" s="33">
        <f>ROUND(IFERROR((1-1/AF222)*C234*H234+D234+E234,0),2)</f>
        <v>10130657.11</v>
      </c>
      <c r="K234" s="37">
        <f t="shared" si="264"/>
        <v>10130657.11</v>
      </c>
      <c r="L234" s="33">
        <f t="shared" si="245"/>
        <v>0</v>
      </c>
      <c r="M234" s="38">
        <f t="shared" si="246"/>
        <v>0</v>
      </c>
      <c r="N234" s="33">
        <f t="shared" si="247"/>
        <v>0</v>
      </c>
      <c r="O234" s="39">
        <f t="shared" si="248"/>
        <v>0</v>
      </c>
      <c r="P234" s="32">
        <f t="shared" si="249"/>
        <v>10130657.11</v>
      </c>
      <c r="Q234" s="33">
        <f t="shared" si="249"/>
        <v>0</v>
      </c>
      <c r="R234" s="43">
        <f t="shared" si="250"/>
        <v>0.68670075974213</v>
      </c>
      <c r="AT234" s="31">
        <v>201709</v>
      </c>
      <c r="AU234" s="32">
        <v>14752651.67</v>
      </c>
      <c r="AV234" s="33">
        <v>10130657.11</v>
      </c>
      <c r="AW234" s="33">
        <f>IFERROR(BX104,0)</f>
        <v>0</v>
      </c>
      <c r="AX234" s="33">
        <f>IFERROR([14]意外险007大赔案!BP13,0)</f>
        <v>0</v>
      </c>
      <c r="AY234" s="33">
        <f>IFERROR([14]意外险007大赔案!BP52,0)</f>
        <v>0</v>
      </c>
      <c r="AZ234" s="38">
        <v>0.4</v>
      </c>
      <c r="BA234" s="33">
        <f>ROUND(IFERROR((1-1/BX91)*AU234*AZ234+AV234,0),2)</f>
        <v>10130657.11</v>
      </c>
      <c r="BB234" s="33">
        <f>ROUND(IFERROR((1-1/BX222)*AU234*AZ234+AV234+AW234,0),2)</f>
        <v>10130657.11</v>
      </c>
      <c r="BC234" s="37">
        <f t="shared" si="265"/>
        <v>10130657.11</v>
      </c>
      <c r="BD234" s="33">
        <f t="shared" si="251"/>
        <v>0</v>
      </c>
      <c r="BE234" s="38">
        <f t="shared" si="252"/>
        <v>0</v>
      </c>
      <c r="BF234" s="33">
        <f t="shared" si="253"/>
        <v>0</v>
      </c>
      <c r="BG234" s="33">
        <f t="shared" si="254"/>
        <v>0</v>
      </c>
      <c r="BH234" s="32">
        <f t="shared" si="255"/>
        <v>10130657.11</v>
      </c>
      <c r="BI234" s="33">
        <f t="shared" si="256"/>
        <v>0</v>
      </c>
      <c r="BJ234" s="43">
        <f t="shared" si="257"/>
        <v>1.45623837721618</v>
      </c>
      <c r="CL234" s="31">
        <v>201609</v>
      </c>
      <c r="CM234" s="32">
        <v>4867279.68</v>
      </c>
      <c r="CN234" s="33">
        <f>IFERROR(DP12,0)</f>
        <v>0</v>
      </c>
      <c r="CO234" s="33">
        <f>IFERROR(DP104,0)</f>
        <v>0</v>
      </c>
      <c r="CP234" s="33">
        <f>IFERROR([14]意外险007大赔案!DH13,0)</f>
        <v>0</v>
      </c>
      <c r="CQ234" s="33">
        <f>IFERROR([14]意外险007大赔案!DH52,0)</f>
        <v>0</v>
      </c>
      <c r="CR234" s="38">
        <v>0.4</v>
      </c>
      <c r="CS234" s="33">
        <f>ROUND(IFERROR((1-1/DP91)*CM234*CR234+CN234,0),2)</f>
        <v>0</v>
      </c>
      <c r="CT234" s="33">
        <f>ROUND(IFERROR((1-1/DP222)*CM234*CR234+CN234+CO234,0),2)</f>
        <v>0</v>
      </c>
      <c r="CU234" s="37">
        <f t="shared" si="266"/>
        <v>0</v>
      </c>
      <c r="CV234" s="33">
        <f t="shared" si="258"/>
        <v>0</v>
      </c>
      <c r="CW234" s="38">
        <f t="shared" si="259"/>
        <v>0</v>
      </c>
      <c r="CX234" s="33">
        <f t="shared" si="260"/>
        <v>0</v>
      </c>
      <c r="CY234" s="33">
        <f t="shared" si="261"/>
        <v>0</v>
      </c>
      <c r="CZ234" s="32">
        <f t="shared" si="262"/>
        <v>0</v>
      </c>
      <c r="DA234" s="33">
        <f t="shared" si="262"/>
        <v>0</v>
      </c>
      <c r="DB234" s="43">
        <f t="shared" si="263"/>
        <v>0</v>
      </c>
    </row>
    <row r="235" ht="15" customHeight="1" outlineLevel="1" spans="2:106">
      <c r="B235" s="31">
        <v>201712</v>
      </c>
      <c r="C235" s="32">
        <v>21104430.18</v>
      </c>
      <c r="D235" s="33">
        <v>11373366.13</v>
      </c>
      <c r="E235" s="33">
        <f>IFERROR(AE105,0)</f>
        <v>-773</v>
      </c>
      <c r="F235" s="33">
        <f>IFERROR([14]意外险007大赔案!AE14,0)</f>
        <v>0</v>
      </c>
      <c r="G235" s="33">
        <f>IFERROR([14]意外险007大赔案!AE53,0)</f>
        <v>0</v>
      </c>
      <c r="H235" s="38">
        <v>0.4</v>
      </c>
      <c r="I235" s="33">
        <f>ROUND(IFERROR((1-1/AE91)*C235*H235+D235,0),2)</f>
        <v>11373366.13</v>
      </c>
      <c r="J235" s="33">
        <f>ROUND(IFERROR((1-1/AE222)*C235*H235+D235+E235,0),2)</f>
        <v>11372593.13</v>
      </c>
      <c r="K235" s="37">
        <f t="shared" si="264"/>
        <v>11372593.13</v>
      </c>
      <c r="L235" s="33">
        <f t="shared" si="245"/>
        <v>0</v>
      </c>
      <c r="M235" s="38">
        <f t="shared" si="246"/>
        <v>0</v>
      </c>
      <c r="N235" s="33">
        <f t="shared" si="247"/>
        <v>0</v>
      </c>
      <c r="O235" s="39">
        <f t="shared" si="248"/>
        <v>0</v>
      </c>
      <c r="P235" s="32">
        <f t="shared" si="249"/>
        <v>11372593.13</v>
      </c>
      <c r="Q235" s="33">
        <f t="shared" si="249"/>
        <v>0</v>
      </c>
      <c r="R235" s="43">
        <f t="shared" si="250"/>
        <v>0.538872314154089</v>
      </c>
      <c r="AT235" s="31">
        <v>201712</v>
      </c>
      <c r="AU235" s="32">
        <v>21104430.18</v>
      </c>
      <c r="AV235" s="33">
        <v>11373366.13</v>
      </c>
      <c r="AW235" s="33">
        <f>IFERROR(BW105,0)</f>
        <v>-773</v>
      </c>
      <c r="AX235" s="33">
        <f>IFERROR([14]意外险007大赔案!BO14,0)</f>
        <v>0</v>
      </c>
      <c r="AY235" s="33">
        <f>IFERROR([14]意外险007大赔案!BO53,0)</f>
        <v>0</v>
      </c>
      <c r="AZ235" s="38">
        <v>0.4</v>
      </c>
      <c r="BA235" s="33">
        <f>ROUND(IFERROR((1-1/BW91)*AU235*AZ235+AV235,0),2)</f>
        <v>11373366.13</v>
      </c>
      <c r="BB235" s="33">
        <f>ROUND(IFERROR((1-1/BW222)*AU235*AZ235+AV235+AW235,0),2)</f>
        <v>11372593.13</v>
      </c>
      <c r="BC235" s="37">
        <f t="shared" si="265"/>
        <v>11372593.13</v>
      </c>
      <c r="BD235" s="33">
        <f t="shared" si="251"/>
        <v>0</v>
      </c>
      <c r="BE235" s="38">
        <f t="shared" si="252"/>
        <v>0</v>
      </c>
      <c r="BF235" s="33">
        <f t="shared" si="253"/>
        <v>0</v>
      </c>
      <c r="BG235" s="33">
        <f t="shared" si="254"/>
        <v>0</v>
      </c>
      <c r="BH235" s="32">
        <f t="shared" si="255"/>
        <v>11372593.13</v>
      </c>
      <c r="BI235" s="33">
        <f t="shared" si="256"/>
        <v>0</v>
      </c>
      <c r="BJ235" s="43">
        <f t="shared" si="257"/>
        <v>1.85572718013873</v>
      </c>
      <c r="CL235" s="31">
        <v>201612</v>
      </c>
      <c r="CM235" s="32">
        <v>8531629.15</v>
      </c>
      <c r="CN235" s="33">
        <f>IFERROR(DO13,0)</f>
        <v>0</v>
      </c>
      <c r="CO235" s="33">
        <f>IFERROR(DO105,0)</f>
        <v>0</v>
      </c>
      <c r="CP235" s="33">
        <f>IFERROR([14]意外险007大赔案!DG14,0)</f>
        <v>0</v>
      </c>
      <c r="CQ235" s="33">
        <f>IFERROR([14]意外险007大赔案!DG53,0)</f>
        <v>0</v>
      </c>
      <c r="CR235" s="38">
        <v>0.4</v>
      </c>
      <c r="CS235" s="33">
        <f>ROUND(IFERROR((1-1/DO91)*CM235*CR235+CN235,0),2)</f>
        <v>0</v>
      </c>
      <c r="CT235" s="33">
        <f>ROUND(IFERROR((1-1/DO222)*CM235*CR235+CN235+CO235,0),2)</f>
        <v>0</v>
      </c>
      <c r="CU235" s="37">
        <f t="shared" si="266"/>
        <v>0</v>
      </c>
      <c r="CV235" s="33">
        <f t="shared" si="258"/>
        <v>0</v>
      </c>
      <c r="CW235" s="38">
        <f t="shared" si="259"/>
        <v>0</v>
      </c>
      <c r="CX235" s="33">
        <f t="shared" si="260"/>
        <v>0</v>
      </c>
      <c r="CY235" s="33">
        <f t="shared" si="261"/>
        <v>0</v>
      </c>
      <c r="CZ235" s="32">
        <f t="shared" si="262"/>
        <v>0</v>
      </c>
      <c r="DA235" s="33">
        <f t="shared" si="262"/>
        <v>0</v>
      </c>
      <c r="DB235" s="43">
        <f t="shared" si="263"/>
        <v>0</v>
      </c>
    </row>
    <row r="236" ht="15" customHeight="1" outlineLevel="1" spans="2:106">
      <c r="B236" s="31">
        <v>201803</v>
      </c>
      <c r="C236" s="32">
        <v>15730445.95</v>
      </c>
      <c r="D236" s="33">
        <v>7163674.07</v>
      </c>
      <c r="E236" s="33">
        <f>IFERROR(AD106,0)</f>
        <v>0</v>
      </c>
      <c r="F236" s="33">
        <f>IFERROR([14]意外险007大赔案!AD15,0)</f>
        <v>0</v>
      </c>
      <c r="G236" s="33">
        <f>IFERROR([14]意外险007大赔案!AD54,0)</f>
        <v>0</v>
      </c>
      <c r="H236" s="38">
        <v>0.4</v>
      </c>
      <c r="I236" s="33">
        <f>ROUND(IFERROR((1-1/AD91)*C236*H236+D236,0),2)</f>
        <v>7163674.07</v>
      </c>
      <c r="J236" s="33">
        <f>ROUND(IFERROR((1-1/AD222)*C236*H236+D236+E236,0),2)</f>
        <v>7163674.07</v>
      </c>
      <c r="K236" s="37">
        <f t="shared" si="264"/>
        <v>7163674.07</v>
      </c>
      <c r="L236" s="33">
        <f t="shared" si="245"/>
        <v>0</v>
      </c>
      <c r="M236" s="38">
        <f t="shared" si="246"/>
        <v>0</v>
      </c>
      <c r="N236" s="33">
        <f t="shared" si="247"/>
        <v>0</v>
      </c>
      <c r="O236" s="39">
        <f t="shared" si="248"/>
        <v>0</v>
      </c>
      <c r="P236" s="32">
        <f t="shared" si="249"/>
        <v>7163674.07</v>
      </c>
      <c r="Q236" s="33">
        <f t="shared" si="249"/>
        <v>0</v>
      </c>
      <c r="R236" s="43">
        <f t="shared" si="250"/>
        <v>0.455401842565055</v>
      </c>
      <c r="AT236" s="31">
        <v>201803</v>
      </c>
      <c r="AU236" s="32">
        <v>15730445.95</v>
      </c>
      <c r="AV236" s="33">
        <v>7163674.07</v>
      </c>
      <c r="AW236" s="33">
        <f>IFERROR(BV106,0)</f>
        <v>0</v>
      </c>
      <c r="AX236" s="33">
        <f>IFERROR([14]意外险007大赔案!BN15,0)</f>
        <v>0</v>
      </c>
      <c r="AY236" s="33">
        <f>IFERROR([14]意外险007大赔案!BN54,0)</f>
        <v>0</v>
      </c>
      <c r="AZ236" s="38">
        <v>0.4</v>
      </c>
      <c r="BA236" s="33">
        <f>ROUND(IFERROR((1-1/BV91)*AU236*AZ236+AV236,0),2)</f>
        <v>7163674.07</v>
      </c>
      <c r="BB236" s="33">
        <f>ROUND(IFERROR((1-1/BV222)*AU236*AZ236+AV236+AW236,0),2)</f>
        <v>7163674.07</v>
      </c>
      <c r="BC236" s="37">
        <f t="shared" si="265"/>
        <v>7163674.07</v>
      </c>
      <c r="BD236" s="33">
        <f t="shared" si="251"/>
        <v>0</v>
      </c>
      <c r="BE236" s="38">
        <f t="shared" si="252"/>
        <v>0</v>
      </c>
      <c r="BF236" s="33">
        <f t="shared" si="253"/>
        <v>0</v>
      </c>
      <c r="BG236" s="33">
        <f t="shared" si="254"/>
        <v>0</v>
      </c>
      <c r="BH236" s="32">
        <f t="shared" si="255"/>
        <v>7163674.07</v>
      </c>
      <c r="BI236" s="33">
        <f t="shared" si="256"/>
        <v>0</v>
      </c>
      <c r="BJ236" s="43">
        <f t="shared" si="257"/>
        <v>2.19586287654765</v>
      </c>
      <c r="CL236" s="31">
        <v>201703</v>
      </c>
      <c r="CM236" s="32">
        <v>12937743.04</v>
      </c>
      <c r="CN236" s="33">
        <f>IFERROR(DN14,0)</f>
        <v>0</v>
      </c>
      <c r="CO236" s="33">
        <f>IFERROR(DN106,0)</f>
        <v>0</v>
      </c>
      <c r="CP236" s="33">
        <f>IFERROR([14]意外险007大赔案!DF15,0)</f>
        <v>0</v>
      </c>
      <c r="CQ236" s="33">
        <f>IFERROR([14]意外险007大赔案!DF54,0)</f>
        <v>0</v>
      </c>
      <c r="CR236" s="38">
        <v>0.4</v>
      </c>
      <c r="CS236" s="33">
        <f>ROUND(IFERROR((1-1/DN91)*CM236*CR236+CN236,0),2)</f>
        <v>0</v>
      </c>
      <c r="CT236" s="33">
        <f>ROUND(IFERROR((1-1/DN222)*CM236*CR236+CN236+CO236,0),2)</f>
        <v>0</v>
      </c>
      <c r="CU236" s="37">
        <f t="shared" si="266"/>
        <v>0</v>
      </c>
      <c r="CV236" s="33">
        <f t="shared" si="258"/>
        <v>0</v>
      </c>
      <c r="CW236" s="38">
        <f t="shared" si="259"/>
        <v>0</v>
      </c>
      <c r="CX236" s="33">
        <f t="shared" si="260"/>
        <v>0</v>
      </c>
      <c r="CY236" s="33">
        <f t="shared" si="261"/>
        <v>0</v>
      </c>
      <c r="CZ236" s="32">
        <f t="shared" si="262"/>
        <v>0</v>
      </c>
      <c r="DA236" s="33">
        <f t="shared" si="262"/>
        <v>0</v>
      </c>
      <c r="DB236" s="43">
        <f t="shared" si="263"/>
        <v>0</v>
      </c>
    </row>
    <row r="237" ht="15" customHeight="1" outlineLevel="1" spans="2:106">
      <c r="B237" s="31">
        <v>201806</v>
      </c>
      <c r="C237" s="32">
        <v>16423450.36</v>
      </c>
      <c r="D237" s="33">
        <v>8050898.57</v>
      </c>
      <c r="E237" s="33">
        <f>IFERROR(AC107,0)</f>
        <v>0</v>
      </c>
      <c r="F237" s="33">
        <f>IFERROR([14]意外险007大赔案!AC16,0)</f>
        <v>0</v>
      </c>
      <c r="G237" s="33">
        <f>IFERROR([14]意外险007大赔案!AC55,0)</f>
        <v>0</v>
      </c>
      <c r="H237" s="38">
        <v>0.4</v>
      </c>
      <c r="I237" s="33">
        <f>ROUND(IFERROR((1-1/AC91)*C237*H237+D237,0),2)</f>
        <v>8050898.57</v>
      </c>
      <c r="J237" s="33">
        <f>ROUND(IFERROR((1-1/AC222)*C237*H237+D237+E237,0),2)</f>
        <v>8050898.57</v>
      </c>
      <c r="K237" s="37">
        <f t="shared" si="264"/>
        <v>8050898.57</v>
      </c>
      <c r="L237" s="33">
        <f t="shared" si="245"/>
        <v>0</v>
      </c>
      <c r="M237" s="38">
        <f t="shared" si="246"/>
        <v>0</v>
      </c>
      <c r="N237" s="33">
        <f t="shared" si="247"/>
        <v>0</v>
      </c>
      <c r="O237" s="39">
        <f t="shared" si="248"/>
        <v>0</v>
      </c>
      <c r="P237" s="32">
        <f t="shared" si="249"/>
        <v>8050898.57</v>
      </c>
      <c r="Q237" s="33">
        <f t="shared" si="249"/>
        <v>0</v>
      </c>
      <c r="R237" s="43">
        <f t="shared" si="250"/>
        <v>0.490207501683587</v>
      </c>
      <c r="AT237" s="31">
        <v>201806</v>
      </c>
      <c r="AU237" s="32">
        <v>16423450.36</v>
      </c>
      <c r="AV237" s="33">
        <v>8050898.57</v>
      </c>
      <c r="AW237" s="33">
        <f>IFERROR(BU107,0)</f>
        <v>0</v>
      </c>
      <c r="AX237" s="33">
        <f>IFERROR([14]意外险007大赔案!BM16,0)</f>
        <v>0</v>
      </c>
      <c r="AY237" s="33">
        <f>IFERROR([14]意外险007大赔案!BM55,0)</f>
        <v>0</v>
      </c>
      <c r="AZ237" s="38">
        <v>0.4</v>
      </c>
      <c r="BA237" s="33">
        <f>ROUND(IFERROR((1-1/BU91)*AU237*AZ237+AV237,0),2)</f>
        <v>8050898.57</v>
      </c>
      <c r="BB237" s="33">
        <f>ROUND(IFERROR((1-1/BU222)*AU237*AZ237+AV237+AW237,0),2)</f>
        <v>8050898.57</v>
      </c>
      <c r="BC237" s="37">
        <f t="shared" si="265"/>
        <v>8050898.57</v>
      </c>
      <c r="BD237" s="33">
        <f t="shared" si="251"/>
        <v>0</v>
      </c>
      <c r="BE237" s="38">
        <f t="shared" si="252"/>
        <v>0</v>
      </c>
      <c r="BF237" s="33">
        <f t="shared" si="253"/>
        <v>0</v>
      </c>
      <c r="BG237" s="33">
        <f t="shared" si="254"/>
        <v>0</v>
      </c>
      <c r="BH237" s="32">
        <f t="shared" si="255"/>
        <v>8050898.57</v>
      </c>
      <c r="BI237" s="33">
        <f t="shared" si="256"/>
        <v>0</v>
      </c>
      <c r="BJ237" s="43">
        <f t="shared" si="257"/>
        <v>2.03995246210138</v>
      </c>
      <c r="CL237" s="31">
        <v>201706</v>
      </c>
      <c r="CM237" s="32">
        <v>12673418.94</v>
      </c>
      <c r="CN237" s="33">
        <f>IFERROR(DM15,0)</f>
        <v>0</v>
      </c>
      <c r="CO237" s="33">
        <f>IFERROR(DM107,0)</f>
        <v>0</v>
      </c>
      <c r="CP237" s="33">
        <f>IFERROR([14]意外险007大赔案!DE16,0)</f>
        <v>0</v>
      </c>
      <c r="CQ237" s="33">
        <f>IFERROR([14]意外险007大赔案!DE55,0)</f>
        <v>0</v>
      </c>
      <c r="CR237" s="38">
        <v>0.4</v>
      </c>
      <c r="CS237" s="33">
        <f>ROUND(IFERROR((1-1/DM91)*CM237*CR237+CN237,0),2)</f>
        <v>0</v>
      </c>
      <c r="CT237" s="33">
        <f>ROUND(IFERROR((1-1/DM222)*CM237*CR237+CN237+CO237,0),2)</f>
        <v>0</v>
      </c>
      <c r="CU237" s="37">
        <f t="shared" si="266"/>
        <v>0</v>
      </c>
      <c r="CV237" s="33">
        <f t="shared" si="258"/>
        <v>0</v>
      </c>
      <c r="CW237" s="38">
        <f t="shared" si="259"/>
        <v>0</v>
      </c>
      <c r="CX237" s="33">
        <f t="shared" si="260"/>
        <v>0</v>
      </c>
      <c r="CY237" s="33">
        <f t="shared" si="261"/>
        <v>0</v>
      </c>
      <c r="CZ237" s="32">
        <f t="shared" si="262"/>
        <v>0</v>
      </c>
      <c r="DA237" s="33">
        <f t="shared" si="262"/>
        <v>0</v>
      </c>
      <c r="DB237" s="43">
        <f t="shared" si="263"/>
        <v>0</v>
      </c>
    </row>
    <row r="238" ht="15" customHeight="1" outlineLevel="1" spans="2:106">
      <c r="B238" s="31">
        <v>201809</v>
      </c>
      <c r="C238" s="32">
        <v>17734144.45</v>
      </c>
      <c r="D238" s="33">
        <v>6910915.15</v>
      </c>
      <c r="E238" s="33">
        <f>IFERROR(AB108,0)</f>
        <v>0</v>
      </c>
      <c r="F238" s="33">
        <f>IFERROR([14]意外险007大赔案!AB17,0)</f>
        <v>0</v>
      </c>
      <c r="G238" s="33">
        <f>IFERROR([14]意外险007大赔案!AB56,0)</f>
        <v>0</v>
      </c>
      <c r="H238" s="38">
        <v>0.4</v>
      </c>
      <c r="I238" s="33">
        <f>ROUND(IFERROR((1-1/AB91)*C238*H238+D238,0),2)</f>
        <v>6910915.15</v>
      </c>
      <c r="J238" s="33">
        <f>ROUND(IFERROR((1-1/AB222)*C238*H238+D238+E238,0),2)</f>
        <v>6910915.15</v>
      </c>
      <c r="K238" s="37">
        <f t="shared" si="264"/>
        <v>6910915.15</v>
      </c>
      <c r="L238" s="33">
        <f t="shared" si="245"/>
        <v>0</v>
      </c>
      <c r="M238" s="38">
        <f t="shared" si="246"/>
        <v>0</v>
      </c>
      <c r="N238" s="33">
        <f t="shared" si="247"/>
        <v>0</v>
      </c>
      <c r="O238" s="39">
        <f t="shared" si="248"/>
        <v>0</v>
      </c>
      <c r="P238" s="32">
        <f t="shared" si="249"/>
        <v>6910915.15</v>
      </c>
      <c r="Q238" s="33">
        <f t="shared" si="249"/>
        <v>0</v>
      </c>
      <c r="R238" s="43">
        <f t="shared" si="250"/>
        <v>0.389695435800964</v>
      </c>
      <c r="AT238" s="31">
        <v>201809</v>
      </c>
      <c r="AU238" s="32">
        <v>17734144.45</v>
      </c>
      <c r="AV238" s="33">
        <v>6910915.15</v>
      </c>
      <c r="AW238" s="33">
        <f>IFERROR(BT108,0)</f>
        <v>0</v>
      </c>
      <c r="AX238" s="33">
        <f>IFERROR([14]意外险007大赔案!BL17,0)</f>
        <v>0</v>
      </c>
      <c r="AY238" s="33">
        <f>IFERROR([14]意外险007大赔案!BL56,0)</f>
        <v>0</v>
      </c>
      <c r="AZ238" s="38">
        <v>0.4</v>
      </c>
      <c r="BA238" s="33">
        <f>ROUND(IFERROR((1-1/BT91)*AU238*AZ238+AV238,0),2)</f>
        <v>6910915.15</v>
      </c>
      <c r="BB238" s="33">
        <f>ROUND(IFERROR((1-1/BT222)*AU238*AZ238+AV238+AW238,0),2)</f>
        <v>6910915.15</v>
      </c>
      <c r="BC238" s="37">
        <f t="shared" si="265"/>
        <v>6910915.15</v>
      </c>
      <c r="BD238" s="33">
        <f t="shared" si="251"/>
        <v>0</v>
      </c>
      <c r="BE238" s="38">
        <f t="shared" si="252"/>
        <v>0</v>
      </c>
      <c r="BF238" s="33">
        <f t="shared" si="253"/>
        <v>0</v>
      </c>
      <c r="BG238" s="33">
        <f t="shared" si="254"/>
        <v>0</v>
      </c>
      <c r="BH238" s="32">
        <f t="shared" si="255"/>
        <v>6910915.15</v>
      </c>
      <c r="BI238" s="33">
        <f t="shared" si="256"/>
        <v>0</v>
      </c>
      <c r="BJ238" s="43">
        <f t="shared" si="257"/>
        <v>2.56610652353328</v>
      </c>
      <c r="CL238" s="31">
        <v>201709</v>
      </c>
      <c r="CM238" s="32">
        <v>14752651.67</v>
      </c>
      <c r="CN238" s="33">
        <f>IFERROR(DL16,0)</f>
        <v>0</v>
      </c>
      <c r="CO238" s="33">
        <f>IFERROR(DL108,0)</f>
        <v>0</v>
      </c>
      <c r="CP238" s="33">
        <f>IFERROR([14]意外险007大赔案!DD17,0)</f>
        <v>0</v>
      </c>
      <c r="CQ238" s="33">
        <f>IFERROR([14]意外险007大赔案!DD56,0)</f>
        <v>0</v>
      </c>
      <c r="CR238" s="38">
        <v>0.4</v>
      </c>
      <c r="CS238" s="33">
        <f>ROUND(IFERROR((1-1/DL91)*CM238*CR238+CN238,0),2)</f>
        <v>0</v>
      </c>
      <c r="CT238" s="33">
        <f>ROUND(IFERROR((1-1/DL222)*CM238*CR238+CN238+CO238,0),2)</f>
        <v>0</v>
      </c>
      <c r="CU238" s="37">
        <f t="shared" si="266"/>
        <v>0</v>
      </c>
      <c r="CV238" s="33">
        <f t="shared" si="258"/>
        <v>0</v>
      </c>
      <c r="CW238" s="38">
        <f t="shared" si="259"/>
        <v>0</v>
      </c>
      <c r="CX238" s="33">
        <f t="shared" si="260"/>
        <v>0</v>
      </c>
      <c r="CY238" s="33">
        <f t="shared" si="261"/>
        <v>0</v>
      </c>
      <c r="CZ238" s="32">
        <f t="shared" si="262"/>
        <v>0</v>
      </c>
      <c r="DA238" s="33">
        <f t="shared" si="262"/>
        <v>0</v>
      </c>
      <c r="DB238" s="43">
        <f t="shared" si="263"/>
        <v>0</v>
      </c>
    </row>
    <row r="239" ht="15" customHeight="1" outlineLevel="1" spans="2:106">
      <c r="B239" s="31">
        <v>201812</v>
      </c>
      <c r="C239" s="32">
        <v>15872316.06</v>
      </c>
      <c r="D239" s="33">
        <v>6522879.16</v>
      </c>
      <c r="E239" s="33">
        <f>IFERROR(AA109,0)</f>
        <v>0</v>
      </c>
      <c r="F239" s="33">
        <f>IFERROR([14]意外险007大赔案!AA18,0)</f>
        <v>0</v>
      </c>
      <c r="G239" s="33">
        <f>IFERROR([14]意外险007大赔案!AA57,0)</f>
        <v>0</v>
      </c>
      <c r="H239" s="38">
        <v>0.4</v>
      </c>
      <c r="I239" s="33">
        <f>ROUND(IFERROR((1-1/AA91)*C239*H239+D239,0),2)</f>
        <v>6522879.16</v>
      </c>
      <c r="J239" s="33">
        <f>ROUND(IFERROR((1-1/AA222)*C239*H239+D239+E239,0),2)</f>
        <v>6522879.16</v>
      </c>
      <c r="K239" s="37">
        <f t="shared" si="264"/>
        <v>6522879.16</v>
      </c>
      <c r="L239" s="33">
        <f t="shared" si="245"/>
        <v>0</v>
      </c>
      <c r="M239" s="38">
        <f t="shared" si="246"/>
        <v>0</v>
      </c>
      <c r="N239" s="33">
        <f t="shared" si="247"/>
        <v>0</v>
      </c>
      <c r="O239" s="39">
        <f t="shared" si="248"/>
        <v>0</v>
      </c>
      <c r="P239" s="32">
        <f t="shared" si="249"/>
        <v>6522879.16</v>
      </c>
      <c r="Q239" s="33">
        <f t="shared" si="249"/>
        <v>0</v>
      </c>
      <c r="R239" s="43">
        <f t="shared" si="250"/>
        <v>0.410959505553092</v>
      </c>
      <c r="AT239" s="31">
        <v>201812</v>
      </c>
      <c r="AU239" s="32">
        <v>15872316.06</v>
      </c>
      <c r="AV239" s="33">
        <v>6522879.16</v>
      </c>
      <c r="AW239" s="33">
        <f>IFERROR(BS109,0)</f>
        <v>0</v>
      </c>
      <c r="AX239" s="33">
        <f>IFERROR([14]意外险007大赔案!BK18,0)</f>
        <v>0</v>
      </c>
      <c r="AY239" s="33">
        <f>IFERROR([14]意外险007大赔案!BK57,0)</f>
        <v>0</v>
      </c>
      <c r="AZ239" s="38">
        <v>0.4</v>
      </c>
      <c r="BA239" s="33">
        <f>ROUND(IFERROR((1-1/BS91)*AU239*AZ239+AV239,0),2)</f>
        <v>6522879.16</v>
      </c>
      <c r="BB239" s="33">
        <f>ROUND(IFERROR((1-1/BS222)*AU239*AZ239+AV239+AW239,0),2)</f>
        <v>6522879.16</v>
      </c>
      <c r="BC239" s="37">
        <f t="shared" si="265"/>
        <v>6522879.16</v>
      </c>
      <c r="BD239" s="33">
        <f t="shared" si="251"/>
        <v>0</v>
      </c>
      <c r="BE239" s="38">
        <f t="shared" si="252"/>
        <v>0</v>
      </c>
      <c r="BF239" s="33">
        <f t="shared" si="253"/>
        <v>0</v>
      </c>
      <c r="BG239" s="33">
        <f t="shared" si="254"/>
        <v>0</v>
      </c>
      <c r="BH239" s="32">
        <f t="shared" si="255"/>
        <v>6522879.16</v>
      </c>
      <c r="BI239" s="33">
        <f t="shared" si="256"/>
        <v>0</v>
      </c>
      <c r="BJ239" s="43">
        <f t="shared" si="257"/>
        <v>2.43332977212474</v>
      </c>
      <c r="CL239" s="31">
        <v>201712</v>
      </c>
      <c r="CM239" s="32">
        <v>21104430.18</v>
      </c>
      <c r="CN239" s="33">
        <f>IFERROR(DK17,0)</f>
        <v>0</v>
      </c>
      <c r="CO239" s="33">
        <f>IFERROR(DK109,0)</f>
        <v>0</v>
      </c>
      <c r="CP239" s="33">
        <f>IFERROR([14]意外险007大赔案!DC18,0)</f>
        <v>0</v>
      </c>
      <c r="CQ239" s="33">
        <f>IFERROR([14]意外险007大赔案!DC57,0)</f>
        <v>0</v>
      </c>
      <c r="CR239" s="38">
        <v>0.4</v>
      </c>
      <c r="CS239" s="33">
        <f>ROUND(IFERROR((1-1/DK91)*CM239*CR239+CN239,0),2)</f>
        <v>0</v>
      </c>
      <c r="CT239" s="33">
        <f>ROUND(IFERROR((1-1/DK222)*CM239*CR239+CN239+CO239,0),2)</f>
        <v>0</v>
      </c>
      <c r="CU239" s="37">
        <f t="shared" si="266"/>
        <v>0</v>
      </c>
      <c r="CV239" s="33">
        <f t="shared" si="258"/>
        <v>0</v>
      </c>
      <c r="CW239" s="38">
        <f t="shared" si="259"/>
        <v>0</v>
      </c>
      <c r="CX239" s="33">
        <f t="shared" si="260"/>
        <v>0</v>
      </c>
      <c r="CY239" s="33">
        <f t="shared" si="261"/>
        <v>0</v>
      </c>
      <c r="CZ239" s="32">
        <f t="shared" si="262"/>
        <v>0</v>
      </c>
      <c r="DA239" s="33">
        <f t="shared" si="262"/>
        <v>0</v>
      </c>
      <c r="DB239" s="43">
        <f t="shared" si="263"/>
        <v>0</v>
      </c>
    </row>
    <row r="240" ht="15" customHeight="1" outlineLevel="1" spans="2:106">
      <c r="B240" s="31">
        <v>201903</v>
      </c>
      <c r="C240" s="32">
        <v>14849239.15</v>
      </c>
      <c r="D240" s="33">
        <v>5543341</v>
      </c>
      <c r="E240" s="33">
        <f>IFERROR(Z110,0)</f>
        <v>0</v>
      </c>
      <c r="F240" s="33">
        <f>IFERROR([14]意外险007大赔案!Z19,0)</f>
        <v>0</v>
      </c>
      <c r="G240" s="33">
        <f>IFERROR([14]意外险007大赔案!Z58,0)</f>
        <v>0</v>
      </c>
      <c r="H240" s="38">
        <v>0.4</v>
      </c>
      <c r="I240" s="33">
        <f>ROUND(IFERROR((1-1/Z91)*C240*H240+D240,0),2)</f>
        <v>5543341</v>
      </c>
      <c r="J240" s="33">
        <f>ROUND(IFERROR((1-1/Z222)*C240*H240+D240+E240,0),2)</f>
        <v>5543341</v>
      </c>
      <c r="K240" s="37">
        <f t="shared" si="264"/>
        <v>5543341</v>
      </c>
      <c r="L240" s="33">
        <f t="shared" si="245"/>
        <v>0</v>
      </c>
      <c r="M240" s="38">
        <f t="shared" si="246"/>
        <v>0</v>
      </c>
      <c r="N240" s="33">
        <f t="shared" si="247"/>
        <v>0</v>
      </c>
      <c r="O240" s="39">
        <f t="shared" si="248"/>
        <v>0</v>
      </c>
      <c r="P240" s="32">
        <f t="shared" si="249"/>
        <v>5543341</v>
      </c>
      <c r="Q240" s="33">
        <f t="shared" si="249"/>
        <v>0</v>
      </c>
      <c r="R240" s="43">
        <f t="shared" si="250"/>
        <v>0.373308082926256</v>
      </c>
      <c r="AT240" s="31">
        <v>201903</v>
      </c>
      <c r="AU240" s="32">
        <v>14849239.15</v>
      </c>
      <c r="AV240" s="33">
        <v>5543341</v>
      </c>
      <c r="AW240" s="33">
        <f>IFERROR(BR110,0)</f>
        <v>0</v>
      </c>
      <c r="AX240" s="33">
        <f>IFERROR([14]意外险007大赔案!BJ19,0)</f>
        <v>0</v>
      </c>
      <c r="AY240" s="33">
        <f>IFERROR([14]意外险007大赔案!BJ58,0)</f>
        <v>0</v>
      </c>
      <c r="AZ240" s="38">
        <v>0.4</v>
      </c>
      <c r="BA240" s="33">
        <f>ROUND(IFERROR((1-1/BR91)*AU240*AZ240+AV240,0),2)</f>
        <v>5543341</v>
      </c>
      <c r="BB240" s="33">
        <f>ROUND(IFERROR((1-1/BR222)*AU240*AZ240+AV240+AW240,0),2)</f>
        <v>5543341</v>
      </c>
      <c r="BC240" s="37">
        <f t="shared" si="265"/>
        <v>5543341</v>
      </c>
      <c r="BD240" s="33">
        <f t="shared" si="251"/>
        <v>0</v>
      </c>
      <c r="BE240" s="38">
        <f t="shared" si="252"/>
        <v>0</v>
      </c>
      <c r="BF240" s="33">
        <f t="shared" si="253"/>
        <v>0</v>
      </c>
      <c r="BG240" s="33">
        <f t="shared" si="254"/>
        <v>0</v>
      </c>
      <c r="BH240" s="32">
        <f t="shared" si="255"/>
        <v>5543341</v>
      </c>
      <c r="BI240" s="33">
        <f t="shared" si="256"/>
        <v>0</v>
      </c>
      <c r="BJ240" s="43">
        <f t="shared" si="257"/>
        <v>2.67875260605472</v>
      </c>
      <c r="CL240" s="31">
        <v>201803</v>
      </c>
      <c r="CM240" s="32">
        <v>15730445.95</v>
      </c>
      <c r="CN240" s="33">
        <f>IFERROR(DJ18,0)</f>
        <v>0</v>
      </c>
      <c r="CO240" s="33">
        <f>IFERROR(DJ110,0)</f>
        <v>0</v>
      </c>
      <c r="CP240" s="33">
        <f>IFERROR([14]意外险007大赔案!DB19,0)</f>
        <v>0</v>
      </c>
      <c r="CQ240" s="33">
        <f>IFERROR([14]意外险007大赔案!DB58,0)</f>
        <v>0</v>
      </c>
      <c r="CR240" s="38">
        <v>0.4</v>
      </c>
      <c r="CS240" s="33">
        <f>ROUND(IFERROR((1-1/DJ91)*CM240*CR240+CN240,0),2)</f>
        <v>0</v>
      </c>
      <c r="CT240" s="33">
        <f>ROUND(IFERROR((1-1/DJ222)*CM240*CR240+CN240+CO240,0),2)</f>
        <v>0</v>
      </c>
      <c r="CU240" s="37">
        <f t="shared" si="266"/>
        <v>0</v>
      </c>
      <c r="CV240" s="33">
        <f t="shared" si="258"/>
        <v>0</v>
      </c>
      <c r="CW240" s="38">
        <f t="shared" si="259"/>
        <v>0</v>
      </c>
      <c r="CX240" s="33">
        <f t="shared" si="260"/>
        <v>0</v>
      </c>
      <c r="CY240" s="33">
        <f t="shared" si="261"/>
        <v>0</v>
      </c>
      <c r="CZ240" s="32">
        <f t="shared" si="262"/>
        <v>0</v>
      </c>
      <c r="DA240" s="33">
        <f t="shared" si="262"/>
        <v>0</v>
      </c>
      <c r="DB240" s="43">
        <f t="shared" si="263"/>
        <v>0</v>
      </c>
    </row>
    <row r="241" ht="15" customHeight="1" outlineLevel="1" spans="2:106">
      <c r="B241" s="31">
        <v>201906</v>
      </c>
      <c r="C241" s="32">
        <v>15987671.17</v>
      </c>
      <c r="D241" s="33">
        <v>4838710.46</v>
      </c>
      <c r="E241" s="33">
        <f>IFERROR(Y111,0)</f>
        <v>0</v>
      </c>
      <c r="F241" s="33">
        <f>IFERROR([14]意外险007大赔案!Y20,0)</f>
        <v>0</v>
      </c>
      <c r="G241" s="33">
        <f>IFERROR([14]意外险007大赔案!Y59,0)</f>
        <v>0</v>
      </c>
      <c r="H241" s="38">
        <v>0.4</v>
      </c>
      <c r="I241" s="33">
        <f>ROUND(IFERROR((1-1/Y91)*C241*H241+D241,0),2)</f>
        <v>4838710.46</v>
      </c>
      <c r="J241" s="33">
        <f>ROUND(IFERROR((1-1/Y222)*C241*H241+D241+E241,0),2)</f>
        <v>4838710.46</v>
      </c>
      <c r="K241" s="37">
        <f t="shared" si="264"/>
        <v>4838710.46</v>
      </c>
      <c r="L241" s="33">
        <f t="shared" si="245"/>
        <v>0</v>
      </c>
      <c r="M241" s="38">
        <f t="shared" si="246"/>
        <v>0</v>
      </c>
      <c r="N241" s="33">
        <f t="shared" si="247"/>
        <v>0</v>
      </c>
      <c r="O241" s="39">
        <f t="shared" si="248"/>
        <v>0</v>
      </c>
      <c r="P241" s="32">
        <f t="shared" si="249"/>
        <v>4838710.46</v>
      </c>
      <c r="Q241" s="33">
        <f t="shared" si="249"/>
        <v>0</v>
      </c>
      <c r="R241" s="43">
        <f t="shared" si="250"/>
        <v>0.302652613288643</v>
      </c>
      <c r="AT241" s="31">
        <v>201906</v>
      </c>
      <c r="AU241" s="32">
        <v>15987671.17</v>
      </c>
      <c r="AV241" s="33">
        <v>4901789.1</v>
      </c>
      <c r="AW241" s="33">
        <f>IFERROR(BQ111,0)</f>
        <v>0</v>
      </c>
      <c r="AX241" s="33">
        <f>IFERROR([14]意外险007大赔案!BI20,0)</f>
        <v>0</v>
      </c>
      <c r="AY241" s="33">
        <f>IFERROR([14]意外险007大赔案!BI59,0)</f>
        <v>0</v>
      </c>
      <c r="AZ241" s="38">
        <v>0.4</v>
      </c>
      <c r="BA241" s="33">
        <f>ROUND(IFERROR((1-1/BQ91)*AU241*AZ241+AV241,0),2)</f>
        <v>4901789.1</v>
      </c>
      <c r="BB241" s="33">
        <f>ROUND(IFERROR((1-1/BQ222)*AU241*AZ241+AV241+AW241,0),2)</f>
        <v>4901789.1</v>
      </c>
      <c r="BC241" s="37">
        <f t="shared" si="265"/>
        <v>4901789.1</v>
      </c>
      <c r="BD241" s="33">
        <f t="shared" si="251"/>
        <v>0</v>
      </c>
      <c r="BE241" s="38">
        <f t="shared" si="252"/>
        <v>0</v>
      </c>
      <c r="BF241" s="33">
        <f t="shared" si="253"/>
        <v>0</v>
      </c>
      <c r="BG241" s="33">
        <f t="shared" si="254"/>
        <v>0</v>
      </c>
      <c r="BH241" s="32">
        <f t="shared" si="255"/>
        <v>4901789.1</v>
      </c>
      <c r="BI241" s="33">
        <f t="shared" si="256"/>
        <v>0</v>
      </c>
      <c r="BJ241" s="43">
        <f t="shared" si="257"/>
        <v>3.26159915162405</v>
      </c>
      <c r="CL241" s="31">
        <v>201806</v>
      </c>
      <c r="CM241" s="32">
        <v>16423450.36</v>
      </c>
      <c r="CN241" s="33">
        <f>IFERROR(DI19,0)</f>
        <v>0</v>
      </c>
      <c r="CO241" s="33">
        <f>IFERROR(DI111,0)</f>
        <v>0</v>
      </c>
      <c r="CP241" s="33">
        <f>IFERROR([14]意外险007大赔案!DA20,0)</f>
        <v>0</v>
      </c>
      <c r="CQ241" s="33">
        <f>IFERROR([14]意外险007大赔案!DA59,0)</f>
        <v>0</v>
      </c>
      <c r="CR241" s="38">
        <v>0.4</v>
      </c>
      <c r="CS241" s="33">
        <f>ROUND(IFERROR((1-1/DI91)*CM241*CR241+CN241,0),2)</f>
        <v>0</v>
      </c>
      <c r="CT241" s="33">
        <f>ROUND(IFERROR((1-1/DI222)*CM241*CR241+CN241+CO241,0),2)</f>
        <v>0</v>
      </c>
      <c r="CU241" s="37">
        <f t="shared" si="266"/>
        <v>0</v>
      </c>
      <c r="CV241" s="33">
        <f t="shared" si="258"/>
        <v>0</v>
      </c>
      <c r="CW241" s="38">
        <f t="shared" si="259"/>
        <v>0</v>
      </c>
      <c r="CX241" s="33">
        <f t="shared" si="260"/>
        <v>0</v>
      </c>
      <c r="CY241" s="33">
        <f t="shared" si="261"/>
        <v>0</v>
      </c>
      <c r="CZ241" s="32">
        <f t="shared" si="262"/>
        <v>0</v>
      </c>
      <c r="DA241" s="33">
        <f t="shared" si="262"/>
        <v>0</v>
      </c>
      <c r="DB241" s="43">
        <f t="shared" si="263"/>
        <v>0</v>
      </c>
    </row>
    <row r="242" ht="15" customHeight="1" outlineLevel="1" spans="2:106">
      <c r="B242" s="31">
        <v>201909</v>
      </c>
      <c r="C242" s="32">
        <v>17305054.28</v>
      </c>
      <c r="D242" s="33">
        <v>5520410.9</v>
      </c>
      <c r="E242" s="33">
        <f>IFERROR(X112,0)</f>
        <v>0</v>
      </c>
      <c r="F242" s="33">
        <f>IFERROR([14]意外险007大赔案!X21,0)</f>
        <v>0</v>
      </c>
      <c r="G242" s="33">
        <f>IFERROR([14]意外险007大赔案!X60,0)</f>
        <v>0</v>
      </c>
      <c r="H242" s="38">
        <v>0.4</v>
      </c>
      <c r="I242" s="33">
        <f>ROUND(IFERROR((1-1/X91)*C242*H242+D242,0),2)</f>
        <v>5520410.9</v>
      </c>
      <c r="J242" s="33">
        <f>ROUND(IFERROR((1-1/X222)*C242*H242+D242+E242,0),2)</f>
        <v>5520410.9</v>
      </c>
      <c r="K242" s="37">
        <f t="shared" si="264"/>
        <v>5520410.9</v>
      </c>
      <c r="L242" s="33">
        <f t="shared" si="245"/>
        <v>0</v>
      </c>
      <c r="M242" s="38">
        <f t="shared" si="246"/>
        <v>0</v>
      </c>
      <c r="N242" s="33">
        <f t="shared" si="247"/>
        <v>0</v>
      </c>
      <c r="O242" s="39">
        <f t="shared" si="248"/>
        <v>0</v>
      </c>
      <c r="P242" s="32">
        <f t="shared" si="249"/>
        <v>5520410.9</v>
      </c>
      <c r="Q242" s="33">
        <f t="shared" si="249"/>
        <v>0</v>
      </c>
      <c r="R242" s="43">
        <f t="shared" si="250"/>
        <v>0.319005696872047</v>
      </c>
      <c r="AT242" s="31">
        <v>201909</v>
      </c>
      <c r="AU242" s="32">
        <v>17286140.24</v>
      </c>
      <c r="AV242" s="33">
        <v>5601258.18</v>
      </c>
      <c r="AW242" s="33">
        <f>IFERROR(BP112,0)</f>
        <v>0</v>
      </c>
      <c r="AX242" s="33">
        <f>IFERROR([14]意外险007大赔案!BH21,0)</f>
        <v>0</v>
      </c>
      <c r="AY242" s="33">
        <f>IFERROR([14]意外险007大赔案!BH60,0)</f>
        <v>0</v>
      </c>
      <c r="AZ242" s="38">
        <v>0.4</v>
      </c>
      <c r="BA242" s="33">
        <f>ROUND(IFERROR((1-1/BP91)*AU242*AZ242+AV242,0),2)</f>
        <v>5601258.18</v>
      </c>
      <c r="BB242" s="33">
        <f>ROUND(IFERROR((1-1/BP222)*AU242*AZ242+AV242+AW242,0),2)</f>
        <v>5601258.18</v>
      </c>
      <c r="BC242" s="37">
        <f t="shared" si="265"/>
        <v>5601258.18</v>
      </c>
      <c r="BD242" s="33">
        <f t="shared" si="251"/>
        <v>0</v>
      </c>
      <c r="BE242" s="38">
        <f t="shared" si="252"/>
        <v>0</v>
      </c>
      <c r="BF242" s="33">
        <f t="shared" si="253"/>
        <v>0</v>
      </c>
      <c r="BG242" s="33">
        <f t="shared" si="254"/>
        <v>0</v>
      </c>
      <c r="BH242" s="32">
        <f t="shared" si="255"/>
        <v>5601258.18</v>
      </c>
      <c r="BI242" s="33">
        <f t="shared" si="256"/>
        <v>0</v>
      </c>
      <c r="BJ242" s="43">
        <f t="shared" si="257"/>
        <v>3.08611738371967</v>
      </c>
      <c r="CL242" s="31">
        <v>201809</v>
      </c>
      <c r="CM242" s="32">
        <v>17734144.45</v>
      </c>
      <c r="CN242" s="33">
        <f>IFERROR(DH20,0)</f>
        <v>0</v>
      </c>
      <c r="CO242" s="33">
        <f>IFERROR(DH112,0)</f>
        <v>0</v>
      </c>
      <c r="CP242" s="33">
        <f>IFERROR([14]意外险007大赔案!CZ21,0)</f>
        <v>0</v>
      </c>
      <c r="CQ242" s="33">
        <f>IFERROR([14]意外险007大赔案!CZ60,0)</f>
        <v>0</v>
      </c>
      <c r="CR242" s="38">
        <v>0.4</v>
      </c>
      <c r="CS242" s="33">
        <f>ROUND(IFERROR((1-1/DH91)*CM242*CR242+CN242,0),2)</f>
        <v>0</v>
      </c>
      <c r="CT242" s="33">
        <f>ROUND(IFERROR((1-1/DH222)*CM242*CR242+CN242+CO242,0),2)</f>
        <v>0</v>
      </c>
      <c r="CU242" s="37">
        <f t="shared" si="266"/>
        <v>0</v>
      </c>
      <c r="CV242" s="33">
        <f t="shared" si="258"/>
        <v>0</v>
      </c>
      <c r="CW242" s="38">
        <f t="shared" si="259"/>
        <v>0</v>
      </c>
      <c r="CX242" s="33">
        <f t="shared" si="260"/>
        <v>0</v>
      </c>
      <c r="CY242" s="33">
        <f t="shared" si="261"/>
        <v>0</v>
      </c>
      <c r="CZ242" s="32">
        <f t="shared" si="262"/>
        <v>0</v>
      </c>
      <c r="DA242" s="33">
        <f t="shared" si="262"/>
        <v>0</v>
      </c>
      <c r="DB242" s="43">
        <f t="shared" si="263"/>
        <v>0</v>
      </c>
    </row>
    <row r="243" ht="15" customHeight="1" outlineLevel="1" spans="2:106">
      <c r="B243" s="31">
        <v>201912</v>
      </c>
      <c r="C243" s="32">
        <v>17872907.05</v>
      </c>
      <c r="D243" s="33">
        <v>6484498.38</v>
      </c>
      <c r="E243" s="33">
        <f>IFERROR(W113,0)</f>
        <v>0</v>
      </c>
      <c r="F243" s="33">
        <f>IFERROR([14]意外险007大赔案!W22,0)</f>
        <v>0</v>
      </c>
      <c r="G243" s="33">
        <f>IFERROR([14]意外险007大赔案!W61,0)</f>
        <v>0</v>
      </c>
      <c r="H243" s="38">
        <v>0.4</v>
      </c>
      <c r="I243" s="33">
        <f>ROUND(IFERROR((1-1/W91)*C243*H243+D243,0),2)</f>
        <v>6484498.38</v>
      </c>
      <c r="J243" s="33">
        <f>ROUND(IFERROR((1-1/W222)*C243*H243+D243+E243,0),2)</f>
        <v>6484498.38</v>
      </c>
      <c r="K243" s="37">
        <f t="shared" si="264"/>
        <v>6484498.38</v>
      </c>
      <c r="L243" s="33">
        <f t="shared" si="245"/>
        <v>0</v>
      </c>
      <c r="M243" s="38">
        <f t="shared" si="246"/>
        <v>0</v>
      </c>
      <c r="N243" s="33">
        <f t="shared" si="247"/>
        <v>0</v>
      </c>
      <c r="O243" s="39">
        <f t="shared" si="248"/>
        <v>0</v>
      </c>
      <c r="P243" s="32">
        <f t="shared" si="249"/>
        <v>6484498.38</v>
      </c>
      <c r="Q243" s="33">
        <f t="shared" si="249"/>
        <v>0</v>
      </c>
      <c r="R243" s="43">
        <f t="shared" si="250"/>
        <v>0.362811621067542</v>
      </c>
      <c r="AT243" s="31">
        <v>201912</v>
      </c>
      <c r="AU243" s="32">
        <v>18162705.91</v>
      </c>
      <c r="AV243" s="33">
        <v>6612592.89</v>
      </c>
      <c r="AW243" s="33">
        <f>IFERROR(BO113,0)</f>
        <v>0</v>
      </c>
      <c r="AX243" s="33">
        <f>IFERROR([14]意外险007大赔案!BG22,0)</f>
        <v>0</v>
      </c>
      <c r="AY243" s="33">
        <f>IFERROR([14]意外险007大赔案!BG61,0)</f>
        <v>0</v>
      </c>
      <c r="AZ243" s="38">
        <v>0.4</v>
      </c>
      <c r="BA243" s="33">
        <f>ROUND(IFERROR((1-1/BO91)*AU243*AZ243+AV243,0),2)</f>
        <v>6612592.89</v>
      </c>
      <c r="BB243" s="33">
        <f>ROUND(IFERROR((1-1/BO222)*AU243*AZ243+AV243+AW243,0),2)</f>
        <v>6612592.89</v>
      </c>
      <c r="BC243" s="37">
        <f t="shared" si="265"/>
        <v>6612592.89</v>
      </c>
      <c r="BD243" s="33">
        <f t="shared" si="251"/>
        <v>0</v>
      </c>
      <c r="BE243" s="38">
        <f t="shared" si="252"/>
        <v>0</v>
      </c>
      <c r="BF243" s="33">
        <f t="shared" si="253"/>
        <v>0</v>
      </c>
      <c r="BG243" s="33">
        <f t="shared" si="254"/>
        <v>0</v>
      </c>
      <c r="BH243" s="32">
        <f t="shared" si="255"/>
        <v>6612592.89</v>
      </c>
      <c r="BI243" s="33">
        <f t="shared" si="256"/>
        <v>0</v>
      </c>
      <c r="BJ243" s="43">
        <f t="shared" si="257"/>
        <v>2.74668442653817</v>
      </c>
      <c r="CL243" s="31">
        <v>201812</v>
      </c>
      <c r="CM243" s="32">
        <v>15872316.06</v>
      </c>
      <c r="CN243" s="33">
        <f>IFERROR(DG21,0)</f>
        <v>0</v>
      </c>
      <c r="CO243" s="33">
        <f>IFERROR(DG113,0)</f>
        <v>0</v>
      </c>
      <c r="CP243" s="33">
        <f>IFERROR([14]意外险007大赔案!CY22,0)</f>
        <v>0</v>
      </c>
      <c r="CQ243" s="33">
        <f>IFERROR([14]意外险007大赔案!CY61,0)</f>
        <v>0</v>
      </c>
      <c r="CR243" s="38">
        <v>0.4</v>
      </c>
      <c r="CS243" s="33">
        <f>ROUND(IFERROR((1-1/DG91)*CM243*CR243+CN243,0),2)</f>
        <v>0</v>
      </c>
      <c r="CT243" s="33">
        <f>ROUND(IFERROR((1-1/DG222)*CM243*CR243+CN243+CO243,0),2)</f>
        <v>0</v>
      </c>
      <c r="CU243" s="37">
        <f t="shared" si="266"/>
        <v>0</v>
      </c>
      <c r="CV243" s="33">
        <f t="shared" si="258"/>
        <v>0</v>
      </c>
      <c r="CW243" s="38">
        <f t="shared" si="259"/>
        <v>0</v>
      </c>
      <c r="CX243" s="33">
        <f t="shared" si="260"/>
        <v>0</v>
      </c>
      <c r="CY243" s="33">
        <f t="shared" si="261"/>
        <v>0</v>
      </c>
      <c r="CZ243" s="32">
        <f t="shared" si="262"/>
        <v>0</v>
      </c>
      <c r="DA243" s="33">
        <f t="shared" si="262"/>
        <v>0</v>
      </c>
      <c r="DB243" s="43">
        <f t="shared" si="263"/>
        <v>0</v>
      </c>
    </row>
    <row r="244" ht="15" customHeight="1" outlineLevel="1" spans="2:106">
      <c r="B244" s="31">
        <v>202003</v>
      </c>
      <c r="C244" s="32">
        <v>16619180.67</v>
      </c>
      <c r="D244" s="33">
        <v>3276516.83</v>
      </c>
      <c r="E244" s="33">
        <f>IFERROR(V114,0)</f>
        <v>0</v>
      </c>
      <c r="F244" s="33">
        <f>IFERROR([14]意外险007大赔案!V23,0)</f>
        <v>0</v>
      </c>
      <c r="G244" s="33">
        <f>IFERROR([14]意外险007大赔案!V62,0)</f>
        <v>0</v>
      </c>
      <c r="H244" s="38">
        <v>0.4</v>
      </c>
      <c r="I244" s="33">
        <f>ROUND(IFERROR((1-1/V91)*C244*H244+D244,0),2)</f>
        <v>3276516.83</v>
      </c>
      <c r="J244" s="33">
        <f>ROUND(IFERROR((1-1/V222)*C244*H244+D244+E244,0),2)</f>
        <v>3276516.83</v>
      </c>
      <c r="K244" s="37">
        <f t="shared" si="264"/>
        <v>3276516.83</v>
      </c>
      <c r="L244" s="33">
        <f t="shared" si="245"/>
        <v>0</v>
      </c>
      <c r="M244" s="38">
        <f t="shared" si="246"/>
        <v>0</v>
      </c>
      <c r="N244" s="33">
        <f t="shared" si="247"/>
        <v>0</v>
      </c>
      <c r="O244" s="39">
        <f t="shared" si="248"/>
        <v>0</v>
      </c>
      <c r="P244" s="32">
        <f t="shared" si="249"/>
        <v>3276516.83</v>
      </c>
      <c r="Q244" s="33">
        <f t="shared" si="249"/>
        <v>0</v>
      </c>
      <c r="R244" s="43">
        <f t="shared" si="250"/>
        <v>0.197152729431156</v>
      </c>
      <c r="AT244" s="31">
        <v>202003</v>
      </c>
      <c r="AU244" s="32">
        <v>15950811.68</v>
      </c>
      <c r="AV244" s="33">
        <v>3177112.16</v>
      </c>
      <c r="AW244" s="33">
        <f>IFERROR(BN114,0)</f>
        <v>0</v>
      </c>
      <c r="AX244" s="33">
        <f>IFERROR([14]意外险007大赔案!BF23,0)</f>
        <v>0</v>
      </c>
      <c r="AY244" s="33">
        <f>IFERROR([14]意外险007大赔案!BF62,0)</f>
        <v>0</v>
      </c>
      <c r="AZ244" s="38">
        <v>0.4</v>
      </c>
      <c r="BA244" s="33">
        <f>ROUND(IFERROR((1-1/BN91)*AU244*AZ244+AV244,0),2)</f>
        <v>3177112.16</v>
      </c>
      <c r="BB244" s="33">
        <f>ROUND(IFERROR((1-1/BN222)*AU244*AZ244+AV244+AW244,0),2)</f>
        <v>3177112.16</v>
      </c>
      <c r="BC244" s="37">
        <f t="shared" si="265"/>
        <v>3177112.16</v>
      </c>
      <c r="BD244" s="33">
        <f t="shared" si="251"/>
        <v>0</v>
      </c>
      <c r="BE244" s="38">
        <f t="shared" si="252"/>
        <v>0</v>
      </c>
      <c r="BF244" s="33">
        <f t="shared" si="253"/>
        <v>0</v>
      </c>
      <c r="BG244" s="33">
        <f t="shared" si="254"/>
        <v>0</v>
      </c>
      <c r="BH244" s="32">
        <f t="shared" si="255"/>
        <v>3177112.16</v>
      </c>
      <c r="BI244" s="33">
        <f t="shared" si="256"/>
        <v>0</v>
      </c>
      <c r="BJ244" s="43">
        <f t="shared" si="257"/>
        <v>5.02053779555582</v>
      </c>
      <c r="CL244" s="31">
        <v>201903</v>
      </c>
      <c r="CM244" s="32">
        <v>14849239.15</v>
      </c>
      <c r="CN244" s="33">
        <f>IFERROR(DF22,0)</f>
        <v>0</v>
      </c>
      <c r="CO244" s="33">
        <f>IFERROR(DF114,0)</f>
        <v>0</v>
      </c>
      <c r="CP244" s="33">
        <f>IFERROR([14]意外险007大赔案!CX23,0)</f>
        <v>0</v>
      </c>
      <c r="CQ244" s="33">
        <f>IFERROR([14]意外险007大赔案!CX62,0)</f>
        <v>0</v>
      </c>
      <c r="CR244" s="38">
        <v>0.4</v>
      </c>
      <c r="CS244" s="33">
        <f>ROUND(IFERROR((1-1/DF91)*CM244*CR244+CN244,0),2)</f>
        <v>0</v>
      </c>
      <c r="CT244" s="33">
        <f>ROUND(IFERROR((1-1/DF222)*CM244*CR244+CN244+CO244,0),2)</f>
        <v>0</v>
      </c>
      <c r="CU244" s="37">
        <f t="shared" si="266"/>
        <v>0</v>
      </c>
      <c r="CV244" s="33">
        <f t="shared" si="258"/>
        <v>0</v>
      </c>
      <c r="CW244" s="38">
        <f t="shared" si="259"/>
        <v>0</v>
      </c>
      <c r="CX244" s="33">
        <f t="shared" si="260"/>
        <v>0</v>
      </c>
      <c r="CY244" s="33">
        <f t="shared" si="261"/>
        <v>0</v>
      </c>
      <c r="CZ244" s="32">
        <f t="shared" si="262"/>
        <v>0</v>
      </c>
      <c r="DA244" s="33">
        <f t="shared" si="262"/>
        <v>0</v>
      </c>
      <c r="DB244" s="43">
        <f t="shared" si="263"/>
        <v>0</v>
      </c>
    </row>
    <row r="245" ht="15" customHeight="1" outlineLevel="1" spans="2:106">
      <c r="B245" s="31">
        <v>202006</v>
      </c>
      <c r="C245" s="32">
        <v>18867751.91</v>
      </c>
      <c r="D245" s="33">
        <v>6443100</v>
      </c>
      <c r="E245" s="33">
        <f>IFERROR(U115,0)</f>
        <v>0</v>
      </c>
      <c r="F245" s="33">
        <f>IFERROR([14]意外险007大赔案!U24,0)</f>
        <v>0</v>
      </c>
      <c r="G245" s="33">
        <f>IFERROR([14]意外险007大赔案!U63,0)</f>
        <v>0</v>
      </c>
      <c r="H245" s="38">
        <v>0.4</v>
      </c>
      <c r="I245" s="33">
        <f>ROUND(IFERROR((1-1/U91)*C245*H245+D245,0),2)</f>
        <v>6443100</v>
      </c>
      <c r="J245" s="33">
        <f>ROUND(IFERROR((1-1/U222)*C245*H245+D245+E245,0),2)</f>
        <v>6443100</v>
      </c>
      <c r="K245" s="37">
        <f t="shared" si="264"/>
        <v>6443100</v>
      </c>
      <c r="L245" s="33">
        <f t="shared" si="245"/>
        <v>0</v>
      </c>
      <c r="M245" s="38">
        <f t="shared" si="246"/>
        <v>0</v>
      </c>
      <c r="N245" s="33">
        <f t="shared" si="247"/>
        <v>0</v>
      </c>
      <c r="O245" s="39">
        <f t="shared" si="248"/>
        <v>0</v>
      </c>
      <c r="P245" s="32">
        <f t="shared" si="249"/>
        <v>6443100</v>
      </c>
      <c r="Q245" s="33">
        <f t="shared" si="249"/>
        <v>0</v>
      </c>
      <c r="R245" s="43">
        <f t="shared" si="250"/>
        <v>0.341487424189902</v>
      </c>
      <c r="AT245" s="31">
        <v>202006</v>
      </c>
      <c r="AU245" s="32">
        <v>18085348.46</v>
      </c>
      <c r="AV245" s="33">
        <v>5924968.66</v>
      </c>
      <c r="AW245" s="33">
        <f>IFERROR(BM115,0)</f>
        <v>0</v>
      </c>
      <c r="AX245" s="33">
        <f>IFERROR([14]意外险007大赔案!BE24,0)</f>
        <v>0</v>
      </c>
      <c r="AY245" s="33">
        <f>IFERROR([14]意外险007大赔案!BE63,0)</f>
        <v>0</v>
      </c>
      <c r="AZ245" s="38">
        <v>0.4</v>
      </c>
      <c r="BA245" s="33">
        <f>ROUND(IFERROR((1-1/BM91)*AU245*AZ245+AV245,0),2)</f>
        <v>5924968.66</v>
      </c>
      <c r="BB245" s="33">
        <f>ROUND(IFERROR((1-1/BM222)*AU245*AZ245+AV245+AW245,0),2)</f>
        <v>5924968.66</v>
      </c>
      <c r="BC245" s="37">
        <f t="shared" si="265"/>
        <v>5924968.66</v>
      </c>
      <c r="BD245" s="33">
        <f t="shared" si="251"/>
        <v>0</v>
      </c>
      <c r="BE245" s="38">
        <f t="shared" si="252"/>
        <v>0</v>
      </c>
      <c r="BF245" s="33">
        <f t="shared" si="253"/>
        <v>0</v>
      </c>
      <c r="BG245" s="33">
        <f t="shared" si="254"/>
        <v>0</v>
      </c>
      <c r="BH245" s="32">
        <f t="shared" si="255"/>
        <v>5924968.66</v>
      </c>
      <c r="BI245" s="33">
        <f t="shared" si="256"/>
        <v>0</v>
      </c>
      <c r="BJ245" s="43">
        <f t="shared" si="257"/>
        <v>3.05239563241842</v>
      </c>
      <c r="CL245" s="31">
        <v>201906</v>
      </c>
      <c r="CM245" s="32">
        <v>15987671.17</v>
      </c>
      <c r="CN245" s="33">
        <f>IFERROR(DE23,0)</f>
        <v>0</v>
      </c>
      <c r="CO245" s="33">
        <f>IFERROR(DE115,0)</f>
        <v>0</v>
      </c>
      <c r="CP245" s="33">
        <f>IFERROR([14]意外险007大赔案!CW24,0)</f>
        <v>0</v>
      </c>
      <c r="CQ245" s="33">
        <f>IFERROR([14]意外险007大赔案!CW63,0)</f>
        <v>0</v>
      </c>
      <c r="CR245" s="38">
        <v>0.4</v>
      </c>
      <c r="CS245" s="33">
        <f>ROUND(IFERROR((1-1/DE91)*CM245*CR245+CN245,0),2)</f>
        <v>0</v>
      </c>
      <c r="CT245" s="33">
        <f>ROUND(IFERROR((1-1/DE222)*CM245*CR245+CN245+CO245,0),2)</f>
        <v>0</v>
      </c>
      <c r="CU245" s="37">
        <f t="shared" si="266"/>
        <v>0</v>
      </c>
      <c r="CV245" s="33">
        <f t="shared" si="258"/>
        <v>0</v>
      </c>
      <c r="CW245" s="38">
        <f t="shared" si="259"/>
        <v>0</v>
      </c>
      <c r="CX245" s="33">
        <f t="shared" si="260"/>
        <v>0</v>
      </c>
      <c r="CY245" s="33">
        <f t="shared" si="261"/>
        <v>0</v>
      </c>
      <c r="CZ245" s="32">
        <f t="shared" si="262"/>
        <v>0</v>
      </c>
      <c r="DA245" s="33">
        <f t="shared" si="262"/>
        <v>0</v>
      </c>
      <c r="DB245" s="43">
        <f t="shared" si="263"/>
        <v>0</v>
      </c>
    </row>
    <row r="246" ht="15" customHeight="1" outlineLevel="1" spans="2:106">
      <c r="B246" s="31">
        <v>202009</v>
      </c>
      <c r="C246" s="32">
        <v>19891955.12</v>
      </c>
      <c r="D246" s="33">
        <v>7236253.51</v>
      </c>
      <c r="E246" s="33">
        <f>IFERROR(T116,0)</f>
        <v>0</v>
      </c>
      <c r="F246" s="33">
        <f>IFERROR([14]意外险007大赔案!T25,0)</f>
        <v>0</v>
      </c>
      <c r="G246" s="33">
        <f>IFERROR([14]意外险007大赔案!T64,0)</f>
        <v>0</v>
      </c>
      <c r="H246" s="38">
        <v>0.4</v>
      </c>
      <c r="I246" s="33">
        <f>ROUND(IFERROR((1-1/T91)*C246*H246+D246,0),2)</f>
        <v>7236253.51</v>
      </c>
      <c r="J246" s="33">
        <f>ROUND(IFERROR((1-1/T222)*C246*H246+D246+E246,0),2)</f>
        <v>7236253.51</v>
      </c>
      <c r="K246" s="37">
        <f t="shared" si="264"/>
        <v>7236253.51</v>
      </c>
      <c r="L246" s="33">
        <f t="shared" si="245"/>
        <v>0</v>
      </c>
      <c r="M246" s="38">
        <f t="shared" si="246"/>
        <v>0</v>
      </c>
      <c r="N246" s="33">
        <f t="shared" si="247"/>
        <v>0</v>
      </c>
      <c r="O246" s="39">
        <f t="shared" si="248"/>
        <v>0</v>
      </c>
      <c r="P246" s="32">
        <f t="shared" si="249"/>
        <v>7236253.51</v>
      </c>
      <c r="Q246" s="33">
        <f t="shared" si="249"/>
        <v>0</v>
      </c>
      <c r="R246" s="43">
        <f t="shared" si="250"/>
        <v>0.363777892436749</v>
      </c>
      <c r="AT246" s="31">
        <v>202009</v>
      </c>
      <c r="AU246" s="32">
        <v>17829555.81</v>
      </c>
      <c r="AV246" s="33">
        <v>6425537.39</v>
      </c>
      <c r="AW246" s="33">
        <f>IFERROR(BL116,0)</f>
        <v>0</v>
      </c>
      <c r="AX246" s="33">
        <f>IFERROR([14]意外险007大赔案!BD25,0)</f>
        <v>0</v>
      </c>
      <c r="AY246" s="33">
        <f>IFERROR([14]意外险007大赔案!BD64,0)</f>
        <v>0</v>
      </c>
      <c r="AZ246" s="38">
        <v>0.4</v>
      </c>
      <c r="BA246" s="33">
        <f>ROUND(IFERROR((1-1/BL91)*AU246*AZ246+AV246,0),2)</f>
        <v>6425537.39</v>
      </c>
      <c r="BB246" s="33">
        <f>ROUND(IFERROR((1-1/BL222)*AU246*AZ246+AV246+AW246,0),2)</f>
        <v>6425537.39</v>
      </c>
      <c r="BC246" s="37">
        <f t="shared" si="265"/>
        <v>6425537.39</v>
      </c>
      <c r="BD246" s="33">
        <f t="shared" si="251"/>
        <v>0</v>
      </c>
      <c r="BE246" s="38">
        <f t="shared" si="252"/>
        <v>0</v>
      </c>
      <c r="BF246" s="33">
        <f t="shared" si="253"/>
        <v>0</v>
      </c>
      <c r="BG246" s="33">
        <f t="shared" si="254"/>
        <v>0</v>
      </c>
      <c r="BH246" s="32">
        <f t="shared" si="255"/>
        <v>6425537.39</v>
      </c>
      <c r="BI246" s="33">
        <f t="shared" si="256"/>
        <v>0</v>
      </c>
      <c r="BJ246" s="43">
        <f t="shared" si="257"/>
        <v>2.77479605639646</v>
      </c>
      <c r="CL246" s="31">
        <v>201909</v>
      </c>
      <c r="CM246" s="32">
        <v>17286140.24</v>
      </c>
      <c r="CN246" s="33">
        <f>IFERROR(DD24,0)</f>
        <v>0</v>
      </c>
      <c r="CO246" s="33">
        <f>IFERROR(DD116,0)</f>
        <v>0</v>
      </c>
      <c r="CP246" s="33">
        <f>IFERROR([14]意外险007大赔案!CV25,0)</f>
        <v>0</v>
      </c>
      <c r="CQ246" s="33">
        <f>IFERROR([14]意外险007大赔案!CV64,0)</f>
        <v>0</v>
      </c>
      <c r="CR246" s="38">
        <v>0.4</v>
      </c>
      <c r="CS246" s="33">
        <f>ROUND(IFERROR((1-1/DD91)*CM246*CR246+CN246,0),2)</f>
        <v>0</v>
      </c>
      <c r="CT246" s="33">
        <f>ROUND(IFERROR((1-1/DD222)*CM246*CR246+CN246+CO246,0),2)</f>
        <v>0</v>
      </c>
      <c r="CU246" s="37">
        <f t="shared" si="266"/>
        <v>0</v>
      </c>
      <c r="CV246" s="33">
        <f t="shared" si="258"/>
        <v>0</v>
      </c>
      <c r="CW246" s="38">
        <f t="shared" si="259"/>
        <v>0</v>
      </c>
      <c r="CX246" s="33">
        <f t="shared" si="260"/>
        <v>0</v>
      </c>
      <c r="CY246" s="33">
        <f t="shared" si="261"/>
        <v>0</v>
      </c>
      <c r="CZ246" s="32">
        <f t="shared" si="262"/>
        <v>0</v>
      </c>
      <c r="DA246" s="33">
        <f t="shared" si="262"/>
        <v>0</v>
      </c>
      <c r="DB246" s="43">
        <f t="shared" si="263"/>
        <v>0</v>
      </c>
    </row>
    <row r="247" ht="15" customHeight="1" outlineLevel="1" spans="2:106">
      <c r="B247" s="31">
        <v>202012</v>
      </c>
      <c r="C247" s="32">
        <v>20864046.03</v>
      </c>
      <c r="D247" s="33">
        <v>5614516.19</v>
      </c>
      <c r="E247" s="33">
        <f>IFERROR(S117,0)</f>
        <v>0</v>
      </c>
      <c r="F247" s="33">
        <f>IFERROR([14]意外险007大赔案!S26,0)</f>
        <v>0</v>
      </c>
      <c r="G247" s="33">
        <f>IFERROR([14]意外险007大赔案!S65,0)</f>
        <v>0</v>
      </c>
      <c r="H247" s="38">
        <v>0.4</v>
      </c>
      <c r="I247" s="33">
        <f>ROUND(IFERROR((1-1/S91)*C247*H247+D247,0),2)</f>
        <v>5614516.19</v>
      </c>
      <c r="J247" s="33">
        <f>ROUND(IFERROR((1-1/S222)*C247*H247+D247+E247,0),2)</f>
        <v>5614516.19</v>
      </c>
      <c r="K247" s="37">
        <f t="shared" si="264"/>
        <v>5614516.19</v>
      </c>
      <c r="L247" s="33">
        <f t="shared" si="245"/>
        <v>0</v>
      </c>
      <c r="M247" s="38">
        <f t="shared" si="246"/>
        <v>0</v>
      </c>
      <c r="N247" s="33">
        <f t="shared" si="247"/>
        <v>0</v>
      </c>
      <c r="O247" s="39">
        <f t="shared" si="248"/>
        <v>0</v>
      </c>
      <c r="P247" s="32">
        <f t="shared" si="249"/>
        <v>5614516.19</v>
      </c>
      <c r="Q247" s="33">
        <f t="shared" si="249"/>
        <v>0</v>
      </c>
      <c r="R247" s="43">
        <f t="shared" si="250"/>
        <v>0.26910006726054</v>
      </c>
      <c r="AT247" s="31">
        <v>202012</v>
      </c>
      <c r="AU247" s="32">
        <v>18889699.59</v>
      </c>
      <c r="AV247" s="33">
        <v>5027513.86</v>
      </c>
      <c r="AW247" s="33">
        <f>IFERROR(BK117,0)</f>
        <v>0</v>
      </c>
      <c r="AX247" s="33">
        <f>IFERROR([14]意外险007大赔案!BC26,0)</f>
        <v>0</v>
      </c>
      <c r="AY247" s="33">
        <f>IFERROR([14]意外险007大赔案!BC65,0)</f>
        <v>0</v>
      </c>
      <c r="AZ247" s="38">
        <v>0.4</v>
      </c>
      <c r="BA247" s="33">
        <f>ROUND(IFERROR((1-1/BK91)*AU247*AZ247+AV247,0),2)</f>
        <v>5027513.86</v>
      </c>
      <c r="BB247" s="33">
        <f>ROUND(IFERROR((1-1/BK222)*AU247*AZ247+AV247+AW247,0),2)</f>
        <v>5027513.86</v>
      </c>
      <c r="BC247" s="37">
        <f t="shared" si="265"/>
        <v>5027513.86</v>
      </c>
      <c r="BD247" s="33">
        <f t="shared" si="251"/>
        <v>0</v>
      </c>
      <c r="BE247" s="38">
        <f t="shared" si="252"/>
        <v>0</v>
      </c>
      <c r="BF247" s="33">
        <f t="shared" si="253"/>
        <v>0</v>
      </c>
      <c r="BG247" s="33">
        <f t="shared" si="254"/>
        <v>0</v>
      </c>
      <c r="BH247" s="32">
        <f t="shared" si="255"/>
        <v>5027513.86</v>
      </c>
      <c r="BI247" s="33">
        <f t="shared" si="256"/>
        <v>0</v>
      </c>
      <c r="BJ247" s="43">
        <f t="shared" si="257"/>
        <v>3.7572645478495</v>
      </c>
      <c r="CL247" s="31">
        <v>201912</v>
      </c>
      <c r="CM247" s="32">
        <v>18162705.91</v>
      </c>
      <c r="CN247" s="33">
        <f>IFERROR(DC25,0)</f>
        <v>0</v>
      </c>
      <c r="CO247" s="33">
        <f>IFERROR(DC117,0)</f>
        <v>0</v>
      </c>
      <c r="CP247" s="33">
        <f>IFERROR([14]意外险007大赔案!CU26,0)</f>
        <v>0</v>
      </c>
      <c r="CQ247" s="33">
        <f>IFERROR([14]意外险007大赔案!CU65,0)</f>
        <v>0</v>
      </c>
      <c r="CR247" s="38">
        <v>0.4</v>
      </c>
      <c r="CS247" s="33">
        <f>ROUND(IFERROR((1-1/DC91)*CM247*CR247+CN247,0),2)</f>
        <v>0</v>
      </c>
      <c r="CT247" s="33">
        <f>ROUND(IFERROR((1-1/DC222)*CM247*CR247+CN247+CO247,0),2)</f>
        <v>0</v>
      </c>
      <c r="CU247" s="37">
        <f t="shared" si="266"/>
        <v>0</v>
      </c>
      <c r="CV247" s="33">
        <f t="shared" si="258"/>
        <v>0</v>
      </c>
      <c r="CW247" s="38">
        <f t="shared" si="259"/>
        <v>0</v>
      </c>
      <c r="CX247" s="33">
        <f t="shared" si="260"/>
        <v>0</v>
      </c>
      <c r="CY247" s="33">
        <f t="shared" si="261"/>
        <v>0</v>
      </c>
      <c r="CZ247" s="32">
        <f t="shared" si="262"/>
        <v>0</v>
      </c>
      <c r="DA247" s="33">
        <f t="shared" si="262"/>
        <v>0</v>
      </c>
      <c r="DB247" s="43">
        <f t="shared" si="263"/>
        <v>0</v>
      </c>
    </row>
    <row r="248" ht="15" customHeight="1" outlineLevel="1" spans="2:106">
      <c r="B248" s="31">
        <v>202103</v>
      </c>
      <c r="C248" s="32">
        <v>18167693.82</v>
      </c>
      <c r="D248" s="33">
        <v>4263528.47</v>
      </c>
      <c r="E248" s="33">
        <f>IFERROR(R118,0)</f>
        <v>0</v>
      </c>
      <c r="F248" s="33">
        <f>IFERROR([14]意外险007大赔案!R27,0)</f>
        <v>0</v>
      </c>
      <c r="G248" s="33">
        <f>IFERROR([14]意外险007大赔案!R66,0)</f>
        <v>0</v>
      </c>
      <c r="H248" s="38">
        <v>0.4</v>
      </c>
      <c r="I248" s="33">
        <f>ROUND(IFERROR((1-1/R91)*C248*H248+D248,0),2)</f>
        <v>4263528.47</v>
      </c>
      <c r="J248" s="33">
        <f>ROUND(IFERROR((1-1/R222)*C248*H248+D248+E248,0),2)</f>
        <v>4263528.47</v>
      </c>
      <c r="K248" s="37">
        <f t="shared" si="264"/>
        <v>4263528.47</v>
      </c>
      <c r="L248" s="33">
        <f t="shared" si="245"/>
        <v>0</v>
      </c>
      <c r="M248" s="38">
        <f t="shared" si="246"/>
        <v>0</v>
      </c>
      <c r="N248" s="33">
        <f t="shared" si="247"/>
        <v>0</v>
      </c>
      <c r="O248" s="39">
        <f t="shared" si="248"/>
        <v>0</v>
      </c>
      <c r="P248" s="32">
        <f t="shared" si="249"/>
        <v>4263528.47</v>
      </c>
      <c r="Q248" s="33">
        <f t="shared" si="249"/>
        <v>0</v>
      </c>
      <c r="R248" s="43">
        <f t="shared" si="250"/>
        <v>0.234676371819216</v>
      </c>
      <c r="AT248" s="31">
        <v>202103</v>
      </c>
      <c r="AU248" s="32">
        <v>15545710.72</v>
      </c>
      <c r="AV248" s="33">
        <v>3539728.3</v>
      </c>
      <c r="AW248" s="33">
        <f>IFERROR(BJ118,0)</f>
        <v>0</v>
      </c>
      <c r="AX248" s="33">
        <f>IFERROR([14]意外险007大赔案!BB27,0)</f>
        <v>0</v>
      </c>
      <c r="AY248" s="33">
        <f>IFERROR([14]意外险007大赔案!BB66,0)</f>
        <v>0</v>
      </c>
      <c r="AZ248" s="38">
        <v>0.4</v>
      </c>
      <c r="BA248" s="33">
        <f>ROUND(IFERROR((1-1/BJ91)*AU248*AZ248+AV248,0),2)</f>
        <v>3539728.3</v>
      </c>
      <c r="BB248" s="33">
        <f>ROUND(IFERROR((1-1/BJ222)*AU248*AZ248+AV248+AW248,0),2)</f>
        <v>3539728.3</v>
      </c>
      <c r="BC248" s="37">
        <f t="shared" si="265"/>
        <v>3539728.3</v>
      </c>
      <c r="BD248" s="33">
        <f t="shared" si="251"/>
        <v>0</v>
      </c>
      <c r="BE248" s="38">
        <f t="shared" si="252"/>
        <v>0</v>
      </c>
      <c r="BF248" s="33">
        <f t="shared" si="253"/>
        <v>0</v>
      </c>
      <c r="BG248" s="33">
        <f t="shared" si="254"/>
        <v>0</v>
      </c>
      <c r="BH248" s="32">
        <f t="shared" si="255"/>
        <v>3539728.3</v>
      </c>
      <c r="BI248" s="33">
        <f t="shared" si="256"/>
        <v>0</v>
      </c>
      <c r="BJ248" s="43">
        <f t="shared" si="257"/>
        <v>4.39178078159276</v>
      </c>
      <c r="CL248" s="31">
        <v>202003</v>
      </c>
      <c r="CM248" s="32">
        <v>15950811.68</v>
      </c>
      <c r="CN248" s="33">
        <f>IFERROR(DB26,0)</f>
        <v>0</v>
      </c>
      <c r="CO248" s="33">
        <f>IFERROR(DB118,0)</f>
        <v>0</v>
      </c>
      <c r="CP248" s="33">
        <f>IFERROR([14]意外险007大赔案!CT27,0)</f>
        <v>0</v>
      </c>
      <c r="CQ248" s="33">
        <f>IFERROR([14]意外险007大赔案!CT66,0)</f>
        <v>0</v>
      </c>
      <c r="CR248" s="38">
        <v>0.4</v>
      </c>
      <c r="CS248" s="33">
        <f>ROUND(IFERROR((1-1/DB91)*CM248*CR248+CN248,0),2)</f>
        <v>0</v>
      </c>
      <c r="CT248" s="33">
        <f>ROUND(IFERROR((1-1/DB222)*CM248*CR248+CN248+CO248,0),2)</f>
        <v>0</v>
      </c>
      <c r="CU248" s="37">
        <f t="shared" si="266"/>
        <v>0</v>
      </c>
      <c r="CV248" s="33">
        <f t="shared" si="258"/>
        <v>0</v>
      </c>
      <c r="CW248" s="38">
        <f t="shared" si="259"/>
        <v>0</v>
      </c>
      <c r="CX248" s="33">
        <f t="shared" si="260"/>
        <v>0</v>
      </c>
      <c r="CY248" s="33">
        <f t="shared" si="261"/>
        <v>0</v>
      </c>
      <c r="CZ248" s="32">
        <f t="shared" si="262"/>
        <v>0</v>
      </c>
      <c r="DA248" s="33">
        <f t="shared" si="262"/>
        <v>0</v>
      </c>
      <c r="DB248" s="43">
        <f t="shared" si="263"/>
        <v>0</v>
      </c>
    </row>
    <row r="249" ht="15" customHeight="1" outlineLevel="1" spans="2:106">
      <c r="B249" s="31">
        <v>202106</v>
      </c>
      <c r="C249" s="32">
        <v>19064260.14</v>
      </c>
      <c r="D249" s="33">
        <v>7889080.98</v>
      </c>
      <c r="E249" s="33">
        <f>IFERROR(Q119,0)</f>
        <v>0</v>
      </c>
      <c r="F249" s="33">
        <f>IFERROR([14]意外险007大赔案!Q28,0)</f>
        <v>0</v>
      </c>
      <c r="G249" s="33">
        <f>IFERROR([14]意外险007大赔案!Q67,0)</f>
        <v>0</v>
      </c>
      <c r="H249" s="38">
        <v>0.4</v>
      </c>
      <c r="I249" s="33">
        <f>ROUND(IFERROR((1-1/Q91)*C249*H249+D249,0),2)</f>
        <v>7911889.67</v>
      </c>
      <c r="J249" s="33">
        <f>ROUND(IFERROR((1-1/Q222)*C249*H249+D249+E249,0),2)</f>
        <v>7889080.98</v>
      </c>
      <c r="K249" s="37">
        <f t="shared" si="264"/>
        <v>7889080.98</v>
      </c>
      <c r="L249" s="33">
        <f t="shared" si="245"/>
        <v>0</v>
      </c>
      <c r="M249" s="38">
        <f t="shared" si="246"/>
        <v>0</v>
      </c>
      <c r="N249" s="33">
        <f t="shared" si="247"/>
        <v>0</v>
      </c>
      <c r="O249" s="39">
        <f t="shared" si="248"/>
        <v>0</v>
      </c>
      <c r="P249" s="32">
        <f t="shared" si="249"/>
        <v>7889080.98</v>
      </c>
      <c r="Q249" s="33">
        <f t="shared" si="249"/>
        <v>0</v>
      </c>
      <c r="R249" s="43">
        <f t="shared" si="250"/>
        <v>0.413815218742604</v>
      </c>
      <c r="AT249" s="31">
        <v>202106</v>
      </c>
      <c r="AU249" s="32">
        <v>16815132.73</v>
      </c>
      <c r="AV249" s="33">
        <v>5712501.53</v>
      </c>
      <c r="AW249" s="33">
        <f>IFERROR(BI119,0)</f>
        <v>0</v>
      </c>
      <c r="AX249" s="33">
        <f>IFERROR([14]意外险007大赔案!BA28,0)</f>
        <v>0</v>
      </c>
      <c r="AY249" s="33">
        <f>IFERROR([14]意外险007大赔案!BA67,0)</f>
        <v>0</v>
      </c>
      <c r="AZ249" s="38">
        <v>0.4</v>
      </c>
      <c r="BA249" s="33">
        <f>ROUND(IFERROR((1-1/BI91)*AU249*AZ249+AV249,0),2)</f>
        <v>5732619.34</v>
      </c>
      <c r="BB249" s="33">
        <f>ROUND(IFERROR((1-1/BI222)*AU249*AZ249+AV249+AW249,0),2)</f>
        <v>5712501.53</v>
      </c>
      <c r="BC249" s="37">
        <f t="shared" si="265"/>
        <v>5712501.53</v>
      </c>
      <c r="BD249" s="33">
        <f t="shared" si="251"/>
        <v>0</v>
      </c>
      <c r="BE249" s="38">
        <f t="shared" si="252"/>
        <v>0</v>
      </c>
      <c r="BF249" s="33">
        <f t="shared" si="253"/>
        <v>0</v>
      </c>
      <c r="BG249" s="33">
        <f t="shared" si="254"/>
        <v>0</v>
      </c>
      <c r="BH249" s="32">
        <f t="shared" si="255"/>
        <v>5712501.53</v>
      </c>
      <c r="BI249" s="33">
        <f t="shared" si="256"/>
        <v>0</v>
      </c>
      <c r="BJ249" s="43">
        <f t="shared" si="257"/>
        <v>2.94356730439248</v>
      </c>
      <c r="CL249" s="31">
        <v>202006</v>
      </c>
      <c r="CM249" s="32">
        <v>18085348.46</v>
      </c>
      <c r="CN249" s="33">
        <f>IFERROR(DA27,0)</f>
        <v>0</v>
      </c>
      <c r="CO249" s="33">
        <f>IFERROR(DA119,0)</f>
        <v>0</v>
      </c>
      <c r="CP249" s="33">
        <f>IFERROR([14]意外险007大赔案!CS28,0)</f>
        <v>0</v>
      </c>
      <c r="CQ249" s="33">
        <f>IFERROR([14]意外险007大赔案!CS67,0)</f>
        <v>0</v>
      </c>
      <c r="CR249" s="38">
        <v>0.4</v>
      </c>
      <c r="CS249" s="33">
        <f>ROUND(IFERROR((1-1/DA91)*CM249*CR249+CN249,0),2)</f>
        <v>21637.51</v>
      </c>
      <c r="CT249" s="33">
        <f>ROUND(IFERROR((1-1/DA222)*CM249*CR249+CN249+CO249,0),2)</f>
        <v>0</v>
      </c>
      <c r="CU249" s="37">
        <f t="shared" si="266"/>
        <v>0</v>
      </c>
      <c r="CV249" s="33">
        <f t="shared" si="258"/>
        <v>0</v>
      </c>
      <c r="CW249" s="38">
        <f t="shared" si="259"/>
        <v>0</v>
      </c>
      <c r="CX249" s="33">
        <f t="shared" si="260"/>
        <v>0</v>
      </c>
      <c r="CY249" s="33">
        <f t="shared" si="261"/>
        <v>0</v>
      </c>
      <c r="CZ249" s="32">
        <f t="shared" si="262"/>
        <v>0</v>
      </c>
      <c r="DA249" s="33">
        <f t="shared" si="262"/>
        <v>0</v>
      </c>
      <c r="DB249" s="43">
        <f t="shared" si="263"/>
        <v>0</v>
      </c>
    </row>
    <row r="250" ht="15" customHeight="1" outlineLevel="1" spans="2:106">
      <c r="B250" s="31">
        <v>202109</v>
      </c>
      <c r="C250" s="32">
        <v>18812542.94</v>
      </c>
      <c r="D250" s="33">
        <v>5199028.22</v>
      </c>
      <c r="E250" s="33">
        <f>IFERROR(P120,0)</f>
        <v>0</v>
      </c>
      <c r="F250" s="33">
        <f>IFERROR([14]意外险007大赔案!P29,0)</f>
        <v>0</v>
      </c>
      <c r="G250" s="33">
        <f>IFERROR([14]意外险007大赔案!P68,0)</f>
        <v>0</v>
      </c>
      <c r="H250" s="38">
        <v>0.4</v>
      </c>
      <c r="I250" s="33">
        <f>ROUND(IFERROR((1-1/P91)*C250*H250+D250,0),2)</f>
        <v>5243975.96</v>
      </c>
      <c r="J250" s="33">
        <f>ROUND(IFERROR((1-1/P222)*C250*H250+D250+E250,0),2)</f>
        <v>5199028.22</v>
      </c>
      <c r="K250" s="37">
        <f t="shared" si="264"/>
        <v>5199028.22</v>
      </c>
      <c r="L250" s="33">
        <f t="shared" si="245"/>
        <v>0</v>
      </c>
      <c r="M250" s="38">
        <f t="shared" si="246"/>
        <v>0</v>
      </c>
      <c r="N250" s="33">
        <f t="shared" si="247"/>
        <v>0</v>
      </c>
      <c r="O250" s="39">
        <f t="shared" si="248"/>
        <v>0</v>
      </c>
      <c r="P250" s="32">
        <f t="shared" si="249"/>
        <v>5199028.22</v>
      </c>
      <c r="Q250" s="33">
        <f t="shared" si="249"/>
        <v>0</v>
      </c>
      <c r="R250" s="43">
        <f t="shared" si="250"/>
        <v>0.276359673255316</v>
      </c>
      <c r="AT250" s="31">
        <v>202109</v>
      </c>
      <c r="AU250" s="32">
        <v>16043833.25</v>
      </c>
      <c r="AV250" s="33">
        <v>3872286.36</v>
      </c>
      <c r="AW250" s="33">
        <f>IFERROR(BH120,0)</f>
        <v>0</v>
      </c>
      <c r="AX250" s="33">
        <f>IFERROR([14]意外险007大赔案!AZ29,0)</f>
        <v>0</v>
      </c>
      <c r="AY250" s="33">
        <f>IFERROR([14]意外险007大赔案!AZ68,0)</f>
        <v>0</v>
      </c>
      <c r="AZ250" s="38">
        <v>0.4</v>
      </c>
      <c r="BA250" s="33">
        <f>ROUND(IFERROR((1-1/BH91)*AU250*AZ250+AV250,0),2)</f>
        <v>3910618.98</v>
      </c>
      <c r="BB250" s="33">
        <f>ROUND(IFERROR((1-1/BH222)*AU250*AZ250+AV250+AW250,0),2)</f>
        <v>3872286.36</v>
      </c>
      <c r="BC250" s="37">
        <f t="shared" si="265"/>
        <v>3872286.36</v>
      </c>
      <c r="BD250" s="33">
        <f t="shared" si="251"/>
        <v>0</v>
      </c>
      <c r="BE250" s="38">
        <f t="shared" si="252"/>
        <v>0</v>
      </c>
      <c r="BF250" s="33">
        <f t="shared" si="253"/>
        <v>0</v>
      </c>
      <c r="BG250" s="33">
        <f t="shared" si="254"/>
        <v>0</v>
      </c>
      <c r="BH250" s="32">
        <f t="shared" si="255"/>
        <v>3872286.36</v>
      </c>
      <c r="BI250" s="33">
        <f t="shared" si="256"/>
        <v>0</v>
      </c>
      <c r="BJ250" s="43">
        <f t="shared" si="257"/>
        <v>4.14324555532097</v>
      </c>
      <c r="CL250" s="31">
        <v>202009</v>
      </c>
      <c r="CM250" s="32">
        <v>17829555.81</v>
      </c>
      <c r="CN250" s="33">
        <f>IFERROR(CZ28,0)</f>
        <v>0</v>
      </c>
      <c r="CO250" s="33">
        <f>IFERROR(CZ120,0)</f>
        <v>0</v>
      </c>
      <c r="CP250" s="33">
        <f>IFERROR([14]意外险007大赔案!CR29,0)</f>
        <v>0</v>
      </c>
      <c r="CQ250" s="33">
        <f>IFERROR([14]意外险007大赔案!CR68,0)</f>
        <v>0</v>
      </c>
      <c r="CR250" s="38">
        <v>0.4</v>
      </c>
      <c r="CS250" s="33">
        <f>ROUND(IFERROR((1-1/CZ91)*CM250*CR250+CN250,0),2)</f>
        <v>42599.14</v>
      </c>
      <c r="CT250" s="33">
        <f>ROUND(IFERROR((1-1/CZ222)*CM250*CR250+CN250+CO250,0),2)</f>
        <v>0</v>
      </c>
      <c r="CU250" s="37">
        <f t="shared" si="266"/>
        <v>0</v>
      </c>
      <c r="CV250" s="33">
        <f t="shared" si="258"/>
        <v>0</v>
      </c>
      <c r="CW250" s="38">
        <f t="shared" si="259"/>
        <v>0</v>
      </c>
      <c r="CX250" s="33">
        <f t="shared" si="260"/>
        <v>0</v>
      </c>
      <c r="CY250" s="33">
        <f t="shared" si="261"/>
        <v>0</v>
      </c>
      <c r="CZ250" s="32">
        <f t="shared" si="262"/>
        <v>0</v>
      </c>
      <c r="DA250" s="33">
        <f t="shared" si="262"/>
        <v>0</v>
      </c>
      <c r="DB250" s="43">
        <f t="shared" si="263"/>
        <v>0</v>
      </c>
    </row>
    <row r="251" ht="15" customHeight="1" outlineLevel="1" spans="2:106">
      <c r="B251" s="31">
        <v>202112</v>
      </c>
      <c r="C251" s="32">
        <v>22839900.38</v>
      </c>
      <c r="D251" s="33">
        <v>6096431.99</v>
      </c>
      <c r="E251" s="33">
        <f>IFERROR(O121,0)</f>
        <v>0</v>
      </c>
      <c r="F251" s="33">
        <f>IFERROR([14]意外险007大赔案!O30,0)</f>
        <v>0</v>
      </c>
      <c r="G251" s="33">
        <f>IFERROR([14]意外险007大赔案!O69,0)</f>
        <v>0</v>
      </c>
      <c r="H251" s="38">
        <v>0.4</v>
      </c>
      <c r="I251" s="33">
        <f>ROUND(IFERROR((1-1/O91)*C251*H251+D251,0),2)</f>
        <v>6169128.59</v>
      </c>
      <c r="J251" s="33">
        <f>ROUND(IFERROR((1-1/O222)*C251*H251+D251+E251,0),2)</f>
        <v>6096431.99</v>
      </c>
      <c r="K251" s="37">
        <f t="shared" si="264"/>
        <v>6096431.99</v>
      </c>
      <c r="L251" s="33">
        <f t="shared" si="245"/>
        <v>0</v>
      </c>
      <c r="M251" s="38">
        <f t="shared" si="246"/>
        <v>0</v>
      </c>
      <c r="N251" s="33">
        <f t="shared" si="247"/>
        <v>0</v>
      </c>
      <c r="O251" s="39">
        <f t="shared" si="248"/>
        <v>0</v>
      </c>
      <c r="P251" s="32">
        <f t="shared" si="249"/>
        <v>6096431.99</v>
      </c>
      <c r="Q251" s="33">
        <f t="shared" si="249"/>
        <v>0</v>
      </c>
      <c r="R251" s="43">
        <f t="shared" si="250"/>
        <v>0.266920253090876</v>
      </c>
      <c r="AT251" s="31">
        <v>202112</v>
      </c>
      <c r="AU251" s="32">
        <v>20093443.28</v>
      </c>
      <c r="AV251" s="33">
        <v>4732864.65</v>
      </c>
      <c r="AW251" s="33">
        <f>IFERROR(BG121,0)</f>
        <v>0</v>
      </c>
      <c r="AX251" s="33">
        <f>IFERROR([14]意外险007大赔案!AY30,0)</f>
        <v>0</v>
      </c>
      <c r="AY251" s="33">
        <f>IFERROR([14]意外险007大赔案!AY69,0)</f>
        <v>0</v>
      </c>
      <c r="AZ251" s="38">
        <v>0.4</v>
      </c>
      <c r="BA251" s="33">
        <f>ROUND(IFERROR((1-1/BG91)*AU251*AZ251+AV251,0),2)</f>
        <v>4796819.61</v>
      </c>
      <c r="BB251" s="33">
        <f>ROUND(IFERROR((1-1/BG222)*AU251*AZ251+AV251+AW251,0),2)</f>
        <v>4732864.65</v>
      </c>
      <c r="BC251" s="37">
        <f t="shared" si="265"/>
        <v>4732864.65</v>
      </c>
      <c r="BD251" s="33">
        <f t="shared" si="251"/>
        <v>0</v>
      </c>
      <c r="BE251" s="38">
        <f t="shared" si="252"/>
        <v>0</v>
      </c>
      <c r="BF251" s="33">
        <f t="shared" si="253"/>
        <v>0</v>
      </c>
      <c r="BG251" s="33">
        <f t="shared" si="254"/>
        <v>0</v>
      </c>
      <c r="BH251" s="32">
        <f t="shared" si="255"/>
        <v>4732864.65</v>
      </c>
      <c r="BI251" s="33">
        <f t="shared" si="256"/>
        <v>0</v>
      </c>
      <c r="BJ251" s="43">
        <f t="shared" si="257"/>
        <v>4.24551403133829</v>
      </c>
      <c r="CL251" s="31">
        <v>202012</v>
      </c>
      <c r="CM251" s="32">
        <v>18889699.59</v>
      </c>
      <c r="CN251" s="33">
        <f>IFERROR(CY29,0)</f>
        <v>0</v>
      </c>
      <c r="CO251" s="33">
        <f>IFERROR(CY121,0)</f>
        <v>0</v>
      </c>
      <c r="CP251" s="33">
        <f>IFERROR([14]意外险007大赔案!CQ30,0)</f>
        <v>0</v>
      </c>
      <c r="CQ251" s="33">
        <f>IFERROR([14]意外险007大赔案!CQ69,0)</f>
        <v>0</v>
      </c>
      <c r="CR251" s="38">
        <v>0.4</v>
      </c>
      <c r="CS251" s="33">
        <f>ROUND(IFERROR((1-1/CY91)*CM251*CR251+CN251,0),2)</f>
        <v>60123.6</v>
      </c>
      <c r="CT251" s="33">
        <f>ROUND(IFERROR((1-1/CY222)*CM251*CR251+CN251+CO251,0),2)</f>
        <v>0</v>
      </c>
      <c r="CU251" s="37">
        <f t="shared" si="266"/>
        <v>0</v>
      </c>
      <c r="CV251" s="33">
        <f t="shared" si="258"/>
        <v>0</v>
      </c>
      <c r="CW251" s="38">
        <f t="shared" si="259"/>
        <v>0</v>
      </c>
      <c r="CX251" s="33">
        <f t="shared" si="260"/>
        <v>0</v>
      </c>
      <c r="CY251" s="33">
        <f t="shared" si="261"/>
        <v>0</v>
      </c>
      <c r="CZ251" s="32">
        <f t="shared" si="262"/>
        <v>0</v>
      </c>
      <c r="DA251" s="33">
        <f t="shared" si="262"/>
        <v>0</v>
      </c>
      <c r="DB251" s="43">
        <f t="shared" si="263"/>
        <v>0</v>
      </c>
    </row>
    <row r="252" ht="15" customHeight="1" outlineLevel="1" spans="2:106">
      <c r="B252" s="31">
        <v>202203</v>
      </c>
      <c r="C252" s="32">
        <v>22054890.11</v>
      </c>
      <c r="D252" s="33">
        <v>3794868.85</v>
      </c>
      <c r="E252" s="33">
        <f>IFERROR(N122,0)</f>
        <v>11500</v>
      </c>
      <c r="F252" s="33">
        <f>IFERROR([14]意外险007大赔案!N31,0)</f>
        <v>0</v>
      </c>
      <c r="G252" s="33">
        <f>IFERROR([14]意外险007大赔案!N70,0)</f>
        <v>0</v>
      </c>
      <c r="H252" s="38">
        <v>0.4</v>
      </c>
      <c r="I252" s="33">
        <f>ROUND(IFERROR((1-1/N91)*C252*H252+D252,0),2)</f>
        <v>3882535.44</v>
      </c>
      <c r="J252" s="33">
        <f>ROUND(IFERROR((1-1/N222)*C252*H252+D252+E252,0),2)</f>
        <v>3806368.85</v>
      </c>
      <c r="K252" s="37">
        <f t="shared" si="264"/>
        <v>3806368.85</v>
      </c>
      <c r="L252" s="33">
        <f t="shared" si="245"/>
        <v>0</v>
      </c>
      <c r="M252" s="38">
        <f t="shared" si="246"/>
        <v>0</v>
      </c>
      <c r="N252" s="33">
        <f t="shared" si="247"/>
        <v>0</v>
      </c>
      <c r="O252" s="39">
        <f t="shared" si="248"/>
        <v>0</v>
      </c>
      <c r="P252" s="32">
        <f t="shared" si="249"/>
        <v>3806368.85</v>
      </c>
      <c r="Q252" s="33">
        <f t="shared" si="249"/>
        <v>0</v>
      </c>
      <c r="R252" s="43">
        <f t="shared" si="250"/>
        <v>0.172586162570547</v>
      </c>
      <c r="AT252" s="31">
        <v>202203</v>
      </c>
      <c r="AU252" s="32">
        <v>19844487.06</v>
      </c>
      <c r="AV252" s="33">
        <v>3204053.66</v>
      </c>
      <c r="AW252" s="33">
        <f>IFERROR(BF122,0)</f>
        <v>11500</v>
      </c>
      <c r="AX252" s="33">
        <f>IFERROR([14]意外险007大赔案!AX31,0)</f>
        <v>0</v>
      </c>
      <c r="AY252" s="33">
        <f>IFERROR([14]意外险007大赔案!AX70,0)</f>
        <v>0</v>
      </c>
      <c r="AZ252" s="38">
        <v>0.4</v>
      </c>
      <c r="BA252" s="33">
        <f>ROUND(IFERROR((1-1/BF91)*AU252*AZ252+AV252,0),2)</f>
        <v>3282934.06</v>
      </c>
      <c r="BB252" s="33">
        <f>ROUND(IFERROR((1-1/BF222)*AU252*AZ252+AV252+AW252,0),2)</f>
        <v>3215553.66</v>
      </c>
      <c r="BC252" s="37">
        <f t="shared" si="265"/>
        <v>3215553.66</v>
      </c>
      <c r="BD252" s="33">
        <f t="shared" si="251"/>
        <v>0</v>
      </c>
      <c r="BE252" s="38">
        <f t="shared" si="252"/>
        <v>0</v>
      </c>
      <c r="BF252" s="33">
        <f t="shared" si="253"/>
        <v>0</v>
      </c>
      <c r="BG252" s="33">
        <f t="shared" si="254"/>
        <v>0</v>
      </c>
      <c r="BH252" s="32">
        <f t="shared" si="255"/>
        <v>3215553.66</v>
      </c>
      <c r="BI252" s="33">
        <f t="shared" si="256"/>
        <v>0</v>
      </c>
      <c r="BJ252" s="43">
        <f t="shared" si="257"/>
        <v>6.17140597181015</v>
      </c>
      <c r="CL252" s="31">
        <v>202103</v>
      </c>
      <c r="CM252" s="32">
        <v>15545710.72</v>
      </c>
      <c r="CN252" s="33">
        <f>IFERROR(CX30,0)</f>
        <v>0</v>
      </c>
      <c r="CO252" s="33">
        <f>IFERROR(CX122,0)</f>
        <v>0</v>
      </c>
      <c r="CP252" s="33">
        <f>IFERROR([14]意外险007大赔案!CP31,0)</f>
        <v>0</v>
      </c>
      <c r="CQ252" s="33">
        <f>IFERROR([14]意外险007大赔案!CP70,0)</f>
        <v>0</v>
      </c>
      <c r="CR252" s="38">
        <v>0.4</v>
      </c>
      <c r="CS252" s="33">
        <f>ROUND(IFERROR((1-1/CX91)*CM252*CR252+CN252,0),2)</f>
        <v>61793.07</v>
      </c>
      <c r="CT252" s="33">
        <f>ROUND(IFERROR((1-1/CX222)*CM252*CR252+CN252+CO252,0),2)</f>
        <v>0</v>
      </c>
      <c r="CU252" s="37">
        <f t="shared" si="266"/>
        <v>0</v>
      </c>
      <c r="CV252" s="33">
        <f t="shared" si="258"/>
        <v>0</v>
      </c>
      <c r="CW252" s="38">
        <f t="shared" si="259"/>
        <v>0</v>
      </c>
      <c r="CX252" s="33">
        <f t="shared" si="260"/>
        <v>0</v>
      </c>
      <c r="CY252" s="33">
        <f t="shared" si="261"/>
        <v>0</v>
      </c>
      <c r="CZ252" s="32">
        <f t="shared" si="262"/>
        <v>0</v>
      </c>
      <c r="DA252" s="33">
        <f t="shared" si="262"/>
        <v>0</v>
      </c>
      <c r="DB252" s="43">
        <f t="shared" si="263"/>
        <v>0</v>
      </c>
    </row>
    <row r="253" ht="15" customHeight="1" outlineLevel="1" spans="2:106">
      <c r="B253" s="31">
        <v>202206</v>
      </c>
      <c r="C253" s="32">
        <v>25162455.71</v>
      </c>
      <c r="D253" s="33">
        <v>5849902.71</v>
      </c>
      <c r="E253" s="33">
        <f>IFERROR(M123,0)</f>
        <v>0</v>
      </c>
      <c r="F253" s="33">
        <f>IFERROR([14]意外险007大赔案!M32,0)</f>
        <v>0</v>
      </c>
      <c r="G253" s="33">
        <f>IFERROR([14]意外险007大赔案!M71,0)</f>
        <v>0</v>
      </c>
      <c r="H253" s="38">
        <v>0.4</v>
      </c>
      <c r="I253" s="33">
        <f>ROUND(IFERROR((1-1/M91)*C253*H253+D253,0),2)</f>
        <v>6019191.5</v>
      </c>
      <c r="J253" s="33">
        <f>ROUND(IFERROR((1-1/M222)*C253*H253+D253+E253,0),2)</f>
        <v>5849902.71</v>
      </c>
      <c r="K253" s="37">
        <f t="shared" si="264"/>
        <v>5849902.71</v>
      </c>
      <c r="L253" s="33">
        <f t="shared" si="245"/>
        <v>0</v>
      </c>
      <c r="M253" s="38">
        <f t="shared" si="246"/>
        <v>0</v>
      </c>
      <c r="N253" s="33">
        <f t="shared" si="247"/>
        <v>0</v>
      </c>
      <c r="O253" s="39">
        <f t="shared" si="248"/>
        <v>0</v>
      </c>
      <c r="P253" s="32">
        <f t="shared" si="249"/>
        <v>5849902.71</v>
      </c>
      <c r="Q253" s="33">
        <f t="shared" si="249"/>
        <v>0</v>
      </c>
      <c r="R253" s="43">
        <f t="shared" si="250"/>
        <v>0.232485365395999</v>
      </c>
      <c r="AT253" s="31">
        <v>202206</v>
      </c>
      <c r="AU253" s="32">
        <v>22636063.21</v>
      </c>
      <c r="AV253" s="33">
        <v>4554189.22</v>
      </c>
      <c r="AW253" s="33">
        <f>IFERROR(BE123,0)</f>
        <v>0</v>
      </c>
      <c r="AX253" s="33">
        <f>IFERROR([14]意外险007大赔案!AW32,0)</f>
        <v>0</v>
      </c>
      <c r="AY253" s="33">
        <f>IFERROR([14]意外险007大赔案!AW71,0)</f>
        <v>0</v>
      </c>
      <c r="AZ253" s="38">
        <v>0.4</v>
      </c>
      <c r="BA253" s="33">
        <f>ROUND(IFERROR((1-1/BE91)*AU253*AZ253+AV253,0),2)</f>
        <v>4706480.86</v>
      </c>
      <c r="BB253" s="33">
        <f>ROUND(IFERROR((1-1/BE222)*AU253*AZ253+AV253+AW253,0),2)</f>
        <v>4554189.22</v>
      </c>
      <c r="BC253" s="37">
        <f t="shared" si="265"/>
        <v>4554189.22</v>
      </c>
      <c r="BD253" s="33">
        <f t="shared" si="251"/>
        <v>0</v>
      </c>
      <c r="BE253" s="38">
        <f t="shared" si="252"/>
        <v>0</v>
      </c>
      <c r="BF253" s="33">
        <f t="shared" si="253"/>
        <v>0</v>
      </c>
      <c r="BG253" s="33">
        <f t="shared" si="254"/>
        <v>0</v>
      </c>
      <c r="BH253" s="32">
        <f t="shared" si="255"/>
        <v>4554189.22</v>
      </c>
      <c r="BI253" s="33">
        <f t="shared" si="256"/>
        <v>0</v>
      </c>
      <c r="BJ253" s="43">
        <f t="shared" si="257"/>
        <v>4.97038267768769</v>
      </c>
      <c r="CL253" s="31">
        <v>202106</v>
      </c>
      <c r="CM253" s="32">
        <v>16815132.73</v>
      </c>
      <c r="CN253" s="33">
        <f>IFERROR(CW31,0)</f>
        <v>0</v>
      </c>
      <c r="CO253" s="33">
        <f>IFERROR(CW123,0)</f>
        <v>0</v>
      </c>
      <c r="CP253" s="33">
        <f>IFERROR([14]意外险007大赔案!CO32,0)</f>
        <v>0</v>
      </c>
      <c r="CQ253" s="33">
        <f>IFERROR([14]意外险007大赔案!CO71,0)</f>
        <v>0</v>
      </c>
      <c r="CR253" s="38">
        <v>0.4</v>
      </c>
      <c r="CS253" s="33">
        <f>ROUND(IFERROR((1-1/CW91)*CM253*CR253+CN253,0),2)</f>
        <v>113129.4</v>
      </c>
      <c r="CT253" s="33">
        <f>ROUND(IFERROR((1-1/CW222)*CM253*CR253+CN253+CO253,0),2)</f>
        <v>0</v>
      </c>
      <c r="CU253" s="37">
        <f t="shared" si="266"/>
        <v>0</v>
      </c>
      <c r="CV253" s="33">
        <f t="shared" si="258"/>
        <v>0</v>
      </c>
      <c r="CW253" s="38">
        <f t="shared" si="259"/>
        <v>0</v>
      </c>
      <c r="CX253" s="33">
        <f t="shared" si="260"/>
        <v>0</v>
      </c>
      <c r="CY253" s="33">
        <f t="shared" si="261"/>
        <v>0</v>
      </c>
      <c r="CZ253" s="32">
        <f t="shared" si="262"/>
        <v>0</v>
      </c>
      <c r="DA253" s="33">
        <f t="shared" si="262"/>
        <v>0</v>
      </c>
      <c r="DB253" s="43">
        <f t="shared" si="263"/>
        <v>0</v>
      </c>
    </row>
    <row r="254" ht="15" customHeight="1" outlineLevel="1" spans="2:106">
      <c r="B254" s="31">
        <v>202209</v>
      </c>
      <c r="C254" s="32">
        <v>26656774.89</v>
      </c>
      <c r="D254" s="33">
        <v>7902984.52</v>
      </c>
      <c r="E254" s="33">
        <f>IFERROR(L124,0)</f>
        <v>0</v>
      </c>
      <c r="F254" s="33">
        <f>IFERROR([14]意外险007大赔案!L33,0)</f>
        <v>0</v>
      </c>
      <c r="G254" s="33">
        <f>IFERROR([14]意外险007大赔案!L72,0)</f>
        <v>0</v>
      </c>
      <c r="H254" s="38">
        <v>0.4</v>
      </c>
      <c r="I254" s="33">
        <f>ROUND(IFERROR((1-1/L91)*C254*H254+D254,0),2)</f>
        <v>8092799.73</v>
      </c>
      <c r="J254" s="33">
        <f>ROUND(IFERROR((1-1/L222)*C254*H254+D254+E254,0),2)</f>
        <v>8213548.89</v>
      </c>
      <c r="K254" s="37">
        <f t="shared" si="264"/>
        <v>8213548.89</v>
      </c>
      <c r="L254" s="33">
        <f t="shared" si="245"/>
        <v>310564.37</v>
      </c>
      <c r="M254" s="38">
        <f t="shared" si="246"/>
        <v>0</v>
      </c>
      <c r="N254" s="33">
        <f t="shared" si="247"/>
        <v>0</v>
      </c>
      <c r="O254" s="39">
        <f t="shared" si="248"/>
        <v>0</v>
      </c>
      <c r="P254" s="32">
        <f t="shared" si="249"/>
        <v>8213548.89</v>
      </c>
      <c r="Q254" s="33">
        <f t="shared" si="249"/>
        <v>310564.37</v>
      </c>
      <c r="R254" s="43">
        <f t="shared" si="250"/>
        <v>0.308122378790888</v>
      </c>
      <c r="AT254" s="31">
        <v>202209</v>
      </c>
      <c r="AU254" s="32">
        <v>23654412.01</v>
      </c>
      <c r="AV254" s="33">
        <v>6245754.03</v>
      </c>
      <c r="AW254" s="33">
        <f>IFERROR(BD124,0)</f>
        <v>0</v>
      </c>
      <c r="AX254" s="33">
        <f>IFERROR([14]意外险007大赔案!AV33,0)</f>
        <v>0</v>
      </c>
      <c r="AY254" s="33">
        <f>IFERROR([14]意外险007大赔案!AV72,0)</f>
        <v>0</v>
      </c>
      <c r="AZ254" s="38">
        <v>0.4</v>
      </c>
      <c r="BA254" s="33">
        <f>ROUND(IFERROR((1-1/BD91)*AU254*AZ254+AV254,0),2)</f>
        <v>6414190.28</v>
      </c>
      <c r="BB254" s="33">
        <f>ROUND(IFERROR((1-1/BD222)*AU254*AZ254+AV254+AW254,0),2)</f>
        <v>6521339.41</v>
      </c>
      <c r="BC254" s="37">
        <f t="shared" si="265"/>
        <v>6521339.41</v>
      </c>
      <c r="BD254" s="33">
        <f t="shared" si="251"/>
        <v>275585.38</v>
      </c>
      <c r="BE254" s="38">
        <f t="shared" si="252"/>
        <v>0</v>
      </c>
      <c r="BF254" s="33">
        <f t="shared" si="253"/>
        <v>0</v>
      </c>
      <c r="BG254" s="33">
        <f t="shared" si="254"/>
        <v>0</v>
      </c>
      <c r="BH254" s="32">
        <f t="shared" si="255"/>
        <v>6521339.41</v>
      </c>
      <c r="BI254" s="33">
        <f t="shared" si="256"/>
        <v>275585.38</v>
      </c>
      <c r="BJ254" s="43">
        <f t="shared" si="257"/>
        <v>3.6272321562849</v>
      </c>
      <c r="CL254" s="31">
        <v>202109</v>
      </c>
      <c r="CM254" s="32">
        <v>16043833.25</v>
      </c>
      <c r="CN254" s="33">
        <f>IFERROR(CV32,0)</f>
        <v>0</v>
      </c>
      <c r="CO254" s="33">
        <f>IFERROR(CV124,0)</f>
        <v>0</v>
      </c>
      <c r="CP254" s="33">
        <f>IFERROR([14]意外险007大赔案!CN33,0)</f>
        <v>0</v>
      </c>
      <c r="CQ254" s="33">
        <f>IFERROR([14]意外险007大赔案!CN72,0)</f>
        <v>0</v>
      </c>
      <c r="CR254" s="38">
        <v>0.4</v>
      </c>
      <c r="CS254" s="33">
        <f>ROUND(IFERROR((1-1/CV91)*CM254*CR254+CN254,0),2)</f>
        <v>114243.51</v>
      </c>
      <c r="CT254" s="33">
        <f>ROUND(IFERROR((1-1/CV222)*CM254*CR254+CN254+CO254,0),2)</f>
        <v>0</v>
      </c>
      <c r="CU254" s="37">
        <f t="shared" si="266"/>
        <v>0</v>
      </c>
      <c r="CV254" s="33">
        <f t="shared" si="258"/>
        <v>0</v>
      </c>
      <c r="CW254" s="38">
        <f t="shared" si="259"/>
        <v>0</v>
      </c>
      <c r="CX254" s="33">
        <f t="shared" si="260"/>
        <v>0</v>
      </c>
      <c r="CY254" s="33">
        <f t="shared" si="261"/>
        <v>0</v>
      </c>
      <c r="CZ254" s="32">
        <f t="shared" si="262"/>
        <v>0</v>
      </c>
      <c r="DA254" s="33">
        <f t="shared" si="262"/>
        <v>0</v>
      </c>
      <c r="DB254" s="43">
        <f t="shared" si="263"/>
        <v>0</v>
      </c>
    </row>
    <row r="255" ht="15" customHeight="1" outlineLevel="1" spans="2:106">
      <c r="B255" s="31">
        <v>202212</v>
      </c>
      <c r="C255" s="32">
        <v>30986379.88</v>
      </c>
      <c r="D255" s="33">
        <v>5484604.66</v>
      </c>
      <c r="E255" s="33">
        <f>IFERROR(K125,0)</f>
        <v>31000</v>
      </c>
      <c r="F255" s="33">
        <f>IFERROR([14]意外险007大赔案!K34,0)</f>
        <v>0</v>
      </c>
      <c r="G255" s="33">
        <f>IFERROR([14]意外险007大赔案!K73,0)</f>
        <v>0</v>
      </c>
      <c r="H255" s="38">
        <v>0.4</v>
      </c>
      <c r="I255" s="33">
        <f>ROUND(IFERROR((1-1/K91)*C255*H255+D255,0),2)</f>
        <v>5729548.96</v>
      </c>
      <c r="J255" s="33">
        <f>ROUND(IFERROR((1-1/K222)*C255*H255+D255+E255,0),2)</f>
        <v>6227102.65</v>
      </c>
      <c r="K255" s="37">
        <f t="shared" si="264"/>
        <v>6227102.65</v>
      </c>
      <c r="L255" s="33">
        <f t="shared" si="245"/>
        <v>711497.99</v>
      </c>
      <c r="M255" s="38">
        <f t="shared" si="246"/>
        <v>0</v>
      </c>
      <c r="N255" s="33">
        <f t="shared" si="247"/>
        <v>0</v>
      </c>
      <c r="O255" s="39">
        <f t="shared" si="248"/>
        <v>0</v>
      </c>
      <c r="P255" s="32">
        <f t="shared" si="249"/>
        <v>6227102.65</v>
      </c>
      <c r="Q255" s="33">
        <f t="shared" si="249"/>
        <v>711497.99</v>
      </c>
      <c r="R255" s="43">
        <f t="shared" si="250"/>
        <v>0.200962573689328</v>
      </c>
      <c r="AT255" s="31">
        <v>202212</v>
      </c>
      <c r="AU255" s="32">
        <v>28123041.35</v>
      </c>
      <c r="AV255" s="33">
        <v>4652084.26</v>
      </c>
      <c r="AW255" s="33">
        <f>IFERROR(BC125,0)</f>
        <v>15500</v>
      </c>
      <c r="AX255" s="33">
        <f>IFERROR([14]意外险007大赔案!AU34,0)</f>
        <v>0</v>
      </c>
      <c r="AY255" s="33">
        <f>IFERROR([14]意外险007大赔案!AU73,0)</f>
        <v>0</v>
      </c>
      <c r="AZ255" s="38">
        <v>0.4</v>
      </c>
      <c r="BA255" s="33">
        <f>ROUND(IFERROR((1-1/BC91)*AU255*AZ255+AV255,0),2)</f>
        <v>4874394.15</v>
      </c>
      <c r="BB255" s="33">
        <f>ROUND(IFERROR((1-1/BC222)*AU255*AZ255+AV255+AW255,0),2)</f>
        <v>5313335.31</v>
      </c>
      <c r="BC255" s="37">
        <f t="shared" si="265"/>
        <v>5313335.31</v>
      </c>
      <c r="BD255" s="33">
        <f t="shared" si="251"/>
        <v>645751.05</v>
      </c>
      <c r="BE255" s="38">
        <f t="shared" si="252"/>
        <v>0</v>
      </c>
      <c r="BF255" s="33">
        <f t="shared" si="253"/>
        <v>0</v>
      </c>
      <c r="BG255" s="33">
        <f t="shared" si="254"/>
        <v>0</v>
      </c>
      <c r="BH255" s="32">
        <f t="shared" si="255"/>
        <v>5313335.31</v>
      </c>
      <c r="BI255" s="33">
        <f t="shared" si="256"/>
        <v>645751.05</v>
      </c>
      <c r="BJ255" s="43">
        <f t="shared" si="257"/>
        <v>5.29291672917213</v>
      </c>
      <c r="CL255" s="31">
        <v>202112</v>
      </c>
      <c r="CM255" s="32">
        <v>20093443.28</v>
      </c>
      <c r="CN255" s="33">
        <f>IFERROR(CU33,0)</f>
        <v>0</v>
      </c>
      <c r="CO255" s="33">
        <f>IFERROR(CU125,0)</f>
        <v>0</v>
      </c>
      <c r="CP255" s="33">
        <f>IFERROR([14]意外险007大赔案!CM34,0)</f>
        <v>0</v>
      </c>
      <c r="CQ255" s="33">
        <f>IFERROR([14]意外险007大赔案!CM73,0)</f>
        <v>0</v>
      </c>
      <c r="CR255" s="38">
        <v>0.4</v>
      </c>
      <c r="CS255" s="33">
        <f>ROUND(IFERROR((1-1/CU91)*CM255*CR255+CN255,0),2)</f>
        <v>158836.7</v>
      </c>
      <c r="CT255" s="33">
        <f>ROUND(IFERROR((1-1/CU222)*CM255*CR255+CN255+CO255,0),2)</f>
        <v>0</v>
      </c>
      <c r="CU255" s="37">
        <f t="shared" si="266"/>
        <v>0</v>
      </c>
      <c r="CV255" s="33">
        <f t="shared" si="258"/>
        <v>0</v>
      </c>
      <c r="CW255" s="38">
        <f t="shared" si="259"/>
        <v>0</v>
      </c>
      <c r="CX255" s="33">
        <f t="shared" si="260"/>
        <v>0</v>
      </c>
      <c r="CY255" s="33">
        <f t="shared" si="261"/>
        <v>0</v>
      </c>
      <c r="CZ255" s="32">
        <f t="shared" si="262"/>
        <v>0</v>
      </c>
      <c r="DA255" s="33">
        <f t="shared" si="262"/>
        <v>0</v>
      </c>
      <c r="DB255" s="43">
        <f t="shared" si="263"/>
        <v>0</v>
      </c>
    </row>
    <row r="256" ht="15" customHeight="1" outlineLevel="1" spans="2:106">
      <c r="B256" s="31">
        <v>202303</v>
      </c>
      <c r="C256" s="32">
        <v>26356007.74</v>
      </c>
      <c r="D256" s="33">
        <v>7512538.67</v>
      </c>
      <c r="E256" s="33">
        <f>IFERROR(J126,0)</f>
        <v>11200</v>
      </c>
      <c r="F256" s="33">
        <f>IFERROR([14]意外险007大赔案!J35,0)</f>
        <v>0</v>
      </c>
      <c r="G256" s="33">
        <f>IFERROR([14]意外险007大赔案!J74,0)</f>
        <v>0</v>
      </c>
      <c r="H256" s="38">
        <v>0.4</v>
      </c>
      <c r="I256" s="33">
        <f>ROUND(IFERROR((1-1/J91)*C256*H256+D256,0),2)</f>
        <v>7731204.07</v>
      </c>
      <c r="J256" s="33">
        <f>ROUND(IFERROR((1-1/J222)*C256*H256+D256+E256,0),2)</f>
        <v>8418349.5</v>
      </c>
      <c r="K256" s="37">
        <f t="shared" si="264"/>
        <v>8418349.5</v>
      </c>
      <c r="L256" s="33">
        <f t="shared" si="245"/>
        <v>894610.83</v>
      </c>
      <c r="M256" s="38">
        <f t="shared" si="246"/>
        <v>0</v>
      </c>
      <c r="N256" s="33">
        <f t="shared" si="247"/>
        <v>0</v>
      </c>
      <c r="O256" s="39">
        <f t="shared" si="248"/>
        <v>0</v>
      </c>
      <c r="P256" s="32">
        <f t="shared" si="249"/>
        <v>8418349.5</v>
      </c>
      <c r="Q256" s="33">
        <f t="shared" si="249"/>
        <v>894610.83</v>
      </c>
      <c r="R256" s="43">
        <f t="shared" si="250"/>
        <v>0.319409129904892</v>
      </c>
      <c r="AT256" s="31">
        <v>202303</v>
      </c>
      <c r="AU256" s="32">
        <v>23400082.38</v>
      </c>
      <c r="AV256" s="33">
        <v>6329918.7</v>
      </c>
      <c r="AW256" s="33">
        <f>IFERROR(BB126,0)</f>
        <v>11200</v>
      </c>
      <c r="AX256" s="33">
        <f>IFERROR([14]意外险007大赔案!AT35,0)</f>
        <v>0</v>
      </c>
      <c r="AY256" s="33">
        <f>IFERROR([14]意外险007大赔案!AT74,0)</f>
        <v>0</v>
      </c>
      <c r="AZ256" s="38">
        <v>0.4</v>
      </c>
      <c r="BA256" s="33">
        <f>ROUND(IFERROR((1-1/BB91)*AU256*AZ256+AV256,0),2)</f>
        <v>6524059.95</v>
      </c>
      <c r="BB256" s="33">
        <f>ROUND(IFERROR((1-1/BB222)*AU256*AZ256+AV256+AW256,0),2)</f>
        <v>7135395.56</v>
      </c>
      <c r="BC256" s="37">
        <f t="shared" si="265"/>
        <v>7135395.56</v>
      </c>
      <c r="BD256" s="33">
        <f t="shared" si="251"/>
        <v>794276.86</v>
      </c>
      <c r="BE256" s="38">
        <f t="shared" si="252"/>
        <v>0</v>
      </c>
      <c r="BF256" s="33">
        <f t="shared" si="253"/>
        <v>0</v>
      </c>
      <c r="BG256" s="33">
        <f t="shared" si="254"/>
        <v>0</v>
      </c>
      <c r="BH256" s="32">
        <f t="shared" si="255"/>
        <v>7135395.56</v>
      </c>
      <c r="BI256" s="33">
        <f t="shared" si="256"/>
        <v>794276.86</v>
      </c>
      <c r="BJ256" s="43">
        <f t="shared" si="257"/>
        <v>3.27943730424386</v>
      </c>
      <c r="CL256" s="31">
        <v>202203</v>
      </c>
      <c r="CM256" s="32">
        <v>19844487.06</v>
      </c>
      <c r="CN256" s="33">
        <f>IFERROR(CT34,0)</f>
        <v>0</v>
      </c>
      <c r="CO256" s="33">
        <f>IFERROR(CT126,0)</f>
        <v>0</v>
      </c>
      <c r="CP256" s="33">
        <f>IFERROR([14]意外险007大赔案!CL35,0)</f>
        <v>0</v>
      </c>
      <c r="CQ256" s="33">
        <f>IFERROR([14]意外险007大赔案!CL74,0)</f>
        <v>0</v>
      </c>
      <c r="CR256" s="38">
        <v>0.4</v>
      </c>
      <c r="CS256" s="33">
        <f>ROUND(IFERROR((1-1/CT91)*CM256*CR256+CN256,0),2)</f>
        <v>164641.88</v>
      </c>
      <c r="CT256" s="33">
        <f>ROUND(IFERROR((1-1/CT222)*CM256*CR256+CN256+CO256,0),2)</f>
        <v>0</v>
      </c>
      <c r="CU256" s="37">
        <f t="shared" si="266"/>
        <v>0</v>
      </c>
      <c r="CV256" s="33">
        <f t="shared" si="258"/>
        <v>0</v>
      </c>
      <c r="CW256" s="38">
        <f t="shared" si="259"/>
        <v>0</v>
      </c>
      <c r="CX256" s="33">
        <f t="shared" si="260"/>
        <v>0</v>
      </c>
      <c r="CY256" s="33">
        <f t="shared" si="261"/>
        <v>0</v>
      </c>
      <c r="CZ256" s="32">
        <f t="shared" si="262"/>
        <v>0</v>
      </c>
      <c r="DA256" s="33">
        <f t="shared" si="262"/>
        <v>0</v>
      </c>
      <c r="DB256" s="43">
        <f t="shared" si="263"/>
        <v>0</v>
      </c>
    </row>
    <row r="257" ht="15" customHeight="1" outlineLevel="1" spans="2:106">
      <c r="B257" s="31">
        <v>202306</v>
      </c>
      <c r="C257" s="32">
        <v>26430143.14</v>
      </c>
      <c r="D257" s="33">
        <v>9474512.88</v>
      </c>
      <c r="E257" s="33">
        <f>IFERROR(I127,0)</f>
        <v>601388.35</v>
      </c>
      <c r="F257" s="33">
        <f>IFERROR([14]意外险007大赔案!I36,0)</f>
        <v>0</v>
      </c>
      <c r="G257" s="33">
        <f>IFERROR([14]意外险007大赔案!I75,0)</f>
        <v>0</v>
      </c>
      <c r="H257" s="38">
        <v>0.4</v>
      </c>
      <c r="I257" s="33">
        <f>ROUND(IFERROR((1-1/I91)*C257*H257+D257,0),2)</f>
        <v>9715488.62</v>
      </c>
      <c r="J257" s="33">
        <f>ROUND(IFERROR((1-1/I222)*C257*H257+D257+E257,0),2)</f>
        <v>11254822.54</v>
      </c>
      <c r="K257" s="37">
        <f t="shared" si="264"/>
        <v>11254822.54</v>
      </c>
      <c r="L257" s="33">
        <f t="shared" si="245"/>
        <v>1178921.31</v>
      </c>
      <c r="M257" s="38">
        <f t="shared" si="246"/>
        <v>0</v>
      </c>
      <c r="N257" s="33">
        <f t="shared" si="247"/>
        <v>0</v>
      </c>
      <c r="O257" s="39">
        <f t="shared" si="248"/>
        <v>0</v>
      </c>
      <c r="P257" s="32">
        <f t="shared" si="249"/>
        <v>11254822.54</v>
      </c>
      <c r="Q257" s="33">
        <f t="shared" si="249"/>
        <v>1178921.31</v>
      </c>
      <c r="R257" s="43">
        <f t="shared" si="250"/>
        <v>0.425832825814957</v>
      </c>
      <c r="AT257" s="31">
        <v>202306</v>
      </c>
      <c r="AU257" s="32">
        <v>23075838.67</v>
      </c>
      <c r="AV257" s="33">
        <v>7893748.76</v>
      </c>
      <c r="AW257" s="33">
        <f>IFERROR(BA127,0)</f>
        <v>511827.05</v>
      </c>
      <c r="AX257" s="33">
        <f>IFERROR([14]意外险007大赔案!AS36,0)</f>
        <v>0</v>
      </c>
      <c r="AY257" s="33">
        <f>IFERROR([14]意外险007大赔案!AS75,0)</f>
        <v>0</v>
      </c>
      <c r="AZ257" s="38">
        <v>0.4</v>
      </c>
      <c r="BA257" s="33">
        <f>ROUND(IFERROR((1-1/BA91)*AU257*AZ257+AV257,0),2)</f>
        <v>8104141.77</v>
      </c>
      <c r="BB257" s="33">
        <f>ROUND(IFERROR((1-1/BA222)*AU257*AZ257+AV257+AW257,0),2)</f>
        <v>9434877.77</v>
      </c>
      <c r="BC257" s="37">
        <f t="shared" si="265"/>
        <v>9434877.77</v>
      </c>
      <c r="BD257" s="33">
        <f t="shared" si="251"/>
        <v>1029301.96</v>
      </c>
      <c r="BE257" s="38">
        <f t="shared" si="252"/>
        <v>0</v>
      </c>
      <c r="BF257" s="33">
        <f t="shared" si="253"/>
        <v>0</v>
      </c>
      <c r="BG257" s="33">
        <f t="shared" si="254"/>
        <v>0</v>
      </c>
      <c r="BH257" s="32">
        <f t="shared" si="255"/>
        <v>9434877.77</v>
      </c>
      <c r="BI257" s="33">
        <f t="shared" si="256"/>
        <v>1029301.96</v>
      </c>
      <c r="BJ257" s="43">
        <f t="shared" si="257"/>
        <v>2.44580154958383</v>
      </c>
      <c r="CL257" s="31">
        <v>202206</v>
      </c>
      <c r="CM257" s="32">
        <v>22636063.21</v>
      </c>
      <c r="CN257" s="33">
        <f>IFERROR(CS35,0)</f>
        <v>0</v>
      </c>
      <c r="CO257" s="33">
        <f>IFERROR(CS127,0)</f>
        <v>0</v>
      </c>
      <c r="CP257" s="33">
        <f>IFERROR([14]意外险007大赔案!CK36,0)</f>
        <v>0</v>
      </c>
      <c r="CQ257" s="33">
        <f>IFERROR([14]意外险007大赔案!CK75,0)</f>
        <v>0</v>
      </c>
      <c r="CR257" s="38">
        <v>0.4</v>
      </c>
      <c r="CS257" s="33">
        <f>ROUND(IFERROR((1-1/CS91)*CM257*CR257+CN257,0),2)</f>
        <v>206383.37</v>
      </c>
      <c r="CT257" s="33">
        <f>ROUND(IFERROR((1-1/CS222)*CM257*CR257+CN257+CO257,0),2)</f>
        <v>0</v>
      </c>
      <c r="CU257" s="37">
        <f t="shared" si="266"/>
        <v>0</v>
      </c>
      <c r="CV257" s="33">
        <f t="shared" si="258"/>
        <v>0</v>
      </c>
      <c r="CW257" s="38">
        <f t="shared" si="259"/>
        <v>0</v>
      </c>
      <c r="CX257" s="33">
        <f t="shared" si="260"/>
        <v>0</v>
      </c>
      <c r="CY257" s="33">
        <f t="shared" si="261"/>
        <v>0</v>
      </c>
      <c r="CZ257" s="32">
        <f t="shared" si="262"/>
        <v>0</v>
      </c>
      <c r="DA257" s="33">
        <f t="shared" si="262"/>
        <v>0</v>
      </c>
      <c r="DB257" s="43">
        <f t="shared" si="263"/>
        <v>0</v>
      </c>
    </row>
    <row r="258" ht="15" customHeight="1" outlineLevel="1" spans="2:106">
      <c r="B258" s="31">
        <v>202309</v>
      </c>
      <c r="C258" s="32">
        <v>23131780.08</v>
      </c>
      <c r="D258" s="33">
        <v>14031208.1</v>
      </c>
      <c r="E258" s="33">
        <f>IFERROR(H128,0)</f>
        <v>935415.73</v>
      </c>
      <c r="F258" s="33">
        <f>IFERROR([14]意外险007大赔案!H37,0)</f>
        <v>0</v>
      </c>
      <c r="G258" s="33">
        <f>IFERROR([14]意外险007大赔案!H76,0)</f>
        <v>0</v>
      </c>
      <c r="H258" s="38">
        <v>0.4</v>
      </c>
      <c r="I258" s="33">
        <f>ROUND(IFERROR((1-1/H91)*C258*H258+D258,0),2)</f>
        <v>14268342.48</v>
      </c>
      <c r="J258" s="33">
        <f>ROUND(IFERROR((1-1/H222)*C258*H258+D258+E258,0),2)</f>
        <v>16237865.18</v>
      </c>
      <c r="K258" s="37">
        <f t="shared" si="264"/>
        <v>16237865.18</v>
      </c>
      <c r="L258" s="33">
        <f t="shared" si="245"/>
        <v>1271241.35</v>
      </c>
      <c r="M258" s="38">
        <f t="shared" si="246"/>
        <v>0</v>
      </c>
      <c r="N258" s="33">
        <f t="shared" si="247"/>
        <v>0</v>
      </c>
      <c r="O258" s="39">
        <f t="shared" si="248"/>
        <v>0</v>
      </c>
      <c r="P258" s="32">
        <f t="shared" si="249"/>
        <v>16237865.18</v>
      </c>
      <c r="Q258" s="33">
        <f t="shared" si="249"/>
        <v>1271241.35</v>
      </c>
      <c r="R258" s="43">
        <f t="shared" si="250"/>
        <v>0.701972140658533</v>
      </c>
      <c r="AT258" s="31">
        <v>202309</v>
      </c>
      <c r="AU258" s="32">
        <v>19453596.19</v>
      </c>
      <c r="AV258" s="33">
        <v>10413866.92</v>
      </c>
      <c r="AW258" s="33">
        <f>IFERROR(AZ128,0)</f>
        <v>642228.8</v>
      </c>
      <c r="AX258" s="33">
        <f>IFERROR([14]意外险007大赔案!AR37,0)</f>
        <v>0</v>
      </c>
      <c r="AY258" s="33">
        <f>IFERROR([14]意外险007大赔案!AR76,0)</f>
        <v>0</v>
      </c>
      <c r="AZ258" s="38">
        <v>0.4</v>
      </c>
      <c r="BA258" s="33">
        <f>ROUND(IFERROR((1-1/AZ91)*AU258*AZ258+AV258,0),2)</f>
        <v>10599869.98</v>
      </c>
      <c r="BB258" s="33">
        <f>ROUND(IFERROR((1-1/AZ222)*AU258*AZ258+AV258+AW258,0),2)</f>
        <v>12125197.01</v>
      </c>
      <c r="BC258" s="37">
        <f t="shared" si="265"/>
        <v>12125197.01</v>
      </c>
      <c r="BD258" s="33">
        <f t="shared" si="251"/>
        <v>1069101.29</v>
      </c>
      <c r="BE258" s="38">
        <f t="shared" si="252"/>
        <v>0</v>
      </c>
      <c r="BF258" s="33">
        <f t="shared" si="253"/>
        <v>0</v>
      </c>
      <c r="BG258" s="33">
        <f t="shared" si="254"/>
        <v>0</v>
      </c>
      <c r="BH258" s="32">
        <f t="shared" si="255"/>
        <v>12125197.01</v>
      </c>
      <c r="BI258" s="33">
        <f t="shared" si="256"/>
        <v>1069101.29</v>
      </c>
      <c r="BJ258" s="43">
        <f t="shared" si="257"/>
        <v>1.60439423573539</v>
      </c>
      <c r="CL258" s="31">
        <v>202209</v>
      </c>
      <c r="CM258" s="32">
        <v>23654412.01</v>
      </c>
      <c r="CN258" s="33">
        <f>IFERROR(CR36,0)</f>
        <v>0</v>
      </c>
      <c r="CO258" s="33">
        <f>IFERROR(CR128,0)</f>
        <v>0</v>
      </c>
      <c r="CP258" s="33">
        <f>IFERROR([14]意外险007大赔案!CJ37,0)</f>
        <v>0</v>
      </c>
      <c r="CQ258" s="33">
        <f>IFERROR([14]意外险007大赔案!CJ76,0)</f>
        <v>0</v>
      </c>
      <c r="CR258" s="38">
        <v>0.4</v>
      </c>
      <c r="CS258" s="33">
        <f>ROUND(IFERROR((1-1/CR91)*CM258*CR258+CN258,0),2)</f>
        <v>226168.62</v>
      </c>
      <c r="CT258" s="33">
        <f>ROUND(IFERROR((1-1/CR222)*CM258*CR258+CN258+CO258,0),2)</f>
        <v>0</v>
      </c>
      <c r="CU258" s="37">
        <f t="shared" si="266"/>
        <v>0</v>
      </c>
      <c r="CV258" s="33">
        <f t="shared" si="258"/>
        <v>0</v>
      </c>
      <c r="CW258" s="38">
        <f t="shared" si="259"/>
        <v>0</v>
      </c>
      <c r="CX258" s="33">
        <f t="shared" si="260"/>
        <v>0</v>
      </c>
      <c r="CY258" s="33">
        <f t="shared" si="261"/>
        <v>0</v>
      </c>
      <c r="CZ258" s="32">
        <f t="shared" si="262"/>
        <v>0</v>
      </c>
      <c r="DA258" s="33">
        <f t="shared" si="262"/>
        <v>0</v>
      </c>
      <c r="DB258" s="43">
        <f t="shared" si="263"/>
        <v>0</v>
      </c>
    </row>
    <row r="259" ht="15" customHeight="1" outlineLevel="1" spans="2:106">
      <c r="B259" s="31">
        <v>202312</v>
      </c>
      <c r="C259" s="32">
        <v>24823354.13</v>
      </c>
      <c r="D259" s="33">
        <v>13240817.59</v>
      </c>
      <c r="E259" s="33">
        <f>IFERROR(G129,0)</f>
        <v>794147.74</v>
      </c>
      <c r="F259" s="33">
        <f>IFERROR([14]意外险007大赔案!G38,0)</f>
        <v>0</v>
      </c>
      <c r="G259" s="33">
        <f>IFERROR([14]意外险007大赔案!G77,0)</f>
        <v>0</v>
      </c>
      <c r="H259" s="38">
        <v>0.4</v>
      </c>
      <c r="I259" s="33">
        <f>ROUND(IFERROR((1-1/G91)*C259*H259+D259,0),2)</f>
        <v>13538170.73</v>
      </c>
      <c r="J259" s="33">
        <f>ROUND(IFERROR((1-1/G222)*C259*H259+D259+E259,0),2)</f>
        <v>15648639.67</v>
      </c>
      <c r="K259" s="37">
        <f t="shared" si="264"/>
        <v>15648639.67</v>
      </c>
      <c r="L259" s="33">
        <f t="shared" si="245"/>
        <v>1613674.34</v>
      </c>
      <c r="M259" s="38">
        <f t="shared" si="246"/>
        <v>0</v>
      </c>
      <c r="N259" s="33">
        <f t="shared" si="247"/>
        <v>0</v>
      </c>
      <c r="O259" s="39">
        <f t="shared" si="248"/>
        <v>0</v>
      </c>
      <c r="P259" s="32">
        <f t="shared" si="249"/>
        <v>15648639.67</v>
      </c>
      <c r="Q259" s="33">
        <f t="shared" si="249"/>
        <v>1613674.34</v>
      </c>
      <c r="R259" s="43">
        <f t="shared" si="250"/>
        <v>0.630399888268443</v>
      </c>
      <c r="AT259" s="31">
        <v>202312</v>
      </c>
      <c r="AU259" s="32">
        <v>21812258.87</v>
      </c>
      <c r="AV259" s="33">
        <v>11327275.11</v>
      </c>
      <c r="AW259" s="33">
        <f>IFERROR(AY129,0)</f>
        <v>752144.53</v>
      </c>
      <c r="AX259" s="33">
        <f>IFERROR([14]意外险007大赔案!AQ38,0)</f>
        <v>0</v>
      </c>
      <c r="AY259" s="33">
        <f>IFERROR([14]意外险007大赔案!AQ77,0)</f>
        <v>0</v>
      </c>
      <c r="AZ259" s="38">
        <v>0.4</v>
      </c>
      <c r="BA259" s="33">
        <f>ROUND(IFERROR((1-1/AY91)*AU259*AZ259+AV259,0),2)</f>
        <v>11765118.01</v>
      </c>
      <c r="BB259" s="33">
        <f>ROUND(IFERROR((1-1/AY222)*AU259*AZ259+AV259+AW259,0),2)</f>
        <v>13497353.83</v>
      </c>
      <c r="BC259" s="37">
        <f t="shared" si="265"/>
        <v>13497353.83</v>
      </c>
      <c r="BD259" s="33">
        <f t="shared" si="251"/>
        <v>1417934.19</v>
      </c>
      <c r="BE259" s="38">
        <f t="shared" si="252"/>
        <v>0</v>
      </c>
      <c r="BF259" s="33">
        <f t="shared" si="253"/>
        <v>0</v>
      </c>
      <c r="BG259" s="33">
        <f t="shared" si="254"/>
        <v>0</v>
      </c>
      <c r="BH259" s="32">
        <f t="shared" si="255"/>
        <v>13497353.83</v>
      </c>
      <c r="BI259" s="33">
        <f t="shared" si="256"/>
        <v>1417934.19</v>
      </c>
      <c r="BJ259" s="43">
        <f t="shared" si="257"/>
        <v>1.61603964337949</v>
      </c>
      <c r="CL259" s="31">
        <v>202212</v>
      </c>
      <c r="CM259" s="32">
        <v>28123041.35</v>
      </c>
      <c r="CN259" s="33">
        <f>IFERROR(CQ37,0)</f>
        <v>0</v>
      </c>
      <c r="CO259" s="33">
        <f>IFERROR(CQ129,0)</f>
        <v>0</v>
      </c>
      <c r="CP259" s="33">
        <f>IFERROR([14]意外险007大赔案!CI38,0)</f>
        <v>0</v>
      </c>
      <c r="CQ259" s="33">
        <f>IFERROR([14]意外险007大赔案!CI77,0)</f>
        <v>0</v>
      </c>
      <c r="CR259" s="38">
        <v>0.4</v>
      </c>
      <c r="CS259" s="33">
        <f>ROUND(IFERROR((1-1/CQ91)*CM259*CR259+CN259,0),2)</f>
        <v>564520.8</v>
      </c>
      <c r="CT259" s="33">
        <f>ROUND(IFERROR((1-1/CQ222)*CM259*CR259+CN259+CO259,0),2)</f>
        <v>0</v>
      </c>
      <c r="CU259" s="37">
        <f t="shared" si="266"/>
        <v>0</v>
      </c>
      <c r="CV259" s="33">
        <f t="shared" si="258"/>
        <v>0</v>
      </c>
      <c r="CW259" s="38">
        <f t="shared" si="259"/>
        <v>0</v>
      </c>
      <c r="CX259" s="33">
        <f t="shared" si="260"/>
        <v>0</v>
      </c>
      <c r="CY259" s="33">
        <f t="shared" si="261"/>
        <v>0</v>
      </c>
      <c r="CZ259" s="32">
        <f t="shared" si="262"/>
        <v>0</v>
      </c>
      <c r="DA259" s="33">
        <f t="shared" si="262"/>
        <v>0</v>
      </c>
      <c r="DB259" s="43">
        <f t="shared" si="263"/>
        <v>0</v>
      </c>
    </row>
    <row r="260" ht="15" customHeight="1" outlineLevel="1" spans="2:106">
      <c r="B260" s="31">
        <v>202403</v>
      </c>
      <c r="C260" s="32">
        <v>30723213.98</v>
      </c>
      <c r="D260" s="33">
        <v>8628824.27</v>
      </c>
      <c r="E260" s="33">
        <f>IFERROR(F130,0)</f>
        <v>1632230.63</v>
      </c>
      <c r="F260" s="33">
        <f>IFERROR([14]意外险007大赔案!F39,0)</f>
        <v>0</v>
      </c>
      <c r="G260" s="33">
        <f>IFERROR([14]意外险007大赔案!F78,0)</f>
        <v>0</v>
      </c>
      <c r="H260" s="38">
        <v>0.4</v>
      </c>
      <c r="I260" s="33">
        <f>ROUND(IFERROR((1-1/F91)*C260*H260+D260,0),2)</f>
        <v>9564529.47</v>
      </c>
      <c r="J260" s="33">
        <f>ROUND(IFERROR((1-1/F222)*C260*H260+D260+E260,0),2)</f>
        <v>12558026.7</v>
      </c>
      <c r="K260" s="37">
        <f t="shared" si="264"/>
        <v>12558026.7</v>
      </c>
      <c r="L260" s="33">
        <f t="shared" si="245"/>
        <v>2296971.8</v>
      </c>
      <c r="M260" s="38">
        <f t="shared" si="246"/>
        <v>0</v>
      </c>
      <c r="N260" s="33">
        <f t="shared" si="247"/>
        <v>0</v>
      </c>
      <c r="O260" s="39">
        <f t="shared" si="248"/>
        <v>0</v>
      </c>
      <c r="P260" s="32">
        <f t="shared" si="249"/>
        <v>12558026.7</v>
      </c>
      <c r="Q260" s="33">
        <f t="shared" si="249"/>
        <v>2296971.8</v>
      </c>
      <c r="R260" s="43">
        <f t="shared" si="250"/>
        <v>0.408747167798751</v>
      </c>
      <c r="AT260" s="31">
        <v>202403</v>
      </c>
      <c r="AU260" s="32">
        <v>28165791.26</v>
      </c>
      <c r="AV260" s="33">
        <v>8009042.89</v>
      </c>
      <c r="AW260" s="33">
        <f>IFERROR(AX130,0)</f>
        <v>1571774.5</v>
      </c>
      <c r="AX260" s="33">
        <f>IFERROR([14]意外险007大赔案!AP39,0)</f>
        <v>202303</v>
      </c>
      <c r="AY260" s="33">
        <f>IFERROR([14]意外险007大赔案!AP78,0)</f>
        <v>202303</v>
      </c>
      <c r="AZ260" s="38">
        <v>0.4</v>
      </c>
      <c r="BA260" s="33">
        <f>ROUND(IFERROR((1-1/AX91)*AU260*AZ260+AV260,0),2)</f>
        <v>8606428.61</v>
      </c>
      <c r="BB260" s="33">
        <f>ROUND(IFERROR((1-1/AX222)*AU260*AZ260+AV260+AW260,0),2)</f>
        <v>11686587.58</v>
      </c>
      <c r="BC260" s="37">
        <f t="shared" si="265"/>
        <v>11686587.58</v>
      </c>
      <c r="BD260" s="33">
        <f t="shared" si="251"/>
        <v>2105770.19</v>
      </c>
      <c r="BE260" s="38">
        <f t="shared" si="252"/>
        <v>0</v>
      </c>
      <c r="BF260" s="33">
        <f t="shared" si="253"/>
        <v>0</v>
      </c>
      <c r="BG260" s="33">
        <f t="shared" si="254"/>
        <v>-404606</v>
      </c>
      <c r="BH260" s="32">
        <f t="shared" si="255"/>
        <v>11686587.58</v>
      </c>
      <c r="BI260" s="33">
        <f t="shared" si="256"/>
        <v>1701164.19</v>
      </c>
      <c r="BJ260" s="43">
        <f t="shared" si="257"/>
        <v>2.41009542496408</v>
      </c>
      <c r="CL260" s="31">
        <v>202303</v>
      </c>
      <c r="CM260" s="32">
        <v>23400082.38</v>
      </c>
      <c r="CN260" s="33">
        <f>IFERROR(CP38,0)</f>
        <v>0</v>
      </c>
      <c r="CO260" s="33">
        <f>IFERROR(CP130,0)</f>
        <v>0</v>
      </c>
      <c r="CP260" s="33">
        <f>IFERROR([14]意外险007大赔案!CH39,0)</f>
        <v>0</v>
      </c>
      <c r="CQ260" s="33">
        <f>IFERROR([14]意外险007大赔案!CH78,0)</f>
        <v>0</v>
      </c>
      <c r="CR260" s="38">
        <v>0.4</v>
      </c>
      <c r="CS260" s="33">
        <f>ROUND(IFERROR((1-1/CP91)*CM260*CR260+CN260,0),2)</f>
        <v>496306.85</v>
      </c>
      <c r="CT260" s="33">
        <f>ROUND(IFERROR((1-1/CP222)*CM260*CR260+CN260+CO260,0),2)</f>
        <v>0</v>
      </c>
      <c r="CU260" s="37">
        <f t="shared" si="266"/>
        <v>0</v>
      </c>
      <c r="CV260" s="33">
        <f t="shared" si="258"/>
        <v>0</v>
      </c>
      <c r="CW260" s="38">
        <f t="shared" si="259"/>
        <v>0</v>
      </c>
      <c r="CX260" s="33">
        <f t="shared" si="260"/>
        <v>0</v>
      </c>
      <c r="CY260" s="33">
        <f t="shared" si="261"/>
        <v>0</v>
      </c>
      <c r="CZ260" s="32">
        <f t="shared" si="262"/>
        <v>0</v>
      </c>
      <c r="DA260" s="33">
        <f t="shared" si="262"/>
        <v>0</v>
      </c>
      <c r="DB260" s="43">
        <f t="shared" si="263"/>
        <v>0</v>
      </c>
    </row>
    <row r="261" ht="15" customHeight="1" outlineLevel="1" spans="2:106">
      <c r="B261" s="31">
        <v>202406</v>
      </c>
      <c r="C261" s="32">
        <v>50472679.52</v>
      </c>
      <c r="D261" s="33">
        <v>9388583.39</v>
      </c>
      <c r="E261" s="33">
        <f>IFERROR(E131,0)</f>
        <v>1314632.68</v>
      </c>
      <c r="F261" s="33">
        <f>IFERROR([14]意外险007大赔案!E40,0)</f>
        <v>0</v>
      </c>
      <c r="G261" s="33">
        <f>IFERROR([14]意外险007大赔案!E79,0)</f>
        <v>0</v>
      </c>
      <c r="H261" s="38">
        <v>0.4</v>
      </c>
      <c r="I261" s="33">
        <f>ROUND(IFERROR((1-1/E91)*C261*H261+D261,0),2)</f>
        <v>11110449.72</v>
      </c>
      <c r="J261" s="33">
        <f>ROUND(IFERROR((1-1/E222)*C261*H261+D261+E261,0),2)</f>
        <v>14783023.85</v>
      </c>
      <c r="K261" s="37">
        <f t="shared" si="264"/>
        <v>14783023.85</v>
      </c>
      <c r="L261" s="33">
        <f t="shared" si="245"/>
        <v>4079807.78</v>
      </c>
      <c r="M261" s="38">
        <f t="shared" si="246"/>
        <v>0</v>
      </c>
      <c r="N261" s="33">
        <f t="shared" si="247"/>
        <v>0</v>
      </c>
      <c r="O261" s="39">
        <f t="shared" si="248"/>
        <v>0</v>
      </c>
      <c r="P261" s="32">
        <f t="shared" si="249"/>
        <v>14783023.85</v>
      </c>
      <c r="Q261" s="33">
        <f t="shared" si="249"/>
        <v>4079807.78</v>
      </c>
      <c r="R261" s="43">
        <f t="shared" si="250"/>
        <v>0.292891599784041</v>
      </c>
      <c r="AT261" s="31">
        <v>202406</v>
      </c>
      <c r="AU261" s="32">
        <v>47475134.26</v>
      </c>
      <c r="AV261" s="33">
        <v>8640882.25</v>
      </c>
      <c r="AW261" s="33">
        <f>IFERROR(AW131,0)</f>
        <v>1107129.35</v>
      </c>
      <c r="AX261" s="33">
        <f>IFERROR([14]意外险007大赔案!AO40,0)</f>
        <v>0</v>
      </c>
      <c r="AY261" s="33">
        <f>IFERROR([14]意外险007大赔案!AO79,0)</f>
        <v>0</v>
      </c>
      <c r="AZ261" s="38">
        <v>0.4</v>
      </c>
      <c r="BA261" s="33">
        <f>ROUND(IFERROR((1-1/AW91)*AU261*AZ261+AV261,0),2)</f>
        <v>10247901.5</v>
      </c>
      <c r="BB261" s="33">
        <f>ROUND(IFERROR((1-1/AW222)*AU261*AZ261+AV261+AW261,0),2)</f>
        <v>13640703.85</v>
      </c>
      <c r="BC261" s="37">
        <f t="shared" si="265"/>
        <v>13640703.85</v>
      </c>
      <c r="BD261" s="33">
        <f t="shared" si="251"/>
        <v>3892692.25</v>
      </c>
      <c r="BE261" s="38">
        <f t="shared" si="252"/>
        <v>0</v>
      </c>
      <c r="BF261" s="33">
        <f t="shared" si="253"/>
        <v>0</v>
      </c>
      <c r="BG261" s="33">
        <f t="shared" si="254"/>
        <v>0</v>
      </c>
      <c r="BH261" s="32">
        <f t="shared" si="255"/>
        <v>13640703.85</v>
      </c>
      <c r="BI261" s="33">
        <f t="shared" si="256"/>
        <v>3892692.25</v>
      </c>
      <c r="BJ261" s="43">
        <f t="shared" si="257"/>
        <v>3.48040209523352</v>
      </c>
      <c r="CL261" s="31">
        <v>202306</v>
      </c>
      <c r="CM261" s="32">
        <v>23075838.67</v>
      </c>
      <c r="CN261" s="33">
        <f>IFERROR(CO39,0)</f>
        <v>0</v>
      </c>
      <c r="CO261" s="33">
        <f>IFERROR(CO131,0)</f>
        <v>0</v>
      </c>
      <c r="CP261" s="33">
        <f>IFERROR([14]意外险007大赔案!CG40,0)</f>
        <v>0</v>
      </c>
      <c r="CQ261" s="33">
        <f>IFERROR([14]意外险007大赔案!CG79,0)</f>
        <v>0</v>
      </c>
      <c r="CR261" s="38">
        <v>0.4</v>
      </c>
      <c r="CS261" s="33">
        <f>ROUND(IFERROR((1-1/CO91)*CM261*CR261+CN261,0),2)</f>
        <v>781110.31</v>
      </c>
      <c r="CT261" s="33">
        <f>ROUND(IFERROR((1-1/CO222)*CM261*CR261+CN261+CO261,0),2)</f>
        <v>0</v>
      </c>
      <c r="CU261" s="37">
        <f t="shared" si="266"/>
        <v>0</v>
      </c>
      <c r="CV261" s="33">
        <f t="shared" si="258"/>
        <v>0</v>
      </c>
      <c r="CW261" s="38">
        <f t="shared" si="259"/>
        <v>0</v>
      </c>
      <c r="CX261" s="33">
        <f t="shared" si="260"/>
        <v>0</v>
      </c>
      <c r="CY261" s="33">
        <f t="shared" si="261"/>
        <v>0</v>
      </c>
      <c r="CZ261" s="32">
        <f t="shared" si="262"/>
        <v>0</v>
      </c>
      <c r="DA261" s="33">
        <f t="shared" si="262"/>
        <v>0</v>
      </c>
      <c r="DB261" s="43">
        <f t="shared" si="263"/>
        <v>0</v>
      </c>
    </row>
    <row r="262" ht="15" customHeight="1" outlineLevel="1" spans="2:106">
      <c r="B262" s="31">
        <v>202409</v>
      </c>
      <c r="C262" s="32">
        <v>46592585.54</v>
      </c>
      <c r="D262" s="33">
        <v>8784520.41</v>
      </c>
      <c r="E262" s="33">
        <f>IFERROR(D132,0)</f>
        <v>3453951.66</v>
      </c>
      <c r="F262" s="33">
        <f>IFERROR([14]意外险007大赔案!D41,0)</f>
        <v>0</v>
      </c>
      <c r="G262" s="33">
        <f>IFERROR([14]意外险007大赔案!D80,0)</f>
        <v>0</v>
      </c>
      <c r="H262" s="38">
        <v>0.4</v>
      </c>
      <c r="I262" s="33">
        <f>ROUND(IFERROR((1-1/D91)*C262*H262+D262,0),2)</f>
        <v>11636798.53</v>
      </c>
      <c r="J262" s="33">
        <f>ROUND(IFERROR((1-1/D222)*C262*H262+D262+E262,0),2)</f>
        <v>16420377.37</v>
      </c>
      <c r="K262" s="37">
        <f t="shared" si="264"/>
        <v>16420377.37</v>
      </c>
      <c r="L262" s="33">
        <f t="shared" si="245"/>
        <v>4181905.3</v>
      </c>
      <c r="M262" s="38">
        <f t="shared" si="246"/>
        <v>0</v>
      </c>
      <c r="N262" s="33">
        <f t="shared" si="247"/>
        <v>0</v>
      </c>
      <c r="O262" s="39">
        <f t="shared" si="248"/>
        <v>0</v>
      </c>
      <c r="P262" s="32">
        <f t="shared" si="249"/>
        <v>16420377.37</v>
      </c>
      <c r="Q262" s="33">
        <f t="shared" si="249"/>
        <v>4181905.3</v>
      </c>
      <c r="R262" s="43">
        <f t="shared" si="250"/>
        <v>0.352424686882916</v>
      </c>
      <c r="AT262" s="31">
        <v>202409</v>
      </c>
      <c r="AU262" s="32">
        <v>43438033.23</v>
      </c>
      <c r="AV262" s="33">
        <v>7967537.07</v>
      </c>
      <c r="AW262" s="33">
        <f>IFERROR(AV132,0)</f>
        <v>2668627.25</v>
      </c>
      <c r="AX262" s="33">
        <f>IFERROR([14]意外险007大赔案!AN41,0)</f>
        <v>0</v>
      </c>
      <c r="AY262" s="33">
        <f>IFERROR([14]意外险007大赔案!AN80,0)</f>
        <v>0</v>
      </c>
      <c r="AZ262" s="38">
        <v>0.4</v>
      </c>
      <c r="BA262" s="33">
        <f>ROUND(IFERROR((1-1/AV91)*AU262*AZ262+AV262,0),2)</f>
        <v>10883796.98</v>
      </c>
      <c r="BB262" s="33">
        <f>ROUND(IFERROR((1-1/AV222)*AU262*AZ262+AV262+AW262,0),2)</f>
        <v>15034064.41</v>
      </c>
      <c r="BC262" s="37">
        <f t="shared" si="265"/>
        <v>15034064.41</v>
      </c>
      <c r="BD262" s="33">
        <f t="shared" si="251"/>
        <v>4397900.09</v>
      </c>
      <c r="BE262" s="38">
        <f t="shared" si="252"/>
        <v>0</v>
      </c>
      <c r="BF262" s="33">
        <f t="shared" si="253"/>
        <v>0</v>
      </c>
      <c r="BG262" s="33">
        <f t="shared" si="254"/>
        <v>0</v>
      </c>
      <c r="BH262" s="32">
        <f t="shared" si="255"/>
        <v>15034064.41</v>
      </c>
      <c r="BI262" s="33">
        <f t="shared" si="256"/>
        <v>4397900.09</v>
      </c>
      <c r="BJ262" s="43">
        <f t="shared" si="257"/>
        <v>2.88930737858931</v>
      </c>
      <c r="CL262" s="31">
        <v>202309</v>
      </c>
      <c r="CM262" s="32">
        <v>19453596.19</v>
      </c>
      <c r="CN262" s="33">
        <f>IFERROR(CN40,0)</f>
        <v>0</v>
      </c>
      <c r="CO262" s="33">
        <f>IFERROR(CN132,0)</f>
        <v>0</v>
      </c>
      <c r="CP262" s="33">
        <f>IFERROR([14]意外险007大赔案!CF41,0)</f>
        <v>0</v>
      </c>
      <c r="CQ262" s="33">
        <f>IFERROR([14]意外险007大赔案!CF80,0)</f>
        <v>0</v>
      </c>
      <c r="CR262" s="38">
        <v>0.4</v>
      </c>
      <c r="CS262" s="33">
        <f>ROUND(IFERROR((1-1/CN91)*CM262*CR262+CN262,0),2)</f>
        <v>865962.75</v>
      </c>
      <c r="CT262" s="33">
        <f>ROUND(IFERROR((1-1/CN222)*CM262*CR262+CN262+CO262,0),2)</f>
        <v>0</v>
      </c>
      <c r="CU262" s="37">
        <f t="shared" si="266"/>
        <v>0</v>
      </c>
      <c r="CV262" s="33">
        <f t="shared" si="258"/>
        <v>0</v>
      </c>
      <c r="CW262" s="38">
        <f t="shared" si="259"/>
        <v>0</v>
      </c>
      <c r="CX262" s="33">
        <f t="shared" si="260"/>
        <v>0</v>
      </c>
      <c r="CY262" s="33">
        <f t="shared" si="261"/>
        <v>0</v>
      </c>
      <c r="CZ262" s="32">
        <f t="shared" si="262"/>
        <v>0</v>
      </c>
      <c r="DA262" s="33">
        <f t="shared" si="262"/>
        <v>0</v>
      </c>
      <c r="DB262" s="43">
        <f t="shared" si="263"/>
        <v>0</v>
      </c>
    </row>
    <row r="263" ht="15" customHeight="1" outlineLevel="1" spans="2:106">
      <c r="B263" s="44">
        <v>202412</v>
      </c>
      <c r="C263" s="45">
        <v>50874170.69</v>
      </c>
      <c r="D263" s="46">
        <v>3344451.68</v>
      </c>
      <c r="E263" s="46">
        <f>IFERROR(C133,0)</f>
        <v>2588122.78</v>
      </c>
      <c r="F263" s="46">
        <f>IFERROR([14]意外险007大赔案!C42,0)</f>
        <v>0</v>
      </c>
      <c r="G263" s="46">
        <f>IFERROR([14]意外险007大赔案!C81,0)</f>
        <v>0</v>
      </c>
      <c r="H263" s="63">
        <v>0.4</v>
      </c>
      <c r="I263" s="46">
        <f>ROUND(IFERROR((1-1/C91)*C263*H263+D263,0),2)</f>
        <v>9905893.92</v>
      </c>
      <c r="J263" s="46">
        <f>ROUND(IFERROR((1-1/C222)*C263*H263+D263+E263,0),2)</f>
        <v>15140356.54</v>
      </c>
      <c r="K263" s="37">
        <f t="shared" si="264"/>
        <v>15140356.54</v>
      </c>
      <c r="L263" s="46">
        <f t="shared" si="245"/>
        <v>9207782.08</v>
      </c>
      <c r="M263" s="63">
        <f t="shared" si="246"/>
        <v>0</v>
      </c>
      <c r="N263" s="46">
        <f t="shared" si="247"/>
        <v>0</v>
      </c>
      <c r="O263" s="64">
        <f t="shared" si="248"/>
        <v>0</v>
      </c>
      <c r="P263" s="45">
        <f t="shared" si="249"/>
        <v>15140356.54</v>
      </c>
      <c r="Q263" s="46">
        <f t="shared" si="249"/>
        <v>9207782.08</v>
      </c>
      <c r="R263" s="68">
        <f t="shared" si="250"/>
        <v>0.297603996972398</v>
      </c>
      <c r="AT263" s="44">
        <v>202412</v>
      </c>
      <c r="AU263" s="45">
        <v>47708976.25</v>
      </c>
      <c r="AV263" s="46">
        <v>3131348.94</v>
      </c>
      <c r="AW263" s="46">
        <f>IFERROR(AU133,0)</f>
        <v>1925705.1</v>
      </c>
      <c r="AX263" s="46">
        <f>IFERROR([14]意外险007大赔案!AM42,0)</f>
        <v>0</v>
      </c>
      <c r="AY263" s="46">
        <f>IFERROR([14]意外险007大赔案!AM81,0)</f>
        <v>0</v>
      </c>
      <c r="AZ263" s="63">
        <v>0.4</v>
      </c>
      <c r="BA263" s="46">
        <f>ROUND(IFERROR((1-1/AU91)*AU263*AZ263+AV263,0),2)</f>
        <v>7778033.85</v>
      </c>
      <c r="BB263" s="46">
        <f>ROUND(IFERROR((1-1/AU222)*AU263*AZ263+AV263+AW263,0),2)</f>
        <v>14708785.74</v>
      </c>
      <c r="BC263" s="37">
        <f t="shared" si="265"/>
        <v>14708785.74</v>
      </c>
      <c r="BD263" s="46">
        <f t="shared" si="251"/>
        <v>9651731.7</v>
      </c>
      <c r="BE263" s="63">
        <f t="shared" si="252"/>
        <v>0</v>
      </c>
      <c r="BF263" s="46">
        <f t="shared" si="253"/>
        <v>0</v>
      </c>
      <c r="BG263" s="46">
        <f t="shared" si="254"/>
        <v>0</v>
      </c>
      <c r="BH263" s="45">
        <f t="shared" si="255"/>
        <v>14708785.74</v>
      </c>
      <c r="BI263" s="46">
        <f t="shared" si="256"/>
        <v>9651731.7</v>
      </c>
      <c r="BJ263" s="68">
        <f t="shared" si="257"/>
        <v>3.24357000593579</v>
      </c>
      <c r="CL263" s="44">
        <v>202312</v>
      </c>
      <c r="CM263" s="45">
        <v>21812258.87</v>
      </c>
      <c r="CN263" s="46">
        <f>IFERROR(CM41,0)</f>
        <v>0</v>
      </c>
      <c r="CO263" s="46">
        <f>IFERROR(CM133,0)</f>
        <v>0</v>
      </c>
      <c r="CP263" s="46">
        <f>IFERROR([14]意外险007大赔案!CE42,0)</f>
        <v>0</v>
      </c>
      <c r="CQ263" s="46">
        <f>IFERROR([14]意外险007大赔案!CE81,0)</f>
        <v>0</v>
      </c>
      <c r="CR263" s="63">
        <v>0.4</v>
      </c>
      <c r="CS263" s="46">
        <f>ROUND(IFERROR((1-1/CM91)*CM263*CR263+CN263,0),2)</f>
        <v>1340192.46</v>
      </c>
      <c r="CT263" s="46">
        <f>ROUND(IFERROR((1-1/CM222)*CM263*CR263+CN263+CO263,0),2)</f>
        <v>0</v>
      </c>
      <c r="CU263" s="37">
        <f t="shared" si="266"/>
        <v>0</v>
      </c>
      <c r="CV263" s="46">
        <f t="shared" si="258"/>
        <v>0</v>
      </c>
      <c r="CW263" s="63">
        <f t="shared" si="259"/>
        <v>0</v>
      </c>
      <c r="CX263" s="46">
        <f t="shared" si="260"/>
        <v>0</v>
      </c>
      <c r="CY263" s="46">
        <f t="shared" si="261"/>
        <v>0</v>
      </c>
      <c r="CZ263" s="45">
        <f t="shared" si="262"/>
        <v>0</v>
      </c>
      <c r="DA263" s="46">
        <f t="shared" si="262"/>
        <v>0</v>
      </c>
      <c r="DB263" s="68">
        <f t="shared" si="263"/>
        <v>0</v>
      </c>
    </row>
    <row r="264" ht="15" customHeight="1" outlineLevel="1" spans="2:106">
      <c r="B264" s="47" t="s">
        <v>59</v>
      </c>
      <c r="C264" s="48">
        <f t="shared" ref="C264:G264" si="267">IFERROR(SUM(C229:C263),0)</f>
        <v>748294924.1</v>
      </c>
      <c r="D264" s="48">
        <f t="shared" si="267"/>
        <v>238033731.72</v>
      </c>
      <c r="E264" s="48">
        <f t="shared" si="267"/>
        <v>11372714.86</v>
      </c>
      <c r="F264" s="48">
        <f t="shared" si="267"/>
        <v>0</v>
      </c>
      <c r="G264" s="48">
        <f t="shared" si="267"/>
        <v>0</v>
      </c>
      <c r="H264" s="48"/>
      <c r="I264" s="48">
        <f t="shared" ref="I264:L264" si="268">ROUND(IFERROR(SUM(I229:I263),0),2)</f>
        <v>251931320.19</v>
      </c>
      <c r="J264" s="48">
        <f t="shared" si="268"/>
        <v>275153423.73</v>
      </c>
      <c r="K264" s="48">
        <f t="shared" si="268"/>
        <v>275153423.73</v>
      </c>
      <c r="L264" s="48">
        <f t="shared" si="268"/>
        <v>25746977.15</v>
      </c>
      <c r="M264" s="48"/>
      <c r="N264" s="48">
        <f t="shared" ref="N264:Q264" si="269">ROUND(IFERROR(SUM(N229:N263),0),2)</f>
        <v>0</v>
      </c>
      <c r="O264" s="48">
        <f t="shared" si="269"/>
        <v>0</v>
      </c>
      <c r="P264" s="48">
        <f t="shared" si="269"/>
        <v>275153423.73</v>
      </c>
      <c r="Q264" s="48">
        <f t="shared" si="269"/>
        <v>25746977.15</v>
      </c>
      <c r="R264" s="69"/>
      <c r="AT264" s="47" t="s">
        <v>59</v>
      </c>
      <c r="AU264" s="48">
        <f t="shared" ref="AU264:AY264" si="270">IFERROR(SUM(AU229:AU263),0)</f>
        <v>697215292.76</v>
      </c>
      <c r="AV264" s="48">
        <f t="shared" si="270"/>
        <v>215631692.95</v>
      </c>
      <c r="AW264" s="48">
        <f t="shared" si="270"/>
        <v>9216761.87</v>
      </c>
      <c r="AX264" s="48">
        <f t="shared" si="270"/>
        <v>202303</v>
      </c>
      <c r="AY264" s="48">
        <f t="shared" si="270"/>
        <v>202303</v>
      </c>
      <c r="AZ264" s="48"/>
      <c r="BA264" s="48">
        <f t="shared" ref="BA264:BD264" si="271">ROUND(IFERROR(SUM(BA229:BA263),0),2)</f>
        <v>227171746.53</v>
      </c>
      <c r="BB264" s="48">
        <f t="shared" si="271"/>
        <v>250128499.78</v>
      </c>
      <c r="BC264" s="48">
        <f t="shared" si="271"/>
        <v>250128499.78</v>
      </c>
      <c r="BD264" s="48">
        <f t="shared" si="271"/>
        <v>25280044.96</v>
      </c>
      <c r="BE264" s="48"/>
      <c r="BF264" s="48">
        <f t="shared" ref="BF264:BI264" si="272">ROUND(IFERROR(SUM(BF229:BF263),0),2)</f>
        <v>0</v>
      </c>
      <c r="BG264" s="48">
        <f t="shared" si="272"/>
        <v>-404606</v>
      </c>
      <c r="BH264" s="48">
        <f t="shared" si="272"/>
        <v>250128499.78</v>
      </c>
      <c r="BI264" s="48">
        <f t="shared" si="272"/>
        <v>24875438.96</v>
      </c>
      <c r="BJ264" s="69"/>
      <c r="CL264" s="47" t="s">
        <v>59</v>
      </c>
      <c r="CM264" s="48">
        <f t="shared" ref="CM264:CQ264" si="273">IFERROR(SUM(CM229:CM263),0)</f>
        <v>531231010.04</v>
      </c>
      <c r="CN264" s="48">
        <f t="shared" si="273"/>
        <v>0</v>
      </c>
      <c r="CO264" s="48">
        <f t="shared" si="273"/>
        <v>0</v>
      </c>
      <c r="CP264" s="48">
        <f t="shared" si="273"/>
        <v>0</v>
      </c>
      <c r="CQ264" s="48">
        <f t="shared" si="273"/>
        <v>0</v>
      </c>
      <c r="CR264" s="48"/>
      <c r="CS264" s="48">
        <f t="shared" ref="CS264:CV264" si="274">ROUND(IFERROR(SUM(CS229:CS263),0),2)</f>
        <v>5217649.97</v>
      </c>
      <c r="CT264" s="48">
        <f t="shared" si="274"/>
        <v>0</v>
      </c>
      <c r="CU264" s="48">
        <f t="shared" si="274"/>
        <v>0</v>
      </c>
      <c r="CV264" s="48">
        <f t="shared" si="274"/>
        <v>0</v>
      </c>
      <c r="CW264" s="48"/>
      <c r="CX264" s="48">
        <f t="shared" ref="CX264:DA264" si="275">ROUND(IFERROR(SUM(CX229:CX263),0),2)</f>
        <v>0</v>
      </c>
      <c r="CY264" s="48">
        <f t="shared" si="275"/>
        <v>0</v>
      </c>
      <c r="CZ264" s="48">
        <f t="shared" si="275"/>
        <v>0</v>
      </c>
      <c r="DA264" s="48">
        <f t="shared" si="275"/>
        <v>0</v>
      </c>
      <c r="DB264" s="69"/>
    </row>
    <row r="265" ht="15" customHeight="1"/>
    <row r="266" ht="15" customHeight="1" spans="12:100">
      <c r="L266" s="65">
        <f>L264-[14]意外险007预期赔付率!J40</f>
        <v>18744068.51</v>
      </c>
      <c r="BD266" s="65" t="e">
        <f>BD264-[14]意外险007预期赔付率!#REF!</f>
        <v>#REF!</v>
      </c>
      <c r="CV266" s="65">
        <f>CV264-[14]意外险007预期赔付率!AP40</f>
        <v>-6162559.6</v>
      </c>
    </row>
    <row r="267" ht="15" customHeight="1" spans="2:81">
      <c r="B267" s="8" t="s">
        <v>23</v>
      </c>
      <c r="C267" s="49" t="s">
        <v>24</v>
      </c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70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T267" s="8" t="s">
        <v>23</v>
      </c>
      <c r="AU267" s="49" t="s">
        <v>24</v>
      </c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70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</row>
    <row r="268" ht="15" customHeight="1" spans="2:81">
      <c r="B268" s="50"/>
      <c r="C268" s="9">
        <v>1</v>
      </c>
      <c r="D268" s="9">
        <v>2</v>
      </c>
      <c r="E268" s="9">
        <v>3</v>
      </c>
      <c r="F268" s="9">
        <v>4</v>
      </c>
      <c r="G268" s="9">
        <v>5</v>
      </c>
      <c r="H268" s="9">
        <v>6</v>
      </c>
      <c r="I268" s="9">
        <v>7</v>
      </c>
      <c r="J268" s="9">
        <v>8</v>
      </c>
      <c r="K268" s="9">
        <v>9</v>
      </c>
      <c r="L268" s="9">
        <v>10</v>
      </c>
      <c r="M268" s="9">
        <v>11</v>
      </c>
      <c r="N268" s="9">
        <v>12</v>
      </c>
      <c r="O268" s="9">
        <v>13</v>
      </c>
      <c r="P268" s="9">
        <v>14</v>
      </c>
      <c r="Q268" s="9">
        <v>15</v>
      </c>
      <c r="R268" s="9">
        <v>16</v>
      </c>
      <c r="S268" s="71">
        <v>17</v>
      </c>
      <c r="T268" s="9">
        <v>18</v>
      </c>
      <c r="U268" s="9">
        <v>19</v>
      </c>
      <c r="V268" s="9">
        <v>20</v>
      </c>
      <c r="W268" s="9">
        <v>21</v>
      </c>
      <c r="X268" s="9">
        <v>22</v>
      </c>
      <c r="Y268" s="9">
        <v>23</v>
      </c>
      <c r="Z268" s="9">
        <v>24</v>
      </c>
      <c r="AA268" s="9">
        <v>25</v>
      </c>
      <c r="AB268" s="9">
        <v>26</v>
      </c>
      <c r="AC268" s="9">
        <v>27</v>
      </c>
      <c r="AD268" s="9">
        <v>28</v>
      </c>
      <c r="AE268" s="9">
        <v>29</v>
      </c>
      <c r="AF268" s="9">
        <v>30</v>
      </c>
      <c r="AG268" s="9">
        <v>31</v>
      </c>
      <c r="AH268" s="9">
        <v>32</v>
      </c>
      <c r="AI268" s="9">
        <v>33</v>
      </c>
      <c r="AJ268" s="9">
        <v>34</v>
      </c>
      <c r="AK268" s="9">
        <v>35</v>
      </c>
      <c r="AT268" s="50"/>
      <c r="AU268" s="9">
        <v>1</v>
      </c>
      <c r="AV268" s="9">
        <v>2</v>
      </c>
      <c r="AW268" s="9">
        <v>3</v>
      </c>
      <c r="AX268" s="9">
        <v>4</v>
      </c>
      <c r="AY268" s="9">
        <v>5</v>
      </c>
      <c r="AZ268" s="9">
        <v>6</v>
      </c>
      <c r="BA268" s="9">
        <v>7</v>
      </c>
      <c r="BB268" s="9">
        <v>8</v>
      </c>
      <c r="BC268" s="9">
        <v>9</v>
      </c>
      <c r="BD268" s="9">
        <v>10</v>
      </c>
      <c r="BE268" s="9">
        <v>11</v>
      </c>
      <c r="BF268" s="9">
        <v>12</v>
      </c>
      <c r="BG268" s="9">
        <v>13</v>
      </c>
      <c r="BH268" s="9">
        <v>14</v>
      </c>
      <c r="BI268" s="9">
        <v>15</v>
      </c>
      <c r="BJ268" s="9">
        <v>16</v>
      </c>
      <c r="BK268" s="71">
        <v>17</v>
      </c>
      <c r="BL268" s="9">
        <v>18</v>
      </c>
      <c r="BM268" s="9">
        <v>19</v>
      </c>
      <c r="BN268" s="9">
        <v>20</v>
      </c>
      <c r="BO268" s="9">
        <v>21</v>
      </c>
      <c r="BP268" s="9">
        <v>22</v>
      </c>
      <c r="BQ268" s="9">
        <v>23</v>
      </c>
      <c r="BR268" s="9">
        <v>24</v>
      </c>
      <c r="BS268" s="9">
        <v>25</v>
      </c>
      <c r="BT268" s="9">
        <v>26</v>
      </c>
      <c r="BU268" s="9">
        <v>27</v>
      </c>
      <c r="BV268" s="9">
        <v>28</v>
      </c>
      <c r="BW268" s="9">
        <v>29</v>
      </c>
      <c r="BX268" s="9">
        <v>30</v>
      </c>
      <c r="BY268" s="9">
        <v>31</v>
      </c>
      <c r="BZ268" s="9">
        <v>32</v>
      </c>
      <c r="CA268" s="9">
        <v>33</v>
      </c>
      <c r="CB268" s="9">
        <v>34</v>
      </c>
      <c r="CC268" s="9">
        <v>35</v>
      </c>
    </row>
    <row r="269" ht="15" customHeight="1" spans="2:81">
      <c r="B269" s="10">
        <v>201506</v>
      </c>
      <c r="C269" s="11">
        <f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T269" s="10">
        <v>201506</v>
      </c>
      <c r="AU269" s="11">
        <f>SUM(BB229,-AV229)</f>
        <v>0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72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</row>
    <row r="270" ht="15" customHeight="1" spans="2:81">
      <c r="B270" s="10">
        <v>201509</v>
      </c>
      <c r="C270" s="11">
        <f t="shared" ref="C270:C303" si="276">SUM(J230,-D230)</f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T270" s="10">
        <v>201509</v>
      </c>
      <c r="AU270" s="11">
        <f t="shared" ref="AU270:AU288" si="277">SUM(BB230,-AV230)</f>
        <v>0</v>
      </c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72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</row>
    <row r="271" ht="15" customHeight="1" spans="2:81">
      <c r="B271" s="10">
        <v>201512</v>
      </c>
      <c r="C271" s="11">
        <f t="shared" si="276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T271" s="10">
        <v>201512</v>
      </c>
      <c r="AU271" s="11">
        <f t="shared" si="277"/>
        <v>0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72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</row>
    <row r="272" ht="15" customHeight="1" spans="2:81">
      <c r="B272" s="10">
        <v>201603</v>
      </c>
      <c r="C272" s="11">
        <f t="shared" si="276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>
        <f>IFERROR($C272*AG$94/SUM($AG$94:$AK$94),0)</f>
        <v>0</v>
      </c>
      <c r="AH272" s="11">
        <f>IFERROR($C272*AH$94/SUM($AG$94:$AK$94),0)</f>
        <v>0</v>
      </c>
      <c r="AI272" s="11">
        <f>IFERROR($C272*AI$94/SUM($AG$94:$AK$94),0)</f>
        <v>0</v>
      </c>
      <c r="AJ272" s="11">
        <f>IFERROR($C272*AJ$94/SUM($AG$94:$AK$94),0)</f>
        <v>0</v>
      </c>
      <c r="AK272" s="11">
        <f>IFERROR($C272*AK$94/SUM($AG$94:$AK$94),0)</f>
        <v>0</v>
      </c>
      <c r="AT272" s="10">
        <v>201603</v>
      </c>
      <c r="AU272" s="11">
        <f t="shared" si="277"/>
        <v>0</v>
      </c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72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>
        <f>IFERROR($AU272*BY$94/SUM($AG$94:$CC$94),0)</f>
        <v>0</v>
      </c>
      <c r="BZ272" s="11">
        <f>IFERROR($AU272*BZ$94/SUM($AG$94:$CC$94),0)</f>
        <v>0</v>
      </c>
      <c r="CA272" s="11">
        <f>IFERROR($AU272*CA$94/SUM($AG$94:$CC$94),0)</f>
        <v>0</v>
      </c>
      <c r="CB272" s="11">
        <f>IFERROR($AU272*CB$94/SUM($AG$94:$CC$94),0)</f>
        <v>0</v>
      </c>
      <c r="CC272" s="11">
        <f>IFERROR($AU272*CC$94/SUM($AG$94:$CC$94),0)</f>
        <v>0</v>
      </c>
    </row>
    <row r="273" ht="15" customHeight="1" spans="2:81">
      <c r="B273" s="10">
        <v>201606</v>
      </c>
      <c r="C273" s="11">
        <f t="shared" si="276"/>
        <v>-101.709999999963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>
        <f t="shared" ref="AF273:AK273" si="278">IFERROR($C273*AF$94/SUM($AF$94:$AK$94),0)</f>
        <v>0</v>
      </c>
      <c r="AG273" s="11">
        <f t="shared" si="278"/>
        <v>0</v>
      </c>
      <c r="AH273" s="11">
        <f t="shared" si="278"/>
        <v>0</v>
      </c>
      <c r="AI273" s="11">
        <f t="shared" si="278"/>
        <v>0</v>
      </c>
      <c r="AJ273" s="11">
        <f t="shared" si="278"/>
        <v>0</v>
      </c>
      <c r="AK273" s="11">
        <f t="shared" si="278"/>
        <v>0</v>
      </c>
      <c r="AT273" s="10">
        <v>201606</v>
      </c>
      <c r="AU273" s="11">
        <f t="shared" si="277"/>
        <v>-101.709999999963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72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>
        <f t="shared" ref="BX273:CC273" si="279">IFERROR($AU273*BX$94/SUM($AF$94:$CC$94),0)</f>
        <v>0</v>
      </c>
      <c r="BY273" s="11">
        <f t="shared" si="279"/>
        <v>0</v>
      </c>
      <c r="BZ273" s="11">
        <f t="shared" si="279"/>
        <v>0</v>
      </c>
      <c r="CA273" s="11">
        <f t="shared" si="279"/>
        <v>0</v>
      </c>
      <c r="CB273" s="11">
        <f t="shared" si="279"/>
        <v>0</v>
      </c>
      <c r="CC273" s="11">
        <f t="shared" si="279"/>
        <v>0</v>
      </c>
    </row>
    <row r="274" ht="15" customHeight="1" spans="2:81">
      <c r="B274" s="10">
        <v>201609</v>
      </c>
      <c r="C274" s="11">
        <f t="shared" si="276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>
        <f t="shared" ref="AE274:AK274" si="280">IFERROR($C274*AE$94/SUM($AE$94:$AK$94),0)</f>
        <v>0</v>
      </c>
      <c r="AF274" s="11">
        <f t="shared" si="280"/>
        <v>0</v>
      </c>
      <c r="AG274" s="11">
        <f t="shared" si="280"/>
        <v>0</v>
      </c>
      <c r="AH274" s="11">
        <f t="shared" si="280"/>
        <v>0</v>
      </c>
      <c r="AI274" s="11">
        <f t="shared" si="280"/>
        <v>0</v>
      </c>
      <c r="AJ274" s="11">
        <f t="shared" si="280"/>
        <v>0</v>
      </c>
      <c r="AK274" s="11">
        <f t="shared" si="280"/>
        <v>0</v>
      </c>
      <c r="AT274" s="10">
        <v>201609</v>
      </c>
      <c r="AU274" s="11">
        <f t="shared" si="277"/>
        <v>0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72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>
        <f t="shared" ref="BW274:CC274" si="281">IFERROR($AU274*BW$94/SUM($AE$94:$CC$94),0)</f>
        <v>0</v>
      </c>
      <c r="BX274" s="11">
        <f t="shared" si="281"/>
        <v>0</v>
      </c>
      <c r="BY274" s="11">
        <f t="shared" si="281"/>
        <v>0</v>
      </c>
      <c r="BZ274" s="11">
        <f t="shared" si="281"/>
        <v>0</v>
      </c>
      <c r="CA274" s="11">
        <f t="shared" si="281"/>
        <v>0</v>
      </c>
      <c r="CB274" s="11">
        <f t="shared" si="281"/>
        <v>0</v>
      </c>
      <c r="CC274" s="11">
        <f t="shared" si="281"/>
        <v>0</v>
      </c>
    </row>
    <row r="275" ht="15" customHeight="1" spans="2:81">
      <c r="B275" s="10">
        <v>201612</v>
      </c>
      <c r="C275" s="11">
        <f t="shared" si="276"/>
        <v>-773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>
        <f t="shared" ref="AD275:AK275" si="282">IFERROR($C275*AD$94/SUM($AD$94:$AK$94),0)</f>
        <v>0</v>
      </c>
      <c r="AE275" s="11">
        <f t="shared" si="282"/>
        <v>0</v>
      </c>
      <c r="AF275" s="11">
        <f t="shared" si="282"/>
        <v>0</v>
      </c>
      <c r="AG275" s="11">
        <f t="shared" si="282"/>
        <v>0</v>
      </c>
      <c r="AH275" s="11">
        <f t="shared" si="282"/>
        <v>0</v>
      </c>
      <c r="AI275" s="11">
        <f t="shared" si="282"/>
        <v>0</v>
      </c>
      <c r="AJ275" s="11">
        <f t="shared" si="282"/>
        <v>0</v>
      </c>
      <c r="AK275" s="11">
        <f t="shared" si="282"/>
        <v>0</v>
      </c>
      <c r="AT275" s="10">
        <v>201612</v>
      </c>
      <c r="AU275" s="11">
        <f t="shared" si="277"/>
        <v>-773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72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>
        <f t="shared" ref="BV275:CC275" si="283">IFERROR($AU275*BV$94/SUM($AD$94:$CC$94),0)</f>
        <v>0</v>
      </c>
      <c r="BW275" s="11">
        <f t="shared" si="283"/>
        <v>0</v>
      </c>
      <c r="BX275" s="11">
        <f t="shared" si="283"/>
        <v>0</v>
      </c>
      <c r="BY275" s="11">
        <f t="shared" si="283"/>
        <v>0</v>
      </c>
      <c r="BZ275" s="11">
        <f t="shared" si="283"/>
        <v>0</v>
      </c>
      <c r="CA275" s="11">
        <f t="shared" si="283"/>
        <v>0</v>
      </c>
      <c r="CB275" s="11">
        <f t="shared" si="283"/>
        <v>0</v>
      </c>
      <c r="CC275" s="11">
        <f t="shared" si="283"/>
        <v>0</v>
      </c>
    </row>
    <row r="276" ht="15" customHeight="1" spans="2:81">
      <c r="B276" s="10">
        <v>201703</v>
      </c>
      <c r="C276" s="11">
        <f t="shared" si="276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/>
      <c r="AC276" s="11">
        <f t="shared" ref="AC276:AK276" si="284">IFERROR($C276*AC$94/SUM($AC$94:$AK$94),0)</f>
        <v>0</v>
      </c>
      <c r="AD276" s="11">
        <f t="shared" si="284"/>
        <v>0</v>
      </c>
      <c r="AE276" s="11">
        <f t="shared" si="284"/>
        <v>0</v>
      </c>
      <c r="AF276" s="11">
        <f t="shared" si="284"/>
        <v>0</v>
      </c>
      <c r="AG276" s="11">
        <f t="shared" si="284"/>
        <v>0</v>
      </c>
      <c r="AH276" s="11">
        <f t="shared" si="284"/>
        <v>0</v>
      </c>
      <c r="AI276" s="11">
        <f t="shared" si="284"/>
        <v>0</v>
      </c>
      <c r="AJ276" s="11">
        <f t="shared" si="284"/>
        <v>0</v>
      </c>
      <c r="AK276" s="11">
        <f t="shared" si="284"/>
        <v>0</v>
      </c>
      <c r="AT276" s="10">
        <v>201703</v>
      </c>
      <c r="AU276" s="11">
        <f t="shared" si="277"/>
        <v>0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72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>
        <f t="shared" ref="BU276:CC276" si="285">IFERROR($AU276*BU$94/SUM($AC$94:$CC$94),0)</f>
        <v>0</v>
      </c>
      <c r="BV276" s="11">
        <f t="shared" si="285"/>
        <v>0</v>
      </c>
      <c r="BW276" s="11">
        <f t="shared" si="285"/>
        <v>0</v>
      </c>
      <c r="BX276" s="11">
        <f t="shared" si="285"/>
        <v>0</v>
      </c>
      <c r="BY276" s="11">
        <f t="shared" si="285"/>
        <v>0</v>
      </c>
      <c r="BZ276" s="11">
        <f t="shared" si="285"/>
        <v>0</v>
      </c>
      <c r="CA276" s="11">
        <f t="shared" si="285"/>
        <v>0</v>
      </c>
      <c r="CB276" s="11">
        <f t="shared" si="285"/>
        <v>0</v>
      </c>
      <c r="CC276" s="11">
        <f t="shared" si="285"/>
        <v>0</v>
      </c>
    </row>
    <row r="277" ht="15" customHeight="1" spans="2:81">
      <c r="B277" s="10">
        <v>201706</v>
      </c>
      <c r="C277" s="11">
        <f t="shared" si="276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/>
      <c r="AB277" s="11">
        <f t="shared" ref="AB277:AK277" si="286">IFERROR($C277*AB$94/SUM($AB$94:$AK$94),0)</f>
        <v>0</v>
      </c>
      <c r="AC277" s="11">
        <f t="shared" si="286"/>
        <v>0</v>
      </c>
      <c r="AD277" s="11">
        <f t="shared" si="286"/>
        <v>0</v>
      </c>
      <c r="AE277" s="11">
        <f t="shared" si="286"/>
        <v>0</v>
      </c>
      <c r="AF277" s="11">
        <f t="shared" si="286"/>
        <v>0</v>
      </c>
      <c r="AG277" s="11">
        <f t="shared" si="286"/>
        <v>0</v>
      </c>
      <c r="AH277" s="11">
        <f t="shared" si="286"/>
        <v>0</v>
      </c>
      <c r="AI277" s="11">
        <f t="shared" si="286"/>
        <v>0</v>
      </c>
      <c r="AJ277" s="11">
        <f t="shared" si="286"/>
        <v>0</v>
      </c>
      <c r="AK277" s="11">
        <f t="shared" si="286"/>
        <v>0</v>
      </c>
      <c r="AT277" s="10">
        <v>201706</v>
      </c>
      <c r="AU277" s="11">
        <f t="shared" si="277"/>
        <v>0</v>
      </c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72"/>
      <c r="BL277" s="11"/>
      <c r="BM277" s="11"/>
      <c r="BN277" s="11"/>
      <c r="BO277" s="11"/>
      <c r="BP277" s="11"/>
      <c r="BQ277" s="11"/>
      <c r="BR277" s="11"/>
      <c r="BS277" s="11"/>
      <c r="BT277" s="11">
        <f t="shared" ref="BT277:CC277" si="287">IFERROR($AU277*BT$94/SUM($AB$94:$CC$94),0)</f>
        <v>0</v>
      </c>
      <c r="BU277" s="11">
        <f t="shared" si="287"/>
        <v>0</v>
      </c>
      <c r="BV277" s="11">
        <f t="shared" si="287"/>
        <v>0</v>
      </c>
      <c r="BW277" s="11">
        <f t="shared" si="287"/>
        <v>0</v>
      </c>
      <c r="BX277" s="11">
        <f t="shared" si="287"/>
        <v>0</v>
      </c>
      <c r="BY277" s="11">
        <f t="shared" si="287"/>
        <v>0</v>
      </c>
      <c r="BZ277" s="11">
        <f t="shared" si="287"/>
        <v>0</v>
      </c>
      <c r="CA277" s="11">
        <f t="shared" si="287"/>
        <v>0</v>
      </c>
      <c r="CB277" s="11">
        <f t="shared" si="287"/>
        <v>0</v>
      </c>
      <c r="CC277" s="11">
        <f t="shared" si="287"/>
        <v>0</v>
      </c>
    </row>
    <row r="278" ht="15" customHeight="1" spans="2:81">
      <c r="B278" s="10">
        <v>201709</v>
      </c>
      <c r="C278" s="11">
        <f t="shared" si="276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/>
      <c r="AA278" s="11">
        <f t="shared" ref="AA278:AK278" si="288">IFERROR($C278*AA$94/SUM($AA$94:$AK$94),0)</f>
        <v>0</v>
      </c>
      <c r="AB278" s="11">
        <f t="shared" si="288"/>
        <v>0</v>
      </c>
      <c r="AC278" s="11">
        <f t="shared" si="288"/>
        <v>0</v>
      </c>
      <c r="AD278" s="11">
        <f t="shared" si="288"/>
        <v>0</v>
      </c>
      <c r="AE278" s="11">
        <f t="shared" si="288"/>
        <v>0</v>
      </c>
      <c r="AF278" s="11">
        <f t="shared" si="288"/>
        <v>0</v>
      </c>
      <c r="AG278" s="11">
        <f t="shared" si="288"/>
        <v>0</v>
      </c>
      <c r="AH278" s="11">
        <f t="shared" si="288"/>
        <v>0</v>
      </c>
      <c r="AI278" s="11">
        <f t="shared" si="288"/>
        <v>0</v>
      </c>
      <c r="AJ278" s="11">
        <f t="shared" si="288"/>
        <v>0</v>
      </c>
      <c r="AK278" s="11">
        <f t="shared" si="288"/>
        <v>0</v>
      </c>
      <c r="AT278" s="10">
        <v>201709</v>
      </c>
      <c r="AU278" s="11">
        <f t="shared" si="277"/>
        <v>0</v>
      </c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72"/>
      <c r="BL278" s="11"/>
      <c r="BM278" s="11"/>
      <c r="BN278" s="11"/>
      <c r="BO278" s="11"/>
      <c r="BP278" s="11"/>
      <c r="BQ278" s="11"/>
      <c r="BR278" s="11"/>
      <c r="BS278" s="11">
        <f t="shared" ref="BS278:CC278" si="289">IFERROR($AU278*BS$94/SUM($AA$94:$CC$94),0)</f>
        <v>0</v>
      </c>
      <c r="BT278" s="11">
        <f t="shared" si="289"/>
        <v>0</v>
      </c>
      <c r="BU278" s="11">
        <f t="shared" si="289"/>
        <v>0</v>
      </c>
      <c r="BV278" s="11">
        <f t="shared" si="289"/>
        <v>0</v>
      </c>
      <c r="BW278" s="11">
        <f t="shared" si="289"/>
        <v>0</v>
      </c>
      <c r="BX278" s="11">
        <f t="shared" si="289"/>
        <v>0</v>
      </c>
      <c r="BY278" s="11">
        <f t="shared" si="289"/>
        <v>0</v>
      </c>
      <c r="BZ278" s="11">
        <f t="shared" si="289"/>
        <v>0</v>
      </c>
      <c r="CA278" s="11">
        <f t="shared" si="289"/>
        <v>0</v>
      </c>
      <c r="CB278" s="11">
        <f t="shared" si="289"/>
        <v>0</v>
      </c>
      <c r="CC278" s="11">
        <f t="shared" si="289"/>
        <v>0</v>
      </c>
    </row>
    <row r="279" ht="15" customHeight="1" spans="2:81">
      <c r="B279" s="10">
        <v>201712</v>
      </c>
      <c r="C279" s="11">
        <f t="shared" si="276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/>
      <c r="Z279" s="11">
        <f t="shared" ref="Z279:AK279" si="290">IFERROR($C279*Z$94/SUM($Z$94:$AK$94),0)</f>
        <v>0</v>
      </c>
      <c r="AA279" s="11">
        <f t="shared" si="290"/>
        <v>0</v>
      </c>
      <c r="AB279" s="11">
        <f t="shared" si="290"/>
        <v>0</v>
      </c>
      <c r="AC279" s="11">
        <f t="shared" si="290"/>
        <v>0</v>
      </c>
      <c r="AD279" s="11">
        <f t="shared" si="290"/>
        <v>0</v>
      </c>
      <c r="AE279" s="11">
        <f t="shared" si="290"/>
        <v>0</v>
      </c>
      <c r="AF279" s="11">
        <f t="shared" si="290"/>
        <v>0</v>
      </c>
      <c r="AG279" s="11">
        <f t="shared" si="290"/>
        <v>0</v>
      </c>
      <c r="AH279" s="11">
        <f t="shared" si="290"/>
        <v>0</v>
      </c>
      <c r="AI279" s="11">
        <f t="shared" si="290"/>
        <v>0</v>
      </c>
      <c r="AJ279" s="11">
        <f t="shared" si="290"/>
        <v>0</v>
      </c>
      <c r="AK279" s="11">
        <f t="shared" si="290"/>
        <v>0</v>
      </c>
      <c r="AT279" s="10">
        <v>201712</v>
      </c>
      <c r="AU279" s="11">
        <f t="shared" si="277"/>
        <v>0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72"/>
      <c r="BL279" s="11"/>
      <c r="BM279" s="11"/>
      <c r="BN279" s="11"/>
      <c r="BO279" s="11"/>
      <c r="BP279" s="11"/>
      <c r="BQ279" s="11"/>
      <c r="BR279" s="11">
        <f t="shared" ref="BR279:CC279" si="291">IFERROR($AU279*BR$94/SUM($Z$94:$CC$94),0)</f>
        <v>0</v>
      </c>
      <c r="BS279" s="11">
        <f t="shared" si="291"/>
        <v>0</v>
      </c>
      <c r="BT279" s="11">
        <f t="shared" si="291"/>
        <v>0</v>
      </c>
      <c r="BU279" s="11">
        <f t="shared" si="291"/>
        <v>0</v>
      </c>
      <c r="BV279" s="11">
        <f t="shared" si="291"/>
        <v>0</v>
      </c>
      <c r="BW279" s="11">
        <f t="shared" si="291"/>
        <v>0</v>
      </c>
      <c r="BX279" s="11">
        <f t="shared" si="291"/>
        <v>0</v>
      </c>
      <c r="BY279" s="11">
        <f t="shared" si="291"/>
        <v>0</v>
      </c>
      <c r="BZ279" s="11">
        <f t="shared" si="291"/>
        <v>0</v>
      </c>
      <c r="CA279" s="11">
        <f t="shared" si="291"/>
        <v>0</v>
      </c>
      <c r="CB279" s="11">
        <f t="shared" si="291"/>
        <v>0</v>
      </c>
      <c r="CC279" s="11">
        <f t="shared" si="291"/>
        <v>0</v>
      </c>
    </row>
    <row r="280" ht="15" customHeight="1" spans="2:81">
      <c r="B280" s="10">
        <v>201803</v>
      </c>
      <c r="C280" s="11">
        <f t="shared" si="276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292">IFERROR($C280*Y$94/SUM($Y$94:$AK$94),0)</f>
        <v>0</v>
      </c>
      <c r="Z280" s="11">
        <f t="shared" si="292"/>
        <v>0</v>
      </c>
      <c r="AA280" s="11">
        <f t="shared" si="292"/>
        <v>0</v>
      </c>
      <c r="AB280" s="11">
        <f t="shared" si="292"/>
        <v>0</v>
      </c>
      <c r="AC280" s="11">
        <f t="shared" si="292"/>
        <v>0</v>
      </c>
      <c r="AD280" s="11">
        <f t="shared" si="292"/>
        <v>0</v>
      </c>
      <c r="AE280" s="11">
        <f t="shared" si="292"/>
        <v>0</v>
      </c>
      <c r="AF280" s="11">
        <f t="shared" si="292"/>
        <v>0</v>
      </c>
      <c r="AG280" s="11">
        <f t="shared" si="292"/>
        <v>0</v>
      </c>
      <c r="AH280" s="11">
        <f t="shared" si="292"/>
        <v>0</v>
      </c>
      <c r="AI280" s="11">
        <f t="shared" si="292"/>
        <v>0</v>
      </c>
      <c r="AJ280" s="11">
        <f t="shared" si="292"/>
        <v>0</v>
      </c>
      <c r="AK280" s="11">
        <f t="shared" si="292"/>
        <v>0</v>
      </c>
      <c r="AT280" s="10">
        <v>201803</v>
      </c>
      <c r="AU280" s="11">
        <f t="shared" si="277"/>
        <v>0</v>
      </c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72"/>
      <c r="BL280" s="11"/>
      <c r="BM280" s="11"/>
      <c r="BN280" s="11"/>
      <c r="BO280" s="11"/>
      <c r="BP280" s="11"/>
      <c r="BQ280" s="11">
        <f t="shared" ref="BQ280:CC280" si="293">IFERROR($AU280*BQ$94/SUM($Y$94:$CC$94),0)</f>
        <v>0</v>
      </c>
      <c r="BR280" s="11">
        <f t="shared" si="293"/>
        <v>0</v>
      </c>
      <c r="BS280" s="11">
        <f t="shared" si="293"/>
        <v>0</v>
      </c>
      <c r="BT280" s="11">
        <f t="shared" si="293"/>
        <v>0</v>
      </c>
      <c r="BU280" s="11">
        <f t="shared" si="293"/>
        <v>0</v>
      </c>
      <c r="BV280" s="11">
        <f t="shared" si="293"/>
        <v>0</v>
      </c>
      <c r="BW280" s="11">
        <f t="shared" si="293"/>
        <v>0</v>
      </c>
      <c r="BX280" s="11">
        <f t="shared" si="293"/>
        <v>0</v>
      </c>
      <c r="BY280" s="11">
        <f t="shared" si="293"/>
        <v>0</v>
      </c>
      <c r="BZ280" s="11">
        <f t="shared" si="293"/>
        <v>0</v>
      </c>
      <c r="CA280" s="11">
        <f t="shared" si="293"/>
        <v>0</v>
      </c>
      <c r="CB280" s="11">
        <f t="shared" si="293"/>
        <v>0</v>
      </c>
      <c r="CC280" s="11">
        <f t="shared" si="293"/>
        <v>0</v>
      </c>
    </row>
    <row r="281" ht="15" customHeight="1" spans="2:81">
      <c r="B281" s="10">
        <v>201806</v>
      </c>
      <c r="C281" s="11">
        <f t="shared" si="276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11">
        <f t="shared" ref="Y281:AK281" si="294">IFERROR($C281*Y$94/SUM($X$94:$AK$94),0)</f>
        <v>0</v>
      </c>
      <c r="Z281" s="11">
        <f t="shared" si="294"/>
        <v>0</v>
      </c>
      <c r="AA281" s="11">
        <f t="shared" si="294"/>
        <v>0</v>
      </c>
      <c r="AB281" s="11">
        <f t="shared" si="294"/>
        <v>0</v>
      </c>
      <c r="AC281" s="11">
        <f t="shared" si="294"/>
        <v>0</v>
      </c>
      <c r="AD281" s="11">
        <f t="shared" si="294"/>
        <v>0</v>
      </c>
      <c r="AE281" s="11">
        <f t="shared" si="294"/>
        <v>0</v>
      </c>
      <c r="AF281" s="11">
        <f t="shared" si="294"/>
        <v>0</v>
      </c>
      <c r="AG281" s="11">
        <f t="shared" si="294"/>
        <v>0</v>
      </c>
      <c r="AH281" s="11">
        <f t="shared" si="294"/>
        <v>0</v>
      </c>
      <c r="AI281" s="11">
        <f t="shared" si="294"/>
        <v>0</v>
      </c>
      <c r="AJ281" s="11">
        <f t="shared" si="294"/>
        <v>0</v>
      </c>
      <c r="AK281" s="11">
        <f t="shared" si="294"/>
        <v>0</v>
      </c>
      <c r="AT281" s="10">
        <v>201806</v>
      </c>
      <c r="AU281" s="11">
        <f t="shared" si="277"/>
        <v>0</v>
      </c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72"/>
      <c r="BL281" s="11"/>
      <c r="BM281" s="11"/>
      <c r="BN281" s="11"/>
      <c r="BO281" s="11"/>
      <c r="BP281" s="11"/>
      <c r="BQ281" s="11">
        <f t="shared" ref="BQ281:CC281" si="295">IFERROR($AU281*BQ$94/SUM($X$94:$CC$94),0)</f>
        <v>0</v>
      </c>
      <c r="BR281" s="11">
        <f t="shared" si="295"/>
        <v>0</v>
      </c>
      <c r="BS281" s="11">
        <f t="shared" si="295"/>
        <v>0</v>
      </c>
      <c r="BT281" s="11">
        <f t="shared" si="295"/>
        <v>0</v>
      </c>
      <c r="BU281" s="11">
        <f t="shared" si="295"/>
        <v>0</v>
      </c>
      <c r="BV281" s="11">
        <f t="shared" si="295"/>
        <v>0</v>
      </c>
      <c r="BW281" s="11">
        <f t="shared" si="295"/>
        <v>0</v>
      </c>
      <c r="BX281" s="11">
        <f t="shared" si="295"/>
        <v>0</v>
      </c>
      <c r="BY281" s="11">
        <f t="shared" si="295"/>
        <v>0</v>
      </c>
      <c r="BZ281" s="11">
        <f t="shared" si="295"/>
        <v>0</v>
      </c>
      <c r="CA281" s="11">
        <f t="shared" si="295"/>
        <v>0</v>
      </c>
      <c r="CB281" s="11">
        <f t="shared" si="295"/>
        <v>0</v>
      </c>
      <c r="CC281" s="11">
        <f t="shared" si="295"/>
        <v>0</v>
      </c>
    </row>
    <row r="282" ht="15" customHeight="1" spans="2:81">
      <c r="B282" s="10">
        <v>201809</v>
      </c>
      <c r="C282" s="11">
        <f t="shared" si="276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11"/>
      <c r="Y282" s="73">
        <f>IFERROR($C282*Y$94/SUM($Y$94:$AK$94),0)</f>
        <v>0</v>
      </c>
      <c r="Z282" s="11">
        <f t="shared" ref="Z282:AK282" si="296">IFERROR($C282*Z$94/SUM($W$94:$AK$94),0)</f>
        <v>0</v>
      </c>
      <c r="AA282" s="11">
        <f t="shared" si="296"/>
        <v>0</v>
      </c>
      <c r="AB282" s="11">
        <f t="shared" si="296"/>
        <v>0</v>
      </c>
      <c r="AC282" s="11">
        <f t="shared" si="296"/>
        <v>0</v>
      </c>
      <c r="AD282" s="11">
        <f t="shared" si="296"/>
        <v>0</v>
      </c>
      <c r="AE282" s="11">
        <f t="shared" si="296"/>
        <v>0</v>
      </c>
      <c r="AF282" s="11">
        <f t="shared" si="296"/>
        <v>0</v>
      </c>
      <c r="AG282" s="11">
        <f t="shared" si="296"/>
        <v>0</v>
      </c>
      <c r="AH282" s="11">
        <f t="shared" si="296"/>
        <v>0</v>
      </c>
      <c r="AI282" s="11">
        <f t="shared" si="296"/>
        <v>0</v>
      </c>
      <c r="AJ282" s="11">
        <f t="shared" si="296"/>
        <v>0</v>
      </c>
      <c r="AK282" s="11">
        <f t="shared" si="296"/>
        <v>0</v>
      </c>
      <c r="AT282" s="10">
        <v>201809</v>
      </c>
      <c r="AU282" s="11">
        <f t="shared" si="277"/>
        <v>0</v>
      </c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72"/>
      <c r="BL282" s="11"/>
      <c r="BM282" s="11"/>
      <c r="BN282" s="11"/>
      <c r="BO282" s="11"/>
      <c r="BP282" s="11"/>
      <c r="BQ282" s="73">
        <f>IFERROR($AU282*BQ$94/SUM($Y$94:$CC$94),0)</f>
        <v>0</v>
      </c>
      <c r="BR282" s="11">
        <f t="shared" ref="BR282:CC282" si="297">IFERROR($AU282*BR$94/SUM($W$94:$CC$94),0)</f>
        <v>0</v>
      </c>
      <c r="BS282" s="11">
        <f t="shared" si="297"/>
        <v>0</v>
      </c>
      <c r="BT282" s="11">
        <f t="shared" si="297"/>
        <v>0</v>
      </c>
      <c r="BU282" s="11">
        <f t="shared" si="297"/>
        <v>0</v>
      </c>
      <c r="BV282" s="11">
        <f t="shared" si="297"/>
        <v>0</v>
      </c>
      <c r="BW282" s="11">
        <f t="shared" si="297"/>
        <v>0</v>
      </c>
      <c r="BX282" s="11">
        <f t="shared" si="297"/>
        <v>0</v>
      </c>
      <c r="BY282" s="11">
        <f t="shared" si="297"/>
        <v>0</v>
      </c>
      <c r="BZ282" s="11">
        <f t="shared" si="297"/>
        <v>0</v>
      </c>
      <c r="CA282" s="11">
        <f t="shared" si="297"/>
        <v>0</v>
      </c>
      <c r="CB282" s="11">
        <f t="shared" si="297"/>
        <v>0</v>
      </c>
      <c r="CC282" s="11">
        <f t="shared" si="297"/>
        <v>0</v>
      </c>
    </row>
    <row r="283" ht="15" customHeight="1" spans="2:81">
      <c r="B283" s="10">
        <v>201812</v>
      </c>
      <c r="C283" s="11">
        <f t="shared" si="276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11"/>
      <c r="X283" s="73">
        <f t="shared" ref="X283:AK283" si="298">IFERROR($C283*X$94/SUM($V$94:$AK$94),0)</f>
        <v>0</v>
      </c>
      <c r="Y283" s="73">
        <f t="shared" si="298"/>
        <v>0</v>
      </c>
      <c r="Z283" s="73">
        <f t="shared" si="298"/>
        <v>0</v>
      </c>
      <c r="AA283" s="73">
        <f t="shared" si="298"/>
        <v>0</v>
      </c>
      <c r="AB283" s="73">
        <f t="shared" si="298"/>
        <v>0</v>
      </c>
      <c r="AC283" s="73">
        <f t="shared" si="298"/>
        <v>0</v>
      </c>
      <c r="AD283" s="73">
        <f t="shared" si="298"/>
        <v>0</v>
      </c>
      <c r="AE283" s="73">
        <f t="shared" si="298"/>
        <v>0</v>
      </c>
      <c r="AF283" s="73">
        <f t="shared" si="298"/>
        <v>0</v>
      </c>
      <c r="AG283" s="73">
        <f t="shared" si="298"/>
        <v>0</v>
      </c>
      <c r="AH283" s="73">
        <f t="shared" si="298"/>
        <v>0</v>
      </c>
      <c r="AI283" s="73">
        <f t="shared" si="298"/>
        <v>0</v>
      </c>
      <c r="AJ283" s="73">
        <f t="shared" si="298"/>
        <v>0</v>
      </c>
      <c r="AK283" s="73">
        <f t="shared" si="298"/>
        <v>0</v>
      </c>
      <c r="AT283" s="10">
        <v>201812</v>
      </c>
      <c r="AU283" s="11">
        <f t="shared" si="277"/>
        <v>0</v>
      </c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72"/>
      <c r="BL283" s="11"/>
      <c r="BM283" s="11"/>
      <c r="BN283" s="11"/>
      <c r="BO283" s="11"/>
      <c r="BP283" s="73">
        <f t="shared" ref="BP283:CC283" si="299">IFERROR($AU283*BP$94/SUM($V$94:$CC$94),0)</f>
        <v>0</v>
      </c>
      <c r="BQ283" s="73">
        <f t="shared" si="299"/>
        <v>0</v>
      </c>
      <c r="BR283" s="73">
        <f t="shared" si="299"/>
        <v>0</v>
      </c>
      <c r="BS283" s="73">
        <f t="shared" si="299"/>
        <v>0</v>
      </c>
      <c r="BT283" s="73">
        <f t="shared" si="299"/>
        <v>0</v>
      </c>
      <c r="BU283" s="73">
        <f t="shared" si="299"/>
        <v>0</v>
      </c>
      <c r="BV283" s="73">
        <f t="shared" si="299"/>
        <v>0</v>
      </c>
      <c r="BW283" s="73">
        <f t="shared" si="299"/>
        <v>0</v>
      </c>
      <c r="BX283" s="73">
        <f t="shared" si="299"/>
        <v>0</v>
      </c>
      <c r="BY283" s="73">
        <f t="shared" si="299"/>
        <v>0</v>
      </c>
      <c r="BZ283" s="73">
        <f t="shared" si="299"/>
        <v>0</v>
      </c>
      <c r="CA283" s="73">
        <f t="shared" si="299"/>
        <v>0</v>
      </c>
      <c r="CB283" s="73">
        <f t="shared" si="299"/>
        <v>0</v>
      </c>
      <c r="CC283" s="73">
        <f t="shared" si="299"/>
        <v>0</v>
      </c>
    </row>
    <row r="284" ht="15" customHeight="1" spans="2:81">
      <c r="B284" s="10">
        <v>201903</v>
      </c>
      <c r="C284" s="11">
        <f t="shared" si="276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11"/>
      <c r="W284" s="73">
        <f t="shared" ref="W284:AK284" si="300">IFERROR($C284*W$94/SUM($W$94:$AK$94),0)</f>
        <v>0</v>
      </c>
      <c r="X284" s="73">
        <f t="shared" si="300"/>
        <v>0</v>
      </c>
      <c r="Y284" s="73">
        <f t="shared" si="300"/>
        <v>0</v>
      </c>
      <c r="Z284" s="73">
        <f t="shared" si="300"/>
        <v>0</v>
      </c>
      <c r="AA284" s="73">
        <f t="shared" si="300"/>
        <v>0</v>
      </c>
      <c r="AB284" s="73">
        <f t="shared" si="300"/>
        <v>0</v>
      </c>
      <c r="AC284" s="73">
        <f t="shared" si="300"/>
        <v>0</v>
      </c>
      <c r="AD284" s="73">
        <f t="shared" si="300"/>
        <v>0</v>
      </c>
      <c r="AE284" s="73">
        <f t="shared" si="300"/>
        <v>0</v>
      </c>
      <c r="AF284" s="73">
        <f t="shared" si="300"/>
        <v>0</v>
      </c>
      <c r="AG284" s="73">
        <f t="shared" si="300"/>
        <v>0</v>
      </c>
      <c r="AH284" s="73">
        <f t="shared" si="300"/>
        <v>0</v>
      </c>
      <c r="AI284" s="73">
        <f t="shared" si="300"/>
        <v>0</v>
      </c>
      <c r="AJ284" s="73">
        <f t="shared" si="300"/>
        <v>0</v>
      </c>
      <c r="AK284" s="73">
        <f t="shared" si="300"/>
        <v>0</v>
      </c>
      <c r="AT284" s="10">
        <v>201903</v>
      </c>
      <c r="AU284" s="11">
        <f t="shared" si="277"/>
        <v>0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72"/>
      <c r="BL284" s="11"/>
      <c r="BM284" s="11"/>
      <c r="BN284" s="11"/>
      <c r="BO284" s="73">
        <f t="shared" ref="BO284:CC284" si="301">IFERROR($AU284*BO$94/SUM($W$94:$CC$94),0)</f>
        <v>0</v>
      </c>
      <c r="BP284" s="73">
        <f t="shared" si="301"/>
        <v>0</v>
      </c>
      <c r="BQ284" s="73">
        <f t="shared" si="301"/>
        <v>0</v>
      </c>
      <c r="BR284" s="73">
        <f t="shared" si="301"/>
        <v>0</v>
      </c>
      <c r="BS284" s="73">
        <f t="shared" si="301"/>
        <v>0</v>
      </c>
      <c r="BT284" s="73">
        <f t="shared" si="301"/>
        <v>0</v>
      </c>
      <c r="BU284" s="73">
        <f t="shared" si="301"/>
        <v>0</v>
      </c>
      <c r="BV284" s="73">
        <f t="shared" si="301"/>
        <v>0</v>
      </c>
      <c r="BW284" s="73">
        <f t="shared" si="301"/>
        <v>0</v>
      </c>
      <c r="BX284" s="73">
        <f t="shared" si="301"/>
        <v>0</v>
      </c>
      <c r="BY284" s="73">
        <f t="shared" si="301"/>
        <v>0</v>
      </c>
      <c r="BZ284" s="73">
        <f t="shared" si="301"/>
        <v>0</v>
      </c>
      <c r="CA284" s="73">
        <f t="shared" si="301"/>
        <v>0</v>
      </c>
      <c r="CB284" s="73">
        <f t="shared" si="301"/>
        <v>0</v>
      </c>
      <c r="CC284" s="73">
        <f t="shared" si="301"/>
        <v>0</v>
      </c>
    </row>
    <row r="285" ht="15" customHeight="1" spans="2:81">
      <c r="B285" s="10">
        <v>201906</v>
      </c>
      <c r="C285" s="11">
        <f t="shared" si="276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11"/>
      <c r="V285" s="73">
        <f t="shared" ref="V285:AK285" si="302">IFERROR($C285*V$94/SUM($V$94:$AK$94),0)</f>
        <v>0</v>
      </c>
      <c r="W285" s="73">
        <f t="shared" si="302"/>
        <v>0</v>
      </c>
      <c r="X285" s="73">
        <f t="shared" si="302"/>
        <v>0</v>
      </c>
      <c r="Y285" s="73">
        <f t="shared" si="302"/>
        <v>0</v>
      </c>
      <c r="Z285" s="73">
        <f t="shared" si="302"/>
        <v>0</v>
      </c>
      <c r="AA285" s="73">
        <f t="shared" si="302"/>
        <v>0</v>
      </c>
      <c r="AB285" s="73">
        <f t="shared" si="302"/>
        <v>0</v>
      </c>
      <c r="AC285" s="73">
        <f t="shared" si="302"/>
        <v>0</v>
      </c>
      <c r="AD285" s="73">
        <f t="shared" si="302"/>
        <v>0</v>
      </c>
      <c r="AE285" s="73">
        <f t="shared" si="302"/>
        <v>0</v>
      </c>
      <c r="AF285" s="73">
        <f t="shared" si="302"/>
        <v>0</v>
      </c>
      <c r="AG285" s="73">
        <f t="shared" si="302"/>
        <v>0</v>
      </c>
      <c r="AH285" s="73">
        <f t="shared" si="302"/>
        <v>0</v>
      </c>
      <c r="AI285" s="73">
        <f t="shared" si="302"/>
        <v>0</v>
      </c>
      <c r="AJ285" s="73">
        <f t="shared" si="302"/>
        <v>0</v>
      </c>
      <c r="AK285" s="73">
        <f t="shared" si="302"/>
        <v>0</v>
      </c>
      <c r="AT285" s="10">
        <v>201906</v>
      </c>
      <c r="AU285" s="11">
        <f t="shared" si="277"/>
        <v>0</v>
      </c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72"/>
      <c r="BL285" s="11"/>
      <c r="BM285" s="11"/>
      <c r="BN285" s="73">
        <f t="shared" ref="BN285:CC285" si="303">IFERROR($AU285*BN$94/SUM($V$94:$CC$94),0)</f>
        <v>0</v>
      </c>
      <c r="BO285" s="73">
        <f t="shared" si="303"/>
        <v>0</v>
      </c>
      <c r="BP285" s="73">
        <f t="shared" si="303"/>
        <v>0</v>
      </c>
      <c r="BQ285" s="73">
        <f t="shared" si="303"/>
        <v>0</v>
      </c>
      <c r="BR285" s="73">
        <f t="shared" si="303"/>
        <v>0</v>
      </c>
      <c r="BS285" s="73">
        <f t="shared" si="303"/>
        <v>0</v>
      </c>
      <c r="BT285" s="73">
        <f t="shared" si="303"/>
        <v>0</v>
      </c>
      <c r="BU285" s="73">
        <f t="shared" si="303"/>
        <v>0</v>
      </c>
      <c r="BV285" s="73">
        <f t="shared" si="303"/>
        <v>0</v>
      </c>
      <c r="BW285" s="73">
        <f t="shared" si="303"/>
        <v>0</v>
      </c>
      <c r="BX285" s="73">
        <f t="shared" si="303"/>
        <v>0</v>
      </c>
      <c r="BY285" s="73">
        <f t="shared" si="303"/>
        <v>0</v>
      </c>
      <c r="BZ285" s="73">
        <f t="shared" si="303"/>
        <v>0</v>
      </c>
      <c r="CA285" s="73">
        <f t="shared" si="303"/>
        <v>0</v>
      </c>
      <c r="CB285" s="73">
        <f t="shared" si="303"/>
        <v>0</v>
      </c>
      <c r="CC285" s="73">
        <f t="shared" si="303"/>
        <v>0</v>
      </c>
    </row>
    <row r="286" ht="15" customHeight="1" spans="2:81">
      <c r="B286" s="10">
        <v>201909</v>
      </c>
      <c r="C286" s="11">
        <f t="shared" si="276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11"/>
      <c r="U286" s="73">
        <f t="shared" ref="U286:AK286" si="304">IFERROR($C286*U$94/SUM($U$94:$AK$94),0)</f>
        <v>0</v>
      </c>
      <c r="V286" s="73">
        <f t="shared" si="304"/>
        <v>0</v>
      </c>
      <c r="W286" s="73">
        <f t="shared" si="304"/>
        <v>0</v>
      </c>
      <c r="X286" s="73">
        <f t="shared" si="304"/>
        <v>0</v>
      </c>
      <c r="Y286" s="73">
        <f t="shared" si="304"/>
        <v>0</v>
      </c>
      <c r="Z286" s="73">
        <f t="shared" si="304"/>
        <v>0</v>
      </c>
      <c r="AA286" s="73">
        <f t="shared" si="304"/>
        <v>0</v>
      </c>
      <c r="AB286" s="73">
        <f t="shared" si="304"/>
        <v>0</v>
      </c>
      <c r="AC286" s="73">
        <f t="shared" si="304"/>
        <v>0</v>
      </c>
      <c r="AD286" s="73">
        <f t="shared" si="304"/>
        <v>0</v>
      </c>
      <c r="AE286" s="73">
        <f t="shared" si="304"/>
        <v>0</v>
      </c>
      <c r="AF286" s="73">
        <f t="shared" si="304"/>
        <v>0</v>
      </c>
      <c r="AG286" s="73">
        <f t="shared" si="304"/>
        <v>0</v>
      </c>
      <c r="AH286" s="73">
        <f t="shared" si="304"/>
        <v>0</v>
      </c>
      <c r="AI286" s="73">
        <f t="shared" si="304"/>
        <v>0</v>
      </c>
      <c r="AJ286" s="73">
        <f t="shared" si="304"/>
        <v>0</v>
      </c>
      <c r="AK286" s="73">
        <f t="shared" si="304"/>
        <v>0</v>
      </c>
      <c r="AT286" s="10">
        <v>201909</v>
      </c>
      <c r="AU286" s="11">
        <f t="shared" si="277"/>
        <v>0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72"/>
      <c r="BL286" s="11"/>
      <c r="BM286" s="73">
        <f t="shared" ref="BM286:CC286" si="305">IFERROR($AU286*BM$94/SUM($U$94:$CC$94),0)</f>
        <v>0</v>
      </c>
      <c r="BN286" s="73">
        <f t="shared" si="305"/>
        <v>0</v>
      </c>
      <c r="BO286" s="73">
        <f t="shared" si="305"/>
        <v>0</v>
      </c>
      <c r="BP286" s="73">
        <f t="shared" si="305"/>
        <v>0</v>
      </c>
      <c r="BQ286" s="73">
        <f t="shared" si="305"/>
        <v>0</v>
      </c>
      <c r="BR286" s="73">
        <f t="shared" si="305"/>
        <v>0</v>
      </c>
      <c r="BS286" s="73">
        <f t="shared" si="305"/>
        <v>0</v>
      </c>
      <c r="BT286" s="73">
        <f t="shared" si="305"/>
        <v>0</v>
      </c>
      <c r="BU286" s="73">
        <f t="shared" si="305"/>
        <v>0</v>
      </c>
      <c r="BV286" s="73">
        <f t="shared" si="305"/>
        <v>0</v>
      </c>
      <c r="BW286" s="73">
        <f t="shared" si="305"/>
        <v>0</v>
      </c>
      <c r="BX286" s="73">
        <f t="shared" si="305"/>
        <v>0</v>
      </c>
      <c r="BY286" s="73">
        <f t="shared" si="305"/>
        <v>0</v>
      </c>
      <c r="BZ286" s="73">
        <f t="shared" si="305"/>
        <v>0</v>
      </c>
      <c r="CA286" s="73">
        <f t="shared" si="305"/>
        <v>0</v>
      </c>
      <c r="CB286" s="73">
        <f t="shared" si="305"/>
        <v>0</v>
      </c>
      <c r="CC286" s="73">
        <f t="shared" si="305"/>
        <v>0</v>
      </c>
    </row>
    <row r="287" ht="15" customHeight="1" spans="2:81">
      <c r="B287" s="10">
        <v>201912</v>
      </c>
      <c r="C287" s="11">
        <f t="shared" si="276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2"/>
      <c r="T287" s="73">
        <f t="shared" ref="T287:AK287" si="306">IFERROR($C287*T$94/SUM($T$94:$AK$94),0)</f>
        <v>0</v>
      </c>
      <c r="U287" s="73">
        <f t="shared" si="306"/>
        <v>0</v>
      </c>
      <c r="V287" s="73">
        <f t="shared" si="306"/>
        <v>0</v>
      </c>
      <c r="W287" s="73">
        <f t="shared" si="306"/>
        <v>0</v>
      </c>
      <c r="X287" s="73">
        <f t="shared" si="306"/>
        <v>0</v>
      </c>
      <c r="Y287" s="73">
        <f t="shared" si="306"/>
        <v>0</v>
      </c>
      <c r="Z287" s="73">
        <f t="shared" si="306"/>
        <v>0</v>
      </c>
      <c r="AA287" s="73">
        <f t="shared" si="306"/>
        <v>0</v>
      </c>
      <c r="AB287" s="73">
        <f t="shared" si="306"/>
        <v>0</v>
      </c>
      <c r="AC287" s="73">
        <f t="shared" si="306"/>
        <v>0</v>
      </c>
      <c r="AD287" s="73">
        <f t="shared" si="306"/>
        <v>0</v>
      </c>
      <c r="AE287" s="73">
        <f t="shared" si="306"/>
        <v>0</v>
      </c>
      <c r="AF287" s="73">
        <f t="shared" si="306"/>
        <v>0</v>
      </c>
      <c r="AG287" s="73">
        <f t="shared" si="306"/>
        <v>0</v>
      </c>
      <c r="AH287" s="73">
        <f t="shared" si="306"/>
        <v>0</v>
      </c>
      <c r="AI287" s="73">
        <f t="shared" si="306"/>
        <v>0</v>
      </c>
      <c r="AJ287" s="73">
        <f t="shared" si="306"/>
        <v>0</v>
      </c>
      <c r="AK287" s="73">
        <f t="shared" si="306"/>
        <v>0</v>
      </c>
      <c r="AT287" s="10">
        <v>201912</v>
      </c>
      <c r="AU287" s="11">
        <f t="shared" si="277"/>
        <v>0</v>
      </c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72"/>
      <c r="BL287" s="73">
        <f t="shared" ref="BL287:CC287" si="307">IFERROR($AU287*BL$94/SUM($T$94:$CC$94),0)</f>
        <v>0</v>
      </c>
      <c r="BM287" s="73">
        <f t="shared" si="307"/>
        <v>0</v>
      </c>
      <c r="BN287" s="73">
        <f t="shared" si="307"/>
        <v>0</v>
      </c>
      <c r="BO287" s="73">
        <f t="shared" si="307"/>
        <v>0</v>
      </c>
      <c r="BP287" s="73">
        <f t="shared" si="307"/>
        <v>0</v>
      </c>
      <c r="BQ287" s="73">
        <f t="shared" si="307"/>
        <v>0</v>
      </c>
      <c r="BR287" s="73">
        <f t="shared" si="307"/>
        <v>0</v>
      </c>
      <c r="BS287" s="73">
        <f t="shared" si="307"/>
        <v>0</v>
      </c>
      <c r="BT287" s="73">
        <f t="shared" si="307"/>
        <v>0</v>
      </c>
      <c r="BU287" s="73">
        <f t="shared" si="307"/>
        <v>0</v>
      </c>
      <c r="BV287" s="73">
        <f t="shared" si="307"/>
        <v>0</v>
      </c>
      <c r="BW287" s="73">
        <f t="shared" si="307"/>
        <v>0</v>
      </c>
      <c r="BX287" s="73">
        <f t="shared" si="307"/>
        <v>0</v>
      </c>
      <c r="BY287" s="73">
        <f t="shared" si="307"/>
        <v>0</v>
      </c>
      <c r="BZ287" s="73">
        <f t="shared" si="307"/>
        <v>0</v>
      </c>
      <c r="CA287" s="73">
        <f t="shared" si="307"/>
        <v>0</v>
      </c>
      <c r="CB287" s="73">
        <f t="shared" si="307"/>
        <v>0</v>
      </c>
      <c r="CC287" s="73">
        <f t="shared" si="307"/>
        <v>0</v>
      </c>
    </row>
    <row r="288" ht="15" customHeight="1" spans="2:81">
      <c r="B288" s="10">
        <v>202003</v>
      </c>
      <c r="C288" s="11">
        <f t="shared" si="276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73">
        <f t="shared" ref="S288:AK288" si="308">IFERROR($C288*S$94/SUM($S$94:$AK$94),0)</f>
        <v>0</v>
      </c>
      <c r="T288" s="73">
        <f t="shared" si="308"/>
        <v>0</v>
      </c>
      <c r="U288" s="73">
        <f t="shared" si="308"/>
        <v>0</v>
      </c>
      <c r="V288" s="73">
        <f t="shared" si="308"/>
        <v>0</v>
      </c>
      <c r="W288" s="73">
        <f t="shared" si="308"/>
        <v>0</v>
      </c>
      <c r="X288" s="73">
        <f t="shared" si="308"/>
        <v>0</v>
      </c>
      <c r="Y288" s="73">
        <f t="shared" si="308"/>
        <v>0</v>
      </c>
      <c r="Z288" s="73">
        <f t="shared" si="308"/>
        <v>0</v>
      </c>
      <c r="AA288" s="73">
        <f t="shared" si="308"/>
        <v>0</v>
      </c>
      <c r="AB288" s="73">
        <f t="shared" si="308"/>
        <v>0</v>
      </c>
      <c r="AC288" s="73">
        <f t="shared" si="308"/>
        <v>0</v>
      </c>
      <c r="AD288" s="73">
        <f t="shared" si="308"/>
        <v>0</v>
      </c>
      <c r="AE288" s="73">
        <f t="shared" si="308"/>
        <v>0</v>
      </c>
      <c r="AF288" s="73">
        <f t="shared" si="308"/>
        <v>0</v>
      </c>
      <c r="AG288" s="73">
        <f t="shared" si="308"/>
        <v>0</v>
      </c>
      <c r="AH288" s="73">
        <f t="shared" si="308"/>
        <v>0</v>
      </c>
      <c r="AI288" s="73">
        <f t="shared" si="308"/>
        <v>0</v>
      </c>
      <c r="AJ288" s="73">
        <f t="shared" si="308"/>
        <v>0</v>
      </c>
      <c r="AK288" s="73">
        <f t="shared" si="308"/>
        <v>0</v>
      </c>
      <c r="AT288" s="10">
        <v>202003</v>
      </c>
      <c r="AU288" s="11">
        <f t="shared" si="277"/>
        <v>0</v>
      </c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73">
        <f t="shared" ref="BK288:CC288" si="309">IFERROR($AU288*BK$94/SUM($S$94:$CC$94),0)</f>
        <v>0</v>
      </c>
      <c r="BL288" s="73">
        <f t="shared" si="309"/>
        <v>0</v>
      </c>
      <c r="BM288" s="73">
        <f t="shared" si="309"/>
        <v>0</v>
      </c>
      <c r="BN288" s="73">
        <f t="shared" si="309"/>
        <v>0</v>
      </c>
      <c r="BO288" s="73">
        <f t="shared" si="309"/>
        <v>0</v>
      </c>
      <c r="BP288" s="73">
        <f t="shared" si="309"/>
        <v>0</v>
      </c>
      <c r="BQ288" s="73">
        <f t="shared" si="309"/>
        <v>0</v>
      </c>
      <c r="BR288" s="73">
        <f t="shared" si="309"/>
        <v>0</v>
      </c>
      <c r="BS288" s="73">
        <f t="shared" si="309"/>
        <v>0</v>
      </c>
      <c r="BT288" s="73">
        <f t="shared" si="309"/>
        <v>0</v>
      </c>
      <c r="BU288" s="73">
        <f t="shared" si="309"/>
        <v>0</v>
      </c>
      <c r="BV288" s="73">
        <f t="shared" si="309"/>
        <v>0</v>
      </c>
      <c r="BW288" s="73">
        <f t="shared" si="309"/>
        <v>0</v>
      </c>
      <c r="BX288" s="73">
        <f t="shared" si="309"/>
        <v>0</v>
      </c>
      <c r="BY288" s="73">
        <f t="shared" si="309"/>
        <v>0</v>
      </c>
      <c r="BZ288" s="73">
        <f t="shared" si="309"/>
        <v>0</v>
      </c>
      <c r="CA288" s="73">
        <f t="shared" si="309"/>
        <v>0</v>
      </c>
      <c r="CB288" s="73">
        <f t="shared" si="309"/>
        <v>0</v>
      </c>
      <c r="CC288" s="73">
        <f t="shared" si="309"/>
        <v>0</v>
      </c>
    </row>
    <row r="289" ht="15" customHeight="1" spans="2:81">
      <c r="B289" s="10">
        <v>202006</v>
      </c>
      <c r="C289" s="11">
        <f t="shared" si="276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73">
        <f t="shared" ref="R289:AK289" si="310">IFERROR($C289*R$94/SUM($R$94:$AK$94),0)</f>
        <v>0</v>
      </c>
      <c r="S289" s="73">
        <f t="shared" si="310"/>
        <v>0</v>
      </c>
      <c r="T289" s="73">
        <f t="shared" si="310"/>
        <v>0</v>
      </c>
      <c r="U289" s="73">
        <f t="shared" si="310"/>
        <v>0</v>
      </c>
      <c r="V289" s="73">
        <f t="shared" si="310"/>
        <v>0</v>
      </c>
      <c r="W289" s="73">
        <f t="shared" si="310"/>
        <v>0</v>
      </c>
      <c r="X289" s="73">
        <f t="shared" si="310"/>
        <v>0</v>
      </c>
      <c r="Y289" s="73">
        <f t="shared" si="310"/>
        <v>0</v>
      </c>
      <c r="Z289" s="73">
        <f t="shared" si="310"/>
        <v>0</v>
      </c>
      <c r="AA289" s="73">
        <f t="shared" si="310"/>
        <v>0</v>
      </c>
      <c r="AB289" s="73">
        <f t="shared" si="310"/>
        <v>0</v>
      </c>
      <c r="AC289" s="73">
        <f t="shared" si="310"/>
        <v>0</v>
      </c>
      <c r="AD289" s="73">
        <f t="shared" si="310"/>
        <v>0</v>
      </c>
      <c r="AE289" s="73">
        <f t="shared" si="310"/>
        <v>0</v>
      </c>
      <c r="AF289" s="73">
        <f t="shared" si="310"/>
        <v>0</v>
      </c>
      <c r="AG289" s="73">
        <f t="shared" si="310"/>
        <v>0</v>
      </c>
      <c r="AH289" s="73">
        <f t="shared" si="310"/>
        <v>0</v>
      </c>
      <c r="AI289" s="73">
        <f t="shared" si="310"/>
        <v>0</v>
      </c>
      <c r="AJ289" s="73">
        <f t="shared" si="310"/>
        <v>0</v>
      </c>
      <c r="AK289" s="73">
        <f t="shared" si="310"/>
        <v>0</v>
      </c>
      <c r="AT289" s="10">
        <v>202006</v>
      </c>
      <c r="AU289" s="11">
        <f t="shared" ref="AU289:AU303" si="311">SUM(BB249,-AV249)</f>
        <v>0</v>
      </c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73">
        <f t="shared" ref="BJ289:CC289" si="312">IFERROR($AU289*BJ$94/SUM($BJ$94:$CC$94),0)</f>
        <v>0</v>
      </c>
      <c r="BK289" s="73">
        <f t="shared" si="312"/>
        <v>0</v>
      </c>
      <c r="BL289" s="73">
        <f t="shared" si="312"/>
        <v>0</v>
      </c>
      <c r="BM289" s="73">
        <f t="shared" si="312"/>
        <v>0</v>
      </c>
      <c r="BN289" s="73">
        <f t="shared" si="312"/>
        <v>0</v>
      </c>
      <c r="BO289" s="73">
        <f t="shared" si="312"/>
        <v>0</v>
      </c>
      <c r="BP289" s="73">
        <f t="shared" si="312"/>
        <v>0</v>
      </c>
      <c r="BQ289" s="73">
        <f t="shared" si="312"/>
        <v>0</v>
      </c>
      <c r="BR289" s="73">
        <f t="shared" si="312"/>
        <v>0</v>
      </c>
      <c r="BS289" s="73">
        <f t="shared" si="312"/>
        <v>0</v>
      </c>
      <c r="BT289" s="73">
        <f t="shared" si="312"/>
        <v>0</v>
      </c>
      <c r="BU289" s="73">
        <f t="shared" si="312"/>
        <v>0</v>
      </c>
      <c r="BV289" s="73">
        <f t="shared" si="312"/>
        <v>0</v>
      </c>
      <c r="BW289" s="73">
        <f t="shared" si="312"/>
        <v>0</v>
      </c>
      <c r="BX289" s="73">
        <f t="shared" si="312"/>
        <v>0</v>
      </c>
      <c r="BY289" s="73">
        <f t="shared" si="312"/>
        <v>0</v>
      </c>
      <c r="BZ289" s="73">
        <f t="shared" si="312"/>
        <v>0</v>
      </c>
      <c r="CA289" s="73">
        <f t="shared" si="312"/>
        <v>0</v>
      </c>
      <c r="CB289" s="73">
        <f t="shared" si="312"/>
        <v>0</v>
      </c>
      <c r="CC289" s="73">
        <f t="shared" si="312"/>
        <v>0</v>
      </c>
    </row>
    <row r="290" ht="15" customHeight="1" spans="2:81">
      <c r="B290" s="10">
        <v>202009</v>
      </c>
      <c r="C290" s="11">
        <f t="shared" si="276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66">
        <f t="shared" ref="Q290:AK290" si="313">IFERROR($C290*Q$94/SUM($Q$94:$AK$94),0)</f>
        <v>0</v>
      </c>
      <c r="R290" s="66">
        <f t="shared" si="313"/>
        <v>0</v>
      </c>
      <c r="S290" s="66">
        <f t="shared" si="313"/>
        <v>0</v>
      </c>
      <c r="T290" s="66">
        <f t="shared" si="313"/>
        <v>0</v>
      </c>
      <c r="U290" s="66">
        <f t="shared" si="313"/>
        <v>0</v>
      </c>
      <c r="V290" s="66">
        <f t="shared" si="313"/>
        <v>0</v>
      </c>
      <c r="W290" s="66">
        <f t="shared" si="313"/>
        <v>0</v>
      </c>
      <c r="X290" s="66">
        <f t="shared" si="313"/>
        <v>0</v>
      </c>
      <c r="Y290" s="66">
        <f t="shared" si="313"/>
        <v>0</v>
      </c>
      <c r="Z290" s="66">
        <f t="shared" si="313"/>
        <v>0</v>
      </c>
      <c r="AA290" s="66">
        <f t="shared" si="313"/>
        <v>0</v>
      </c>
      <c r="AB290" s="66">
        <f t="shared" si="313"/>
        <v>0</v>
      </c>
      <c r="AC290" s="66">
        <f t="shared" si="313"/>
        <v>0</v>
      </c>
      <c r="AD290" s="66">
        <f t="shared" si="313"/>
        <v>0</v>
      </c>
      <c r="AE290" s="66">
        <f t="shared" si="313"/>
        <v>0</v>
      </c>
      <c r="AF290" s="66">
        <f t="shared" si="313"/>
        <v>0</v>
      </c>
      <c r="AG290" s="66">
        <f t="shared" si="313"/>
        <v>0</v>
      </c>
      <c r="AH290" s="66">
        <f t="shared" si="313"/>
        <v>0</v>
      </c>
      <c r="AI290" s="66">
        <f t="shared" si="313"/>
        <v>0</v>
      </c>
      <c r="AJ290" s="66">
        <f t="shared" si="313"/>
        <v>0</v>
      </c>
      <c r="AK290" s="66">
        <f t="shared" si="313"/>
        <v>0</v>
      </c>
      <c r="AT290" s="10">
        <v>202009</v>
      </c>
      <c r="AU290" s="11">
        <f t="shared" si="311"/>
        <v>0</v>
      </c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66">
        <f t="shared" ref="BI290:CC290" si="314">IFERROR($AU290*BI$94/SUM($BI$94:$CC$94),0)</f>
        <v>0</v>
      </c>
      <c r="BJ290" s="66">
        <f t="shared" si="314"/>
        <v>0</v>
      </c>
      <c r="BK290" s="66">
        <f t="shared" si="314"/>
        <v>0</v>
      </c>
      <c r="BL290" s="66">
        <f t="shared" si="314"/>
        <v>0</v>
      </c>
      <c r="BM290" s="66">
        <f t="shared" si="314"/>
        <v>0</v>
      </c>
      <c r="BN290" s="66">
        <f t="shared" si="314"/>
        <v>0</v>
      </c>
      <c r="BO290" s="66">
        <f t="shared" si="314"/>
        <v>0</v>
      </c>
      <c r="BP290" s="66">
        <f t="shared" si="314"/>
        <v>0</v>
      </c>
      <c r="BQ290" s="66">
        <f t="shared" si="314"/>
        <v>0</v>
      </c>
      <c r="BR290" s="66">
        <f t="shared" si="314"/>
        <v>0</v>
      </c>
      <c r="BS290" s="66">
        <f t="shared" si="314"/>
        <v>0</v>
      </c>
      <c r="BT290" s="66">
        <f t="shared" si="314"/>
        <v>0</v>
      </c>
      <c r="BU290" s="66">
        <f t="shared" si="314"/>
        <v>0</v>
      </c>
      <c r="BV290" s="66">
        <f t="shared" si="314"/>
        <v>0</v>
      </c>
      <c r="BW290" s="66">
        <f t="shared" si="314"/>
        <v>0</v>
      </c>
      <c r="BX290" s="66">
        <f t="shared" si="314"/>
        <v>0</v>
      </c>
      <c r="BY290" s="66">
        <f t="shared" si="314"/>
        <v>0</v>
      </c>
      <c r="BZ290" s="66">
        <f t="shared" si="314"/>
        <v>0</v>
      </c>
      <c r="CA290" s="66">
        <f t="shared" si="314"/>
        <v>0</v>
      </c>
      <c r="CB290" s="66">
        <f t="shared" si="314"/>
        <v>0</v>
      </c>
      <c r="CC290" s="66">
        <f t="shared" si="314"/>
        <v>0</v>
      </c>
    </row>
    <row r="291" ht="15" customHeight="1" spans="2:81">
      <c r="B291" s="10">
        <v>202012</v>
      </c>
      <c r="C291" s="11">
        <f t="shared" si="276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66">
        <f t="shared" ref="P291:AK291" si="315">IFERROR($C291*P$94/SUM($P$94:$AK$94),0)</f>
        <v>0</v>
      </c>
      <c r="Q291" s="66">
        <f t="shared" si="315"/>
        <v>0</v>
      </c>
      <c r="R291" s="66">
        <f t="shared" si="315"/>
        <v>0</v>
      </c>
      <c r="S291" s="66">
        <f t="shared" si="315"/>
        <v>0</v>
      </c>
      <c r="T291" s="66">
        <f t="shared" si="315"/>
        <v>0</v>
      </c>
      <c r="U291" s="66">
        <f t="shared" si="315"/>
        <v>0</v>
      </c>
      <c r="V291" s="66">
        <f t="shared" si="315"/>
        <v>0</v>
      </c>
      <c r="W291" s="66">
        <f t="shared" si="315"/>
        <v>0</v>
      </c>
      <c r="X291" s="66">
        <f t="shared" si="315"/>
        <v>0</v>
      </c>
      <c r="Y291" s="66">
        <f t="shared" si="315"/>
        <v>0</v>
      </c>
      <c r="Z291" s="66">
        <f t="shared" si="315"/>
        <v>0</v>
      </c>
      <c r="AA291" s="66">
        <f t="shared" si="315"/>
        <v>0</v>
      </c>
      <c r="AB291" s="66">
        <f t="shared" si="315"/>
        <v>0</v>
      </c>
      <c r="AC291" s="66">
        <f t="shared" si="315"/>
        <v>0</v>
      </c>
      <c r="AD291" s="66">
        <f t="shared" si="315"/>
        <v>0</v>
      </c>
      <c r="AE291" s="66">
        <f t="shared" si="315"/>
        <v>0</v>
      </c>
      <c r="AF291" s="66">
        <f t="shared" si="315"/>
        <v>0</v>
      </c>
      <c r="AG291" s="66">
        <f t="shared" si="315"/>
        <v>0</v>
      </c>
      <c r="AH291" s="66">
        <f t="shared" si="315"/>
        <v>0</v>
      </c>
      <c r="AI291" s="66">
        <f t="shared" si="315"/>
        <v>0</v>
      </c>
      <c r="AJ291" s="66">
        <f t="shared" si="315"/>
        <v>0</v>
      </c>
      <c r="AK291" s="66">
        <f t="shared" si="315"/>
        <v>0</v>
      </c>
      <c r="AT291" s="10">
        <v>202012</v>
      </c>
      <c r="AU291" s="11">
        <f t="shared" si="311"/>
        <v>0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66">
        <f t="shared" ref="BH291:CC291" si="316">IFERROR($AU291*BH$94/SUM($BH$94:$CC$94),0)</f>
        <v>0</v>
      </c>
      <c r="BI291" s="66">
        <f t="shared" si="316"/>
        <v>0</v>
      </c>
      <c r="BJ291" s="66">
        <f t="shared" si="316"/>
        <v>0</v>
      </c>
      <c r="BK291" s="66">
        <f t="shared" si="316"/>
        <v>0</v>
      </c>
      <c r="BL291" s="66">
        <f t="shared" si="316"/>
        <v>0</v>
      </c>
      <c r="BM291" s="66">
        <f t="shared" si="316"/>
        <v>0</v>
      </c>
      <c r="BN291" s="66">
        <f t="shared" si="316"/>
        <v>0</v>
      </c>
      <c r="BO291" s="66">
        <f t="shared" si="316"/>
        <v>0</v>
      </c>
      <c r="BP291" s="66">
        <f t="shared" si="316"/>
        <v>0</v>
      </c>
      <c r="BQ291" s="66">
        <f t="shared" si="316"/>
        <v>0</v>
      </c>
      <c r="BR291" s="66">
        <f t="shared" si="316"/>
        <v>0</v>
      </c>
      <c r="BS291" s="66">
        <f t="shared" si="316"/>
        <v>0</v>
      </c>
      <c r="BT291" s="66">
        <f t="shared" si="316"/>
        <v>0</v>
      </c>
      <c r="BU291" s="66">
        <f t="shared" si="316"/>
        <v>0</v>
      </c>
      <c r="BV291" s="66">
        <f t="shared" si="316"/>
        <v>0</v>
      </c>
      <c r="BW291" s="66">
        <f t="shared" si="316"/>
        <v>0</v>
      </c>
      <c r="BX291" s="66">
        <f t="shared" si="316"/>
        <v>0</v>
      </c>
      <c r="BY291" s="66">
        <f t="shared" si="316"/>
        <v>0</v>
      </c>
      <c r="BZ291" s="66">
        <f t="shared" si="316"/>
        <v>0</v>
      </c>
      <c r="CA291" s="66">
        <f t="shared" si="316"/>
        <v>0</v>
      </c>
      <c r="CB291" s="66">
        <f t="shared" si="316"/>
        <v>0</v>
      </c>
      <c r="CC291" s="66">
        <f t="shared" si="316"/>
        <v>0</v>
      </c>
    </row>
    <row r="292" ht="15" customHeight="1" spans="2:81">
      <c r="B292" s="10">
        <v>202103</v>
      </c>
      <c r="C292" s="11">
        <f t="shared" si="276"/>
        <v>11500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66">
        <f t="shared" ref="O292:AK292" si="317">IFERROR($C292*O$94/SUM($O$94:$AK$94),0)</f>
        <v>2291.50766434662</v>
      </c>
      <c r="P292" s="66">
        <f t="shared" si="317"/>
        <v>2296.09067967529</v>
      </c>
      <c r="Q292" s="66">
        <f t="shared" si="317"/>
        <v>3451.02429155172</v>
      </c>
      <c r="R292" s="66">
        <f t="shared" si="317"/>
        <v>3461.37736442637</v>
      </c>
      <c r="S292" s="66">
        <f t="shared" si="317"/>
        <v>0</v>
      </c>
      <c r="T292" s="66">
        <f t="shared" si="317"/>
        <v>0</v>
      </c>
      <c r="U292" s="66">
        <f t="shared" si="317"/>
        <v>0</v>
      </c>
      <c r="V292" s="66">
        <f t="shared" si="317"/>
        <v>0</v>
      </c>
      <c r="W292" s="66">
        <f t="shared" si="317"/>
        <v>0</v>
      </c>
      <c r="X292" s="66">
        <f t="shared" si="317"/>
        <v>0</v>
      </c>
      <c r="Y292" s="66">
        <f t="shared" si="317"/>
        <v>0</v>
      </c>
      <c r="Z292" s="66">
        <f t="shared" si="317"/>
        <v>0</v>
      </c>
      <c r="AA292" s="66">
        <f t="shared" si="317"/>
        <v>0</v>
      </c>
      <c r="AB292" s="66">
        <f t="shared" si="317"/>
        <v>0</v>
      </c>
      <c r="AC292" s="66">
        <f t="shared" si="317"/>
        <v>0</v>
      </c>
      <c r="AD292" s="66">
        <f t="shared" si="317"/>
        <v>0</v>
      </c>
      <c r="AE292" s="66">
        <f t="shared" si="317"/>
        <v>0</v>
      </c>
      <c r="AF292" s="66">
        <f t="shared" si="317"/>
        <v>0</v>
      </c>
      <c r="AG292" s="66">
        <f t="shared" si="317"/>
        <v>0</v>
      </c>
      <c r="AH292" s="66">
        <f t="shared" si="317"/>
        <v>0</v>
      </c>
      <c r="AI292" s="66">
        <f t="shared" si="317"/>
        <v>0</v>
      </c>
      <c r="AJ292" s="66">
        <f t="shared" si="317"/>
        <v>0</v>
      </c>
      <c r="AK292" s="66">
        <f t="shared" si="317"/>
        <v>0</v>
      </c>
      <c r="AT292" s="10">
        <v>202103</v>
      </c>
      <c r="AU292" s="11">
        <f t="shared" si="311"/>
        <v>11500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66">
        <f t="shared" ref="BG292:CC292" si="318">IFERROR($AU292*BG$94/SUM($BG$94:$CC$94),0)</f>
        <v>2291.50766434662</v>
      </c>
      <c r="BH292" s="66">
        <f t="shared" si="318"/>
        <v>2296.09067967529</v>
      </c>
      <c r="BI292" s="66">
        <f t="shared" si="318"/>
        <v>3451.02429155172</v>
      </c>
      <c r="BJ292" s="66">
        <f t="shared" si="318"/>
        <v>3461.37736442637</v>
      </c>
      <c r="BK292" s="66">
        <f t="shared" si="318"/>
        <v>0</v>
      </c>
      <c r="BL292" s="66">
        <f t="shared" si="318"/>
        <v>0</v>
      </c>
      <c r="BM292" s="66">
        <f t="shared" si="318"/>
        <v>0</v>
      </c>
      <c r="BN292" s="66">
        <f t="shared" si="318"/>
        <v>0</v>
      </c>
      <c r="BO292" s="66">
        <f t="shared" si="318"/>
        <v>0</v>
      </c>
      <c r="BP292" s="66">
        <f t="shared" si="318"/>
        <v>0</v>
      </c>
      <c r="BQ292" s="66">
        <f t="shared" si="318"/>
        <v>0</v>
      </c>
      <c r="BR292" s="66">
        <f t="shared" si="318"/>
        <v>0</v>
      </c>
      <c r="BS292" s="66">
        <f t="shared" si="318"/>
        <v>0</v>
      </c>
      <c r="BT292" s="66">
        <f t="shared" si="318"/>
        <v>0</v>
      </c>
      <c r="BU292" s="66">
        <f t="shared" si="318"/>
        <v>0</v>
      </c>
      <c r="BV292" s="66">
        <f t="shared" si="318"/>
        <v>0</v>
      </c>
      <c r="BW292" s="66">
        <f t="shared" si="318"/>
        <v>0</v>
      </c>
      <c r="BX292" s="66">
        <f t="shared" si="318"/>
        <v>0</v>
      </c>
      <c r="BY292" s="66">
        <f t="shared" si="318"/>
        <v>0</v>
      </c>
      <c r="BZ292" s="66">
        <f t="shared" si="318"/>
        <v>0</v>
      </c>
      <c r="CA292" s="66">
        <f t="shared" si="318"/>
        <v>0</v>
      </c>
      <c r="CB292" s="66">
        <f t="shared" si="318"/>
        <v>0</v>
      </c>
      <c r="CC292" s="66">
        <f t="shared" si="318"/>
        <v>0</v>
      </c>
    </row>
    <row r="293" ht="15" customHeight="1" spans="2:81">
      <c r="B293" s="10">
        <v>202106</v>
      </c>
      <c r="C293" s="11">
        <f t="shared" si="276"/>
        <v>0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66">
        <f t="shared" ref="N293:AK293" si="319">IFERROR($C293*N$94/SUM($N$94:$AK$94),0)</f>
        <v>0</v>
      </c>
      <c r="O293" s="66">
        <f t="shared" si="319"/>
        <v>0</v>
      </c>
      <c r="P293" s="66">
        <f t="shared" si="319"/>
        <v>0</v>
      </c>
      <c r="Q293" s="66">
        <f t="shared" si="319"/>
        <v>0</v>
      </c>
      <c r="R293" s="66">
        <f t="shared" si="319"/>
        <v>0</v>
      </c>
      <c r="S293" s="66">
        <f t="shared" si="319"/>
        <v>0</v>
      </c>
      <c r="T293" s="66">
        <f t="shared" si="319"/>
        <v>0</v>
      </c>
      <c r="U293" s="66">
        <f t="shared" si="319"/>
        <v>0</v>
      </c>
      <c r="V293" s="66">
        <f t="shared" si="319"/>
        <v>0</v>
      </c>
      <c r="W293" s="66">
        <f t="shared" si="319"/>
        <v>0</v>
      </c>
      <c r="X293" s="66">
        <f t="shared" si="319"/>
        <v>0</v>
      </c>
      <c r="Y293" s="66">
        <f t="shared" si="319"/>
        <v>0</v>
      </c>
      <c r="Z293" s="66">
        <f t="shared" si="319"/>
        <v>0</v>
      </c>
      <c r="AA293" s="66">
        <f t="shared" si="319"/>
        <v>0</v>
      </c>
      <c r="AB293" s="66">
        <f t="shared" si="319"/>
        <v>0</v>
      </c>
      <c r="AC293" s="66">
        <f t="shared" si="319"/>
        <v>0</v>
      </c>
      <c r="AD293" s="66">
        <f t="shared" si="319"/>
        <v>0</v>
      </c>
      <c r="AE293" s="66">
        <f t="shared" si="319"/>
        <v>0</v>
      </c>
      <c r="AF293" s="66">
        <f t="shared" si="319"/>
        <v>0</v>
      </c>
      <c r="AG293" s="66">
        <f t="shared" si="319"/>
        <v>0</v>
      </c>
      <c r="AH293" s="66">
        <f t="shared" si="319"/>
        <v>0</v>
      </c>
      <c r="AI293" s="66">
        <f t="shared" si="319"/>
        <v>0</v>
      </c>
      <c r="AJ293" s="66">
        <f t="shared" si="319"/>
        <v>0</v>
      </c>
      <c r="AK293" s="66">
        <f t="shared" si="319"/>
        <v>0</v>
      </c>
      <c r="AT293" s="10">
        <v>202106</v>
      </c>
      <c r="AU293" s="11">
        <f t="shared" si="311"/>
        <v>0</v>
      </c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66">
        <f t="shared" ref="BF293:CC293" si="320">IFERROR($AU293*BF$94/SUM($BF$94:$CC$94),0)</f>
        <v>0</v>
      </c>
      <c r="BG293" s="66">
        <f t="shared" si="320"/>
        <v>0</v>
      </c>
      <c r="BH293" s="66">
        <f t="shared" si="320"/>
        <v>0</v>
      </c>
      <c r="BI293" s="66">
        <f t="shared" si="320"/>
        <v>0</v>
      </c>
      <c r="BJ293" s="66">
        <f t="shared" si="320"/>
        <v>0</v>
      </c>
      <c r="BK293" s="66">
        <f t="shared" si="320"/>
        <v>0</v>
      </c>
      <c r="BL293" s="66">
        <f t="shared" si="320"/>
        <v>0</v>
      </c>
      <c r="BM293" s="66">
        <f t="shared" si="320"/>
        <v>0</v>
      </c>
      <c r="BN293" s="66">
        <f t="shared" si="320"/>
        <v>0</v>
      </c>
      <c r="BO293" s="66">
        <f t="shared" si="320"/>
        <v>0</v>
      </c>
      <c r="BP293" s="66">
        <f t="shared" si="320"/>
        <v>0</v>
      </c>
      <c r="BQ293" s="66">
        <f t="shared" si="320"/>
        <v>0</v>
      </c>
      <c r="BR293" s="66">
        <f t="shared" si="320"/>
        <v>0</v>
      </c>
      <c r="BS293" s="66">
        <f t="shared" si="320"/>
        <v>0</v>
      </c>
      <c r="BT293" s="66">
        <f t="shared" si="320"/>
        <v>0</v>
      </c>
      <c r="BU293" s="66">
        <f t="shared" si="320"/>
        <v>0</v>
      </c>
      <c r="BV293" s="66">
        <f t="shared" si="320"/>
        <v>0</v>
      </c>
      <c r="BW293" s="66">
        <f t="shared" si="320"/>
        <v>0</v>
      </c>
      <c r="BX293" s="66">
        <f t="shared" si="320"/>
        <v>0</v>
      </c>
      <c r="BY293" s="66">
        <f t="shared" si="320"/>
        <v>0</v>
      </c>
      <c r="BZ293" s="66">
        <f t="shared" si="320"/>
        <v>0</v>
      </c>
      <c r="CA293" s="66">
        <f t="shared" si="320"/>
        <v>0</v>
      </c>
      <c r="CB293" s="66">
        <f t="shared" si="320"/>
        <v>0</v>
      </c>
      <c r="CC293" s="66">
        <f t="shared" si="320"/>
        <v>0</v>
      </c>
    </row>
    <row r="294" ht="15" customHeight="1" spans="2:81">
      <c r="B294" s="10">
        <v>202109</v>
      </c>
      <c r="C294" s="11">
        <f t="shared" si="276"/>
        <v>310564.37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66">
        <f t="shared" ref="M294:AK294" si="321">IFERROR($C294*M$94/SUM($M$94:$AK$94),0)</f>
        <v>17135.1278494599</v>
      </c>
      <c r="N294" s="66">
        <f t="shared" si="321"/>
        <v>120065.840841191</v>
      </c>
      <c r="O294" s="66">
        <f t="shared" si="321"/>
        <v>34544.6576363106</v>
      </c>
      <c r="P294" s="66">
        <f t="shared" si="321"/>
        <v>34613.7469515829</v>
      </c>
      <c r="Q294" s="66">
        <f t="shared" si="321"/>
        <v>52024.4616682253</v>
      </c>
      <c r="R294" s="66">
        <f t="shared" si="321"/>
        <v>52180.5350532299</v>
      </c>
      <c r="S294" s="66">
        <f t="shared" si="321"/>
        <v>0</v>
      </c>
      <c r="T294" s="66">
        <f t="shared" si="321"/>
        <v>0</v>
      </c>
      <c r="U294" s="66">
        <f t="shared" si="321"/>
        <v>0</v>
      </c>
      <c r="V294" s="66">
        <f t="shared" si="321"/>
        <v>0</v>
      </c>
      <c r="W294" s="66">
        <f t="shared" si="321"/>
        <v>0</v>
      </c>
      <c r="X294" s="66">
        <f t="shared" si="321"/>
        <v>0</v>
      </c>
      <c r="Y294" s="66">
        <f t="shared" si="321"/>
        <v>0</v>
      </c>
      <c r="Z294" s="66">
        <f t="shared" si="321"/>
        <v>0</v>
      </c>
      <c r="AA294" s="66">
        <f t="shared" si="321"/>
        <v>0</v>
      </c>
      <c r="AB294" s="66">
        <f t="shared" si="321"/>
        <v>0</v>
      </c>
      <c r="AC294" s="66">
        <f t="shared" si="321"/>
        <v>0</v>
      </c>
      <c r="AD294" s="66">
        <f t="shared" si="321"/>
        <v>0</v>
      </c>
      <c r="AE294" s="66">
        <f t="shared" si="321"/>
        <v>0</v>
      </c>
      <c r="AF294" s="66">
        <f t="shared" si="321"/>
        <v>0</v>
      </c>
      <c r="AG294" s="66">
        <f t="shared" si="321"/>
        <v>0</v>
      </c>
      <c r="AH294" s="66">
        <f t="shared" si="321"/>
        <v>0</v>
      </c>
      <c r="AI294" s="66">
        <f t="shared" si="321"/>
        <v>0</v>
      </c>
      <c r="AJ294" s="66">
        <f t="shared" si="321"/>
        <v>0</v>
      </c>
      <c r="AK294" s="66">
        <f t="shared" si="321"/>
        <v>0</v>
      </c>
      <c r="AT294" s="10">
        <v>202109</v>
      </c>
      <c r="AU294" s="11">
        <f t="shared" si="311"/>
        <v>275585.38</v>
      </c>
      <c r="AV294" s="11"/>
      <c r="AW294" s="11"/>
      <c r="AX294" s="11"/>
      <c r="AY294" s="11"/>
      <c r="AZ294" s="11"/>
      <c r="BA294" s="11"/>
      <c r="BB294" s="11"/>
      <c r="BC294" s="11"/>
      <c r="BD294" s="11"/>
      <c r="BE294" s="66">
        <f t="shared" ref="BE294:CC294" si="322">IFERROR($AU294*BE$94/SUM($BE$94:$CC$94),0)</f>
        <v>15205.1915026247</v>
      </c>
      <c r="BF294" s="66">
        <f t="shared" si="322"/>
        <v>106542.776858914</v>
      </c>
      <c r="BG294" s="66">
        <f t="shared" si="322"/>
        <v>30653.8789419809</v>
      </c>
      <c r="BH294" s="66">
        <f t="shared" si="322"/>
        <v>30715.1866998645</v>
      </c>
      <c r="BI294" s="66">
        <f t="shared" si="322"/>
        <v>46164.925609893</v>
      </c>
      <c r="BJ294" s="66">
        <f t="shared" si="322"/>
        <v>46303.4203867227</v>
      </c>
      <c r="BK294" s="66">
        <f t="shared" si="322"/>
        <v>0</v>
      </c>
      <c r="BL294" s="66">
        <f t="shared" si="322"/>
        <v>0</v>
      </c>
      <c r="BM294" s="66">
        <f t="shared" si="322"/>
        <v>0</v>
      </c>
      <c r="BN294" s="66">
        <f t="shared" si="322"/>
        <v>0</v>
      </c>
      <c r="BO294" s="66">
        <f t="shared" si="322"/>
        <v>0</v>
      </c>
      <c r="BP294" s="66">
        <f t="shared" si="322"/>
        <v>0</v>
      </c>
      <c r="BQ294" s="66">
        <f t="shared" si="322"/>
        <v>0</v>
      </c>
      <c r="BR294" s="66">
        <f t="shared" si="322"/>
        <v>0</v>
      </c>
      <c r="BS294" s="66">
        <f t="shared" si="322"/>
        <v>0</v>
      </c>
      <c r="BT294" s="66">
        <f t="shared" si="322"/>
        <v>0</v>
      </c>
      <c r="BU294" s="66">
        <f t="shared" si="322"/>
        <v>0</v>
      </c>
      <c r="BV294" s="66">
        <f t="shared" si="322"/>
        <v>0</v>
      </c>
      <c r="BW294" s="66">
        <f t="shared" si="322"/>
        <v>0</v>
      </c>
      <c r="BX294" s="66">
        <f t="shared" si="322"/>
        <v>0</v>
      </c>
      <c r="BY294" s="66">
        <f t="shared" si="322"/>
        <v>0</v>
      </c>
      <c r="BZ294" s="66">
        <f t="shared" si="322"/>
        <v>0</v>
      </c>
      <c r="CA294" s="66">
        <f t="shared" si="322"/>
        <v>0</v>
      </c>
      <c r="CB294" s="66">
        <f t="shared" si="322"/>
        <v>0</v>
      </c>
      <c r="CC294" s="66">
        <f t="shared" si="322"/>
        <v>0</v>
      </c>
    </row>
    <row r="295" ht="15" customHeight="1" spans="2:81">
      <c r="B295" s="10">
        <v>202112</v>
      </c>
      <c r="C295" s="11">
        <f t="shared" si="276"/>
        <v>742497.99</v>
      </c>
      <c r="D295" s="11"/>
      <c r="E295" s="11"/>
      <c r="F295" s="11"/>
      <c r="G295" s="11"/>
      <c r="H295" s="11"/>
      <c r="I295" s="11"/>
      <c r="J295" s="11"/>
      <c r="K295" s="11"/>
      <c r="L295" s="66">
        <f t="shared" ref="L295:AK295" si="323">IFERROR($C295*L$94/SUM($L$94:$AK$94),0)</f>
        <v>73658.0463526152</v>
      </c>
      <c r="M295" s="66">
        <f t="shared" si="323"/>
        <v>36902.6812226513</v>
      </c>
      <c r="N295" s="66">
        <f t="shared" si="323"/>
        <v>258577.087327173</v>
      </c>
      <c r="O295" s="66">
        <f t="shared" si="323"/>
        <v>74396.3219824226</v>
      </c>
      <c r="P295" s="66">
        <f t="shared" si="323"/>
        <v>74545.1146263866</v>
      </c>
      <c r="Q295" s="66">
        <f t="shared" si="323"/>
        <v>112041.307283451</v>
      </c>
      <c r="R295" s="66">
        <f t="shared" si="323"/>
        <v>112377.431205301</v>
      </c>
      <c r="S295" s="66">
        <f t="shared" si="323"/>
        <v>0</v>
      </c>
      <c r="T295" s="66">
        <f t="shared" si="323"/>
        <v>0</v>
      </c>
      <c r="U295" s="66">
        <f t="shared" si="323"/>
        <v>0</v>
      </c>
      <c r="V295" s="66">
        <f t="shared" si="323"/>
        <v>0</v>
      </c>
      <c r="W295" s="66">
        <f t="shared" si="323"/>
        <v>0</v>
      </c>
      <c r="X295" s="66">
        <f t="shared" si="323"/>
        <v>0</v>
      </c>
      <c r="Y295" s="66">
        <f t="shared" si="323"/>
        <v>0</v>
      </c>
      <c r="Z295" s="66">
        <f t="shared" si="323"/>
        <v>0</v>
      </c>
      <c r="AA295" s="66">
        <f t="shared" si="323"/>
        <v>0</v>
      </c>
      <c r="AB295" s="66">
        <f t="shared" si="323"/>
        <v>0</v>
      </c>
      <c r="AC295" s="66">
        <f t="shared" si="323"/>
        <v>0</v>
      </c>
      <c r="AD295" s="66">
        <f t="shared" si="323"/>
        <v>0</v>
      </c>
      <c r="AE295" s="66">
        <f t="shared" si="323"/>
        <v>0</v>
      </c>
      <c r="AF295" s="66">
        <f t="shared" si="323"/>
        <v>0</v>
      </c>
      <c r="AG295" s="66">
        <f t="shared" si="323"/>
        <v>0</v>
      </c>
      <c r="AH295" s="66">
        <f t="shared" si="323"/>
        <v>0</v>
      </c>
      <c r="AI295" s="66">
        <f t="shared" si="323"/>
        <v>0</v>
      </c>
      <c r="AJ295" s="66">
        <f t="shared" si="323"/>
        <v>0</v>
      </c>
      <c r="AK295" s="66">
        <f t="shared" si="323"/>
        <v>0</v>
      </c>
      <c r="AT295" s="10">
        <v>202112</v>
      </c>
      <c r="AU295" s="11">
        <f t="shared" si="311"/>
        <v>661251.05</v>
      </c>
      <c r="AV295" s="11"/>
      <c r="AW295" s="11"/>
      <c r="AX295" s="11"/>
      <c r="AY295" s="11"/>
      <c r="AZ295" s="11"/>
      <c r="BA295" s="11"/>
      <c r="BB295" s="11"/>
      <c r="BC295" s="11"/>
      <c r="BD295" s="66">
        <f t="shared" ref="BD295:CC295" si="324">IFERROR($AU295*BD$94/SUM($BD$94:$CC$94),0)</f>
        <v>65598.1041667405</v>
      </c>
      <c r="BE295" s="66">
        <f t="shared" si="324"/>
        <v>32864.650187529</v>
      </c>
      <c r="BF295" s="66">
        <f t="shared" si="324"/>
        <v>230282.603864065</v>
      </c>
      <c r="BG295" s="66">
        <f t="shared" si="324"/>
        <v>66255.5948831794</v>
      </c>
      <c r="BH295" s="66">
        <f t="shared" si="324"/>
        <v>66388.106072945</v>
      </c>
      <c r="BI295" s="66">
        <f t="shared" si="324"/>
        <v>99781.3234276292</v>
      </c>
      <c r="BJ295" s="66">
        <f t="shared" si="324"/>
        <v>100080.667397912</v>
      </c>
      <c r="BK295" s="66">
        <f t="shared" si="324"/>
        <v>0</v>
      </c>
      <c r="BL295" s="66">
        <f t="shared" si="324"/>
        <v>0</v>
      </c>
      <c r="BM295" s="66">
        <f t="shared" si="324"/>
        <v>0</v>
      </c>
      <c r="BN295" s="66">
        <f t="shared" si="324"/>
        <v>0</v>
      </c>
      <c r="BO295" s="66">
        <f t="shared" si="324"/>
        <v>0</v>
      </c>
      <c r="BP295" s="66">
        <f t="shared" si="324"/>
        <v>0</v>
      </c>
      <c r="BQ295" s="66">
        <f t="shared" si="324"/>
        <v>0</v>
      </c>
      <c r="BR295" s="66">
        <f t="shared" si="324"/>
        <v>0</v>
      </c>
      <c r="BS295" s="66">
        <f t="shared" si="324"/>
        <v>0</v>
      </c>
      <c r="BT295" s="66">
        <f t="shared" si="324"/>
        <v>0</v>
      </c>
      <c r="BU295" s="66">
        <f t="shared" si="324"/>
        <v>0</v>
      </c>
      <c r="BV295" s="66">
        <f t="shared" si="324"/>
        <v>0</v>
      </c>
      <c r="BW295" s="66">
        <f t="shared" si="324"/>
        <v>0</v>
      </c>
      <c r="BX295" s="66">
        <f t="shared" si="324"/>
        <v>0</v>
      </c>
      <c r="BY295" s="66">
        <f t="shared" si="324"/>
        <v>0</v>
      </c>
      <c r="BZ295" s="66">
        <f t="shared" si="324"/>
        <v>0</v>
      </c>
      <c r="CA295" s="66">
        <f t="shared" si="324"/>
        <v>0</v>
      </c>
      <c r="CB295" s="66">
        <f t="shared" si="324"/>
        <v>0</v>
      </c>
      <c r="CC295" s="66">
        <f t="shared" si="324"/>
        <v>0</v>
      </c>
    </row>
    <row r="296" ht="15" customHeight="1" spans="2:81">
      <c r="B296" s="10">
        <v>202203</v>
      </c>
      <c r="C296" s="11">
        <f t="shared" si="276"/>
        <v>905810.83</v>
      </c>
      <c r="D296" s="11"/>
      <c r="E296" s="11"/>
      <c r="F296" s="11"/>
      <c r="G296" s="11"/>
      <c r="H296" s="11"/>
      <c r="I296" s="11"/>
      <c r="J296" s="11"/>
      <c r="K296" s="66">
        <f t="shared" ref="K296:AK296" si="325">IFERROR($C296*K$94/SUM($K$94:$AK$94),0)</f>
        <v>42765.5838023168</v>
      </c>
      <c r="L296" s="66">
        <f t="shared" si="325"/>
        <v>85616.6987722527</v>
      </c>
      <c r="M296" s="66">
        <f t="shared" si="325"/>
        <v>42893.9660848882</v>
      </c>
      <c r="N296" s="66">
        <f t="shared" si="325"/>
        <v>300558.020356876</v>
      </c>
      <c r="O296" s="66">
        <f t="shared" si="325"/>
        <v>86474.8361426836</v>
      </c>
      <c r="P296" s="66">
        <f t="shared" si="325"/>
        <v>86647.7858149681</v>
      </c>
      <c r="Q296" s="66">
        <f t="shared" si="325"/>
        <v>130231.622079888</v>
      </c>
      <c r="R296" s="66">
        <f t="shared" si="325"/>
        <v>130622.316946127</v>
      </c>
      <c r="S296" s="66">
        <f t="shared" si="325"/>
        <v>0</v>
      </c>
      <c r="T296" s="66">
        <f t="shared" si="325"/>
        <v>0</v>
      </c>
      <c r="U296" s="66">
        <f t="shared" si="325"/>
        <v>0</v>
      </c>
      <c r="V296" s="66">
        <f t="shared" si="325"/>
        <v>0</v>
      </c>
      <c r="W296" s="66">
        <f t="shared" si="325"/>
        <v>0</v>
      </c>
      <c r="X296" s="66">
        <f t="shared" si="325"/>
        <v>0</v>
      </c>
      <c r="Y296" s="66">
        <f t="shared" si="325"/>
        <v>0</v>
      </c>
      <c r="Z296" s="66">
        <f t="shared" si="325"/>
        <v>0</v>
      </c>
      <c r="AA296" s="66">
        <f t="shared" si="325"/>
        <v>0</v>
      </c>
      <c r="AB296" s="66">
        <f t="shared" si="325"/>
        <v>0</v>
      </c>
      <c r="AC296" s="66">
        <f t="shared" si="325"/>
        <v>0</v>
      </c>
      <c r="AD296" s="66">
        <f t="shared" si="325"/>
        <v>0</v>
      </c>
      <c r="AE296" s="66">
        <f t="shared" si="325"/>
        <v>0</v>
      </c>
      <c r="AF296" s="66">
        <f t="shared" si="325"/>
        <v>0</v>
      </c>
      <c r="AG296" s="66">
        <f t="shared" si="325"/>
        <v>0</v>
      </c>
      <c r="AH296" s="66">
        <f t="shared" si="325"/>
        <v>0</v>
      </c>
      <c r="AI296" s="66">
        <f t="shared" si="325"/>
        <v>0</v>
      </c>
      <c r="AJ296" s="66">
        <f t="shared" si="325"/>
        <v>0</v>
      </c>
      <c r="AK296" s="66">
        <f t="shared" si="325"/>
        <v>0</v>
      </c>
      <c r="AT296" s="10">
        <v>202203</v>
      </c>
      <c r="AU296" s="11">
        <f t="shared" si="311"/>
        <v>805476.859999999</v>
      </c>
      <c r="AV296" s="11"/>
      <c r="AW296" s="11"/>
      <c r="AX296" s="11"/>
      <c r="AY296" s="11"/>
      <c r="AZ296" s="11"/>
      <c r="BA296" s="11"/>
      <c r="BB296" s="11"/>
      <c r="BC296" s="66">
        <f t="shared" ref="BC296:CC296" si="326">IFERROR($AU296*BC$94/SUM($BC$94:$CC$94),0)</f>
        <v>38028.5673523654</v>
      </c>
      <c r="BD296" s="66">
        <f t="shared" si="326"/>
        <v>76133.1918394484</v>
      </c>
      <c r="BE296" s="66">
        <f t="shared" si="326"/>
        <v>38142.7291115544</v>
      </c>
      <c r="BF296" s="66">
        <f t="shared" si="326"/>
        <v>267266.102884718</v>
      </c>
      <c r="BG296" s="66">
        <f t="shared" si="326"/>
        <v>76896.2758871223</v>
      </c>
      <c r="BH296" s="66">
        <f t="shared" si="326"/>
        <v>77050.0684388958</v>
      </c>
      <c r="BI296" s="66">
        <f t="shared" si="326"/>
        <v>115806.252863652</v>
      </c>
      <c r="BJ296" s="66">
        <f t="shared" si="326"/>
        <v>116153.671622243</v>
      </c>
      <c r="BK296" s="66">
        <f t="shared" si="326"/>
        <v>0</v>
      </c>
      <c r="BL296" s="66">
        <f t="shared" si="326"/>
        <v>0</v>
      </c>
      <c r="BM296" s="66">
        <f t="shared" si="326"/>
        <v>0</v>
      </c>
      <c r="BN296" s="66">
        <f t="shared" si="326"/>
        <v>0</v>
      </c>
      <c r="BO296" s="66">
        <f t="shared" si="326"/>
        <v>0</v>
      </c>
      <c r="BP296" s="66">
        <f t="shared" si="326"/>
        <v>0</v>
      </c>
      <c r="BQ296" s="66">
        <f t="shared" si="326"/>
        <v>0</v>
      </c>
      <c r="BR296" s="66">
        <f t="shared" si="326"/>
        <v>0</v>
      </c>
      <c r="BS296" s="66">
        <f t="shared" si="326"/>
        <v>0</v>
      </c>
      <c r="BT296" s="66">
        <f t="shared" si="326"/>
        <v>0</v>
      </c>
      <c r="BU296" s="66">
        <f t="shared" si="326"/>
        <v>0</v>
      </c>
      <c r="BV296" s="66">
        <f t="shared" si="326"/>
        <v>0</v>
      </c>
      <c r="BW296" s="66">
        <f t="shared" si="326"/>
        <v>0</v>
      </c>
      <c r="BX296" s="66">
        <f t="shared" si="326"/>
        <v>0</v>
      </c>
      <c r="BY296" s="66">
        <f t="shared" si="326"/>
        <v>0</v>
      </c>
      <c r="BZ296" s="66">
        <f t="shared" si="326"/>
        <v>0</v>
      </c>
      <c r="CA296" s="66">
        <f t="shared" si="326"/>
        <v>0</v>
      </c>
      <c r="CB296" s="66">
        <f t="shared" si="326"/>
        <v>0</v>
      </c>
      <c r="CC296" s="66">
        <f t="shared" si="326"/>
        <v>0</v>
      </c>
    </row>
    <row r="297" ht="15" customHeight="1" spans="2:81">
      <c r="B297" s="10">
        <v>202206</v>
      </c>
      <c r="C297" s="11">
        <f t="shared" si="276"/>
        <v>1780309.66</v>
      </c>
      <c r="D297" s="11"/>
      <c r="E297" s="11"/>
      <c r="F297" s="11"/>
      <c r="G297" s="11"/>
      <c r="H297" s="11"/>
      <c r="I297" s="11"/>
      <c r="J297" s="66">
        <f t="shared" ref="J297:AK297" si="327">IFERROR($C297*J$94/SUM($J$94:$AK$94),0)</f>
        <v>160282.942199025</v>
      </c>
      <c r="K297" s="66">
        <f t="shared" si="327"/>
        <v>76485.4935131542</v>
      </c>
      <c r="L297" s="66">
        <f t="shared" si="327"/>
        <v>153123.95801336</v>
      </c>
      <c r="M297" s="66">
        <f t="shared" si="327"/>
        <v>76715.102964675</v>
      </c>
      <c r="N297" s="66">
        <f t="shared" si="327"/>
        <v>537542.726473592</v>
      </c>
      <c r="O297" s="66">
        <f t="shared" si="327"/>
        <v>154658.721588269</v>
      </c>
      <c r="P297" s="66">
        <f t="shared" si="327"/>
        <v>154968.039031444</v>
      </c>
      <c r="Q297" s="66">
        <f t="shared" si="327"/>
        <v>232916.962664243</v>
      </c>
      <c r="R297" s="66">
        <f t="shared" si="327"/>
        <v>233615.713552236</v>
      </c>
      <c r="S297" s="66">
        <f t="shared" si="327"/>
        <v>0</v>
      </c>
      <c r="T297" s="66">
        <f t="shared" si="327"/>
        <v>0</v>
      </c>
      <c r="U297" s="66">
        <f t="shared" si="327"/>
        <v>0</v>
      </c>
      <c r="V297" s="66">
        <f t="shared" si="327"/>
        <v>0</v>
      </c>
      <c r="W297" s="66">
        <f t="shared" si="327"/>
        <v>0</v>
      </c>
      <c r="X297" s="66">
        <f t="shared" si="327"/>
        <v>0</v>
      </c>
      <c r="Y297" s="66">
        <f t="shared" si="327"/>
        <v>0</v>
      </c>
      <c r="Z297" s="66">
        <f t="shared" si="327"/>
        <v>0</v>
      </c>
      <c r="AA297" s="66">
        <f t="shared" si="327"/>
        <v>0</v>
      </c>
      <c r="AB297" s="66">
        <f t="shared" si="327"/>
        <v>0</v>
      </c>
      <c r="AC297" s="66">
        <f t="shared" si="327"/>
        <v>0</v>
      </c>
      <c r="AD297" s="66">
        <f t="shared" si="327"/>
        <v>0</v>
      </c>
      <c r="AE297" s="66">
        <f t="shared" si="327"/>
        <v>0</v>
      </c>
      <c r="AF297" s="66">
        <f t="shared" si="327"/>
        <v>0</v>
      </c>
      <c r="AG297" s="66">
        <f t="shared" si="327"/>
        <v>0</v>
      </c>
      <c r="AH297" s="66">
        <f t="shared" si="327"/>
        <v>0</v>
      </c>
      <c r="AI297" s="66">
        <f t="shared" si="327"/>
        <v>0</v>
      </c>
      <c r="AJ297" s="66">
        <f t="shared" si="327"/>
        <v>0</v>
      </c>
      <c r="AK297" s="66">
        <f t="shared" si="327"/>
        <v>0</v>
      </c>
      <c r="AT297" s="10">
        <v>202206</v>
      </c>
      <c r="AU297" s="11">
        <f t="shared" si="311"/>
        <v>1541129.01</v>
      </c>
      <c r="AV297" s="11"/>
      <c r="AW297" s="11"/>
      <c r="AX297" s="11"/>
      <c r="AY297" s="11"/>
      <c r="AZ297" s="11"/>
      <c r="BA297" s="11"/>
      <c r="BB297" s="66">
        <f t="shared" ref="BB297:CC297" si="328">IFERROR($AU297*BB$94/SUM($BB$94:$CC$94),0)</f>
        <v>138749.284790754</v>
      </c>
      <c r="BC297" s="66">
        <f t="shared" si="328"/>
        <v>66209.8372803801</v>
      </c>
      <c r="BD297" s="66">
        <f t="shared" si="328"/>
        <v>132552.094235343</v>
      </c>
      <c r="BE297" s="66">
        <f t="shared" si="328"/>
        <v>66408.5992118909</v>
      </c>
      <c r="BF297" s="66">
        <f t="shared" si="328"/>
        <v>465325.054677819</v>
      </c>
      <c r="BG297" s="66">
        <f t="shared" si="328"/>
        <v>133880.665731598</v>
      </c>
      <c r="BH297" s="66">
        <f t="shared" si="328"/>
        <v>134148.42706306</v>
      </c>
      <c r="BI297" s="66">
        <f t="shared" si="328"/>
        <v>201625.085875764</v>
      </c>
      <c r="BJ297" s="66">
        <f t="shared" si="328"/>
        <v>202229.961133391</v>
      </c>
      <c r="BK297" s="66">
        <f t="shared" si="328"/>
        <v>0</v>
      </c>
      <c r="BL297" s="66">
        <f t="shared" si="328"/>
        <v>0</v>
      </c>
      <c r="BM297" s="66">
        <f t="shared" si="328"/>
        <v>0</v>
      </c>
      <c r="BN297" s="66">
        <f t="shared" si="328"/>
        <v>0</v>
      </c>
      <c r="BO297" s="66">
        <f t="shared" si="328"/>
        <v>0</v>
      </c>
      <c r="BP297" s="66">
        <f t="shared" si="328"/>
        <v>0</v>
      </c>
      <c r="BQ297" s="66">
        <f t="shared" si="328"/>
        <v>0</v>
      </c>
      <c r="BR297" s="66">
        <f t="shared" si="328"/>
        <v>0</v>
      </c>
      <c r="BS297" s="66">
        <f t="shared" si="328"/>
        <v>0</v>
      </c>
      <c r="BT297" s="66">
        <f t="shared" si="328"/>
        <v>0</v>
      </c>
      <c r="BU297" s="66">
        <f t="shared" si="328"/>
        <v>0</v>
      </c>
      <c r="BV297" s="66">
        <f t="shared" si="328"/>
        <v>0</v>
      </c>
      <c r="BW297" s="66">
        <f t="shared" si="328"/>
        <v>0</v>
      </c>
      <c r="BX297" s="66">
        <f t="shared" si="328"/>
        <v>0</v>
      </c>
      <c r="BY297" s="66">
        <f t="shared" si="328"/>
        <v>0</v>
      </c>
      <c r="BZ297" s="66">
        <f t="shared" si="328"/>
        <v>0</v>
      </c>
      <c r="CA297" s="66">
        <f t="shared" si="328"/>
        <v>0</v>
      </c>
      <c r="CB297" s="66">
        <f t="shared" si="328"/>
        <v>0</v>
      </c>
      <c r="CC297" s="66">
        <f t="shared" si="328"/>
        <v>0</v>
      </c>
    </row>
    <row r="298" ht="15" customHeight="1" spans="2:81">
      <c r="B298" s="10">
        <v>202209</v>
      </c>
      <c r="C298" s="11">
        <f t="shared" si="276"/>
        <v>2206657.08</v>
      </c>
      <c r="D298" s="11"/>
      <c r="E298" s="11"/>
      <c r="F298" s="11"/>
      <c r="G298" s="11"/>
      <c r="H298" s="11"/>
      <c r="I298" s="66">
        <f t="shared" ref="I298:AK298" si="329">IFERROR($C298*I$94/SUM($I$94:$AK$94),0)</f>
        <v>244095.928481359</v>
      </c>
      <c r="J298" s="66">
        <f t="shared" si="329"/>
        <v>176691.214275001</v>
      </c>
      <c r="K298" s="66">
        <f t="shared" si="329"/>
        <v>84315.3646785513</v>
      </c>
      <c r="L298" s="66">
        <f t="shared" si="329"/>
        <v>168799.360086488</v>
      </c>
      <c r="M298" s="66">
        <f t="shared" si="329"/>
        <v>84568.47940331</v>
      </c>
      <c r="N298" s="66">
        <f t="shared" si="329"/>
        <v>592571.335179119</v>
      </c>
      <c r="O298" s="66">
        <f t="shared" si="329"/>
        <v>170491.238435832</v>
      </c>
      <c r="P298" s="66">
        <f t="shared" si="329"/>
        <v>170832.220912701</v>
      </c>
      <c r="Q298" s="66">
        <f t="shared" si="329"/>
        <v>256760.828031772</v>
      </c>
      <c r="R298" s="66">
        <f t="shared" si="329"/>
        <v>257531.110515867</v>
      </c>
      <c r="S298" s="66">
        <f t="shared" si="329"/>
        <v>0</v>
      </c>
      <c r="T298" s="66">
        <f t="shared" si="329"/>
        <v>0</v>
      </c>
      <c r="U298" s="66">
        <f t="shared" si="329"/>
        <v>0</v>
      </c>
      <c r="V298" s="66">
        <f t="shared" si="329"/>
        <v>0</v>
      </c>
      <c r="W298" s="66">
        <f t="shared" si="329"/>
        <v>0</v>
      </c>
      <c r="X298" s="66">
        <f t="shared" si="329"/>
        <v>0</v>
      </c>
      <c r="Y298" s="66">
        <f t="shared" si="329"/>
        <v>0</v>
      </c>
      <c r="Z298" s="66">
        <f t="shared" si="329"/>
        <v>0</v>
      </c>
      <c r="AA298" s="66">
        <f t="shared" si="329"/>
        <v>0</v>
      </c>
      <c r="AB298" s="66">
        <f t="shared" si="329"/>
        <v>0</v>
      </c>
      <c r="AC298" s="66">
        <f t="shared" si="329"/>
        <v>0</v>
      </c>
      <c r="AD298" s="66">
        <f t="shared" si="329"/>
        <v>0</v>
      </c>
      <c r="AE298" s="66">
        <f t="shared" si="329"/>
        <v>0</v>
      </c>
      <c r="AF298" s="66">
        <f t="shared" si="329"/>
        <v>0</v>
      </c>
      <c r="AG298" s="66">
        <f t="shared" si="329"/>
        <v>0</v>
      </c>
      <c r="AH298" s="66">
        <f t="shared" si="329"/>
        <v>0</v>
      </c>
      <c r="AI298" s="66">
        <f t="shared" si="329"/>
        <v>0</v>
      </c>
      <c r="AJ298" s="66">
        <f t="shared" si="329"/>
        <v>0</v>
      </c>
      <c r="AK298" s="66">
        <f t="shared" si="329"/>
        <v>0</v>
      </c>
      <c r="AT298" s="10">
        <v>202209</v>
      </c>
      <c r="AU298" s="11">
        <f t="shared" si="311"/>
        <v>1711330.09</v>
      </c>
      <c r="AV298" s="11"/>
      <c r="AW298" s="11"/>
      <c r="AX298" s="11"/>
      <c r="AY298" s="11"/>
      <c r="AZ298" s="11"/>
      <c r="BA298" s="66">
        <f t="shared" ref="BA298:CC298" si="330">IFERROR($AU298*BA$94/SUM($BA$94:$CC$94),0)</f>
        <v>79453.1438200873</v>
      </c>
      <c r="BB298" s="66">
        <f t="shared" si="330"/>
        <v>146919.406279286</v>
      </c>
      <c r="BC298" s="66">
        <f t="shared" si="330"/>
        <v>70108.5414440259</v>
      </c>
      <c r="BD298" s="66">
        <f t="shared" si="330"/>
        <v>140357.299970964</v>
      </c>
      <c r="BE298" s="66">
        <f t="shared" si="330"/>
        <v>70319.0072854357</v>
      </c>
      <c r="BF298" s="66">
        <f t="shared" si="330"/>
        <v>492725.284049153</v>
      </c>
      <c r="BG298" s="66">
        <f t="shared" si="330"/>
        <v>141764.103153579</v>
      </c>
      <c r="BH298" s="66">
        <f t="shared" si="330"/>
        <v>142047.631359885</v>
      </c>
      <c r="BI298" s="66">
        <f t="shared" si="330"/>
        <v>213497.589933892</v>
      </c>
      <c r="BJ298" s="66">
        <f t="shared" si="330"/>
        <v>214138.082703693</v>
      </c>
      <c r="BK298" s="66">
        <f t="shared" si="330"/>
        <v>0</v>
      </c>
      <c r="BL298" s="66">
        <f t="shared" si="330"/>
        <v>0</v>
      </c>
      <c r="BM298" s="66">
        <f t="shared" si="330"/>
        <v>0</v>
      </c>
      <c r="BN298" s="66">
        <f t="shared" si="330"/>
        <v>0</v>
      </c>
      <c r="BO298" s="66">
        <f t="shared" si="330"/>
        <v>0</v>
      </c>
      <c r="BP298" s="66">
        <f t="shared" si="330"/>
        <v>0</v>
      </c>
      <c r="BQ298" s="66">
        <f t="shared" si="330"/>
        <v>0</v>
      </c>
      <c r="BR298" s="66">
        <f t="shared" si="330"/>
        <v>0</v>
      </c>
      <c r="BS298" s="66">
        <f t="shared" si="330"/>
        <v>0</v>
      </c>
      <c r="BT298" s="66">
        <f t="shared" si="330"/>
        <v>0</v>
      </c>
      <c r="BU298" s="66">
        <f t="shared" si="330"/>
        <v>0</v>
      </c>
      <c r="BV298" s="66">
        <f t="shared" si="330"/>
        <v>0</v>
      </c>
      <c r="BW298" s="66">
        <f t="shared" si="330"/>
        <v>0</v>
      </c>
      <c r="BX298" s="66">
        <f t="shared" si="330"/>
        <v>0</v>
      </c>
      <c r="BY298" s="66">
        <f t="shared" si="330"/>
        <v>0</v>
      </c>
      <c r="BZ298" s="66">
        <f t="shared" si="330"/>
        <v>0</v>
      </c>
      <c r="CA298" s="66">
        <f t="shared" si="330"/>
        <v>0</v>
      </c>
      <c r="CB298" s="66">
        <f t="shared" si="330"/>
        <v>0</v>
      </c>
      <c r="CC298" s="66">
        <f t="shared" si="330"/>
        <v>0</v>
      </c>
    </row>
    <row r="299" ht="15" customHeight="1" spans="2:81">
      <c r="B299" s="10">
        <v>202212</v>
      </c>
      <c r="C299" s="11">
        <f t="shared" si="276"/>
        <v>2407822.08</v>
      </c>
      <c r="D299" s="11"/>
      <c r="E299" s="11"/>
      <c r="F299" s="11"/>
      <c r="G299" s="11"/>
      <c r="H299" s="11">
        <f t="shared" ref="H299:AK299" si="331">IFERROR($C299*H$94/SUM($H$94:$AK$94),0)</f>
        <v>347202.688733337</v>
      </c>
      <c r="I299" s="11">
        <f t="shared" si="331"/>
        <v>227941.535690688</v>
      </c>
      <c r="J299" s="11">
        <f t="shared" si="331"/>
        <v>164997.699779216</v>
      </c>
      <c r="K299" s="11">
        <f t="shared" si="331"/>
        <v>78735.3309279677</v>
      </c>
      <c r="L299" s="11">
        <f t="shared" si="331"/>
        <v>157628.132517818</v>
      </c>
      <c r="M299" s="11">
        <f t="shared" si="331"/>
        <v>78971.6943914077</v>
      </c>
      <c r="N299" s="11">
        <f t="shared" si="331"/>
        <v>553354.662600711</v>
      </c>
      <c r="O299" s="11">
        <f t="shared" si="331"/>
        <v>159208.041496843</v>
      </c>
      <c r="P299" s="11">
        <f t="shared" si="331"/>
        <v>159526.457579835</v>
      </c>
      <c r="Q299" s="11">
        <f t="shared" si="331"/>
        <v>239768.265742475</v>
      </c>
      <c r="R299" s="11">
        <f t="shared" si="331"/>
        <v>240487.570539702</v>
      </c>
      <c r="S299" s="11">
        <f t="shared" si="331"/>
        <v>0</v>
      </c>
      <c r="T299" s="11">
        <f t="shared" si="331"/>
        <v>0</v>
      </c>
      <c r="U299" s="11">
        <f t="shared" si="331"/>
        <v>0</v>
      </c>
      <c r="V299" s="11">
        <f t="shared" si="331"/>
        <v>0</v>
      </c>
      <c r="W299" s="11">
        <f t="shared" si="331"/>
        <v>0</v>
      </c>
      <c r="X299" s="11">
        <f t="shared" si="331"/>
        <v>0</v>
      </c>
      <c r="Y299" s="11">
        <f t="shared" si="331"/>
        <v>0</v>
      </c>
      <c r="Z299" s="11">
        <f t="shared" si="331"/>
        <v>0</v>
      </c>
      <c r="AA299" s="11">
        <f t="shared" si="331"/>
        <v>0</v>
      </c>
      <c r="AB299" s="11">
        <f t="shared" si="331"/>
        <v>0</v>
      </c>
      <c r="AC299" s="11">
        <f t="shared" si="331"/>
        <v>0</v>
      </c>
      <c r="AD299" s="11">
        <f t="shared" si="331"/>
        <v>0</v>
      </c>
      <c r="AE299" s="11">
        <f t="shared" si="331"/>
        <v>0</v>
      </c>
      <c r="AF299" s="11">
        <f t="shared" si="331"/>
        <v>0</v>
      </c>
      <c r="AG299" s="11">
        <f t="shared" si="331"/>
        <v>0</v>
      </c>
      <c r="AH299" s="11">
        <f t="shared" si="331"/>
        <v>0</v>
      </c>
      <c r="AI299" s="11">
        <f t="shared" si="331"/>
        <v>0</v>
      </c>
      <c r="AJ299" s="11">
        <f t="shared" si="331"/>
        <v>0</v>
      </c>
      <c r="AK299" s="11">
        <f t="shared" si="331"/>
        <v>0</v>
      </c>
      <c r="AT299" s="10">
        <v>202212</v>
      </c>
      <c r="AU299" s="11">
        <f t="shared" si="311"/>
        <v>2170078.72</v>
      </c>
      <c r="AV299" s="11"/>
      <c r="AW299" s="11"/>
      <c r="AX299" s="11"/>
      <c r="AY299" s="11"/>
      <c r="AZ299" s="11">
        <f t="shared" ref="AZ299:CC299" si="332">IFERROR($AU299*AZ$94/SUM($AZ$94:$CC$94),0)</f>
        <v>1136417.99727661</v>
      </c>
      <c r="BA299" s="11">
        <f t="shared" si="332"/>
        <v>47990.5043121848</v>
      </c>
      <c r="BB299" s="11">
        <f t="shared" si="332"/>
        <v>88740.8107671018</v>
      </c>
      <c r="BC299" s="11">
        <f t="shared" si="332"/>
        <v>42346.2697474771</v>
      </c>
      <c r="BD299" s="11">
        <f t="shared" si="332"/>
        <v>84777.2320344635</v>
      </c>
      <c r="BE299" s="11">
        <f t="shared" si="332"/>
        <v>42473.3932492559</v>
      </c>
      <c r="BF299" s="11">
        <f t="shared" si="332"/>
        <v>297611.0664976</v>
      </c>
      <c r="BG299" s="11">
        <f t="shared" si="332"/>
        <v>85626.955418029</v>
      </c>
      <c r="BH299" s="11">
        <f t="shared" si="332"/>
        <v>85798.2093288641</v>
      </c>
      <c r="BI299" s="11">
        <f t="shared" si="332"/>
        <v>128954.708621273</v>
      </c>
      <c r="BJ299" s="11">
        <f t="shared" si="332"/>
        <v>129341.572747137</v>
      </c>
      <c r="BK299" s="11">
        <f t="shared" si="332"/>
        <v>0</v>
      </c>
      <c r="BL299" s="11">
        <f t="shared" si="332"/>
        <v>0</v>
      </c>
      <c r="BM299" s="11">
        <f t="shared" si="332"/>
        <v>0</v>
      </c>
      <c r="BN299" s="11">
        <f t="shared" si="332"/>
        <v>0</v>
      </c>
      <c r="BO299" s="11">
        <f t="shared" si="332"/>
        <v>0</v>
      </c>
      <c r="BP299" s="11">
        <f t="shared" si="332"/>
        <v>0</v>
      </c>
      <c r="BQ299" s="11">
        <f t="shared" si="332"/>
        <v>0</v>
      </c>
      <c r="BR299" s="11">
        <f t="shared" si="332"/>
        <v>0</v>
      </c>
      <c r="BS299" s="11">
        <f t="shared" si="332"/>
        <v>0</v>
      </c>
      <c r="BT299" s="11">
        <f t="shared" si="332"/>
        <v>0</v>
      </c>
      <c r="BU299" s="11">
        <f t="shared" si="332"/>
        <v>0</v>
      </c>
      <c r="BV299" s="11">
        <f t="shared" si="332"/>
        <v>0</v>
      </c>
      <c r="BW299" s="11">
        <f t="shared" si="332"/>
        <v>0</v>
      </c>
      <c r="BX299" s="11">
        <f t="shared" si="332"/>
        <v>0</v>
      </c>
      <c r="BY299" s="11">
        <f t="shared" si="332"/>
        <v>0</v>
      </c>
      <c r="BZ299" s="11">
        <f t="shared" si="332"/>
        <v>0</v>
      </c>
      <c r="CA299" s="11">
        <f t="shared" si="332"/>
        <v>0</v>
      </c>
      <c r="CB299" s="11">
        <f t="shared" si="332"/>
        <v>0</v>
      </c>
      <c r="CC299" s="11">
        <f t="shared" si="332"/>
        <v>0</v>
      </c>
    </row>
    <row r="300" ht="15" customHeight="1" spans="2:81">
      <c r="B300" s="10">
        <v>202303</v>
      </c>
      <c r="C300" s="11">
        <f t="shared" si="276"/>
        <v>3929202.43</v>
      </c>
      <c r="D300" s="11"/>
      <c r="E300" s="11"/>
      <c r="F300" s="11"/>
      <c r="G300" s="11">
        <f t="shared" ref="G300:AK300" si="333">IFERROR($C300*G$94/SUM($G$94:$AK$94),0)</f>
        <v>2383791.15471003</v>
      </c>
      <c r="H300" s="11">
        <f t="shared" si="333"/>
        <v>222844.932952642</v>
      </c>
      <c r="I300" s="11">
        <f t="shared" si="333"/>
        <v>146299.60506189</v>
      </c>
      <c r="J300" s="11">
        <f t="shared" si="333"/>
        <v>105900.393452538</v>
      </c>
      <c r="K300" s="11">
        <f t="shared" si="333"/>
        <v>50534.6591803694</v>
      </c>
      <c r="L300" s="11">
        <f t="shared" si="333"/>
        <v>101170.387679117</v>
      </c>
      <c r="M300" s="11">
        <f t="shared" si="333"/>
        <v>50686.3642272252</v>
      </c>
      <c r="N300" s="11">
        <f t="shared" si="333"/>
        <v>355159.354140242</v>
      </c>
      <c r="O300" s="11">
        <f t="shared" si="333"/>
        <v>102184.419891213</v>
      </c>
      <c r="P300" s="11">
        <f t="shared" si="333"/>
        <v>102388.788730995</v>
      </c>
      <c r="Q300" s="11">
        <f t="shared" si="333"/>
        <v>153890.349462674</v>
      </c>
      <c r="R300" s="11">
        <f t="shared" si="333"/>
        <v>154352.020511062</v>
      </c>
      <c r="S300" s="11">
        <f t="shared" si="333"/>
        <v>0</v>
      </c>
      <c r="T300" s="11">
        <f t="shared" si="333"/>
        <v>0</v>
      </c>
      <c r="U300" s="11">
        <f t="shared" si="333"/>
        <v>0</v>
      </c>
      <c r="V300" s="11">
        <f t="shared" si="333"/>
        <v>0</v>
      </c>
      <c r="W300" s="11">
        <f t="shared" si="333"/>
        <v>0</v>
      </c>
      <c r="X300" s="11">
        <f t="shared" si="333"/>
        <v>0</v>
      </c>
      <c r="Y300" s="11">
        <f t="shared" si="333"/>
        <v>0</v>
      </c>
      <c r="Z300" s="11">
        <f t="shared" si="333"/>
        <v>0</v>
      </c>
      <c r="AA300" s="11">
        <f t="shared" si="333"/>
        <v>0</v>
      </c>
      <c r="AB300" s="11">
        <f t="shared" si="333"/>
        <v>0</v>
      </c>
      <c r="AC300" s="11">
        <f t="shared" si="333"/>
        <v>0</v>
      </c>
      <c r="AD300" s="11">
        <f t="shared" si="333"/>
        <v>0</v>
      </c>
      <c r="AE300" s="11">
        <f t="shared" si="333"/>
        <v>0</v>
      </c>
      <c r="AF300" s="11">
        <f t="shared" si="333"/>
        <v>0</v>
      </c>
      <c r="AG300" s="11">
        <f t="shared" si="333"/>
        <v>0</v>
      </c>
      <c r="AH300" s="11">
        <f t="shared" si="333"/>
        <v>0</v>
      </c>
      <c r="AI300" s="11">
        <f t="shared" si="333"/>
        <v>0</v>
      </c>
      <c r="AJ300" s="11">
        <f t="shared" si="333"/>
        <v>0</v>
      </c>
      <c r="AK300" s="11">
        <f t="shared" si="333"/>
        <v>0</v>
      </c>
      <c r="AT300" s="10">
        <v>202303</v>
      </c>
      <c r="AU300" s="11">
        <f t="shared" si="311"/>
        <v>3677544.69</v>
      </c>
      <c r="AV300" s="11"/>
      <c r="AW300" s="11"/>
      <c r="AX300" s="11"/>
      <c r="AY300" s="11">
        <f t="shared" ref="AY300:CC300" si="334">IFERROR($AU300*AY$94/SUM($AY$94:$CC$94),0)</f>
        <v>197035.8592203</v>
      </c>
      <c r="AZ300" s="11">
        <f t="shared" si="334"/>
        <v>1822658.70750451</v>
      </c>
      <c r="BA300" s="11">
        <f t="shared" si="334"/>
        <v>76970.1912251968</v>
      </c>
      <c r="BB300" s="11">
        <f t="shared" si="334"/>
        <v>142328.097445906</v>
      </c>
      <c r="BC300" s="11">
        <f t="shared" si="334"/>
        <v>67917.6125954884</v>
      </c>
      <c r="BD300" s="11">
        <f t="shared" si="334"/>
        <v>135971.060416191</v>
      </c>
      <c r="BE300" s="11">
        <f t="shared" si="334"/>
        <v>68121.5012684951</v>
      </c>
      <c r="BF300" s="11">
        <f t="shared" si="334"/>
        <v>477327.359388446</v>
      </c>
      <c r="BG300" s="11">
        <f t="shared" si="334"/>
        <v>137333.900258342</v>
      </c>
      <c r="BH300" s="11">
        <f t="shared" si="334"/>
        <v>137608.568058857</v>
      </c>
      <c r="BI300" s="11">
        <f t="shared" si="334"/>
        <v>206825.677792447</v>
      </c>
      <c r="BJ300" s="11">
        <f t="shared" si="334"/>
        <v>207446.154825824</v>
      </c>
      <c r="BK300" s="11">
        <f t="shared" si="334"/>
        <v>0</v>
      </c>
      <c r="BL300" s="11">
        <f t="shared" si="334"/>
        <v>0</v>
      </c>
      <c r="BM300" s="11">
        <f t="shared" si="334"/>
        <v>0</v>
      </c>
      <c r="BN300" s="11">
        <f t="shared" si="334"/>
        <v>0</v>
      </c>
      <c r="BO300" s="11">
        <f t="shared" si="334"/>
        <v>0</v>
      </c>
      <c r="BP300" s="11">
        <f t="shared" si="334"/>
        <v>0</v>
      </c>
      <c r="BQ300" s="11">
        <f t="shared" si="334"/>
        <v>0</v>
      </c>
      <c r="BR300" s="11">
        <f t="shared" si="334"/>
        <v>0</v>
      </c>
      <c r="BS300" s="11">
        <f t="shared" si="334"/>
        <v>0</v>
      </c>
      <c r="BT300" s="11">
        <f t="shared" si="334"/>
        <v>0</v>
      </c>
      <c r="BU300" s="11">
        <f t="shared" si="334"/>
        <v>0</v>
      </c>
      <c r="BV300" s="11">
        <f t="shared" si="334"/>
        <v>0</v>
      </c>
      <c r="BW300" s="11">
        <f t="shared" si="334"/>
        <v>0</v>
      </c>
      <c r="BX300" s="11">
        <f t="shared" si="334"/>
        <v>0</v>
      </c>
      <c r="BY300" s="11">
        <f t="shared" si="334"/>
        <v>0</v>
      </c>
      <c r="BZ300" s="11">
        <f t="shared" si="334"/>
        <v>0</v>
      </c>
      <c r="CA300" s="11">
        <f t="shared" si="334"/>
        <v>0</v>
      </c>
      <c r="CB300" s="11">
        <f t="shared" si="334"/>
        <v>0</v>
      </c>
      <c r="CC300" s="11">
        <f t="shared" si="334"/>
        <v>0</v>
      </c>
    </row>
    <row r="301" ht="15" customHeight="1" spans="2:81">
      <c r="B301" s="10">
        <v>202306</v>
      </c>
      <c r="C301" s="11">
        <f t="shared" si="276"/>
        <v>5394440.46</v>
      </c>
      <c r="D301" s="11"/>
      <c r="E301" s="11"/>
      <c r="F301" s="11">
        <f t="shared" ref="F301:AK301" si="335">IFERROR($C301*F$94/SUM($F$94:$AK$94),0)</f>
        <v>578559.661899529</v>
      </c>
      <c r="G301" s="11">
        <f t="shared" si="335"/>
        <v>2921726.29259261</v>
      </c>
      <c r="H301" s="11">
        <f t="shared" si="335"/>
        <v>273132.945598992</v>
      </c>
      <c r="I301" s="11">
        <f t="shared" si="335"/>
        <v>179314.115609778</v>
      </c>
      <c r="J301" s="11">
        <f t="shared" si="335"/>
        <v>129798.268331867</v>
      </c>
      <c r="K301" s="11">
        <f t="shared" si="335"/>
        <v>61938.4974739754</v>
      </c>
      <c r="L301" s="11">
        <f t="shared" si="335"/>
        <v>124000.87194292</v>
      </c>
      <c r="M301" s="11">
        <f t="shared" si="335"/>
        <v>62124.4368433877</v>
      </c>
      <c r="N301" s="11">
        <f t="shared" si="335"/>
        <v>435305.92896171</v>
      </c>
      <c r="O301" s="11">
        <f t="shared" si="335"/>
        <v>125243.73441842</v>
      </c>
      <c r="P301" s="11">
        <f t="shared" si="335"/>
        <v>125494.221887255</v>
      </c>
      <c r="Q301" s="11">
        <f t="shared" si="335"/>
        <v>188617.815496531</v>
      </c>
      <c r="R301" s="11">
        <f t="shared" si="335"/>
        <v>189183.66894302</v>
      </c>
      <c r="S301" s="11">
        <f t="shared" si="335"/>
        <v>0</v>
      </c>
      <c r="T301" s="11">
        <f t="shared" si="335"/>
        <v>0</v>
      </c>
      <c r="U301" s="11">
        <f t="shared" si="335"/>
        <v>0</v>
      </c>
      <c r="V301" s="11">
        <f t="shared" si="335"/>
        <v>0</v>
      </c>
      <c r="W301" s="11">
        <f t="shared" si="335"/>
        <v>0</v>
      </c>
      <c r="X301" s="11">
        <f t="shared" si="335"/>
        <v>0</v>
      </c>
      <c r="Y301" s="11">
        <f t="shared" si="335"/>
        <v>0</v>
      </c>
      <c r="Z301" s="11">
        <f t="shared" si="335"/>
        <v>0</v>
      </c>
      <c r="AA301" s="11">
        <f t="shared" si="335"/>
        <v>0</v>
      </c>
      <c r="AB301" s="11">
        <f t="shared" si="335"/>
        <v>0</v>
      </c>
      <c r="AC301" s="11">
        <f t="shared" si="335"/>
        <v>0</v>
      </c>
      <c r="AD301" s="11">
        <f t="shared" si="335"/>
        <v>0</v>
      </c>
      <c r="AE301" s="11">
        <f t="shared" si="335"/>
        <v>0</v>
      </c>
      <c r="AF301" s="11">
        <f t="shared" si="335"/>
        <v>0</v>
      </c>
      <c r="AG301" s="11">
        <f t="shared" si="335"/>
        <v>0</v>
      </c>
      <c r="AH301" s="11">
        <f t="shared" si="335"/>
        <v>0</v>
      </c>
      <c r="AI301" s="11">
        <f t="shared" si="335"/>
        <v>0</v>
      </c>
      <c r="AJ301" s="11">
        <f t="shared" si="335"/>
        <v>0</v>
      </c>
      <c r="AK301" s="11">
        <f t="shared" si="335"/>
        <v>0</v>
      </c>
      <c r="AT301" s="10">
        <v>202306</v>
      </c>
      <c r="AU301" s="11">
        <f t="shared" si="311"/>
        <v>4999821.6</v>
      </c>
      <c r="AV301" s="11"/>
      <c r="AW301" s="11"/>
      <c r="AX301" s="11">
        <f t="shared" ref="AX301:CC301" si="336">IFERROR($AU301*AX$94/SUM($AX$94:$CC$94),0)</f>
        <v>1867022.72501221</v>
      </c>
      <c r="AY301" s="11">
        <f t="shared" si="336"/>
        <v>167849.413163109</v>
      </c>
      <c r="AZ301" s="11">
        <f t="shared" si="336"/>
        <v>1552672.6742121</v>
      </c>
      <c r="BA301" s="11">
        <f t="shared" si="336"/>
        <v>65568.7826537036</v>
      </c>
      <c r="BB301" s="11">
        <f t="shared" si="336"/>
        <v>121245.380041238</v>
      </c>
      <c r="BC301" s="11">
        <f t="shared" si="336"/>
        <v>57857.1406377668</v>
      </c>
      <c r="BD301" s="11">
        <f t="shared" si="336"/>
        <v>115829.995556829</v>
      </c>
      <c r="BE301" s="11">
        <f t="shared" si="336"/>
        <v>58030.8277739571</v>
      </c>
      <c r="BF301" s="11">
        <f t="shared" si="336"/>
        <v>406622.010212204</v>
      </c>
      <c r="BG301" s="11">
        <f t="shared" si="336"/>
        <v>116990.961223919</v>
      </c>
      <c r="BH301" s="11">
        <f t="shared" si="336"/>
        <v>117224.943146365</v>
      </c>
      <c r="BI301" s="11">
        <f t="shared" si="336"/>
        <v>176189.089548974</v>
      </c>
      <c r="BJ301" s="11">
        <f t="shared" si="336"/>
        <v>176717.656817621</v>
      </c>
      <c r="BK301" s="11">
        <f t="shared" si="336"/>
        <v>0</v>
      </c>
      <c r="BL301" s="11">
        <f t="shared" si="336"/>
        <v>0</v>
      </c>
      <c r="BM301" s="11">
        <f t="shared" si="336"/>
        <v>0</v>
      </c>
      <c r="BN301" s="11">
        <f t="shared" si="336"/>
        <v>0</v>
      </c>
      <c r="BO301" s="11">
        <f t="shared" si="336"/>
        <v>0</v>
      </c>
      <c r="BP301" s="11">
        <f t="shared" si="336"/>
        <v>0</v>
      </c>
      <c r="BQ301" s="11">
        <f t="shared" si="336"/>
        <v>0</v>
      </c>
      <c r="BR301" s="11">
        <f t="shared" si="336"/>
        <v>0</v>
      </c>
      <c r="BS301" s="11">
        <f t="shared" si="336"/>
        <v>0</v>
      </c>
      <c r="BT301" s="11">
        <f t="shared" si="336"/>
        <v>0</v>
      </c>
      <c r="BU301" s="11">
        <f t="shared" si="336"/>
        <v>0</v>
      </c>
      <c r="BV301" s="11">
        <f t="shared" si="336"/>
        <v>0</v>
      </c>
      <c r="BW301" s="11">
        <f t="shared" si="336"/>
        <v>0</v>
      </c>
      <c r="BX301" s="11">
        <f t="shared" si="336"/>
        <v>0</v>
      </c>
      <c r="BY301" s="11">
        <f t="shared" si="336"/>
        <v>0</v>
      </c>
      <c r="BZ301" s="11">
        <f t="shared" si="336"/>
        <v>0</v>
      </c>
      <c r="CA301" s="11">
        <f t="shared" si="336"/>
        <v>0</v>
      </c>
      <c r="CB301" s="11">
        <f t="shared" si="336"/>
        <v>0</v>
      </c>
      <c r="CC301" s="11">
        <f t="shared" si="336"/>
        <v>0</v>
      </c>
    </row>
    <row r="302" ht="15" customHeight="1" spans="2:81">
      <c r="B302" s="10">
        <v>202309</v>
      </c>
      <c r="C302" s="11">
        <f t="shared" si="276"/>
        <v>7635856.96</v>
      </c>
      <c r="D302" s="11"/>
      <c r="E302" s="11">
        <f t="shared" ref="E302:AK302" si="337">IFERROR($C302*E$94/SUM($E$94:$AK$94),0)</f>
        <v>3380599.92079788</v>
      </c>
      <c r="F302" s="11">
        <f t="shared" si="337"/>
        <v>456380.989307715</v>
      </c>
      <c r="G302" s="11">
        <f t="shared" si="337"/>
        <v>2304723.99600396</v>
      </c>
      <c r="H302" s="11">
        <f t="shared" si="337"/>
        <v>215453.46510287</v>
      </c>
      <c r="I302" s="11">
        <f t="shared" si="337"/>
        <v>141447.043179861</v>
      </c>
      <c r="J302" s="11">
        <f t="shared" si="337"/>
        <v>102387.819291164</v>
      </c>
      <c r="K302" s="11">
        <f t="shared" si="337"/>
        <v>48858.492243649</v>
      </c>
      <c r="L302" s="11">
        <f t="shared" si="337"/>
        <v>97814.7014718018</v>
      </c>
      <c r="M302" s="11">
        <f t="shared" si="337"/>
        <v>49005.1654373608</v>
      </c>
      <c r="N302" s="11">
        <f t="shared" si="337"/>
        <v>343379.19421966</v>
      </c>
      <c r="O302" s="11">
        <f t="shared" si="337"/>
        <v>98795.0995940627</v>
      </c>
      <c r="P302" s="11">
        <f t="shared" si="337"/>
        <v>98992.6897932498</v>
      </c>
      <c r="Q302" s="11">
        <f t="shared" si="337"/>
        <v>148786.012759244</v>
      </c>
      <c r="R302" s="11">
        <f t="shared" si="337"/>
        <v>149232.370797521</v>
      </c>
      <c r="S302" s="11">
        <f t="shared" si="337"/>
        <v>0</v>
      </c>
      <c r="T302" s="11">
        <f t="shared" si="337"/>
        <v>0</v>
      </c>
      <c r="U302" s="11">
        <f t="shared" si="337"/>
        <v>0</v>
      </c>
      <c r="V302" s="11">
        <f t="shared" si="337"/>
        <v>0</v>
      </c>
      <c r="W302" s="11">
        <f t="shared" si="337"/>
        <v>0</v>
      </c>
      <c r="X302" s="11">
        <f t="shared" si="337"/>
        <v>0</v>
      </c>
      <c r="Y302" s="11">
        <f t="shared" si="337"/>
        <v>0</v>
      </c>
      <c r="Z302" s="11">
        <f t="shared" si="337"/>
        <v>0</v>
      </c>
      <c r="AA302" s="11">
        <f t="shared" si="337"/>
        <v>0</v>
      </c>
      <c r="AB302" s="11">
        <f t="shared" si="337"/>
        <v>0</v>
      </c>
      <c r="AC302" s="11">
        <f t="shared" si="337"/>
        <v>0</v>
      </c>
      <c r="AD302" s="11">
        <f t="shared" si="337"/>
        <v>0</v>
      </c>
      <c r="AE302" s="11">
        <f t="shared" si="337"/>
        <v>0</v>
      </c>
      <c r="AF302" s="11">
        <f t="shared" si="337"/>
        <v>0</v>
      </c>
      <c r="AG302" s="11">
        <f t="shared" si="337"/>
        <v>0</v>
      </c>
      <c r="AH302" s="11">
        <f t="shared" si="337"/>
        <v>0</v>
      </c>
      <c r="AI302" s="11">
        <f t="shared" si="337"/>
        <v>0</v>
      </c>
      <c r="AJ302" s="11">
        <f t="shared" si="337"/>
        <v>0</v>
      </c>
      <c r="AK302" s="11">
        <f t="shared" si="337"/>
        <v>0</v>
      </c>
      <c r="AT302" s="10">
        <v>202309</v>
      </c>
      <c r="AU302" s="11">
        <f t="shared" si="311"/>
        <v>7066527.34</v>
      </c>
      <c r="AV302" s="11"/>
      <c r="AW302" s="11">
        <f t="shared" ref="AW302:CC302" si="338">IFERROR($AU302*AW$94/SUM($AW$94:$CC$94),0)</f>
        <v>3503617.38961915</v>
      </c>
      <c r="AX302" s="11">
        <f t="shared" si="338"/>
        <v>1330454.2395139</v>
      </c>
      <c r="AY302" s="11">
        <f t="shared" si="338"/>
        <v>119610.736575967</v>
      </c>
      <c r="AZ302" s="11">
        <f t="shared" si="338"/>
        <v>1106446.06212245</v>
      </c>
      <c r="BA302" s="11">
        <f t="shared" si="338"/>
        <v>46724.8007711395</v>
      </c>
      <c r="BB302" s="11">
        <f t="shared" si="338"/>
        <v>86400.3569620637</v>
      </c>
      <c r="BC302" s="11">
        <f t="shared" si="338"/>
        <v>41229.4274817493</v>
      </c>
      <c r="BD302" s="11">
        <f t="shared" si="338"/>
        <v>82541.3138184761</v>
      </c>
      <c r="BE302" s="11">
        <f t="shared" si="338"/>
        <v>41353.1982230465</v>
      </c>
      <c r="BF302" s="11">
        <f t="shared" si="338"/>
        <v>289761.859948949</v>
      </c>
      <c r="BG302" s="11">
        <f t="shared" si="338"/>
        <v>83368.6265624598</v>
      </c>
      <c r="BH302" s="11">
        <f t="shared" si="338"/>
        <v>83535.3638155838</v>
      </c>
      <c r="BI302" s="11">
        <f t="shared" si="338"/>
        <v>125553.651814813</v>
      </c>
      <c r="BJ302" s="11">
        <f t="shared" si="338"/>
        <v>125930.312770258</v>
      </c>
      <c r="BK302" s="11">
        <f t="shared" si="338"/>
        <v>0</v>
      </c>
      <c r="BL302" s="11">
        <f t="shared" si="338"/>
        <v>0</v>
      </c>
      <c r="BM302" s="11">
        <f t="shared" si="338"/>
        <v>0</v>
      </c>
      <c r="BN302" s="11">
        <f t="shared" si="338"/>
        <v>0</v>
      </c>
      <c r="BO302" s="11">
        <f t="shared" si="338"/>
        <v>0</v>
      </c>
      <c r="BP302" s="11">
        <f t="shared" si="338"/>
        <v>0</v>
      </c>
      <c r="BQ302" s="11">
        <f t="shared" si="338"/>
        <v>0</v>
      </c>
      <c r="BR302" s="11">
        <f t="shared" si="338"/>
        <v>0</v>
      </c>
      <c r="BS302" s="11">
        <f t="shared" si="338"/>
        <v>0</v>
      </c>
      <c r="BT302" s="11">
        <f t="shared" si="338"/>
        <v>0</v>
      </c>
      <c r="BU302" s="11">
        <f t="shared" si="338"/>
        <v>0</v>
      </c>
      <c r="BV302" s="11">
        <f t="shared" si="338"/>
        <v>0</v>
      </c>
      <c r="BW302" s="11">
        <f t="shared" si="338"/>
        <v>0</v>
      </c>
      <c r="BX302" s="11">
        <f t="shared" si="338"/>
        <v>0</v>
      </c>
      <c r="BY302" s="11">
        <f t="shared" si="338"/>
        <v>0</v>
      </c>
      <c r="BZ302" s="11">
        <f t="shared" si="338"/>
        <v>0</v>
      </c>
      <c r="CA302" s="11">
        <f t="shared" si="338"/>
        <v>0</v>
      </c>
      <c r="CB302" s="11">
        <f t="shared" si="338"/>
        <v>0</v>
      </c>
      <c r="CC302" s="11">
        <f t="shared" si="338"/>
        <v>0</v>
      </c>
    </row>
    <row r="303" ht="15" customHeight="1" spans="2:81">
      <c r="B303" s="10">
        <v>202312</v>
      </c>
      <c r="C303" s="11">
        <f t="shared" si="276"/>
        <v>11795904.86</v>
      </c>
      <c r="D303" s="11">
        <f t="shared" ref="D303:AK303" si="339">IFERROR($C303*D$94/SUM($D$94:$AK$94),0)</f>
        <v>6196983.69741862</v>
      </c>
      <c r="E303" s="11">
        <f t="shared" si="339"/>
        <v>2478793.47896745</v>
      </c>
      <c r="F303" s="11">
        <f t="shared" si="339"/>
        <v>334637.119660606</v>
      </c>
      <c r="G303" s="11">
        <f t="shared" si="339"/>
        <v>1689917.45428606</v>
      </c>
      <c r="H303" s="11">
        <f t="shared" si="339"/>
        <v>157979.251266114</v>
      </c>
      <c r="I303" s="11">
        <f t="shared" si="339"/>
        <v>103714.730068004</v>
      </c>
      <c r="J303" s="11">
        <f t="shared" si="339"/>
        <v>75074.9170948135</v>
      </c>
      <c r="K303" s="11">
        <f t="shared" si="339"/>
        <v>35825.0354384303</v>
      </c>
      <c r="L303" s="11">
        <f t="shared" si="339"/>
        <v>71721.7209477495</v>
      </c>
      <c r="M303" s="11">
        <f t="shared" si="339"/>
        <v>35932.5821948138</v>
      </c>
      <c r="N303" s="11">
        <f t="shared" si="339"/>
        <v>251779.603439114</v>
      </c>
      <c r="O303" s="11">
        <f t="shared" si="339"/>
        <v>72440.5887609153</v>
      </c>
      <c r="P303" s="11">
        <f t="shared" si="339"/>
        <v>72585.4699384363</v>
      </c>
      <c r="Q303" s="11">
        <f t="shared" si="339"/>
        <v>109095.961317462</v>
      </c>
      <c r="R303" s="11">
        <f t="shared" si="339"/>
        <v>109423.249201414</v>
      </c>
      <c r="S303" s="11">
        <f t="shared" si="339"/>
        <v>0</v>
      </c>
      <c r="T303" s="11">
        <f t="shared" si="339"/>
        <v>0</v>
      </c>
      <c r="U303" s="11">
        <f t="shared" si="339"/>
        <v>0</v>
      </c>
      <c r="V303" s="11">
        <f t="shared" si="339"/>
        <v>0</v>
      </c>
      <c r="W303" s="11">
        <f t="shared" si="339"/>
        <v>0</v>
      </c>
      <c r="X303" s="11">
        <f t="shared" si="339"/>
        <v>0</v>
      </c>
      <c r="Y303" s="11">
        <f t="shared" si="339"/>
        <v>0</v>
      </c>
      <c r="Z303" s="11">
        <f t="shared" si="339"/>
        <v>0</v>
      </c>
      <c r="AA303" s="11">
        <f t="shared" si="339"/>
        <v>0</v>
      </c>
      <c r="AB303" s="11">
        <f t="shared" si="339"/>
        <v>0</v>
      </c>
      <c r="AC303" s="11">
        <f t="shared" si="339"/>
        <v>0</v>
      </c>
      <c r="AD303" s="11">
        <f t="shared" si="339"/>
        <v>0</v>
      </c>
      <c r="AE303" s="11">
        <f t="shared" si="339"/>
        <v>0</v>
      </c>
      <c r="AF303" s="11">
        <f t="shared" si="339"/>
        <v>0</v>
      </c>
      <c r="AG303" s="11">
        <f t="shared" si="339"/>
        <v>0</v>
      </c>
      <c r="AH303" s="11">
        <f t="shared" si="339"/>
        <v>0</v>
      </c>
      <c r="AI303" s="11">
        <f t="shared" si="339"/>
        <v>0</v>
      </c>
      <c r="AJ303" s="11">
        <f t="shared" si="339"/>
        <v>0</v>
      </c>
      <c r="AK303" s="11">
        <f t="shared" si="339"/>
        <v>0</v>
      </c>
      <c r="AT303" s="10">
        <v>202312</v>
      </c>
      <c r="AU303" s="11">
        <f t="shared" si="311"/>
        <v>11577436.8</v>
      </c>
      <c r="AV303" s="11">
        <f t="shared" ref="AV303:CC303" si="340">IFERROR($AU303*AV$94/SUM($AV$94:$CC$94),0)</f>
        <v>3597023.80312845</v>
      </c>
      <c r="AW303" s="11">
        <f t="shared" si="340"/>
        <v>3956726.1834413</v>
      </c>
      <c r="AX303" s="11">
        <f t="shared" si="340"/>
        <v>1502516.55359188</v>
      </c>
      <c r="AY303" s="11">
        <f t="shared" si="340"/>
        <v>135079.513714331</v>
      </c>
      <c r="AZ303" s="11">
        <f t="shared" si="340"/>
        <v>1249538.29648656</v>
      </c>
      <c r="BA303" s="11">
        <f t="shared" si="340"/>
        <v>52767.531972817</v>
      </c>
      <c r="BB303" s="11">
        <f t="shared" si="340"/>
        <v>97574.1688185975</v>
      </c>
      <c r="BC303" s="11">
        <f t="shared" si="340"/>
        <v>46561.4640824308</v>
      </c>
      <c r="BD303" s="11">
        <f t="shared" si="340"/>
        <v>93216.0510930422</v>
      </c>
      <c r="BE303" s="11">
        <f t="shared" si="340"/>
        <v>46701.2415976028</v>
      </c>
      <c r="BF303" s="11">
        <f t="shared" si="340"/>
        <v>327235.599874473</v>
      </c>
      <c r="BG303" s="11">
        <f t="shared" si="340"/>
        <v>94150.3568781756</v>
      </c>
      <c r="BH303" s="11">
        <f t="shared" si="340"/>
        <v>94338.6575919309</v>
      </c>
      <c r="BI303" s="11">
        <f t="shared" si="340"/>
        <v>141791.002360662</v>
      </c>
      <c r="BJ303" s="11">
        <f t="shared" si="340"/>
        <v>142216.375367744</v>
      </c>
      <c r="BK303" s="11">
        <f t="shared" si="340"/>
        <v>0</v>
      </c>
      <c r="BL303" s="11">
        <f t="shared" si="340"/>
        <v>0</v>
      </c>
      <c r="BM303" s="11">
        <f t="shared" si="340"/>
        <v>0</v>
      </c>
      <c r="BN303" s="11">
        <f t="shared" si="340"/>
        <v>0</v>
      </c>
      <c r="BO303" s="11">
        <f t="shared" si="340"/>
        <v>0</v>
      </c>
      <c r="BP303" s="11">
        <f t="shared" si="340"/>
        <v>0</v>
      </c>
      <c r="BQ303" s="11">
        <f t="shared" si="340"/>
        <v>0</v>
      </c>
      <c r="BR303" s="11">
        <f t="shared" si="340"/>
        <v>0</v>
      </c>
      <c r="BS303" s="11">
        <f t="shared" si="340"/>
        <v>0</v>
      </c>
      <c r="BT303" s="11">
        <f t="shared" si="340"/>
        <v>0</v>
      </c>
      <c r="BU303" s="11">
        <f t="shared" si="340"/>
        <v>0</v>
      </c>
      <c r="BV303" s="11">
        <f t="shared" si="340"/>
        <v>0</v>
      </c>
      <c r="BW303" s="11">
        <f t="shared" si="340"/>
        <v>0</v>
      </c>
      <c r="BX303" s="11">
        <f t="shared" si="340"/>
        <v>0</v>
      </c>
      <c r="BY303" s="11">
        <f t="shared" si="340"/>
        <v>0</v>
      </c>
      <c r="BZ303" s="11">
        <f t="shared" si="340"/>
        <v>0</v>
      </c>
      <c r="CA303" s="11">
        <f t="shared" si="340"/>
        <v>0</v>
      </c>
      <c r="CB303" s="11">
        <f t="shared" si="340"/>
        <v>0</v>
      </c>
      <c r="CC303" s="11">
        <f t="shared" si="340"/>
        <v>0</v>
      </c>
    </row>
    <row r="304" ht="15" customHeight="1" spans="19:81">
      <c r="S304" s="74"/>
      <c r="BJ304" s="1"/>
      <c r="BK304" s="74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</row>
    <row r="305" ht="15" customHeight="1" spans="19:81">
      <c r="S305" s="74"/>
      <c r="BJ305" s="1"/>
      <c r="BK305" s="74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</row>
    <row r="306" ht="15" customHeight="1" spans="2:81">
      <c r="B306" s="51">
        <v>0.5</v>
      </c>
      <c r="C306" s="9">
        <v>1</v>
      </c>
      <c r="D306" s="9">
        <v>2</v>
      </c>
      <c r="E306" s="9">
        <v>3</v>
      </c>
      <c r="F306" s="9">
        <v>4</v>
      </c>
      <c r="G306" s="9">
        <v>5</v>
      </c>
      <c r="H306" s="9">
        <v>6</v>
      </c>
      <c r="I306" s="9">
        <v>7</v>
      </c>
      <c r="J306" s="9">
        <v>8</v>
      </c>
      <c r="K306" s="9">
        <v>9</v>
      </c>
      <c r="L306" s="9">
        <v>10</v>
      </c>
      <c r="M306" s="9">
        <v>11</v>
      </c>
      <c r="N306" s="9">
        <v>12</v>
      </c>
      <c r="O306" s="9">
        <v>13</v>
      </c>
      <c r="P306" s="9">
        <v>14</v>
      </c>
      <c r="Q306" s="9">
        <v>15</v>
      </c>
      <c r="R306" s="9">
        <v>16</v>
      </c>
      <c r="S306" s="71">
        <v>17</v>
      </c>
      <c r="T306" s="9">
        <v>18</v>
      </c>
      <c r="U306" s="9">
        <v>19</v>
      </c>
      <c r="V306" s="9">
        <v>20</v>
      </c>
      <c r="W306" s="9">
        <v>21</v>
      </c>
      <c r="X306" s="9">
        <v>22</v>
      </c>
      <c r="Y306" s="9">
        <v>23</v>
      </c>
      <c r="Z306" s="9">
        <v>24</v>
      </c>
      <c r="AA306" s="9">
        <v>25</v>
      </c>
      <c r="AB306" s="9">
        <v>26</v>
      </c>
      <c r="AC306" s="9">
        <v>27</v>
      </c>
      <c r="AD306" s="9">
        <v>28</v>
      </c>
      <c r="AE306" s="9">
        <v>29</v>
      </c>
      <c r="AF306" s="9">
        <v>30</v>
      </c>
      <c r="AG306" s="9">
        <v>31</v>
      </c>
      <c r="AH306" s="9">
        <v>32</v>
      </c>
      <c r="AI306" s="9">
        <v>33</v>
      </c>
      <c r="AJ306" s="9">
        <v>34</v>
      </c>
      <c r="AK306" s="9">
        <v>35</v>
      </c>
      <c r="AT306" s="51">
        <v>0.5</v>
      </c>
      <c r="AU306" s="9">
        <v>1</v>
      </c>
      <c r="AV306" s="9">
        <v>2</v>
      </c>
      <c r="AW306" s="9">
        <v>3</v>
      </c>
      <c r="AX306" s="9">
        <v>4</v>
      </c>
      <c r="AY306" s="9">
        <v>5</v>
      </c>
      <c r="AZ306" s="9">
        <v>6</v>
      </c>
      <c r="BA306" s="9">
        <v>7</v>
      </c>
      <c r="BB306" s="9">
        <v>8</v>
      </c>
      <c r="BC306" s="9">
        <v>9</v>
      </c>
      <c r="BD306" s="9">
        <v>10</v>
      </c>
      <c r="BE306" s="9">
        <v>11</v>
      </c>
      <c r="BF306" s="9">
        <v>12</v>
      </c>
      <c r="BG306" s="9">
        <v>13</v>
      </c>
      <c r="BH306" s="9">
        <v>14</v>
      </c>
      <c r="BI306" s="9">
        <v>15</v>
      </c>
      <c r="BJ306" s="9">
        <v>16</v>
      </c>
      <c r="BK306" s="71">
        <v>17</v>
      </c>
      <c r="BL306" s="9">
        <v>18</v>
      </c>
      <c r="BM306" s="9">
        <v>19</v>
      </c>
      <c r="BN306" s="9">
        <v>20</v>
      </c>
      <c r="BO306" s="9">
        <v>21</v>
      </c>
      <c r="BP306" s="9">
        <v>22</v>
      </c>
      <c r="BQ306" s="9">
        <v>23</v>
      </c>
      <c r="BR306" s="9">
        <v>24</v>
      </c>
      <c r="BS306" s="9">
        <v>25</v>
      </c>
      <c r="BT306" s="9">
        <v>26</v>
      </c>
      <c r="BU306" s="9">
        <v>27</v>
      </c>
      <c r="BV306" s="9">
        <v>28</v>
      </c>
      <c r="BW306" s="9">
        <v>29</v>
      </c>
      <c r="BX306" s="9">
        <v>30</v>
      </c>
      <c r="BY306" s="9">
        <v>31</v>
      </c>
      <c r="BZ306" s="9">
        <v>32</v>
      </c>
      <c r="CA306" s="9">
        <v>33</v>
      </c>
      <c r="CB306" s="9">
        <v>34</v>
      </c>
      <c r="CC306" s="9">
        <v>35</v>
      </c>
    </row>
    <row r="307" ht="15" customHeight="1" spans="2:81">
      <c r="B307" s="52" t="s">
        <v>62</v>
      </c>
      <c r="C307" s="53">
        <f>C306-$B$305</f>
        <v>1</v>
      </c>
      <c r="D307" s="9">
        <f>D306-$B$305</f>
        <v>2</v>
      </c>
      <c r="E307" s="9">
        <f t="shared" ref="E307:AK307" si="341">E306-$B$305</f>
        <v>3</v>
      </c>
      <c r="F307" s="9">
        <f t="shared" si="341"/>
        <v>4</v>
      </c>
      <c r="G307" s="9">
        <f t="shared" si="341"/>
        <v>5</v>
      </c>
      <c r="H307" s="9">
        <f t="shared" si="341"/>
        <v>6</v>
      </c>
      <c r="I307" s="9">
        <f t="shared" si="341"/>
        <v>7</v>
      </c>
      <c r="J307" s="9">
        <f t="shared" si="341"/>
        <v>8</v>
      </c>
      <c r="K307" s="9">
        <f t="shared" si="341"/>
        <v>9</v>
      </c>
      <c r="L307" s="9">
        <f t="shared" si="341"/>
        <v>10</v>
      </c>
      <c r="M307" s="9">
        <f t="shared" si="341"/>
        <v>11</v>
      </c>
      <c r="N307" s="9">
        <f t="shared" si="341"/>
        <v>12</v>
      </c>
      <c r="O307" s="9">
        <f t="shared" si="341"/>
        <v>13</v>
      </c>
      <c r="P307" s="9">
        <f t="shared" si="341"/>
        <v>14</v>
      </c>
      <c r="Q307" s="9">
        <f t="shared" si="341"/>
        <v>15</v>
      </c>
      <c r="R307" s="9">
        <f t="shared" si="341"/>
        <v>16</v>
      </c>
      <c r="S307" s="71">
        <f t="shared" si="341"/>
        <v>17</v>
      </c>
      <c r="T307" s="9">
        <f t="shared" si="341"/>
        <v>18</v>
      </c>
      <c r="U307" s="9">
        <f t="shared" si="341"/>
        <v>19</v>
      </c>
      <c r="V307" s="9">
        <f t="shared" si="341"/>
        <v>20</v>
      </c>
      <c r="W307" s="9">
        <f t="shared" si="341"/>
        <v>21</v>
      </c>
      <c r="X307" s="9">
        <f t="shared" si="341"/>
        <v>22</v>
      </c>
      <c r="Y307" s="9">
        <f t="shared" si="341"/>
        <v>23</v>
      </c>
      <c r="Z307" s="9">
        <f t="shared" si="341"/>
        <v>24</v>
      </c>
      <c r="AA307" s="9">
        <f t="shared" si="341"/>
        <v>25</v>
      </c>
      <c r="AB307" s="9">
        <f t="shared" si="341"/>
        <v>26</v>
      </c>
      <c r="AC307" s="9">
        <f t="shared" si="341"/>
        <v>27</v>
      </c>
      <c r="AD307" s="9">
        <f t="shared" si="341"/>
        <v>28</v>
      </c>
      <c r="AE307" s="9">
        <f t="shared" si="341"/>
        <v>29</v>
      </c>
      <c r="AF307" s="9">
        <f t="shared" si="341"/>
        <v>30</v>
      </c>
      <c r="AG307" s="9">
        <f t="shared" si="341"/>
        <v>31</v>
      </c>
      <c r="AH307" s="9">
        <f t="shared" si="341"/>
        <v>32</v>
      </c>
      <c r="AI307" s="9">
        <f t="shared" si="341"/>
        <v>33</v>
      </c>
      <c r="AJ307" s="9">
        <f t="shared" si="341"/>
        <v>34</v>
      </c>
      <c r="AK307" s="9">
        <f t="shared" si="341"/>
        <v>35</v>
      </c>
      <c r="AT307" s="52" t="s">
        <v>62</v>
      </c>
      <c r="AU307" s="53">
        <f>AU306-$B$305</f>
        <v>1</v>
      </c>
      <c r="AV307" s="9">
        <f>AV306-$B$305</f>
        <v>2</v>
      </c>
      <c r="AW307" s="9">
        <f t="shared" ref="AW307:CC307" si="342">AW306-$B$305</f>
        <v>3</v>
      </c>
      <c r="AX307" s="9">
        <f t="shared" si="342"/>
        <v>4</v>
      </c>
      <c r="AY307" s="9">
        <f t="shared" si="342"/>
        <v>5</v>
      </c>
      <c r="AZ307" s="9">
        <f t="shared" si="342"/>
        <v>6</v>
      </c>
      <c r="BA307" s="9">
        <f t="shared" si="342"/>
        <v>7</v>
      </c>
      <c r="BB307" s="9">
        <f t="shared" si="342"/>
        <v>8</v>
      </c>
      <c r="BC307" s="9">
        <f t="shared" si="342"/>
        <v>9</v>
      </c>
      <c r="BD307" s="9">
        <f t="shared" si="342"/>
        <v>10</v>
      </c>
      <c r="BE307" s="9">
        <f t="shared" si="342"/>
        <v>11</v>
      </c>
      <c r="BF307" s="9">
        <f t="shared" si="342"/>
        <v>12</v>
      </c>
      <c r="BG307" s="9">
        <f t="shared" si="342"/>
        <v>13</v>
      </c>
      <c r="BH307" s="9">
        <f t="shared" si="342"/>
        <v>14</v>
      </c>
      <c r="BI307" s="9">
        <f t="shared" si="342"/>
        <v>15</v>
      </c>
      <c r="BJ307" s="9">
        <f t="shared" si="342"/>
        <v>16</v>
      </c>
      <c r="BK307" s="71">
        <f t="shared" si="342"/>
        <v>17</v>
      </c>
      <c r="BL307" s="9">
        <f t="shared" si="342"/>
        <v>18</v>
      </c>
      <c r="BM307" s="9">
        <f t="shared" si="342"/>
        <v>19</v>
      </c>
      <c r="BN307" s="9">
        <f t="shared" si="342"/>
        <v>20</v>
      </c>
      <c r="BO307" s="9">
        <f t="shared" si="342"/>
        <v>21</v>
      </c>
      <c r="BP307" s="9">
        <f t="shared" si="342"/>
        <v>22</v>
      </c>
      <c r="BQ307" s="9">
        <f t="shared" si="342"/>
        <v>23</v>
      </c>
      <c r="BR307" s="9">
        <f t="shared" si="342"/>
        <v>24</v>
      </c>
      <c r="BS307" s="9">
        <f t="shared" si="342"/>
        <v>25</v>
      </c>
      <c r="BT307" s="9">
        <f t="shared" si="342"/>
        <v>26</v>
      </c>
      <c r="BU307" s="9">
        <f t="shared" si="342"/>
        <v>27</v>
      </c>
      <c r="BV307" s="9">
        <f t="shared" si="342"/>
        <v>28</v>
      </c>
      <c r="BW307" s="9">
        <f t="shared" si="342"/>
        <v>29</v>
      </c>
      <c r="BX307" s="9">
        <f t="shared" si="342"/>
        <v>30</v>
      </c>
      <c r="BY307" s="9">
        <f t="shared" si="342"/>
        <v>31</v>
      </c>
      <c r="BZ307" s="9">
        <f t="shared" si="342"/>
        <v>32</v>
      </c>
      <c r="CA307" s="9">
        <f t="shared" si="342"/>
        <v>33</v>
      </c>
      <c r="CB307" s="9">
        <f t="shared" si="342"/>
        <v>34</v>
      </c>
      <c r="CC307" s="9">
        <f t="shared" si="342"/>
        <v>35</v>
      </c>
    </row>
    <row r="308" ht="15" customHeight="1" spans="2:81">
      <c r="B308" s="54" t="s">
        <v>63</v>
      </c>
      <c r="C308" s="55"/>
      <c r="D308" s="55"/>
      <c r="E308" s="55"/>
      <c r="F308" s="55"/>
      <c r="G308" s="55"/>
      <c r="H308" s="55"/>
      <c r="I308" s="55"/>
      <c r="J308" s="55"/>
      <c r="K308" s="55"/>
      <c r="L308" s="67"/>
      <c r="M308" s="67"/>
      <c r="N308" s="55"/>
      <c r="O308" s="55"/>
      <c r="P308" s="55"/>
      <c r="Q308" s="55"/>
      <c r="R308" s="55"/>
      <c r="S308" s="7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79"/>
      <c r="AT308" s="54" t="s">
        <v>63</v>
      </c>
      <c r="AU308" s="55"/>
      <c r="AV308" s="55"/>
      <c r="AW308" s="55"/>
      <c r="AX308" s="55"/>
      <c r="AY308" s="55"/>
      <c r="AZ308" s="55"/>
      <c r="BA308" s="55"/>
      <c r="BB308" s="55"/>
      <c r="BC308" s="55"/>
      <c r="BD308" s="67"/>
      <c r="BE308" s="67"/>
      <c r="BF308" s="55"/>
      <c r="BG308" s="55"/>
      <c r="BH308" s="55"/>
      <c r="BI308" s="55"/>
      <c r="BJ308" s="55"/>
      <c r="BK308" s="75"/>
      <c r="BL308" s="55"/>
      <c r="BM308" s="55"/>
      <c r="BN308" s="55"/>
      <c r="BO308" s="55"/>
      <c r="BP308" s="55"/>
      <c r="BQ308" s="55"/>
      <c r="BR308" s="55"/>
      <c r="BS308" s="55"/>
      <c r="BT308" s="55"/>
      <c r="BU308" s="55"/>
      <c r="BV308" s="55"/>
      <c r="BW308" s="55"/>
      <c r="BX308" s="55"/>
      <c r="BY308" s="79"/>
      <c r="BZ308" s="1"/>
      <c r="CA308" s="1"/>
      <c r="CB308" s="1"/>
      <c r="CC308" s="1"/>
    </row>
    <row r="309" ht="15" customHeight="1" spans="2:81">
      <c r="B309" s="56" t="s">
        <v>64</v>
      </c>
      <c r="C309" s="57">
        <f>D303+E302+F301+G300+H299+I298+J297+K296+L295+M294+N293+O292+P291+Q290+R289+S288+T287+U286+V285+W284+X283+Y282+Z281+AA280+AB279+AC278+AD277</f>
        <v>13427366.2599085</v>
      </c>
      <c r="D309" s="57">
        <f t="shared" ref="D309:K309" si="343">E303+F302+G301+H300+I299+J298+K297+L296+M295+N294+O293+P292+Q291+R290+S289+T288+U287+V286+W285+X284+Y283+Z282+AA281+AB280+AC279+AD278+AE277</f>
        <v>6805745.24881503</v>
      </c>
      <c r="E309" s="57">
        <f t="shared" si="343"/>
        <v>3800697.4241365</v>
      </c>
      <c r="F309" s="57">
        <f t="shared" si="343"/>
        <v>2927864.68908568</v>
      </c>
      <c r="G309" s="57">
        <f t="shared" si="343"/>
        <v>1472542.97279023</v>
      </c>
      <c r="H309" s="57">
        <f t="shared" si="343"/>
        <v>1446282.8138227</v>
      </c>
      <c r="I309" s="57">
        <f t="shared" si="343"/>
        <v>1420043.63886178</v>
      </c>
      <c r="J309" s="57">
        <f t="shared" si="343"/>
        <v>1244503.06991378</v>
      </c>
      <c r="K309" s="57">
        <f t="shared" si="343"/>
        <v>1308120.23440188</v>
      </c>
      <c r="L309" s="57">
        <f>M303+N302+O301+P300+Q299+R298+S297+T296+U295+V294+W293+X292+Y291+Z290+AA289+AB288+AC287+AD286+AE285+AF284+AG283+AH282+AI281+AJ280+AK279</f>
        <v>1104243.67582223</v>
      </c>
      <c r="M309" s="57">
        <f>N303+O302+P301+Q300+R299+S298+T297+U296+V295+W294+X293+Y292+Z291+AA290+AB289+AC288+AD287+AE286+AF285+AG284+AH283+AI282+AJ281+AK280</f>
        <v>870446.844922807</v>
      </c>
      <c r="N309" s="57">
        <f t="shared" ref="N309:R309" si="344">O303+P302+Q301+R300+S299+T298+U297+V296+W295+X294+Y293+Z292+AA291+AB290+AC289+AD288+AE287+AF286+AG285+AH284+AI283+AJ282+AK281+AL280+AM279+AN278+AO277</f>
        <v>514403.114561758</v>
      </c>
      <c r="O309" s="57">
        <f t="shared" si="344"/>
        <v>410555.1516407</v>
      </c>
      <c r="P309" s="57">
        <f t="shared" si="344"/>
        <v>258328.332114983</v>
      </c>
      <c r="Q309" s="57">
        <f t="shared" si="344"/>
        <v>109423.249201414</v>
      </c>
      <c r="R309" s="57">
        <f t="shared" si="344"/>
        <v>0</v>
      </c>
      <c r="S309" s="57">
        <f>T303+U302+V301+W300+X299+Y298+Z297+AA296+AB295+AC294+AD293+AE292+AF291+AG290+AH289+AI288+AJ287+AK286</f>
        <v>0</v>
      </c>
      <c r="T309" s="57">
        <f t="shared" ref="T309:AA309" si="345">U303+V302+W301+X300+Y299+Z298+AA297+AB296+AC295+AD294+AE293+AF292+AG291+AH290+AI289+AJ288+AK287+AL286</f>
        <v>0</v>
      </c>
      <c r="U309" s="57">
        <f t="shared" si="345"/>
        <v>0</v>
      </c>
      <c r="V309" s="57">
        <f t="shared" si="345"/>
        <v>0</v>
      </c>
      <c r="W309" s="57">
        <f t="shared" si="345"/>
        <v>0</v>
      </c>
      <c r="X309" s="57">
        <f t="shared" si="345"/>
        <v>0</v>
      </c>
      <c r="Y309" s="57">
        <f t="shared" si="345"/>
        <v>0</v>
      </c>
      <c r="Z309" s="57">
        <f t="shared" si="345"/>
        <v>0</v>
      </c>
      <c r="AA309" s="57">
        <f t="shared" si="345"/>
        <v>0</v>
      </c>
      <c r="AB309" s="57">
        <f>AC303+AD302+AE301+AF300+AG299+AH298+AI297+AJ296+AK295</f>
        <v>0</v>
      </c>
      <c r="AC309" s="57">
        <f>AD303+AE302+AF301+AG300+AH299+AI298+AJ297+AK296</f>
        <v>0</v>
      </c>
      <c r="AD309" s="57">
        <f>AE303+AF302+AG301+AH300+AI299+AJ298+AK297</f>
        <v>0</v>
      </c>
      <c r="AE309" s="57">
        <f>AF303+AG302+AH301+AI300+AJ299+AK298</f>
        <v>0</v>
      </c>
      <c r="AF309" s="57">
        <f>AG303+AH302+AI301+AJ300+AK299</f>
        <v>0</v>
      </c>
      <c r="AG309" s="57">
        <f>AH303+AI302+AJ301+AK300</f>
        <v>0</v>
      </c>
      <c r="AH309" s="57">
        <f>AI303+AJ302+AK301</f>
        <v>0</v>
      </c>
      <c r="AI309" s="57">
        <f>AJ303+AK302</f>
        <v>0</v>
      </c>
      <c r="AJ309" s="57">
        <f>AK303</f>
        <v>0</v>
      </c>
      <c r="AK309" s="57">
        <v>0</v>
      </c>
      <c r="AT309" s="56" t="s">
        <v>64</v>
      </c>
      <c r="AU309" s="57">
        <f>AV303+AW302+AX301+AY300+AZ299+BA298+BB297+BC296+BD295+BE294+BF293+BG292+BH291+BI290+BJ289+BK288+BL287+BM286+BN285+BO284+BP283+BQ282+BR281+BS280+BT279+BU278+BV277</f>
        <v>10640443.5735536</v>
      </c>
      <c r="AV309" s="57">
        <f t="shared" ref="AV309:BC309" si="346">AW303+AX302+AY301+AZ300+BA299+BB298+BC297+BD296+BE295+BF294+BG293+BH292+BI291+BJ290+BK289+BL288+BM287+BN286+BO285+BP284+BQ283+BR282+BS281+BT280+BU279+BV278+BW277</f>
        <v>7756645.00106023</v>
      </c>
      <c r="AW309" s="57">
        <f t="shared" si="346"/>
        <v>3845701.83826077</v>
      </c>
      <c r="AX309" s="57">
        <f t="shared" si="346"/>
        <v>2066232.88669891</v>
      </c>
      <c r="AY309" s="57">
        <f t="shared" si="346"/>
        <v>2295296.69146211</v>
      </c>
      <c r="AZ309" s="57">
        <f t="shared" si="346"/>
        <v>1225210.24527209</v>
      </c>
      <c r="BA309" s="57">
        <f t="shared" si="346"/>
        <v>1112165.61010147</v>
      </c>
      <c r="BB309" s="57">
        <f t="shared" si="346"/>
        <v>1209914.30933923</v>
      </c>
      <c r="BC309" s="57">
        <f t="shared" si="346"/>
        <v>1180050.92018278</v>
      </c>
      <c r="BD309" s="57">
        <f>BE303+BF302+BG301+BH300+BI299+BJ298+BK297+BL296+BM295+BN294+BO293+BP292+BQ291+BR290+BS289+BT288+BU287+BV286+BW285+BX284+BY283+BZ282+CA281+CB280+CC279</f>
        <v>934155.422154293</v>
      </c>
      <c r="BE309" s="57">
        <f>BF303+BG302+BH301+BI300+BJ299+BK298+BL297+BM296+BN295+BO294+BP293+BQ292+BR291+BS290+BT289+BU288+BV287+BW286+BX285+BY284+BZ283+CA282+CB281+CC280</f>
        <v>863996.420122882</v>
      </c>
      <c r="BF309" s="57">
        <f t="shared" ref="BF309:BJ309" si="347">BG303+BH302+BI301+BJ300+BK299+BL298+BM297+BN296+BO295+BP294+BQ293+BR292+BS291+BT290+BU289+BV288+BW287+BX286+BY285+BZ284+CA283+CB282+CC281+CD280+CE279+CF278+CG277</f>
        <v>561320.965068557</v>
      </c>
      <c r="BG309" s="57">
        <f t="shared" si="347"/>
        <v>396609.966224365</v>
      </c>
      <c r="BH309" s="57">
        <f t="shared" si="347"/>
        <v>267721.31513092</v>
      </c>
      <c r="BI309" s="57">
        <f t="shared" si="347"/>
        <v>142216.375367744</v>
      </c>
      <c r="BJ309" s="57">
        <f t="shared" si="347"/>
        <v>0</v>
      </c>
      <c r="BK309" s="57">
        <f>BL303+BM302+BN301+BO300+BP299+BQ298+BR297+BS296+BT295+BU294+BV293+BW292+BX291+BY290+BZ289+CA288+CB287+CC286</f>
        <v>0</v>
      </c>
      <c r="BL309" s="57">
        <f t="shared" ref="BL309:BS309" si="348">BM303+BN302+BO301+BP300+BQ299+BR298+BS297+BT296+BU295+BV294+BW293+BX292+BY291+BZ290+CA289+CB288+CC287+CD286</f>
        <v>0</v>
      </c>
      <c r="BM309" s="57">
        <f t="shared" si="348"/>
        <v>0</v>
      </c>
      <c r="BN309" s="57">
        <f t="shared" si="348"/>
        <v>0</v>
      </c>
      <c r="BO309" s="57">
        <f t="shared" si="348"/>
        <v>0</v>
      </c>
      <c r="BP309" s="57">
        <f t="shared" si="348"/>
        <v>0</v>
      </c>
      <c r="BQ309" s="57">
        <f t="shared" si="348"/>
        <v>0</v>
      </c>
      <c r="BR309" s="57">
        <f t="shared" si="348"/>
        <v>0</v>
      </c>
      <c r="BS309" s="57">
        <f t="shared" si="348"/>
        <v>0</v>
      </c>
      <c r="BT309" s="57">
        <f>BU303+BV302+BW301+BX300+BY299+BZ298+CA297+CB296+CC295</f>
        <v>0</v>
      </c>
      <c r="BU309" s="57">
        <f>BV303+BW302+BX301+BY300+BZ299+CA298+CB297+CC296</f>
        <v>0</v>
      </c>
      <c r="BV309" s="57">
        <f>BW303+BX302+BY301+BZ300+CA299+CB298+CC297</f>
        <v>0</v>
      </c>
      <c r="BW309" s="57">
        <f>BX303+BY302+BZ301+CA300+CB299+CC298</f>
        <v>0</v>
      </c>
      <c r="BX309" s="57">
        <f>BY303+BZ302+CA301+CB300+CC299</f>
        <v>0</v>
      </c>
      <c r="BY309" s="57">
        <f>BZ303+CA302+CB301+CC300</f>
        <v>0</v>
      </c>
      <c r="BZ309" s="57">
        <f>CA303+CB302+CC301</f>
        <v>0</v>
      </c>
      <c r="CA309" s="57">
        <f>CB303+CC302</f>
        <v>0</v>
      </c>
      <c r="CB309" s="57">
        <f>CC303</f>
        <v>0</v>
      </c>
      <c r="CC309" s="57">
        <v>0</v>
      </c>
    </row>
    <row r="310" ht="15" customHeight="1" spans="2:81">
      <c r="B310" s="56" t="s">
        <v>65</v>
      </c>
      <c r="C310" s="57">
        <f>C309*C307</f>
        <v>13427366.2599085</v>
      </c>
      <c r="D310" s="58">
        <f t="shared" ref="D310:AK310" si="349">D309*D307</f>
        <v>13611490.4976301</v>
      </c>
      <c r="E310" s="58">
        <f t="shared" si="349"/>
        <v>11402092.2724095</v>
      </c>
      <c r="F310" s="58">
        <f t="shared" si="349"/>
        <v>11711458.7563427</v>
      </c>
      <c r="G310" s="58">
        <f t="shared" si="349"/>
        <v>7362714.86395114</v>
      </c>
      <c r="H310" s="58">
        <f t="shared" si="349"/>
        <v>8677696.88293622</v>
      </c>
      <c r="I310" s="58">
        <f t="shared" si="349"/>
        <v>9940305.47203248</v>
      </c>
      <c r="J310" s="58">
        <f t="shared" si="349"/>
        <v>9956024.55931021</v>
      </c>
      <c r="K310" s="58">
        <f t="shared" si="349"/>
        <v>11773082.1096169</v>
      </c>
      <c r="L310" s="58">
        <f t="shared" si="349"/>
        <v>11042436.7582223</v>
      </c>
      <c r="M310" s="58">
        <f t="shared" si="349"/>
        <v>9574915.29415088</v>
      </c>
      <c r="N310" s="58">
        <f t="shared" si="349"/>
        <v>6172837.37474109</v>
      </c>
      <c r="O310" s="58">
        <f t="shared" si="349"/>
        <v>5337216.9713291</v>
      </c>
      <c r="P310" s="58">
        <f t="shared" si="349"/>
        <v>3616596.64960976</v>
      </c>
      <c r="Q310" s="58">
        <f t="shared" si="349"/>
        <v>1641348.73802121</v>
      </c>
      <c r="R310" s="58">
        <f t="shared" si="349"/>
        <v>0</v>
      </c>
      <c r="S310" s="76">
        <f t="shared" si="349"/>
        <v>0</v>
      </c>
      <c r="T310" s="58">
        <f t="shared" si="349"/>
        <v>0</v>
      </c>
      <c r="U310" s="58">
        <f t="shared" si="349"/>
        <v>0</v>
      </c>
      <c r="V310" s="58">
        <f t="shared" si="349"/>
        <v>0</v>
      </c>
      <c r="W310" s="58">
        <f t="shared" si="349"/>
        <v>0</v>
      </c>
      <c r="X310" s="58">
        <f t="shared" si="349"/>
        <v>0</v>
      </c>
      <c r="Y310" s="58">
        <f t="shared" si="349"/>
        <v>0</v>
      </c>
      <c r="Z310" s="58">
        <f t="shared" si="349"/>
        <v>0</v>
      </c>
      <c r="AA310" s="58">
        <f t="shared" si="349"/>
        <v>0</v>
      </c>
      <c r="AB310" s="58">
        <f t="shared" si="349"/>
        <v>0</v>
      </c>
      <c r="AC310" s="58">
        <f t="shared" si="349"/>
        <v>0</v>
      </c>
      <c r="AD310" s="58">
        <f t="shared" si="349"/>
        <v>0</v>
      </c>
      <c r="AE310" s="58">
        <f t="shared" si="349"/>
        <v>0</v>
      </c>
      <c r="AF310" s="58">
        <f t="shared" si="349"/>
        <v>0</v>
      </c>
      <c r="AG310" s="58">
        <f t="shared" si="349"/>
        <v>0</v>
      </c>
      <c r="AH310" s="58">
        <f t="shared" si="349"/>
        <v>0</v>
      </c>
      <c r="AI310" s="58">
        <f t="shared" si="349"/>
        <v>0</v>
      </c>
      <c r="AJ310" s="58">
        <f t="shared" si="349"/>
        <v>0</v>
      </c>
      <c r="AK310" s="58">
        <f t="shared" si="349"/>
        <v>0</v>
      </c>
      <c r="AT310" s="56" t="s">
        <v>65</v>
      </c>
      <c r="AU310" s="57">
        <f>AU309*AU307</f>
        <v>10640443.5735536</v>
      </c>
      <c r="AV310" s="58">
        <f t="shared" ref="AV310:CC310" si="350">AV309*AV307</f>
        <v>15513290.0021205</v>
      </c>
      <c r="AW310" s="58">
        <f t="shared" si="350"/>
        <v>11537105.5147823</v>
      </c>
      <c r="AX310" s="58">
        <f t="shared" si="350"/>
        <v>8264931.54679563</v>
      </c>
      <c r="AY310" s="58">
        <f t="shared" si="350"/>
        <v>11476483.4573105</v>
      </c>
      <c r="AZ310" s="58">
        <f t="shared" si="350"/>
        <v>7351261.47163255</v>
      </c>
      <c r="BA310" s="58">
        <f t="shared" si="350"/>
        <v>7785159.27071031</v>
      </c>
      <c r="BB310" s="58">
        <f t="shared" si="350"/>
        <v>9679314.47471385</v>
      </c>
      <c r="BC310" s="58">
        <f t="shared" si="350"/>
        <v>10620458.281645</v>
      </c>
      <c r="BD310" s="58">
        <f t="shared" si="350"/>
        <v>9341554.22154293</v>
      </c>
      <c r="BE310" s="58">
        <f t="shared" si="350"/>
        <v>9503960.6213517</v>
      </c>
      <c r="BF310" s="58">
        <f t="shared" si="350"/>
        <v>6735851.58082269</v>
      </c>
      <c r="BG310" s="58">
        <f t="shared" si="350"/>
        <v>5155929.56091675</v>
      </c>
      <c r="BH310" s="58">
        <f t="shared" si="350"/>
        <v>3748098.41183288</v>
      </c>
      <c r="BI310" s="58">
        <f t="shared" si="350"/>
        <v>2133245.63051616</v>
      </c>
      <c r="BJ310" s="58">
        <f t="shared" si="350"/>
        <v>0</v>
      </c>
      <c r="BK310" s="76">
        <f t="shared" si="350"/>
        <v>0</v>
      </c>
      <c r="BL310" s="58">
        <f t="shared" si="350"/>
        <v>0</v>
      </c>
      <c r="BM310" s="58">
        <f t="shared" si="350"/>
        <v>0</v>
      </c>
      <c r="BN310" s="58">
        <f t="shared" si="350"/>
        <v>0</v>
      </c>
      <c r="BO310" s="58">
        <f t="shared" si="350"/>
        <v>0</v>
      </c>
      <c r="BP310" s="58">
        <f t="shared" si="350"/>
        <v>0</v>
      </c>
      <c r="BQ310" s="58">
        <f t="shared" si="350"/>
        <v>0</v>
      </c>
      <c r="BR310" s="58">
        <f t="shared" si="350"/>
        <v>0</v>
      </c>
      <c r="BS310" s="58">
        <f t="shared" si="350"/>
        <v>0</v>
      </c>
      <c r="BT310" s="58">
        <f t="shared" si="350"/>
        <v>0</v>
      </c>
      <c r="BU310" s="58">
        <f t="shared" si="350"/>
        <v>0</v>
      </c>
      <c r="BV310" s="58">
        <f t="shared" si="350"/>
        <v>0</v>
      </c>
      <c r="BW310" s="58">
        <f t="shared" si="350"/>
        <v>0</v>
      </c>
      <c r="BX310" s="58">
        <f t="shared" si="350"/>
        <v>0</v>
      </c>
      <c r="BY310" s="58">
        <f t="shared" si="350"/>
        <v>0</v>
      </c>
      <c r="BZ310" s="58">
        <f t="shared" si="350"/>
        <v>0</v>
      </c>
      <c r="CA310" s="58">
        <f t="shared" si="350"/>
        <v>0</v>
      </c>
      <c r="CB310" s="58">
        <f t="shared" si="350"/>
        <v>0</v>
      </c>
      <c r="CC310" s="58">
        <f t="shared" si="350"/>
        <v>0</v>
      </c>
    </row>
    <row r="311" ht="15" customHeight="1" spans="2:81">
      <c r="B311" s="56" t="s">
        <v>66</v>
      </c>
      <c r="C311" s="59">
        <f>SUM(C310:AG310)/SUM(C309:AG309)/4</f>
        <v>0.910866908905129</v>
      </c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77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80"/>
      <c r="AT311" s="56" t="s">
        <v>66</v>
      </c>
      <c r="AU311" s="59">
        <f>SUM(AU310:BY310)/SUM(AU309:BY309)/4</f>
        <v>0.938375289583645</v>
      </c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77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80"/>
      <c r="BZ311" s="1"/>
      <c r="CA311" s="1"/>
      <c r="CB311" s="1"/>
      <c r="CC311" s="1"/>
    </row>
    <row r="312" ht="15" customHeight="1" spans="2:81">
      <c r="B312" s="61" t="s">
        <v>67</v>
      </c>
      <c r="C312" s="55"/>
      <c r="D312" s="55"/>
      <c r="E312" s="55"/>
      <c r="F312" s="55"/>
      <c r="G312" s="55"/>
      <c r="H312" s="55"/>
      <c r="I312" s="55"/>
      <c r="J312" s="55"/>
      <c r="K312" s="55"/>
      <c r="L312" s="67"/>
      <c r="M312" s="67"/>
      <c r="N312" s="55"/>
      <c r="O312" s="55"/>
      <c r="P312" s="55"/>
      <c r="Q312" s="55"/>
      <c r="R312" s="55"/>
      <c r="S312" s="7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79"/>
      <c r="AT312" s="61" t="s">
        <v>67</v>
      </c>
      <c r="AU312" s="55"/>
      <c r="AV312" s="55"/>
      <c r="AW312" s="55"/>
      <c r="AX312" s="55"/>
      <c r="AY312" s="55"/>
      <c r="AZ312" s="55"/>
      <c r="BA312" s="55"/>
      <c r="BB312" s="55"/>
      <c r="BC312" s="55"/>
      <c r="BD312" s="67"/>
      <c r="BE312" s="67"/>
      <c r="BF312" s="55"/>
      <c r="BG312" s="55"/>
      <c r="BH312" s="55"/>
      <c r="BI312" s="55"/>
      <c r="BJ312" s="55"/>
      <c r="BK312" s="75"/>
      <c r="BL312" s="55"/>
      <c r="BM312" s="55"/>
      <c r="BN312" s="55"/>
      <c r="BO312" s="55"/>
      <c r="BP312" s="55"/>
      <c r="BQ312" s="55"/>
      <c r="BR312" s="55"/>
      <c r="BS312" s="55"/>
      <c r="BT312" s="55"/>
      <c r="BU312" s="55"/>
      <c r="BV312" s="55"/>
      <c r="BW312" s="55"/>
      <c r="BX312" s="55"/>
      <c r="BY312" s="79"/>
      <c r="BZ312" s="1"/>
      <c r="CA312" s="1"/>
      <c r="CB312" s="1"/>
      <c r="CC312" s="1"/>
    </row>
    <row r="313" ht="15" customHeight="1" spans="2:81">
      <c r="B313" s="56" t="s">
        <v>64</v>
      </c>
      <c r="C313" s="57">
        <f>C303</f>
        <v>11795904.86</v>
      </c>
      <c r="D313" s="57">
        <f t="shared" ref="D313:AK313" si="351">D303</f>
        <v>6196983.69741862</v>
      </c>
      <c r="E313" s="57">
        <f t="shared" si="351"/>
        <v>2478793.47896745</v>
      </c>
      <c r="F313" s="57">
        <f t="shared" si="351"/>
        <v>334637.119660606</v>
      </c>
      <c r="G313" s="57">
        <f t="shared" si="351"/>
        <v>1689917.45428606</v>
      </c>
      <c r="H313" s="57">
        <f t="shared" si="351"/>
        <v>157979.251266114</v>
      </c>
      <c r="I313" s="57">
        <f t="shared" si="351"/>
        <v>103714.730068004</v>
      </c>
      <c r="J313" s="57">
        <f t="shared" si="351"/>
        <v>75074.9170948135</v>
      </c>
      <c r="K313" s="57">
        <f t="shared" si="351"/>
        <v>35825.0354384303</v>
      </c>
      <c r="L313" s="57">
        <f t="shared" si="351"/>
        <v>71721.7209477495</v>
      </c>
      <c r="M313" s="57">
        <f t="shared" si="351"/>
        <v>35932.5821948138</v>
      </c>
      <c r="N313" s="57">
        <f t="shared" si="351"/>
        <v>251779.603439114</v>
      </c>
      <c r="O313" s="57">
        <f t="shared" si="351"/>
        <v>72440.5887609153</v>
      </c>
      <c r="P313" s="57">
        <f t="shared" si="351"/>
        <v>72585.4699384363</v>
      </c>
      <c r="Q313" s="57">
        <f t="shared" si="351"/>
        <v>109095.961317462</v>
      </c>
      <c r="R313" s="57">
        <f t="shared" si="351"/>
        <v>109423.249201414</v>
      </c>
      <c r="S313" s="57">
        <f t="shared" si="351"/>
        <v>0</v>
      </c>
      <c r="T313" s="57">
        <f t="shared" si="351"/>
        <v>0</v>
      </c>
      <c r="U313" s="57">
        <f t="shared" si="351"/>
        <v>0</v>
      </c>
      <c r="V313" s="57">
        <f t="shared" si="351"/>
        <v>0</v>
      </c>
      <c r="W313" s="57">
        <f t="shared" si="351"/>
        <v>0</v>
      </c>
      <c r="X313" s="57">
        <f t="shared" si="351"/>
        <v>0</v>
      </c>
      <c r="Y313" s="57">
        <f t="shared" si="351"/>
        <v>0</v>
      </c>
      <c r="Z313" s="57">
        <f t="shared" si="351"/>
        <v>0</v>
      </c>
      <c r="AA313" s="57">
        <f t="shared" si="351"/>
        <v>0</v>
      </c>
      <c r="AB313" s="57">
        <f t="shared" si="351"/>
        <v>0</v>
      </c>
      <c r="AC313" s="57">
        <f t="shared" si="351"/>
        <v>0</v>
      </c>
      <c r="AD313" s="57">
        <f t="shared" si="351"/>
        <v>0</v>
      </c>
      <c r="AE313" s="57">
        <f t="shared" si="351"/>
        <v>0</v>
      </c>
      <c r="AF313" s="57">
        <f t="shared" si="351"/>
        <v>0</v>
      </c>
      <c r="AG313" s="57">
        <f t="shared" si="351"/>
        <v>0</v>
      </c>
      <c r="AH313" s="57">
        <f t="shared" si="351"/>
        <v>0</v>
      </c>
      <c r="AI313" s="57">
        <f t="shared" si="351"/>
        <v>0</v>
      </c>
      <c r="AJ313" s="57">
        <f t="shared" si="351"/>
        <v>0</v>
      </c>
      <c r="AK313" s="57">
        <f t="shared" si="351"/>
        <v>0</v>
      </c>
      <c r="AT313" s="56" t="s">
        <v>64</v>
      </c>
      <c r="AU313" s="57">
        <f>AU303</f>
        <v>11577436.8</v>
      </c>
      <c r="AV313" s="57">
        <f t="shared" ref="AV313:CC313" si="352">AV303</f>
        <v>3597023.80312845</v>
      </c>
      <c r="AW313" s="57">
        <f t="shared" si="352"/>
        <v>3956726.1834413</v>
      </c>
      <c r="AX313" s="57">
        <f t="shared" si="352"/>
        <v>1502516.55359188</v>
      </c>
      <c r="AY313" s="57">
        <f t="shared" si="352"/>
        <v>135079.513714331</v>
      </c>
      <c r="AZ313" s="57">
        <f t="shared" si="352"/>
        <v>1249538.29648656</v>
      </c>
      <c r="BA313" s="57">
        <f t="shared" si="352"/>
        <v>52767.531972817</v>
      </c>
      <c r="BB313" s="57">
        <f t="shared" si="352"/>
        <v>97574.1688185975</v>
      </c>
      <c r="BC313" s="57">
        <f t="shared" si="352"/>
        <v>46561.4640824308</v>
      </c>
      <c r="BD313" s="57">
        <f t="shared" si="352"/>
        <v>93216.0510930422</v>
      </c>
      <c r="BE313" s="57">
        <f t="shared" si="352"/>
        <v>46701.2415976028</v>
      </c>
      <c r="BF313" s="57">
        <f t="shared" si="352"/>
        <v>327235.599874473</v>
      </c>
      <c r="BG313" s="57">
        <f t="shared" si="352"/>
        <v>94150.3568781756</v>
      </c>
      <c r="BH313" s="57">
        <f t="shared" si="352"/>
        <v>94338.6575919309</v>
      </c>
      <c r="BI313" s="57">
        <f t="shared" si="352"/>
        <v>141791.002360662</v>
      </c>
      <c r="BJ313" s="57">
        <f t="shared" si="352"/>
        <v>142216.375367744</v>
      </c>
      <c r="BK313" s="57">
        <f t="shared" si="352"/>
        <v>0</v>
      </c>
      <c r="BL313" s="57">
        <f t="shared" si="352"/>
        <v>0</v>
      </c>
      <c r="BM313" s="57">
        <f t="shared" si="352"/>
        <v>0</v>
      </c>
      <c r="BN313" s="57">
        <f t="shared" si="352"/>
        <v>0</v>
      </c>
      <c r="BO313" s="57">
        <f t="shared" si="352"/>
        <v>0</v>
      </c>
      <c r="BP313" s="57">
        <f t="shared" si="352"/>
        <v>0</v>
      </c>
      <c r="BQ313" s="57">
        <f t="shared" si="352"/>
        <v>0</v>
      </c>
      <c r="BR313" s="57">
        <f t="shared" si="352"/>
        <v>0</v>
      </c>
      <c r="BS313" s="57">
        <f t="shared" si="352"/>
        <v>0</v>
      </c>
      <c r="BT313" s="57">
        <f t="shared" si="352"/>
        <v>0</v>
      </c>
      <c r="BU313" s="57">
        <f t="shared" si="352"/>
        <v>0</v>
      </c>
      <c r="BV313" s="57">
        <f t="shared" si="352"/>
        <v>0</v>
      </c>
      <c r="BW313" s="57">
        <f t="shared" si="352"/>
        <v>0</v>
      </c>
      <c r="BX313" s="57">
        <f t="shared" si="352"/>
        <v>0</v>
      </c>
      <c r="BY313" s="57">
        <f t="shared" si="352"/>
        <v>0</v>
      </c>
      <c r="BZ313" s="57">
        <f t="shared" si="352"/>
        <v>0</v>
      </c>
      <c r="CA313" s="57">
        <f t="shared" si="352"/>
        <v>0</v>
      </c>
      <c r="CB313" s="57">
        <f t="shared" si="352"/>
        <v>0</v>
      </c>
      <c r="CC313" s="57">
        <f t="shared" si="352"/>
        <v>0</v>
      </c>
    </row>
    <row r="314" ht="15" customHeight="1" spans="2:81">
      <c r="B314" s="56" t="s">
        <v>65</v>
      </c>
      <c r="C314" s="57">
        <f>C313*C307</f>
        <v>11795904.86</v>
      </c>
      <c r="D314" s="57">
        <f t="shared" ref="D314:AK314" si="353">D313*D307</f>
        <v>12393967.3948372</v>
      </c>
      <c r="E314" s="57">
        <f t="shared" si="353"/>
        <v>7436380.43690234</v>
      </c>
      <c r="F314" s="57">
        <f t="shared" si="353"/>
        <v>1338548.47864243</v>
      </c>
      <c r="G314" s="57">
        <f t="shared" si="353"/>
        <v>8449587.27143029</v>
      </c>
      <c r="H314" s="57">
        <f t="shared" si="353"/>
        <v>947875.507596686</v>
      </c>
      <c r="I314" s="57">
        <f t="shared" si="353"/>
        <v>726003.110476025</v>
      </c>
      <c r="J314" s="57">
        <f t="shared" si="353"/>
        <v>600599.336758508</v>
      </c>
      <c r="K314" s="57">
        <f t="shared" si="353"/>
        <v>322425.318945872</v>
      </c>
      <c r="L314" s="57">
        <f t="shared" si="353"/>
        <v>717217.209477495</v>
      </c>
      <c r="M314" s="57">
        <f t="shared" si="353"/>
        <v>395258.404142952</v>
      </c>
      <c r="N314" s="57">
        <f t="shared" si="353"/>
        <v>3021355.24126937</v>
      </c>
      <c r="O314" s="57">
        <f t="shared" si="353"/>
        <v>941727.653891898</v>
      </c>
      <c r="P314" s="57">
        <f t="shared" si="353"/>
        <v>1016196.57913811</v>
      </c>
      <c r="Q314" s="57">
        <f t="shared" si="353"/>
        <v>1636439.41976193</v>
      </c>
      <c r="R314" s="57">
        <f t="shared" si="353"/>
        <v>1750771.98722263</v>
      </c>
      <c r="S314" s="78">
        <f t="shared" si="353"/>
        <v>0</v>
      </c>
      <c r="T314" s="57">
        <f t="shared" si="353"/>
        <v>0</v>
      </c>
      <c r="U314" s="57">
        <f t="shared" si="353"/>
        <v>0</v>
      </c>
      <c r="V314" s="57">
        <f t="shared" si="353"/>
        <v>0</v>
      </c>
      <c r="W314" s="57">
        <f t="shared" si="353"/>
        <v>0</v>
      </c>
      <c r="X314" s="57">
        <f t="shared" si="353"/>
        <v>0</v>
      </c>
      <c r="Y314" s="57">
        <f t="shared" si="353"/>
        <v>0</v>
      </c>
      <c r="Z314" s="57">
        <f t="shared" si="353"/>
        <v>0</v>
      </c>
      <c r="AA314" s="57">
        <f t="shared" si="353"/>
        <v>0</v>
      </c>
      <c r="AB314" s="57">
        <f t="shared" si="353"/>
        <v>0</v>
      </c>
      <c r="AC314" s="57">
        <f t="shared" si="353"/>
        <v>0</v>
      </c>
      <c r="AD314" s="57">
        <f t="shared" si="353"/>
        <v>0</v>
      </c>
      <c r="AE314" s="57">
        <f t="shared" si="353"/>
        <v>0</v>
      </c>
      <c r="AF314" s="57">
        <f t="shared" si="353"/>
        <v>0</v>
      </c>
      <c r="AG314" s="81">
        <f t="shared" si="353"/>
        <v>0</v>
      </c>
      <c r="AH314" s="57">
        <f t="shared" si="353"/>
        <v>0</v>
      </c>
      <c r="AI314" s="81">
        <f t="shared" si="353"/>
        <v>0</v>
      </c>
      <c r="AJ314" s="57">
        <f t="shared" si="353"/>
        <v>0</v>
      </c>
      <c r="AK314" s="81">
        <f t="shared" si="353"/>
        <v>0</v>
      </c>
      <c r="AT314" s="56" t="s">
        <v>65</v>
      </c>
      <c r="AU314" s="57">
        <f>AU313*AU307</f>
        <v>11577436.8</v>
      </c>
      <c r="AV314" s="57">
        <f t="shared" ref="AV314:CC314" si="354">AV313*AV307</f>
        <v>7194047.60625691</v>
      </c>
      <c r="AW314" s="57">
        <f t="shared" si="354"/>
        <v>11870178.5503239</v>
      </c>
      <c r="AX314" s="57">
        <f t="shared" si="354"/>
        <v>6010066.21436752</v>
      </c>
      <c r="AY314" s="57">
        <f t="shared" si="354"/>
        <v>675397.568571653</v>
      </c>
      <c r="AZ314" s="57">
        <f t="shared" si="354"/>
        <v>7497229.77891938</v>
      </c>
      <c r="BA314" s="57">
        <f t="shared" si="354"/>
        <v>369372.723809719</v>
      </c>
      <c r="BB314" s="57">
        <f t="shared" si="354"/>
        <v>780593.35054878</v>
      </c>
      <c r="BC314" s="57">
        <f t="shared" si="354"/>
        <v>419053.176741877</v>
      </c>
      <c r="BD314" s="57">
        <f t="shared" si="354"/>
        <v>932160.510930422</v>
      </c>
      <c r="BE314" s="57">
        <f t="shared" si="354"/>
        <v>513713.657573631</v>
      </c>
      <c r="BF314" s="57">
        <f t="shared" si="354"/>
        <v>3926827.19849367</v>
      </c>
      <c r="BG314" s="57">
        <f t="shared" si="354"/>
        <v>1223954.63941628</v>
      </c>
      <c r="BH314" s="57">
        <f t="shared" si="354"/>
        <v>1320741.20628703</v>
      </c>
      <c r="BI314" s="57">
        <f t="shared" si="354"/>
        <v>2126865.03540993</v>
      </c>
      <c r="BJ314" s="57">
        <f t="shared" si="354"/>
        <v>2275462.0058839</v>
      </c>
      <c r="BK314" s="78">
        <f t="shared" si="354"/>
        <v>0</v>
      </c>
      <c r="BL314" s="57">
        <f t="shared" si="354"/>
        <v>0</v>
      </c>
      <c r="BM314" s="57">
        <f t="shared" si="354"/>
        <v>0</v>
      </c>
      <c r="BN314" s="57">
        <f t="shared" si="354"/>
        <v>0</v>
      </c>
      <c r="BO314" s="57">
        <f t="shared" si="354"/>
        <v>0</v>
      </c>
      <c r="BP314" s="57">
        <f t="shared" si="354"/>
        <v>0</v>
      </c>
      <c r="BQ314" s="57">
        <f t="shared" si="354"/>
        <v>0</v>
      </c>
      <c r="BR314" s="57">
        <f t="shared" si="354"/>
        <v>0</v>
      </c>
      <c r="BS314" s="57">
        <f t="shared" si="354"/>
        <v>0</v>
      </c>
      <c r="BT314" s="57">
        <f t="shared" si="354"/>
        <v>0</v>
      </c>
      <c r="BU314" s="57">
        <f t="shared" si="354"/>
        <v>0</v>
      </c>
      <c r="BV314" s="57">
        <f t="shared" si="354"/>
        <v>0</v>
      </c>
      <c r="BW314" s="57">
        <f t="shared" si="354"/>
        <v>0</v>
      </c>
      <c r="BX314" s="57">
        <f t="shared" si="354"/>
        <v>0</v>
      </c>
      <c r="BY314" s="81">
        <f t="shared" si="354"/>
        <v>0</v>
      </c>
      <c r="BZ314" s="57">
        <f t="shared" si="354"/>
        <v>0</v>
      </c>
      <c r="CA314" s="81">
        <f t="shared" si="354"/>
        <v>0</v>
      </c>
      <c r="CB314" s="57">
        <f t="shared" si="354"/>
        <v>0</v>
      </c>
      <c r="CC314" s="81">
        <f t="shared" si="354"/>
        <v>0</v>
      </c>
    </row>
    <row r="315" ht="15" customHeight="1" spans="2:81">
      <c r="B315" s="62" t="s">
        <v>68</v>
      </c>
      <c r="C315" s="59">
        <f>SUM(C314:AG314)/SUM(C313:AG313)/4+0.125</f>
        <v>0.691830807442755</v>
      </c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77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80"/>
      <c r="AT315" s="62" t="s">
        <v>68</v>
      </c>
      <c r="AU315" s="59">
        <f>SUM(AU314:BY314)/SUM(AU313:BY313)/4+0.125</f>
        <v>0.758917302225465</v>
      </c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77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80"/>
      <c r="BZ315" s="1"/>
      <c r="CA315" s="1"/>
      <c r="CB315" s="1"/>
      <c r="CC315" s="1"/>
    </row>
    <row r="316" ht="15" customHeight="1" spans="19:19">
      <c r="S316" s="74"/>
    </row>
    <row r="317" ht="15" customHeight="1" spans="19:19">
      <c r="S317" s="74"/>
    </row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</sheetData>
  <mergeCells count="102">
    <mergeCell ref="B2:AK2"/>
    <mergeCell ref="AT2:CC2"/>
    <mergeCell ref="CL2:DU2"/>
    <mergeCell ref="B3:AK3"/>
    <mergeCell ref="AT3:CC3"/>
    <mergeCell ref="CL3:DU3"/>
    <mergeCell ref="B4:AH4"/>
    <mergeCell ref="AJ4:AK4"/>
    <mergeCell ref="CB4:CC4"/>
    <mergeCell ref="DT4:DU4"/>
    <mergeCell ref="C5:AK5"/>
    <mergeCell ref="AU5:CC5"/>
    <mergeCell ref="CM5:DU5"/>
    <mergeCell ref="B43:AK43"/>
    <mergeCell ref="AT43:CC43"/>
    <mergeCell ref="CL43:DU43"/>
    <mergeCell ref="C44:AK44"/>
    <mergeCell ref="AU44:CC44"/>
    <mergeCell ref="CM44:DU44"/>
    <mergeCell ref="B96:AK96"/>
    <mergeCell ref="AT96:CC96"/>
    <mergeCell ref="CL96:DU96"/>
    <mergeCell ref="C97:AK97"/>
    <mergeCell ref="AU97:CC97"/>
    <mergeCell ref="CM97:DU97"/>
    <mergeCell ref="B135:AK135"/>
    <mergeCell ref="AT135:CC135"/>
    <mergeCell ref="CL135:DU135"/>
    <mergeCell ref="C136:AK136"/>
    <mergeCell ref="AU136:CC136"/>
    <mergeCell ref="CM136:DU136"/>
    <mergeCell ref="B174:AK174"/>
    <mergeCell ref="AT174:CC174"/>
    <mergeCell ref="CL174:DU174"/>
    <mergeCell ref="C175:AK175"/>
    <mergeCell ref="AU175:CC175"/>
    <mergeCell ref="CM175:DU175"/>
    <mergeCell ref="B226:R226"/>
    <mergeCell ref="AT226:BJ226"/>
    <mergeCell ref="CL226:DB226"/>
    <mergeCell ref="H227:J227"/>
    <mergeCell ref="AZ227:BB227"/>
    <mergeCell ref="CR227:CT227"/>
    <mergeCell ref="B5:B6"/>
    <mergeCell ref="B44:B45"/>
    <mergeCell ref="B97:B98"/>
    <mergeCell ref="B136:B137"/>
    <mergeCell ref="B175:B176"/>
    <mergeCell ref="B227:B228"/>
    <mergeCell ref="B267:B268"/>
    <mergeCell ref="C227:C228"/>
    <mergeCell ref="D227:D228"/>
    <mergeCell ref="E227:E228"/>
    <mergeCell ref="F227:F228"/>
    <mergeCell ref="G227:G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AT5:AT6"/>
    <mergeCell ref="AT44:AT45"/>
    <mergeCell ref="AT97:AT98"/>
    <mergeCell ref="AT136:AT137"/>
    <mergeCell ref="AT175:AT176"/>
    <mergeCell ref="AT227:AT228"/>
    <mergeCell ref="AT267:AT268"/>
    <mergeCell ref="AU227:AU228"/>
    <mergeCell ref="AV227:AV228"/>
    <mergeCell ref="AW227:AW228"/>
    <mergeCell ref="AX227:AX228"/>
    <mergeCell ref="AY227:AY228"/>
    <mergeCell ref="BC227:BC228"/>
    <mergeCell ref="BD227:BD228"/>
    <mergeCell ref="BE227:BE228"/>
    <mergeCell ref="BF227:BF228"/>
    <mergeCell ref="BG227:BG228"/>
    <mergeCell ref="BH227:BH228"/>
    <mergeCell ref="BI227:BI228"/>
    <mergeCell ref="BJ227:BJ228"/>
    <mergeCell ref="CL5:CL6"/>
    <mergeCell ref="CL44:CL45"/>
    <mergeCell ref="CL97:CL98"/>
    <mergeCell ref="CL136:CL137"/>
    <mergeCell ref="CL175:CL176"/>
    <mergeCell ref="CL227:CL228"/>
    <mergeCell ref="CM227:CM228"/>
    <mergeCell ref="CN227:CN228"/>
    <mergeCell ref="CO227:CO228"/>
    <mergeCell ref="CP227:CP228"/>
    <mergeCell ref="CQ227:CQ228"/>
    <mergeCell ref="CU227:CU228"/>
    <mergeCell ref="CV227:CV228"/>
    <mergeCell ref="CW227:CW228"/>
    <mergeCell ref="CX227:CX228"/>
    <mergeCell ref="CY227:CY228"/>
    <mergeCell ref="CZ227:CZ228"/>
    <mergeCell ref="DA227:DA228"/>
    <mergeCell ref="DB227:DB228"/>
  </mergeCells>
  <pageMargins left="0.7" right="0.7" top="0.75" bottom="0.75" header="0.3" footer="0.3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U458"/>
  <sheetViews>
    <sheetView topLeftCell="AS289" workbookViewId="0">
      <selection activeCell="AU220" sqref="AU220"/>
    </sheetView>
  </sheetViews>
  <sheetFormatPr defaultColWidth="14.3333333333333" defaultRowHeight="15.75"/>
  <cols>
    <col min="1" max="1" width="14.3333333333333" style="1"/>
    <col min="2" max="41" width="14.3333333333333" style="1" outlineLevel="1"/>
    <col min="42" max="45" width="14.3333333333333" style="1"/>
    <col min="46" max="61" width="14.3333333333333" style="1" outlineLevel="1"/>
    <col min="62" max="82" width="14.3333333333333" style="2" outlineLevel="1"/>
    <col min="83" max="85" width="14.3333333333333" style="1" outlineLevel="1"/>
    <col min="86" max="89" width="14.3333333333333" style="1"/>
    <col min="90" max="105" width="14.3333333333333" style="1" outlineLevel="1"/>
    <col min="106" max="129" width="14.3333333333333" style="2" outlineLevel="1"/>
    <col min="130" max="16384" width="14.3333333333333" style="2"/>
  </cols>
  <sheetData>
    <row r="1" ht="15" customHeight="1"/>
    <row r="2" ht="15" customHeight="1" spans="2:12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T2" s="3" t="s">
        <v>20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L2" s="3" t="s">
        <v>20</v>
      </c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</row>
    <row r="3" ht="15" customHeight="1" spans="2:125">
      <c r="B3" s="4" t="s">
        <v>74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T3" s="4" t="s">
        <v>2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L3" s="4" t="s">
        <v>2</v>
      </c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</row>
    <row r="4" ht="15" customHeight="1" spans="2:12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T4" s="6" t="s">
        <v>21</v>
      </c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14" t="s">
        <v>22</v>
      </c>
      <c r="CC4" s="12"/>
      <c r="CL4" s="6" t="s">
        <v>21</v>
      </c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14" t="s">
        <v>22</v>
      </c>
      <c r="DU4" s="12"/>
    </row>
    <row r="5" ht="15" customHeight="1" outlineLevel="1" spans="2:12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T5" s="8" t="s">
        <v>23</v>
      </c>
      <c r="AU5" s="9" t="s">
        <v>24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L5" s="8" t="s">
        <v>23</v>
      </c>
      <c r="CM5" s="9" t="s">
        <v>24</v>
      </c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</row>
    <row r="6" ht="15" customHeight="1" outlineLevel="1" spans="2:12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T6" s="9"/>
      <c r="AU6" s="9">
        <v>1</v>
      </c>
      <c r="AV6" s="9">
        <v>2</v>
      </c>
      <c r="AW6" s="9">
        <v>3</v>
      </c>
      <c r="AX6" s="9">
        <v>4</v>
      </c>
      <c r="AY6" s="9">
        <v>5</v>
      </c>
      <c r="AZ6" s="9">
        <v>6</v>
      </c>
      <c r="BA6" s="9">
        <v>7</v>
      </c>
      <c r="BB6" s="9">
        <v>8</v>
      </c>
      <c r="BC6" s="9">
        <v>9</v>
      </c>
      <c r="BD6" s="9">
        <v>10</v>
      </c>
      <c r="BE6" s="9">
        <v>11</v>
      </c>
      <c r="BF6" s="9">
        <v>12</v>
      </c>
      <c r="BG6" s="9">
        <v>13</v>
      </c>
      <c r="BH6" s="9">
        <v>14</v>
      </c>
      <c r="BI6" s="9">
        <v>15</v>
      </c>
      <c r="BJ6" s="9">
        <v>16</v>
      </c>
      <c r="BK6" s="9">
        <v>17</v>
      </c>
      <c r="BL6" s="9">
        <v>18</v>
      </c>
      <c r="BM6" s="9">
        <v>19</v>
      </c>
      <c r="BN6" s="9">
        <v>20</v>
      </c>
      <c r="BO6" s="9">
        <v>21</v>
      </c>
      <c r="BP6" s="9">
        <v>22</v>
      </c>
      <c r="BQ6" s="9">
        <v>23</v>
      </c>
      <c r="BR6" s="9">
        <v>24</v>
      </c>
      <c r="BS6" s="9">
        <v>25</v>
      </c>
      <c r="BT6" s="9">
        <v>26</v>
      </c>
      <c r="BU6" s="9">
        <v>27</v>
      </c>
      <c r="BV6" s="9">
        <v>28</v>
      </c>
      <c r="BW6" s="9">
        <v>29</v>
      </c>
      <c r="BX6" s="9">
        <v>30</v>
      </c>
      <c r="BY6" s="9">
        <v>31</v>
      </c>
      <c r="BZ6" s="9">
        <v>32</v>
      </c>
      <c r="CA6" s="9">
        <v>33</v>
      </c>
      <c r="CB6" s="9">
        <v>34</v>
      </c>
      <c r="CC6" s="9">
        <v>35</v>
      </c>
      <c r="CL6" s="9"/>
      <c r="CM6" s="9">
        <v>1</v>
      </c>
      <c r="CN6" s="9">
        <v>2</v>
      </c>
      <c r="CO6" s="9">
        <v>3</v>
      </c>
      <c r="CP6" s="9">
        <v>4</v>
      </c>
      <c r="CQ6" s="9">
        <v>5</v>
      </c>
      <c r="CR6" s="9">
        <v>6</v>
      </c>
      <c r="CS6" s="9">
        <v>7</v>
      </c>
      <c r="CT6" s="9">
        <v>8</v>
      </c>
      <c r="CU6" s="9">
        <v>9</v>
      </c>
      <c r="CV6" s="9">
        <v>10</v>
      </c>
      <c r="CW6" s="9">
        <v>11</v>
      </c>
      <c r="CX6" s="9">
        <v>12</v>
      </c>
      <c r="CY6" s="9">
        <v>13</v>
      </c>
      <c r="CZ6" s="9">
        <v>14</v>
      </c>
      <c r="DA6" s="9">
        <v>15</v>
      </c>
      <c r="DB6" s="9">
        <v>16</v>
      </c>
      <c r="DC6" s="9">
        <v>17</v>
      </c>
      <c r="DD6" s="9">
        <v>18</v>
      </c>
      <c r="DE6" s="9">
        <v>19</v>
      </c>
      <c r="DF6" s="9">
        <v>20</v>
      </c>
      <c r="DG6" s="9">
        <v>21</v>
      </c>
      <c r="DH6" s="9">
        <v>22</v>
      </c>
      <c r="DI6" s="9">
        <v>23</v>
      </c>
      <c r="DJ6" s="9">
        <v>24</v>
      </c>
      <c r="DK6" s="9">
        <v>25</v>
      </c>
      <c r="DL6" s="9">
        <v>26</v>
      </c>
      <c r="DM6" s="9">
        <v>27</v>
      </c>
      <c r="DN6" s="9">
        <v>28</v>
      </c>
      <c r="DO6" s="9">
        <v>29</v>
      </c>
      <c r="DP6" s="9">
        <v>30</v>
      </c>
      <c r="DQ6" s="9">
        <v>31</v>
      </c>
      <c r="DR6" s="9">
        <v>32</v>
      </c>
      <c r="DS6" s="9">
        <v>33</v>
      </c>
      <c r="DT6" s="9">
        <v>34</v>
      </c>
      <c r="DU6" s="9">
        <v>35</v>
      </c>
    </row>
    <row r="7" ht="15" customHeight="1" outlineLevel="1" spans="2:105">
      <c r="B7" s="10">
        <v>201606</v>
      </c>
      <c r="C7" s="11">
        <v>1148229.5</v>
      </c>
      <c r="D7" s="11">
        <v>1301051.75</v>
      </c>
      <c r="E7" s="11">
        <v>1304420.5</v>
      </c>
      <c r="F7" s="11">
        <v>1304420.5</v>
      </c>
      <c r="G7" s="11">
        <v>1304420.5</v>
      </c>
      <c r="H7" s="11">
        <v>1304420.5</v>
      </c>
      <c r="I7" s="11">
        <v>1304420.5</v>
      </c>
      <c r="J7" s="11">
        <v>1304420.5</v>
      </c>
      <c r="K7" s="11">
        <v>1304420.5</v>
      </c>
      <c r="L7" s="11">
        <v>1304420.5</v>
      </c>
      <c r="M7" s="11">
        <v>1304420.5</v>
      </c>
      <c r="N7" s="11">
        <v>1304420.5</v>
      </c>
      <c r="O7" s="11">
        <v>1304420.5</v>
      </c>
      <c r="P7" s="11">
        <v>1304420.5</v>
      </c>
      <c r="Q7" s="11">
        <v>1304420.5</v>
      </c>
      <c r="R7" s="11">
        <v>1304420.5</v>
      </c>
      <c r="S7" s="11">
        <v>1304420.5</v>
      </c>
      <c r="T7" s="11">
        <v>1304420.5</v>
      </c>
      <c r="U7" s="11">
        <v>1304420.5</v>
      </c>
      <c r="V7" s="11">
        <v>1304420.5</v>
      </c>
      <c r="W7" s="11">
        <v>1304420.5</v>
      </c>
      <c r="X7" s="11">
        <v>1304420.5</v>
      </c>
      <c r="Y7" s="11">
        <v>1304420.5</v>
      </c>
      <c r="Z7" s="11">
        <v>1304420.5</v>
      </c>
      <c r="AA7" s="11">
        <v>1304420.5</v>
      </c>
      <c r="AB7" s="11">
        <v>1304420.5</v>
      </c>
      <c r="AC7" s="11">
        <v>1304420.5</v>
      </c>
      <c r="AD7" s="11">
        <v>1304420.5</v>
      </c>
      <c r="AE7" s="11">
        <v>1304420.5</v>
      </c>
      <c r="AF7" s="11">
        <v>1304420.5</v>
      </c>
      <c r="AG7" s="11">
        <v>1304420.5</v>
      </c>
      <c r="AH7" s="11">
        <v>1304420.5</v>
      </c>
      <c r="AI7" s="11">
        <v>1304420.5</v>
      </c>
      <c r="AJ7" s="11">
        <v>1304420.5</v>
      </c>
      <c r="AK7" s="11">
        <v>1304420.5</v>
      </c>
      <c r="AL7" s="11" t="s">
        <v>25</v>
      </c>
      <c r="AM7" s="11" t="s">
        <v>25</v>
      </c>
      <c r="AN7" s="11" t="s">
        <v>25</v>
      </c>
      <c r="AO7" s="11" t="s">
        <v>25</v>
      </c>
      <c r="AT7" s="10">
        <v>201606</v>
      </c>
      <c r="AU7" s="11">
        <v>1148229.5</v>
      </c>
      <c r="AV7" s="11">
        <v>1301051.75</v>
      </c>
      <c r="AW7" s="11">
        <v>1304420.5</v>
      </c>
      <c r="AX7" s="11">
        <v>1304420.5</v>
      </c>
      <c r="AY7" s="11">
        <v>1304420.5</v>
      </c>
      <c r="AZ7" s="11">
        <v>1304420.5</v>
      </c>
      <c r="BA7" s="11">
        <v>1304420.5</v>
      </c>
      <c r="BB7" s="11">
        <v>1304420.5</v>
      </c>
      <c r="BC7" s="11">
        <v>1304420.5</v>
      </c>
      <c r="BD7" s="11">
        <v>1304420.5</v>
      </c>
      <c r="BE7" s="11">
        <v>1304420.5</v>
      </c>
      <c r="BF7" s="11">
        <v>1304420.5</v>
      </c>
      <c r="BG7" s="11">
        <v>1304420.5</v>
      </c>
      <c r="BH7" s="11">
        <v>1304420.5</v>
      </c>
      <c r="BI7" s="11">
        <v>1304420.5</v>
      </c>
      <c r="BJ7" s="11">
        <v>1304420.5</v>
      </c>
      <c r="BK7" s="11">
        <v>1304420.5</v>
      </c>
      <c r="BL7" s="11">
        <v>1304420.5</v>
      </c>
      <c r="BM7" s="11">
        <v>1304420.5</v>
      </c>
      <c r="BN7" s="11">
        <v>1304420.5</v>
      </c>
      <c r="BO7" s="11">
        <v>1304420.5</v>
      </c>
      <c r="BP7" s="11">
        <v>1304420.5</v>
      </c>
      <c r="BQ7" s="11">
        <v>1304420.5</v>
      </c>
      <c r="BR7" s="11">
        <v>1304420.5</v>
      </c>
      <c r="BS7" s="11">
        <v>1304420.5</v>
      </c>
      <c r="BT7" s="11">
        <v>1304420.5</v>
      </c>
      <c r="BU7" s="11">
        <v>1304420.5</v>
      </c>
      <c r="BV7" s="11">
        <v>1304420.5</v>
      </c>
      <c r="BW7" s="11">
        <v>1304420.5</v>
      </c>
      <c r="BX7" s="11">
        <v>1304420.5</v>
      </c>
      <c r="BY7" s="11">
        <v>1304420.5</v>
      </c>
      <c r="BZ7" s="11">
        <v>1304420.5</v>
      </c>
      <c r="CA7" s="11">
        <v>1304420.5</v>
      </c>
      <c r="CB7" s="11">
        <v>1304420.5</v>
      </c>
      <c r="CC7" s="11">
        <v>1304420.5</v>
      </c>
      <c r="CD7" s="11" t="s">
        <v>25</v>
      </c>
      <c r="CE7" s="11" t="s">
        <v>25</v>
      </c>
      <c r="CF7" s="11" t="s">
        <v>25</v>
      </c>
      <c r="CG7" s="11" t="s">
        <v>25</v>
      </c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</row>
    <row r="8" ht="15" customHeight="1" outlineLevel="1" spans="2:105">
      <c r="B8" s="10">
        <v>201609</v>
      </c>
      <c r="C8" s="11">
        <v>1696616.95</v>
      </c>
      <c r="D8" s="11">
        <v>2301779.25</v>
      </c>
      <c r="E8" s="11">
        <v>2308433.8</v>
      </c>
      <c r="F8" s="11">
        <v>2314569.45</v>
      </c>
      <c r="G8" s="11">
        <v>2314569.45</v>
      </c>
      <c r="H8" s="11">
        <v>2314569.45</v>
      </c>
      <c r="I8" s="11">
        <v>2314569.45</v>
      </c>
      <c r="J8" s="11">
        <v>2314569.45</v>
      </c>
      <c r="K8" s="11">
        <v>2314569.45</v>
      </c>
      <c r="L8" s="11">
        <v>2314569.45</v>
      </c>
      <c r="M8" s="11">
        <v>2314569.45</v>
      </c>
      <c r="N8" s="11">
        <v>2314569.45</v>
      </c>
      <c r="O8" s="11">
        <v>2314569.45</v>
      </c>
      <c r="P8" s="11">
        <v>2314569.45</v>
      </c>
      <c r="Q8" s="11">
        <v>2314569.45</v>
      </c>
      <c r="R8" s="11">
        <v>2314569.45</v>
      </c>
      <c r="S8" s="11">
        <v>2314569.45</v>
      </c>
      <c r="T8" s="11">
        <v>2314569.45</v>
      </c>
      <c r="U8" s="11">
        <v>2314569.45</v>
      </c>
      <c r="V8" s="11">
        <v>2314569.45</v>
      </c>
      <c r="W8" s="11">
        <v>2314569.45</v>
      </c>
      <c r="X8" s="11">
        <v>2314569.45</v>
      </c>
      <c r="Y8" s="11">
        <v>2314569.45</v>
      </c>
      <c r="Z8" s="11">
        <v>2314569.45</v>
      </c>
      <c r="AA8" s="11">
        <v>2314569.45</v>
      </c>
      <c r="AB8" s="11">
        <v>2314569.45</v>
      </c>
      <c r="AC8" s="11">
        <v>2314569.45</v>
      </c>
      <c r="AD8" s="11">
        <v>2314569.45</v>
      </c>
      <c r="AE8" s="11">
        <v>2314569.45</v>
      </c>
      <c r="AF8" s="11">
        <v>2314569.45</v>
      </c>
      <c r="AG8" s="11">
        <v>2314569.45</v>
      </c>
      <c r="AH8" s="11">
        <v>2314569.45</v>
      </c>
      <c r="AI8" s="11">
        <v>2314569.45</v>
      </c>
      <c r="AJ8" s="11">
        <v>2314569.45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T8" s="10">
        <v>201609</v>
      </c>
      <c r="AU8" s="11">
        <v>1696616.95</v>
      </c>
      <c r="AV8" s="11">
        <v>2301779.25</v>
      </c>
      <c r="AW8" s="11">
        <v>2308433.8</v>
      </c>
      <c r="AX8" s="11">
        <v>2314569.45</v>
      </c>
      <c r="AY8" s="11">
        <v>2314569.45</v>
      </c>
      <c r="AZ8" s="11">
        <v>2314569.45</v>
      </c>
      <c r="BA8" s="11">
        <v>2314569.45</v>
      </c>
      <c r="BB8" s="11">
        <v>2314569.45</v>
      </c>
      <c r="BC8" s="11">
        <v>2314569.45</v>
      </c>
      <c r="BD8" s="11">
        <v>2314569.45</v>
      </c>
      <c r="BE8" s="11">
        <v>2314569.45</v>
      </c>
      <c r="BF8" s="11">
        <v>2314569.45</v>
      </c>
      <c r="BG8" s="11">
        <v>2314569.45</v>
      </c>
      <c r="BH8" s="11">
        <v>2314569.45</v>
      </c>
      <c r="BI8" s="11">
        <v>2314569.45</v>
      </c>
      <c r="BJ8" s="11">
        <v>2314569.45</v>
      </c>
      <c r="BK8" s="11">
        <v>2314569.45</v>
      </c>
      <c r="BL8" s="11">
        <v>2314569.45</v>
      </c>
      <c r="BM8" s="11">
        <v>2314569.45</v>
      </c>
      <c r="BN8" s="11">
        <v>2314569.45</v>
      </c>
      <c r="BO8" s="11">
        <v>2314569.45</v>
      </c>
      <c r="BP8" s="11">
        <v>2314569.45</v>
      </c>
      <c r="BQ8" s="11">
        <v>2314569.45</v>
      </c>
      <c r="BR8" s="11">
        <v>2314569.45</v>
      </c>
      <c r="BS8" s="11">
        <v>2314569.45</v>
      </c>
      <c r="BT8" s="11">
        <v>2314569.45</v>
      </c>
      <c r="BU8" s="11">
        <v>2314569.45</v>
      </c>
      <c r="BV8" s="11">
        <v>2314569.45</v>
      </c>
      <c r="BW8" s="11">
        <v>2314569.45</v>
      </c>
      <c r="BX8" s="11">
        <v>2314569.45</v>
      </c>
      <c r="BY8" s="11">
        <v>2314569.45</v>
      </c>
      <c r="BZ8" s="11">
        <v>2314569.45</v>
      </c>
      <c r="CA8" s="11">
        <v>2314569.45</v>
      </c>
      <c r="CB8" s="11">
        <v>2314569.45</v>
      </c>
      <c r="CC8" s="11" t="s">
        <v>25</v>
      </c>
      <c r="CD8" s="11" t="s">
        <v>25</v>
      </c>
      <c r="CE8" s="11" t="s">
        <v>25</v>
      </c>
      <c r="CF8" s="11" t="s">
        <v>25</v>
      </c>
      <c r="CG8" s="11" t="s">
        <v>25</v>
      </c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ht="15" customHeight="1" outlineLevel="1" spans="2:105">
      <c r="B9" s="10">
        <v>201612</v>
      </c>
      <c r="C9" s="11">
        <v>3048371.35</v>
      </c>
      <c r="D9" s="11">
        <v>3820563.03</v>
      </c>
      <c r="E9" s="11">
        <v>3845232.98</v>
      </c>
      <c r="F9" s="11">
        <v>3845232.98</v>
      </c>
      <c r="G9" s="11">
        <v>3845232.98</v>
      </c>
      <c r="H9" s="11">
        <v>3845232.98</v>
      </c>
      <c r="I9" s="11">
        <v>3845232.98</v>
      </c>
      <c r="J9" s="11">
        <v>3845232.98</v>
      </c>
      <c r="K9" s="11">
        <v>3845232.98</v>
      </c>
      <c r="L9" s="11">
        <v>3845232.98</v>
      </c>
      <c r="M9" s="11">
        <v>3845232.98</v>
      </c>
      <c r="N9" s="11">
        <v>3845232.98</v>
      </c>
      <c r="O9" s="11">
        <v>3845232.98</v>
      </c>
      <c r="P9" s="11">
        <v>3845232.98</v>
      </c>
      <c r="Q9" s="11">
        <v>3845232.98</v>
      </c>
      <c r="R9" s="11">
        <v>3845232.98</v>
      </c>
      <c r="S9" s="11">
        <v>3845232.98</v>
      </c>
      <c r="T9" s="11">
        <v>3845232.98</v>
      </c>
      <c r="U9" s="11">
        <v>3845232.98</v>
      </c>
      <c r="V9" s="11">
        <v>3845232.98</v>
      </c>
      <c r="W9" s="11">
        <v>3845232.98</v>
      </c>
      <c r="X9" s="11">
        <v>3845232.98</v>
      </c>
      <c r="Y9" s="11">
        <v>3845232.98</v>
      </c>
      <c r="Z9" s="11">
        <v>3845232.98</v>
      </c>
      <c r="AA9" s="11">
        <v>3845232.98</v>
      </c>
      <c r="AB9" s="11">
        <v>3845232.98</v>
      </c>
      <c r="AC9" s="11">
        <v>3845232.98</v>
      </c>
      <c r="AD9" s="11">
        <v>3845232.98</v>
      </c>
      <c r="AE9" s="11">
        <v>3845232.98</v>
      </c>
      <c r="AF9" s="11">
        <v>3845232.98</v>
      </c>
      <c r="AG9" s="11">
        <v>3845232.98</v>
      </c>
      <c r="AH9" s="11">
        <v>3845232.98</v>
      </c>
      <c r="AI9" s="11">
        <v>3845232.98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T9" s="10">
        <v>201612</v>
      </c>
      <c r="AU9" s="11">
        <v>3048371.35</v>
      </c>
      <c r="AV9" s="11">
        <v>3820563.03</v>
      </c>
      <c r="AW9" s="11">
        <v>3845232.98</v>
      </c>
      <c r="AX9" s="11">
        <v>3845232.98</v>
      </c>
      <c r="AY9" s="11">
        <v>3845232.98</v>
      </c>
      <c r="AZ9" s="11">
        <v>3845232.98</v>
      </c>
      <c r="BA9" s="11">
        <v>3845232.98</v>
      </c>
      <c r="BB9" s="11">
        <v>3845232.98</v>
      </c>
      <c r="BC9" s="11">
        <v>3845232.98</v>
      </c>
      <c r="BD9" s="11">
        <v>3845232.98</v>
      </c>
      <c r="BE9" s="11">
        <v>3845232.98</v>
      </c>
      <c r="BF9" s="11">
        <v>3845232.98</v>
      </c>
      <c r="BG9" s="11">
        <v>3845232.98</v>
      </c>
      <c r="BH9" s="11">
        <v>3845232.98</v>
      </c>
      <c r="BI9" s="11">
        <v>3845232.98</v>
      </c>
      <c r="BJ9" s="11">
        <v>3845232.98</v>
      </c>
      <c r="BK9" s="11">
        <v>3845232.98</v>
      </c>
      <c r="BL9" s="11">
        <v>3845232.98</v>
      </c>
      <c r="BM9" s="11">
        <v>3845232.98</v>
      </c>
      <c r="BN9" s="11">
        <v>3845232.98</v>
      </c>
      <c r="BO9" s="11">
        <v>3845232.98</v>
      </c>
      <c r="BP9" s="11">
        <v>3845232.98</v>
      </c>
      <c r="BQ9" s="11">
        <v>3845232.98</v>
      </c>
      <c r="BR9" s="11">
        <v>3845232.98</v>
      </c>
      <c r="BS9" s="11">
        <v>3845232.98</v>
      </c>
      <c r="BT9" s="11">
        <v>3845232.98</v>
      </c>
      <c r="BU9" s="11">
        <v>3845232.98</v>
      </c>
      <c r="BV9" s="11">
        <v>3845232.98</v>
      </c>
      <c r="BW9" s="11">
        <v>3845232.98</v>
      </c>
      <c r="BX9" s="11">
        <v>3845232.98</v>
      </c>
      <c r="BY9" s="11">
        <v>3845232.98</v>
      </c>
      <c r="BZ9" s="11">
        <v>3845232.98</v>
      </c>
      <c r="CA9" s="11">
        <v>3845232.98</v>
      </c>
      <c r="CB9" s="11" t="s">
        <v>25</v>
      </c>
      <c r="CC9" s="11" t="s">
        <v>25</v>
      </c>
      <c r="CD9" s="11" t="s">
        <v>25</v>
      </c>
      <c r="CE9" s="11" t="s">
        <v>25</v>
      </c>
      <c r="CF9" s="11" t="s">
        <v>25</v>
      </c>
      <c r="CG9" s="11" t="s">
        <v>25</v>
      </c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ht="15" customHeight="1" outlineLevel="1" spans="2:105">
      <c r="B10" s="10">
        <v>201703</v>
      </c>
      <c r="C10" s="11">
        <v>3577065.7</v>
      </c>
      <c r="D10" s="11">
        <v>4646266.57</v>
      </c>
      <c r="E10" s="11">
        <v>4665812.82</v>
      </c>
      <c r="F10" s="11">
        <v>4684834.42</v>
      </c>
      <c r="G10" s="11">
        <v>4691424.87</v>
      </c>
      <c r="H10" s="11">
        <v>4702086.22</v>
      </c>
      <c r="I10" s="11">
        <v>4702086.22</v>
      </c>
      <c r="J10" s="11">
        <v>4703793.72</v>
      </c>
      <c r="K10" s="11">
        <v>4703793.72</v>
      </c>
      <c r="L10" s="11">
        <v>4703793.72</v>
      </c>
      <c r="M10" s="11">
        <v>4703793.72</v>
      </c>
      <c r="N10" s="11">
        <v>4703793.72</v>
      </c>
      <c r="O10" s="11">
        <v>4703793.72</v>
      </c>
      <c r="P10" s="11">
        <v>4703793.72</v>
      </c>
      <c r="Q10" s="11">
        <v>4703793.72</v>
      </c>
      <c r="R10" s="11">
        <v>4703793.72</v>
      </c>
      <c r="S10" s="11">
        <v>4703793.72</v>
      </c>
      <c r="T10" s="11">
        <v>4703793.72</v>
      </c>
      <c r="U10" s="11">
        <v>4703793.72</v>
      </c>
      <c r="V10" s="11">
        <v>4703793.72</v>
      </c>
      <c r="W10" s="11">
        <v>4703793.72</v>
      </c>
      <c r="X10" s="11">
        <v>4703793.72</v>
      </c>
      <c r="Y10" s="11">
        <v>4703793.72</v>
      </c>
      <c r="Z10" s="11">
        <v>4703793.72</v>
      </c>
      <c r="AA10" s="11">
        <v>4703793.72</v>
      </c>
      <c r="AB10" s="11">
        <v>4703793.72</v>
      </c>
      <c r="AC10" s="11">
        <v>4703793.72</v>
      </c>
      <c r="AD10" s="11">
        <v>4703793.72</v>
      </c>
      <c r="AE10" s="11">
        <v>4703793.72</v>
      </c>
      <c r="AF10" s="11">
        <v>4703793.72</v>
      </c>
      <c r="AG10" s="11">
        <v>4703793.72</v>
      </c>
      <c r="AH10" s="11">
        <v>4703793.72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T10" s="10">
        <v>201703</v>
      </c>
      <c r="AU10" s="11">
        <v>3577065.7</v>
      </c>
      <c r="AV10" s="11">
        <v>4646266.57</v>
      </c>
      <c r="AW10" s="11">
        <v>4665812.82</v>
      </c>
      <c r="AX10" s="11">
        <v>4684834.42</v>
      </c>
      <c r="AY10" s="11">
        <v>4691424.87</v>
      </c>
      <c r="AZ10" s="11">
        <v>4702086.22</v>
      </c>
      <c r="BA10" s="11">
        <v>4702086.22</v>
      </c>
      <c r="BB10" s="11">
        <v>4703793.72</v>
      </c>
      <c r="BC10" s="11">
        <v>4703793.72</v>
      </c>
      <c r="BD10" s="11">
        <v>4703793.72</v>
      </c>
      <c r="BE10" s="11">
        <v>4703793.72</v>
      </c>
      <c r="BF10" s="11">
        <v>4703793.72</v>
      </c>
      <c r="BG10" s="11">
        <v>4703793.72</v>
      </c>
      <c r="BH10" s="11">
        <v>4703793.72</v>
      </c>
      <c r="BI10" s="11">
        <v>4703793.72</v>
      </c>
      <c r="BJ10" s="11">
        <v>4703793.72</v>
      </c>
      <c r="BK10" s="11">
        <v>4703793.72</v>
      </c>
      <c r="BL10" s="11">
        <v>4703793.72</v>
      </c>
      <c r="BM10" s="11">
        <v>4703793.72</v>
      </c>
      <c r="BN10" s="11">
        <v>4703793.72</v>
      </c>
      <c r="BO10" s="11">
        <v>4703793.72</v>
      </c>
      <c r="BP10" s="11">
        <v>4703793.72</v>
      </c>
      <c r="BQ10" s="11">
        <v>4703793.72</v>
      </c>
      <c r="BR10" s="11">
        <v>4703793.72</v>
      </c>
      <c r="BS10" s="11">
        <v>4703793.72</v>
      </c>
      <c r="BT10" s="11">
        <v>4703793.72</v>
      </c>
      <c r="BU10" s="11">
        <v>4703793.72</v>
      </c>
      <c r="BV10" s="11">
        <v>4703793.72</v>
      </c>
      <c r="BW10" s="11">
        <v>4703793.72</v>
      </c>
      <c r="BX10" s="11">
        <v>4703793.72</v>
      </c>
      <c r="BY10" s="11">
        <v>4703793.72</v>
      </c>
      <c r="BZ10" s="11">
        <v>4703793.72</v>
      </c>
      <c r="CA10" s="11" t="s">
        <v>25</v>
      </c>
      <c r="CB10" s="11" t="s">
        <v>25</v>
      </c>
      <c r="CC10" s="11" t="s">
        <v>25</v>
      </c>
      <c r="CD10" s="11" t="s">
        <v>25</v>
      </c>
      <c r="CE10" s="11" t="s">
        <v>25</v>
      </c>
      <c r="CF10" s="11" t="s">
        <v>25</v>
      </c>
      <c r="CG10" s="11" t="s">
        <v>25</v>
      </c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ht="15" customHeight="1" outlineLevel="1" spans="2:105">
      <c r="B11" s="10">
        <v>201706</v>
      </c>
      <c r="C11" s="11">
        <v>5983316.51</v>
      </c>
      <c r="D11" s="11">
        <v>6760453.82</v>
      </c>
      <c r="E11" s="11">
        <v>6907695.65</v>
      </c>
      <c r="F11" s="11">
        <v>6934638.58</v>
      </c>
      <c r="G11" s="11">
        <v>6953863.73</v>
      </c>
      <c r="H11" s="11">
        <v>6953863.73</v>
      </c>
      <c r="I11" s="11">
        <v>6957940.73</v>
      </c>
      <c r="J11" s="11">
        <v>6957940.73</v>
      </c>
      <c r="K11" s="11">
        <v>6957940.73</v>
      </c>
      <c r="L11" s="11">
        <v>6957940.73</v>
      </c>
      <c r="M11" s="11">
        <v>6957940.73</v>
      </c>
      <c r="N11" s="11">
        <v>6957940.73</v>
      </c>
      <c r="O11" s="11">
        <v>6957940.73</v>
      </c>
      <c r="P11" s="11">
        <v>6957940.73</v>
      </c>
      <c r="Q11" s="11">
        <v>6957940.73</v>
      </c>
      <c r="R11" s="11">
        <v>6957940.73</v>
      </c>
      <c r="S11" s="11">
        <v>6957940.73</v>
      </c>
      <c r="T11" s="11">
        <v>6957940.73</v>
      </c>
      <c r="U11" s="11">
        <v>6957940.73</v>
      </c>
      <c r="V11" s="11">
        <v>6957940.73</v>
      </c>
      <c r="W11" s="11">
        <v>6957940.73</v>
      </c>
      <c r="X11" s="11">
        <v>6957940.73</v>
      </c>
      <c r="Y11" s="11">
        <v>6957940.73</v>
      </c>
      <c r="Z11" s="11">
        <v>6957940.73</v>
      </c>
      <c r="AA11" s="11">
        <v>6957940.73</v>
      </c>
      <c r="AB11" s="11">
        <v>6957940.73</v>
      </c>
      <c r="AC11" s="11">
        <v>6957940.73</v>
      </c>
      <c r="AD11" s="11">
        <v>6957940.73</v>
      </c>
      <c r="AE11" s="11">
        <v>6957940.73</v>
      </c>
      <c r="AF11" s="11">
        <v>6957940.73</v>
      </c>
      <c r="AG11" s="11">
        <v>6957940.73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T11" s="10">
        <v>201706</v>
      </c>
      <c r="AU11" s="11">
        <v>5983316.51</v>
      </c>
      <c r="AV11" s="11">
        <v>6760453.82</v>
      </c>
      <c r="AW11" s="11">
        <v>6907695.65</v>
      </c>
      <c r="AX11" s="11">
        <v>6934638.58</v>
      </c>
      <c r="AY11" s="11">
        <v>6953863.73</v>
      </c>
      <c r="AZ11" s="11">
        <v>6953863.73</v>
      </c>
      <c r="BA11" s="11">
        <v>6957940.73</v>
      </c>
      <c r="BB11" s="11">
        <v>6957940.73</v>
      </c>
      <c r="BC11" s="11">
        <v>6957940.73</v>
      </c>
      <c r="BD11" s="11">
        <v>6957940.73</v>
      </c>
      <c r="BE11" s="11">
        <v>6957940.73</v>
      </c>
      <c r="BF11" s="11">
        <v>6957940.73</v>
      </c>
      <c r="BG11" s="11">
        <v>6957940.73</v>
      </c>
      <c r="BH11" s="11">
        <v>6957940.73</v>
      </c>
      <c r="BI11" s="11">
        <v>6957940.73</v>
      </c>
      <c r="BJ11" s="11">
        <v>6957940.73</v>
      </c>
      <c r="BK11" s="11">
        <v>6957940.73</v>
      </c>
      <c r="BL11" s="11">
        <v>6957940.73</v>
      </c>
      <c r="BM11" s="11">
        <v>6957940.73</v>
      </c>
      <c r="BN11" s="11">
        <v>6957940.73</v>
      </c>
      <c r="BO11" s="11">
        <v>6957940.73</v>
      </c>
      <c r="BP11" s="11">
        <v>6957940.73</v>
      </c>
      <c r="BQ11" s="11">
        <v>6957940.73</v>
      </c>
      <c r="BR11" s="11">
        <v>6957940.73</v>
      </c>
      <c r="BS11" s="11">
        <v>6957940.73</v>
      </c>
      <c r="BT11" s="11">
        <v>6957940.73</v>
      </c>
      <c r="BU11" s="11">
        <v>6957940.73</v>
      </c>
      <c r="BV11" s="11">
        <v>6957940.73</v>
      </c>
      <c r="BW11" s="11">
        <v>6957940.73</v>
      </c>
      <c r="BX11" s="11">
        <v>6957940.73</v>
      </c>
      <c r="BY11" s="11">
        <v>6957940.73</v>
      </c>
      <c r="BZ11" s="11" t="s">
        <v>25</v>
      </c>
      <c r="CA11" s="11" t="s">
        <v>25</v>
      </c>
      <c r="CB11" s="11" t="s">
        <v>25</v>
      </c>
      <c r="CC11" s="11" t="s">
        <v>25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ht="15" customHeight="1" outlineLevel="1" spans="2:105">
      <c r="B12" s="10">
        <v>201709</v>
      </c>
      <c r="C12" s="11">
        <v>9875302.15</v>
      </c>
      <c r="D12" s="11">
        <v>12519186.34</v>
      </c>
      <c r="E12" s="11">
        <v>12743773.6</v>
      </c>
      <c r="F12" s="11">
        <v>12765257.95</v>
      </c>
      <c r="G12" s="11">
        <v>12765257.95</v>
      </c>
      <c r="H12" s="11">
        <v>12768138.2</v>
      </c>
      <c r="I12" s="11">
        <v>12768138.2</v>
      </c>
      <c r="J12" s="11">
        <v>12768138.2</v>
      </c>
      <c r="K12" s="11">
        <v>12768138.2</v>
      </c>
      <c r="L12" s="11">
        <v>12768138.2</v>
      </c>
      <c r="M12" s="11">
        <v>12768138.2</v>
      </c>
      <c r="N12" s="11">
        <v>12768138.2</v>
      </c>
      <c r="O12" s="11">
        <v>12768138.2</v>
      </c>
      <c r="P12" s="11">
        <v>12768138.2</v>
      </c>
      <c r="Q12" s="11">
        <v>12768138.2</v>
      </c>
      <c r="R12" s="11">
        <v>12768138.2</v>
      </c>
      <c r="S12" s="11">
        <v>12768138.2</v>
      </c>
      <c r="T12" s="11">
        <v>12768138.2</v>
      </c>
      <c r="U12" s="11">
        <v>12768138.2</v>
      </c>
      <c r="V12" s="11">
        <v>12768138.2</v>
      </c>
      <c r="W12" s="11">
        <v>12768138.2</v>
      </c>
      <c r="X12" s="11">
        <v>12768138.2</v>
      </c>
      <c r="Y12" s="11">
        <v>12768138.2</v>
      </c>
      <c r="Z12" s="11">
        <v>12768138.2</v>
      </c>
      <c r="AA12" s="11">
        <v>12768138.2</v>
      </c>
      <c r="AB12" s="11">
        <v>12768138.2</v>
      </c>
      <c r="AC12" s="11">
        <v>12768138.2</v>
      </c>
      <c r="AD12" s="11">
        <v>12768138.2</v>
      </c>
      <c r="AE12" s="11">
        <v>12768138.2</v>
      </c>
      <c r="AF12" s="11">
        <v>12768138.2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T12" s="10">
        <v>201709</v>
      </c>
      <c r="AU12" s="11">
        <v>9875302.15</v>
      </c>
      <c r="AV12" s="11">
        <v>12519246.34</v>
      </c>
      <c r="AW12" s="11">
        <v>12743833.6</v>
      </c>
      <c r="AX12" s="11">
        <v>12765317.95</v>
      </c>
      <c r="AY12" s="11">
        <v>12765317.95</v>
      </c>
      <c r="AZ12" s="11">
        <v>12768198.2</v>
      </c>
      <c r="BA12" s="11">
        <v>12768198.2</v>
      </c>
      <c r="BB12" s="11">
        <v>12768198.2</v>
      </c>
      <c r="BC12" s="11">
        <v>12768198.2</v>
      </c>
      <c r="BD12" s="11">
        <v>12768198.2</v>
      </c>
      <c r="BE12" s="11">
        <v>12768198.2</v>
      </c>
      <c r="BF12" s="11">
        <v>12768198.2</v>
      </c>
      <c r="BG12" s="11">
        <v>12768198.2</v>
      </c>
      <c r="BH12" s="11">
        <v>12768198.2</v>
      </c>
      <c r="BI12" s="11">
        <v>12768198.2</v>
      </c>
      <c r="BJ12" s="11">
        <v>12768198.2</v>
      </c>
      <c r="BK12" s="11">
        <v>12768198.2</v>
      </c>
      <c r="BL12" s="11">
        <v>12768198.2</v>
      </c>
      <c r="BM12" s="11">
        <v>12768198.2</v>
      </c>
      <c r="BN12" s="11">
        <v>12768198.2</v>
      </c>
      <c r="BO12" s="11">
        <v>12768198.2</v>
      </c>
      <c r="BP12" s="11">
        <v>12768198.2</v>
      </c>
      <c r="BQ12" s="11">
        <v>12768198.2</v>
      </c>
      <c r="BR12" s="11">
        <v>12768198.2</v>
      </c>
      <c r="BS12" s="11">
        <v>12768198.2</v>
      </c>
      <c r="BT12" s="11">
        <v>12768198.2</v>
      </c>
      <c r="BU12" s="11">
        <v>12768198.2</v>
      </c>
      <c r="BV12" s="11">
        <v>12768198.2</v>
      </c>
      <c r="BW12" s="11">
        <v>12768198.2</v>
      </c>
      <c r="BX12" s="11">
        <v>12768198.2</v>
      </c>
      <c r="BY12" s="11" t="s">
        <v>25</v>
      </c>
      <c r="BZ12" s="11" t="s">
        <v>25</v>
      </c>
      <c r="CA12" s="11" t="s">
        <v>25</v>
      </c>
      <c r="CB12" s="11" t="s">
        <v>25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ht="15" customHeight="1" outlineLevel="1" spans="2:105">
      <c r="B13" s="10">
        <v>201712</v>
      </c>
      <c r="C13" s="11">
        <v>19885968.86</v>
      </c>
      <c r="D13" s="11">
        <v>23464922.28</v>
      </c>
      <c r="E13" s="11">
        <v>23646673.31</v>
      </c>
      <c r="F13" s="11">
        <v>23646673.31</v>
      </c>
      <c r="G13" s="11">
        <v>23678988.51</v>
      </c>
      <c r="H13" s="11">
        <v>23678988.51</v>
      </c>
      <c r="I13" s="11">
        <v>23678988.51</v>
      </c>
      <c r="J13" s="11">
        <v>23678988.51</v>
      </c>
      <c r="K13" s="11">
        <v>23678988.51</v>
      </c>
      <c r="L13" s="11">
        <v>23678988.51</v>
      </c>
      <c r="M13" s="11">
        <v>23678988.51</v>
      </c>
      <c r="N13" s="11">
        <v>23678988.51</v>
      </c>
      <c r="O13" s="11">
        <v>23678988.51</v>
      </c>
      <c r="P13" s="11">
        <v>23678988.51</v>
      </c>
      <c r="Q13" s="11">
        <v>23678988.51</v>
      </c>
      <c r="R13" s="11">
        <v>23678988.51</v>
      </c>
      <c r="S13" s="11">
        <v>23678988.51</v>
      </c>
      <c r="T13" s="11">
        <v>23678988.51</v>
      </c>
      <c r="U13" s="11">
        <v>23678988.51</v>
      </c>
      <c r="V13" s="11">
        <v>23678988.51</v>
      </c>
      <c r="W13" s="11">
        <v>23678988.51</v>
      </c>
      <c r="X13" s="11">
        <v>23678988.51</v>
      </c>
      <c r="Y13" s="11">
        <v>23678988.51</v>
      </c>
      <c r="Z13" s="11">
        <v>23678988.51</v>
      </c>
      <c r="AA13" s="11">
        <v>23678988.51</v>
      </c>
      <c r="AB13" s="11">
        <v>23678988.51</v>
      </c>
      <c r="AC13" s="11">
        <v>23678988.51</v>
      </c>
      <c r="AD13" s="11">
        <v>23678988.51</v>
      </c>
      <c r="AE13" s="11">
        <v>23678988.51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T13" s="10">
        <v>201712</v>
      </c>
      <c r="AU13" s="11">
        <v>19885978.86</v>
      </c>
      <c r="AV13" s="11">
        <v>23464932.28</v>
      </c>
      <c r="AW13" s="11">
        <v>23646683.31</v>
      </c>
      <c r="AX13" s="11">
        <v>23646683.31</v>
      </c>
      <c r="AY13" s="11">
        <v>23678998.51</v>
      </c>
      <c r="AZ13" s="11">
        <v>23678998.51</v>
      </c>
      <c r="BA13" s="11">
        <v>23678998.51</v>
      </c>
      <c r="BB13" s="11">
        <v>23678998.51</v>
      </c>
      <c r="BC13" s="11">
        <v>23678998.51</v>
      </c>
      <c r="BD13" s="11">
        <v>23678998.51</v>
      </c>
      <c r="BE13" s="11">
        <v>23678998.51</v>
      </c>
      <c r="BF13" s="11">
        <v>23678998.51</v>
      </c>
      <c r="BG13" s="11">
        <v>23678998.51</v>
      </c>
      <c r="BH13" s="11">
        <v>23678998.51</v>
      </c>
      <c r="BI13" s="11">
        <v>23678998.51</v>
      </c>
      <c r="BJ13" s="11">
        <v>23678998.51</v>
      </c>
      <c r="BK13" s="11">
        <v>23678998.51</v>
      </c>
      <c r="BL13" s="11">
        <v>23678998.51</v>
      </c>
      <c r="BM13" s="11">
        <v>23678998.51</v>
      </c>
      <c r="BN13" s="11">
        <v>23678998.51</v>
      </c>
      <c r="BO13" s="11">
        <v>23678998.51</v>
      </c>
      <c r="BP13" s="11">
        <v>23678998.51</v>
      </c>
      <c r="BQ13" s="11">
        <v>23678998.51</v>
      </c>
      <c r="BR13" s="11">
        <v>23678998.51</v>
      </c>
      <c r="BS13" s="11">
        <v>23678998.51</v>
      </c>
      <c r="BT13" s="11">
        <v>23678998.51</v>
      </c>
      <c r="BU13" s="11">
        <v>23678998.51</v>
      </c>
      <c r="BV13" s="11">
        <v>23678998.51</v>
      </c>
      <c r="BW13" s="11">
        <v>23678998.51</v>
      </c>
      <c r="BX13" s="11" t="s">
        <v>25</v>
      </c>
      <c r="BY13" s="11" t="s">
        <v>25</v>
      </c>
      <c r="BZ13" s="11" t="s">
        <v>25</v>
      </c>
      <c r="CA13" s="11" t="s">
        <v>25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ht="15" customHeight="1" outlineLevel="1" spans="2:105">
      <c r="B14" s="10">
        <v>201803</v>
      </c>
      <c r="C14" s="11">
        <v>24255871.06</v>
      </c>
      <c r="D14" s="11">
        <v>27382814.33</v>
      </c>
      <c r="E14" s="11">
        <v>27551563.01</v>
      </c>
      <c r="F14" s="11">
        <v>27616315.31</v>
      </c>
      <c r="G14" s="11">
        <v>27632543.31</v>
      </c>
      <c r="H14" s="11">
        <v>27636514.91</v>
      </c>
      <c r="I14" s="11">
        <v>27636514.91</v>
      </c>
      <c r="J14" s="11">
        <v>27636514.91</v>
      </c>
      <c r="K14" s="11">
        <v>27636514.91</v>
      </c>
      <c r="L14" s="11">
        <v>27636514.91</v>
      </c>
      <c r="M14" s="11">
        <v>27636514.91</v>
      </c>
      <c r="N14" s="11">
        <v>27636514.91</v>
      </c>
      <c r="O14" s="11">
        <v>27636514.91</v>
      </c>
      <c r="P14" s="11">
        <v>27636514.91</v>
      </c>
      <c r="Q14" s="11">
        <v>27636514.91</v>
      </c>
      <c r="R14" s="11">
        <v>27636514.91</v>
      </c>
      <c r="S14" s="11">
        <v>27636514.91</v>
      </c>
      <c r="T14" s="11">
        <v>27636514.91</v>
      </c>
      <c r="U14" s="11">
        <v>27636514.91</v>
      </c>
      <c r="V14" s="11">
        <v>27636514.91</v>
      </c>
      <c r="W14" s="11">
        <v>27636514.91</v>
      </c>
      <c r="X14" s="11">
        <v>27636514.91</v>
      </c>
      <c r="Y14" s="11">
        <v>27636514.91</v>
      </c>
      <c r="Z14" s="11">
        <v>27636514.91</v>
      </c>
      <c r="AA14" s="11">
        <v>27636514.91</v>
      </c>
      <c r="AB14" s="11">
        <v>27636514.91</v>
      </c>
      <c r="AC14" s="11">
        <v>27636514.91</v>
      </c>
      <c r="AD14" s="11">
        <v>27636514.91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T14" s="10">
        <v>201803</v>
      </c>
      <c r="AU14" s="11">
        <v>24255871.06</v>
      </c>
      <c r="AV14" s="11">
        <v>27382814.33</v>
      </c>
      <c r="AW14" s="11">
        <v>27551563.01</v>
      </c>
      <c r="AX14" s="11">
        <v>27616315.31</v>
      </c>
      <c r="AY14" s="11">
        <v>27632543.31</v>
      </c>
      <c r="AZ14" s="11">
        <v>27636514.91</v>
      </c>
      <c r="BA14" s="11">
        <v>27636514.91</v>
      </c>
      <c r="BB14" s="11">
        <v>27636514.91</v>
      </c>
      <c r="BC14" s="11">
        <v>27636514.91</v>
      </c>
      <c r="BD14" s="11">
        <v>25383946.82</v>
      </c>
      <c r="BE14" s="11">
        <v>25383946.82</v>
      </c>
      <c r="BF14" s="11">
        <v>25383946.82</v>
      </c>
      <c r="BG14" s="11">
        <v>25383946.82</v>
      </c>
      <c r="BH14" s="11">
        <v>25383946.82</v>
      </c>
      <c r="BI14" s="11">
        <v>25383946.82</v>
      </c>
      <c r="BJ14" s="11">
        <v>25383946.82</v>
      </c>
      <c r="BK14" s="11">
        <v>25383946.82</v>
      </c>
      <c r="BL14" s="11">
        <v>25383946.82</v>
      </c>
      <c r="BM14" s="11">
        <v>25383946.82</v>
      </c>
      <c r="BN14" s="11">
        <v>25383946.82</v>
      </c>
      <c r="BO14" s="11">
        <v>25383946.82</v>
      </c>
      <c r="BP14" s="11">
        <v>25383946.82</v>
      </c>
      <c r="BQ14" s="11">
        <v>25383946.82</v>
      </c>
      <c r="BR14" s="11">
        <v>25383946.82</v>
      </c>
      <c r="BS14" s="11">
        <v>25383946.82</v>
      </c>
      <c r="BT14" s="11">
        <v>25383946.82</v>
      </c>
      <c r="BU14" s="11">
        <v>25383946.82</v>
      </c>
      <c r="BV14" s="11">
        <v>25383946.82</v>
      </c>
      <c r="BW14" s="11" t="s">
        <v>25</v>
      </c>
      <c r="BX14" s="11" t="s">
        <v>25</v>
      </c>
      <c r="BY14" s="11" t="s">
        <v>25</v>
      </c>
      <c r="BZ14" s="11" t="s">
        <v>25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ht="15" customHeight="1" outlineLevel="1" spans="2:105">
      <c r="B15" s="10">
        <v>201806</v>
      </c>
      <c r="C15" s="11">
        <v>18779338.32</v>
      </c>
      <c r="D15" s="11">
        <v>24061592.2</v>
      </c>
      <c r="E15" s="11">
        <v>24372131.76</v>
      </c>
      <c r="F15" s="11">
        <v>24398270.8</v>
      </c>
      <c r="G15" s="11">
        <v>24400807.6</v>
      </c>
      <c r="H15" s="11">
        <v>24410694.8</v>
      </c>
      <c r="I15" s="11">
        <v>24410694.8</v>
      </c>
      <c r="J15" s="11">
        <v>24410694.8</v>
      </c>
      <c r="K15" s="11">
        <v>24410694.8</v>
      </c>
      <c r="L15" s="11">
        <v>24410694.8</v>
      </c>
      <c r="M15" s="11">
        <v>24410694.8</v>
      </c>
      <c r="N15" s="11">
        <v>24410694.8</v>
      </c>
      <c r="O15" s="11">
        <v>24410694.8</v>
      </c>
      <c r="P15" s="11">
        <v>24410694.8</v>
      </c>
      <c r="Q15" s="11">
        <v>24410694.8</v>
      </c>
      <c r="R15" s="11">
        <v>24410694.8</v>
      </c>
      <c r="S15" s="11">
        <v>24410694.8</v>
      </c>
      <c r="T15" s="11">
        <v>24410694.8</v>
      </c>
      <c r="U15" s="11">
        <v>24410694.8</v>
      </c>
      <c r="V15" s="11">
        <v>24410694.8</v>
      </c>
      <c r="W15" s="11">
        <v>24410694.8</v>
      </c>
      <c r="X15" s="11">
        <v>24410694.8</v>
      </c>
      <c r="Y15" s="11">
        <v>24410694.8</v>
      </c>
      <c r="Z15" s="11">
        <v>24410694.8</v>
      </c>
      <c r="AA15" s="11">
        <v>24410694.8</v>
      </c>
      <c r="AB15" s="11">
        <v>24410694.8</v>
      </c>
      <c r="AC15" s="11">
        <v>24410694.8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T15" s="10">
        <v>201806</v>
      </c>
      <c r="AU15" s="11">
        <v>18779338.32</v>
      </c>
      <c r="AV15" s="11">
        <v>24061592.2</v>
      </c>
      <c r="AW15" s="11">
        <v>24372131.76</v>
      </c>
      <c r="AX15" s="11">
        <v>24398270.8</v>
      </c>
      <c r="AY15" s="11">
        <v>24400807.6</v>
      </c>
      <c r="AZ15" s="11">
        <v>24410694.8</v>
      </c>
      <c r="BA15" s="11">
        <v>24410694.8</v>
      </c>
      <c r="BB15" s="11">
        <v>24410694.8</v>
      </c>
      <c r="BC15" s="11">
        <v>22158126.71</v>
      </c>
      <c r="BD15" s="11">
        <v>22158126.71</v>
      </c>
      <c r="BE15" s="11">
        <v>22158126.71</v>
      </c>
      <c r="BF15" s="11">
        <v>22158126.71</v>
      </c>
      <c r="BG15" s="11">
        <v>22158126.71</v>
      </c>
      <c r="BH15" s="11">
        <v>22158126.71</v>
      </c>
      <c r="BI15" s="11">
        <v>22158126.71</v>
      </c>
      <c r="BJ15" s="11">
        <v>22158126.71</v>
      </c>
      <c r="BK15" s="11">
        <v>22158126.71</v>
      </c>
      <c r="BL15" s="11">
        <v>22158126.71</v>
      </c>
      <c r="BM15" s="11">
        <v>22158126.71</v>
      </c>
      <c r="BN15" s="11">
        <v>22158126.71</v>
      </c>
      <c r="BO15" s="11">
        <v>22158126.71</v>
      </c>
      <c r="BP15" s="11">
        <v>22158126.71</v>
      </c>
      <c r="BQ15" s="11">
        <v>22158126.71</v>
      </c>
      <c r="BR15" s="11">
        <v>22158126.71</v>
      </c>
      <c r="BS15" s="11">
        <v>22158126.71</v>
      </c>
      <c r="BT15" s="11">
        <v>22158126.71</v>
      </c>
      <c r="BU15" s="11">
        <v>22158126.71</v>
      </c>
      <c r="BV15" s="11" t="s">
        <v>25</v>
      </c>
      <c r="BW15" s="11" t="s">
        <v>25</v>
      </c>
      <c r="BX15" s="11" t="s">
        <v>25</v>
      </c>
      <c r="BY15" s="11" t="s">
        <v>25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ht="15" customHeight="1" outlineLevel="1" spans="2:105">
      <c r="B16" s="10">
        <v>201809</v>
      </c>
      <c r="C16" s="11">
        <v>25582701.59</v>
      </c>
      <c r="D16" s="11">
        <v>30347313.71</v>
      </c>
      <c r="E16" s="11">
        <v>30370845.55</v>
      </c>
      <c r="F16" s="11">
        <v>30389081.07</v>
      </c>
      <c r="G16" s="11">
        <v>30407330.67</v>
      </c>
      <c r="H16" s="11">
        <v>30408517.31</v>
      </c>
      <c r="I16" s="11">
        <v>30408517.31</v>
      </c>
      <c r="J16" s="11">
        <v>30408178.91</v>
      </c>
      <c r="K16" s="11">
        <v>30408517.31</v>
      </c>
      <c r="L16" s="11">
        <v>30408517.31</v>
      </c>
      <c r="M16" s="11">
        <v>30408517.31</v>
      </c>
      <c r="N16" s="11">
        <v>30408517.31</v>
      </c>
      <c r="O16" s="11">
        <v>30408517.31</v>
      </c>
      <c r="P16" s="11">
        <v>30408517.31</v>
      </c>
      <c r="Q16" s="11">
        <v>30408517.31</v>
      </c>
      <c r="R16" s="11">
        <v>30408517.31</v>
      </c>
      <c r="S16" s="11">
        <v>30408517.31</v>
      </c>
      <c r="T16" s="11">
        <v>30408517.31</v>
      </c>
      <c r="U16" s="11">
        <v>30408517.31</v>
      </c>
      <c r="V16" s="11">
        <v>30408517.31</v>
      </c>
      <c r="W16" s="11">
        <v>30408517.31</v>
      </c>
      <c r="X16" s="11">
        <v>30408517.31</v>
      </c>
      <c r="Y16" s="11">
        <v>30408517.31</v>
      </c>
      <c r="Z16" s="11">
        <v>30408517.31</v>
      </c>
      <c r="AA16" s="11">
        <v>30408517.31</v>
      </c>
      <c r="AB16" s="11">
        <v>30408517.31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T16" s="10">
        <v>201809</v>
      </c>
      <c r="AU16" s="11">
        <v>25582701.59</v>
      </c>
      <c r="AV16" s="11">
        <v>30347313.71</v>
      </c>
      <c r="AW16" s="11">
        <v>30370845.55</v>
      </c>
      <c r="AX16" s="11">
        <v>30389081.07</v>
      </c>
      <c r="AY16" s="11">
        <v>30407330.67</v>
      </c>
      <c r="AZ16" s="11">
        <v>30408517.31</v>
      </c>
      <c r="BA16" s="11">
        <v>30408517.31</v>
      </c>
      <c r="BB16" s="11">
        <v>28155610.82</v>
      </c>
      <c r="BC16" s="11">
        <v>28155949.22</v>
      </c>
      <c r="BD16" s="11">
        <v>28155949.22</v>
      </c>
      <c r="BE16" s="11">
        <v>28155949.22</v>
      </c>
      <c r="BF16" s="11">
        <v>28155949.22</v>
      </c>
      <c r="BG16" s="11">
        <v>28155949.22</v>
      </c>
      <c r="BH16" s="11">
        <v>28155949.22</v>
      </c>
      <c r="BI16" s="11">
        <v>28155949.22</v>
      </c>
      <c r="BJ16" s="11">
        <v>28155949.22</v>
      </c>
      <c r="BK16" s="11">
        <v>28155949.22</v>
      </c>
      <c r="BL16" s="11">
        <v>28155949.22</v>
      </c>
      <c r="BM16" s="11">
        <v>28155949.22</v>
      </c>
      <c r="BN16" s="11">
        <v>28155949.22</v>
      </c>
      <c r="BO16" s="11">
        <v>28155949.22</v>
      </c>
      <c r="BP16" s="11">
        <v>28155949.22</v>
      </c>
      <c r="BQ16" s="11">
        <v>28155949.22</v>
      </c>
      <c r="BR16" s="11">
        <v>28155949.22</v>
      </c>
      <c r="BS16" s="11">
        <v>28155949.22</v>
      </c>
      <c r="BT16" s="11">
        <v>28155949.22</v>
      </c>
      <c r="BU16" s="11" t="s">
        <v>25</v>
      </c>
      <c r="BV16" s="11" t="s">
        <v>25</v>
      </c>
      <c r="BW16" s="11" t="s">
        <v>25</v>
      </c>
      <c r="BX16" s="11" t="s">
        <v>25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ht="15" customHeight="1" outlineLevel="1" spans="2:105">
      <c r="B17" s="10">
        <v>201812</v>
      </c>
      <c r="C17" s="11">
        <v>34951842.06</v>
      </c>
      <c r="D17" s="11">
        <v>42462441.94</v>
      </c>
      <c r="E17" s="11">
        <v>45131980.46</v>
      </c>
      <c r="F17" s="11">
        <v>46304518.26</v>
      </c>
      <c r="G17" s="11">
        <v>46638532.26</v>
      </c>
      <c r="H17" s="11">
        <v>46640123.86</v>
      </c>
      <c r="I17" s="11">
        <v>46640083.86</v>
      </c>
      <c r="J17" s="11">
        <v>46640083.86</v>
      </c>
      <c r="K17" s="11">
        <v>46640083.86</v>
      </c>
      <c r="L17" s="11">
        <v>46640083.86</v>
      </c>
      <c r="M17" s="11">
        <v>46640083.86</v>
      </c>
      <c r="N17" s="11">
        <v>46640083.86</v>
      </c>
      <c r="O17" s="11">
        <v>46640083.86</v>
      </c>
      <c r="P17" s="11">
        <v>46640083.86</v>
      </c>
      <c r="Q17" s="11">
        <v>46640083.86</v>
      </c>
      <c r="R17" s="11">
        <v>46640083.86</v>
      </c>
      <c r="S17" s="11">
        <v>46640083.86</v>
      </c>
      <c r="T17" s="11">
        <v>46640083.86</v>
      </c>
      <c r="U17" s="11">
        <v>46640083.86</v>
      </c>
      <c r="V17" s="11">
        <v>46640083.86</v>
      </c>
      <c r="W17" s="11">
        <v>46640083.86</v>
      </c>
      <c r="X17" s="11">
        <v>46640083.86</v>
      </c>
      <c r="Y17" s="11">
        <v>46640083.86</v>
      </c>
      <c r="Z17" s="11">
        <v>46640083.86</v>
      </c>
      <c r="AA17" s="11">
        <v>46640083.86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T17" s="10">
        <v>201812</v>
      </c>
      <c r="AU17" s="11">
        <v>30668500.39</v>
      </c>
      <c r="AV17" s="11">
        <v>36238753.19</v>
      </c>
      <c r="AW17" s="11">
        <v>38353989.92</v>
      </c>
      <c r="AX17" s="11">
        <v>39070238.14</v>
      </c>
      <c r="AY17" s="11">
        <v>39404252.14</v>
      </c>
      <c r="AZ17" s="11">
        <v>39405843.74</v>
      </c>
      <c r="BA17" s="11">
        <v>37150990.69</v>
      </c>
      <c r="BB17" s="11">
        <v>37150990.69</v>
      </c>
      <c r="BC17" s="11">
        <v>37150990.69</v>
      </c>
      <c r="BD17" s="11">
        <v>37150990.69</v>
      </c>
      <c r="BE17" s="11">
        <v>37150990.69</v>
      </c>
      <c r="BF17" s="11">
        <v>37150990.69</v>
      </c>
      <c r="BG17" s="11">
        <v>37150990.69</v>
      </c>
      <c r="BH17" s="11">
        <v>37150990.69</v>
      </c>
      <c r="BI17" s="11">
        <v>37150990.69</v>
      </c>
      <c r="BJ17" s="11">
        <v>37150990.69</v>
      </c>
      <c r="BK17" s="11">
        <v>37150990.69</v>
      </c>
      <c r="BL17" s="11">
        <v>37150990.69</v>
      </c>
      <c r="BM17" s="11">
        <v>37150990.69</v>
      </c>
      <c r="BN17" s="11">
        <v>37150990.69</v>
      </c>
      <c r="BO17" s="11">
        <v>37150990.69</v>
      </c>
      <c r="BP17" s="11">
        <v>37150990.69</v>
      </c>
      <c r="BQ17" s="11">
        <v>37150990.69</v>
      </c>
      <c r="BR17" s="11">
        <v>37150990.69</v>
      </c>
      <c r="BS17" s="11">
        <v>37150990.69</v>
      </c>
      <c r="BT17" s="11" t="s">
        <v>25</v>
      </c>
      <c r="BU17" s="11" t="s">
        <v>25</v>
      </c>
      <c r="BV17" s="11" t="s">
        <v>25</v>
      </c>
      <c r="BW17" s="11" t="s">
        <v>25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ht="15" customHeight="1" outlineLevel="1" spans="2:105">
      <c r="B18" s="10">
        <v>201903</v>
      </c>
      <c r="C18" s="11">
        <v>31588773.68</v>
      </c>
      <c r="D18" s="11">
        <v>90617965</v>
      </c>
      <c r="E18" s="11">
        <v>128443852.56</v>
      </c>
      <c r="F18" s="11">
        <v>144250406.68</v>
      </c>
      <c r="G18" s="11">
        <v>146036370.12</v>
      </c>
      <c r="H18" s="11">
        <v>146871625.32</v>
      </c>
      <c r="I18" s="11">
        <v>146984138.88</v>
      </c>
      <c r="J18" s="11">
        <v>146984138.88</v>
      </c>
      <c r="K18" s="11">
        <v>146984138.88</v>
      </c>
      <c r="L18" s="11">
        <v>146972438.88</v>
      </c>
      <c r="M18" s="11">
        <v>146972678.88</v>
      </c>
      <c r="N18" s="11">
        <v>146972678.88</v>
      </c>
      <c r="O18" s="11">
        <v>146972678.88</v>
      </c>
      <c r="P18" s="11">
        <v>146972678.88</v>
      </c>
      <c r="Q18" s="11">
        <v>146972678.88</v>
      </c>
      <c r="R18" s="11">
        <v>146972678.88</v>
      </c>
      <c r="S18" s="11">
        <v>146972678.88</v>
      </c>
      <c r="T18" s="11">
        <v>146972678.88</v>
      </c>
      <c r="U18" s="11">
        <v>146972678.88</v>
      </c>
      <c r="V18" s="11">
        <v>146972678.88</v>
      </c>
      <c r="W18" s="11">
        <v>146972678.88</v>
      </c>
      <c r="X18" s="11">
        <v>147711607.8</v>
      </c>
      <c r="Y18" s="11">
        <v>147756202.27</v>
      </c>
      <c r="Z18" s="11">
        <v>147756202.27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T18" s="10">
        <v>201903</v>
      </c>
      <c r="AU18" s="11">
        <v>21617376.43</v>
      </c>
      <c r="AV18" s="11">
        <v>64850790.28</v>
      </c>
      <c r="AW18" s="11">
        <v>89223830.49</v>
      </c>
      <c r="AX18" s="11">
        <v>101107076.55</v>
      </c>
      <c r="AY18" s="11">
        <v>102201836.1</v>
      </c>
      <c r="AZ18" s="11">
        <v>100489764.88</v>
      </c>
      <c r="BA18" s="11">
        <v>100594426.84</v>
      </c>
      <c r="BB18" s="11">
        <v>100594426.84</v>
      </c>
      <c r="BC18" s="11">
        <v>100594426.84</v>
      </c>
      <c r="BD18" s="11">
        <v>100582726.84</v>
      </c>
      <c r="BE18" s="11">
        <v>100582846.84</v>
      </c>
      <c r="BF18" s="11">
        <v>100582846.84</v>
      </c>
      <c r="BG18" s="11">
        <v>100582846.84</v>
      </c>
      <c r="BH18" s="11">
        <v>100582846.84</v>
      </c>
      <c r="BI18" s="11">
        <v>100582846.84</v>
      </c>
      <c r="BJ18" s="11">
        <v>100582846.84</v>
      </c>
      <c r="BK18" s="11">
        <v>100582846.84</v>
      </c>
      <c r="BL18" s="11">
        <v>100582846.84</v>
      </c>
      <c r="BM18" s="11">
        <v>100582846.84</v>
      </c>
      <c r="BN18" s="11">
        <v>100582846.84</v>
      </c>
      <c r="BO18" s="11">
        <v>100582846.84</v>
      </c>
      <c r="BP18" s="11">
        <v>101321775.76</v>
      </c>
      <c r="BQ18" s="11">
        <v>101366370.23</v>
      </c>
      <c r="BR18" s="11">
        <v>101366370.23</v>
      </c>
      <c r="BS18" s="11" t="s">
        <v>25</v>
      </c>
      <c r="BT18" s="11" t="s">
        <v>25</v>
      </c>
      <c r="BU18" s="11" t="s">
        <v>25</v>
      </c>
      <c r="BV18" s="11" t="s">
        <v>25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ht="15" customHeight="1" outlineLevel="1" spans="2:105">
      <c r="B19" s="10">
        <v>201906</v>
      </c>
      <c r="C19" s="11">
        <v>18045638.26</v>
      </c>
      <c r="D19" s="11">
        <v>29964302.22</v>
      </c>
      <c r="E19" s="11">
        <v>31365703.94</v>
      </c>
      <c r="F19" s="11">
        <v>31700762.02</v>
      </c>
      <c r="G19" s="11">
        <v>31732363.54</v>
      </c>
      <c r="H19" s="11">
        <v>31879041.86</v>
      </c>
      <c r="I19" s="11">
        <v>31879041.86</v>
      </c>
      <c r="J19" s="11">
        <v>31879041.86</v>
      </c>
      <c r="K19" s="11">
        <v>31879041.86</v>
      </c>
      <c r="L19" s="11">
        <v>31879049.86</v>
      </c>
      <c r="M19" s="11">
        <v>31879049.86</v>
      </c>
      <c r="N19" s="11">
        <v>31879049.86</v>
      </c>
      <c r="O19" s="11">
        <v>31879049.86</v>
      </c>
      <c r="P19" s="11">
        <v>31879049.86</v>
      </c>
      <c r="Q19" s="11">
        <v>31879049.86</v>
      </c>
      <c r="R19" s="11">
        <v>31879049.86</v>
      </c>
      <c r="S19" s="11">
        <v>31879049.86</v>
      </c>
      <c r="T19" s="11">
        <v>31879049.86</v>
      </c>
      <c r="U19" s="11">
        <v>31879049.86</v>
      </c>
      <c r="V19" s="11">
        <v>31879049.86</v>
      </c>
      <c r="W19" s="11">
        <v>31879049.86</v>
      </c>
      <c r="X19" s="11">
        <v>31879049.86</v>
      </c>
      <c r="Y19" s="11">
        <v>31879049.86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T19" s="10">
        <v>201906</v>
      </c>
      <c r="AU19" s="11">
        <v>9741324.93</v>
      </c>
      <c r="AV19" s="11">
        <v>16887119.49</v>
      </c>
      <c r="AW19" s="11">
        <v>17962716.33</v>
      </c>
      <c r="AX19" s="11">
        <v>18131700.96</v>
      </c>
      <c r="AY19" s="11">
        <v>15896246.86</v>
      </c>
      <c r="AZ19" s="11">
        <v>15971968.81</v>
      </c>
      <c r="BA19" s="11">
        <v>15971968.81</v>
      </c>
      <c r="BB19" s="11">
        <v>15971968.81</v>
      </c>
      <c r="BC19" s="11">
        <v>15971968.81</v>
      </c>
      <c r="BD19" s="11">
        <v>15971972.81</v>
      </c>
      <c r="BE19" s="11">
        <v>15971972.81</v>
      </c>
      <c r="BF19" s="11">
        <v>15971972.81</v>
      </c>
      <c r="BG19" s="11">
        <v>15971972.81</v>
      </c>
      <c r="BH19" s="11">
        <v>15971972.81</v>
      </c>
      <c r="BI19" s="11">
        <v>15971972.81</v>
      </c>
      <c r="BJ19" s="11">
        <v>15971972.81</v>
      </c>
      <c r="BK19" s="11">
        <v>15971972.81</v>
      </c>
      <c r="BL19" s="11">
        <v>15971972.81</v>
      </c>
      <c r="BM19" s="11">
        <v>15971972.81</v>
      </c>
      <c r="BN19" s="11">
        <v>15971972.81</v>
      </c>
      <c r="BO19" s="11">
        <v>15971972.81</v>
      </c>
      <c r="BP19" s="11">
        <v>15971972.81</v>
      </c>
      <c r="BQ19" s="11">
        <v>15971972.81</v>
      </c>
      <c r="BR19" s="11" t="s">
        <v>25</v>
      </c>
      <c r="BS19" s="11" t="s">
        <v>25</v>
      </c>
      <c r="BT19" s="11" t="s">
        <v>25</v>
      </c>
      <c r="BU19" s="11" t="s">
        <v>25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ht="15" customHeight="1" outlineLevel="1" spans="2:105">
      <c r="B20" s="10">
        <v>201909</v>
      </c>
      <c r="C20" s="11">
        <v>20419063.83</v>
      </c>
      <c r="D20" s="11">
        <v>26772680.43</v>
      </c>
      <c r="E20" s="11">
        <v>27563514.51</v>
      </c>
      <c r="F20" s="11">
        <v>27741321.75</v>
      </c>
      <c r="G20" s="11">
        <v>28248751.59</v>
      </c>
      <c r="H20" s="11">
        <v>28248751.59</v>
      </c>
      <c r="I20" s="11">
        <v>28248751.59</v>
      </c>
      <c r="J20" s="11">
        <v>28248751.59</v>
      </c>
      <c r="K20" s="11">
        <v>28248743.59</v>
      </c>
      <c r="L20" s="11">
        <v>28248743.59</v>
      </c>
      <c r="M20" s="11">
        <v>28248743.59</v>
      </c>
      <c r="N20" s="11">
        <v>28248743.59</v>
      </c>
      <c r="O20" s="11">
        <v>28248037.67</v>
      </c>
      <c r="P20" s="11">
        <v>28248037.67</v>
      </c>
      <c r="Q20" s="11">
        <v>28248037.67</v>
      </c>
      <c r="R20" s="11">
        <v>28248037.67</v>
      </c>
      <c r="S20" s="11">
        <v>28248037.67</v>
      </c>
      <c r="T20" s="11">
        <v>28248037.67</v>
      </c>
      <c r="U20" s="11">
        <v>28248037.67</v>
      </c>
      <c r="V20" s="11">
        <v>28248037.67</v>
      </c>
      <c r="W20" s="11">
        <v>28248037.67</v>
      </c>
      <c r="X20" s="11">
        <v>28248037.67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T20" s="10">
        <v>201909</v>
      </c>
      <c r="AU20" s="11">
        <v>11841817.82</v>
      </c>
      <c r="AV20" s="11">
        <v>15589834.33</v>
      </c>
      <c r="AW20" s="11">
        <v>16113974.34</v>
      </c>
      <c r="AX20" s="11">
        <v>13967704</v>
      </c>
      <c r="AY20" s="11">
        <v>14237535.69</v>
      </c>
      <c r="AZ20" s="11">
        <v>14237535.69</v>
      </c>
      <c r="BA20" s="11">
        <v>14237535.69</v>
      </c>
      <c r="BB20" s="11">
        <v>14237535.69</v>
      </c>
      <c r="BC20" s="11">
        <v>14237531.69</v>
      </c>
      <c r="BD20" s="11">
        <v>14237531.69</v>
      </c>
      <c r="BE20" s="11">
        <v>14237531.69</v>
      </c>
      <c r="BF20" s="11">
        <v>14237531.69</v>
      </c>
      <c r="BG20" s="11">
        <v>14236825.77</v>
      </c>
      <c r="BH20" s="11">
        <v>14236825.77</v>
      </c>
      <c r="BI20" s="11">
        <v>14236825.77</v>
      </c>
      <c r="BJ20" s="11">
        <v>14236825.77</v>
      </c>
      <c r="BK20" s="11">
        <v>14236825.77</v>
      </c>
      <c r="BL20" s="11">
        <v>14236825.77</v>
      </c>
      <c r="BM20" s="11">
        <v>14236825.77</v>
      </c>
      <c r="BN20" s="11">
        <v>14236825.77</v>
      </c>
      <c r="BO20" s="11">
        <v>14236825.77</v>
      </c>
      <c r="BP20" s="11">
        <v>14236825.77</v>
      </c>
      <c r="BQ20" s="11" t="s">
        <v>25</v>
      </c>
      <c r="BR20" s="11" t="s">
        <v>25</v>
      </c>
      <c r="BS20" s="11" t="s">
        <v>25</v>
      </c>
      <c r="BT20" s="11" t="s">
        <v>25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</row>
    <row r="21" ht="15" customHeight="1" outlineLevel="1" spans="2:105">
      <c r="B21" s="10">
        <v>201912</v>
      </c>
      <c r="C21" s="11">
        <v>19372896.92</v>
      </c>
      <c r="D21" s="11">
        <v>22621492.52</v>
      </c>
      <c r="E21" s="11">
        <v>23455549.4</v>
      </c>
      <c r="F21" s="11">
        <v>24088807.12</v>
      </c>
      <c r="G21" s="11">
        <v>24089522.88</v>
      </c>
      <c r="H21" s="11">
        <v>24089522.88</v>
      </c>
      <c r="I21" s="11">
        <v>24089522.88</v>
      </c>
      <c r="J21" s="11">
        <v>24089522.88</v>
      </c>
      <c r="K21" s="11">
        <v>24089522.88</v>
      </c>
      <c r="L21" s="11">
        <v>24089522.88</v>
      </c>
      <c r="M21" s="11">
        <v>24089522.88</v>
      </c>
      <c r="N21" s="11">
        <v>24088583.04</v>
      </c>
      <c r="O21" s="11">
        <v>24088583.04</v>
      </c>
      <c r="P21" s="11">
        <v>24088583.04</v>
      </c>
      <c r="Q21" s="11">
        <v>24088583.04</v>
      </c>
      <c r="R21" s="11">
        <v>24088583.04</v>
      </c>
      <c r="S21" s="11">
        <v>24088583.04</v>
      </c>
      <c r="T21" s="11">
        <v>24088583.04</v>
      </c>
      <c r="U21" s="11">
        <v>24088583.04</v>
      </c>
      <c r="V21" s="11">
        <v>24088583.04</v>
      </c>
      <c r="W21" s="11">
        <v>24088583.04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T21" s="10">
        <v>201912</v>
      </c>
      <c r="AU21" s="11">
        <v>9644645.03</v>
      </c>
      <c r="AV21" s="11">
        <v>11259892.38</v>
      </c>
      <c r="AW21" s="11">
        <v>9423566.26</v>
      </c>
      <c r="AX21" s="11">
        <v>9740210.07</v>
      </c>
      <c r="AY21" s="11">
        <v>9740567.94</v>
      </c>
      <c r="AZ21" s="11">
        <v>9740567.94</v>
      </c>
      <c r="BA21" s="11">
        <v>9740567.94</v>
      </c>
      <c r="BB21" s="11">
        <v>9740567.94</v>
      </c>
      <c r="BC21" s="11">
        <v>9740567.94</v>
      </c>
      <c r="BD21" s="11">
        <v>9740567.94</v>
      </c>
      <c r="BE21" s="11">
        <v>9740567.94</v>
      </c>
      <c r="BF21" s="11">
        <v>9739628.1</v>
      </c>
      <c r="BG21" s="11">
        <v>9739628.1</v>
      </c>
      <c r="BH21" s="11">
        <v>9739628.1</v>
      </c>
      <c r="BI21" s="11">
        <v>9739628.1</v>
      </c>
      <c r="BJ21" s="11">
        <v>9739628.1</v>
      </c>
      <c r="BK21" s="11">
        <v>9739628.1</v>
      </c>
      <c r="BL21" s="11">
        <v>9739628.1</v>
      </c>
      <c r="BM21" s="11">
        <v>9739628.1</v>
      </c>
      <c r="BN21" s="11">
        <v>9739628.1</v>
      </c>
      <c r="BO21" s="11">
        <v>9739628.1</v>
      </c>
      <c r="BP21" s="11" t="s">
        <v>25</v>
      </c>
      <c r="BQ21" s="11" t="s">
        <v>25</v>
      </c>
      <c r="BR21" s="11" t="s">
        <v>25</v>
      </c>
      <c r="BS21" s="11" t="s">
        <v>25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</row>
    <row r="22" ht="15" customHeight="1" outlineLevel="1" spans="2:105">
      <c r="B22" s="10">
        <v>202003</v>
      </c>
      <c r="C22" s="11">
        <v>22080586.73</v>
      </c>
      <c r="D22" s="11">
        <v>27504775.33</v>
      </c>
      <c r="E22" s="11">
        <v>28602918.06</v>
      </c>
      <c r="F22" s="11">
        <v>28903289.58</v>
      </c>
      <c r="G22" s="11">
        <v>28953336.62</v>
      </c>
      <c r="H22" s="11">
        <v>28965192.22</v>
      </c>
      <c r="I22" s="11">
        <v>28965192.22</v>
      </c>
      <c r="J22" s="11">
        <v>28965192.22</v>
      </c>
      <c r="K22" s="11">
        <v>28973050.22</v>
      </c>
      <c r="L22" s="11">
        <v>28973050.22</v>
      </c>
      <c r="M22" s="11">
        <v>28973050.22</v>
      </c>
      <c r="N22" s="11">
        <v>28973050.22</v>
      </c>
      <c r="O22" s="11">
        <v>28971856.3</v>
      </c>
      <c r="P22" s="11">
        <v>28971856.3</v>
      </c>
      <c r="Q22" s="11">
        <v>28971856.3</v>
      </c>
      <c r="R22" s="11">
        <v>28971856.3</v>
      </c>
      <c r="S22" s="11">
        <v>28971856.3</v>
      </c>
      <c r="T22" s="11">
        <v>28971856.3</v>
      </c>
      <c r="U22" s="11">
        <v>28971856.3</v>
      </c>
      <c r="V22" s="11">
        <v>28971856.3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T22" s="10">
        <v>202003</v>
      </c>
      <c r="AU22" s="11">
        <v>11040300.26</v>
      </c>
      <c r="AV22" s="11">
        <v>13752386.3</v>
      </c>
      <c r="AW22" s="11">
        <v>14301455.03</v>
      </c>
      <c r="AX22" s="11">
        <v>14451639.49</v>
      </c>
      <c r="AY22" s="11">
        <v>14476662.97</v>
      </c>
      <c r="AZ22" s="11">
        <v>14482590.78</v>
      </c>
      <c r="BA22" s="11">
        <v>14482590.78</v>
      </c>
      <c r="BB22" s="11">
        <v>14482590.78</v>
      </c>
      <c r="BC22" s="11">
        <v>14490448.78</v>
      </c>
      <c r="BD22" s="11">
        <v>14490448.78</v>
      </c>
      <c r="BE22" s="11">
        <v>14490448.78</v>
      </c>
      <c r="BF22" s="11">
        <v>14490448.78</v>
      </c>
      <c r="BG22" s="11">
        <v>14489254.86</v>
      </c>
      <c r="BH22" s="11">
        <v>14489254.86</v>
      </c>
      <c r="BI22" s="11">
        <v>14489254.86</v>
      </c>
      <c r="BJ22" s="11">
        <v>14489254.86</v>
      </c>
      <c r="BK22" s="11">
        <v>14489254.86</v>
      </c>
      <c r="BL22" s="11">
        <v>14489254.86</v>
      </c>
      <c r="BM22" s="11">
        <v>14489254.86</v>
      </c>
      <c r="BN22" s="11">
        <v>14489254.86</v>
      </c>
      <c r="BO22" s="11" t="s">
        <v>25</v>
      </c>
      <c r="BP22" s="11" t="s">
        <v>25</v>
      </c>
      <c r="BQ22" s="11" t="s">
        <v>25</v>
      </c>
      <c r="BR22" s="11" t="s">
        <v>25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ht="15" customHeight="1" outlineLevel="1" spans="2:105">
      <c r="B23" s="10">
        <v>202006</v>
      </c>
      <c r="C23" s="11">
        <v>23875561.63</v>
      </c>
      <c r="D23" s="11">
        <v>27628736.23</v>
      </c>
      <c r="E23" s="11">
        <v>27956999.71</v>
      </c>
      <c r="F23" s="11">
        <v>28148196.03</v>
      </c>
      <c r="G23" s="11">
        <v>28184777.03</v>
      </c>
      <c r="H23" s="11">
        <v>28198738.31</v>
      </c>
      <c r="I23" s="11">
        <v>28198738.31</v>
      </c>
      <c r="J23" s="11">
        <v>28198738.31</v>
      </c>
      <c r="K23" s="11">
        <v>28213394.71</v>
      </c>
      <c r="L23" s="11">
        <v>28213394.71</v>
      </c>
      <c r="M23" s="11">
        <v>28215940.79</v>
      </c>
      <c r="N23" s="11">
        <v>28214965.99</v>
      </c>
      <c r="O23" s="11">
        <v>28214965.99</v>
      </c>
      <c r="P23" s="11">
        <v>28214965.99</v>
      </c>
      <c r="Q23" s="11">
        <v>28214965.99</v>
      </c>
      <c r="R23" s="11">
        <v>28214965.99</v>
      </c>
      <c r="S23" s="11">
        <v>28214965.99</v>
      </c>
      <c r="T23" s="11">
        <v>28214965.99</v>
      </c>
      <c r="U23" s="11">
        <v>28214965.99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T23" s="10">
        <v>202006</v>
      </c>
      <c r="AU23" s="11">
        <v>11937771.91</v>
      </c>
      <c r="AV23" s="11">
        <v>13814391.11</v>
      </c>
      <c r="AW23" s="11">
        <v>13978521.75</v>
      </c>
      <c r="AX23" s="11">
        <v>14074146.62</v>
      </c>
      <c r="AY23" s="11">
        <v>14092437.08</v>
      </c>
      <c r="AZ23" s="11">
        <v>14099417.71</v>
      </c>
      <c r="BA23" s="11">
        <v>14099417.71</v>
      </c>
      <c r="BB23" s="11">
        <v>14099417.71</v>
      </c>
      <c r="BC23" s="11">
        <v>14114074.11</v>
      </c>
      <c r="BD23" s="11">
        <v>14114074.11</v>
      </c>
      <c r="BE23" s="11">
        <v>14116620.19</v>
      </c>
      <c r="BF23" s="11">
        <v>14115645.39</v>
      </c>
      <c r="BG23" s="11">
        <v>14115645.39</v>
      </c>
      <c r="BH23" s="11">
        <v>14115645.39</v>
      </c>
      <c r="BI23" s="11">
        <v>14115645.39</v>
      </c>
      <c r="BJ23" s="11">
        <v>14115645.39</v>
      </c>
      <c r="BK23" s="11">
        <v>14115645.39</v>
      </c>
      <c r="BL23" s="11">
        <v>14115645.39</v>
      </c>
      <c r="BM23" s="11">
        <v>14115645.39</v>
      </c>
      <c r="BN23" s="11" t="s">
        <v>25</v>
      </c>
      <c r="BO23" s="11" t="s">
        <v>25</v>
      </c>
      <c r="BP23" s="11" t="s">
        <v>25</v>
      </c>
      <c r="BQ23" s="11" t="s">
        <v>25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</row>
    <row r="24" ht="15" customHeight="1" outlineLevel="1" spans="2:105">
      <c r="B24" s="10">
        <v>202009</v>
      </c>
      <c r="C24" s="11">
        <v>29975053.79</v>
      </c>
      <c r="D24" s="11">
        <v>32536578.29</v>
      </c>
      <c r="E24" s="11">
        <v>33227514.73</v>
      </c>
      <c r="F24" s="11">
        <v>33246308.01</v>
      </c>
      <c r="G24" s="11">
        <v>33250780.05</v>
      </c>
      <c r="H24" s="11">
        <v>33252004.45</v>
      </c>
      <c r="I24" s="11">
        <v>33252004.45</v>
      </c>
      <c r="J24" s="11">
        <v>33252004.45</v>
      </c>
      <c r="K24" s="11">
        <v>33252004.45</v>
      </c>
      <c r="L24" s="11">
        <v>33268113.25</v>
      </c>
      <c r="M24" s="11">
        <v>33267983.25</v>
      </c>
      <c r="N24" s="11">
        <v>33267983.25</v>
      </c>
      <c r="O24" s="11">
        <v>33267983.25</v>
      </c>
      <c r="P24" s="11">
        <v>33267983.25</v>
      </c>
      <c r="Q24" s="11">
        <v>33267983.25</v>
      </c>
      <c r="R24" s="11">
        <v>33267983.25</v>
      </c>
      <c r="S24" s="11">
        <v>33267983.25</v>
      </c>
      <c r="T24" s="11">
        <v>33267983.25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T24" s="10">
        <v>202009</v>
      </c>
      <c r="AU24" s="11">
        <v>14987469.15</v>
      </c>
      <c r="AV24" s="11">
        <v>16268234.56</v>
      </c>
      <c r="AW24" s="11">
        <v>16613733.82</v>
      </c>
      <c r="AX24" s="11">
        <v>16623130.41</v>
      </c>
      <c r="AY24" s="11">
        <v>16625366.22</v>
      </c>
      <c r="AZ24" s="11">
        <v>16626590.62</v>
      </c>
      <c r="BA24" s="11">
        <v>16626590.62</v>
      </c>
      <c r="BB24" s="11">
        <v>16626590.62</v>
      </c>
      <c r="BC24" s="11">
        <v>16626590.62</v>
      </c>
      <c r="BD24" s="11">
        <v>16642699.42</v>
      </c>
      <c r="BE24" s="11">
        <v>16642569.42</v>
      </c>
      <c r="BF24" s="11">
        <v>16642569.42</v>
      </c>
      <c r="BG24" s="11">
        <v>16642569.42</v>
      </c>
      <c r="BH24" s="11">
        <v>16642569.42</v>
      </c>
      <c r="BI24" s="11">
        <v>16642569.42</v>
      </c>
      <c r="BJ24" s="11">
        <v>16642569.42</v>
      </c>
      <c r="BK24" s="11">
        <v>16642569.42</v>
      </c>
      <c r="BL24" s="11">
        <v>16642569.42</v>
      </c>
      <c r="BM24" s="11" t="s">
        <v>25</v>
      </c>
      <c r="BN24" s="11" t="s">
        <v>25</v>
      </c>
      <c r="BO24" s="11" t="s">
        <v>25</v>
      </c>
      <c r="BP24" s="11" t="s">
        <v>25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</row>
    <row r="25" ht="15" customHeight="1" outlineLevel="1" spans="2:105">
      <c r="B25" s="10">
        <v>202012</v>
      </c>
      <c r="C25" s="11">
        <v>43375244.85</v>
      </c>
      <c r="D25" s="11">
        <v>46415025.69</v>
      </c>
      <c r="E25" s="11">
        <v>46526655.41</v>
      </c>
      <c r="F25" s="11">
        <v>46583871.73</v>
      </c>
      <c r="G25" s="11">
        <v>46594739.77</v>
      </c>
      <c r="H25" s="11">
        <v>46604996.57</v>
      </c>
      <c r="I25" s="11">
        <v>46621579.97</v>
      </c>
      <c r="J25" s="11">
        <v>46621579.97</v>
      </c>
      <c r="K25" s="11">
        <v>46641173.41</v>
      </c>
      <c r="L25" s="11">
        <v>46641173.41</v>
      </c>
      <c r="M25" s="11">
        <v>46641173.41</v>
      </c>
      <c r="N25" s="11">
        <v>46623549.81</v>
      </c>
      <c r="O25" s="11">
        <v>46622624.61</v>
      </c>
      <c r="P25" s="11">
        <v>46622624.61</v>
      </c>
      <c r="Q25" s="11">
        <v>46622624.61</v>
      </c>
      <c r="R25" s="11">
        <v>46622624.61</v>
      </c>
      <c r="S25" s="11">
        <v>46622624.61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T25" s="10">
        <v>202012</v>
      </c>
      <c r="AU25" s="11">
        <v>21687621.66</v>
      </c>
      <c r="AV25" s="11">
        <v>23207502.24</v>
      </c>
      <c r="AW25" s="11">
        <v>23263316.72</v>
      </c>
      <c r="AX25" s="11">
        <v>23291930.49</v>
      </c>
      <c r="AY25" s="11">
        <v>23302435.72</v>
      </c>
      <c r="AZ25" s="11">
        <v>23312692.52</v>
      </c>
      <c r="BA25" s="11">
        <v>23329275.92</v>
      </c>
      <c r="BB25" s="11">
        <v>23329275.92</v>
      </c>
      <c r="BC25" s="11">
        <v>23348869.36</v>
      </c>
      <c r="BD25" s="11">
        <v>23348869.36</v>
      </c>
      <c r="BE25" s="11">
        <v>23348869.36</v>
      </c>
      <c r="BF25" s="11">
        <v>23331245.76</v>
      </c>
      <c r="BG25" s="11">
        <v>23330320.56</v>
      </c>
      <c r="BH25" s="11">
        <v>23330320.56</v>
      </c>
      <c r="BI25" s="11">
        <v>23330320.56</v>
      </c>
      <c r="BJ25" s="11">
        <v>23330320.56</v>
      </c>
      <c r="BK25" s="11">
        <v>23330320.56</v>
      </c>
      <c r="BL25" s="11" t="s">
        <v>25</v>
      </c>
      <c r="BM25" s="11" t="s">
        <v>25</v>
      </c>
      <c r="BN25" s="11" t="s">
        <v>25</v>
      </c>
      <c r="BO25" s="11" t="s">
        <v>25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</row>
    <row r="26" ht="15" customHeight="1" outlineLevel="1" spans="2:105">
      <c r="B26" s="10">
        <v>202103</v>
      </c>
      <c r="C26" s="11">
        <v>47029484.87</v>
      </c>
      <c r="D26" s="11">
        <v>55494419</v>
      </c>
      <c r="E26" s="11">
        <v>56070600.64</v>
      </c>
      <c r="F26" s="11">
        <v>56427936.04</v>
      </c>
      <c r="G26" s="11">
        <v>56543022.28</v>
      </c>
      <c r="H26" s="11">
        <v>56544247.48</v>
      </c>
      <c r="I26" s="11">
        <v>56544247.48</v>
      </c>
      <c r="J26" s="11">
        <v>56566159.48</v>
      </c>
      <c r="K26" s="11">
        <v>56563508.68</v>
      </c>
      <c r="L26" s="11">
        <v>56563508.68</v>
      </c>
      <c r="M26" s="11">
        <v>56563508.68</v>
      </c>
      <c r="N26" s="11">
        <v>56561341.08</v>
      </c>
      <c r="O26" s="11">
        <v>56561341.08</v>
      </c>
      <c r="P26" s="11">
        <v>56561341.08</v>
      </c>
      <c r="Q26" s="11">
        <v>56561341.08</v>
      </c>
      <c r="R26" s="11">
        <v>56561341.08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T26" s="10">
        <v>202103</v>
      </c>
      <c r="AU26" s="11">
        <v>23514694.56</v>
      </c>
      <c r="AV26" s="11">
        <v>27747164.73</v>
      </c>
      <c r="AW26" s="11">
        <v>28035252.57</v>
      </c>
      <c r="AX26" s="11">
        <v>28268173.51</v>
      </c>
      <c r="AY26" s="11">
        <v>28371106.76</v>
      </c>
      <c r="AZ26" s="11">
        <v>28372331.96</v>
      </c>
      <c r="BA26" s="11">
        <v>28372331.96</v>
      </c>
      <c r="BB26" s="11">
        <v>28394243.96</v>
      </c>
      <c r="BC26" s="11">
        <v>28392123.32</v>
      </c>
      <c r="BD26" s="11">
        <v>28392123.32</v>
      </c>
      <c r="BE26" s="11">
        <v>28392123.32</v>
      </c>
      <c r="BF26" s="11">
        <v>28389955.72</v>
      </c>
      <c r="BG26" s="11">
        <v>28389955.72</v>
      </c>
      <c r="BH26" s="11">
        <v>28389955.72</v>
      </c>
      <c r="BI26" s="11">
        <v>28389955.72</v>
      </c>
      <c r="BJ26" s="11">
        <v>28389955.72</v>
      </c>
      <c r="BK26" s="11" t="s">
        <v>25</v>
      </c>
      <c r="BL26" s="11" t="s">
        <v>25</v>
      </c>
      <c r="BM26" s="11" t="s">
        <v>25</v>
      </c>
      <c r="BN26" s="11" t="s">
        <v>25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ht="15" customHeight="1" outlineLevel="1" spans="2:105">
      <c r="B27" s="10">
        <v>202106</v>
      </c>
      <c r="C27" s="11">
        <v>43567906.36</v>
      </c>
      <c r="D27" s="11">
        <v>50845779.12</v>
      </c>
      <c r="E27" s="11">
        <v>51453591.44</v>
      </c>
      <c r="F27" s="11">
        <v>51610253.56</v>
      </c>
      <c r="G27" s="11">
        <v>51624726.12</v>
      </c>
      <c r="H27" s="11">
        <v>51634242.92</v>
      </c>
      <c r="I27" s="11">
        <v>51753692.6</v>
      </c>
      <c r="J27" s="11">
        <v>51752246.2</v>
      </c>
      <c r="K27" s="11">
        <v>51742064.6</v>
      </c>
      <c r="L27" s="11">
        <v>51728805.8</v>
      </c>
      <c r="M27" s="11">
        <v>51721132.36</v>
      </c>
      <c r="N27" s="11">
        <v>51721132.36</v>
      </c>
      <c r="O27" s="11">
        <v>51721132.36</v>
      </c>
      <c r="P27" s="11">
        <v>51721132.36</v>
      </c>
      <c r="Q27" s="11">
        <v>51721132.36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T27" s="10">
        <v>202106</v>
      </c>
      <c r="AU27" s="11">
        <v>21783950.52</v>
      </c>
      <c r="AV27" s="11">
        <v>25422901.8</v>
      </c>
      <c r="AW27" s="11">
        <v>25804512.9</v>
      </c>
      <c r="AX27" s="11">
        <v>25891991.78</v>
      </c>
      <c r="AY27" s="11">
        <v>25899228.06</v>
      </c>
      <c r="AZ27" s="11">
        <v>25903986.49</v>
      </c>
      <c r="BA27" s="11">
        <v>26024587.93</v>
      </c>
      <c r="BB27" s="11">
        <v>26023430.81</v>
      </c>
      <c r="BC27" s="11">
        <v>26015285.53</v>
      </c>
      <c r="BD27" s="11">
        <v>26002026.73</v>
      </c>
      <c r="BE27" s="11">
        <v>25994353.29</v>
      </c>
      <c r="BF27" s="11">
        <v>25994353.29</v>
      </c>
      <c r="BG27" s="11">
        <v>25994353.29</v>
      </c>
      <c r="BH27" s="11">
        <v>25994353.29</v>
      </c>
      <c r="BI27" s="11">
        <v>25994353.29</v>
      </c>
      <c r="BJ27" s="11" t="s">
        <v>25</v>
      </c>
      <c r="BK27" s="11" t="s">
        <v>25</v>
      </c>
      <c r="BL27" s="11" t="s">
        <v>25</v>
      </c>
      <c r="BM27" s="11" t="s">
        <v>25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ht="15" customHeight="1" outlineLevel="1" spans="2:105">
      <c r="B28" s="10">
        <v>202109</v>
      </c>
      <c r="C28" s="11">
        <v>64440745.04</v>
      </c>
      <c r="D28" s="11">
        <v>74635152.76</v>
      </c>
      <c r="E28" s="11">
        <v>75830470.44</v>
      </c>
      <c r="F28" s="11">
        <v>75978254.52</v>
      </c>
      <c r="G28" s="11">
        <v>76003033.32</v>
      </c>
      <c r="H28" s="11">
        <v>76015806.73</v>
      </c>
      <c r="I28" s="11">
        <v>76109506.97</v>
      </c>
      <c r="J28" s="11">
        <v>76112186.97</v>
      </c>
      <c r="K28" s="11">
        <v>76112186.97</v>
      </c>
      <c r="L28" s="11">
        <v>76111491.77</v>
      </c>
      <c r="M28" s="11">
        <v>76111491.77</v>
      </c>
      <c r="N28" s="11">
        <v>76111491.77</v>
      </c>
      <c r="O28" s="11">
        <v>76111491.77</v>
      </c>
      <c r="P28" s="11">
        <v>76111491.77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T28" s="10">
        <v>202109</v>
      </c>
      <c r="AU28" s="11">
        <v>32220355.26</v>
      </c>
      <c r="AV28" s="11">
        <v>37886952.21</v>
      </c>
      <c r="AW28" s="11">
        <v>38544047.41</v>
      </c>
      <c r="AX28" s="11">
        <v>38617939.48</v>
      </c>
      <c r="AY28" s="11">
        <v>38630328.88</v>
      </c>
      <c r="AZ28" s="11">
        <v>38640547.62</v>
      </c>
      <c r="BA28" s="11">
        <v>38715507.81</v>
      </c>
      <c r="BB28" s="11">
        <v>38717651.81</v>
      </c>
      <c r="BC28" s="11">
        <v>38717651.81</v>
      </c>
      <c r="BD28" s="11">
        <v>38716956.61</v>
      </c>
      <c r="BE28" s="11">
        <v>38716956.61</v>
      </c>
      <c r="BF28" s="11">
        <v>38716956.61</v>
      </c>
      <c r="BG28" s="11">
        <v>38716956.61</v>
      </c>
      <c r="BH28" s="11">
        <v>38716956.61</v>
      </c>
      <c r="BI28" s="11" t="s">
        <v>25</v>
      </c>
      <c r="BJ28" s="11" t="s">
        <v>25</v>
      </c>
      <c r="BK28" s="11" t="s">
        <v>25</v>
      </c>
      <c r="BL28" s="11" t="s">
        <v>25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ht="15" customHeight="1" outlineLevel="1" spans="2:105">
      <c r="B29" s="10">
        <v>202112</v>
      </c>
      <c r="C29" s="11">
        <v>79843597.99</v>
      </c>
      <c r="D29" s="11">
        <v>94196779.83</v>
      </c>
      <c r="E29" s="11">
        <v>95738090.23</v>
      </c>
      <c r="F29" s="11">
        <v>95690690.19</v>
      </c>
      <c r="G29" s="11">
        <v>95782050.19</v>
      </c>
      <c r="H29" s="11">
        <v>95794774.19</v>
      </c>
      <c r="I29" s="11">
        <v>95806534.19</v>
      </c>
      <c r="J29" s="11">
        <v>95806534.19</v>
      </c>
      <c r="K29" s="11">
        <v>95803310.19</v>
      </c>
      <c r="L29" s="11">
        <v>95803310.19</v>
      </c>
      <c r="M29" s="11">
        <v>95803310.19</v>
      </c>
      <c r="N29" s="11">
        <v>95803310.19</v>
      </c>
      <c r="O29" s="11">
        <v>95803310.19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T29" s="10">
        <v>202112</v>
      </c>
      <c r="AU29" s="11">
        <v>41597599.98</v>
      </c>
      <c r="AV29" s="11">
        <v>48897300.14</v>
      </c>
      <c r="AW29" s="11">
        <v>49690710.56</v>
      </c>
      <c r="AX29" s="11">
        <v>49667012.25</v>
      </c>
      <c r="AY29" s="11">
        <v>49740100.23</v>
      </c>
      <c r="AZ29" s="11">
        <v>49750279.43</v>
      </c>
      <c r="BA29" s="11">
        <v>49759687.43</v>
      </c>
      <c r="BB29" s="11">
        <v>49759687.43</v>
      </c>
      <c r="BC29" s="11">
        <v>49756728.23</v>
      </c>
      <c r="BD29" s="11">
        <v>49756728.23</v>
      </c>
      <c r="BE29" s="11">
        <v>49756728.23</v>
      </c>
      <c r="BF29" s="11">
        <v>49756728.23</v>
      </c>
      <c r="BG29" s="11">
        <v>49756728.23</v>
      </c>
      <c r="BH29" s="11" t="s">
        <v>25</v>
      </c>
      <c r="BI29" s="11" t="s">
        <v>25</v>
      </c>
      <c r="BJ29" s="11" t="s">
        <v>25</v>
      </c>
      <c r="BK29" s="11" t="s">
        <v>25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ht="15" customHeight="1" outlineLevel="1" spans="2:105">
      <c r="B30" s="10">
        <v>202203</v>
      </c>
      <c r="C30" s="11">
        <v>81253202.8</v>
      </c>
      <c r="D30" s="11">
        <v>98530377.93</v>
      </c>
      <c r="E30" s="11">
        <v>100658911.21</v>
      </c>
      <c r="F30" s="11">
        <v>101152281.01</v>
      </c>
      <c r="G30" s="11">
        <v>101234462.65</v>
      </c>
      <c r="H30" s="11">
        <v>101432335.69</v>
      </c>
      <c r="I30" s="11">
        <v>101432335.69</v>
      </c>
      <c r="J30" s="11">
        <v>101428482.09</v>
      </c>
      <c r="K30" s="11">
        <v>101428482.09</v>
      </c>
      <c r="L30" s="11">
        <v>101411682.81</v>
      </c>
      <c r="M30" s="11">
        <v>101372388.41</v>
      </c>
      <c r="N30" s="11">
        <v>101372388.41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T30" s="10">
        <v>202203</v>
      </c>
      <c r="AU30" s="11">
        <v>40626597.29</v>
      </c>
      <c r="AV30" s="11">
        <v>49265186.48</v>
      </c>
      <c r="AW30" s="11">
        <v>50329452.45</v>
      </c>
      <c r="AX30" s="11">
        <v>50681190.44</v>
      </c>
      <c r="AY30" s="11">
        <v>50738346.89</v>
      </c>
      <c r="AZ30" s="11">
        <v>50887288.55</v>
      </c>
      <c r="BA30" s="11">
        <v>50887288.55</v>
      </c>
      <c r="BB30" s="11">
        <v>50884205.67</v>
      </c>
      <c r="BC30" s="11">
        <v>50884205.67</v>
      </c>
      <c r="BD30" s="11">
        <v>50870766.25</v>
      </c>
      <c r="BE30" s="11">
        <v>50851119.08</v>
      </c>
      <c r="BF30" s="11">
        <v>50839330.19</v>
      </c>
      <c r="BG30" s="11" t="s">
        <v>25</v>
      </c>
      <c r="BH30" s="11" t="s">
        <v>25</v>
      </c>
      <c r="BI30" s="11" t="s">
        <v>25</v>
      </c>
      <c r="BJ30" s="11" t="s">
        <v>25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ht="15" customHeight="1" outlineLevel="1" spans="2:105">
      <c r="B31" s="10">
        <v>202206</v>
      </c>
      <c r="C31" s="11">
        <v>78653181.42</v>
      </c>
      <c r="D31" s="11">
        <v>85037475.65</v>
      </c>
      <c r="E31" s="11">
        <v>86566827.53</v>
      </c>
      <c r="F31" s="11">
        <v>87231371.05</v>
      </c>
      <c r="G31" s="11">
        <v>87368913.29</v>
      </c>
      <c r="H31" s="11">
        <v>87368913.29</v>
      </c>
      <c r="I31" s="11">
        <v>87363946.89</v>
      </c>
      <c r="J31" s="11">
        <v>87328297.69</v>
      </c>
      <c r="K31" s="11">
        <v>87321464.49</v>
      </c>
      <c r="L31" s="11">
        <v>87321464.49</v>
      </c>
      <c r="M31" s="11">
        <v>87321464.49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T31" s="10">
        <v>202206</v>
      </c>
      <c r="AU31" s="11">
        <v>39326582.35</v>
      </c>
      <c r="AV31" s="11">
        <v>42518733.02</v>
      </c>
      <c r="AW31" s="11">
        <v>43355935.07</v>
      </c>
      <c r="AX31" s="11">
        <v>43688592.54</v>
      </c>
      <c r="AY31" s="11">
        <v>43759271.43</v>
      </c>
      <c r="AZ31" s="11">
        <v>43759271.43</v>
      </c>
      <c r="BA31" s="11">
        <v>43755298.31</v>
      </c>
      <c r="BB31" s="11">
        <v>43726778.95</v>
      </c>
      <c r="BC31" s="11">
        <v>43721312.39</v>
      </c>
      <c r="BD31" s="11">
        <v>43721312.39</v>
      </c>
      <c r="BE31" s="11">
        <v>43721312.39</v>
      </c>
      <c r="BF31" s="11" t="s">
        <v>25</v>
      </c>
      <c r="BG31" s="11" t="s">
        <v>25</v>
      </c>
      <c r="BH31" s="11" t="s">
        <v>25</v>
      </c>
      <c r="BI31" s="11" t="s">
        <v>25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ht="15" customHeight="1" outlineLevel="1" spans="2:105">
      <c r="B32" s="10">
        <v>202209</v>
      </c>
      <c r="C32" s="11">
        <v>84012125.36</v>
      </c>
      <c r="D32" s="11">
        <v>91436249.22</v>
      </c>
      <c r="E32" s="11">
        <v>92414494.06</v>
      </c>
      <c r="F32" s="11">
        <v>92713948.46</v>
      </c>
      <c r="G32" s="11">
        <v>92713202.3</v>
      </c>
      <c r="H32" s="11">
        <v>92711330.54</v>
      </c>
      <c r="I32" s="11">
        <v>92688782.22</v>
      </c>
      <c r="J32" s="11">
        <v>92678398.54</v>
      </c>
      <c r="K32" s="11">
        <v>92678398.54</v>
      </c>
      <c r="L32" s="11">
        <v>92678398.54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T32" s="10">
        <v>202209</v>
      </c>
      <c r="AU32" s="11">
        <v>42006058.03</v>
      </c>
      <c r="AV32" s="11">
        <v>45797624.06</v>
      </c>
      <c r="AW32" s="11">
        <v>46291137.39</v>
      </c>
      <c r="AX32" s="11">
        <v>46447656.88</v>
      </c>
      <c r="AY32" s="11">
        <v>46447283.8</v>
      </c>
      <c r="AZ32" s="11">
        <v>46445786.39</v>
      </c>
      <c r="BA32" s="11">
        <v>46427747.73</v>
      </c>
      <c r="BB32" s="11">
        <v>46419440.79</v>
      </c>
      <c r="BC32" s="11">
        <v>46419440.79</v>
      </c>
      <c r="BD32" s="11">
        <v>46419440.79</v>
      </c>
      <c r="BE32" s="11" t="s">
        <v>25</v>
      </c>
      <c r="BF32" s="11" t="s">
        <v>25</v>
      </c>
      <c r="BG32" s="11" t="s">
        <v>25</v>
      </c>
      <c r="BH32" s="11" t="s">
        <v>25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ht="15" customHeight="1" outlineLevel="1" spans="2:105">
      <c r="B33" s="10">
        <v>202212</v>
      </c>
      <c r="C33" s="11">
        <v>106057061.76</v>
      </c>
      <c r="D33" s="11">
        <v>116233352.49</v>
      </c>
      <c r="E33" s="11">
        <v>117097048.93</v>
      </c>
      <c r="F33" s="11">
        <v>116977700.49</v>
      </c>
      <c r="G33" s="11">
        <v>116915567.59</v>
      </c>
      <c r="H33" s="11">
        <v>116868043.91</v>
      </c>
      <c r="I33" s="11">
        <v>116790921.67</v>
      </c>
      <c r="J33" s="11">
        <v>116790189.67</v>
      </c>
      <c r="K33" s="11">
        <v>116790189.67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T33" s="10">
        <v>202212</v>
      </c>
      <c r="AU33" s="11">
        <v>54363374.19</v>
      </c>
      <c r="AV33" s="11">
        <v>59473547.15</v>
      </c>
      <c r="AW33" s="11">
        <v>59922661.03</v>
      </c>
      <c r="AX33" s="11">
        <v>59862986.82</v>
      </c>
      <c r="AY33" s="11">
        <v>59813280.5</v>
      </c>
      <c r="AZ33" s="11">
        <v>59775261.55</v>
      </c>
      <c r="BA33" s="11">
        <v>59713563.76</v>
      </c>
      <c r="BB33" s="11">
        <v>59712978.16</v>
      </c>
      <c r="BC33" s="11">
        <v>59712978.16</v>
      </c>
      <c r="BD33" s="11" t="s">
        <v>25</v>
      </c>
      <c r="BE33" s="11" t="s">
        <v>25</v>
      </c>
      <c r="BF33" s="11" t="s">
        <v>25</v>
      </c>
      <c r="BG33" s="11" t="s">
        <v>25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ht="15" customHeight="1" outlineLevel="1" spans="2:105">
      <c r="B34" s="10">
        <v>202303</v>
      </c>
      <c r="C34" s="11">
        <v>98309708.19</v>
      </c>
      <c r="D34" s="11">
        <v>115857059.78</v>
      </c>
      <c r="E34" s="11">
        <v>117720474.1</v>
      </c>
      <c r="F34" s="11">
        <v>118887483.65</v>
      </c>
      <c r="G34" s="11">
        <v>119703372.29</v>
      </c>
      <c r="H34" s="11">
        <v>119753305.53</v>
      </c>
      <c r="I34" s="11">
        <v>119749812.01</v>
      </c>
      <c r="J34" s="11">
        <v>119749812.01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T34" s="10">
        <v>202303</v>
      </c>
      <c r="AU34" s="11">
        <v>49154852.45</v>
      </c>
      <c r="AV34" s="11">
        <v>57929701.51</v>
      </c>
      <c r="AW34" s="11">
        <v>58861408.9</v>
      </c>
      <c r="AX34" s="11">
        <v>59443482.83</v>
      </c>
      <c r="AY34" s="11">
        <v>59851427.15</v>
      </c>
      <c r="AZ34" s="11">
        <v>59876393.78</v>
      </c>
      <c r="BA34" s="11">
        <v>59874647.06</v>
      </c>
      <c r="BB34" s="11">
        <v>59874647.06</v>
      </c>
      <c r="BC34" s="11" t="s">
        <v>25</v>
      </c>
      <c r="BD34" s="11" t="s">
        <v>25</v>
      </c>
      <c r="BE34" s="11" t="s">
        <v>25</v>
      </c>
      <c r="BF34" s="11" t="s">
        <v>25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ht="15" customHeight="1" outlineLevel="1" spans="2:105">
      <c r="B35" s="10">
        <v>202306</v>
      </c>
      <c r="C35" s="11">
        <v>95653600.62</v>
      </c>
      <c r="D35" s="11">
        <v>108493203.13</v>
      </c>
      <c r="E35" s="11">
        <v>110762416.29</v>
      </c>
      <c r="F35" s="11">
        <v>111289280.89</v>
      </c>
      <c r="G35" s="11">
        <v>111230190.89</v>
      </c>
      <c r="H35" s="11">
        <v>111228291.29</v>
      </c>
      <c r="I35" s="11">
        <v>111227814.09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T35" s="10">
        <v>202306</v>
      </c>
      <c r="AU35" s="11">
        <v>47826799.7</v>
      </c>
      <c r="AV35" s="11">
        <v>54246602.77</v>
      </c>
      <c r="AW35" s="11">
        <v>55381418.84</v>
      </c>
      <c r="AX35" s="11">
        <v>55644851.17</v>
      </c>
      <c r="AY35" s="11">
        <v>55615306.19</v>
      </c>
      <c r="AZ35" s="11">
        <v>55614356.37</v>
      </c>
      <c r="BA35" s="11">
        <v>55614117.76</v>
      </c>
      <c r="BB35" s="11" t="s">
        <v>25</v>
      </c>
      <c r="BC35" s="11" t="s">
        <v>25</v>
      </c>
      <c r="BD35" s="11" t="s">
        <v>25</v>
      </c>
      <c r="BE35" s="11" t="s">
        <v>25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ht="15" customHeight="1" outlineLevel="1" spans="2:105">
      <c r="B36" s="10">
        <v>202309</v>
      </c>
      <c r="C36" s="11">
        <v>95582622.93</v>
      </c>
      <c r="D36" s="11">
        <v>109794202.8</v>
      </c>
      <c r="E36" s="11">
        <v>111105179</v>
      </c>
      <c r="F36" s="11">
        <v>111127007.2</v>
      </c>
      <c r="G36" s="11">
        <v>111127007.2</v>
      </c>
      <c r="H36" s="11">
        <v>111127007.2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T36" s="10">
        <v>202309</v>
      </c>
      <c r="AU36" s="11">
        <v>47791309.44</v>
      </c>
      <c r="AV36" s="11">
        <v>54897235.17</v>
      </c>
      <c r="AW36" s="11">
        <v>55552723.75</v>
      </c>
      <c r="AX36" s="11">
        <v>55563638.48</v>
      </c>
      <c r="AY36" s="11">
        <v>55583136.26</v>
      </c>
      <c r="AZ36" s="11">
        <v>55583136.26</v>
      </c>
      <c r="BA36" s="11" t="s">
        <v>25</v>
      </c>
      <c r="BB36" s="11" t="s">
        <v>25</v>
      </c>
      <c r="BC36" s="11" t="s">
        <v>25</v>
      </c>
      <c r="BD36" s="11" t="s">
        <v>25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ht="15" customHeight="1" outlineLevel="1" spans="2:105">
      <c r="B37" s="10">
        <v>202312</v>
      </c>
      <c r="C37" s="11">
        <v>137354959.88</v>
      </c>
      <c r="D37" s="11">
        <v>166431005.11</v>
      </c>
      <c r="E37" s="11">
        <v>166531661.75</v>
      </c>
      <c r="F37" s="11">
        <v>166531661.75</v>
      </c>
      <c r="G37" s="11">
        <v>166734025.15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T37" s="10">
        <v>202312</v>
      </c>
      <c r="AU37" s="11">
        <v>68677719.58</v>
      </c>
      <c r="AV37" s="11">
        <v>83215741.75</v>
      </c>
      <c r="AW37" s="11">
        <v>83266070.09</v>
      </c>
      <c r="AX37" s="11">
        <v>83285567.87</v>
      </c>
      <c r="AY37" s="11">
        <v>83402807.39</v>
      </c>
      <c r="AZ37" s="11" t="s">
        <v>25</v>
      </c>
      <c r="BA37" s="11" t="s">
        <v>25</v>
      </c>
      <c r="BB37" s="11" t="s">
        <v>25</v>
      </c>
      <c r="BC37" s="11" t="s">
        <v>25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ht="15" customHeight="1" outlineLevel="1" spans="2:105">
      <c r="B38" s="10">
        <v>202403</v>
      </c>
      <c r="C38" s="11">
        <v>134745568.78</v>
      </c>
      <c r="D38" s="11">
        <v>137292663.9</v>
      </c>
      <c r="E38" s="11">
        <v>137284409.5</v>
      </c>
      <c r="F38" s="11">
        <v>137494415.1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T38" s="10">
        <v>202403</v>
      </c>
      <c r="AU38" s="11">
        <v>73989410.53</v>
      </c>
      <c r="AV38" s="11">
        <v>75358134.08</v>
      </c>
      <c r="AW38" s="11">
        <v>75373091.93</v>
      </c>
      <c r="AX38" s="11">
        <v>75504652.9</v>
      </c>
      <c r="AY38" s="11" t="s">
        <v>25</v>
      </c>
      <c r="AZ38" s="11" t="s">
        <v>25</v>
      </c>
      <c r="BA38" s="11" t="s">
        <v>25</v>
      </c>
      <c r="BB38" s="11" t="s">
        <v>25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ht="15" customHeight="1" outlineLevel="1" spans="2:105">
      <c r="B39" s="10">
        <v>202406</v>
      </c>
      <c r="C39" s="11">
        <v>103002650.88</v>
      </c>
      <c r="D39" s="11">
        <v>104029932.46</v>
      </c>
      <c r="E39" s="11">
        <v>104029132.46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T39" s="10">
        <v>202406</v>
      </c>
      <c r="AU39" s="11">
        <v>56639216.78</v>
      </c>
      <c r="AV39" s="11">
        <v>57223672.33</v>
      </c>
      <c r="AW39" s="11">
        <v>57239290.14</v>
      </c>
      <c r="AX39" s="11" t="s">
        <v>25</v>
      </c>
      <c r="AY39" s="11" t="s">
        <v>25</v>
      </c>
      <c r="AZ39" s="11" t="s">
        <v>25</v>
      </c>
      <c r="BA39" s="11" t="s">
        <v>25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ht="15" customHeight="1" outlineLevel="1" spans="2:105">
      <c r="B40" s="10">
        <v>202409</v>
      </c>
      <c r="C40" s="11">
        <v>102484954.42</v>
      </c>
      <c r="D40" s="11">
        <v>102946917.22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T40" s="10">
        <v>202409</v>
      </c>
      <c r="AU40" s="11">
        <v>56365841</v>
      </c>
      <c r="AV40" s="11">
        <v>56635748</v>
      </c>
      <c r="AW40" s="11" t="s">
        <v>25</v>
      </c>
      <c r="AX40" s="11" t="s">
        <v>25</v>
      </c>
      <c r="AY40" s="11" t="s">
        <v>25</v>
      </c>
      <c r="AZ40" s="11" t="s">
        <v>25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</row>
    <row r="41" ht="15" customHeight="1" outlineLevel="1" spans="2:105">
      <c r="B41" s="10">
        <v>202412</v>
      </c>
      <c r="C41" s="11">
        <v>115021805.63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T41" s="10">
        <v>202412</v>
      </c>
      <c r="AU41" s="11">
        <v>63261665.4</v>
      </c>
      <c r="AV41" s="11" t="s">
        <v>25</v>
      </c>
      <c r="AW41" s="11" t="s">
        <v>25</v>
      </c>
      <c r="AX41" s="11" t="s">
        <v>25</v>
      </c>
      <c r="AY41" s="11" t="s">
        <v>25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</row>
    <row r="42" ht="15" customHeight="1"/>
    <row r="43" ht="15" customHeight="1" spans="2:12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T43" s="6" t="s">
        <v>26</v>
      </c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L43" s="6" t="s">
        <v>26</v>
      </c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</row>
    <row r="44" ht="15" customHeight="1" outlineLevel="1" spans="2:12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T44" s="8" t="s">
        <v>23</v>
      </c>
      <c r="AU44" s="9" t="s">
        <v>24</v>
      </c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L44" s="8" t="s">
        <v>23</v>
      </c>
      <c r="CM44" s="9" t="s">
        <v>24</v>
      </c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</row>
    <row r="45" ht="15" customHeight="1" outlineLevel="1" spans="2:12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T45" s="9"/>
      <c r="AU45" s="9">
        <v>1</v>
      </c>
      <c r="AV45" s="9">
        <v>2</v>
      </c>
      <c r="AW45" s="9">
        <v>3</v>
      </c>
      <c r="AX45" s="9">
        <v>4</v>
      </c>
      <c r="AY45" s="9">
        <v>5</v>
      </c>
      <c r="AZ45" s="9">
        <v>6</v>
      </c>
      <c r="BA45" s="9">
        <v>7</v>
      </c>
      <c r="BB45" s="9">
        <v>8</v>
      </c>
      <c r="BC45" s="9">
        <v>9</v>
      </c>
      <c r="BD45" s="9">
        <v>10</v>
      </c>
      <c r="BE45" s="9">
        <v>11</v>
      </c>
      <c r="BF45" s="9">
        <v>12</v>
      </c>
      <c r="BG45" s="9">
        <v>13</v>
      </c>
      <c r="BH45" s="9">
        <v>14</v>
      </c>
      <c r="BI45" s="9">
        <v>15</v>
      </c>
      <c r="BJ45" s="9">
        <v>16</v>
      </c>
      <c r="BK45" s="9">
        <v>17</v>
      </c>
      <c r="BL45" s="9">
        <v>18</v>
      </c>
      <c r="BM45" s="9">
        <v>19</v>
      </c>
      <c r="BN45" s="9">
        <v>20</v>
      </c>
      <c r="BO45" s="9">
        <v>21</v>
      </c>
      <c r="BP45" s="9">
        <v>22</v>
      </c>
      <c r="BQ45" s="9">
        <v>23</v>
      </c>
      <c r="BR45" s="9">
        <v>24</v>
      </c>
      <c r="BS45" s="9">
        <v>25</v>
      </c>
      <c r="BT45" s="9">
        <v>26</v>
      </c>
      <c r="BU45" s="9">
        <v>27</v>
      </c>
      <c r="BV45" s="9">
        <v>28</v>
      </c>
      <c r="BW45" s="9">
        <v>29</v>
      </c>
      <c r="BX45" s="9">
        <v>30</v>
      </c>
      <c r="BY45" s="9">
        <v>31</v>
      </c>
      <c r="BZ45" s="9">
        <v>32</v>
      </c>
      <c r="CA45" s="9">
        <v>33</v>
      </c>
      <c r="CB45" s="9">
        <v>34</v>
      </c>
      <c r="CC45" s="9">
        <v>35</v>
      </c>
      <c r="CL45" s="9"/>
      <c r="CM45" s="9">
        <v>1</v>
      </c>
      <c r="CN45" s="9">
        <v>2</v>
      </c>
      <c r="CO45" s="9">
        <v>3</v>
      </c>
      <c r="CP45" s="9">
        <v>4</v>
      </c>
      <c r="CQ45" s="9">
        <v>5</v>
      </c>
      <c r="CR45" s="9">
        <v>6</v>
      </c>
      <c r="CS45" s="9">
        <v>7</v>
      </c>
      <c r="CT45" s="9">
        <v>8</v>
      </c>
      <c r="CU45" s="9">
        <v>9</v>
      </c>
      <c r="CV45" s="9">
        <v>10</v>
      </c>
      <c r="CW45" s="9">
        <v>11</v>
      </c>
      <c r="CX45" s="9">
        <v>12</v>
      </c>
      <c r="CY45" s="9">
        <v>13</v>
      </c>
      <c r="CZ45" s="9">
        <v>14</v>
      </c>
      <c r="DA45" s="9">
        <v>15</v>
      </c>
      <c r="DB45" s="9">
        <v>16</v>
      </c>
      <c r="DC45" s="9">
        <v>17</v>
      </c>
      <c r="DD45" s="9">
        <v>18</v>
      </c>
      <c r="DE45" s="9">
        <v>19</v>
      </c>
      <c r="DF45" s="9">
        <v>20</v>
      </c>
      <c r="DG45" s="9">
        <v>21</v>
      </c>
      <c r="DH45" s="9">
        <v>22</v>
      </c>
      <c r="DI45" s="9">
        <v>23</v>
      </c>
      <c r="DJ45" s="9">
        <v>24</v>
      </c>
      <c r="DK45" s="9">
        <v>25</v>
      </c>
      <c r="DL45" s="9">
        <v>26</v>
      </c>
      <c r="DM45" s="9">
        <v>27</v>
      </c>
      <c r="DN45" s="9">
        <v>28</v>
      </c>
      <c r="DO45" s="9">
        <v>29</v>
      </c>
      <c r="DP45" s="9">
        <v>30</v>
      </c>
      <c r="DQ45" s="9">
        <v>31</v>
      </c>
      <c r="DR45" s="9">
        <v>32</v>
      </c>
      <c r="DS45" s="9">
        <v>33</v>
      </c>
      <c r="DT45" s="9">
        <v>34</v>
      </c>
      <c r="DU45" s="9">
        <v>35</v>
      </c>
    </row>
    <row r="46" ht="15" customHeight="1" outlineLevel="1" spans="2:125">
      <c r="B46" s="10">
        <v>201506</v>
      </c>
      <c r="C46" s="13">
        <f t="shared" ref="C46:AJ54" si="0">IFERROR(IF(D7="","",D7/C7),0)</f>
        <v>1.13309381965887</v>
      </c>
      <c r="D46" s="13">
        <f t="shared" si="0"/>
        <v>1.00258925134992</v>
      </c>
      <c r="E46" s="13">
        <f t="shared" si="0"/>
        <v>1</v>
      </c>
      <c r="F46" s="13">
        <f t="shared" si="0"/>
        <v>1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T46" s="10">
        <v>201506</v>
      </c>
      <c r="AU46" s="13">
        <f t="shared" ref="AU46:CB54" si="1">IFERROR(IF(AV7="","",AV7/AU7),0)</f>
        <v>1.13309381965887</v>
      </c>
      <c r="AV46" s="13">
        <f t="shared" si="1"/>
        <v>1.00258925134992</v>
      </c>
      <c r="AW46" s="13">
        <f t="shared" si="1"/>
        <v>1</v>
      </c>
      <c r="AX46" s="13">
        <f t="shared" si="1"/>
        <v>1</v>
      </c>
      <c r="AY46" s="13">
        <f t="shared" si="1"/>
        <v>1</v>
      </c>
      <c r="AZ46" s="13">
        <f t="shared" si="1"/>
        <v>1</v>
      </c>
      <c r="BA46" s="13">
        <f t="shared" si="1"/>
        <v>1</v>
      </c>
      <c r="BB46" s="13">
        <f t="shared" si="1"/>
        <v>1</v>
      </c>
      <c r="BC46" s="13">
        <f t="shared" si="1"/>
        <v>1</v>
      </c>
      <c r="BD46" s="13">
        <f t="shared" si="1"/>
        <v>1</v>
      </c>
      <c r="BE46" s="13">
        <f t="shared" si="1"/>
        <v>1</v>
      </c>
      <c r="BF46" s="13">
        <f t="shared" si="1"/>
        <v>1</v>
      </c>
      <c r="BG46" s="13">
        <f t="shared" si="1"/>
        <v>1</v>
      </c>
      <c r="BH46" s="13">
        <f t="shared" si="1"/>
        <v>1</v>
      </c>
      <c r="BI46" s="13">
        <f t="shared" si="1"/>
        <v>1</v>
      </c>
      <c r="BJ46" s="13">
        <f t="shared" si="1"/>
        <v>1</v>
      </c>
      <c r="BK46" s="13">
        <f t="shared" si="1"/>
        <v>1</v>
      </c>
      <c r="BL46" s="13">
        <f t="shared" si="1"/>
        <v>1</v>
      </c>
      <c r="BM46" s="13">
        <f t="shared" si="1"/>
        <v>1</v>
      </c>
      <c r="BN46" s="13">
        <f t="shared" si="1"/>
        <v>1</v>
      </c>
      <c r="BO46" s="13">
        <f t="shared" si="1"/>
        <v>1</v>
      </c>
      <c r="BP46" s="13">
        <f t="shared" si="1"/>
        <v>1</v>
      </c>
      <c r="BQ46" s="13">
        <f t="shared" si="1"/>
        <v>1</v>
      </c>
      <c r="BR46" s="13">
        <f t="shared" si="1"/>
        <v>1</v>
      </c>
      <c r="BS46" s="13">
        <f t="shared" si="1"/>
        <v>1</v>
      </c>
      <c r="BT46" s="13">
        <f t="shared" si="1"/>
        <v>1</v>
      </c>
      <c r="BU46" s="13">
        <f t="shared" si="1"/>
        <v>1</v>
      </c>
      <c r="BV46" s="13">
        <f t="shared" si="1"/>
        <v>1</v>
      </c>
      <c r="BW46" s="13">
        <f t="shared" si="1"/>
        <v>1</v>
      </c>
      <c r="BX46" s="13">
        <f t="shared" si="1"/>
        <v>1</v>
      </c>
      <c r="BY46" s="13">
        <f t="shared" si="1"/>
        <v>1</v>
      </c>
      <c r="BZ46" s="13">
        <f t="shared" si="1"/>
        <v>1</v>
      </c>
      <c r="CA46" s="13">
        <f t="shared" si="1"/>
        <v>1</v>
      </c>
      <c r="CB46" s="13">
        <f t="shared" si="1"/>
        <v>1</v>
      </c>
      <c r="CC46" s="13" t="str">
        <f>IFERROR(IF(CD7="","",CD7/CC7),0)</f>
        <v/>
      </c>
      <c r="CL46" s="10">
        <v>201506</v>
      </c>
      <c r="CM46" s="13" t="str">
        <f t="shared" ref="CM46:DT54" si="2">IFERROR(IF(CN7="","",CN7/CM7),0)</f>
        <v/>
      </c>
      <c r="CN46" s="13" t="str">
        <f t="shared" si="2"/>
        <v/>
      </c>
      <c r="CO46" s="13" t="str">
        <f t="shared" si="2"/>
        <v/>
      </c>
      <c r="CP46" s="13" t="str">
        <f t="shared" si="2"/>
        <v/>
      </c>
      <c r="CQ46" s="13" t="str">
        <f t="shared" si="2"/>
        <v/>
      </c>
      <c r="CR46" s="13" t="str">
        <f t="shared" si="2"/>
        <v/>
      </c>
      <c r="CS46" s="13" t="str">
        <f t="shared" si="2"/>
        <v/>
      </c>
      <c r="CT46" s="13" t="str">
        <f t="shared" si="2"/>
        <v/>
      </c>
      <c r="CU46" s="13" t="str">
        <f t="shared" si="2"/>
        <v/>
      </c>
      <c r="CV46" s="13" t="str">
        <f t="shared" si="2"/>
        <v/>
      </c>
      <c r="CW46" s="13" t="str">
        <f t="shared" si="2"/>
        <v/>
      </c>
      <c r="CX46" s="13" t="str">
        <f t="shared" si="2"/>
        <v/>
      </c>
      <c r="CY46" s="13" t="str">
        <f t="shared" si="2"/>
        <v/>
      </c>
      <c r="CZ46" s="13" t="str">
        <f t="shared" si="2"/>
        <v/>
      </c>
      <c r="DA46" s="13" t="str">
        <f t="shared" si="2"/>
        <v/>
      </c>
      <c r="DB46" s="13" t="str">
        <f t="shared" si="2"/>
        <v/>
      </c>
      <c r="DC46" s="13" t="str">
        <f t="shared" si="2"/>
        <v/>
      </c>
      <c r="DD46" s="13" t="str">
        <f t="shared" si="2"/>
        <v/>
      </c>
      <c r="DE46" s="13" t="str">
        <f t="shared" si="2"/>
        <v/>
      </c>
      <c r="DF46" s="13" t="str">
        <f t="shared" si="2"/>
        <v/>
      </c>
      <c r="DG46" s="13" t="str">
        <f t="shared" si="2"/>
        <v/>
      </c>
      <c r="DH46" s="13" t="str">
        <f t="shared" si="2"/>
        <v/>
      </c>
      <c r="DI46" s="13" t="str">
        <f t="shared" si="2"/>
        <v/>
      </c>
      <c r="DJ46" s="13" t="str">
        <f t="shared" si="2"/>
        <v/>
      </c>
      <c r="DK46" s="13" t="str">
        <f t="shared" si="2"/>
        <v/>
      </c>
      <c r="DL46" s="13" t="str">
        <f t="shared" si="2"/>
        <v/>
      </c>
      <c r="DM46" s="13" t="str">
        <f t="shared" si="2"/>
        <v/>
      </c>
      <c r="DN46" s="13" t="str">
        <f t="shared" si="2"/>
        <v/>
      </c>
      <c r="DO46" s="13" t="str">
        <f t="shared" si="2"/>
        <v/>
      </c>
      <c r="DP46" s="13" t="str">
        <f t="shared" si="2"/>
        <v/>
      </c>
      <c r="DQ46" s="13" t="str">
        <f t="shared" si="2"/>
        <v/>
      </c>
      <c r="DR46" s="13" t="str">
        <f t="shared" si="2"/>
        <v/>
      </c>
      <c r="DS46" s="13" t="str">
        <f t="shared" si="2"/>
        <v/>
      </c>
      <c r="DT46" s="13" t="str">
        <f t="shared" si="2"/>
        <v/>
      </c>
      <c r="DU46" s="13" t="str">
        <f>IFERROR(IF(DV7="","",DV7/DU7),0)</f>
        <v/>
      </c>
    </row>
    <row r="47" ht="15" customHeight="1" outlineLevel="1" spans="2:125">
      <c r="B47" s="10">
        <v>201509</v>
      </c>
      <c r="C47" s="13">
        <f t="shared" si="0"/>
        <v>1.35668764242866</v>
      </c>
      <c r="D47" s="13">
        <f t="shared" si="0"/>
        <v>1.00289104613312</v>
      </c>
      <c r="E47" s="13">
        <f t="shared" si="0"/>
        <v>1.00265792763908</v>
      </c>
      <c r="F47" s="13">
        <f t="shared" si="0"/>
        <v>1</v>
      </c>
      <c r="G47" s="13">
        <f t="shared" si="0"/>
        <v>1</v>
      </c>
      <c r="H47" s="13">
        <f t="shared" si="0"/>
        <v>1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T47" s="10">
        <v>201509</v>
      </c>
      <c r="AU47" s="13">
        <f t="shared" si="1"/>
        <v>1.35668764242866</v>
      </c>
      <c r="AV47" s="13">
        <f t="shared" si="1"/>
        <v>1.00289104613312</v>
      </c>
      <c r="AW47" s="13">
        <f t="shared" si="1"/>
        <v>1.00265792763908</v>
      </c>
      <c r="AX47" s="13">
        <f t="shared" si="1"/>
        <v>1</v>
      </c>
      <c r="AY47" s="13">
        <f t="shared" si="1"/>
        <v>1</v>
      </c>
      <c r="AZ47" s="13">
        <f t="shared" si="1"/>
        <v>1</v>
      </c>
      <c r="BA47" s="13">
        <f t="shared" si="1"/>
        <v>1</v>
      </c>
      <c r="BB47" s="13">
        <f t="shared" si="1"/>
        <v>1</v>
      </c>
      <c r="BC47" s="13">
        <f t="shared" si="1"/>
        <v>1</v>
      </c>
      <c r="BD47" s="13">
        <f t="shared" si="1"/>
        <v>1</v>
      </c>
      <c r="BE47" s="13">
        <f t="shared" si="1"/>
        <v>1</v>
      </c>
      <c r="BF47" s="13">
        <f t="shared" si="1"/>
        <v>1</v>
      </c>
      <c r="BG47" s="13">
        <f t="shared" si="1"/>
        <v>1</v>
      </c>
      <c r="BH47" s="13">
        <f t="shared" si="1"/>
        <v>1</v>
      </c>
      <c r="BI47" s="13">
        <f t="shared" si="1"/>
        <v>1</v>
      </c>
      <c r="BJ47" s="13">
        <f t="shared" si="1"/>
        <v>1</v>
      </c>
      <c r="BK47" s="13">
        <f t="shared" si="1"/>
        <v>1</v>
      </c>
      <c r="BL47" s="13">
        <f t="shared" si="1"/>
        <v>1</v>
      </c>
      <c r="BM47" s="13">
        <f t="shared" si="1"/>
        <v>1</v>
      </c>
      <c r="BN47" s="13">
        <f t="shared" si="1"/>
        <v>1</v>
      </c>
      <c r="BO47" s="13">
        <f t="shared" si="1"/>
        <v>1</v>
      </c>
      <c r="BP47" s="13">
        <f t="shared" si="1"/>
        <v>1</v>
      </c>
      <c r="BQ47" s="13">
        <f t="shared" si="1"/>
        <v>1</v>
      </c>
      <c r="BR47" s="13">
        <f t="shared" si="1"/>
        <v>1</v>
      </c>
      <c r="BS47" s="13">
        <f t="shared" si="1"/>
        <v>1</v>
      </c>
      <c r="BT47" s="13">
        <f t="shared" si="1"/>
        <v>1</v>
      </c>
      <c r="BU47" s="13">
        <f t="shared" si="1"/>
        <v>1</v>
      </c>
      <c r="BV47" s="13">
        <f t="shared" si="1"/>
        <v>1</v>
      </c>
      <c r="BW47" s="13">
        <f t="shared" si="1"/>
        <v>1</v>
      </c>
      <c r="BX47" s="13">
        <f t="shared" si="1"/>
        <v>1</v>
      </c>
      <c r="BY47" s="13">
        <f t="shared" si="1"/>
        <v>1</v>
      </c>
      <c r="BZ47" s="13">
        <f t="shared" si="1"/>
        <v>1</v>
      </c>
      <c r="CA47" s="13">
        <f t="shared" si="1"/>
        <v>1</v>
      </c>
      <c r="CB47" s="13" t="str">
        <f t="shared" si="1"/>
        <v/>
      </c>
      <c r="CC47" s="13" t="s">
        <v>25</v>
      </c>
      <c r="CL47" s="10">
        <v>201509</v>
      </c>
      <c r="CM47" s="13" t="str">
        <f t="shared" si="2"/>
        <v/>
      </c>
      <c r="CN47" s="13" t="str">
        <f t="shared" si="2"/>
        <v/>
      </c>
      <c r="CO47" s="13" t="str">
        <f t="shared" si="2"/>
        <v/>
      </c>
      <c r="CP47" s="13" t="str">
        <f t="shared" si="2"/>
        <v/>
      </c>
      <c r="CQ47" s="13" t="str">
        <f t="shared" si="2"/>
        <v/>
      </c>
      <c r="CR47" s="13" t="str">
        <f t="shared" si="2"/>
        <v/>
      </c>
      <c r="CS47" s="13" t="str">
        <f t="shared" si="2"/>
        <v/>
      </c>
      <c r="CT47" s="13" t="str">
        <f t="shared" si="2"/>
        <v/>
      </c>
      <c r="CU47" s="13" t="str">
        <f t="shared" si="2"/>
        <v/>
      </c>
      <c r="CV47" s="13" t="str">
        <f t="shared" si="2"/>
        <v/>
      </c>
      <c r="CW47" s="13" t="str">
        <f t="shared" si="2"/>
        <v/>
      </c>
      <c r="CX47" s="13" t="str">
        <f t="shared" si="2"/>
        <v/>
      </c>
      <c r="CY47" s="13" t="str">
        <f t="shared" si="2"/>
        <v/>
      </c>
      <c r="CZ47" s="13" t="str">
        <f t="shared" si="2"/>
        <v/>
      </c>
      <c r="DA47" s="13" t="str">
        <f t="shared" si="2"/>
        <v/>
      </c>
      <c r="DB47" s="13" t="str">
        <f t="shared" si="2"/>
        <v/>
      </c>
      <c r="DC47" s="13" t="str">
        <f t="shared" si="2"/>
        <v/>
      </c>
      <c r="DD47" s="13" t="str">
        <f t="shared" si="2"/>
        <v/>
      </c>
      <c r="DE47" s="13" t="str">
        <f t="shared" si="2"/>
        <v/>
      </c>
      <c r="DF47" s="13" t="str">
        <f t="shared" si="2"/>
        <v/>
      </c>
      <c r="DG47" s="13" t="str">
        <f t="shared" si="2"/>
        <v/>
      </c>
      <c r="DH47" s="13" t="str">
        <f t="shared" si="2"/>
        <v/>
      </c>
      <c r="DI47" s="13" t="str">
        <f t="shared" si="2"/>
        <v/>
      </c>
      <c r="DJ47" s="13" t="str">
        <f t="shared" si="2"/>
        <v/>
      </c>
      <c r="DK47" s="13" t="str">
        <f t="shared" si="2"/>
        <v/>
      </c>
      <c r="DL47" s="13" t="str">
        <f t="shared" si="2"/>
        <v/>
      </c>
      <c r="DM47" s="13" t="str">
        <f t="shared" si="2"/>
        <v/>
      </c>
      <c r="DN47" s="13" t="str">
        <f t="shared" si="2"/>
        <v/>
      </c>
      <c r="DO47" s="13" t="str">
        <f t="shared" si="2"/>
        <v/>
      </c>
      <c r="DP47" s="13" t="str">
        <f t="shared" si="2"/>
        <v/>
      </c>
      <c r="DQ47" s="13" t="str">
        <f t="shared" si="2"/>
        <v/>
      </c>
      <c r="DR47" s="13" t="str">
        <f t="shared" si="2"/>
        <v/>
      </c>
      <c r="DS47" s="13" t="str">
        <f t="shared" si="2"/>
        <v/>
      </c>
      <c r="DT47" s="13" t="str">
        <f t="shared" si="2"/>
        <v/>
      </c>
      <c r="DU47" s="13" t="s">
        <v>25</v>
      </c>
    </row>
    <row r="48" ht="15" customHeight="1" outlineLevel="1" spans="2:125">
      <c r="B48" s="10">
        <v>201512</v>
      </c>
      <c r="C48" s="13">
        <f t="shared" si="0"/>
        <v>1.2533128649172</v>
      </c>
      <c r="D48" s="13">
        <f t="shared" si="0"/>
        <v>1.00645715037451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T48" s="10">
        <v>201512</v>
      </c>
      <c r="AU48" s="13">
        <f t="shared" si="1"/>
        <v>1.2533128649172</v>
      </c>
      <c r="AV48" s="13">
        <f t="shared" si="1"/>
        <v>1.00645715037451</v>
      </c>
      <c r="AW48" s="13">
        <f t="shared" si="1"/>
        <v>1</v>
      </c>
      <c r="AX48" s="13">
        <f t="shared" si="1"/>
        <v>1</v>
      </c>
      <c r="AY48" s="13">
        <f t="shared" si="1"/>
        <v>1</v>
      </c>
      <c r="AZ48" s="13">
        <f t="shared" si="1"/>
        <v>1</v>
      </c>
      <c r="BA48" s="13">
        <f t="shared" si="1"/>
        <v>1</v>
      </c>
      <c r="BB48" s="13">
        <f t="shared" si="1"/>
        <v>1</v>
      </c>
      <c r="BC48" s="13">
        <f t="shared" si="1"/>
        <v>1</v>
      </c>
      <c r="BD48" s="13">
        <f t="shared" si="1"/>
        <v>1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 t="str">
        <f t="shared" si="1"/>
        <v/>
      </c>
      <c r="CB48" s="13" t="s">
        <v>25</v>
      </c>
      <c r="CC48" s="13" t="s">
        <v>25</v>
      </c>
      <c r="CL48" s="10">
        <v>201512</v>
      </c>
      <c r="CM48" s="13" t="str">
        <f t="shared" si="2"/>
        <v/>
      </c>
      <c r="CN48" s="13" t="str">
        <f t="shared" si="2"/>
        <v/>
      </c>
      <c r="CO48" s="13" t="str">
        <f t="shared" si="2"/>
        <v/>
      </c>
      <c r="CP48" s="13" t="str">
        <f t="shared" si="2"/>
        <v/>
      </c>
      <c r="CQ48" s="13" t="str">
        <f t="shared" si="2"/>
        <v/>
      </c>
      <c r="CR48" s="13" t="str">
        <f t="shared" si="2"/>
        <v/>
      </c>
      <c r="CS48" s="13" t="str">
        <f t="shared" si="2"/>
        <v/>
      </c>
      <c r="CT48" s="13" t="str">
        <f t="shared" si="2"/>
        <v/>
      </c>
      <c r="CU48" s="13" t="str">
        <f t="shared" si="2"/>
        <v/>
      </c>
      <c r="CV48" s="13" t="str">
        <f t="shared" si="2"/>
        <v/>
      </c>
      <c r="CW48" s="13" t="str">
        <f t="shared" si="2"/>
        <v/>
      </c>
      <c r="CX48" s="13" t="str">
        <f t="shared" si="2"/>
        <v/>
      </c>
      <c r="CY48" s="13" t="str">
        <f t="shared" si="2"/>
        <v/>
      </c>
      <c r="CZ48" s="13" t="str">
        <f t="shared" si="2"/>
        <v/>
      </c>
      <c r="DA48" s="13" t="str">
        <f t="shared" si="2"/>
        <v/>
      </c>
      <c r="DB48" s="13" t="str">
        <f t="shared" si="2"/>
        <v/>
      </c>
      <c r="DC48" s="13" t="str">
        <f t="shared" si="2"/>
        <v/>
      </c>
      <c r="DD48" s="13" t="str">
        <f t="shared" si="2"/>
        <v/>
      </c>
      <c r="DE48" s="13" t="str">
        <f t="shared" si="2"/>
        <v/>
      </c>
      <c r="DF48" s="13" t="str">
        <f t="shared" si="2"/>
        <v/>
      </c>
      <c r="DG48" s="13" t="str">
        <f t="shared" si="2"/>
        <v/>
      </c>
      <c r="DH48" s="13" t="str">
        <f t="shared" si="2"/>
        <v/>
      </c>
      <c r="DI48" s="13" t="str">
        <f t="shared" si="2"/>
        <v/>
      </c>
      <c r="DJ48" s="13" t="str">
        <f t="shared" si="2"/>
        <v/>
      </c>
      <c r="DK48" s="13" t="str">
        <f t="shared" si="2"/>
        <v/>
      </c>
      <c r="DL48" s="13" t="str">
        <f t="shared" si="2"/>
        <v/>
      </c>
      <c r="DM48" s="13" t="str">
        <f t="shared" si="2"/>
        <v/>
      </c>
      <c r="DN48" s="13" t="str">
        <f t="shared" si="2"/>
        <v/>
      </c>
      <c r="DO48" s="13" t="str">
        <f t="shared" si="2"/>
        <v/>
      </c>
      <c r="DP48" s="13" t="str">
        <f t="shared" si="2"/>
        <v/>
      </c>
      <c r="DQ48" s="13" t="str">
        <f t="shared" si="2"/>
        <v/>
      </c>
      <c r="DR48" s="13" t="str">
        <f t="shared" si="2"/>
        <v/>
      </c>
      <c r="DS48" s="13" t="str">
        <f t="shared" si="2"/>
        <v/>
      </c>
      <c r="DT48" s="13" t="s">
        <v>25</v>
      </c>
      <c r="DU48" s="13" t="s">
        <v>25</v>
      </c>
    </row>
    <row r="49" ht="15" customHeight="1" outlineLevel="1" spans="2:125">
      <c r="B49" s="10">
        <v>201603</v>
      </c>
      <c r="C49" s="13">
        <f t="shared" si="0"/>
        <v>1.29890445400542</v>
      </c>
      <c r="D49" s="13">
        <f t="shared" si="0"/>
        <v>1.00420687227164</v>
      </c>
      <c r="E49" s="13">
        <f t="shared" si="0"/>
        <v>1.00407680306387</v>
      </c>
      <c r="F49" s="13">
        <f t="shared" si="0"/>
        <v>1.00140676263218</v>
      </c>
      <c r="G49" s="13">
        <f t="shared" si="0"/>
        <v>1.00227251854083</v>
      </c>
      <c r="H49" s="13">
        <f t="shared" si="0"/>
        <v>1</v>
      </c>
      <c r="I49" s="13">
        <f t="shared" si="0"/>
        <v>1.00036313668447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T49" s="10">
        <v>201603</v>
      </c>
      <c r="AU49" s="13">
        <f t="shared" si="1"/>
        <v>1.29890445400542</v>
      </c>
      <c r="AV49" s="13">
        <f t="shared" si="1"/>
        <v>1.00420687227164</v>
      </c>
      <c r="AW49" s="13">
        <f t="shared" si="1"/>
        <v>1.00407680306387</v>
      </c>
      <c r="AX49" s="13">
        <f t="shared" si="1"/>
        <v>1.00140676263218</v>
      </c>
      <c r="AY49" s="13">
        <f t="shared" si="1"/>
        <v>1.00227251854083</v>
      </c>
      <c r="AZ49" s="13">
        <f t="shared" si="1"/>
        <v>1</v>
      </c>
      <c r="BA49" s="13">
        <f t="shared" si="1"/>
        <v>1.00036313668447</v>
      </c>
      <c r="BB49" s="13">
        <f t="shared" si="1"/>
        <v>1</v>
      </c>
      <c r="BC49" s="13">
        <f t="shared" si="1"/>
        <v>1</v>
      </c>
      <c r="BD49" s="13">
        <f t="shared" si="1"/>
        <v>1</v>
      </c>
      <c r="BE49" s="13">
        <f t="shared" si="1"/>
        <v>1</v>
      </c>
      <c r="BF49" s="13">
        <f t="shared" si="1"/>
        <v>1</v>
      </c>
      <c r="BG49" s="13">
        <f t="shared" si="1"/>
        <v>1</v>
      </c>
      <c r="BH49" s="13">
        <f t="shared" si="1"/>
        <v>1</v>
      </c>
      <c r="BI49" s="13">
        <f t="shared" si="1"/>
        <v>1</v>
      </c>
      <c r="BJ49" s="13">
        <f t="shared" si="1"/>
        <v>1</v>
      </c>
      <c r="BK49" s="13">
        <f t="shared" si="1"/>
        <v>1</v>
      </c>
      <c r="BL49" s="13">
        <f t="shared" si="1"/>
        <v>1</v>
      </c>
      <c r="BM49" s="13">
        <f t="shared" si="1"/>
        <v>1</v>
      </c>
      <c r="BN49" s="13">
        <f t="shared" si="1"/>
        <v>1</v>
      </c>
      <c r="BO49" s="13">
        <f t="shared" si="1"/>
        <v>1</v>
      </c>
      <c r="BP49" s="13">
        <f t="shared" si="1"/>
        <v>1</v>
      </c>
      <c r="BQ49" s="13">
        <f t="shared" si="1"/>
        <v>1</v>
      </c>
      <c r="BR49" s="13">
        <f t="shared" si="1"/>
        <v>1</v>
      </c>
      <c r="BS49" s="13">
        <f t="shared" si="1"/>
        <v>1</v>
      </c>
      <c r="BT49" s="13">
        <f t="shared" si="1"/>
        <v>1</v>
      </c>
      <c r="BU49" s="13">
        <f t="shared" si="1"/>
        <v>1</v>
      </c>
      <c r="BV49" s="13">
        <f t="shared" si="1"/>
        <v>1</v>
      </c>
      <c r="BW49" s="13">
        <f t="shared" si="1"/>
        <v>1</v>
      </c>
      <c r="BX49" s="13">
        <f t="shared" si="1"/>
        <v>1</v>
      </c>
      <c r="BY49" s="13">
        <f t="shared" si="1"/>
        <v>1</v>
      </c>
      <c r="BZ49" s="13" t="str">
        <f t="shared" si="1"/>
        <v/>
      </c>
      <c r="CA49" s="13" t="s">
        <v>25</v>
      </c>
      <c r="CB49" s="13" t="s">
        <v>25</v>
      </c>
      <c r="CC49" s="13" t="s">
        <v>25</v>
      </c>
      <c r="CL49" s="10">
        <v>201603</v>
      </c>
      <c r="CM49" s="13" t="str">
        <f t="shared" si="2"/>
        <v/>
      </c>
      <c r="CN49" s="13" t="str">
        <f t="shared" si="2"/>
        <v/>
      </c>
      <c r="CO49" s="13" t="str">
        <f t="shared" si="2"/>
        <v/>
      </c>
      <c r="CP49" s="13" t="str">
        <f t="shared" si="2"/>
        <v/>
      </c>
      <c r="CQ49" s="13" t="str">
        <f t="shared" si="2"/>
        <v/>
      </c>
      <c r="CR49" s="13" t="str">
        <f t="shared" si="2"/>
        <v/>
      </c>
      <c r="CS49" s="13" t="str">
        <f t="shared" si="2"/>
        <v/>
      </c>
      <c r="CT49" s="13" t="str">
        <f t="shared" si="2"/>
        <v/>
      </c>
      <c r="CU49" s="13" t="str">
        <f t="shared" si="2"/>
        <v/>
      </c>
      <c r="CV49" s="13" t="str">
        <f t="shared" si="2"/>
        <v/>
      </c>
      <c r="CW49" s="13" t="str">
        <f t="shared" si="2"/>
        <v/>
      </c>
      <c r="CX49" s="13" t="str">
        <f t="shared" si="2"/>
        <v/>
      </c>
      <c r="CY49" s="13" t="str">
        <f t="shared" si="2"/>
        <v/>
      </c>
      <c r="CZ49" s="13" t="str">
        <f t="shared" si="2"/>
        <v/>
      </c>
      <c r="DA49" s="13" t="str">
        <f t="shared" si="2"/>
        <v/>
      </c>
      <c r="DB49" s="13" t="str">
        <f t="shared" si="2"/>
        <v/>
      </c>
      <c r="DC49" s="13" t="str">
        <f t="shared" si="2"/>
        <v/>
      </c>
      <c r="DD49" s="13" t="str">
        <f t="shared" si="2"/>
        <v/>
      </c>
      <c r="DE49" s="13" t="str">
        <f t="shared" si="2"/>
        <v/>
      </c>
      <c r="DF49" s="13" t="str">
        <f t="shared" si="2"/>
        <v/>
      </c>
      <c r="DG49" s="13" t="str">
        <f t="shared" si="2"/>
        <v/>
      </c>
      <c r="DH49" s="13" t="str">
        <f t="shared" si="2"/>
        <v/>
      </c>
      <c r="DI49" s="13" t="str">
        <f t="shared" si="2"/>
        <v/>
      </c>
      <c r="DJ49" s="13" t="str">
        <f t="shared" si="2"/>
        <v/>
      </c>
      <c r="DK49" s="13" t="str">
        <f t="shared" si="2"/>
        <v/>
      </c>
      <c r="DL49" s="13" t="str">
        <f t="shared" si="2"/>
        <v/>
      </c>
      <c r="DM49" s="13" t="str">
        <f t="shared" si="2"/>
        <v/>
      </c>
      <c r="DN49" s="13" t="str">
        <f t="shared" si="2"/>
        <v/>
      </c>
      <c r="DO49" s="13" t="str">
        <f t="shared" si="2"/>
        <v/>
      </c>
      <c r="DP49" s="13" t="str">
        <f t="shared" si="2"/>
        <v/>
      </c>
      <c r="DQ49" s="13" t="str">
        <f t="shared" si="2"/>
        <v/>
      </c>
      <c r="DR49" s="13" t="str">
        <f t="shared" si="2"/>
        <v/>
      </c>
      <c r="DS49" s="13" t="s">
        <v>25</v>
      </c>
      <c r="DT49" s="13" t="s">
        <v>25</v>
      </c>
      <c r="DU49" s="13" t="s">
        <v>25</v>
      </c>
    </row>
    <row r="50" ht="15" customHeight="1" outlineLevel="1" spans="2:125">
      <c r="B50" s="10">
        <v>201606</v>
      </c>
      <c r="C50" s="13">
        <f t="shared" si="0"/>
        <v>1.12988403817534</v>
      </c>
      <c r="D50" s="13">
        <f t="shared" si="0"/>
        <v>1.02177987364759</v>
      </c>
      <c r="E50" s="13">
        <f t="shared" si="0"/>
        <v>1.00390042227758</v>
      </c>
      <c r="F50" s="13">
        <f t="shared" si="0"/>
        <v>1.00277233626212</v>
      </c>
      <c r="G50" s="13">
        <f t="shared" si="0"/>
        <v>1</v>
      </c>
      <c r="H50" s="13">
        <f t="shared" si="0"/>
        <v>1.00058629276591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T50" s="10">
        <v>201606</v>
      </c>
      <c r="AU50" s="13">
        <f t="shared" si="1"/>
        <v>1.12988403817534</v>
      </c>
      <c r="AV50" s="13">
        <f t="shared" si="1"/>
        <v>1.02177987364759</v>
      </c>
      <c r="AW50" s="13">
        <f t="shared" si="1"/>
        <v>1.00390042227758</v>
      </c>
      <c r="AX50" s="13">
        <f t="shared" si="1"/>
        <v>1.00277233626212</v>
      </c>
      <c r="AY50" s="13">
        <f t="shared" si="1"/>
        <v>1</v>
      </c>
      <c r="AZ50" s="13">
        <f t="shared" si="1"/>
        <v>1.00058629276591</v>
      </c>
      <c r="BA50" s="13">
        <f t="shared" si="1"/>
        <v>1</v>
      </c>
      <c r="BB50" s="13">
        <f t="shared" si="1"/>
        <v>1</v>
      </c>
      <c r="BC50" s="13">
        <f t="shared" si="1"/>
        <v>1</v>
      </c>
      <c r="BD50" s="13">
        <f t="shared" si="1"/>
        <v>1</v>
      </c>
      <c r="BE50" s="13">
        <f t="shared" si="1"/>
        <v>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 t="str">
        <f t="shared" si="1"/>
        <v/>
      </c>
      <c r="BZ50" s="13" t="s">
        <v>25</v>
      </c>
      <c r="CA50" s="13" t="s">
        <v>25</v>
      </c>
      <c r="CB50" s="13" t="s">
        <v>25</v>
      </c>
      <c r="CC50" s="13" t="s">
        <v>25</v>
      </c>
      <c r="CL50" s="10">
        <v>201606</v>
      </c>
      <c r="CM50" s="13" t="str">
        <f t="shared" si="2"/>
        <v/>
      </c>
      <c r="CN50" s="13" t="str">
        <f t="shared" si="2"/>
        <v/>
      </c>
      <c r="CO50" s="13" t="str">
        <f t="shared" si="2"/>
        <v/>
      </c>
      <c r="CP50" s="13" t="str">
        <f t="shared" si="2"/>
        <v/>
      </c>
      <c r="CQ50" s="13" t="str">
        <f t="shared" si="2"/>
        <v/>
      </c>
      <c r="CR50" s="13" t="str">
        <f t="shared" si="2"/>
        <v/>
      </c>
      <c r="CS50" s="13" t="str">
        <f t="shared" si="2"/>
        <v/>
      </c>
      <c r="CT50" s="13" t="str">
        <f t="shared" si="2"/>
        <v/>
      </c>
      <c r="CU50" s="13" t="str">
        <f t="shared" si="2"/>
        <v/>
      </c>
      <c r="CV50" s="13" t="str">
        <f t="shared" si="2"/>
        <v/>
      </c>
      <c r="CW50" s="13" t="str">
        <f t="shared" si="2"/>
        <v/>
      </c>
      <c r="CX50" s="13" t="str">
        <f t="shared" si="2"/>
        <v/>
      </c>
      <c r="CY50" s="13" t="str">
        <f t="shared" si="2"/>
        <v/>
      </c>
      <c r="CZ50" s="13" t="str">
        <f t="shared" si="2"/>
        <v/>
      </c>
      <c r="DA50" s="13" t="str">
        <f t="shared" si="2"/>
        <v/>
      </c>
      <c r="DB50" s="13" t="str">
        <f t="shared" si="2"/>
        <v/>
      </c>
      <c r="DC50" s="13" t="str">
        <f t="shared" si="2"/>
        <v/>
      </c>
      <c r="DD50" s="13" t="str">
        <f t="shared" si="2"/>
        <v/>
      </c>
      <c r="DE50" s="13" t="str">
        <f t="shared" si="2"/>
        <v/>
      </c>
      <c r="DF50" s="13" t="str">
        <f t="shared" si="2"/>
        <v/>
      </c>
      <c r="DG50" s="13" t="str">
        <f t="shared" si="2"/>
        <v/>
      </c>
      <c r="DH50" s="13" t="str">
        <f t="shared" si="2"/>
        <v/>
      </c>
      <c r="DI50" s="13" t="str">
        <f t="shared" si="2"/>
        <v/>
      </c>
      <c r="DJ50" s="13" t="str">
        <f t="shared" si="2"/>
        <v/>
      </c>
      <c r="DK50" s="13" t="str">
        <f t="shared" si="2"/>
        <v/>
      </c>
      <c r="DL50" s="13" t="str">
        <f t="shared" si="2"/>
        <v/>
      </c>
      <c r="DM50" s="13" t="str">
        <f t="shared" si="2"/>
        <v/>
      </c>
      <c r="DN50" s="13" t="str">
        <f t="shared" si="2"/>
        <v/>
      </c>
      <c r="DO50" s="13" t="str">
        <f t="shared" si="2"/>
        <v/>
      </c>
      <c r="DP50" s="13" t="str">
        <f t="shared" si="2"/>
        <v/>
      </c>
      <c r="DQ50" s="13" t="str">
        <f t="shared" si="2"/>
        <v/>
      </c>
      <c r="DR50" s="13" t="s">
        <v>25</v>
      </c>
      <c r="DS50" s="13" t="s">
        <v>25</v>
      </c>
      <c r="DT50" s="13" t="s">
        <v>25</v>
      </c>
      <c r="DU50" s="13" t="s">
        <v>25</v>
      </c>
    </row>
    <row r="51" ht="15" customHeight="1" outlineLevel="1" spans="2:125">
      <c r="B51" s="10">
        <v>201609</v>
      </c>
      <c r="C51" s="13">
        <f t="shared" si="0"/>
        <v>1.26772691608226</v>
      </c>
      <c r="D51" s="13">
        <f t="shared" si="0"/>
        <v>1.01793944541607</v>
      </c>
      <c r="E51" s="13">
        <f t="shared" si="0"/>
        <v>1.00168587034534</v>
      </c>
      <c r="F51" s="13">
        <f t="shared" si="0"/>
        <v>1</v>
      </c>
      <c r="G51" s="13">
        <f t="shared" si="0"/>
        <v>1.00022563194659</v>
      </c>
      <c r="H51" s="13">
        <f t="shared" si="0"/>
        <v>1</v>
      </c>
      <c r="I51" s="13">
        <f t="shared" si="0"/>
        <v>1</v>
      </c>
      <c r="J51" s="13">
        <f t="shared" si="0"/>
        <v>1</v>
      </c>
      <c r="K51" s="13">
        <f t="shared" si="0"/>
        <v>1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1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T51" s="10">
        <v>201609</v>
      </c>
      <c r="AU51" s="13">
        <f t="shared" si="1"/>
        <v>1.26773299184572</v>
      </c>
      <c r="AV51" s="13">
        <f t="shared" si="1"/>
        <v>1.01793935943911</v>
      </c>
      <c r="AW51" s="13">
        <f t="shared" si="1"/>
        <v>1.001685862408</v>
      </c>
      <c r="AX51" s="13">
        <f t="shared" si="1"/>
        <v>1</v>
      </c>
      <c r="AY51" s="13">
        <f t="shared" si="1"/>
        <v>1.00022563088607</v>
      </c>
      <c r="AZ51" s="13">
        <f t="shared" si="1"/>
        <v>1</v>
      </c>
      <c r="BA51" s="13">
        <f t="shared" si="1"/>
        <v>1</v>
      </c>
      <c r="BB51" s="13">
        <f t="shared" si="1"/>
        <v>1</v>
      </c>
      <c r="BC51" s="13">
        <f t="shared" si="1"/>
        <v>1</v>
      </c>
      <c r="BD51" s="13">
        <f t="shared" si="1"/>
        <v>1</v>
      </c>
      <c r="BE51" s="13">
        <f t="shared" si="1"/>
        <v>1</v>
      </c>
      <c r="BF51" s="13">
        <f t="shared" si="1"/>
        <v>1</v>
      </c>
      <c r="BG51" s="13">
        <f t="shared" si="1"/>
        <v>1</v>
      </c>
      <c r="BH51" s="13">
        <f t="shared" si="1"/>
        <v>1</v>
      </c>
      <c r="BI51" s="13">
        <f t="shared" si="1"/>
        <v>1</v>
      </c>
      <c r="BJ51" s="13">
        <f t="shared" si="1"/>
        <v>1</v>
      </c>
      <c r="BK51" s="13">
        <f t="shared" si="1"/>
        <v>1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 t="str">
        <f t="shared" si="1"/>
        <v/>
      </c>
      <c r="BY51" s="13" t="s">
        <v>25</v>
      </c>
      <c r="BZ51" s="13" t="s">
        <v>25</v>
      </c>
      <c r="CA51" s="13" t="s">
        <v>25</v>
      </c>
      <c r="CB51" s="13" t="s">
        <v>25</v>
      </c>
      <c r="CC51" s="13" t="s">
        <v>25</v>
      </c>
      <c r="CL51" s="10">
        <v>201609</v>
      </c>
      <c r="CM51" s="13" t="str">
        <f t="shared" si="2"/>
        <v/>
      </c>
      <c r="CN51" s="13" t="str">
        <f t="shared" si="2"/>
        <v/>
      </c>
      <c r="CO51" s="13" t="str">
        <f t="shared" si="2"/>
        <v/>
      </c>
      <c r="CP51" s="13" t="str">
        <f t="shared" si="2"/>
        <v/>
      </c>
      <c r="CQ51" s="13" t="str">
        <f t="shared" si="2"/>
        <v/>
      </c>
      <c r="CR51" s="13" t="str">
        <f t="shared" si="2"/>
        <v/>
      </c>
      <c r="CS51" s="13" t="str">
        <f t="shared" si="2"/>
        <v/>
      </c>
      <c r="CT51" s="13" t="str">
        <f t="shared" si="2"/>
        <v/>
      </c>
      <c r="CU51" s="13" t="str">
        <f t="shared" si="2"/>
        <v/>
      </c>
      <c r="CV51" s="13" t="str">
        <f t="shared" si="2"/>
        <v/>
      </c>
      <c r="CW51" s="13" t="str">
        <f t="shared" si="2"/>
        <v/>
      </c>
      <c r="CX51" s="13" t="str">
        <f t="shared" si="2"/>
        <v/>
      </c>
      <c r="CY51" s="13" t="str">
        <f t="shared" si="2"/>
        <v/>
      </c>
      <c r="CZ51" s="13" t="str">
        <f t="shared" si="2"/>
        <v/>
      </c>
      <c r="DA51" s="13" t="str">
        <f t="shared" si="2"/>
        <v/>
      </c>
      <c r="DB51" s="13" t="str">
        <f t="shared" si="2"/>
        <v/>
      </c>
      <c r="DC51" s="13" t="str">
        <f t="shared" si="2"/>
        <v/>
      </c>
      <c r="DD51" s="13" t="str">
        <f t="shared" si="2"/>
        <v/>
      </c>
      <c r="DE51" s="13" t="str">
        <f t="shared" si="2"/>
        <v/>
      </c>
      <c r="DF51" s="13" t="str">
        <f t="shared" si="2"/>
        <v/>
      </c>
      <c r="DG51" s="13" t="str">
        <f t="shared" si="2"/>
        <v/>
      </c>
      <c r="DH51" s="13" t="str">
        <f t="shared" si="2"/>
        <v/>
      </c>
      <c r="DI51" s="13" t="str">
        <f t="shared" si="2"/>
        <v/>
      </c>
      <c r="DJ51" s="13" t="str">
        <f t="shared" si="2"/>
        <v/>
      </c>
      <c r="DK51" s="13" t="str">
        <f t="shared" si="2"/>
        <v/>
      </c>
      <c r="DL51" s="13" t="str">
        <f t="shared" si="2"/>
        <v/>
      </c>
      <c r="DM51" s="13" t="str">
        <f t="shared" si="2"/>
        <v/>
      </c>
      <c r="DN51" s="13" t="str">
        <f t="shared" si="2"/>
        <v/>
      </c>
      <c r="DO51" s="13" t="str">
        <f t="shared" si="2"/>
        <v/>
      </c>
      <c r="DP51" s="13" t="str">
        <f t="shared" si="2"/>
        <v/>
      </c>
      <c r="DQ51" s="13" t="s">
        <v>25</v>
      </c>
      <c r="DR51" s="13" t="s">
        <v>25</v>
      </c>
      <c r="DS51" s="13" t="s">
        <v>25</v>
      </c>
      <c r="DT51" s="13" t="s">
        <v>25</v>
      </c>
      <c r="DU51" s="13" t="s">
        <v>25</v>
      </c>
    </row>
    <row r="52" ht="15" customHeight="1" outlineLevel="1" spans="2:125">
      <c r="B52" s="10">
        <v>201612</v>
      </c>
      <c r="C52" s="13">
        <f t="shared" si="0"/>
        <v>1.17997380188998</v>
      </c>
      <c r="D52" s="13">
        <f t="shared" si="0"/>
        <v>1.00774564807125</v>
      </c>
      <c r="E52" s="13">
        <f t="shared" si="0"/>
        <v>1</v>
      </c>
      <c r="F52" s="13">
        <f t="shared" si="0"/>
        <v>1.00136658546326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T52" s="10">
        <v>201612</v>
      </c>
      <c r="AU52" s="13">
        <f t="shared" si="1"/>
        <v>1.17997371138712</v>
      </c>
      <c r="AV52" s="13">
        <f t="shared" si="1"/>
        <v>1.0077456447703</v>
      </c>
      <c r="AW52" s="13">
        <f t="shared" si="1"/>
        <v>1</v>
      </c>
      <c r="AX52" s="13">
        <f t="shared" si="1"/>
        <v>1.00136658488535</v>
      </c>
      <c r="AY52" s="13">
        <f t="shared" si="1"/>
        <v>1</v>
      </c>
      <c r="AZ52" s="13">
        <f t="shared" si="1"/>
        <v>1</v>
      </c>
      <c r="BA52" s="13">
        <f t="shared" si="1"/>
        <v>1</v>
      </c>
      <c r="BB52" s="13">
        <f t="shared" si="1"/>
        <v>1</v>
      </c>
      <c r="BC52" s="13">
        <f t="shared" si="1"/>
        <v>1</v>
      </c>
      <c r="BD52" s="13">
        <f t="shared" si="1"/>
        <v>1</v>
      </c>
      <c r="BE52" s="13">
        <f t="shared" si="1"/>
        <v>1</v>
      </c>
      <c r="BF52" s="13">
        <f t="shared" si="1"/>
        <v>1</v>
      </c>
      <c r="BG52" s="13">
        <f t="shared" si="1"/>
        <v>1</v>
      </c>
      <c r="BH52" s="13">
        <f t="shared" si="1"/>
        <v>1</v>
      </c>
      <c r="BI52" s="13">
        <f t="shared" si="1"/>
        <v>1</v>
      </c>
      <c r="BJ52" s="13">
        <f t="shared" si="1"/>
        <v>1</v>
      </c>
      <c r="BK52" s="13">
        <f t="shared" si="1"/>
        <v>1</v>
      </c>
      <c r="BL52" s="13">
        <f t="shared" si="1"/>
        <v>1</v>
      </c>
      <c r="BM52" s="13">
        <f t="shared" si="1"/>
        <v>1</v>
      </c>
      <c r="BN52" s="13">
        <f t="shared" si="1"/>
        <v>1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 t="str">
        <f t="shared" si="1"/>
        <v/>
      </c>
      <c r="BX52" s="13" t="s">
        <v>25</v>
      </c>
      <c r="BY52" s="13" t="s">
        <v>25</v>
      </c>
      <c r="BZ52" s="13" t="s">
        <v>25</v>
      </c>
      <c r="CA52" s="13" t="s">
        <v>25</v>
      </c>
      <c r="CB52" s="13" t="s">
        <v>25</v>
      </c>
      <c r="CC52" s="13" t="s">
        <v>25</v>
      </c>
      <c r="CL52" s="10">
        <v>201612</v>
      </c>
      <c r="CM52" s="13" t="str">
        <f t="shared" si="2"/>
        <v/>
      </c>
      <c r="CN52" s="13" t="str">
        <f t="shared" si="2"/>
        <v/>
      </c>
      <c r="CO52" s="13" t="str">
        <f t="shared" si="2"/>
        <v/>
      </c>
      <c r="CP52" s="13" t="str">
        <f t="shared" si="2"/>
        <v/>
      </c>
      <c r="CQ52" s="13" t="str">
        <f t="shared" si="2"/>
        <v/>
      </c>
      <c r="CR52" s="13" t="str">
        <f t="shared" si="2"/>
        <v/>
      </c>
      <c r="CS52" s="13" t="str">
        <f t="shared" si="2"/>
        <v/>
      </c>
      <c r="CT52" s="13" t="str">
        <f t="shared" si="2"/>
        <v/>
      </c>
      <c r="CU52" s="13" t="str">
        <f t="shared" si="2"/>
        <v/>
      </c>
      <c r="CV52" s="13" t="str">
        <f t="shared" si="2"/>
        <v/>
      </c>
      <c r="CW52" s="13" t="str">
        <f t="shared" si="2"/>
        <v/>
      </c>
      <c r="CX52" s="13" t="str">
        <f t="shared" si="2"/>
        <v/>
      </c>
      <c r="CY52" s="13" t="str">
        <f t="shared" si="2"/>
        <v/>
      </c>
      <c r="CZ52" s="13" t="str">
        <f t="shared" si="2"/>
        <v/>
      </c>
      <c r="DA52" s="13" t="str">
        <f t="shared" si="2"/>
        <v/>
      </c>
      <c r="DB52" s="13" t="str">
        <f t="shared" si="2"/>
        <v/>
      </c>
      <c r="DC52" s="13" t="str">
        <f t="shared" si="2"/>
        <v/>
      </c>
      <c r="DD52" s="13" t="str">
        <f t="shared" si="2"/>
        <v/>
      </c>
      <c r="DE52" s="13" t="str">
        <f t="shared" si="2"/>
        <v/>
      </c>
      <c r="DF52" s="13" t="str">
        <f t="shared" si="2"/>
        <v/>
      </c>
      <c r="DG52" s="13" t="str">
        <f t="shared" si="2"/>
        <v/>
      </c>
      <c r="DH52" s="13" t="str">
        <f t="shared" si="2"/>
        <v/>
      </c>
      <c r="DI52" s="13" t="str">
        <f t="shared" si="2"/>
        <v/>
      </c>
      <c r="DJ52" s="13" t="str">
        <f t="shared" si="2"/>
        <v/>
      </c>
      <c r="DK52" s="13" t="str">
        <f t="shared" si="2"/>
        <v/>
      </c>
      <c r="DL52" s="13" t="str">
        <f t="shared" si="2"/>
        <v/>
      </c>
      <c r="DM52" s="13" t="str">
        <f t="shared" si="2"/>
        <v/>
      </c>
      <c r="DN52" s="13" t="str">
        <f t="shared" si="2"/>
        <v/>
      </c>
      <c r="DO52" s="13" t="str">
        <f t="shared" si="2"/>
        <v/>
      </c>
      <c r="DP52" s="13" t="s">
        <v>25</v>
      </c>
      <c r="DQ52" s="13" t="s">
        <v>25</v>
      </c>
      <c r="DR52" s="13" t="s">
        <v>25</v>
      </c>
      <c r="DS52" s="13" t="s">
        <v>25</v>
      </c>
      <c r="DT52" s="13" t="s">
        <v>25</v>
      </c>
      <c r="DU52" s="13" t="s">
        <v>25</v>
      </c>
    </row>
    <row r="53" ht="15" customHeight="1" outlineLevel="1" spans="2:125">
      <c r="B53" s="10">
        <v>201703</v>
      </c>
      <c r="C53" s="13">
        <f t="shared" si="0"/>
        <v>1.12891490321107</v>
      </c>
      <c r="D53" s="13">
        <f t="shared" si="0"/>
        <v>1.00616257620442</v>
      </c>
      <c r="E53" s="13">
        <f t="shared" si="0"/>
        <v>1.00235022238036</v>
      </c>
      <c r="F53" s="13">
        <f t="shared" si="0"/>
        <v>1.00058762364993</v>
      </c>
      <c r="G53" s="13">
        <f t="shared" si="0"/>
        <v>1.00014372907899</v>
      </c>
      <c r="H53" s="13">
        <f t="shared" si="0"/>
        <v>1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T53" s="10">
        <v>201703</v>
      </c>
      <c r="AU53" s="13">
        <f t="shared" si="1"/>
        <v>1.12891490321107</v>
      </c>
      <c r="AV53" s="13">
        <f t="shared" si="1"/>
        <v>1.00616257620442</v>
      </c>
      <c r="AW53" s="13">
        <f t="shared" si="1"/>
        <v>1.00235022238036</v>
      </c>
      <c r="AX53" s="13">
        <f t="shared" si="1"/>
        <v>1.00058762364993</v>
      </c>
      <c r="AY53" s="13">
        <f t="shared" si="1"/>
        <v>1.00014372907899</v>
      </c>
      <c r="AZ53" s="13">
        <f t="shared" si="1"/>
        <v>1</v>
      </c>
      <c r="BA53" s="13">
        <f t="shared" si="1"/>
        <v>1</v>
      </c>
      <c r="BB53" s="13">
        <f t="shared" si="1"/>
        <v>1</v>
      </c>
      <c r="BC53" s="13">
        <f t="shared" si="1"/>
        <v>0.918493048152575</v>
      </c>
      <c r="BD53" s="13">
        <f t="shared" si="1"/>
        <v>1</v>
      </c>
      <c r="BE53" s="13">
        <f t="shared" si="1"/>
        <v>1</v>
      </c>
      <c r="BF53" s="13">
        <f t="shared" si="1"/>
        <v>1</v>
      </c>
      <c r="BG53" s="13">
        <f t="shared" si="1"/>
        <v>1</v>
      </c>
      <c r="BH53" s="13">
        <f t="shared" si="1"/>
        <v>1</v>
      </c>
      <c r="BI53" s="13">
        <f t="shared" si="1"/>
        <v>1</v>
      </c>
      <c r="BJ53" s="13">
        <f t="shared" si="1"/>
        <v>1</v>
      </c>
      <c r="BK53" s="13">
        <f t="shared" si="1"/>
        <v>1</v>
      </c>
      <c r="BL53" s="13">
        <f t="shared" si="1"/>
        <v>1</v>
      </c>
      <c r="BM53" s="13">
        <f t="shared" si="1"/>
        <v>1</v>
      </c>
      <c r="BN53" s="13">
        <f t="shared" si="1"/>
        <v>1</v>
      </c>
      <c r="BO53" s="13">
        <f t="shared" si="1"/>
        <v>1</v>
      </c>
      <c r="BP53" s="13">
        <f t="shared" si="1"/>
        <v>1</v>
      </c>
      <c r="BQ53" s="13">
        <f t="shared" si="1"/>
        <v>1</v>
      </c>
      <c r="BR53" s="13">
        <f t="shared" si="1"/>
        <v>1</v>
      </c>
      <c r="BS53" s="13">
        <f t="shared" si="1"/>
        <v>1</v>
      </c>
      <c r="BT53" s="13">
        <f t="shared" si="1"/>
        <v>1</v>
      </c>
      <c r="BU53" s="13">
        <f t="shared" si="1"/>
        <v>1</v>
      </c>
      <c r="BV53" s="13" t="str">
        <f t="shared" si="1"/>
        <v/>
      </c>
      <c r="BW53" s="13" t="s">
        <v>25</v>
      </c>
      <c r="BX53" s="13" t="s">
        <v>25</v>
      </c>
      <c r="BY53" s="13" t="s">
        <v>25</v>
      </c>
      <c r="BZ53" s="13" t="s">
        <v>25</v>
      </c>
      <c r="CA53" s="13" t="s">
        <v>25</v>
      </c>
      <c r="CB53" s="13" t="s">
        <v>25</v>
      </c>
      <c r="CC53" s="13" t="s">
        <v>25</v>
      </c>
      <c r="CL53" s="10">
        <v>201703</v>
      </c>
      <c r="CM53" s="13" t="str">
        <f t="shared" si="2"/>
        <v/>
      </c>
      <c r="CN53" s="13" t="str">
        <f t="shared" si="2"/>
        <v/>
      </c>
      <c r="CO53" s="13" t="str">
        <f t="shared" si="2"/>
        <v/>
      </c>
      <c r="CP53" s="13" t="str">
        <f t="shared" si="2"/>
        <v/>
      </c>
      <c r="CQ53" s="13" t="str">
        <f t="shared" si="2"/>
        <v/>
      </c>
      <c r="CR53" s="13" t="str">
        <f t="shared" si="2"/>
        <v/>
      </c>
      <c r="CS53" s="13" t="str">
        <f t="shared" si="2"/>
        <v/>
      </c>
      <c r="CT53" s="13" t="str">
        <f t="shared" si="2"/>
        <v/>
      </c>
      <c r="CU53" s="13" t="str">
        <f t="shared" si="2"/>
        <v/>
      </c>
      <c r="CV53" s="13" t="str">
        <f t="shared" si="2"/>
        <v/>
      </c>
      <c r="CW53" s="13" t="str">
        <f t="shared" si="2"/>
        <v/>
      </c>
      <c r="CX53" s="13" t="str">
        <f t="shared" si="2"/>
        <v/>
      </c>
      <c r="CY53" s="13" t="str">
        <f t="shared" si="2"/>
        <v/>
      </c>
      <c r="CZ53" s="13" t="str">
        <f t="shared" si="2"/>
        <v/>
      </c>
      <c r="DA53" s="13" t="str">
        <f t="shared" si="2"/>
        <v/>
      </c>
      <c r="DB53" s="13" t="str">
        <f t="shared" si="2"/>
        <v/>
      </c>
      <c r="DC53" s="13" t="str">
        <f t="shared" si="2"/>
        <v/>
      </c>
      <c r="DD53" s="13" t="str">
        <f t="shared" si="2"/>
        <v/>
      </c>
      <c r="DE53" s="13" t="str">
        <f t="shared" si="2"/>
        <v/>
      </c>
      <c r="DF53" s="13" t="str">
        <f t="shared" si="2"/>
        <v/>
      </c>
      <c r="DG53" s="13" t="str">
        <f t="shared" si="2"/>
        <v/>
      </c>
      <c r="DH53" s="13" t="str">
        <f t="shared" si="2"/>
        <v/>
      </c>
      <c r="DI53" s="13" t="str">
        <f t="shared" si="2"/>
        <v/>
      </c>
      <c r="DJ53" s="13" t="str">
        <f t="shared" si="2"/>
        <v/>
      </c>
      <c r="DK53" s="13" t="str">
        <f t="shared" si="2"/>
        <v/>
      </c>
      <c r="DL53" s="13" t="str">
        <f t="shared" si="2"/>
        <v/>
      </c>
      <c r="DM53" s="13" t="str">
        <f t="shared" si="2"/>
        <v/>
      </c>
      <c r="DN53" s="13" t="str">
        <f t="shared" si="2"/>
        <v/>
      </c>
      <c r="DO53" s="13" t="s">
        <v>25</v>
      </c>
      <c r="DP53" s="13" t="s">
        <v>25</v>
      </c>
      <c r="DQ53" s="13" t="s">
        <v>25</v>
      </c>
      <c r="DR53" s="13" t="s">
        <v>25</v>
      </c>
      <c r="DS53" s="13" t="s">
        <v>25</v>
      </c>
      <c r="DT53" s="13" t="s">
        <v>25</v>
      </c>
      <c r="DU53" s="13" t="s">
        <v>25</v>
      </c>
    </row>
    <row r="54" ht="15" customHeight="1" outlineLevel="1" spans="2:125">
      <c r="B54" s="10">
        <v>201706</v>
      </c>
      <c r="C54" s="13">
        <f t="shared" si="0"/>
        <v>1.28128008505893</v>
      </c>
      <c r="D54" s="13">
        <f t="shared" si="0"/>
        <v>1.01290602705834</v>
      </c>
      <c r="E54" s="13">
        <f t="shared" si="0"/>
        <v>1.00107249707401</v>
      </c>
      <c r="F54" s="13">
        <f t="shared" si="0"/>
        <v>1.00010397458167</v>
      </c>
      <c r="G54" s="13">
        <f t="shared" ref="G54:AC69" si="3">IFERROR(IF(H15="","",H15/G15),0)</f>
        <v>1.00040519970331</v>
      </c>
      <c r="H54" s="13">
        <f t="shared" si="3"/>
        <v>1</v>
      </c>
      <c r="I54" s="13">
        <f t="shared" si="3"/>
        <v>1</v>
      </c>
      <c r="J54" s="13">
        <f t="shared" si="3"/>
        <v>1</v>
      </c>
      <c r="K54" s="13">
        <f t="shared" si="3"/>
        <v>1</v>
      </c>
      <c r="L54" s="13">
        <f t="shared" si="3"/>
        <v>1</v>
      </c>
      <c r="M54" s="13">
        <f t="shared" si="3"/>
        <v>1</v>
      </c>
      <c r="N54" s="13">
        <f t="shared" si="3"/>
        <v>1</v>
      </c>
      <c r="O54" s="13">
        <f t="shared" si="3"/>
        <v>1</v>
      </c>
      <c r="P54" s="13">
        <f t="shared" si="3"/>
        <v>1</v>
      </c>
      <c r="Q54" s="13">
        <f t="shared" si="3"/>
        <v>1</v>
      </c>
      <c r="R54" s="13">
        <f t="shared" si="3"/>
        <v>1</v>
      </c>
      <c r="S54" s="13">
        <f t="shared" si="3"/>
        <v>1</v>
      </c>
      <c r="T54" s="13">
        <f t="shared" si="3"/>
        <v>1</v>
      </c>
      <c r="U54" s="13">
        <f t="shared" si="3"/>
        <v>1</v>
      </c>
      <c r="V54" s="13">
        <f t="shared" si="3"/>
        <v>1</v>
      </c>
      <c r="W54" s="13">
        <f t="shared" si="3"/>
        <v>1</v>
      </c>
      <c r="X54" s="13">
        <f t="shared" si="3"/>
        <v>1</v>
      </c>
      <c r="Y54" s="13">
        <f t="shared" si="3"/>
        <v>1</v>
      </c>
      <c r="Z54" s="13">
        <f t="shared" si="3"/>
        <v>1</v>
      </c>
      <c r="AA54" s="13">
        <f t="shared" si="3"/>
        <v>1</v>
      </c>
      <c r="AB54" s="13">
        <f t="shared" si="3"/>
        <v>1</v>
      </c>
      <c r="AC54" s="13" t="str">
        <f t="shared" si="3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T54" s="10">
        <v>201706</v>
      </c>
      <c r="AU54" s="13">
        <f t="shared" si="1"/>
        <v>1.28128008505893</v>
      </c>
      <c r="AV54" s="13">
        <f t="shared" si="1"/>
        <v>1.01290602705834</v>
      </c>
      <c r="AW54" s="13">
        <f t="shared" si="1"/>
        <v>1.00107249707401</v>
      </c>
      <c r="AX54" s="13">
        <f t="shared" si="1"/>
        <v>1.00010397458167</v>
      </c>
      <c r="AY54" s="13">
        <f t="shared" ref="AY54:AY76" si="4">IFERROR(IF(AZ15="","",AZ15/AY15),0)</f>
        <v>1.00040519970331</v>
      </c>
      <c r="AZ54" s="13">
        <f t="shared" ref="AZ54:AZ75" si="5">IFERROR(IF(BA15="","",BA15/AZ15),0)</f>
        <v>1</v>
      </c>
      <c r="BA54" s="13">
        <f t="shared" ref="BA54:BA74" si="6">IFERROR(IF(BB15="","",BB15/BA15),0)</f>
        <v>1</v>
      </c>
      <c r="BB54" s="13">
        <f t="shared" ref="BB54:BB73" si="7">IFERROR(IF(BC15="","",BC15/BB15),0)</f>
        <v>0.907722082126069</v>
      </c>
      <c r="BC54" s="13">
        <f t="shared" ref="BC54:BC72" si="8">IFERROR(IF(BD15="","",BD15/BC15),0)</f>
        <v>1</v>
      </c>
      <c r="BD54" s="13">
        <f t="shared" ref="BD54:BD71" si="9">IFERROR(IF(BE15="","",BE15/BD15),0)</f>
        <v>1</v>
      </c>
      <c r="BE54" s="13">
        <f t="shared" ref="BE54:BE70" si="10">IFERROR(IF(BF15="","",BF15/BE15),0)</f>
        <v>1</v>
      </c>
      <c r="BF54" s="13">
        <f t="shared" ref="BF54:BF69" si="11">IFERROR(IF(BG15="","",BG15/BF15),0)</f>
        <v>1</v>
      </c>
      <c r="BG54" s="13">
        <f t="shared" ref="BG54:BG68" si="12">IFERROR(IF(BH15="","",BH15/BG15),0)</f>
        <v>1</v>
      </c>
      <c r="BH54" s="13">
        <f t="shared" ref="BH54:BH67" si="13">IFERROR(IF(BI15="","",BI15/BH15),0)</f>
        <v>1</v>
      </c>
      <c r="BI54" s="13">
        <f t="shared" ref="BI54:BI66" si="14">IFERROR(IF(BJ15="","",BJ15/BI15),0)</f>
        <v>1</v>
      </c>
      <c r="BJ54" s="13">
        <f t="shared" ref="BJ54:BJ65" si="15">IFERROR(IF(BK15="","",BK15/BJ15),0)</f>
        <v>1</v>
      </c>
      <c r="BK54" s="13">
        <f t="shared" ref="BK54:BK64" si="16">IFERROR(IF(BL15="","",BL15/BK15),0)</f>
        <v>1</v>
      </c>
      <c r="BL54" s="13">
        <f t="shared" ref="BL54:BL63" si="17">IFERROR(IF(BM15="","",BM15/BL15),0)</f>
        <v>1</v>
      </c>
      <c r="BM54" s="13">
        <f t="shared" ref="BM54:BM62" si="18">IFERROR(IF(BN15="","",BN15/BM15),0)</f>
        <v>1</v>
      </c>
      <c r="BN54" s="13">
        <f t="shared" ref="BN54:BN61" si="19">IFERROR(IF(BO15="","",BO15/BN15),0)</f>
        <v>1</v>
      </c>
      <c r="BO54" s="13">
        <f t="shared" ref="BO54:BO60" si="20">IFERROR(IF(BP15="","",BP15/BO15),0)</f>
        <v>1</v>
      </c>
      <c r="BP54" s="13">
        <f t="shared" ref="BP54:BP59" si="21">IFERROR(IF(BQ15="","",BQ15/BP15),0)</f>
        <v>1</v>
      </c>
      <c r="BQ54" s="13">
        <f t="shared" ref="BQ54:BQ58" si="22">IFERROR(IF(BR15="","",BR15/BQ15),0)</f>
        <v>1</v>
      </c>
      <c r="BR54" s="13">
        <f t="shared" ref="BR54:BR57" si="23">IFERROR(IF(BS15="","",BS15/BR15),0)</f>
        <v>1</v>
      </c>
      <c r="BS54" s="13">
        <f t="shared" ref="BS54:BS56" si="24">IFERROR(IF(BT15="","",BT15/BS15),0)</f>
        <v>1</v>
      </c>
      <c r="BT54" s="13">
        <f t="shared" ref="BT54:BT55" si="25">IFERROR(IF(BU15="","",BU15/BT15),0)</f>
        <v>1</v>
      </c>
      <c r="BU54" s="13" t="str">
        <f t="shared" ref="BU54" si="26">IFERROR(IF(BV15="","",BV15/BU15),0)</f>
        <v/>
      </c>
      <c r="BV54" s="13" t="s">
        <v>25</v>
      </c>
      <c r="BW54" s="13" t="s">
        <v>25</v>
      </c>
      <c r="BX54" s="13" t="s">
        <v>25</v>
      </c>
      <c r="BY54" s="13" t="s">
        <v>25</v>
      </c>
      <c r="BZ54" s="13" t="s">
        <v>25</v>
      </c>
      <c r="CA54" s="13" t="s">
        <v>25</v>
      </c>
      <c r="CB54" s="13" t="s">
        <v>25</v>
      </c>
      <c r="CC54" s="13" t="s">
        <v>25</v>
      </c>
      <c r="CL54" s="10">
        <v>201706</v>
      </c>
      <c r="CM54" s="13" t="str">
        <f t="shared" si="2"/>
        <v/>
      </c>
      <c r="CN54" s="13" t="str">
        <f t="shared" si="2"/>
        <v/>
      </c>
      <c r="CO54" s="13" t="str">
        <f t="shared" si="2"/>
        <v/>
      </c>
      <c r="CP54" s="13" t="str">
        <f t="shared" si="2"/>
        <v/>
      </c>
      <c r="CQ54" s="13" t="str">
        <f t="shared" ref="CQ54:DM69" si="27">IFERROR(IF(CR15="","",CR15/CQ15),0)</f>
        <v/>
      </c>
      <c r="CR54" s="13" t="str">
        <f t="shared" si="27"/>
        <v/>
      </c>
      <c r="CS54" s="13" t="str">
        <f t="shared" si="27"/>
        <v/>
      </c>
      <c r="CT54" s="13" t="str">
        <f t="shared" si="27"/>
        <v/>
      </c>
      <c r="CU54" s="13" t="str">
        <f t="shared" si="27"/>
        <v/>
      </c>
      <c r="CV54" s="13" t="str">
        <f t="shared" si="27"/>
        <v/>
      </c>
      <c r="CW54" s="13" t="str">
        <f t="shared" si="27"/>
        <v/>
      </c>
      <c r="CX54" s="13" t="str">
        <f t="shared" si="27"/>
        <v/>
      </c>
      <c r="CY54" s="13" t="str">
        <f t="shared" si="27"/>
        <v/>
      </c>
      <c r="CZ54" s="13" t="str">
        <f t="shared" si="27"/>
        <v/>
      </c>
      <c r="DA54" s="13" t="str">
        <f t="shared" si="27"/>
        <v/>
      </c>
      <c r="DB54" s="13" t="str">
        <f t="shared" si="27"/>
        <v/>
      </c>
      <c r="DC54" s="13" t="str">
        <f t="shared" si="27"/>
        <v/>
      </c>
      <c r="DD54" s="13" t="str">
        <f t="shared" si="27"/>
        <v/>
      </c>
      <c r="DE54" s="13" t="str">
        <f t="shared" si="27"/>
        <v/>
      </c>
      <c r="DF54" s="13" t="str">
        <f t="shared" si="27"/>
        <v/>
      </c>
      <c r="DG54" s="13" t="str">
        <f t="shared" si="27"/>
        <v/>
      </c>
      <c r="DH54" s="13" t="str">
        <f t="shared" si="27"/>
        <v/>
      </c>
      <c r="DI54" s="13" t="str">
        <f t="shared" si="27"/>
        <v/>
      </c>
      <c r="DJ54" s="13" t="str">
        <f t="shared" si="27"/>
        <v/>
      </c>
      <c r="DK54" s="13" t="str">
        <f t="shared" si="27"/>
        <v/>
      </c>
      <c r="DL54" s="13" t="str">
        <f t="shared" si="27"/>
        <v/>
      </c>
      <c r="DM54" s="13" t="str">
        <f t="shared" si="27"/>
        <v/>
      </c>
      <c r="DN54" s="13" t="s">
        <v>25</v>
      </c>
      <c r="DO54" s="13" t="s">
        <v>25</v>
      </c>
      <c r="DP54" s="13" t="s">
        <v>25</v>
      </c>
      <c r="DQ54" s="13" t="s">
        <v>25</v>
      </c>
      <c r="DR54" s="13" t="s">
        <v>25</v>
      </c>
      <c r="DS54" s="13" t="s">
        <v>25</v>
      </c>
      <c r="DT54" s="13" t="s">
        <v>25</v>
      </c>
      <c r="DU54" s="13" t="s">
        <v>25</v>
      </c>
    </row>
    <row r="55" ht="15" customHeight="1" outlineLevel="1" spans="2:125">
      <c r="B55" s="10">
        <v>201709</v>
      </c>
      <c r="C55" s="13">
        <f t="shared" ref="C55:M70" si="28">IFERROR(IF(D16="","",D16/C16),0)</f>
        <v>1.18624350924151</v>
      </c>
      <c r="D55" s="13">
        <f t="shared" si="28"/>
        <v>1.00077541756166</v>
      </c>
      <c r="E55" s="13">
        <f t="shared" si="28"/>
        <v>1.00060042845926</v>
      </c>
      <c r="F55" s="13">
        <f t="shared" si="28"/>
        <v>1.00060053148557</v>
      </c>
      <c r="G55" s="13">
        <f t="shared" si="3"/>
        <v>1.00003902480007</v>
      </c>
      <c r="H55" s="13">
        <f t="shared" si="3"/>
        <v>1</v>
      </c>
      <c r="I55" s="13">
        <f t="shared" si="3"/>
        <v>0.999988871538966</v>
      </c>
      <c r="J55" s="13">
        <f t="shared" si="3"/>
        <v>1.00001112858488</v>
      </c>
      <c r="K55" s="13">
        <f t="shared" si="3"/>
        <v>1</v>
      </c>
      <c r="L55" s="13">
        <f t="shared" si="3"/>
        <v>1</v>
      </c>
      <c r="M55" s="13">
        <f t="shared" si="3"/>
        <v>1</v>
      </c>
      <c r="N55" s="13">
        <f t="shared" si="3"/>
        <v>1</v>
      </c>
      <c r="O55" s="13">
        <f t="shared" si="3"/>
        <v>1</v>
      </c>
      <c r="P55" s="13">
        <f t="shared" si="3"/>
        <v>1</v>
      </c>
      <c r="Q55" s="13">
        <f t="shared" si="3"/>
        <v>1</v>
      </c>
      <c r="R55" s="13">
        <f t="shared" si="3"/>
        <v>1</v>
      </c>
      <c r="S55" s="13">
        <f t="shared" si="3"/>
        <v>1</v>
      </c>
      <c r="T55" s="13">
        <f t="shared" si="3"/>
        <v>1</v>
      </c>
      <c r="U55" s="13">
        <f t="shared" si="3"/>
        <v>1</v>
      </c>
      <c r="V55" s="13">
        <f t="shared" si="3"/>
        <v>1</v>
      </c>
      <c r="W55" s="13">
        <f t="shared" si="3"/>
        <v>1</v>
      </c>
      <c r="X55" s="13">
        <f t="shared" si="3"/>
        <v>1</v>
      </c>
      <c r="Y55" s="13">
        <f t="shared" si="3"/>
        <v>1</v>
      </c>
      <c r="Z55" s="13">
        <f t="shared" si="3"/>
        <v>1</v>
      </c>
      <c r="AA55" s="13">
        <f t="shared" si="3"/>
        <v>1</v>
      </c>
      <c r="AB55" s="13" t="str">
        <f t="shared" si="3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T55" s="10">
        <v>201709</v>
      </c>
      <c r="AU55" s="13">
        <f t="shared" ref="AU55:AU80" si="29">IFERROR(IF(AV16="","",AV16/AU16),0)</f>
        <v>1.18624350924151</v>
      </c>
      <c r="AV55" s="13">
        <f t="shared" ref="AV55:AV79" si="30">IFERROR(IF(AW16="","",AW16/AV16),0)</f>
        <v>1.00077541756166</v>
      </c>
      <c r="AW55" s="13">
        <f t="shared" ref="AW55:AW78" si="31">IFERROR(IF(AX16="","",AX16/AW16),0)</f>
        <v>1.00060042845926</v>
      </c>
      <c r="AX55" s="13">
        <f t="shared" ref="AX55:AX77" si="32">IFERROR(IF(AY16="","",AY16/AX16),0)</f>
        <v>1.00060053148557</v>
      </c>
      <c r="AY55" s="13">
        <f t="shared" si="4"/>
        <v>1.00003902480007</v>
      </c>
      <c r="AZ55" s="13">
        <f t="shared" si="5"/>
        <v>1</v>
      </c>
      <c r="BA55" s="13">
        <f t="shared" si="6"/>
        <v>0.925911991464999</v>
      </c>
      <c r="BB55" s="13">
        <f t="shared" si="7"/>
        <v>1.00001201891879</v>
      </c>
      <c r="BC55" s="13">
        <f t="shared" si="8"/>
        <v>1</v>
      </c>
      <c r="BD55" s="13">
        <f t="shared" si="9"/>
        <v>1</v>
      </c>
      <c r="BE55" s="13">
        <f t="shared" si="10"/>
        <v>1</v>
      </c>
      <c r="BF55" s="13">
        <f t="shared" si="11"/>
        <v>1</v>
      </c>
      <c r="BG55" s="13">
        <f t="shared" si="12"/>
        <v>1</v>
      </c>
      <c r="BH55" s="13">
        <f t="shared" si="13"/>
        <v>1</v>
      </c>
      <c r="BI55" s="13">
        <f t="shared" si="14"/>
        <v>1</v>
      </c>
      <c r="BJ55" s="13">
        <f t="shared" si="15"/>
        <v>1</v>
      </c>
      <c r="BK55" s="13">
        <f t="shared" si="16"/>
        <v>1</v>
      </c>
      <c r="BL55" s="13">
        <f t="shared" si="17"/>
        <v>1</v>
      </c>
      <c r="BM55" s="13">
        <f t="shared" si="18"/>
        <v>1</v>
      </c>
      <c r="BN55" s="13">
        <f t="shared" si="19"/>
        <v>1</v>
      </c>
      <c r="BO55" s="13">
        <f t="shared" si="20"/>
        <v>1</v>
      </c>
      <c r="BP55" s="13">
        <f t="shared" si="21"/>
        <v>1</v>
      </c>
      <c r="BQ55" s="13">
        <f t="shared" si="22"/>
        <v>1</v>
      </c>
      <c r="BR55" s="13">
        <f t="shared" si="23"/>
        <v>1</v>
      </c>
      <c r="BS55" s="13">
        <f t="shared" si="24"/>
        <v>1</v>
      </c>
      <c r="BT55" s="13" t="str">
        <f t="shared" si="25"/>
        <v/>
      </c>
      <c r="BU55" s="13" t="s">
        <v>25</v>
      </c>
      <c r="BV55" s="13" t="s">
        <v>25</v>
      </c>
      <c r="BW55" s="13" t="s">
        <v>25</v>
      </c>
      <c r="BX55" s="13" t="s">
        <v>25</v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L55" s="10">
        <v>201709</v>
      </c>
      <c r="CM55" s="13" t="str">
        <f t="shared" ref="CM55:CW70" si="33">IFERROR(IF(CN16="","",CN16/CM16),0)</f>
        <v/>
      </c>
      <c r="CN55" s="13" t="str">
        <f t="shared" si="33"/>
        <v/>
      </c>
      <c r="CO55" s="13" t="str">
        <f t="shared" si="33"/>
        <v/>
      </c>
      <c r="CP55" s="13" t="str">
        <f t="shared" si="33"/>
        <v/>
      </c>
      <c r="CQ55" s="13" t="str">
        <f t="shared" si="27"/>
        <v/>
      </c>
      <c r="CR55" s="13" t="str">
        <f t="shared" si="27"/>
        <v/>
      </c>
      <c r="CS55" s="13" t="str">
        <f t="shared" si="27"/>
        <v/>
      </c>
      <c r="CT55" s="13" t="str">
        <f t="shared" si="27"/>
        <v/>
      </c>
      <c r="CU55" s="13" t="str">
        <f t="shared" si="27"/>
        <v/>
      </c>
      <c r="CV55" s="13" t="str">
        <f t="shared" si="27"/>
        <v/>
      </c>
      <c r="CW55" s="13" t="str">
        <f t="shared" si="27"/>
        <v/>
      </c>
      <c r="CX55" s="13" t="str">
        <f t="shared" si="27"/>
        <v/>
      </c>
      <c r="CY55" s="13" t="str">
        <f t="shared" si="27"/>
        <v/>
      </c>
      <c r="CZ55" s="13" t="str">
        <f t="shared" si="27"/>
        <v/>
      </c>
      <c r="DA55" s="13" t="str">
        <f t="shared" si="27"/>
        <v/>
      </c>
      <c r="DB55" s="13" t="str">
        <f t="shared" si="27"/>
        <v/>
      </c>
      <c r="DC55" s="13" t="str">
        <f t="shared" si="27"/>
        <v/>
      </c>
      <c r="DD55" s="13" t="str">
        <f t="shared" si="27"/>
        <v/>
      </c>
      <c r="DE55" s="13" t="str">
        <f t="shared" si="27"/>
        <v/>
      </c>
      <c r="DF55" s="13" t="str">
        <f t="shared" si="27"/>
        <v/>
      </c>
      <c r="DG55" s="13" t="str">
        <f t="shared" si="27"/>
        <v/>
      </c>
      <c r="DH55" s="13" t="str">
        <f t="shared" si="27"/>
        <v/>
      </c>
      <c r="DI55" s="13" t="str">
        <f t="shared" si="27"/>
        <v/>
      </c>
      <c r="DJ55" s="13" t="str">
        <f t="shared" si="27"/>
        <v/>
      </c>
      <c r="DK55" s="13" t="str">
        <f t="shared" si="27"/>
        <v/>
      </c>
      <c r="DL55" s="13" t="str">
        <f t="shared" si="27"/>
        <v/>
      </c>
      <c r="DM55" s="13" t="s">
        <v>25</v>
      </c>
      <c r="DN55" s="13" t="s">
        <v>25</v>
      </c>
      <c r="DO55" s="13" t="s">
        <v>25</v>
      </c>
      <c r="DP55" s="13" t="s">
        <v>25</v>
      </c>
      <c r="DQ55" s="13" t="s">
        <v>25</v>
      </c>
      <c r="DR55" s="13" t="s">
        <v>25</v>
      </c>
      <c r="DS55" s="13" t="s">
        <v>25</v>
      </c>
      <c r="DT55" s="13" t="s">
        <v>25</v>
      </c>
      <c r="DU55" s="13" t="s">
        <v>25</v>
      </c>
    </row>
    <row r="56" ht="15" customHeight="1" outlineLevel="1" spans="2:125">
      <c r="B56" s="10">
        <v>201712</v>
      </c>
      <c r="C56" s="13">
        <f t="shared" si="28"/>
        <v>1.21488423606135</v>
      </c>
      <c r="D56" s="13">
        <f t="shared" si="28"/>
        <v>1.06286822891091</v>
      </c>
      <c r="E56" s="13">
        <f t="shared" si="28"/>
        <v>1.02598019825519</v>
      </c>
      <c r="F56" s="13">
        <f t="shared" si="28"/>
        <v>1.00721342133665</v>
      </c>
      <c r="G56" s="13">
        <f t="shared" si="3"/>
        <v>1.00003412628835</v>
      </c>
      <c r="H56" s="13">
        <f t="shared" si="3"/>
        <v>0.999999142369345</v>
      </c>
      <c r="I56" s="13">
        <f t="shared" si="3"/>
        <v>1</v>
      </c>
      <c r="J56" s="13">
        <f t="shared" si="3"/>
        <v>1</v>
      </c>
      <c r="K56" s="13">
        <f t="shared" si="3"/>
        <v>1</v>
      </c>
      <c r="L56" s="13">
        <f t="shared" si="3"/>
        <v>1</v>
      </c>
      <c r="M56" s="13">
        <f t="shared" si="3"/>
        <v>1</v>
      </c>
      <c r="N56" s="13">
        <f t="shared" si="3"/>
        <v>1</v>
      </c>
      <c r="O56" s="13">
        <f t="shared" si="3"/>
        <v>1</v>
      </c>
      <c r="P56" s="13">
        <f t="shared" si="3"/>
        <v>1</v>
      </c>
      <c r="Q56" s="13">
        <f t="shared" si="3"/>
        <v>1</v>
      </c>
      <c r="R56" s="13">
        <f t="shared" si="3"/>
        <v>1</v>
      </c>
      <c r="S56" s="13">
        <f t="shared" si="3"/>
        <v>1</v>
      </c>
      <c r="T56" s="13">
        <f t="shared" si="3"/>
        <v>1</v>
      </c>
      <c r="U56" s="13">
        <f t="shared" si="3"/>
        <v>1</v>
      </c>
      <c r="V56" s="13">
        <f t="shared" si="3"/>
        <v>1</v>
      </c>
      <c r="W56" s="13">
        <f t="shared" si="3"/>
        <v>1</v>
      </c>
      <c r="X56" s="13">
        <f t="shared" si="3"/>
        <v>1</v>
      </c>
      <c r="Y56" s="13">
        <f t="shared" si="3"/>
        <v>1</v>
      </c>
      <c r="Z56" s="13">
        <f t="shared" si="3"/>
        <v>1</v>
      </c>
      <c r="AA56" s="13" t="str">
        <f t="shared" si="3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T56" s="10">
        <v>201712</v>
      </c>
      <c r="AU56" s="13">
        <f t="shared" si="29"/>
        <v>1.18162781776628</v>
      </c>
      <c r="AV56" s="13">
        <f t="shared" si="30"/>
        <v>1.05836946759481</v>
      </c>
      <c r="AW56" s="13">
        <f t="shared" si="31"/>
        <v>1.01867467299997</v>
      </c>
      <c r="AX56" s="13">
        <f t="shared" si="32"/>
        <v>1.00854906486116</v>
      </c>
      <c r="AY56" s="13">
        <f t="shared" si="4"/>
        <v>1.00004039157993</v>
      </c>
      <c r="AZ56" s="13">
        <f t="shared" si="5"/>
        <v>0.942778714119724</v>
      </c>
      <c r="BA56" s="13">
        <f t="shared" si="6"/>
        <v>1</v>
      </c>
      <c r="BB56" s="13">
        <f t="shared" si="7"/>
        <v>1</v>
      </c>
      <c r="BC56" s="13">
        <f t="shared" si="8"/>
        <v>1</v>
      </c>
      <c r="BD56" s="13">
        <f t="shared" si="9"/>
        <v>1</v>
      </c>
      <c r="BE56" s="13">
        <f t="shared" si="10"/>
        <v>1</v>
      </c>
      <c r="BF56" s="13">
        <f t="shared" si="11"/>
        <v>1</v>
      </c>
      <c r="BG56" s="13">
        <f t="shared" si="12"/>
        <v>1</v>
      </c>
      <c r="BH56" s="13">
        <f t="shared" si="13"/>
        <v>1</v>
      </c>
      <c r="BI56" s="13">
        <f t="shared" si="14"/>
        <v>1</v>
      </c>
      <c r="BJ56" s="13">
        <f t="shared" si="15"/>
        <v>1</v>
      </c>
      <c r="BK56" s="13">
        <f t="shared" si="16"/>
        <v>1</v>
      </c>
      <c r="BL56" s="13">
        <f t="shared" si="17"/>
        <v>1</v>
      </c>
      <c r="BM56" s="13">
        <f t="shared" si="18"/>
        <v>1</v>
      </c>
      <c r="BN56" s="13">
        <f t="shared" si="19"/>
        <v>1</v>
      </c>
      <c r="BO56" s="13">
        <f t="shared" si="20"/>
        <v>1</v>
      </c>
      <c r="BP56" s="13">
        <f t="shared" si="21"/>
        <v>1</v>
      </c>
      <c r="BQ56" s="13">
        <f t="shared" si="22"/>
        <v>1</v>
      </c>
      <c r="BR56" s="13">
        <f t="shared" si="23"/>
        <v>1</v>
      </c>
      <c r="BS56" s="13" t="str">
        <f t="shared" si="24"/>
        <v/>
      </c>
      <c r="BT56" s="13" t="s">
        <v>25</v>
      </c>
      <c r="BU56" s="13" t="s">
        <v>25</v>
      </c>
      <c r="BV56" s="13" t="s">
        <v>25</v>
      </c>
      <c r="BW56" s="13" t="s">
        <v>25</v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L56" s="10">
        <v>201712</v>
      </c>
      <c r="CM56" s="13" t="str">
        <f t="shared" si="33"/>
        <v/>
      </c>
      <c r="CN56" s="13" t="str">
        <f t="shared" si="33"/>
        <v/>
      </c>
      <c r="CO56" s="13" t="str">
        <f t="shared" si="33"/>
        <v/>
      </c>
      <c r="CP56" s="13" t="str">
        <f t="shared" si="33"/>
        <v/>
      </c>
      <c r="CQ56" s="13" t="str">
        <f t="shared" si="27"/>
        <v/>
      </c>
      <c r="CR56" s="13" t="str">
        <f t="shared" si="27"/>
        <v/>
      </c>
      <c r="CS56" s="13" t="str">
        <f t="shared" si="27"/>
        <v/>
      </c>
      <c r="CT56" s="13" t="str">
        <f t="shared" si="27"/>
        <v/>
      </c>
      <c r="CU56" s="13" t="str">
        <f t="shared" si="27"/>
        <v/>
      </c>
      <c r="CV56" s="13" t="str">
        <f t="shared" si="27"/>
        <v/>
      </c>
      <c r="CW56" s="13" t="str">
        <f t="shared" si="27"/>
        <v/>
      </c>
      <c r="CX56" s="13" t="str">
        <f t="shared" si="27"/>
        <v/>
      </c>
      <c r="CY56" s="13" t="str">
        <f t="shared" si="27"/>
        <v/>
      </c>
      <c r="CZ56" s="13" t="str">
        <f t="shared" si="27"/>
        <v/>
      </c>
      <c r="DA56" s="13" t="str">
        <f t="shared" si="27"/>
        <v/>
      </c>
      <c r="DB56" s="13" t="str">
        <f t="shared" si="27"/>
        <v/>
      </c>
      <c r="DC56" s="13" t="str">
        <f t="shared" si="27"/>
        <v/>
      </c>
      <c r="DD56" s="13" t="str">
        <f t="shared" si="27"/>
        <v/>
      </c>
      <c r="DE56" s="13" t="str">
        <f t="shared" si="27"/>
        <v/>
      </c>
      <c r="DF56" s="13" t="str">
        <f t="shared" si="27"/>
        <v/>
      </c>
      <c r="DG56" s="13" t="str">
        <f t="shared" si="27"/>
        <v/>
      </c>
      <c r="DH56" s="13" t="str">
        <f t="shared" si="27"/>
        <v/>
      </c>
      <c r="DI56" s="13" t="str">
        <f t="shared" si="27"/>
        <v/>
      </c>
      <c r="DJ56" s="13" t="str">
        <f t="shared" si="27"/>
        <v/>
      </c>
      <c r="DK56" s="13" t="str">
        <f t="shared" si="27"/>
        <v/>
      </c>
      <c r="DL56" s="13" t="s">
        <v>25</v>
      </c>
      <c r="DM56" s="13" t="s">
        <v>25</v>
      </c>
      <c r="DN56" s="13" t="s">
        <v>25</v>
      </c>
      <c r="DO56" s="13" t="s">
        <v>25</v>
      </c>
      <c r="DP56" s="13" t="s">
        <v>25</v>
      </c>
      <c r="DQ56" s="13" t="s">
        <v>25</v>
      </c>
      <c r="DR56" s="13" t="s">
        <v>25</v>
      </c>
      <c r="DS56" s="13" t="s">
        <v>25</v>
      </c>
      <c r="DT56" s="13" t="s">
        <v>25</v>
      </c>
      <c r="DU56" s="13" t="s">
        <v>25</v>
      </c>
    </row>
    <row r="57" ht="15" customHeight="1" outlineLevel="1" spans="2:125">
      <c r="B57" s="10">
        <v>201803</v>
      </c>
      <c r="C57" s="13">
        <f t="shared" si="28"/>
        <v>2.86867625562095</v>
      </c>
      <c r="D57" s="13">
        <f t="shared" si="28"/>
        <v>1.41742150753441</v>
      </c>
      <c r="E57" s="13">
        <f t="shared" si="28"/>
        <v>1.12306197459015</v>
      </c>
      <c r="F57" s="13">
        <f t="shared" si="28"/>
        <v>1.0123809941414</v>
      </c>
      <c r="G57" s="13">
        <f t="shared" si="3"/>
        <v>1.00571950124009</v>
      </c>
      <c r="H57" s="13">
        <f t="shared" si="3"/>
        <v>1.00076606737179</v>
      </c>
      <c r="I57" s="13">
        <f t="shared" si="3"/>
        <v>1</v>
      </c>
      <c r="J57" s="13">
        <f t="shared" si="3"/>
        <v>1</v>
      </c>
      <c r="K57" s="13">
        <f t="shared" si="3"/>
        <v>0.999920399574477</v>
      </c>
      <c r="L57" s="13">
        <f t="shared" si="3"/>
        <v>1.00000163295923</v>
      </c>
      <c r="M57" s="13">
        <f t="shared" si="3"/>
        <v>1</v>
      </c>
      <c r="N57" s="13">
        <f t="shared" si="3"/>
        <v>1</v>
      </c>
      <c r="O57" s="13">
        <f t="shared" si="3"/>
        <v>1</v>
      </c>
      <c r="P57" s="13">
        <f t="shared" si="3"/>
        <v>1</v>
      </c>
      <c r="Q57" s="13">
        <f t="shared" si="3"/>
        <v>1</v>
      </c>
      <c r="R57" s="13">
        <f t="shared" si="3"/>
        <v>1</v>
      </c>
      <c r="S57" s="13">
        <f t="shared" si="3"/>
        <v>1</v>
      </c>
      <c r="T57" s="13">
        <f t="shared" si="3"/>
        <v>1</v>
      </c>
      <c r="U57" s="13">
        <f t="shared" si="3"/>
        <v>1</v>
      </c>
      <c r="V57" s="13">
        <f t="shared" si="3"/>
        <v>1</v>
      </c>
      <c r="W57" s="13">
        <f t="shared" si="3"/>
        <v>1.0050276617779</v>
      </c>
      <c r="X57" s="13">
        <f t="shared" si="3"/>
        <v>1.00030190227203</v>
      </c>
      <c r="Y57" s="13">
        <f t="shared" si="3"/>
        <v>1</v>
      </c>
      <c r="Z57" s="13" t="str">
        <f t="shared" si="3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T57" s="10">
        <v>201803</v>
      </c>
      <c r="AU57" s="13">
        <f t="shared" si="29"/>
        <v>2.99993805862592</v>
      </c>
      <c r="AV57" s="13">
        <f t="shared" si="30"/>
        <v>1.37583258592173</v>
      </c>
      <c r="AW57" s="13">
        <f t="shared" si="31"/>
        <v>1.1331846659658</v>
      </c>
      <c r="AX57" s="13">
        <f t="shared" si="32"/>
        <v>1.01082772430334</v>
      </c>
      <c r="AY57" s="13">
        <f t="shared" si="4"/>
        <v>0.983248136380595</v>
      </c>
      <c r="AZ57" s="13">
        <f t="shared" si="5"/>
        <v>1.00104151860764</v>
      </c>
      <c r="BA57" s="13">
        <f t="shared" si="6"/>
        <v>1</v>
      </c>
      <c r="BB57" s="13">
        <f t="shared" si="7"/>
        <v>1</v>
      </c>
      <c r="BC57" s="13">
        <f t="shared" si="8"/>
        <v>0.999883691369716</v>
      </c>
      <c r="BD57" s="13">
        <f t="shared" si="9"/>
        <v>1.00000119304779</v>
      </c>
      <c r="BE57" s="13">
        <f t="shared" si="10"/>
        <v>1</v>
      </c>
      <c r="BF57" s="13">
        <f t="shared" si="11"/>
        <v>1</v>
      </c>
      <c r="BG57" s="13">
        <f t="shared" si="12"/>
        <v>1</v>
      </c>
      <c r="BH57" s="13">
        <f t="shared" si="13"/>
        <v>1</v>
      </c>
      <c r="BI57" s="13">
        <f t="shared" si="14"/>
        <v>1</v>
      </c>
      <c r="BJ57" s="13">
        <f t="shared" si="15"/>
        <v>1</v>
      </c>
      <c r="BK57" s="13">
        <f t="shared" si="16"/>
        <v>1</v>
      </c>
      <c r="BL57" s="13">
        <f t="shared" si="17"/>
        <v>1</v>
      </c>
      <c r="BM57" s="13">
        <f t="shared" si="18"/>
        <v>1</v>
      </c>
      <c r="BN57" s="13">
        <f t="shared" si="19"/>
        <v>1</v>
      </c>
      <c r="BO57" s="13">
        <f t="shared" si="20"/>
        <v>1.00734647052867</v>
      </c>
      <c r="BP57" s="13">
        <f t="shared" si="21"/>
        <v>1.00044012720529</v>
      </c>
      <c r="BQ57" s="13">
        <f t="shared" si="22"/>
        <v>1</v>
      </c>
      <c r="BR57" s="13" t="str">
        <f t="shared" si="23"/>
        <v/>
      </c>
      <c r="BS57" s="13" t="s">
        <v>25</v>
      </c>
      <c r="BT57" s="13" t="s">
        <v>25</v>
      </c>
      <c r="BU57" s="13" t="s">
        <v>25</v>
      </c>
      <c r="BV57" s="13" t="s">
        <v>25</v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L57" s="10">
        <v>201803</v>
      </c>
      <c r="CM57" s="13" t="str">
        <f t="shared" si="33"/>
        <v/>
      </c>
      <c r="CN57" s="13" t="str">
        <f t="shared" si="33"/>
        <v/>
      </c>
      <c r="CO57" s="13" t="str">
        <f t="shared" si="33"/>
        <v/>
      </c>
      <c r="CP57" s="13" t="str">
        <f t="shared" si="33"/>
        <v/>
      </c>
      <c r="CQ57" s="13" t="str">
        <f t="shared" si="27"/>
        <v/>
      </c>
      <c r="CR57" s="13" t="str">
        <f t="shared" si="27"/>
        <v/>
      </c>
      <c r="CS57" s="13" t="str">
        <f t="shared" si="27"/>
        <v/>
      </c>
      <c r="CT57" s="13" t="str">
        <f t="shared" si="27"/>
        <v/>
      </c>
      <c r="CU57" s="13" t="str">
        <f t="shared" si="27"/>
        <v/>
      </c>
      <c r="CV57" s="13" t="str">
        <f t="shared" si="27"/>
        <v/>
      </c>
      <c r="CW57" s="13" t="str">
        <f t="shared" si="27"/>
        <v/>
      </c>
      <c r="CX57" s="13" t="str">
        <f t="shared" si="27"/>
        <v/>
      </c>
      <c r="CY57" s="13" t="str">
        <f t="shared" si="27"/>
        <v/>
      </c>
      <c r="CZ57" s="13" t="str">
        <f t="shared" si="27"/>
        <v/>
      </c>
      <c r="DA57" s="13" t="str">
        <f t="shared" si="27"/>
        <v/>
      </c>
      <c r="DB57" s="13" t="str">
        <f t="shared" si="27"/>
        <v/>
      </c>
      <c r="DC57" s="13" t="str">
        <f t="shared" si="27"/>
        <v/>
      </c>
      <c r="DD57" s="13" t="str">
        <f t="shared" si="27"/>
        <v/>
      </c>
      <c r="DE57" s="13" t="str">
        <f t="shared" si="27"/>
        <v/>
      </c>
      <c r="DF57" s="13" t="str">
        <f t="shared" si="27"/>
        <v/>
      </c>
      <c r="DG57" s="13" t="str">
        <f t="shared" si="27"/>
        <v/>
      </c>
      <c r="DH57" s="13" t="str">
        <f t="shared" si="27"/>
        <v/>
      </c>
      <c r="DI57" s="13" t="str">
        <f t="shared" si="27"/>
        <v/>
      </c>
      <c r="DJ57" s="13" t="str">
        <f t="shared" si="27"/>
        <v/>
      </c>
      <c r="DK57" s="13" t="s">
        <v>25</v>
      </c>
      <c r="DL57" s="13" t="s">
        <v>25</v>
      </c>
      <c r="DM57" s="13" t="s">
        <v>25</v>
      </c>
      <c r="DN57" s="13" t="s">
        <v>25</v>
      </c>
      <c r="DO57" s="13" t="s">
        <v>25</v>
      </c>
      <c r="DP57" s="13" t="s">
        <v>25</v>
      </c>
      <c r="DQ57" s="13" t="s">
        <v>25</v>
      </c>
      <c r="DR57" s="13" t="s">
        <v>25</v>
      </c>
      <c r="DS57" s="13" t="s">
        <v>25</v>
      </c>
      <c r="DT57" s="13" t="s">
        <v>25</v>
      </c>
      <c r="DU57" s="13" t="s">
        <v>25</v>
      </c>
    </row>
    <row r="58" ht="15" customHeight="1" outlineLevel="1" spans="2:125">
      <c r="B58" s="10">
        <v>201806</v>
      </c>
      <c r="C58" s="13">
        <f t="shared" si="28"/>
        <v>1.66047339463847</v>
      </c>
      <c r="D58" s="13">
        <f t="shared" si="28"/>
        <v>1.04676904236617</v>
      </c>
      <c r="E58" s="13">
        <f t="shared" si="28"/>
        <v>1.01068230703959</v>
      </c>
      <c r="F58" s="13">
        <f t="shared" si="28"/>
        <v>1.00099686941216</v>
      </c>
      <c r="G58" s="13">
        <f t="shared" si="3"/>
        <v>1.00462235722893</v>
      </c>
      <c r="H58" s="13">
        <f t="shared" si="3"/>
        <v>1</v>
      </c>
      <c r="I58" s="13">
        <f t="shared" si="3"/>
        <v>1</v>
      </c>
      <c r="J58" s="13">
        <f t="shared" si="3"/>
        <v>1</v>
      </c>
      <c r="K58" s="13">
        <f t="shared" si="3"/>
        <v>1.00000025094857</v>
      </c>
      <c r="L58" s="13">
        <f t="shared" si="3"/>
        <v>1</v>
      </c>
      <c r="M58" s="13">
        <f t="shared" si="3"/>
        <v>1</v>
      </c>
      <c r="N58" s="13">
        <f t="shared" si="3"/>
        <v>1</v>
      </c>
      <c r="O58" s="13">
        <f t="shared" si="3"/>
        <v>1</v>
      </c>
      <c r="P58" s="13">
        <f t="shared" si="3"/>
        <v>1</v>
      </c>
      <c r="Q58" s="13">
        <f t="shared" si="3"/>
        <v>1</v>
      </c>
      <c r="R58" s="13">
        <f t="shared" si="3"/>
        <v>1</v>
      </c>
      <c r="S58" s="13">
        <f t="shared" si="3"/>
        <v>1</v>
      </c>
      <c r="T58" s="13">
        <f t="shared" si="3"/>
        <v>1</v>
      </c>
      <c r="U58" s="13">
        <f t="shared" si="3"/>
        <v>1</v>
      </c>
      <c r="V58" s="13">
        <f t="shared" si="3"/>
        <v>1</v>
      </c>
      <c r="W58" s="13">
        <f t="shared" si="3"/>
        <v>1</v>
      </c>
      <c r="X58" s="13">
        <f t="shared" si="3"/>
        <v>1</v>
      </c>
      <c r="Y58" s="13" t="str">
        <f t="shared" si="3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T58" s="10">
        <v>201806</v>
      </c>
      <c r="AU58" s="13">
        <f t="shared" si="29"/>
        <v>1.73355468700088</v>
      </c>
      <c r="AV58" s="13">
        <f t="shared" si="30"/>
        <v>1.0636933279614</v>
      </c>
      <c r="AW58" s="13">
        <f t="shared" si="31"/>
        <v>1.00940752093923</v>
      </c>
      <c r="AX58" s="13">
        <f t="shared" si="32"/>
        <v>0.876710182628117</v>
      </c>
      <c r="AY58" s="13">
        <f t="shared" si="4"/>
        <v>1.00476351120279</v>
      </c>
      <c r="AZ58" s="13">
        <f t="shared" si="5"/>
        <v>1</v>
      </c>
      <c r="BA58" s="13">
        <f t="shared" si="6"/>
        <v>1</v>
      </c>
      <c r="BB58" s="13">
        <f t="shared" si="7"/>
        <v>1</v>
      </c>
      <c r="BC58" s="13">
        <f t="shared" si="8"/>
        <v>1.00000025043876</v>
      </c>
      <c r="BD58" s="13">
        <f t="shared" si="9"/>
        <v>1</v>
      </c>
      <c r="BE58" s="13">
        <f t="shared" si="10"/>
        <v>1</v>
      </c>
      <c r="BF58" s="13">
        <f t="shared" si="11"/>
        <v>1</v>
      </c>
      <c r="BG58" s="13">
        <f t="shared" si="12"/>
        <v>1</v>
      </c>
      <c r="BH58" s="13">
        <f t="shared" si="13"/>
        <v>1</v>
      </c>
      <c r="BI58" s="13">
        <f t="shared" si="14"/>
        <v>1</v>
      </c>
      <c r="BJ58" s="13">
        <f t="shared" si="15"/>
        <v>1</v>
      </c>
      <c r="BK58" s="13">
        <f t="shared" si="16"/>
        <v>1</v>
      </c>
      <c r="BL58" s="13">
        <f t="shared" si="17"/>
        <v>1</v>
      </c>
      <c r="BM58" s="13">
        <f t="shared" si="18"/>
        <v>1</v>
      </c>
      <c r="BN58" s="13">
        <f t="shared" si="19"/>
        <v>1</v>
      </c>
      <c r="BO58" s="13">
        <f t="shared" si="20"/>
        <v>1</v>
      </c>
      <c r="BP58" s="13">
        <f t="shared" si="21"/>
        <v>1</v>
      </c>
      <c r="BQ58" s="13" t="str">
        <f t="shared" si="22"/>
        <v/>
      </c>
      <c r="BR58" s="13" t="s">
        <v>25</v>
      </c>
      <c r="BS58" s="13" t="s">
        <v>25</v>
      </c>
      <c r="BT58" s="13" t="s">
        <v>25</v>
      </c>
      <c r="BU58" s="13" t="s">
        <v>25</v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L58" s="10">
        <v>201806</v>
      </c>
      <c r="CM58" s="13" t="str">
        <f t="shared" si="33"/>
        <v/>
      </c>
      <c r="CN58" s="13" t="str">
        <f t="shared" si="33"/>
        <v/>
      </c>
      <c r="CO58" s="13" t="str">
        <f t="shared" si="33"/>
        <v/>
      </c>
      <c r="CP58" s="13" t="str">
        <f t="shared" si="33"/>
        <v/>
      </c>
      <c r="CQ58" s="13" t="str">
        <f t="shared" si="27"/>
        <v/>
      </c>
      <c r="CR58" s="13" t="str">
        <f t="shared" si="27"/>
        <v/>
      </c>
      <c r="CS58" s="13" t="str">
        <f t="shared" si="27"/>
        <v/>
      </c>
      <c r="CT58" s="13" t="str">
        <f t="shared" si="27"/>
        <v/>
      </c>
      <c r="CU58" s="13" t="str">
        <f t="shared" si="27"/>
        <v/>
      </c>
      <c r="CV58" s="13" t="str">
        <f t="shared" si="27"/>
        <v/>
      </c>
      <c r="CW58" s="13" t="str">
        <f t="shared" si="27"/>
        <v/>
      </c>
      <c r="CX58" s="13" t="str">
        <f t="shared" si="27"/>
        <v/>
      </c>
      <c r="CY58" s="13" t="str">
        <f t="shared" si="27"/>
        <v/>
      </c>
      <c r="CZ58" s="13" t="str">
        <f t="shared" si="27"/>
        <v/>
      </c>
      <c r="DA58" s="13" t="str">
        <f t="shared" si="27"/>
        <v/>
      </c>
      <c r="DB58" s="13" t="str">
        <f t="shared" si="27"/>
        <v/>
      </c>
      <c r="DC58" s="13" t="str">
        <f t="shared" si="27"/>
        <v/>
      </c>
      <c r="DD58" s="13" t="str">
        <f t="shared" si="27"/>
        <v/>
      </c>
      <c r="DE58" s="13" t="str">
        <f t="shared" si="27"/>
        <v/>
      </c>
      <c r="DF58" s="13" t="str">
        <f t="shared" si="27"/>
        <v/>
      </c>
      <c r="DG58" s="13" t="str">
        <f t="shared" si="27"/>
        <v/>
      </c>
      <c r="DH58" s="13" t="str">
        <f t="shared" si="27"/>
        <v/>
      </c>
      <c r="DI58" s="13" t="str">
        <f t="shared" si="27"/>
        <v/>
      </c>
      <c r="DJ58" s="13" t="s">
        <v>25</v>
      </c>
      <c r="DK58" s="13" t="s">
        <v>25</v>
      </c>
      <c r="DL58" s="13" t="s">
        <v>25</v>
      </c>
      <c r="DM58" s="13" t="s">
        <v>25</v>
      </c>
      <c r="DN58" s="13" t="s">
        <v>25</v>
      </c>
      <c r="DO58" s="13" t="s">
        <v>25</v>
      </c>
      <c r="DP58" s="13" t="s">
        <v>25</v>
      </c>
      <c r="DQ58" s="13" t="s">
        <v>25</v>
      </c>
      <c r="DR58" s="13" t="s">
        <v>25</v>
      </c>
      <c r="DS58" s="13" t="s">
        <v>25</v>
      </c>
      <c r="DT58" s="13" t="s">
        <v>25</v>
      </c>
      <c r="DU58" s="13" t="s">
        <v>25</v>
      </c>
    </row>
    <row r="59" ht="15" customHeight="1" outlineLevel="1" spans="2:125">
      <c r="B59" s="10">
        <v>201809</v>
      </c>
      <c r="C59" s="13">
        <f t="shared" si="28"/>
        <v>1.31116101369276</v>
      </c>
      <c r="D59" s="13">
        <f t="shared" si="28"/>
        <v>1.02953884584204</v>
      </c>
      <c r="E59" s="13">
        <f t="shared" si="28"/>
        <v>1.00645081888725</v>
      </c>
      <c r="F59" s="13">
        <f t="shared" si="28"/>
        <v>1.01829148028969</v>
      </c>
      <c r="G59" s="13">
        <f t="shared" si="3"/>
        <v>1</v>
      </c>
      <c r="H59" s="13">
        <f t="shared" si="3"/>
        <v>1</v>
      </c>
      <c r="I59" s="13">
        <f t="shared" si="3"/>
        <v>1</v>
      </c>
      <c r="J59" s="13">
        <f t="shared" si="3"/>
        <v>0.999999716801644</v>
      </c>
      <c r="K59" s="13">
        <f t="shared" si="3"/>
        <v>1</v>
      </c>
      <c r="L59" s="13">
        <f t="shared" si="3"/>
        <v>1</v>
      </c>
      <c r="M59" s="13">
        <f t="shared" si="3"/>
        <v>1</v>
      </c>
      <c r="N59" s="13">
        <f t="shared" si="3"/>
        <v>0.999975010570019</v>
      </c>
      <c r="O59" s="13">
        <f t="shared" si="3"/>
        <v>1</v>
      </c>
      <c r="P59" s="13">
        <f t="shared" si="3"/>
        <v>1</v>
      </c>
      <c r="Q59" s="13">
        <f t="shared" si="3"/>
        <v>1</v>
      </c>
      <c r="R59" s="13">
        <f t="shared" si="3"/>
        <v>1</v>
      </c>
      <c r="S59" s="13">
        <f t="shared" si="3"/>
        <v>1</v>
      </c>
      <c r="T59" s="13">
        <f t="shared" si="3"/>
        <v>1</v>
      </c>
      <c r="U59" s="13">
        <f t="shared" si="3"/>
        <v>1</v>
      </c>
      <c r="V59" s="13">
        <f t="shared" si="3"/>
        <v>1</v>
      </c>
      <c r="W59" s="13">
        <f t="shared" si="3"/>
        <v>1</v>
      </c>
      <c r="X59" s="13" t="str">
        <f t="shared" si="3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T59" s="10">
        <v>201809</v>
      </c>
      <c r="AU59" s="13">
        <f t="shared" si="29"/>
        <v>1.3165068545194</v>
      </c>
      <c r="AV59" s="13">
        <f t="shared" si="30"/>
        <v>1.03362062732068</v>
      </c>
      <c r="AW59" s="13">
        <f t="shared" si="31"/>
        <v>0.866806891042871</v>
      </c>
      <c r="AX59" s="13">
        <f t="shared" si="32"/>
        <v>1.01931825660108</v>
      </c>
      <c r="AY59" s="13">
        <f t="shared" si="4"/>
        <v>1</v>
      </c>
      <c r="AZ59" s="13">
        <f t="shared" si="5"/>
        <v>1</v>
      </c>
      <c r="BA59" s="13">
        <f t="shared" si="6"/>
        <v>1</v>
      </c>
      <c r="BB59" s="13">
        <f t="shared" si="7"/>
        <v>0.999999719052504</v>
      </c>
      <c r="BC59" s="13">
        <f t="shared" si="8"/>
        <v>1</v>
      </c>
      <c r="BD59" s="13">
        <f t="shared" si="9"/>
        <v>1</v>
      </c>
      <c r="BE59" s="13">
        <f t="shared" si="10"/>
        <v>1</v>
      </c>
      <c r="BF59" s="13">
        <f t="shared" si="11"/>
        <v>0.999950418371992</v>
      </c>
      <c r="BG59" s="13">
        <f t="shared" si="12"/>
        <v>1</v>
      </c>
      <c r="BH59" s="13">
        <f t="shared" si="13"/>
        <v>1</v>
      </c>
      <c r="BI59" s="13">
        <f t="shared" si="14"/>
        <v>1</v>
      </c>
      <c r="BJ59" s="13">
        <f t="shared" si="15"/>
        <v>1</v>
      </c>
      <c r="BK59" s="13">
        <f t="shared" si="16"/>
        <v>1</v>
      </c>
      <c r="BL59" s="13">
        <f t="shared" si="17"/>
        <v>1</v>
      </c>
      <c r="BM59" s="13">
        <f t="shared" si="18"/>
        <v>1</v>
      </c>
      <c r="BN59" s="13">
        <f t="shared" si="19"/>
        <v>1</v>
      </c>
      <c r="BO59" s="13">
        <f t="shared" si="20"/>
        <v>1</v>
      </c>
      <c r="BP59" s="13" t="str">
        <f t="shared" si="21"/>
        <v/>
      </c>
      <c r="BQ59" s="13" t="s">
        <v>25</v>
      </c>
      <c r="BR59" s="13" t="s">
        <v>25</v>
      </c>
      <c r="BS59" s="13" t="s">
        <v>25</v>
      </c>
      <c r="BT59" s="13" t="s">
        <v>25</v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L59" s="10">
        <v>201809</v>
      </c>
      <c r="CM59" s="13" t="str">
        <f t="shared" si="33"/>
        <v/>
      </c>
      <c r="CN59" s="13" t="str">
        <f t="shared" si="33"/>
        <v/>
      </c>
      <c r="CO59" s="13" t="str">
        <f t="shared" si="33"/>
        <v/>
      </c>
      <c r="CP59" s="13" t="str">
        <f t="shared" si="33"/>
        <v/>
      </c>
      <c r="CQ59" s="13" t="str">
        <f t="shared" si="27"/>
        <v/>
      </c>
      <c r="CR59" s="13" t="str">
        <f t="shared" si="27"/>
        <v/>
      </c>
      <c r="CS59" s="13" t="str">
        <f t="shared" si="27"/>
        <v/>
      </c>
      <c r="CT59" s="13" t="str">
        <f t="shared" si="27"/>
        <v/>
      </c>
      <c r="CU59" s="13" t="str">
        <f t="shared" si="27"/>
        <v/>
      </c>
      <c r="CV59" s="13" t="str">
        <f t="shared" si="27"/>
        <v/>
      </c>
      <c r="CW59" s="13" t="str">
        <f t="shared" si="27"/>
        <v/>
      </c>
      <c r="CX59" s="13" t="str">
        <f t="shared" si="27"/>
        <v/>
      </c>
      <c r="CY59" s="13" t="str">
        <f t="shared" si="27"/>
        <v/>
      </c>
      <c r="CZ59" s="13" t="str">
        <f t="shared" si="27"/>
        <v/>
      </c>
      <c r="DA59" s="13" t="str">
        <f t="shared" si="27"/>
        <v/>
      </c>
      <c r="DB59" s="13" t="str">
        <f t="shared" si="27"/>
        <v/>
      </c>
      <c r="DC59" s="13" t="str">
        <f t="shared" si="27"/>
        <v/>
      </c>
      <c r="DD59" s="13" t="str">
        <f t="shared" si="27"/>
        <v/>
      </c>
      <c r="DE59" s="13" t="str">
        <f t="shared" si="27"/>
        <v/>
      </c>
      <c r="DF59" s="13" t="str">
        <f t="shared" si="27"/>
        <v/>
      </c>
      <c r="DG59" s="13" t="str">
        <f t="shared" si="27"/>
        <v/>
      </c>
      <c r="DH59" s="13" t="str">
        <f t="shared" si="27"/>
        <v/>
      </c>
      <c r="DI59" s="13" t="s">
        <v>25</v>
      </c>
      <c r="DJ59" s="13" t="s">
        <v>25</v>
      </c>
      <c r="DK59" s="13" t="s">
        <v>25</v>
      </c>
      <c r="DL59" s="13" t="s">
        <v>25</v>
      </c>
      <c r="DM59" s="13" t="s">
        <v>25</v>
      </c>
      <c r="DN59" s="13" t="s">
        <v>25</v>
      </c>
      <c r="DO59" s="13" t="s">
        <v>25</v>
      </c>
      <c r="DP59" s="13" t="s">
        <v>25</v>
      </c>
      <c r="DQ59" s="13" t="s">
        <v>25</v>
      </c>
      <c r="DR59" s="13" t="s">
        <v>25</v>
      </c>
      <c r="DS59" s="13" t="s">
        <v>25</v>
      </c>
      <c r="DT59" s="13" t="s">
        <v>25</v>
      </c>
      <c r="DU59" s="13" t="s">
        <v>25</v>
      </c>
    </row>
    <row r="60" ht="15" customHeight="1" outlineLevel="1" spans="2:125">
      <c r="B60" s="10">
        <v>201812</v>
      </c>
      <c r="C60" s="13">
        <f t="shared" si="28"/>
        <v>1.16768765215729</v>
      </c>
      <c r="D60" s="13">
        <f t="shared" si="28"/>
        <v>1.0368701083389</v>
      </c>
      <c r="E60" s="13">
        <f t="shared" si="28"/>
        <v>1.02699820452724</v>
      </c>
      <c r="F60" s="13">
        <f t="shared" si="28"/>
        <v>1.00002971338499</v>
      </c>
      <c r="G60" s="13">
        <f t="shared" si="3"/>
        <v>1</v>
      </c>
      <c r="H60" s="13">
        <f t="shared" si="3"/>
        <v>1</v>
      </c>
      <c r="I60" s="13">
        <f t="shared" si="3"/>
        <v>1</v>
      </c>
      <c r="J60" s="13">
        <f t="shared" si="3"/>
        <v>1</v>
      </c>
      <c r="K60" s="13">
        <f t="shared" si="3"/>
        <v>1</v>
      </c>
      <c r="L60" s="13">
        <f t="shared" si="3"/>
        <v>1</v>
      </c>
      <c r="M60" s="13">
        <f t="shared" si="3"/>
        <v>0.99996098552866</v>
      </c>
      <c r="N60" s="13">
        <f t="shared" si="3"/>
        <v>1</v>
      </c>
      <c r="O60" s="13">
        <f t="shared" si="3"/>
        <v>1</v>
      </c>
      <c r="P60" s="13">
        <f t="shared" si="3"/>
        <v>1</v>
      </c>
      <c r="Q60" s="13">
        <f t="shared" si="3"/>
        <v>1</v>
      </c>
      <c r="R60" s="13">
        <f t="shared" si="3"/>
        <v>1</v>
      </c>
      <c r="S60" s="13">
        <f t="shared" si="3"/>
        <v>1</v>
      </c>
      <c r="T60" s="13">
        <f t="shared" si="3"/>
        <v>1</v>
      </c>
      <c r="U60" s="13">
        <f t="shared" si="3"/>
        <v>1</v>
      </c>
      <c r="V60" s="13">
        <f t="shared" si="3"/>
        <v>1</v>
      </c>
      <c r="W60" s="13" t="str">
        <f t="shared" si="3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T60" s="10">
        <v>201812</v>
      </c>
      <c r="AU60" s="13">
        <f t="shared" si="29"/>
        <v>1.16747608076562</v>
      </c>
      <c r="AV60" s="13">
        <f t="shared" si="30"/>
        <v>0.836914416405816</v>
      </c>
      <c r="AW60" s="13">
        <f t="shared" si="31"/>
        <v>1.03360127166973</v>
      </c>
      <c r="AX60" s="13">
        <f t="shared" si="32"/>
        <v>1.00003674150736</v>
      </c>
      <c r="AY60" s="13">
        <f t="shared" si="4"/>
        <v>1</v>
      </c>
      <c r="AZ60" s="13">
        <f t="shared" si="5"/>
        <v>1</v>
      </c>
      <c r="BA60" s="13">
        <f t="shared" si="6"/>
        <v>1</v>
      </c>
      <c r="BB60" s="13">
        <f t="shared" si="7"/>
        <v>1</v>
      </c>
      <c r="BC60" s="13">
        <f t="shared" si="8"/>
        <v>1</v>
      </c>
      <c r="BD60" s="13">
        <f t="shared" si="9"/>
        <v>1</v>
      </c>
      <c r="BE60" s="13">
        <f t="shared" si="10"/>
        <v>0.999903512813032</v>
      </c>
      <c r="BF60" s="13">
        <f t="shared" si="11"/>
        <v>1</v>
      </c>
      <c r="BG60" s="13">
        <f t="shared" si="12"/>
        <v>1</v>
      </c>
      <c r="BH60" s="13">
        <f t="shared" si="13"/>
        <v>1</v>
      </c>
      <c r="BI60" s="13">
        <f t="shared" si="14"/>
        <v>1</v>
      </c>
      <c r="BJ60" s="13">
        <f t="shared" si="15"/>
        <v>1</v>
      </c>
      <c r="BK60" s="13">
        <f t="shared" si="16"/>
        <v>1</v>
      </c>
      <c r="BL60" s="13">
        <f t="shared" si="17"/>
        <v>1</v>
      </c>
      <c r="BM60" s="13">
        <f t="shared" si="18"/>
        <v>1</v>
      </c>
      <c r="BN60" s="13">
        <f t="shared" si="19"/>
        <v>1</v>
      </c>
      <c r="BO60" s="13" t="str">
        <f t="shared" si="20"/>
        <v/>
      </c>
      <c r="BP60" s="13" t="s">
        <v>25</v>
      </c>
      <c r="BQ60" s="13" t="s">
        <v>25</v>
      </c>
      <c r="BR60" s="13" t="s">
        <v>25</v>
      </c>
      <c r="BS60" s="13" t="s">
        <v>25</v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L60" s="10">
        <v>201812</v>
      </c>
      <c r="CM60" s="13" t="str">
        <f t="shared" si="33"/>
        <v/>
      </c>
      <c r="CN60" s="13" t="str">
        <f t="shared" si="33"/>
        <v/>
      </c>
      <c r="CO60" s="13" t="str">
        <f t="shared" si="33"/>
        <v/>
      </c>
      <c r="CP60" s="13" t="str">
        <f t="shared" si="33"/>
        <v/>
      </c>
      <c r="CQ60" s="13" t="str">
        <f t="shared" si="27"/>
        <v/>
      </c>
      <c r="CR60" s="13" t="str">
        <f t="shared" si="27"/>
        <v/>
      </c>
      <c r="CS60" s="13" t="str">
        <f t="shared" si="27"/>
        <v/>
      </c>
      <c r="CT60" s="13" t="str">
        <f t="shared" si="27"/>
        <v/>
      </c>
      <c r="CU60" s="13" t="str">
        <f t="shared" si="27"/>
        <v/>
      </c>
      <c r="CV60" s="13" t="str">
        <f t="shared" si="27"/>
        <v/>
      </c>
      <c r="CW60" s="13" t="str">
        <f t="shared" si="27"/>
        <v/>
      </c>
      <c r="CX60" s="13" t="str">
        <f t="shared" si="27"/>
        <v/>
      </c>
      <c r="CY60" s="13" t="str">
        <f t="shared" si="27"/>
        <v/>
      </c>
      <c r="CZ60" s="13" t="str">
        <f t="shared" si="27"/>
        <v/>
      </c>
      <c r="DA60" s="13" t="str">
        <f t="shared" si="27"/>
        <v/>
      </c>
      <c r="DB60" s="13" t="str">
        <f t="shared" si="27"/>
        <v/>
      </c>
      <c r="DC60" s="13" t="str">
        <f t="shared" si="27"/>
        <v/>
      </c>
      <c r="DD60" s="13" t="str">
        <f t="shared" si="27"/>
        <v/>
      </c>
      <c r="DE60" s="13" t="str">
        <f t="shared" si="27"/>
        <v/>
      </c>
      <c r="DF60" s="13" t="str">
        <f t="shared" si="27"/>
        <v/>
      </c>
      <c r="DG60" s="13" t="str">
        <f t="shared" si="27"/>
        <v/>
      </c>
      <c r="DH60" s="13" t="s">
        <v>25</v>
      </c>
      <c r="DI60" s="13" t="s">
        <v>25</v>
      </c>
      <c r="DJ60" s="13" t="s">
        <v>25</v>
      </c>
      <c r="DK60" s="13" t="s">
        <v>25</v>
      </c>
      <c r="DL60" s="13" t="s">
        <v>25</v>
      </c>
      <c r="DM60" s="13" t="s">
        <v>25</v>
      </c>
      <c r="DN60" s="13" t="s">
        <v>25</v>
      </c>
      <c r="DO60" s="13" t="s">
        <v>25</v>
      </c>
      <c r="DP60" s="13" t="s">
        <v>25</v>
      </c>
      <c r="DQ60" s="13" t="s">
        <v>25</v>
      </c>
      <c r="DR60" s="13" t="s">
        <v>25</v>
      </c>
      <c r="DS60" s="13" t="s">
        <v>25</v>
      </c>
      <c r="DT60" s="13" t="s">
        <v>25</v>
      </c>
      <c r="DU60" s="13" t="s">
        <v>25</v>
      </c>
    </row>
    <row r="61" ht="15" customHeight="1" outlineLevel="1" spans="2:125">
      <c r="B61" s="10">
        <v>201903</v>
      </c>
      <c r="C61" s="13">
        <f t="shared" si="28"/>
        <v>1.24565418783145</v>
      </c>
      <c r="D61" s="13">
        <f t="shared" si="28"/>
        <v>1.03992552990616</v>
      </c>
      <c r="E61" s="13">
        <f t="shared" si="28"/>
        <v>1.01050142923774</v>
      </c>
      <c r="F61" s="13">
        <f t="shared" si="28"/>
        <v>1.00173153439374</v>
      </c>
      <c r="G61" s="13">
        <f t="shared" si="3"/>
        <v>1.00040947266823</v>
      </c>
      <c r="H61" s="13">
        <f t="shared" si="3"/>
        <v>1</v>
      </c>
      <c r="I61" s="13">
        <f t="shared" si="3"/>
        <v>1</v>
      </c>
      <c r="J61" s="13">
        <f t="shared" si="3"/>
        <v>1.00027129113939</v>
      </c>
      <c r="K61" s="13">
        <f t="shared" si="3"/>
        <v>1</v>
      </c>
      <c r="L61" s="13">
        <f t="shared" si="3"/>
        <v>1</v>
      </c>
      <c r="M61" s="13">
        <f t="shared" si="3"/>
        <v>1</v>
      </c>
      <c r="N61" s="13">
        <f t="shared" si="3"/>
        <v>0.999958792050166</v>
      </c>
      <c r="O61" s="13">
        <f t="shared" si="3"/>
        <v>1</v>
      </c>
      <c r="P61" s="13">
        <f t="shared" si="3"/>
        <v>1</v>
      </c>
      <c r="Q61" s="13">
        <f t="shared" si="3"/>
        <v>1</v>
      </c>
      <c r="R61" s="13">
        <f t="shared" si="3"/>
        <v>1</v>
      </c>
      <c r="S61" s="13">
        <f t="shared" si="3"/>
        <v>1</v>
      </c>
      <c r="T61" s="13">
        <f t="shared" si="3"/>
        <v>1</v>
      </c>
      <c r="U61" s="13">
        <f t="shared" si="3"/>
        <v>1</v>
      </c>
      <c r="V61" s="13" t="str">
        <f t="shared" si="3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T61" s="10">
        <v>201903</v>
      </c>
      <c r="AU61" s="13">
        <f t="shared" si="29"/>
        <v>1.24565328624495</v>
      </c>
      <c r="AV61" s="13">
        <f t="shared" si="30"/>
        <v>1.03992534226587</v>
      </c>
      <c r="AW61" s="13">
        <f t="shared" si="31"/>
        <v>1.01050134127506</v>
      </c>
      <c r="AX61" s="13">
        <f t="shared" si="32"/>
        <v>1.00173153226091</v>
      </c>
      <c r="AY61" s="13">
        <f t="shared" si="4"/>
        <v>1.00040947351004</v>
      </c>
      <c r="AZ61" s="13">
        <f t="shared" si="5"/>
        <v>1</v>
      </c>
      <c r="BA61" s="13">
        <f t="shared" si="6"/>
        <v>1</v>
      </c>
      <c r="BB61" s="13">
        <f t="shared" si="7"/>
        <v>1.00054258247846</v>
      </c>
      <c r="BC61" s="13">
        <f t="shared" si="8"/>
        <v>1</v>
      </c>
      <c r="BD61" s="13">
        <f t="shared" si="9"/>
        <v>1</v>
      </c>
      <c r="BE61" s="13">
        <f t="shared" si="10"/>
        <v>1</v>
      </c>
      <c r="BF61" s="13">
        <f t="shared" si="11"/>
        <v>0.999917606416604</v>
      </c>
      <c r="BG61" s="13">
        <f t="shared" si="12"/>
        <v>1</v>
      </c>
      <c r="BH61" s="13">
        <f t="shared" si="13"/>
        <v>1</v>
      </c>
      <c r="BI61" s="13">
        <f t="shared" si="14"/>
        <v>1</v>
      </c>
      <c r="BJ61" s="13">
        <f t="shared" si="15"/>
        <v>1</v>
      </c>
      <c r="BK61" s="13">
        <f t="shared" si="16"/>
        <v>1</v>
      </c>
      <c r="BL61" s="13">
        <f t="shared" si="17"/>
        <v>1</v>
      </c>
      <c r="BM61" s="13">
        <f t="shared" si="18"/>
        <v>1</v>
      </c>
      <c r="BN61" s="13" t="str">
        <f t="shared" si="19"/>
        <v/>
      </c>
      <c r="BO61" s="13" t="s">
        <v>25</v>
      </c>
      <c r="BP61" s="13" t="s">
        <v>25</v>
      </c>
      <c r="BQ61" s="13" t="s">
        <v>25</v>
      </c>
      <c r="BR61" s="13" t="s">
        <v>25</v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L61" s="10">
        <v>201903</v>
      </c>
      <c r="CM61" s="13" t="str">
        <f t="shared" si="33"/>
        <v/>
      </c>
      <c r="CN61" s="13" t="str">
        <f t="shared" si="33"/>
        <v/>
      </c>
      <c r="CO61" s="13" t="str">
        <f t="shared" si="33"/>
        <v/>
      </c>
      <c r="CP61" s="13" t="str">
        <f t="shared" si="33"/>
        <v/>
      </c>
      <c r="CQ61" s="13" t="str">
        <f t="shared" si="27"/>
        <v/>
      </c>
      <c r="CR61" s="13" t="str">
        <f t="shared" si="27"/>
        <v/>
      </c>
      <c r="CS61" s="13" t="str">
        <f t="shared" si="27"/>
        <v/>
      </c>
      <c r="CT61" s="13" t="str">
        <f t="shared" si="27"/>
        <v/>
      </c>
      <c r="CU61" s="13" t="str">
        <f t="shared" si="27"/>
        <v/>
      </c>
      <c r="CV61" s="13" t="str">
        <f t="shared" si="27"/>
        <v/>
      </c>
      <c r="CW61" s="13" t="str">
        <f t="shared" si="27"/>
        <v/>
      </c>
      <c r="CX61" s="13" t="str">
        <f t="shared" si="27"/>
        <v/>
      </c>
      <c r="CY61" s="13" t="str">
        <f t="shared" si="27"/>
        <v/>
      </c>
      <c r="CZ61" s="13" t="str">
        <f t="shared" si="27"/>
        <v/>
      </c>
      <c r="DA61" s="13" t="str">
        <f t="shared" si="27"/>
        <v/>
      </c>
      <c r="DB61" s="13" t="str">
        <f t="shared" si="27"/>
        <v/>
      </c>
      <c r="DC61" s="13" t="str">
        <f t="shared" si="27"/>
        <v/>
      </c>
      <c r="DD61" s="13" t="str">
        <f t="shared" si="27"/>
        <v/>
      </c>
      <c r="DE61" s="13" t="str">
        <f t="shared" si="27"/>
        <v/>
      </c>
      <c r="DF61" s="13" t="str">
        <f t="shared" si="27"/>
        <v/>
      </c>
      <c r="DG61" s="13" t="s">
        <v>25</v>
      </c>
      <c r="DH61" s="13" t="s">
        <v>25</v>
      </c>
      <c r="DI61" s="13" t="s">
        <v>25</v>
      </c>
      <c r="DJ61" s="13" t="s">
        <v>25</v>
      </c>
      <c r="DK61" s="13" t="s">
        <v>25</v>
      </c>
      <c r="DL61" s="13" t="s">
        <v>25</v>
      </c>
      <c r="DM61" s="13" t="s">
        <v>25</v>
      </c>
      <c r="DN61" s="13" t="s">
        <v>25</v>
      </c>
      <c r="DO61" s="13" t="s">
        <v>25</v>
      </c>
      <c r="DP61" s="13" t="s">
        <v>25</v>
      </c>
      <c r="DQ61" s="13" t="s">
        <v>25</v>
      </c>
      <c r="DR61" s="13" t="s">
        <v>25</v>
      </c>
      <c r="DS61" s="13" t="s">
        <v>25</v>
      </c>
      <c r="DT61" s="13" t="s">
        <v>25</v>
      </c>
      <c r="DU61" s="13" t="s">
        <v>25</v>
      </c>
    </row>
    <row r="62" ht="15" customHeight="1" outlineLevel="1" spans="2:125">
      <c r="B62" s="10">
        <v>201906</v>
      </c>
      <c r="C62" s="13">
        <f t="shared" si="28"/>
        <v>1.15719733249266</v>
      </c>
      <c r="D62" s="13">
        <f t="shared" si="28"/>
        <v>1.01188123399012</v>
      </c>
      <c r="E62" s="13">
        <f t="shared" si="28"/>
        <v>1.00683894273289</v>
      </c>
      <c r="F62" s="13">
        <f t="shared" si="28"/>
        <v>1.00129958594721</v>
      </c>
      <c r="G62" s="13">
        <f t="shared" si="3"/>
        <v>1.00049534825076</v>
      </c>
      <c r="H62" s="13">
        <f t="shared" si="3"/>
        <v>1</v>
      </c>
      <c r="I62" s="13">
        <f t="shared" si="3"/>
        <v>1</v>
      </c>
      <c r="J62" s="13">
        <f t="shared" si="3"/>
        <v>1.00051975375064</v>
      </c>
      <c r="K62" s="13">
        <f t="shared" si="3"/>
        <v>1</v>
      </c>
      <c r="L62" s="13">
        <f t="shared" si="3"/>
        <v>1.00009024366001</v>
      </c>
      <c r="M62" s="13">
        <f t="shared" si="3"/>
        <v>0.99996545215319</v>
      </c>
      <c r="N62" s="13">
        <f t="shared" si="3"/>
        <v>1</v>
      </c>
      <c r="O62" s="13">
        <f t="shared" si="3"/>
        <v>1</v>
      </c>
      <c r="P62" s="13">
        <f t="shared" si="3"/>
        <v>1</v>
      </c>
      <c r="Q62" s="13">
        <f t="shared" si="3"/>
        <v>1</v>
      </c>
      <c r="R62" s="13">
        <f t="shared" si="3"/>
        <v>1</v>
      </c>
      <c r="S62" s="13">
        <f t="shared" si="3"/>
        <v>1</v>
      </c>
      <c r="T62" s="13">
        <f t="shared" si="3"/>
        <v>1</v>
      </c>
      <c r="U62" s="13" t="str">
        <f t="shared" si="3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T62" s="10">
        <v>201906</v>
      </c>
      <c r="AU62" s="13">
        <f t="shared" si="29"/>
        <v>1.1572001219447</v>
      </c>
      <c r="AV62" s="13">
        <f t="shared" si="30"/>
        <v>1.01188113458589</v>
      </c>
      <c r="AW62" s="13">
        <f t="shared" si="31"/>
        <v>1.00684084280943</v>
      </c>
      <c r="AX62" s="13">
        <f t="shared" si="32"/>
        <v>1.00129957861701</v>
      </c>
      <c r="AY62" s="13">
        <f t="shared" si="4"/>
        <v>1.00049534583411</v>
      </c>
      <c r="AZ62" s="13">
        <f t="shared" si="5"/>
        <v>1</v>
      </c>
      <c r="BA62" s="13">
        <f t="shared" si="6"/>
        <v>1</v>
      </c>
      <c r="BB62" s="13">
        <f t="shared" si="7"/>
        <v>1.00103950392147</v>
      </c>
      <c r="BC62" s="13">
        <f t="shared" si="8"/>
        <v>1</v>
      </c>
      <c r="BD62" s="13">
        <f t="shared" si="9"/>
        <v>1.00018039298789</v>
      </c>
      <c r="BE62" s="13">
        <f t="shared" si="10"/>
        <v>0.999930946643964</v>
      </c>
      <c r="BF62" s="13">
        <f t="shared" si="11"/>
        <v>1</v>
      </c>
      <c r="BG62" s="13">
        <f t="shared" si="12"/>
        <v>1</v>
      </c>
      <c r="BH62" s="13">
        <f t="shared" si="13"/>
        <v>1</v>
      </c>
      <c r="BI62" s="13">
        <f t="shared" si="14"/>
        <v>1</v>
      </c>
      <c r="BJ62" s="13">
        <f t="shared" si="15"/>
        <v>1</v>
      </c>
      <c r="BK62" s="13">
        <f t="shared" si="16"/>
        <v>1</v>
      </c>
      <c r="BL62" s="13">
        <f t="shared" si="17"/>
        <v>1</v>
      </c>
      <c r="BM62" s="13" t="str">
        <f t="shared" si="18"/>
        <v/>
      </c>
      <c r="BN62" s="13" t="s">
        <v>25</v>
      </c>
      <c r="BO62" s="13" t="s">
        <v>25</v>
      </c>
      <c r="BP62" s="13" t="s">
        <v>25</v>
      </c>
      <c r="BQ62" s="13" t="s">
        <v>25</v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L62" s="10">
        <v>201906</v>
      </c>
      <c r="CM62" s="13" t="str">
        <f t="shared" si="33"/>
        <v/>
      </c>
      <c r="CN62" s="13" t="str">
        <f t="shared" si="33"/>
        <v/>
      </c>
      <c r="CO62" s="13" t="str">
        <f t="shared" si="33"/>
        <v/>
      </c>
      <c r="CP62" s="13" t="str">
        <f t="shared" si="33"/>
        <v/>
      </c>
      <c r="CQ62" s="13" t="str">
        <f t="shared" si="27"/>
        <v/>
      </c>
      <c r="CR62" s="13" t="str">
        <f t="shared" si="27"/>
        <v/>
      </c>
      <c r="CS62" s="13" t="str">
        <f t="shared" si="27"/>
        <v/>
      </c>
      <c r="CT62" s="13" t="str">
        <f t="shared" si="27"/>
        <v/>
      </c>
      <c r="CU62" s="13" t="str">
        <f t="shared" si="27"/>
        <v/>
      </c>
      <c r="CV62" s="13" t="str">
        <f t="shared" si="27"/>
        <v/>
      </c>
      <c r="CW62" s="13" t="str">
        <f t="shared" si="27"/>
        <v/>
      </c>
      <c r="CX62" s="13" t="str">
        <f t="shared" si="27"/>
        <v/>
      </c>
      <c r="CY62" s="13" t="str">
        <f t="shared" si="27"/>
        <v/>
      </c>
      <c r="CZ62" s="13" t="str">
        <f t="shared" si="27"/>
        <v/>
      </c>
      <c r="DA62" s="13" t="str">
        <f t="shared" si="27"/>
        <v/>
      </c>
      <c r="DB62" s="13" t="str">
        <f t="shared" si="27"/>
        <v/>
      </c>
      <c r="DC62" s="13" t="str">
        <f t="shared" si="27"/>
        <v/>
      </c>
      <c r="DD62" s="13" t="str">
        <f t="shared" si="27"/>
        <v/>
      </c>
      <c r="DE62" s="13" t="str">
        <f t="shared" si="27"/>
        <v/>
      </c>
      <c r="DF62" s="13" t="s">
        <v>25</v>
      </c>
      <c r="DG62" s="13" t="s">
        <v>25</v>
      </c>
      <c r="DH62" s="13" t="s">
        <v>25</v>
      </c>
      <c r="DI62" s="13" t="s">
        <v>25</v>
      </c>
      <c r="DJ62" s="13" t="s">
        <v>25</v>
      </c>
      <c r="DK62" s="13" t="s">
        <v>25</v>
      </c>
      <c r="DL62" s="13" t="s">
        <v>25</v>
      </c>
      <c r="DM62" s="13" t="s">
        <v>25</v>
      </c>
      <c r="DN62" s="13" t="s">
        <v>25</v>
      </c>
      <c r="DO62" s="13" t="s">
        <v>25</v>
      </c>
      <c r="DP62" s="13" t="s">
        <v>25</v>
      </c>
      <c r="DQ62" s="13" t="s">
        <v>25</v>
      </c>
      <c r="DR62" s="13" t="s">
        <v>25</v>
      </c>
      <c r="DS62" s="13" t="s">
        <v>25</v>
      </c>
      <c r="DT62" s="13" t="s">
        <v>25</v>
      </c>
      <c r="DU62" s="13" t="s">
        <v>25</v>
      </c>
    </row>
    <row r="63" ht="15" customHeight="1" outlineLevel="1" spans="2:125">
      <c r="B63" s="10">
        <v>201909</v>
      </c>
      <c r="C63" s="13">
        <f t="shared" si="28"/>
        <v>1.08545520945335</v>
      </c>
      <c r="D63" s="13">
        <f t="shared" si="28"/>
        <v>1.02123568230936</v>
      </c>
      <c r="E63" s="13">
        <f t="shared" si="28"/>
        <v>1.00056559391073</v>
      </c>
      <c r="F63" s="13">
        <f t="shared" si="28"/>
        <v>1.0001345123795</v>
      </c>
      <c r="G63" s="13">
        <f t="shared" si="3"/>
        <v>1.00003682319627</v>
      </c>
      <c r="H63" s="13">
        <f t="shared" si="3"/>
        <v>1</v>
      </c>
      <c r="I63" s="13">
        <f t="shared" si="3"/>
        <v>1</v>
      </c>
      <c r="J63" s="13">
        <f t="shared" si="3"/>
        <v>1</v>
      </c>
      <c r="K63" s="13">
        <f t="shared" si="3"/>
        <v>1.00048444598353</v>
      </c>
      <c r="L63" s="13">
        <f t="shared" si="3"/>
        <v>0.999996092354291</v>
      </c>
      <c r="M63" s="13">
        <f t="shared" si="3"/>
        <v>1</v>
      </c>
      <c r="N63" s="13">
        <f t="shared" si="3"/>
        <v>1</v>
      </c>
      <c r="O63" s="13">
        <f t="shared" si="3"/>
        <v>1</v>
      </c>
      <c r="P63" s="13">
        <f t="shared" si="3"/>
        <v>1</v>
      </c>
      <c r="Q63" s="13">
        <f t="shared" si="3"/>
        <v>1</v>
      </c>
      <c r="R63" s="13">
        <f t="shared" si="3"/>
        <v>1</v>
      </c>
      <c r="S63" s="13">
        <f t="shared" si="3"/>
        <v>1</v>
      </c>
      <c r="T63" s="13" t="str">
        <f t="shared" si="3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T63" s="10">
        <v>201909</v>
      </c>
      <c r="AU63" s="13">
        <f t="shared" si="29"/>
        <v>1.08545574954528</v>
      </c>
      <c r="AV63" s="13">
        <f t="shared" si="30"/>
        <v>1.02123766157451</v>
      </c>
      <c r="AW63" s="13">
        <f t="shared" si="31"/>
        <v>1.00056559170273</v>
      </c>
      <c r="AX63" s="13">
        <f t="shared" si="32"/>
        <v>1.00013449993743</v>
      </c>
      <c r="AY63" s="13">
        <f t="shared" si="4"/>
        <v>1.000073646498</v>
      </c>
      <c r="AZ63" s="13">
        <f t="shared" si="5"/>
        <v>1</v>
      </c>
      <c r="BA63" s="13">
        <f t="shared" si="6"/>
        <v>1</v>
      </c>
      <c r="BB63" s="13">
        <f t="shared" si="7"/>
        <v>1</v>
      </c>
      <c r="BC63" s="13">
        <f t="shared" si="8"/>
        <v>1.00096885767913</v>
      </c>
      <c r="BD63" s="13">
        <f t="shared" si="9"/>
        <v>0.999992188767175</v>
      </c>
      <c r="BE63" s="13">
        <f t="shared" si="10"/>
        <v>1</v>
      </c>
      <c r="BF63" s="13">
        <f t="shared" si="11"/>
        <v>1</v>
      </c>
      <c r="BG63" s="13">
        <f t="shared" si="12"/>
        <v>1</v>
      </c>
      <c r="BH63" s="13">
        <f t="shared" si="13"/>
        <v>1</v>
      </c>
      <c r="BI63" s="13">
        <f t="shared" si="14"/>
        <v>1</v>
      </c>
      <c r="BJ63" s="13">
        <f t="shared" si="15"/>
        <v>1</v>
      </c>
      <c r="BK63" s="13">
        <f t="shared" si="16"/>
        <v>1</v>
      </c>
      <c r="BL63" s="13" t="str">
        <f t="shared" si="17"/>
        <v/>
      </c>
      <c r="BM63" s="13" t="s">
        <v>25</v>
      </c>
      <c r="BN63" s="13" t="s">
        <v>25</v>
      </c>
      <c r="BO63" s="13" t="s">
        <v>25</v>
      </c>
      <c r="BP63" s="13" t="s">
        <v>25</v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L63" s="10">
        <v>201909</v>
      </c>
      <c r="CM63" s="13" t="str">
        <f t="shared" si="33"/>
        <v/>
      </c>
      <c r="CN63" s="13" t="str">
        <f t="shared" si="33"/>
        <v/>
      </c>
      <c r="CO63" s="13" t="str">
        <f t="shared" si="33"/>
        <v/>
      </c>
      <c r="CP63" s="13" t="str">
        <f t="shared" si="33"/>
        <v/>
      </c>
      <c r="CQ63" s="13" t="str">
        <f t="shared" si="27"/>
        <v/>
      </c>
      <c r="CR63" s="13" t="str">
        <f t="shared" si="27"/>
        <v/>
      </c>
      <c r="CS63" s="13" t="str">
        <f t="shared" si="27"/>
        <v/>
      </c>
      <c r="CT63" s="13" t="str">
        <f t="shared" si="27"/>
        <v/>
      </c>
      <c r="CU63" s="13" t="str">
        <f t="shared" si="27"/>
        <v/>
      </c>
      <c r="CV63" s="13" t="str">
        <f t="shared" si="27"/>
        <v/>
      </c>
      <c r="CW63" s="13" t="str">
        <f t="shared" si="27"/>
        <v/>
      </c>
      <c r="CX63" s="13" t="str">
        <f t="shared" si="27"/>
        <v/>
      </c>
      <c r="CY63" s="13" t="str">
        <f t="shared" si="27"/>
        <v/>
      </c>
      <c r="CZ63" s="13" t="str">
        <f t="shared" si="27"/>
        <v/>
      </c>
      <c r="DA63" s="13" t="str">
        <f t="shared" si="27"/>
        <v/>
      </c>
      <c r="DB63" s="13" t="str">
        <f t="shared" si="27"/>
        <v/>
      </c>
      <c r="DC63" s="13" t="str">
        <f t="shared" si="27"/>
        <v/>
      </c>
      <c r="DD63" s="13" t="str">
        <f t="shared" si="27"/>
        <v/>
      </c>
      <c r="DE63" s="13" t="s">
        <v>25</v>
      </c>
      <c r="DF63" s="13" t="s">
        <v>25</v>
      </c>
      <c r="DG63" s="13" t="s">
        <v>25</v>
      </c>
      <c r="DH63" s="13" t="s">
        <v>25</v>
      </c>
      <c r="DI63" s="13" t="s">
        <v>25</v>
      </c>
      <c r="DJ63" s="13" t="s">
        <v>25</v>
      </c>
      <c r="DK63" s="13" t="s">
        <v>25</v>
      </c>
      <c r="DL63" s="13" t="s">
        <v>25</v>
      </c>
      <c r="DM63" s="13" t="s">
        <v>25</v>
      </c>
      <c r="DN63" s="13" t="s">
        <v>25</v>
      </c>
      <c r="DO63" s="13" t="s">
        <v>25</v>
      </c>
      <c r="DP63" s="13" t="s">
        <v>25</v>
      </c>
      <c r="DQ63" s="13" t="s">
        <v>25</v>
      </c>
      <c r="DR63" s="13" t="s">
        <v>25</v>
      </c>
      <c r="DS63" s="13" t="s">
        <v>25</v>
      </c>
      <c r="DT63" s="13" t="s">
        <v>25</v>
      </c>
      <c r="DU63" s="13" t="s">
        <v>25</v>
      </c>
    </row>
    <row r="64" ht="15" customHeight="1" outlineLevel="1" spans="2:125">
      <c r="B64" s="10">
        <v>201912</v>
      </c>
      <c r="C64" s="13">
        <f t="shared" si="28"/>
        <v>1.07008100704704</v>
      </c>
      <c r="D64" s="13">
        <f t="shared" si="28"/>
        <v>1.00240503410998</v>
      </c>
      <c r="E64" s="13">
        <f t="shared" si="28"/>
        <v>1.00122975355731</v>
      </c>
      <c r="F64" s="13">
        <f t="shared" si="28"/>
        <v>1.00023330048784</v>
      </c>
      <c r="G64" s="13">
        <f t="shared" si="3"/>
        <v>1.00022012785243</v>
      </c>
      <c r="H64" s="13">
        <f t="shared" si="3"/>
        <v>1.00035582879992</v>
      </c>
      <c r="I64" s="13">
        <f t="shared" si="3"/>
        <v>1</v>
      </c>
      <c r="J64" s="13">
        <f t="shared" si="3"/>
        <v>1.00042026546532</v>
      </c>
      <c r="K64" s="13">
        <f t="shared" si="3"/>
        <v>1</v>
      </c>
      <c r="L64" s="13">
        <f t="shared" si="3"/>
        <v>1</v>
      </c>
      <c r="M64" s="13">
        <f t="shared" si="3"/>
        <v>0.999622145012411</v>
      </c>
      <c r="N64" s="13">
        <f t="shared" si="3"/>
        <v>0.99998015595115</v>
      </c>
      <c r="O64" s="13">
        <f t="shared" si="3"/>
        <v>1</v>
      </c>
      <c r="P64" s="13">
        <f t="shared" si="3"/>
        <v>1</v>
      </c>
      <c r="Q64" s="13">
        <f t="shared" si="3"/>
        <v>1</v>
      </c>
      <c r="R64" s="13">
        <f t="shared" si="3"/>
        <v>1</v>
      </c>
      <c r="S64" s="13" t="str">
        <f t="shared" si="3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T64" s="10">
        <v>201912</v>
      </c>
      <c r="AU64" s="13">
        <f t="shared" si="29"/>
        <v>1.07008055580402</v>
      </c>
      <c r="AV64" s="13">
        <f t="shared" si="30"/>
        <v>1.00240501883498</v>
      </c>
      <c r="AW64" s="13">
        <f t="shared" si="31"/>
        <v>1.0012299952902</v>
      </c>
      <c r="AX64" s="13">
        <f t="shared" si="32"/>
        <v>1.00045102444405</v>
      </c>
      <c r="AY64" s="13">
        <f t="shared" si="4"/>
        <v>1.00044015999543</v>
      </c>
      <c r="AZ64" s="13">
        <f t="shared" si="5"/>
        <v>1.00071134640436</v>
      </c>
      <c r="BA64" s="13">
        <f t="shared" si="6"/>
        <v>1</v>
      </c>
      <c r="BB64" s="13">
        <f t="shared" si="7"/>
        <v>1.00083986490053</v>
      </c>
      <c r="BC64" s="13">
        <f t="shared" si="8"/>
        <v>1</v>
      </c>
      <c r="BD64" s="13">
        <f t="shared" si="9"/>
        <v>1</v>
      </c>
      <c r="BE64" s="13">
        <f t="shared" si="10"/>
        <v>0.999245205421801</v>
      </c>
      <c r="BF64" s="13">
        <f t="shared" si="11"/>
        <v>0.9999603450236</v>
      </c>
      <c r="BG64" s="13">
        <f t="shared" si="12"/>
        <v>1</v>
      </c>
      <c r="BH64" s="13">
        <f t="shared" si="13"/>
        <v>1</v>
      </c>
      <c r="BI64" s="13">
        <f t="shared" si="14"/>
        <v>1</v>
      </c>
      <c r="BJ64" s="13">
        <f t="shared" si="15"/>
        <v>1</v>
      </c>
      <c r="BK64" s="13" t="str">
        <f t="shared" si="16"/>
        <v/>
      </c>
      <c r="BL64" s="13" t="s">
        <v>25</v>
      </c>
      <c r="BM64" s="13" t="s">
        <v>25</v>
      </c>
      <c r="BN64" s="13" t="s">
        <v>25</v>
      </c>
      <c r="BO64" s="13" t="s">
        <v>25</v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L64" s="10">
        <v>201912</v>
      </c>
      <c r="CM64" s="13" t="str">
        <f t="shared" si="33"/>
        <v/>
      </c>
      <c r="CN64" s="13" t="str">
        <f t="shared" si="33"/>
        <v/>
      </c>
      <c r="CO64" s="13" t="str">
        <f t="shared" si="33"/>
        <v/>
      </c>
      <c r="CP64" s="13" t="str">
        <f t="shared" si="33"/>
        <v/>
      </c>
      <c r="CQ64" s="13" t="str">
        <f t="shared" si="27"/>
        <v/>
      </c>
      <c r="CR64" s="13" t="str">
        <f t="shared" si="27"/>
        <v/>
      </c>
      <c r="CS64" s="13" t="str">
        <f t="shared" si="27"/>
        <v/>
      </c>
      <c r="CT64" s="13" t="str">
        <f t="shared" si="27"/>
        <v/>
      </c>
      <c r="CU64" s="13" t="str">
        <f t="shared" si="27"/>
        <v/>
      </c>
      <c r="CV64" s="13" t="str">
        <f t="shared" si="27"/>
        <v/>
      </c>
      <c r="CW64" s="13" t="str">
        <f t="shared" si="27"/>
        <v/>
      </c>
      <c r="CX64" s="13" t="str">
        <f t="shared" si="27"/>
        <v/>
      </c>
      <c r="CY64" s="13" t="str">
        <f t="shared" si="27"/>
        <v/>
      </c>
      <c r="CZ64" s="13" t="str">
        <f t="shared" si="27"/>
        <v/>
      </c>
      <c r="DA64" s="13" t="str">
        <f t="shared" si="27"/>
        <v/>
      </c>
      <c r="DB64" s="13" t="str">
        <f t="shared" si="27"/>
        <v/>
      </c>
      <c r="DC64" s="13" t="str">
        <f t="shared" si="27"/>
        <v/>
      </c>
      <c r="DD64" s="13" t="s">
        <v>25</v>
      </c>
      <c r="DE64" s="13" t="s">
        <v>25</v>
      </c>
      <c r="DF64" s="13" t="s">
        <v>25</v>
      </c>
      <c r="DG64" s="13" t="s">
        <v>25</v>
      </c>
      <c r="DH64" s="13" t="s">
        <v>25</v>
      </c>
      <c r="DI64" s="13" t="s">
        <v>25</v>
      </c>
      <c r="DJ64" s="13" t="s">
        <v>25</v>
      </c>
      <c r="DK64" s="13" t="s">
        <v>25</v>
      </c>
      <c r="DL64" s="13" t="s">
        <v>25</v>
      </c>
      <c r="DM64" s="13" t="s">
        <v>25</v>
      </c>
      <c r="DN64" s="13" t="s">
        <v>25</v>
      </c>
      <c r="DO64" s="13" t="s">
        <v>25</v>
      </c>
      <c r="DP64" s="13" t="s">
        <v>25</v>
      </c>
      <c r="DQ64" s="13" t="s">
        <v>25</v>
      </c>
      <c r="DR64" s="13" t="s">
        <v>25</v>
      </c>
      <c r="DS64" s="13" t="s">
        <v>25</v>
      </c>
      <c r="DT64" s="13" t="s">
        <v>25</v>
      </c>
      <c r="DU64" s="13" t="s">
        <v>25</v>
      </c>
    </row>
    <row r="65" ht="15" customHeight="1" outlineLevel="1" spans="2:125">
      <c r="B65" s="10">
        <v>202003</v>
      </c>
      <c r="C65" s="13">
        <f t="shared" si="28"/>
        <v>1.17999206568813</v>
      </c>
      <c r="D65" s="13">
        <f t="shared" si="28"/>
        <v>1.01038269524004</v>
      </c>
      <c r="E65" s="13">
        <f t="shared" si="28"/>
        <v>1.0063729547378</v>
      </c>
      <c r="F65" s="13">
        <f t="shared" si="28"/>
        <v>1.00203952595251</v>
      </c>
      <c r="G65" s="13">
        <f t="shared" si="3"/>
        <v>1.00002166845617</v>
      </c>
      <c r="H65" s="13">
        <f t="shared" si="3"/>
        <v>1</v>
      </c>
      <c r="I65" s="13">
        <f t="shared" si="3"/>
        <v>1.00038751952633</v>
      </c>
      <c r="J65" s="13">
        <f t="shared" si="3"/>
        <v>0.999953138059498</v>
      </c>
      <c r="K65" s="13">
        <f t="shared" si="3"/>
        <v>1</v>
      </c>
      <c r="L65" s="13">
        <f t="shared" si="3"/>
        <v>1</v>
      </c>
      <c r="M65" s="13">
        <f t="shared" si="3"/>
        <v>0.999961678473444</v>
      </c>
      <c r="N65" s="13">
        <f t="shared" si="3"/>
        <v>1</v>
      </c>
      <c r="O65" s="13">
        <f t="shared" si="3"/>
        <v>1</v>
      </c>
      <c r="P65" s="13">
        <f t="shared" si="3"/>
        <v>1</v>
      </c>
      <c r="Q65" s="13">
        <f t="shared" si="3"/>
        <v>1</v>
      </c>
      <c r="R65" s="13" t="str">
        <f t="shared" si="3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T65" s="10">
        <v>202003</v>
      </c>
      <c r="AU65" s="13">
        <f t="shared" si="29"/>
        <v>1.17999256419004</v>
      </c>
      <c r="AV65" s="13">
        <f t="shared" si="30"/>
        <v>1.01038260459414</v>
      </c>
      <c r="AW65" s="13">
        <f t="shared" si="31"/>
        <v>1.00830814487647</v>
      </c>
      <c r="AX65" s="13">
        <f t="shared" si="32"/>
        <v>1.00364131237427</v>
      </c>
      <c r="AY65" s="13">
        <f t="shared" si="4"/>
        <v>1.00004318477987</v>
      </c>
      <c r="AZ65" s="13">
        <f t="shared" si="5"/>
        <v>1</v>
      </c>
      <c r="BA65" s="13">
        <f t="shared" si="6"/>
        <v>1.00077230169275</v>
      </c>
      <c r="BB65" s="13">
        <f t="shared" si="7"/>
        <v>0.999925314440385</v>
      </c>
      <c r="BC65" s="13">
        <f t="shared" si="8"/>
        <v>1</v>
      </c>
      <c r="BD65" s="13">
        <f t="shared" si="9"/>
        <v>1</v>
      </c>
      <c r="BE65" s="13">
        <f t="shared" si="10"/>
        <v>0.999923654882181</v>
      </c>
      <c r="BF65" s="13">
        <f t="shared" si="11"/>
        <v>1</v>
      </c>
      <c r="BG65" s="13">
        <f t="shared" si="12"/>
        <v>1</v>
      </c>
      <c r="BH65" s="13">
        <f t="shared" si="13"/>
        <v>1</v>
      </c>
      <c r="BI65" s="13">
        <f t="shared" si="14"/>
        <v>1</v>
      </c>
      <c r="BJ65" s="13" t="str">
        <f t="shared" si="15"/>
        <v/>
      </c>
      <c r="BK65" s="13" t="s">
        <v>25</v>
      </c>
      <c r="BL65" s="13" t="s">
        <v>25</v>
      </c>
      <c r="BM65" s="13" t="s">
        <v>25</v>
      </c>
      <c r="BN65" s="13" t="s">
        <v>25</v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L65" s="10">
        <v>202003</v>
      </c>
      <c r="CM65" s="13" t="str">
        <f t="shared" si="33"/>
        <v/>
      </c>
      <c r="CN65" s="13" t="str">
        <f t="shared" si="33"/>
        <v/>
      </c>
      <c r="CO65" s="13" t="str">
        <f t="shared" si="33"/>
        <v/>
      </c>
      <c r="CP65" s="13" t="str">
        <f t="shared" si="33"/>
        <v/>
      </c>
      <c r="CQ65" s="13" t="str">
        <f t="shared" si="27"/>
        <v/>
      </c>
      <c r="CR65" s="13" t="str">
        <f t="shared" si="27"/>
        <v/>
      </c>
      <c r="CS65" s="13" t="str">
        <f t="shared" si="27"/>
        <v/>
      </c>
      <c r="CT65" s="13" t="str">
        <f t="shared" si="27"/>
        <v/>
      </c>
      <c r="CU65" s="13" t="str">
        <f t="shared" si="27"/>
        <v/>
      </c>
      <c r="CV65" s="13" t="str">
        <f t="shared" si="27"/>
        <v/>
      </c>
      <c r="CW65" s="13" t="str">
        <f t="shared" si="27"/>
        <v/>
      </c>
      <c r="CX65" s="13" t="str">
        <f t="shared" si="27"/>
        <v/>
      </c>
      <c r="CY65" s="13" t="str">
        <f t="shared" si="27"/>
        <v/>
      </c>
      <c r="CZ65" s="13" t="str">
        <f t="shared" si="27"/>
        <v/>
      </c>
      <c r="DA65" s="13" t="str">
        <f t="shared" si="27"/>
        <v/>
      </c>
      <c r="DB65" s="13" t="str">
        <f t="shared" si="27"/>
        <v/>
      </c>
      <c r="DC65" s="13" t="s">
        <v>25</v>
      </c>
      <c r="DD65" s="13" t="s">
        <v>25</v>
      </c>
      <c r="DE65" s="13" t="s">
        <v>25</v>
      </c>
      <c r="DF65" s="13" t="s">
        <v>25</v>
      </c>
      <c r="DG65" s="13" t="s">
        <v>25</v>
      </c>
      <c r="DH65" s="13" t="s">
        <v>25</v>
      </c>
      <c r="DI65" s="13" t="s">
        <v>25</v>
      </c>
      <c r="DJ65" s="13" t="s">
        <v>25</v>
      </c>
      <c r="DK65" s="13" t="s">
        <v>25</v>
      </c>
      <c r="DL65" s="13" t="s">
        <v>25</v>
      </c>
      <c r="DM65" s="13" t="s">
        <v>25</v>
      </c>
      <c r="DN65" s="13" t="s">
        <v>25</v>
      </c>
      <c r="DO65" s="13" t="s">
        <v>25</v>
      </c>
      <c r="DP65" s="13" t="s">
        <v>25</v>
      </c>
      <c r="DQ65" s="13" t="s">
        <v>25</v>
      </c>
      <c r="DR65" s="13" t="s">
        <v>25</v>
      </c>
      <c r="DS65" s="13" t="s">
        <v>25</v>
      </c>
      <c r="DT65" s="13" t="s">
        <v>25</v>
      </c>
      <c r="DU65" s="13" t="s">
        <v>25</v>
      </c>
    </row>
    <row r="66" ht="15" customHeight="1" outlineLevel="1" spans="2:125">
      <c r="B66" s="10">
        <v>202006</v>
      </c>
      <c r="C66" s="13">
        <f t="shared" si="28"/>
        <v>1.16704664896824</v>
      </c>
      <c r="D66" s="13">
        <f t="shared" si="28"/>
        <v>1.01195403690374</v>
      </c>
      <c r="E66" s="13">
        <f t="shared" si="28"/>
        <v>1.00304472662871</v>
      </c>
      <c r="F66" s="13">
        <f t="shared" si="28"/>
        <v>1.00028042024601</v>
      </c>
      <c r="G66" s="13">
        <f t="shared" si="3"/>
        <v>1.00018434577218</v>
      </c>
      <c r="H66" s="13">
        <f t="shared" si="3"/>
        <v>1.00231338106739</v>
      </c>
      <c r="I66" s="13">
        <f t="shared" si="3"/>
        <v>0.999972052235747</v>
      </c>
      <c r="J66" s="13">
        <f t="shared" si="3"/>
        <v>0.999803262645632</v>
      </c>
      <c r="K66" s="13">
        <f t="shared" si="3"/>
        <v>0.999743752011009</v>
      </c>
      <c r="L66" s="13">
        <f t="shared" si="3"/>
        <v>0.99985166021366</v>
      </c>
      <c r="M66" s="13">
        <f t="shared" si="3"/>
        <v>1</v>
      </c>
      <c r="N66" s="13">
        <f t="shared" si="3"/>
        <v>1</v>
      </c>
      <c r="O66" s="13">
        <f t="shared" si="3"/>
        <v>1</v>
      </c>
      <c r="P66" s="13">
        <f t="shared" si="3"/>
        <v>1</v>
      </c>
      <c r="Q66" s="13" t="str">
        <f t="shared" si="3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T66" s="10">
        <v>202006</v>
      </c>
      <c r="AU66" s="13">
        <f t="shared" si="29"/>
        <v>1.16704735335581</v>
      </c>
      <c r="AV66" s="13">
        <f t="shared" si="30"/>
        <v>1.01501052488037</v>
      </c>
      <c r="AW66" s="13">
        <f t="shared" si="31"/>
        <v>1.00339006127878</v>
      </c>
      <c r="AX66" s="13">
        <f t="shared" si="32"/>
        <v>1.0002794794646</v>
      </c>
      <c r="AY66" s="13">
        <f t="shared" si="4"/>
        <v>1.00018372864199</v>
      </c>
      <c r="AZ66" s="13">
        <f t="shared" si="5"/>
        <v>1.00465570965483</v>
      </c>
      <c r="BA66" s="13">
        <f t="shared" si="6"/>
        <v>0.999955537432404</v>
      </c>
      <c r="BB66" s="13">
        <f t="shared" si="7"/>
        <v>0.99968700206904</v>
      </c>
      <c r="BC66" s="13">
        <f t="shared" si="8"/>
        <v>0.999490345782109</v>
      </c>
      <c r="BD66" s="13">
        <f t="shared" si="9"/>
        <v>0.999704890696418</v>
      </c>
      <c r="BE66" s="13">
        <f t="shared" si="10"/>
        <v>1</v>
      </c>
      <c r="BF66" s="13">
        <f t="shared" si="11"/>
        <v>1</v>
      </c>
      <c r="BG66" s="13">
        <f t="shared" si="12"/>
        <v>1</v>
      </c>
      <c r="BH66" s="13">
        <f t="shared" si="13"/>
        <v>1</v>
      </c>
      <c r="BI66" s="13" t="str">
        <f t="shared" si="14"/>
        <v/>
      </c>
      <c r="BJ66" s="13" t="s">
        <v>25</v>
      </c>
      <c r="BK66" s="13" t="s">
        <v>25</v>
      </c>
      <c r="BL66" s="13" t="s">
        <v>25</v>
      </c>
      <c r="BM66" s="13" t="s">
        <v>25</v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L66" s="10">
        <v>202006</v>
      </c>
      <c r="CM66" s="13" t="str">
        <f t="shared" si="33"/>
        <v/>
      </c>
      <c r="CN66" s="13" t="str">
        <f t="shared" si="33"/>
        <v/>
      </c>
      <c r="CO66" s="13" t="str">
        <f t="shared" si="33"/>
        <v/>
      </c>
      <c r="CP66" s="13" t="str">
        <f t="shared" si="33"/>
        <v/>
      </c>
      <c r="CQ66" s="13" t="str">
        <f t="shared" si="27"/>
        <v/>
      </c>
      <c r="CR66" s="13" t="str">
        <f t="shared" si="27"/>
        <v/>
      </c>
      <c r="CS66" s="13" t="str">
        <f t="shared" si="27"/>
        <v/>
      </c>
      <c r="CT66" s="13" t="str">
        <f t="shared" si="27"/>
        <v/>
      </c>
      <c r="CU66" s="13" t="str">
        <f t="shared" si="27"/>
        <v/>
      </c>
      <c r="CV66" s="13" t="str">
        <f t="shared" si="27"/>
        <v/>
      </c>
      <c r="CW66" s="13" t="str">
        <f t="shared" si="27"/>
        <v/>
      </c>
      <c r="CX66" s="13" t="str">
        <f t="shared" si="27"/>
        <v/>
      </c>
      <c r="CY66" s="13" t="str">
        <f t="shared" si="27"/>
        <v/>
      </c>
      <c r="CZ66" s="13" t="str">
        <f t="shared" si="27"/>
        <v/>
      </c>
      <c r="DA66" s="13" t="str">
        <f t="shared" si="27"/>
        <v/>
      </c>
      <c r="DB66" s="13" t="s">
        <v>25</v>
      </c>
      <c r="DC66" s="13" t="s">
        <v>25</v>
      </c>
      <c r="DD66" s="13" t="s">
        <v>25</v>
      </c>
      <c r="DE66" s="13" t="s">
        <v>25</v>
      </c>
      <c r="DF66" s="13" t="s">
        <v>25</v>
      </c>
      <c r="DG66" s="13" t="s">
        <v>25</v>
      </c>
      <c r="DH66" s="13" t="s">
        <v>25</v>
      </c>
      <c r="DI66" s="13" t="s">
        <v>25</v>
      </c>
      <c r="DJ66" s="13" t="s">
        <v>25</v>
      </c>
      <c r="DK66" s="13" t="s">
        <v>25</v>
      </c>
      <c r="DL66" s="13" t="s">
        <v>25</v>
      </c>
      <c r="DM66" s="13" t="s">
        <v>25</v>
      </c>
      <c r="DN66" s="13" t="s">
        <v>25</v>
      </c>
      <c r="DO66" s="13" t="s">
        <v>25</v>
      </c>
      <c r="DP66" s="13" t="s">
        <v>25</v>
      </c>
      <c r="DQ66" s="13" t="s">
        <v>25</v>
      </c>
      <c r="DR66" s="13" t="s">
        <v>25</v>
      </c>
      <c r="DS66" s="13" t="s">
        <v>25</v>
      </c>
      <c r="DT66" s="13" t="s">
        <v>25</v>
      </c>
      <c r="DU66" s="13" t="s">
        <v>25</v>
      </c>
    </row>
    <row r="67" ht="15" customHeight="1" outlineLevel="1" spans="2:125">
      <c r="B67" s="10">
        <v>202009</v>
      </c>
      <c r="C67" s="13">
        <f t="shared" si="28"/>
        <v>1.15819816660518</v>
      </c>
      <c r="D67" s="13">
        <f t="shared" si="28"/>
        <v>1.01601547844142</v>
      </c>
      <c r="E67" s="13">
        <f t="shared" si="28"/>
        <v>1.00194887462972</v>
      </c>
      <c r="F67" s="13">
        <f t="shared" si="28"/>
        <v>1.00032613015601</v>
      </c>
      <c r="G67" s="13">
        <f t="shared" si="3"/>
        <v>1.0001680644764</v>
      </c>
      <c r="H67" s="13">
        <f t="shared" si="3"/>
        <v>1.0012326415259</v>
      </c>
      <c r="I67" s="13">
        <f t="shared" si="3"/>
        <v>1.00003521242098</v>
      </c>
      <c r="J67" s="13">
        <f t="shared" si="3"/>
        <v>1</v>
      </c>
      <c r="K67" s="13">
        <f t="shared" si="3"/>
        <v>0.999990866114512</v>
      </c>
      <c r="L67" s="13">
        <f t="shared" si="3"/>
        <v>1</v>
      </c>
      <c r="M67" s="13">
        <f t="shared" si="3"/>
        <v>1</v>
      </c>
      <c r="N67" s="13">
        <f t="shared" si="3"/>
        <v>1</v>
      </c>
      <c r="O67" s="13">
        <f t="shared" si="3"/>
        <v>1</v>
      </c>
      <c r="P67" s="13" t="str">
        <f t="shared" si="3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T67" s="10">
        <v>202009</v>
      </c>
      <c r="AU67" s="13">
        <f t="shared" si="29"/>
        <v>1.17587009529454</v>
      </c>
      <c r="AV67" s="13">
        <f t="shared" si="30"/>
        <v>1.01734357507455</v>
      </c>
      <c r="AW67" s="13">
        <f t="shared" si="31"/>
        <v>1.00191708123472</v>
      </c>
      <c r="AX67" s="13">
        <f t="shared" si="32"/>
        <v>1.00032081980983</v>
      </c>
      <c r="AY67" s="13">
        <f t="shared" si="4"/>
        <v>1.00026452635264</v>
      </c>
      <c r="AZ67" s="13">
        <f t="shared" si="5"/>
        <v>1.00193993601584</v>
      </c>
      <c r="BA67" s="13">
        <f t="shared" si="6"/>
        <v>1.00005537832567</v>
      </c>
      <c r="BB67" s="13">
        <f t="shared" si="7"/>
        <v>1</v>
      </c>
      <c r="BC67" s="13">
        <f t="shared" si="8"/>
        <v>0.999982044365619</v>
      </c>
      <c r="BD67" s="13">
        <f t="shared" si="9"/>
        <v>1</v>
      </c>
      <c r="BE67" s="13">
        <f t="shared" si="10"/>
        <v>1</v>
      </c>
      <c r="BF67" s="13">
        <f t="shared" si="11"/>
        <v>1</v>
      </c>
      <c r="BG67" s="13">
        <f t="shared" si="12"/>
        <v>1</v>
      </c>
      <c r="BH67" s="13" t="str">
        <f t="shared" si="13"/>
        <v/>
      </c>
      <c r="BI67" s="13" t="s">
        <v>25</v>
      </c>
      <c r="BJ67" s="13" t="s">
        <v>25</v>
      </c>
      <c r="BK67" s="13" t="s">
        <v>25</v>
      </c>
      <c r="BL67" s="13" t="s">
        <v>25</v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L67" s="10">
        <v>202009</v>
      </c>
      <c r="CM67" s="13" t="str">
        <f t="shared" si="33"/>
        <v/>
      </c>
      <c r="CN67" s="13" t="str">
        <f t="shared" si="33"/>
        <v/>
      </c>
      <c r="CO67" s="13" t="str">
        <f t="shared" si="33"/>
        <v/>
      </c>
      <c r="CP67" s="13" t="str">
        <f t="shared" si="33"/>
        <v/>
      </c>
      <c r="CQ67" s="13" t="str">
        <f t="shared" si="27"/>
        <v/>
      </c>
      <c r="CR67" s="13" t="str">
        <f t="shared" si="27"/>
        <v/>
      </c>
      <c r="CS67" s="13" t="str">
        <f t="shared" si="27"/>
        <v/>
      </c>
      <c r="CT67" s="13" t="str">
        <f t="shared" si="27"/>
        <v/>
      </c>
      <c r="CU67" s="13" t="str">
        <f t="shared" si="27"/>
        <v/>
      </c>
      <c r="CV67" s="13" t="str">
        <f t="shared" si="27"/>
        <v/>
      </c>
      <c r="CW67" s="13" t="str">
        <f t="shared" si="27"/>
        <v/>
      </c>
      <c r="CX67" s="13" t="str">
        <f t="shared" si="27"/>
        <v/>
      </c>
      <c r="CY67" s="13" t="str">
        <f t="shared" si="27"/>
        <v/>
      </c>
      <c r="CZ67" s="13" t="str">
        <f t="shared" si="27"/>
        <v/>
      </c>
      <c r="DA67" s="13" t="s">
        <v>25</v>
      </c>
      <c r="DB67" s="13" t="s">
        <v>25</v>
      </c>
      <c r="DC67" s="13" t="s">
        <v>25</v>
      </c>
      <c r="DD67" s="13" t="s">
        <v>25</v>
      </c>
      <c r="DE67" s="13" t="s">
        <v>25</v>
      </c>
      <c r="DF67" s="13" t="s">
        <v>25</v>
      </c>
      <c r="DG67" s="13" t="s">
        <v>25</v>
      </c>
      <c r="DH67" s="13" t="s">
        <v>25</v>
      </c>
      <c r="DI67" s="13" t="s">
        <v>25</v>
      </c>
      <c r="DJ67" s="13" t="s">
        <v>25</v>
      </c>
      <c r="DK67" s="13" t="s">
        <v>25</v>
      </c>
      <c r="DL67" s="13" t="s">
        <v>25</v>
      </c>
      <c r="DM67" s="13" t="s">
        <v>25</v>
      </c>
      <c r="DN67" s="13" t="s">
        <v>25</v>
      </c>
      <c r="DO67" s="13" t="s">
        <v>25</v>
      </c>
      <c r="DP67" s="13" t="s">
        <v>25</v>
      </c>
      <c r="DQ67" s="13" t="s">
        <v>25</v>
      </c>
      <c r="DR67" s="13" t="s">
        <v>25</v>
      </c>
      <c r="DS67" s="13" t="s">
        <v>25</v>
      </c>
      <c r="DT67" s="13" t="s">
        <v>25</v>
      </c>
      <c r="DU67" s="13" t="s">
        <v>25</v>
      </c>
    </row>
    <row r="68" ht="15" customHeight="1" outlineLevel="1" spans="2:125">
      <c r="B68" s="10">
        <v>202012</v>
      </c>
      <c r="C68" s="13">
        <f t="shared" si="28"/>
        <v>1.17976622047766</v>
      </c>
      <c r="D68" s="13">
        <f t="shared" si="28"/>
        <v>1.01636266550493</v>
      </c>
      <c r="E68" s="13">
        <f t="shared" si="28"/>
        <v>0.999504898835081</v>
      </c>
      <c r="F68" s="13">
        <f t="shared" si="28"/>
        <v>1.00095474282627</v>
      </c>
      <c r="G68" s="13">
        <f t="shared" si="3"/>
        <v>1.00013284326212</v>
      </c>
      <c r="H68" s="13">
        <f t="shared" si="3"/>
        <v>1.00012276243772</v>
      </c>
      <c r="I68" s="13">
        <f t="shared" si="3"/>
        <v>1</v>
      </c>
      <c r="J68" s="13">
        <f t="shared" si="3"/>
        <v>0.999966348850553</v>
      </c>
      <c r="K68" s="13">
        <f t="shared" si="3"/>
        <v>1</v>
      </c>
      <c r="L68" s="13">
        <f t="shared" si="3"/>
        <v>1</v>
      </c>
      <c r="M68" s="13">
        <f t="shared" si="3"/>
        <v>1</v>
      </c>
      <c r="N68" s="13">
        <f t="shared" si="3"/>
        <v>1</v>
      </c>
      <c r="O68" s="13" t="str">
        <f t="shared" si="3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T68" s="10">
        <v>202012</v>
      </c>
      <c r="AU68" s="13">
        <f t="shared" si="29"/>
        <v>1.17548368568162</v>
      </c>
      <c r="AV68" s="13">
        <f t="shared" si="30"/>
        <v>1.01622605783404</v>
      </c>
      <c r="AW68" s="13">
        <f t="shared" si="31"/>
        <v>0.999523083696471</v>
      </c>
      <c r="AX68" s="13">
        <f t="shared" si="32"/>
        <v>1.00147155982792</v>
      </c>
      <c r="AY68" s="13">
        <f t="shared" si="4"/>
        <v>1.00020464775811</v>
      </c>
      <c r="AZ68" s="13">
        <f t="shared" si="5"/>
        <v>1.0001891044655</v>
      </c>
      <c r="BA68" s="13">
        <f t="shared" si="6"/>
        <v>1</v>
      </c>
      <c r="BB68" s="13">
        <f t="shared" si="7"/>
        <v>0.999940530173061</v>
      </c>
      <c r="BC68" s="13">
        <f t="shared" si="8"/>
        <v>1</v>
      </c>
      <c r="BD68" s="13">
        <f t="shared" si="9"/>
        <v>1</v>
      </c>
      <c r="BE68" s="13">
        <f t="shared" si="10"/>
        <v>1</v>
      </c>
      <c r="BF68" s="13">
        <f t="shared" si="11"/>
        <v>1</v>
      </c>
      <c r="BG68" s="13" t="str">
        <f t="shared" si="12"/>
        <v/>
      </c>
      <c r="BH68" s="13" t="s">
        <v>25</v>
      </c>
      <c r="BI68" s="13" t="s">
        <v>25</v>
      </c>
      <c r="BJ68" s="13" t="s">
        <v>25</v>
      </c>
      <c r="BK68" s="13" t="s">
        <v>25</v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L68" s="10">
        <v>202012</v>
      </c>
      <c r="CM68" s="13" t="str">
        <f t="shared" si="33"/>
        <v/>
      </c>
      <c r="CN68" s="13" t="str">
        <f t="shared" si="33"/>
        <v/>
      </c>
      <c r="CO68" s="13" t="str">
        <f t="shared" si="33"/>
        <v/>
      </c>
      <c r="CP68" s="13" t="str">
        <f t="shared" si="33"/>
        <v/>
      </c>
      <c r="CQ68" s="13" t="str">
        <f t="shared" si="27"/>
        <v/>
      </c>
      <c r="CR68" s="13" t="str">
        <f t="shared" si="27"/>
        <v/>
      </c>
      <c r="CS68" s="13" t="str">
        <f t="shared" si="27"/>
        <v/>
      </c>
      <c r="CT68" s="13" t="str">
        <f t="shared" si="27"/>
        <v/>
      </c>
      <c r="CU68" s="13" t="str">
        <f t="shared" si="27"/>
        <v/>
      </c>
      <c r="CV68" s="13" t="str">
        <f t="shared" si="27"/>
        <v/>
      </c>
      <c r="CW68" s="13" t="str">
        <f t="shared" si="27"/>
        <v/>
      </c>
      <c r="CX68" s="13" t="str">
        <f t="shared" si="27"/>
        <v/>
      </c>
      <c r="CY68" s="13" t="str">
        <f t="shared" si="27"/>
        <v/>
      </c>
      <c r="CZ68" s="13" t="s">
        <v>25</v>
      </c>
      <c r="DA68" s="13" t="s">
        <v>25</v>
      </c>
      <c r="DB68" s="13" t="s">
        <v>25</v>
      </c>
      <c r="DC68" s="13" t="s">
        <v>25</v>
      </c>
      <c r="DD68" s="13" t="s">
        <v>25</v>
      </c>
      <c r="DE68" s="13" t="s">
        <v>25</v>
      </c>
      <c r="DF68" s="13" t="s">
        <v>25</v>
      </c>
      <c r="DG68" s="13" t="s">
        <v>25</v>
      </c>
      <c r="DH68" s="13" t="s">
        <v>25</v>
      </c>
      <c r="DI68" s="13" t="s">
        <v>25</v>
      </c>
      <c r="DJ68" s="13" t="s">
        <v>25</v>
      </c>
      <c r="DK68" s="13" t="s">
        <v>25</v>
      </c>
      <c r="DL68" s="13" t="s">
        <v>25</v>
      </c>
      <c r="DM68" s="13" t="s">
        <v>25</v>
      </c>
      <c r="DN68" s="13" t="s">
        <v>25</v>
      </c>
      <c r="DO68" s="13" t="s">
        <v>25</v>
      </c>
      <c r="DP68" s="13" t="s">
        <v>25</v>
      </c>
      <c r="DQ68" s="13" t="s">
        <v>25</v>
      </c>
      <c r="DR68" s="13" t="s">
        <v>25</v>
      </c>
      <c r="DS68" s="13" t="s">
        <v>25</v>
      </c>
      <c r="DT68" s="13" t="s">
        <v>25</v>
      </c>
      <c r="DU68" s="13" t="s">
        <v>25</v>
      </c>
    </row>
    <row r="69" ht="15" customHeight="1" outlineLevel="1" spans="2:125">
      <c r="B69" s="10">
        <v>202103</v>
      </c>
      <c r="C69" s="13">
        <f t="shared" si="28"/>
        <v>1.21263377361908</v>
      </c>
      <c r="D69" s="13">
        <f t="shared" si="28"/>
        <v>1.02160281250024</v>
      </c>
      <c r="E69" s="13">
        <f t="shared" si="28"/>
        <v>1.00490140211204</v>
      </c>
      <c r="F69" s="13">
        <f t="shared" si="28"/>
        <v>1.00081245463947</v>
      </c>
      <c r="G69" s="13">
        <f t="shared" si="3"/>
        <v>1.00195460157362</v>
      </c>
      <c r="H69" s="13">
        <f t="shared" si="3"/>
        <v>1</v>
      </c>
      <c r="I69" s="13">
        <f t="shared" si="3"/>
        <v>0.999962008170533</v>
      </c>
      <c r="J69" s="13">
        <f t="shared" si="3"/>
        <v>1</v>
      </c>
      <c r="K69" s="13">
        <f t="shared" si="3"/>
        <v>0.99983437314989</v>
      </c>
      <c r="L69" s="13">
        <f t="shared" si="3"/>
        <v>0.99961252590519</v>
      </c>
      <c r="M69" s="13">
        <f t="shared" si="3"/>
        <v>1</v>
      </c>
      <c r="N69" s="13" t="str">
        <f t="shared" si="3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T69" s="10">
        <v>202103</v>
      </c>
      <c r="AU69" s="13">
        <f t="shared" si="29"/>
        <v>1.21263383512865</v>
      </c>
      <c r="AV69" s="13">
        <f t="shared" si="30"/>
        <v>1.02160279999005</v>
      </c>
      <c r="AW69" s="13">
        <f t="shared" si="31"/>
        <v>1.00698871084182</v>
      </c>
      <c r="AX69" s="13">
        <f t="shared" si="32"/>
        <v>1.00112776455138</v>
      </c>
      <c r="AY69" s="13">
        <f t="shared" si="4"/>
        <v>1.00293548507449</v>
      </c>
      <c r="AZ69" s="13">
        <f t="shared" si="5"/>
        <v>1</v>
      </c>
      <c r="BA69" s="13">
        <f t="shared" si="6"/>
        <v>0.999939417483465</v>
      </c>
      <c r="BB69" s="13">
        <f t="shared" si="7"/>
        <v>1</v>
      </c>
      <c r="BC69" s="13">
        <f t="shared" si="8"/>
        <v>0.999735882287577</v>
      </c>
      <c r="BD69" s="13">
        <f t="shared" si="9"/>
        <v>0.999613782699803</v>
      </c>
      <c r="BE69" s="13">
        <f t="shared" si="10"/>
        <v>0.999768168523854</v>
      </c>
      <c r="BF69" s="13" t="str">
        <f t="shared" si="11"/>
        <v/>
      </c>
      <c r="BG69" s="13" t="s">
        <v>25</v>
      </c>
      <c r="BH69" s="13" t="s">
        <v>25</v>
      </c>
      <c r="BI69" s="13" t="s">
        <v>25</v>
      </c>
      <c r="BJ69" s="13" t="s">
        <v>25</v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L69" s="10">
        <v>202103</v>
      </c>
      <c r="CM69" s="13" t="str">
        <f t="shared" si="33"/>
        <v/>
      </c>
      <c r="CN69" s="13" t="str">
        <f t="shared" si="33"/>
        <v/>
      </c>
      <c r="CO69" s="13" t="str">
        <f t="shared" si="33"/>
        <v/>
      </c>
      <c r="CP69" s="13" t="str">
        <f t="shared" si="33"/>
        <v/>
      </c>
      <c r="CQ69" s="13" t="str">
        <f t="shared" si="27"/>
        <v/>
      </c>
      <c r="CR69" s="13" t="str">
        <f t="shared" si="27"/>
        <v/>
      </c>
      <c r="CS69" s="13" t="str">
        <f t="shared" si="27"/>
        <v/>
      </c>
      <c r="CT69" s="13" t="str">
        <f t="shared" si="27"/>
        <v/>
      </c>
      <c r="CU69" s="13" t="str">
        <f t="shared" si="27"/>
        <v/>
      </c>
      <c r="CV69" s="13" t="str">
        <f t="shared" si="27"/>
        <v/>
      </c>
      <c r="CW69" s="13" t="str">
        <f t="shared" si="27"/>
        <v/>
      </c>
      <c r="CX69" s="13" t="str">
        <f t="shared" si="27"/>
        <v/>
      </c>
      <c r="CY69" s="13" t="s">
        <v>25</v>
      </c>
      <c r="CZ69" s="13" t="s">
        <v>25</v>
      </c>
      <c r="DA69" s="13" t="s">
        <v>25</v>
      </c>
      <c r="DB69" s="13" t="s">
        <v>25</v>
      </c>
      <c r="DC69" s="13" t="s">
        <v>25</v>
      </c>
      <c r="DD69" s="13" t="s">
        <v>25</v>
      </c>
      <c r="DE69" s="13" t="s">
        <v>25</v>
      </c>
      <c r="DF69" s="13" t="s">
        <v>25</v>
      </c>
      <c r="DG69" s="13" t="s">
        <v>25</v>
      </c>
      <c r="DH69" s="13" t="s">
        <v>25</v>
      </c>
      <c r="DI69" s="13" t="s">
        <v>25</v>
      </c>
      <c r="DJ69" s="13" t="s">
        <v>25</v>
      </c>
      <c r="DK69" s="13" t="s">
        <v>25</v>
      </c>
      <c r="DL69" s="13" t="s">
        <v>25</v>
      </c>
      <c r="DM69" s="13" t="s">
        <v>25</v>
      </c>
      <c r="DN69" s="13" t="s">
        <v>25</v>
      </c>
      <c r="DO69" s="13" t="s">
        <v>25</v>
      </c>
      <c r="DP69" s="13" t="s">
        <v>25</v>
      </c>
      <c r="DQ69" s="13" t="s">
        <v>25</v>
      </c>
      <c r="DR69" s="13" t="s">
        <v>25</v>
      </c>
      <c r="DS69" s="13" t="s">
        <v>25</v>
      </c>
      <c r="DT69" s="13" t="s">
        <v>25</v>
      </c>
      <c r="DU69" s="13" t="s">
        <v>25</v>
      </c>
    </row>
    <row r="70" ht="15" customHeight="1" outlineLevel="1" spans="2:125">
      <c r="B70" s="10">
        <v>202106</v>
      </c>
      <c r="C70" s="13">
        <f t="shared" si="28"/>
        <v>1.08117019699316</v>
      </c>
      <c r="D70" s="13">
        <f t="shared" si="28"/>
        <v>1.01798444589647</v>
      </c>
      <c r="E70" s="13">
        <f t="shared" si="28"/>
        <v>1.00767665327425</v>
      </c>
      <c r="F70" s="13">
        <f t="shared" si="28"/>
        <v>1.00157675201415</v>
      </c>
      <c r="G70" s="13">
        <f t="shared" si="28"/>
        <v>1</v>
      </c>
      <c r="H70" s="13">
        <f t="shared" si="28"/>
        <v>0.999943155982912</v>
      </c>
      <c r="I70" s="13">
        <f t="shared" si="28"/>
        <v>0.999591946091391</v>
      </c>
      <c r="J70" s="13">
        <f t="shared" si="28"/>
        <v>0.999921752740168</v>
      </c>
      <c r="K70" s="13">
        <f t="shared" si="28"/>
        <v>1</v>
      </c>
      <c r="L70" s="13">
        <f t="shared" si="28"/>
        <v>1</v>
      </c>
      <c r="M70" s="13" t="str">
        <f t="shared" si="28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T70" s="10">
        <v>202106</v>
      </c>
      <c r="AU70" s="13">
        <f t="shared" si="29"/>
        <v>1.0811703046451</v>
      </c>
      <c r="AV70" s="13">
        <f t="shared" si="30"/>
        <v>1.01969019278176</v>
      </c>
      <c r="AW70" s="13">
        <f t="shared" si="31"/>
        <v>1.00767270892585</v>
      </c>
      <c r="AX70" s="13">
        <f t="shared" si="32"/>
        <v>1.00161778821177</v>
      </c>
      <c r="AY70" s="13">
        <f t="shared" si="4"/>
        <v>1</v>
      </c>
      <c r="AZ70" s="13">
        <f t="shared" si="5"/>
        <v>0.999909205069688</v>
      </c>
      <c r="BA70" s="13">
        <f t="shared" si="6"/>
        <v>0.999348207849071</v>
      </c>
      <c r="BB70" s="13">
        <f t="shared" si="7"/>
        <v>0.999874983702636</v>
      </c>
      <c r="BC70" s="13">
        <f t="shared" si="8"/>
        <v>1</v>
      </c>
      <c r="BD70" s="13">
        <f t="shared" si="9"/>
        <v>1</v>
      </c>
      <c r="BE70" s="13" t="str">
        <f t="shared" si="10"/>
        <v/>
      </c>
      <c r="BF70" s="13" t="s">
        <v>25</v>
      </c>
      <c r="BG70" s="13" t="s">
        <v>25</v>
      </c>
      <c r="BH70" s="13" t="s">
        <v>25</v>
      </c>
      <c r="BI70" s="13" t="s">
        <v>25</v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L70" s="10">
        <v>202106</v>
      </c>
      <c r="CM70" s="13" t="str">
        <f t="shared" si="33"/>
        <v/>
      </c>
      <c r="CN70" s="13" t="str">
        <f t="shared" si="33"/>
        <v/>
      </c>
      <c r="CO70" s="13" t="str">
        <f t="shared" si="33"/>
        <v/>
      </c>
      <c r="CP70" s="13" t="str">
        <f t="shared" si="33"/>
        <v/>
      </c>
      <c r="CQ70" s="13" t="str">
        <f t="shared" si="33"/>
        <v/>
      </c>
      <c r="CR70" s="13" t="str">
        <f t="shared" si="33"/>
        <v/>
      </c>
      <c r="CS70" s="13" t="str">
        <f t="shared" si="33"/>
        <v/>
      </c>
      <c r="CT70" s="13" t="str">
        <f t="shared" si="33"/>
        <v/>
      </c>
      <c r="CU70" s="13" t="str">
        <f t="shared" si="33"/>
        <v/>
      </c>
      <c r="CV70" s="13" t="str">
        <f t="shared" si="33"/>
        <v/>
      </c>
      <c r="CW70" s="13" t="str">
        <f t="shared" si="33"/>
        <v/>
      </c>
      <c r="CX70" s="13" t="s">
        <v>25</v>
      </c>
      <c r="CY70" s="13" t="s">
        <v>25</v>
      </c>
      <c r="CZ70" s="13" t="s">
        <v>25</v>
      </c>
      <c r="DA70" s="13" t="s">
        <v>25</v>
      </c>
      <c r="DB70" s="13" t="s">
        <v>25</v>
      </c>
      <c r="DC70" s="13" t="s">
        <v>25</v>
      </c>
      <c r="DD70" s="13" t="s">
        <v>25</v>
      </c>
      <c r="DE70" s="13" t="s">
        <v>25</v>
      </c>
      <c r="DF70" s="13" t="s">
        <v>25</v>
      </c>
      <c r="DG70" s="13" t="s">
        <v>25</v>
      </c>
      <c r="DH70" s="13" t="s">
        <v>25</v>
      </c>
      <c r="DI70" s="13" t="s">
        <v>25</v>
      </c>
      <c r="DJ70" s="13" t="s">
        <v>25</v>
      </c>
      <c r="DK70" s="13" t="s">
        <v>25</v>
      </c>
      <c r="DL70" s="13" t="s">
        <v>25</v>
      </c>
      <c r="DM70" s="13" t="s">
        <v>25</v>
      </c>
      <c r="DN70" s="13" t="s">
        <v>25</v>
      </c>
      <c r="DO70" s="13" t="s">
        <v>25</v>
      </c>
      <c r="DP70" s="13" t="s">
        <v>25</v>
      </c>
      <c r="DQ70" s="13" t="s">
        <v>25</v>
      </c>
      <c r="DR70" s="13" t="s">
        <v>25</v>
      </c>
      <c r="DS70" s="13" t="s">
        <v>25</v>
      </c>
      <c r="DT70" s="13" t="s">
        <v>25</v>
      </c>
      <c r="DU70" s="13" t="s">
        <v>25</v>
      </c>
    </row>
    <row r="71" ht="15" customHeight="1" outlineLevel="1" spans="2:125">
      <c r="B71" s="10">
        <v>202109</v>
      </c>
      <c r="C71" s="13">
        <f t="shared" ref="C71:L80" si="34">IFERROR(IF(D32="","",D32/C32),0)</f>
        <v>1.08836967078486</v>
      </c>
      <c r="D71" s="13">
        <f t="shared" si="34"/>
        <v>1.01069865450896</v>
      </c>
      <c r="E71" s="13">
        <f t="shared" si="34"/>
        <v>1.00324034019821</v>
      </c>
      <c r="F71" s="13">
        <f t="shared" si="34"/>
        <v>0.999991952020032</v>
      </c>
      <c r="G71" s="13">
        <f t="shared" si="34"/>
        <v>0.999979811289508</v>
      </c>
      <c r="H71" s="13">
        <f t="shared" si="34"/>
        <v>0.999756790029129</v>
      </c>
      <c r="I71" s="13">
        <f t="shared" si="34"/>
        <v>0.999887972635401</v>
      </c>
      <c r="J71" s="13">
        <f t="shared" si="34"/>
        <v>1</v>
      </c>
      <c r="K71" s="13">
        <f t="shared" si="34"/>
        <v>1</v>
      </c>
      <c r="L71" s="13" t="str">
        <f t="shared" si="34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T71" s="10">
        <v>202109</v>
      </c>
      <c r="AU71" s="13">
        <f t="shared" si="29"/>
        <v>1.09026236233098</v>
      </c>
      <c r="AV71" s="13">
        <f t="shared" si="30"/>
        <v>1.01077595923652</v>
      </c>
      <c r="AW71" s="13">
        <f t="shared" si="31"/>
        <v>1.0033811977589</v>
      </c>
      <c r="AX71" s="13">
        <f t="shared" si="32"/>
        <v>0.999991967732603</v>
      </c>
      <c r="AY71" s="13">
        <f t="shared" si="4"/>
        <v>0.999967761085741</v>
      </c>
      <c r="AZ71" s="13">
        <f t="shared" si="5"/>
        <v>0.999611619020754</v>
      </c>
      <c r="BA71" s="13">
        <f t="shared" si="6"/>
        <v>0.999821078118019</v>
      </c>
      <c r="BB71" s="13">
        <f t="shared" si="7"/>
        <v>1</v>
      </c>
      <c r="BC71" s="13">
        <f t="shared" si="8"/>
        <v>1</v>
      </c>
      <c r="BD71" s="13" t="str">
        <f t="shared" si="9"/>
        <v/>
      </c>
      <c r="BE71" s="13" t="s">
        <v>25</v>
      </c>
      <c r="BF71" s="13" t="s">
        <v>25</v>
      </c>
      <c r="BG71" s="13" t="s">
        <v>25</v>
      </c>
      <c r="BH71" s="13" t="s">
        <v>25</v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L71" s="10">
        <v>202109</v>
      </c>
      <c r="CM71" s="13" t="str">
        <f t="shared" ref="CM71:CV80" si="35">IFERROR(IF(CN32="","",CN32/CM32),0)</f>
        <v/>
      </c>
      <c r="CN71" s="13" t="str">
        <f t="shared" si="35"/>
        <v/>
      </c>
      <c r="CO71" s="13" t="str">
        <f t="shared" si="35"/>
        <v/>
      </c>
      <c r="CP71" s="13" t="str">
        <f t="shared" si="35"/>
        <v/>
      </c>
      <c r="CQ71" s="13" t="str">
        <f t="shared" si="35"/>
        <v/>
      </c>
      <c r="CR71" s="13" t="str">
        <f t="shared" si="35"/>
        <v/>
      </c>
      <c r="CS71" s="13" t="str">
        <f t="shared" si="35"/>
        <v/>
      </c>
      <c r="CT71" s="13" t="str">
        <f t="shared" si="35"/>
        <v/>
      </c>
      <c r="CU71" s="13" t="str">
        <f t="shared" si="35"/>
        <v/>
      </c>
      <c r="CV71" s="13" t="str">
        <f t="shared" si="35"/>
        <v/>
      </c>
      <c r="CW71" s="13" t="s">
        <v>25</v>
      </c>
      <c r="CX71" s="13" t="s">
        <v>25</v>
      </c>
      <c r="CY71" s="13" t="s">
        <v>25</v>
      </c>
      <c r="CZ71" s="13" t="s">
        <v>25</v>
      </c>
      <c r="DA71" s="13" t="s">
        <v>25</v>
      </c>
      <c r="DB71" s="13" t="s">
        <v>25</v>
      </c>
      <c r="DC71" s="13" t="s">
        <v>25</v>
      </c>
      <c r="DD71" s="13" t="s">
        <v>25</v>
      </c>
      <c r="DE71" s="13" t="s">
        <v>25</v>
      </c>
      <c r="DF71" s="13" t="s">
        <v>25</v>
      </c>
      <c r="DG71" s="13" t="s">
        <v>25</v>
      </c>
      <c r="DH71" s="13" t="s">
        <v>25</v>
      </c>
      <c r="DI71" s="13" t="s">
        <v>25</v>
      </c>
      <c r="DJ71" s="13" t="s">
        <v>25</v>
      </c>
      <c r="DK71" s="13" t="s">
        <v>25</v>
      </c>
      <c r="DL71" s="13" t="s">
        <v>25</v>
      </c>
      <c r="DM71" s="13" t="s">
        <v>25</v>
      </c>
      <c r="DN71" s="13" t="s">
        <v>25</v>
      </c>
      <c r="DO71" s="13" t="s">
        <v>25</v>
      </c>
      <c r="DP71" s="13" t="s">
        <v>25</v>
      </c>
      <c r="DQ71" s="13" t="s">
        <v>25</v>
      </c>
      <c r="DR71" s="13" t="s">
        <v>25</v>
      </c>
      <c r="DS71" s="13" t="s">
        <v>25</v>
      </c>
      <c r="DT71" s="13" t="s">
        <v>25</v>
      </c>
      <c r="DU71" s="13" t="s">
        <v>25</v>
      </c>
    </row>
    <row r="72" ht="15" customHeight="1" outlineLevel="1" spans="2:125">
      <c r="B72" s="10">
        <v>202112</v>
      </c>
      <c r="C72" s="13">
        <f t="shared" si="34"/>
        <v>1.09595109048965</v>
      </c>
      <c r="D72" s="13">
        <f t="shared" si="34"/>
        <v>1.0074307109061</v>
      </c>
      <c r="E72" s="13">
        <f t="shared" si="34"/>
        <v>0.998980773289416</v>
      </c>
      <c r="F72" s="13">
        <f t="shared" si="34"/>
        <v>0.999468848338275</v>
      </c>
      <c r="G72" s="13">
        <f t="shared" si="34"/>
        <v>0.999593521367773</v>
      </c>
      <c r="H72" s="13">
        <f t="shared" si="34"/>
        <v>0.999340091290829</v>
      </c>
      <c r="I72" s="13">
        <f t="shared" si="34"/>
        <v>0.99999373238956</v>
      </c>
      <c r="J72" s="13">
        <f t="shared" si="34"/>
        <v>1</v>
      </c>
      <c r="K72" s="13" t="str">
        <f t="shared" si="34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T72" s="10">
        <v>202112</v>
      </c>
      <c r="AU72" s="13">
        <f t="shared" si="29"/>
        <v>1.0940002903819</v>
      </c>
      <c r="AV72" s="13">
        <f t="shared" si="30"/>
        <v>1.00755148972143</v>
      </c>
      <c r="AW72" s="13">
        <f t="shared" si="31"/>
        <v>0.999004146194874</v>
      </c>
      <c r="AX72" s="13">
        <f t="shared" si="32"/>
        <v>0.999169665219855</v>
      </c>
      <c r="AY72" s="13">
        <f t="shared" si="4"/>
        <v>0.99936437276668</v>
      </c>
      <c r="AZ72" s="13">
        <f t="shared" si="5"/>
        <v>0.99896783738958</v>
      </c>
      <c r="BA72" s="13">
        <f t="shared" si="6"/>
        <v>0.99999019318287</v>
      </c>
      <c r="BB72" s="13">
        <f t="shared" si="7"/>
        <v>1</v>
      </c>
      <c r="BC72" s="13" t="str">
        <f t="shared" si="8"/>
        <v/>
      </c>
      <c r="BD72" s="13" t="s">
        <v>25</v>
      </c>
      <c r="BE72" s="13" t="s">
        <v>25</v>
      </c>
      <c r="BF72" s="13" t="s">
        <v>25</v>
      </c>
      <c r="BG72" s="13" t="s">
        <v>25</v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L72" s="10">
        <v>202112</v>
      </c>
      <c r="CM72" s="13" t="str">
        <f t="shared" si="35"/>
        <v/>
      </c>
      <c r="CN72" s="13" t="str">
        <f t="shared" si="35"/>
        <v/>
      </c>
      <c r="CO72" s="13" t="str">
        <f t="shared" si="35"/>
        <v/>
      </c>
      <c r="CP72" s="13" t="str">
        <f t="shared" si="35"/>
        <v/>
      </c>
      <c r="CQ72" s="13" t="str">
        <f t="shared" si="35"/>
        <v/>
      </c>
      <c r="CR72" s="13" t="str">
        <f t="shared" si="35"/>
        <v/>
      </c>
      <c r="CS72" s="13" t="str">
        <f t="shared" si="35"/>
        <v/>
      </c>
      <c r="CT72" s="13" t="str">
        <f t="shared" si="35"/>
        <v/>
      </c>
      <c r="CU72" s="13" t="str">
        <f t="shared" si="35"/>
        <v/>
      </c>
      <c r="CV72" s="13" t="s">
        <v>25</v>
      </c>
      <c r="CW72" s="13" t="s">
        <v>25</v>
      </c>
      <c r="CX72" s="13" t="s">
        <v>25</v>
      </c>
      <c r="CY72" s="13" t="s">
        <v>25</v>
      </c>
      <c r="CZ72" s="13" t="s">
        <v>25</v>
      </c>
      <c r="DA72" s="13" t="s">
        <v>25</v>
      </c>
      <c r="DB72" s="13" t="s">
        <v>25</v>
      </c>
      <c r="DC72" s="13" t="s">
        <v>25</v>
      </c>
      <c r="DD72" s="13" t="s">
        <v>25</v>
      </c>
      <c r="DE72" s="13" t="s">
        <v>25</v>
      </c>
      <c r="DF72" s="13" t="s">
        <v>25</v>
      </c>
      <c r="DG72" s="13" t="s">
        <v>25</v>
      </c>
      <c r="DH72" s="13" t="s">
        <v>25</v>
      </c>
      <c r="DI72" s="13" t="s">
        <v>25</v>
      </c>
      <c r="DJ72" s="13" t="s">
        <v>25</v>
      </c>
      <c r="DK72" s="13" t="s">
        <v>25</v>
      </c>
      <c r="DL72" s="13" t="s">
        <v>25</v>
      </c>
      <c r="DM72" s="13" t="s">
        <v>25</v>
      </c>
      <c r="DN72" s="13" t="s">
        <v>25</v>
      </c>
      <c r="DO72" s="13" t="s">
        <v>25</v>
      </c>
      <c r="DP72" s="13" t="s">
        <v>25</v>
      </c>
      <c r="DQ72" s="13" t="s">
        <v>25</v>
      </c>
      <c r="DR72" s="13" t="s">
        <v>25</v>
      </c>
      <c r="DS72" s="13" t="s">
        <v>25</v>
      </c>
      <c r="DT72" s="13" t="s">
        <v>25</v>
      </c>
      <c r="DU72" s="13" t="s">
        <v>25</v>
      </c>
    </row>
    <row r="73" ht="15" customHeight="1" outlineLevel="1" spans="2:125">
      <c r="B73" s="10">
        <v>202203</v>
      </c>
      <c r="C73" s="13">
        <f t="shared" si="34"/>
        <v>1.17849052665365</v>
      </c>
      <c r="D73" s="13">
        <f t="shared" si="34"/>
        <v>1.0160837356268</v>
      </c>
      <c r="E73" s="13">
        <f t="shared" si="34"/>
        <v>1.00991339492065</v>
      </c>
      <c r="F73" s="13">
        <f t="shared" si="34"/>
        <v>1.00686269584443</v>
      </c>
      <c r="G73" s="13">
        <f t="shared" si="34"/>
        <v>1.00041714146431</v>
      </c>
      <c r="H73" s="13">
        <f t="shared" si="34"/>
        <v>0.999970827360593</v>
      </c>
      <c r="I73" s="13">
        <f t="shared" si="34"/>
        <v>1</v>
      </c>
      <c r="J73" s="13" t="str">
        <f t="shared" si="34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T73" s="10">
        <v>202203</v>
      </c>
      <c r="AU73" s="13">
        <f t="shared" si="29"/>
        <v>1.17851440137931</v>
      </c>
      <c r="AV73" s="13">
        <f t="shared" si="30"/>
        <v>1.01608341430586</v>
      </c>
      <c r="AW73" s="13">
        <f t="shared" si="31"/>
        <v>1.00988888884717</v>
      </c>
      <c r="AX73" s="13">
        <f t="shared" si="32"/>
        <v>1.00686272574517</v>
      </c>
      <c r="AY73" s="13">
        <f t="shared" si="4"/>
        <v>1.00041714343649</v>
      </c>
      <c r="AZ73" s="13">
        <f t="shared" si="5"/>
        <v>0.999970827902455</v>
      </c>
      <c r="BA73" s="13">
        <f t="shared" si="6"/>
        <v>1</v>
      </c>
      <c r="BB73" s="13" t="str">
        <f t="shared" si="7"/>
        <v/>
      </c>
      <c r="BC73" s="13" t="s">
        <v>25</v>
      </c>
      <c r="BD73" s="13" t="s">
        <v>25</v>
      </c>
      <c r="BE73" s="13" t="s">
        <v>25</v>
      </c>
      <c r="BF73" s="13" t="s">
        <v>25</v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L73" s="10">
        <v>202203</v>
      </c>
      <c r="CM73" s="13" t="str">
        <f t="shared" si="35"/>
        <v/>
      </c>
      <c r="CN73" s="13" t="str">
        <f t="shared" si="35"/>
        <v/>
      </c>
      <c r="CO73" s="13" t="str">
        <f t="shared" si="35"/>
        <v/>
      </c>
      <c r="CP73" s="13" t="str">
        <f t="shared" si="35"/>
        <v/>
      </c>
      <c r="CQ73" s="13" t="str">
        <f t="shared" si="35"/>
        <v/>
      </c>
      <c r="CR73" s="13" t="str">
        <f t="shared" si="35"/>
        <v/>
      </c>
      <c r="CS73" s="13" t="str">
        <f t="shared" si="35"/>
        <v/>
      </c>
      <c r="CT73" s="13" t="str">
        <f t="shared" si="35"/>
        <v/>
      </c>
      <c r="CU73" s="13" t="s">
        <v>25</v>
      </c>
      <c r="CV73" s="13" t="s">
        <v>25</v>
      </c>
      <c r="CW73" s="13" t="s">
        <v>25</v>
      </c>
      <c r="CX73" s="13" t="s">
        <v>25</v>
      </c>
      <c r="CY73" s="13" t="s">
        <v>25</v>
      </c>
      <c r="CZ73" s="13" t="s">
        <v>25</v>
      </c>
      <c r="DA73" s="13" t="s">
        <v>25</v>
      </c>
      <c r="DB73" s="13" t="s">
        <v>25</v>
      </c>
      <c r="DC73" s="13" t="s">
        <v>25</v>
      </c>
      <c r="DD73" s="13" t="s">
        <v>25</v>
      </c>
      <c r="DE73" s="13" t="s">
        <v>25</v>
      </c>
      <c r="DF73" s="13" t="s">
        <v>25</v>
      </c>
      <c r="DG73" s="13" t="s">
        <v>25</v>
      </c>
      <c r="DH73" s="13" t="s">
        <v>25</v>
      </c>
      <c r="DI73" s="13" t="s">
        <v>25</v>
      </c>
      <c r="DJ73" s="13" t="s">
        <v>25</v>
      </c>
      <c r="DK73" s="13" t="s">
        <v>25</v>
      </c>
      <c r="DL73" s="13" t="s">
        <v>25</v>
      </c>
      <c r="DM73" s="13" t="s">
        <v>25</v>
      </c>
      <c r="DN73" s="13" t="s">
        <v>25</v>
      </c>
      <c r="DO73" s="13" t="s">
        <v>25</v>
      </c>
      <c r="DP73" s="13" t="s">
        <v>25</v>
      </c>
      <c r="DQ73" s="13" t="s">
        <v>25</v>
      </c>
      <c r="DR73" s="13" t="s">
        <v>25</v>
      </c>
      <c r="DS73" s="13" t="s">
        <v>25</v>
      </c>
      <c r="DT73" s="13" t="s">
        <v>25</v>
      </c>
      <c r="DU73" s="13" t="s">
        <v>25</v>
      </c>
    </row>
    <row r="74" ht="15" customHeight="1" outlineLevel="1" spans="2:125">
      <c r="B74" s="10">
        <v>202206</v>
      </c>
      <c r="C74" s="13">
        <f t="shared" si="34"/>
        <v>1.13423020593869</v>
      </c>
      <c r="D74" s="13">
        <f t="shared" si="34"/>
        <v>1.02091571724803</v>
      </c>
      <c r="E74" s="13">
        <f t="shared" si="34"/>
        <v>1.00475670915864</v>
      </c>
      <c r="F74" s="13">
        <f t="shared" si="34"/>
        <v>0.999469041406976</v>
      </c>
      <c r="G74" s="13">
        <f t="shared" si="34"/>
        <v>0.999982921902904</v>
      </c>
      <c r="H74" s="13">
        <f t="shared" si="34"/>
        <v>0.999995709724617</v>
      </c>
      <c r="I74" s="13" t="str">
        <f t="shared" si="34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T74" s="10">
        <v>202206</v>
      </c>
      <c r="AU74" s="13">
        <f t="shared" si="29"/>
        <v>1.13423024560015</v>
      </c>
      <c r="AV74" s="13">
        <f t="shared" si="30"/>
        <v>1.02091957859207</v>
      </c>
      <c r="AW74" s="13">
        <f t="shared" si="31"/>
        <v>1.00475669160375</v>
      </c>
      <c r="AX74" s="13">
        <f t="shared" si="32"/>
        <v>0.999469043777119</v>
      </c>
      <c r="AY74" s="13">
        <f t="shared" si="4"/>
        <v>0.999982921608006</v>
      </c>
      <c r="AZ74" s="13">
        <f t="shared" si="5"/>
        <v>0.999995709561063</v>
      </c>
      <c r="BA74" s="13" t="str">
        <f t="shared" si="6"/>
        <v/>
      </c>
      <c r="BB74" s="13" t="s">
        <v>25</v>
      </c>
      <c r="BC74" s="13" t="s">
        <v>25</v>
      </c>
      <c r="BD74" s="13" t="s">
        <v>25</v>
      </c>
      <c r="BE74" s="13" t="s">
        <v>25</v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L74" s="10">
        <v>202206</v>
      </c>
      <c r="CM74" s="13" t="str">
        <f t="shared" si="35"/>
        <v/>
      </c>
      <c r="CN74" s="13" t="str">
        <f t="shared" si="35"/>
        <v/>
      </c>
      <c r="CO74" s="13" t="str">
        <f t="shared" si="35"/>
        <v/>
      </c>
      <c r="CP74" s="13" t="str">
        <f t="shared" si="35"/>
        <v/>
      </c>
      <c r="CQ74" s="13" t="str">
        <f t="shared" si="35"/>
        <v/>
      </c>
      <c r="CR74" s="13" t="str">
        <f t="shared" si="35"/>
        <v/>
      </c>
      <c r="CS74" s="13" t="str">
        <f t="shared" si="35"/>
        <v/>
      </c>
      <c r="CT74" s="13" t="s">
        <v>25</v>
      </c>
      <c r="CU74" s="13" t="s">
        <v>25</v>
      </c>
      <c r="CV74" s="13" t="s">
        <v>25</v>
      </c>
      <c r="CW74" s="13" t="s">
        <v>25</v>
      </c>
      <c r="CX74" s="13" t="s">
        <v>25</v>
      </c>
      <c r="CY74" s="13" t="s">
        <v>25</v>
      </c>
      <c r="CZ74" s="13" t="s">
        <v>25</v>
      </c>
      <c r="DA74" s="13" t="s">
        <v>25</v>
      </c>
      <c r="DB74" s="13" t="s">
        <v>25</v>
      </c>
      <c r="DC74" s="13" t="s">
        <v>25</v>
      </c>
      <c r="DD74" s="13" t="s">
        <v>25</v>
      </c>
      <c r="DE74" s="13" t="s">
        <v>25</v>
      </c>
      <c r="DF74" s="13" t="s">
        <v>25</v>
      </c>
      <c r="DG74" s="13" t="s">
        <v>25</v>
      </c>
      <c r="DH74" s="13" t="s">
        <v>25</v>
      </c>
      <c r="DI74" s="13" t="s">
        <v>25</v>
      </c>
      <c r="DJ74" s="13" t="s">
        <v>25</v>
      </c>
      <c r="DK74" s="13" t="s">
        <v>25</v>
      </c>
      <c r="DL74" s="13" t="s">
        <v>25</v>
      </c>
      <c r="DM74" s="13" t="s">
        <v>25</v>
      </c>
      <c r="DN74" s="13" t="s">
        <v>25</v>
      </c>
      <c r="DO74" s="13" t="s">
        <v>25</v>
      </c>
      <c r="DP74" s="13" t="s">
        <v>25</v>
      </c>
      <c r="DQ74" s="13" t="s">
        <v>25</v>
      </c>
      <c r="DR74" s="13" t="s">
        <v>25</v>
      </c>
      <c r="DS74" s="13" t="s">
        <v>25</v>
      </c>
      <c r="DT74" s="13" t="s">
        <v>25</v>
      </c>
      <c r="DU74" s="13" t="s">
        <v>25</v>
      </c>
    </row>
    <row r="75" ht="15" customHeight="1" outlineLevel="1" spans="2:125">
      <c r="B75" s="10">
        <v>202209</v>
      </c>
      <c r="C75" s="13">
        <f t="shared" si="34"/>
        <v>1.14868371921963</v>
      </c>
      <c r="D75" s="13">
        <f t="shared" si="34"/>
        <v>1.01194030437461</v>
      </c>
      <c r="E75" s="13">
        <f t="shared" si="34"/>
        <v>1.00019646428903</v>
      </c>
      <c r="F75" s="13">
        <f t="shared" si="34"/>
        <v>1</v>
      </c>
      <c r="G75" s="13">
        <f t="shared" si="34"/>
        <v>1</v>
      </c>
      <c r="H75" s="13" t="str">
        <f t="shared" si="34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T75" s="10">
        <v>202209</v>
      </c>
      <c r="AU75" s="13">
        <f t="shared" si="29"/>
        <v>1.1486865669358</v>
      </c>
      <c r="AV75" s="13">
        <f t="shared" si="30"/>
        <v>1.01194028402287</v>
      </c>
      <c r="AW75" s="13">
        <f t="shared" si="31"/>
        <v>1.00019647515483</v>
      </c>
      <c r="AX75" s="13">
        <f t="shared" si="32"/>
        <v>1.00035090898533</v>
      </c>
      <c r="AY75" s="13">
        <f t="shared" si="4"/>
        <v>1</v>
      </c>
      <c r="AZ75" s="13" t="str">
        <f t="shared" si="5"/>
        <v/>
      </c>
      <c r="BA75" s="13" t="s">
        <v>25</v>
      </c>
      <c r="BB75" s="13" t="s">
        <v>25</v>
      </c>
      <c r="BC75" s="13" t="s">
        <v>25</v>
      </c>
      <c r="BD75" s="13" t="s">
        <v>25</v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L75" s="10">
        <v>202209</v>
      </c>
      <c r="CM75" s="13" t="str">
        <f t="shared" si="35"/>
        <v/>
      </c>
      <c r="CN75" s="13" t="str">
        <f t="shared" si="35"/>
        <v/>
      </c>
      <c r="CO75" s="13" t="str">
        <f t="shared" si="35"/>
        <v/>
      </c>
      <c r="CP75" s="13" t="str">
        <f t="shared" si="35"/>
        <v/>
      </c>
      <c r="CQ75" s="13" t="str">
        <f t="shared" si="35"/>
        <v/>
      </c>
      <c r="CR75" s="13" t="str">
        <f t="shared" si="35"/>
        <v/>
      </c>
      <c r="CS75" s="13" t="s">
        <v>25</v>
      </c>
      <c r="CT75" s="13" t="s">
        <v>25</v>
      </c>
      <c r="CU75" s="13" t="s">
        <v>25</v>
      </c>
      <c r="CV75" s="13" t="s">
        <v>25</v>
      </c>
      <c r="CW75" s="13" t="s">
        <v>25</v>
      </c>
      <c r="CX75" s="13" t="s">
        <v>25</v>
      </c>
      <c r="CY75" s="13" t="s">
        <v>25</v>
      </c>
      <c r="CZ75" s="13" t="s">
        <v>25</v>
      </c>
      <c r="DA75" s="13" t="s">
        <v>25</v>
      </c>
      <c r="DB75" s="13" t="s">
        <v>25</v>
      </c>
      <c r="DC75" s="13" t="s">
        <v>25</v>
      </c>
      <c r="DD75" s="13" t="s">
        <v>25</v>
      </c>
      <c r="DE75" s="13" t="s">
        <v>25</v>
      </c>
      <c r="DF75" s="13" t="s">
        <v>25</v>
      </c>
      <c r="DG75" s="13" t="s">
        <v>25</v>
      </c>
      <c r="DH75" s="13" t="s">
        <v>25</v>
      </c>
      <c r="DI75" s="13" t="s">
        <v>25</v>
      </c>
      <c r="DJ75" s="13" t="s">
        <v>25</v>
      </c>
      <c r="DK75" s="13" t="s">
        <v>25</v>
      </c>
      <c r="DL75" s="13" t="s">
        <v>25</v>
      </c>
      <c r="DM75" s="13" t="s">
        <v>25</v>
      </c>
      <c r="DN75" s="13" t="s">
        <v>25</v>
      </c>
      <c r="DO75" s="13" t="s">
        <v>25</v>
      </c>
      <c r="DP75" s="13" t="s">
        <v>25</v>
      </c>
      <c r="DQ75" s="13" t="s">
        <v>25</v>
      </c>
      <c r="DR75" s="13" t="s">
        <v>25</v>
      </c>
      <c r="DS75" s="13" t="s">
        <v>25</v>
      </c>
      <c r="DT75" s="13" t="s">
        <v>25</v>
      </c>
      <c r="DU75" s="13" t="s">
        <v>25</v>
      </c>
    </row>
    <row r="76" ht="15" customHeight="1" outlineLevel="1" spans="2:125">
      <c r="B76" s="10">
        <v>202212</v>
      </c>
      <c r="C76" s="13">
        <f t="shared" si="34"/>
        <v>1.21168544081264</v>
      </c>
      <c r="D76" s="13">
        <f t="shared" si="34"/>
        <v>1.00060479500159</v>
      </c>
      <c r="E76" s="13">
        <f t="shared" si="34"/>
        <v>1</v>
      </c>
      <c r="F76" s="13">
        <f t="shared" si="34"/>
        <v>1.00121516471927</v>
      </c>
      <c r="G76" s="13" t="str">
        <f t="shared" si="34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T76" s="10">
        <v>202212</v>
      </c>
      <c r="AU76" s="13">
        <f t="shared" si="29"/>
        <v>1.21168469569036</v>
      </c>
      <c r="AV76" s="13">
        <f t="shared" si="30"/>
        <v>1.00060479350351</v>
      </c>
      <c r="AW76" s="13">
        <f t="shared" si="31"/>
        <v>1.00023416236624</v>
      </c>
      <c r="AX76" s="13">
        <f t="shared" si="32"/>
        <v>1.00140768110248</v>
      </c>
      <c r="AY76" s="13" t="str">
        <f t="shared" si="4"/>
        <v/>
      </c>
      <c r="AZ76" s="13" t="s">
        <v>25</v>
      </c>
      <c r="BA76" s="13" t="s">
        <v>25</v>
      </c>
      <c r="BB76" s="13" t="s">
        <v>25</v>
      </c>
      <c r="BC76" s="13" t="s">
        <v>25</v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L76" s="10">
        <v>202212</v>
      </c>
      <c r="CM76" s="13" t="str">
        <f t="shared" si="35"/>
        <v/>
      </c>
      <c r="CN76" s="13" t="str">
        <f t="shared" si="35"/>
        <v/>
      </c>
      <c r="CO76" s="13" t="str">
        <f t="shared" si="35"/>
        <v/>
      </c>
      <c r="CP76" s="13" t="str">
        <f t="shared" si="35"/>
        <v/>
      </c>
      <c r="CQ76" s="13" t="str">
        <f t="shared" si="35"/>
        <v/>
      </c>
      <c r="CR76" s="13" t="s">
        <v>25</v>
      </c>
      <c r="CS76" s="13" t="s">
        <v>25</v>
      </c>
      <c r="CT76" s="13" t="s">
        <v>25</v>
      </c>
      <c r="CU76" s="13" t="s">
        <v>25</v>
      </c>
      <c r="CV76" s="13" t="s">
        <v>25</v>
      </c>
      <c r="CW76" s="13" t="s">
        <v>25</v>
      </c>
      <c r="CX76" s="13" t="s">
        <v>25</v>
      </c>
      <c r="CY76" s="13" t="s">
        <v>25</v>
      </c>
      <c r="CZ76" s="13" t="s">
        <v>25</v>
      </c>
      <c r="DA76" s="13" t="s">
        <v>25</v>
      </c>
      <c r="DB76" s="13" t="s">
        <v>25</v>
      </c>
      <c r="DC76" s="13" t="s">
        <v>25</v>
      </c>
      <c r="DD76" s="13" t="s">
        <v>25</v>
      </c>
      <c r="DE76" s="13" t="s">
        <v>25</v>
      </c>
      <c r="DF76" s="13" t="s">
        <v>25</v>
      </c>
      <c r="DG76" s="13" t="s">
        <v>25</v>
      </c>
      <c r="DH76" s="13" t="s">
        <v>25</v>
      </c>
      <c r="DI76" s="13" t="s">
        <v>25</v>
      </c>
      <c r="DJ76" s="13" t="s">
        <v>25</v>
      </c>
      <c r="DK76" s="13" t="s">
        <v>25</v>
      </c>
      <c r="DL76" s="13" t="s">
        <v>25</v>
      </c>
      <c r="DM76" s="13" t="s">
        <v>25</v>
      </c>
      <c r="DN76" s="13" t="s">
        <v>25</v>
      </c>
      <c r="DO76" s="13" t="s">
        <v>25</v>
      </c>
      <c r="DP76" s="13" t="s">
        <v>25</v>
      </c>
      <c r="DQ76" s="13" t="s">
        <v>25</v>
      </c>
      <c r="DR76" s="13" t="s">
        <v>25</v>
      </c>
      <c r="DS76" s="13" t="s">
        <v>25</v>
      </c>
      <c r="DT76" s="13" t="s">
        <v>25</v>
      </c>
      <c r="DU76" s="13" t="s">
        <v>25</v>
      </c>
    </row>
    <row r="77" ht="15" customHeight="1" outlineLevel="1" spans="2:125">
      <c r="B77" s="10">
        <v>202303</v>
      </c>
      <c r="C77" s="13">
        <f t="shared" si="34"/>
        <v>1.01890299727896</v>
      </c>
      <c r="D77" s="13">
        <f t="shared" si="34"/>
        <v>0.999939877341108</v>
      </c>
      <c r="E77" s="13">
        <f t="shared" si="34"/>
        <v>1.00152971193717</v>
      </c>
      <c r="F77" s="13" t="str">
        <f t="shared" si="34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T77" s="10">
        <v>202303</v>
      </c>
      <c r="AU77" s="13">
        <f t="shared" si="29"/>
        <v>1.01849891140091</v>
      </c>
      <c r="AV77" s="13">
        <f t="shared" si="30"/>
        <v>1.00019849018533</v>
      </c>
      <c r="AW77" s="13">
        <f t="shared" si="31"/>
        <v>1.0017454633561</v>
      </c>
      <c r="AX77" s="13" t="str">
        <f t="shared" si="32"/>
        <v/>
      </c>
      <c r="AY77" s="13" t="s">
        <v>25</v>
      </c>
      <c r="AZ77" s="13" t="s">
        <v>25</v>
      </c>
      <c r="BA77" s="13" t="s">
        <v>25</v>
      </c>
      <c r="BB77" s="13" t="s">
        <v>25</v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L77" s="10">
        <v>202303</v>
      </c>
      <c r="CM77" s="13" t="str">
        <f t="shared" si="35"/>
        <v/>
      </c>
      <c r="CN77" s="13" t="str">
        <f t="shared" si="35"/>
        <v/>
      </c>
      <c r="CO77" s="13" t="str">
        <f t="shared" si="35"/>
        <v/>
      </c>
      <c r="CP77" s="13" t="str">
        <f t="shared" si="35"/>
        <v/>
      </c>
      <c r="CQ77" s="13" t="s">
        <v>25</v>
      </c>
      <c r="CR77" s="13" t="s">
        <v>25</v>
      </c>
      <c r="CS77" s="13" t="s">
        <v>25</v>
      </c>
      <c r="CT77" s="13" t="s">
        <v>25</v>
      </c>
      <c r="CU77" s="13" t="s">
        <v>25</v>
      </c>
      <c r="CV77" s="13" t="s">
        <v>25</v>
      </c>
      <c r="CW77" s="13" t="s">
        <v>25</v>
      </c>
      <c r="CX77" s="13" t="s">
        <v>25</v>
      </c>
      <c r="CY77" s="13" t="s">
        <v>25</v>
      </c>
      <c r="CZ77" s="13" t="s">
        <v>25</v>
      </c>
      <c r="DA77" s="13" t="s">
        <v>25</v>
      </c>
      <c r="DB77" s="13" t="s">
        <v>25</v>
      </c>
      <c r="DC77" s="13" t="s">
        <v>25</v>
      </c>
      <c r="DD77" s="13" t="s">
        <v>25</v>
      </c>
      <c r="DE77" s="13" t="s">
        <v>25</v>
      </c>
      <c r="DF77" s="13" t="s">
        <v>25</v>
      </c>
      <c r="DG77" s="13" t="s">
        <v>25</v>
      </c>
      <c r="DH77" s="13" t="s">
        <v>25</v>
      </c>
      <c r="DI77" s="13" t="s">
        <v>25</v>
      </c>
      <c r="DJ77" s="13" t="s">
        <v>25</v>
      </c>
      <c r="DK77" s="13" t="s">
        <v>25</v>
      </c>
      <c r="DL77" s="13" t="s">
        <v>25</v>
      </c>
      <c r="DM77" s="13" t="s">
        <v>25</v>
      </c>
      <c r="DN77" s="13" t="s">
        <v>25</v>
      </c>
      <c r="DO77" s="13" t="s">
        <v>25</v>
      </c>
      <c r="DP77" s="13" t="s">
        <v>25</v>
      </c>
      <c r="DQ77" s="13" t="s">
        <v>25</v>
      </c>
      <c r="DR77" s="13" t="s">
        <v>25</v>
      </c>
      <c r="DS77" s="13" t="s">
        <v>25</v>
      </c>
      <c r="DT77" s="13" t="s">
        <v>25</v>
      </c>
      <c r="DU77" s="13" t="s">
        <v>25</v>
      </c>
    </row>
    <row r="78" ht="15" customHeight="1" outlineLevel="1" spans="2:125">
      <c r="B78" s="10">
        <v>202306</v>
      </c>
      <c r="C78" s="13">
        <f t="shared" si="34"/>
        <v>1.00997335089169</v>
      </c>
      <c r="D78" s="13">
        <f t="shared" si="34"/>
        <v>0.99999230990561</v>
      </c>
      <c r="E78" s="13" t="str">
        <f t="shared" si="34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T78" s="10">
        <v>202306</v>
      </c>
      <c r="AU78" s="13">
        <f t="shared" si="29"/>
        <v>1.01031892005622</v>
      </c>
      <c r="AV78" s="13">
        <f t="shared" si="30"/>
        <v>1.00027292568554</v>
      </c>
      <c r="AW78" s="13" t="str">
        <f t="shared" si="31"/>
        <v/>
      </c>
      <c r="AX78" s="13" t="s">
        <v>25</v>
      </c>
      <c r="AY78" s="13" t="s">
        <v>25</v>
      </c>
      <c r="AZ78" s="13" t="s">
        <v>25</v>
      </c>
      <c r="BA78" s="13" t="s">
        <v>25</v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L78" s="10">
        <v>202306</v>
      </c>
      <c r="CM78" s="13" t="str">
        <f t="shared" si="35"/>
        <v/>
      </c>
      <c r="CN78" s="13" t="str">
        <f t="shared" si="35"/>
        <v/>
      </c>
      <c r="CO78" s="13" t="str">
        <f t="shared" si="35"/>
        <v/>
      </c>
      <c r="CP78" s="13" t="s">
        <v>25</v>
      </c>
      <c r="CQ78" s="13" t="s">
        <v>25</v>
      </c>
      <c r="CR78" s="13" t="s">
        <v>25</v>
      </c>
      <c r="CS78" s="13" t="s">
        <v>25</v>
      </c>
      <c r="CT78" s="13" t="s">
        <v>25</v>
      </c>
      <c r="CU78" s="13" t="s">
        <v>25</v>
      </c>
      <c r="CV78" s="13" t="s">
        <v>25</v>
      </c>
      <c r="CW78" s="13" t="s">
        <v>25</v>
      </c>
      <c r="CX78" s="13" t="s">
        <v>25</v>
      </c>
      <c r="CY78" s="13" t="s">
        <v>25</v>
      </c>
      <c r="CZ78" s="13" t="s">
        <v>25</v>
      </c>
      <c r="DA78" s="13" t="s">
        <v>25</v>
      </c>
      <c r="DB78" s="13" t="s">
        <v>25</v>
      </c>
      <c r="DC78" s="13" t="s">
        <v>25</v>
      </c>
      <c r="DD78" s="13" t="s">
        <v>25</v>
      </c>
      <c r="DE78" s="13" t="s">
        <v>25</v>
      </c>
      <c r="DF78" s="13" t="s">
        <v>25</v>
      </c>
      <c r="DG78" s="13" t="s">
        <v>25</v>
      </c>
      <c r="DH78" s="13" t="s">
        <v>25</v>
      </c>
      <c r="DI78" s="13" t="s">
        <v>25</v>
      </c>
      <c r="DJ78" s="13" t="s">
        <v>25</v>
      </c>
      <c r="DK78" s="13" t="s">
        <v>25</v>
      </c>
      <c r="DL78" s="13" t="s">
        <v>25</v>
      </c>
      <c r="DM78" s="13" t="s">
        <v>25</v>
      </c>
      <c r="DN78" s="13" t="s">
        <v>25</v>
      </c>
      <c r="DO78" s="13" t="s">
        <v>25</v>
      </c>
      <c r="DP78" s="13" t="s">
        <v>25</v>
      </c>
      <c r="DQ78" s="13" t="s">
        <v>25</v>
      </c>
      <c r="DR78" s="13" t="s">
        <v>25</v>
      </c>
      <c r="DS78" s="13" t="s">
        <v>25</v>
      </c>
      <c r="DT78" s="13" t="s">
        <v>25</v>
      </c>
      <c r="DU78" s="13" t="s">
        <v>25</v>
      </c>
    </row>
    <row r="79" ht="15" customHeight="1" outlineLevel="1" spans="2:125">
      <c r="B79" s="10">
        <v>202309</v>
      </c>
      <c r="C79" s="13">
        <f t="shared" si="34"/>
        <v>1.00450761580189</v>
      </c>
      <c r="D79" s="13" t="str">
        <f t="shared" si="34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T79" s="10">
        <v>202309</v>
      </c>
      <c r="AU79" s="13">
        <f t="shared" si="29"/>
        <v>1.00478848528136</v>
      </c>
      <c r="AV79" s="13" t="str">
        <f t="shared" si="30"/>
        <v/>
      </c>
      <c r="AW79" s="13" t="s">
        <v>25</v>
      </c>
      <c r="AX79" s="13" t="s">
        <v>25</v>
      </c>
      <c r="AY79" s="13" t="s">
        <v>25</v>
      </c>
      <c r="AZ79" s="13" t="s">
        <v>25</v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L79" s="10">
        <v>202309</v>
      </c>
      <c r="CM79" s="13" t="str">
        <f t="shared" si="35"/>
        <v/>
      </c>
      <c r="CN79" s="13" t="str">
        <f t="shared" si="35"/>
        <v/>
      </c>
      <c r="CO79" s="13" t="s">
        <v>25</v>
      </c>
      <c r="CP79" s="13" t="s">
        <v>25</v>
      </c>
      <c r="CQ79" s="13" t="s">
        <v>25</v>
      </c>
      <c r="CR79" s="13" t="s">
        <v>25</v>
      </c>
      <c r="CS79" s="13" t="s">
        <v>25</v>
      </c>
      <c r="CT79" s="13" t="s">
        <v>25</v>
      </c>
      <c r="CU79" s="13" t="s">
        <v>25</v>
      </c>
      <c r="CV79" s="13" t="s">
        <v>25</v>
      </c>
      <c r="CW79" s="13" t="s">
        <v>25</v>
      </c>
      <c r="CX79" s="13" t="s">
        <v>25</v>
      </c>
      <c r="CY79" s="13" t="s">
        <v>25</v>
      </c>
      <c r="CZ79" s="13" t="s">
        <v>25</v>
      </c>
      <c r="DA79" s="13" t="s">
        <v>25</v>
      </c>
      <c r="DB79" s="13" t="s">
        <v>25</v>
      </c>
      <c r="DC79" s="13" t="s">
        <v>25</v>
      </c>
      <c r="DD79" s="13" t="s">
        <v>25</v>
      </c>
      <c r="DE79" s="13" t="s">
        <v>25</v>
      </c>
      <c r="DF79" s="13" t="s">
        <v>25</v>
      </c>
      <c r="DG79" s="13" t="s">
        <v>25</v>
      </c>
      <c r="DH79" s="13" t="s">
        <v>25</v>
      </c>
      <c r="DI79" s="13" t="s">
        <v>25</v>
      </c>
      <c r="DJ79" s="13" t="s">
        <v>25</v>
      </c>
      <c r="DK79" s="13" t="s">
        <v>25</v>
      </c>
      <c r="DL79" s="13" t="s">
        <v>25</v>
      </c>
      <c r="DM79" s="13" t="s">
        <v>25</v>
      </c>
      <c r="DN79" s="13" t="s">
        <v>25</v>
      </c>
      <c r="DO79" s="13" t="s">
        <v>25</v>
      </c>
      <c r="DP79" s="13" t="s">
        <v>25</v>
      </c>
      <c r="DQ79" s="13" t="s">
        <v>25</v>
      </c>
      <c r="DR79" s="13" t="s">
        <v>25</v>
      </c>
      <c r="DS79" s="13" t="s">
        <v>25</v>
      </c>
      <c r="DT79" s="13" t="s">
        <v>25</v>
      </c>
      <c r="DU79" s="13" t="s">
        <v>25</v>
      </c>
    </row>
    <row r="80" ht="15" customHeight="1" outlineLevel="1" spans="2:125">
      <c r="B80" s="10">
        <v>202312</v>
      </c>
      <c r="C80" s="13" t="str">
        <f t="shared" si="34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T80" s="10">
        <v>202312</v>
      </c>
      <c r="AU80" s="13" t="str">
        <f t="shared" si="29"/>
        <v/>
      </c>
      <c r="AV80" s="13" t="s">
        <v>25</v>
      </c>
      <c r="AW80" s="13" t="s">
        <v>25</v>
      </c>
      <c r="AX80" s="13" t="s">
        <v>25</v>
      </c>
      <c r="AY80" s="13" t="s">
        <v>25</v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L80" s="10">
        <v>202312</v>
      </c>
      <c r="CM80" s="13" t="str">
        <f t="shared" si="35"/>
        <v/>
      </c>
      <c r="CN80" s="13" t="s">
        <v>25</v>
      </c>
      <c r="CO80" s="13" t="s">
        <v>25</v>
      </c>
      <c r="CP80" s="13" t="s">
        <v>25</v>
      </c>
      <c r="CQ80" s="13" t="s">
        <v>25</v>
      </c>
      <c r="CR80" s="13" t="s">
        <v>25</v>
      </c>
      <c r="CS80" s="13" t="s">
        <v>25</v>
      </c>
      <c r="CT80" s="13" t="s">
        <v>25</v>
      </c>
      <c r="CU80" s="13" t="s">
        <v>25</v>
      </c>
      <c r="CV80" s="13" t="s">
        <v>25</v>
      </c>
      <c r="CW80" s="13" t="s">
        <v>25</v>
      </c>
      <c r="CX80" s="13" t="s">
        <v>25</v>
      </c>
      <c r="CY80" s="13" t="s">
        <v>25</v>
      </c>
      <c r="CZ80" s="13" t="s">
        <v>25</v>
      </c>
      <c r="DA80" s="13" t="s">
        <v>25</v>
      </c>
      <c r="DB80" s="13" t="s">
        <v>25</v>
      </c>
      <c r="DC80" s="13" t="s">
        <v>25</v>
      </c>
      <c r="DD80" s="13" t="s">
        <v>25</v>
      </c>
      <c r="DE80" s="13" t="s">
        <v>25</v>
      </c>
      <c r="DF80" s="13" t="s">
        <v>25</v>
      </c>
      <c r="DG80" s="13" t="s">
        <v>25</v>
      </c>
      <c r="DH80" s="13" t="s">
        <v>25</v>
      </c>
      <c r="DI80" s="13" t="s">
        <v>25</v>
      </c>
      <c r="DJ80" s="13" t="s">
        <v>25</v>
      </c>
      <c r="DK80" s="13" t="s">
        <v>25</v>
      </c>
      <c r="DL80" s="13" t="s">
        <v>25</v>
      </c>
      <c r="DM80" s="13" t="s">
        <v>25</v>
      </c>
      <c r="DN80" s="13" t="s">
        <v>25</v>
      </c>
      <c r="DO80" s="13" t="s">
        <v>25</v>
      </c>
      <c r="DP80" s="13" t="s">
        <v>25</v>
      </c>
      <c r="DQ80" s="13" t="s">
        <v>25</v>
      </c>
      <c r="DR80" s="13" t="s">
        <v>25</v>
      </c>
      <c r="DS80" s="13" t="s">
        <v>25</v>
      </c>
      <c r="DT80" s="13" t="s">
        <v>25</v>
      </c>
      <c r="DU80" s="13" t="s">
        <v>25</v>
      </c>
    </row>
    <row r="81" ht="15" customHeight="1" outlineLevel="1" spans="2:125">
      <c r="B81" s="6" t="s">
        <v>27</v>
      </c>
      <c r="C81" s="13">
        <f>IFERROR(IF(COUNT(C46:C79)-2&lt;=0,0,(SUM(C46:C79)-MAX(C46:C79)-MIN(C46:C79))/(COUNT(C46:C79)-2)),0)</f>
        <v>1.18730344195203</v>
      </c>
      <c r="D81" s="13">
        <f>IFERROR(IF(COUNT(D46:D78)-2&lt;=0,0,(SUM(D46:D78)-MAX(D46:D78)-MIN(D46:D78))/(COUNT(D46:D78)-2)),0)</f>
        <v>1.01602952825551</v>
      </c>
      <c r="E81" s="13">
        <f>IFERROR(IF(COUNT(E46:E77)-2&lt;=0,0,(SUM(E46:E77)-MAX(E46:E77)-MIN(E46:E77))/(COUNT(E46:E77)-2)),0)</f>
        <v>1.00495591833696</v>
      </c>
      <c r="F81" s="13">
        <f>IFERROR(IF(COUNT(F46:F76)-2&lt;=0,0,(SUM(F46:F76)-MAX(F46:F76)-MIN(F46:F76))/(COUNT(F46:F76)-2)),0)</f>
        <v>1.00153057328908</v>
      </c>
      <c r="G81" s="13">
        <f>IFERROR(IF(COUNT(G46:G75)-2&lt;=0,0,(SUM(G46:G75)-MAX(G46:G75)-MIN(G46:G75))/(COUNT(G46:G75)-2)),0)</f>
        <v>1.00041949134828</v>
      </c>
      <c r="H81" s="13">
        <f>IFERROR(IF(COUNT(H46:H74)-2&lt;=0,0,(SUM(H46:H74)-MAX(H46:H74)-MIN(H46:H74))/(COUNT(H46:H74)-2)),0)</f>
        <v>1.00010108216177</v>
      </c>
      <c r="I81" s="13">
        <f>IFERROR(IF(COUNT(I46:I73)-2&lt;=0,0,(SUM(I46:I73)-MAX(I46:I73)-MIN(I46:I73))/(COUNT(I46:I73)-2)),0)</f>
        <v>1.00000780715676</v>
      </c>
      <c r="J81" s="13">
        <f>IFERROR(IF(COUNT(J46:J72)-2&lt;=0,0,(SUM(J46:J72)-MAX(J46:J72)-MIN(J46:J72))/(COUNT(J46:J72)-2)),0)</f>
        <v>1.00002174566566</v>
      </c>
      <c r="K81" s="13">
        <f>IFERROR(IF(COUNT(K46:K71)-2&lt;=0,0,(SUM(K46:K71)-MAX(K46:K71)-MIN(K46:K71))/(COUNT(K46:K71)-2)),0)</f>
        <v>0.999989412074477</v>
      </c>
      <c r="L81" s="13">
        <f>IFERROR(IF(COUNT(L46:L70)-2&lt;=0,0,(SUM(L46:L70)-MAX(L46:L70)-MIN(L46:L70))/(COUNT(L46:L70)-2)),0)</f>
        <v>0.99999345154466</v>
      </c>
      <c r="M81" s="13">
        <f>IFERROR(IF(COUNT(M46:M69)-2&lt;=0,0,(SUM(M46:M69)-MAX(M46:M69)-MIN(M46:M69))/(COUNT(M46:M69)-2)),0)</f>
        <v>0.999994914370695</v>
      </c>
      <c r="N81" s="13">
        <f>IFERROR(IF(COUNT(N46:N68)-2&lt;=0,0,(SUM(N46:N68)-MAX(N46:N68)-MIN(N46:N68))/(COUNT(N46:N68)-2)),0)</f>
        <v>0.999997865072437</v>
      </c>
      <c r="O81" s="13">
        <f>IFERROR(IF(COUNT(O46:O67)-2&lt;=0,0,(SUM(O46:O67)-MAX(O46:O67)-MIN(O46:O67))/(COUNT(O46:O67)-2)),0)</f>
        <v>1</v>
      </c>
      <c r="P81" s="13">
        <f>IFERROR(IF(COUNT(P46:P66)-2&lt;=0,0,(SUM(P46:P66)-MAX(P46:P66)-MIN(P46:P66))/(COUNT(P46:P66)-2)),0)</f>
        <v>1</v>
      </c>
      <c r="Q81" s="13">
        <f>IFERROR(IF(COUNT(Q46:Q65)-2&lt;=0,0,(SUM(Q46:Q65)-MAX(Q46:Q65)-MIN(Q46:Q65))/(COUNT(Q46:Q65)-2)),0)</f>
        <v>1</v>
      </c>
      <c r="R81" s="13">
        <f>IFERROR(IF(COUNT(R46:R64)-2&lt;=0,0,(SUM(R46:R64)-MAX(R46:R64)-MIN(R46:R64))/(COUNT(R46:R64)-2)),0)</f>
        <v>1</v>
      </c>
      <c r="S81" s="13">
        <f>IFERROR(IF(COUNT(S46:S63)-2&lt;=0,0,(SUM(S46:S63)-MAX(S46:S63)-MIN(S46:S63))/(COUNT(S46:S63)-2)),0)</f>
        <v>1</v>
      </c>
      <c r="T81" s="13">
        <f>IFERROR(IF(COUNT(T46:T62)-2&lt;=0,0,(SUM(T46:T62)-MAX(T46:T62)-MIN(T46:T62))/(COUNT(T46:T62)-2)),0)</f>
        <v>1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T81" s="6" t="s">
        <v>27</v>
      </c>
      <c r="AU81" s="13">
        <f>IFERROR(IF(COUNT(AU46:AU79)-2&lt;=0,0,(SUM(AU46:AU79)-MAX(AU46:AU79)-MIN(AU46:AU79))/(COUNT(AU46:AU79)-2)),0)</f>
        <v>1.18912429392476</v>
      </c>
      <c r="AV81" s="13">
        <f>IFERROR(IF(COUNT(AV46:AV78)-2&lt;=0,0,(SUM(AV46:AV78)-MAX(AV46:AV78)-MIN(AV46:AV78))/(COUNT(AV46:AV78)-2)),0)</f>
        <v>1.01558672546312</v>
      </c>
      <c r="AW81" s="13">
        <f>IFERROR(IF(COUNT(AW46:AW77)-2&lt;=0,0,(SUM(AW46:AW77)-MAX(AW46:AW77)-MIN(AW46:AW77))/(COUNT(AW46:AW77)-2)),0)</f>
        <v>1.00480574053748</v>
      </c>
      <c r="AX81" s="13">
        <f>IFERROR(IF(COUNT(AX46:AX76)-2&lt;=0,0,(SUM(AX46:AX76)-MAX(AX46:AX76)-MIN(AX46:AX76))/(COUNT(AX46:AX76)-2)),0)</f>
        <v>1.00157167918036</v>
      </c>
      <c r="AY81" s="13">
        <f>IFERROR(IF(COUNT(AY46:AY75)-2&lt;=0,0,(SUM(AY46:AY75)-MAX(AY46:AY75)-MIN(AY46:AY75))/(COUNT(AY46:AY75)-2)),0)</f>
        <v>1.0002824604261</v>
      </c>
      <c r="AZ81" s="13">
        <f>IFERROR(IF(COUNT(AZ46:AZ74)-2&lt;=0,0,(SUM(AZ46:AZ74)-MAX(AZ46:AZ74)-MIN(AZ46:AZ74))/(COUNT(AZ46:AZ74)-2)),0)</f>
        <v>1.00010827397047</v>
      </c>
      <c r="BA81" s="13">
        <f>IFERROR(IF(COUNT(BA46:BA73)-2&lt;=0,0,(SUM(BA46:BA73)-MAX(BA46:BA73)-MIN(BA46:BA73))/(COUNT(BA46:BA73)-2)),0)</f>
        <v>0.999979728810614</v>
      </c>
      <c r="BB81" s="13">
        <f>IFERROR(IF(COUNT(BB46:BB72)-2&lt;=0,0,(SUM(BB46:BB72)-MAX(BB46:BB72)-MIN(BB46:BB72))/(COUNT(BB46:BB72)-2)),0)</f>
        <v>1.00003288062942</v>
      </c>
      <c r="BC81" s="13">
        <f>IFERROR(IF(COUNT(BC46:BC71)-2&lt;=0,0,(SUM(BC46:BC71)-MAX(BC46:BC71)-MIN(BC46:BC71))/(COUNT(BC46:BC71)-2)),0)</f>
        <v>0.999962175593491</v>
      </c>
      <c r="BD81" s="13">
        <f>IFERROR(IF(COUNT(BD46:BD70)-2&lt;=0,0,(SUM(BD46:BD70)-MAX(BD46:BD70)-MIN(BD46:BD70))/(COUNT(BD46:BD70)-2)),0)</f>
        <v>0.999986881413538</v>
      </c>
      <c r="BE81" s="13">
        <f>IFERROR(IF(COUNT(BE46:BE69)-2&lt;=0,0,(SUM(BE46:BE69)-MAX(BE46:BE69)-MIN(BE46:BE69))/(COUNT(BE46:BE69)-2)),0)</f>
        <v>0.999978467402865</v>
      </c>
      <c r="BF81" s="13">
        <f>IFERROR(IF(COUNT(BF46:BF68)-2&lt;=0,0,(SUM(BF46:BF68)-MAX(BF46:BF68)-MIN(BF46:BF68))/(COUNT(BF46:BF68)-2)),0)</f>
        <v>0.999995750637885</v>
      </c>
      <c r="BG81" s="13">
        <f>IFERROR(IF(COUNT(BG46:BG67)-2&lt;=0,0,(SUM(BG46:BG67)-MAX(BG46:BG67)-MIN(BG46:BG67))/(COUNT(BG46:BG67)-2)),0)</f>
        <v>1</v>
      </c>
      <c r="BH81" s="13">
        <f>IFERROR(IF(COUNT(BH46:BH66)-2&lt;=0,0,(SUM(BH46:BH66)-MAX(BH46:BH66)-MIN(BH46:BH66))/(COUNT(BH46:BH66)-2)),0)</f>
        <v>1</v>
      </c>
      <c r="BI81" s="13">
        <f>IFERROR(IF(COUNT(BI46:BI65)-2&lt;=0,0,(SUM(BI46:BI65)-MAX(BI46:BI65)-MIN(BI46:BI65))/(COUNT(BI46:BI65)-2)),0)</f>
        <v>1</v>
      </c>
      <c r="BJ81" s="13">
        <f>IFERROR(IF(COUNT(BJ46:BJ64)-2&lt;=0,0,(SUM(BJ46:BJ64)-MAX(BJ46:BJ64)-MIN(BJ46:BJ64))/(COUNT(BJ46:BJ64)-2)),0)</f>
        <v>1</v>
      </c>
      <c r="BK81" s="13">
        <f>IFERROR(IF(COUNT(BK46:BK63)-2&lt;=0,0,(SUM(BK46:BK63)-MAX(BK46:BK63)-MIN(BK46:BK63))/(COUNT(BK46:BK63)-2)),0)</f>
        <v>1</v>
      </c>
      <c r="BL81" s="13">
        <f>IFERROR(IF(COUNT(BL46:BL62)-2&lt;=0,0,(SUM(BL46:BL62)-MAX(BL46:BL62)-MIN(BL46:BL62))/(COUNT(BL46:BL62)-2)),0)</f>
        <v>1</v>
      </c>
      <c r="BM81" s="13">
        <f>IFERROR(IF(COUNT(BM46:BM61)-2&lt;=0,0,(SUM(BM46:BM61)-MAX(BM46:BM61)-MIN(BM46:BM61))/(COUNT(BM46:BM61)-2)),0)</f>
        <v>1</v>
      </c>
      <c r="BN81" s="13">
        <f>IFERROR(IF(COUNT(BN46:BN60)-2&lt;=0,0,(SUM(BN46:BN60)-MAX(BN46:BN60)-MIN(BN46:BN60))/(COUNT(BN46:BN60)-2)),0)</f>
        <v>1</v>
      </c>
      <c r="BO81" s="13">
        <f>IFERROR(IF(COUNT(BO46:BO59)-2&lt;=0,0,(SUM(BO46:BO59)-MAX(BO46:BO59)-MIN(BO46:BO59))/(COUNT(BO46:BO59)-2)),0)</f>
        <v>1</v>
      </c>
      <c r="BP81" s="13">
        <f>IFERROR(IF(COUNT(BP46:BP58)-2&lt;=0,0,(SUM(BP46:BP58)-MAX(BP46:BP58)-MIN(BP46:BP58))/(COUNT(BP46:BP58)-2)),0)</f>
        <v>1</v>
      </c>
      <c r="BQ81" s="13">
        <f>IFERROR(IF(COUNT(BQ46:BQ57)-2&lt;=0,0,(SUM(BQ46:BQ57)-MAX(BQ46:BQ57)-MIN(BQ46:BQ57))/(COUNT(BQ46:BQ57)-2)),0)</f>
        <v>1</v>
      </c>
      <c r="BR81" s="13">
        <f>IFERROR(IF(COUNT(BR46:BR56)-2&lt;=0,0,(SUM(BR46:BR56)-MAX(BR46:BR56)-MIN(BR46:BR56))/(COUNT(BR46:BR56)-2)),0)</f>
        <v>1</v>
      </c>
      <c r="BS81" s="13">
        <f>IFERROR(IF(COUNT(BS46:BS55)-2&lt;=0,0,(SUM(BS46:BS55)-MAX(BS46:BS55)-MIN(BS46:BS55))/(COUNT(BS46:BS55)-2)),0)</f>
        <v>1</v>
      </c>
      <c r="BT81" s="13">
        <f>IFERROR(IF(COUNT(BT46:BT54)-2&lt;=0,0,(SUM(BT46:BT54)-MAX(BT46:BT54)-MIN(BT46:BT54))/(COUNT(BT46:BT54)-2)),0)</f>
        <v>1</v>
      </c>
      <c r="BU81" s="13">
        <f>IFERROR(IF(COUNT(BU46:BU53)-2&lt;=0,0,(SUM(BU46:BU53)-MAX(BU46:BU53)-MIN(BU46:BU53))/(COUNT(BU46:BU53)-2)),0)</f>
        <v>1</v>
      </c>
      <c r="BV81" s="13">
        <f>IFERROR(IF(COUNT(BV46:BV52)-2&lt;=0,0,(SUM(BV46:BV52)-MAX(BV46:BV52)-MIN(BV46:BV52))/(COUNT(BV46:BV52)-2)),0)</f>
        <v>1</v>
      </c>
      <c r="BW81" s="13">
        <f>IFERROR(IF(COUNT(BW46:BW51)-2&lt;=0,0,(SUM(BW46:BW51)-MAX(BW46:BW51)-MIN(BW46:BW51))/(COUNT(BW46:BW51)-2)),0)</f>
        <v>1</v>
      </c>
      <c r="BX81" s="13">
        <f>IFERROR(IF(COUNT(BX46:BX50)-2&lt;=0,0,(SUM(BX46:BX50)-MAX(BX46:BX50)-MIN(BX46:BX50))/(COUNT(BX46:BX50)-2)),0)</f>
        <v>1</v>
      </c>
      <c r="BY81" s="13">
        <f>IFERROR(IF(COUNT(BY46:BY49)-2&lt;=0,0,(SUM(BY46:BY49)-MAX(BY46:BY49)-MIN(BY46:BY49))/(COUNT(BY46:BY49)-2)),0)</f>
        <v>1</v>
      </c>
      <c r="BZ81" s="13">
        <f>IFERROR(IF(COUNT(BZ46:BZ48)-2&lt;=0,0,(SUM(BZ46:BZ48)-MAX(BZ46:BZ48)-MIN(BZ46:BZ48))/(COUNT(BZ46:BZ48)-2)),0)</f>
        <v>1</v>
      </c>
      <c r="CA81" s="13">
        <f>IFERROR(IF(COUNT(CA46:CA47)-2&lt;=0,0,(SUM(CA46:CA47)-MAX(CA46:CA47)-MIN(CA46:CA47))/(COUNT(CA46:CA47)-2)),0)</f>
        <v>0</v>
      </c>
      <c r="CB81" s="13">
        <f>IFERROR(IF(COUNT(CB46:CB46)-2&lt;=0,0,(SUM(CB46:CB46)-MAX(CB46:CB46)-MIN(CB46:CB46))/(COUNT(CB46:CB46)-2)),0)</f>
        <v>0</v>
      </c>
      <c r="CC81" s="13" t="s">
        <v>25</v>
      </c>
      <c r="CL81" s="6" t="s">
        <v>27</v>
      </c>
      <c r="CM81" s="13">
        <f>IFERROR(IF(COUNT(CM46:CM79)-2&lt;=0,0,(SUM(CM46:CM79)-MAX(CM46:CM79)-MIN(CM46:CM79))/(COUNT(CM46:CM79)-2)),0)</f>
        <v>0</v>
      </c>
      <c r="CN81" s="13">
        <f>IFERROR(IF(COUNT(CN46:CN78)-2&lt;=0,0,(SUM(CN46:CN78)-MAX(CN46:CN78)-MIN(CN46:CN78))/(COUNT(CN46:CN78)-2)),0)</f>
        <v>0</v>
      </c>
      <c r="CO81" s="13">
        <f>IFERROR(IF(COUNT(CO46:CO77)-2&lt;=0,0,(SUM(CO46:CO77)-MAX(CO46:CO77)-MIN(CO46:CO77))/(COUNT(CO46:CO77)-2)),0)</f>
        <v>0</v>
      </c>
      <c r="CP81" s="13">
        <f>IFERROR(IF(COUNT(CP46:CP76)-2&lt;=0,0,(SUM(CP46:CP76)-MAX(CP46:CP76)-MIN(CP46:CP76))/(COUNT(CP46:CP76)-2)),0)</f>
        <v>0</v>
      </c>
      <c r="CQ81" s="13">
        <f>IFERROR(IF(COUNT(CQ46:CQ75)-2&lt;=0,0,(SUM(CQ46:CQ75)-MAX(CQ46:CQ75)-MIN(CQ46:CQ75))/(COUNT(CQ46:CQ75)-2)),0)</f>
        <v>0</v>
      </c>
      <c r="CR81" s="13">
        <f>IFERROR(IF(COUNT(CR46:CR74)-2&lt;=0,0,(SUM(CR46:CR74)-MAX(CR46:CR74)-MIN(CR46:CR74))/(COUNT(CR46:CR74)-2)),0)</f>
        <v>0</v>
      </c>
      <c r="CS81" s="13">
        <f>IFERROR(IF(COUNT(CS46:CS73)-2&lt;=0,0,(SUM(CS46:CS73)-MAX(CS46:CS73)-MIN(CS46:CS73))/(COUNT(CS46:CS73)-2)),0)</f>
        <v>0</v>
      </c>
      <c r="CT81" s="13">
        <f>IFERROR(IF(COUNT(CT46:CT72)-2&lt;=0,0,(SUM(CT46:CT72)-MAX(CT46:CT72)-MIN(CT46:CT72))/(COUNT(CT46:CT72)-2)),0)</f>
        <v>0</v>
      </c>
      <c r="CU81" s="13">
        <f>IFERROR(IF(COUNT(CU46:CU71)-2&lt;=0,0,(SUM(CU46:CU71)-MAX(CU46:CU71)-MIN(CU46:CU71))/(COUNT(CU46:CU71)-2)),0)</f>
        <v>0</v>
      </c>
      <c r="CV81" s="13">
        <f>IFERROR(IF(COUNT(CV46:CV70)-2&lt;=0,0,(SUM(CV46:CV70)-MAX(CV46:CV70)-MIN(CV46:CV70))/(COUNT(CV46:CV70)-2)),0)</f>
        <v>0</v>
      </c>
      <c r="CW81" s="13">
        <f>IFERROR(IF(COUNT(CW46:CW69)-2&lt;=0,0,(SUM(CW46:CW69)-MAX(CW46:CW69)-MIN(CW46:CW69))/(COUNT(CW46:CW69)-2)),0)</f>
        <v>0</v>
      </c>
      <c r="CX81" s="13">
        <f>IFERROR(IF(COUNT(CX46:CX68)-2&lt;=0,0,(SUM(CX46:CX68)-MAX(CX46:CX68)-MIN(CX46:CX68))/(COUNT(CX46:CX68)-2)),0)</f>
        <v>0</v>
      </c>
      <c r="CY81" s="13">
        <f>IFERROR(IF(COUNT(CY46:CY67)-2&lt;=0,0,(SUM(CY46:CY67)-MAX(CY46:CY67)-MIN(CY46:CY67))/(COUNT(CY46:CY67)-2)),0)</f>
        <v>0</v>
      </c>
      <c r="CZ81" s="13">
        <f>IFERROR(IF(COUNT(CZ46:CZ66)-2&lt;=0,0,(SUM(CZ46:CZ66)-MAX(CZ46:CZ66)-MIN(CZ46:CZ66))/(COUNT(CZ46:CZ66)-2)),0)</f>
        <v>0</v>
      </c>
      <c r="DA81" s="13">
        <f>IFERROR(IF(COUNT(DA46:DA65)-2&lt;=0,0,(SUM(DA46:DA65)-MAX(DA46:DA65)-MIN(DA46:DA65))/(COUNT(DA46:DA65)-2)),0)</f>
        <v>0</v>
      </c>
      <c r="DB81" s="13">
        <f>IFERROR(IF(COUNT(DB46:DB64)-2&lt;=0,0,(SUM(DB46:DB64)-MAX(DB46:DB64)-MIN(DB46:DB64))/(COUNT(DB46:DB64)-2)),0)</f>
        <v>0</v>
      </c>
      <c r="DC81" s="13">
        <f>IFERROR(IF(COUNT(DC46:DC63)-2&lt;=0,0,(SUM(DC46:DC63)-MAX(DC46:DC63)-MIN(DC46:DC63))/(COUNT(DC46:DC63)-2)),0)</f>
        <v>0</v>
      </c>
      <c r="DD81" s="13">
        <f>IFERROR(IF(COUNT(DD46:DD62)-2&lt;=0,0,(SUM(DD46:DD62)-MAX(DD46:DD62)-MIN(DD46:DD62))/(COUNT(DD46:DD62)-2)),0)</f>
        <v>0</v>
      </c>
      <c r="DE81" s="13">
        <f>IFERROR(IF(COUNT(DE46:DE61)-2&lt;=0,0,(SUM(DE46:DE61)-MAX(DE46:DE61)-MIN(DE46:DE61))/(COUNT(DE46:DE61)-2)),0)</f>
        <v>0</v>
      </c>
      <c r="DF81" s="13">
        <f>IFERROR(IF(COUNT(DF46:DF60)-2&lt;=0,0,(SUM(DF46:DF60)-MAX(DF46:DF60)-MIN(DF46:DF60))/(COUNT(DF46:DF60)-2)),0)</f>
        <v>0</v>
      </c>
      <c r="DG81" s="13">
        <f>IFERROR(IF(COUNT(DG46:DG59)-2&lt;=0,0,(SUM(DG46:DG59)-MAX(DG46:DG59)-MIN(DG46:DG59))/(COUNT(DG46:DG59)-2)),0)</f>
        <v>0</v>
      </c>
      <c r="DH81" s="13">
        <f>IFERROR(IF(COUNT(DH46:DH58)-2&lt;=0,0,(SUM(DH46:DH58)-MAX(DH46:DH58)-MIN(DH46:DH58))/(COUNT(DH46:DH58)-2)),0)</f>
        <v>0</v>
      </c>
      <c r="DI81" s="13">
        <f>IFERROR(IF(COUNT(DI46:DI57)-2&lt;=0,0,(SUM(DI46:DI57)-MAX(DI46:DI57)-MIN(DI46:DI57))/(COUNT(DI46:DI57)-2)),0)</f>
        <v>0</v>
      </c>
      <c r="DJ81" s="13">
        <f>IFERROR(IF(COUNT(DJ46:DJ56)-2&lt;=0,0,(SUM(DJ46:DJ56)-MAX(DJ46:DJ56)-MIN(DJ46:DJ56))/(COUNT(DJ46:DJ56)-2)),0)</f>
        <v>0</v>
      </c>
      <c r="DK81" s="13">
        <f>IFERROR(IF(COUNT(DK46:DK55)-2&lt;=0,0,(SUM(DK46:DK55)-MAX(DK46:DK55)-MIN(DK46:DK55))/(COUNT(DK46:DK55)-2)),0)</f>
        <v>0</v>
      </c>
      <c r="DL81" s="13">
        <f>IFERROR(IF(COUNT(DL46:DL54)-2&lt;=0,0,(SUM(DL46:DL54)-MAX(DL46:DL54)-MIN(DL46:DL54))/(COUNT(DL46:DL54)-2)),0)</f>
        <v>0</v>
      </c>
      <c r="DM81" s="13">
        <f>IFERROR(IF(COUNT(DM46:DM53)-2&lt;=0,0,(SUM(DM46:DM53)-MAX(DM46:DM53)-MIN(DM46:DM53))/(COUNT(DM46:DM53)-2)),0)</f>
        <v>0</v>
      </c>
      <c r="DN81" s="13">
        <f>IFERROR(IF(COUNT(DN46:DN52)-2&lt;=0,0,(SUM(DN46:DN52)-MAX(DN46:DN52)-MIN(DN46:DN52))/(COUNT(DN46:DN52)-2)),0)</f>
        <v>0</v>
      </c>
      <c r="DO81" s="13">
        <f>IFERROR(IF(COUNT(DO46:DO51)-2&lt;=0,0,(SUM(DO46:DO51)-MAX(DO46:DO51)-MIN(DO46:DO51))/(COUNT(DO46:DO51)-2)),0)</f>
        <v>0</v>
      </c>
      <c r="DP81" s="13">
        <f>IFERROR(IF(COUNT(DP46:DP50)-2&lt;=0,0,(SUM(DP46:DP50)-MAX(DP46:DP50)-MIN(DP46:DP50))/(COUNT(DP46:DP50)-2)),0)</f>
        <v>0</v>
      </c>
      <c r="DQ81" s="13">
        <f>IFERROR(IF(COUNT(DQ46:DQ49)-2&lt;=0,0,(SUM(DQ46:DQ49)-MAX(DQ46:DQ49)-MIN(DQ46:DQ49))/(COUNT(DQ46:DQ49)-2)),0)</f>
        <v>0</v>
      </c>
      <c r="DR81" s="13">
        <f>IFERROR(IF(COUNT(DR46:DR48)-2&lt;=0,0,(SUM(DR46:DR48)-MAX(DR46:DR48)-MIN(DR46:DR48))/(COUNT(DR46:DR48)-2)),0)</f>
        <v>0</v>
      </c>
      <c r="DS81" s="13">
        <f>IFERROR(IF(COUNT(DS46:DS47)-2&lt;=0,0,(SUM(DS46:DS47)-MAX(DS46:DS47)-MIN(DS46:DS47))/(COUNT(DS46:DS47)-2)),0)</f>
        <v>0</v>
      </c>
      <c r="DT81" s="13">
        <f>IFERROR(IF(COUNT(DT46:DT46)-2&lt;=0,0,(SUM(DT46:DT46)-MAX(DT46:DT46)-MIN(DT46:DT46))/(COUNT(DT46:DT46)-2)),0)</f>
        <v>0</v>
      </c>
      <c r="DU81" s="13" t="s">
        <v>25</v>
      </c>
    </row>
    <row r="82" ht="15" customHeight="1" outlineLevel="1" spans="2:125">
      <c r="B82" s="6" t="s">
        <v>28</v>
      </c>
      <c r="C82" s="13">
        <f>IFERROR(SUM(D7:D40)/SUM(C7:C40),0)</f>
        <v>1.16664184108541</v>
      </c>
      <c r="D82" s="13">
        <f>IFERROR(SUM(E7:E39)/SUM(D7:D39),0)</f>
        <v>1.03268254021306</v>
      </c>
      <c r="E82" s="13">
        <f>IFERROR(SUM(F7:F38)/SUM(E7:E38),0)</f>
        <v>1.01230440161766</v>
      </c>
      <c r="F82" s="13">
        <f>IFERROR(SUM(G7:G37)/SUM(F7:F37),0)</f>
        <v>1.00243215894342</v>
      </c>
      <c r="G82" s="13">
        <f>IFERROR(SUM(H7:H36)/SUM(G7:G36),0)</f>
        <v>1.00081563997651</v>
      </c>
      <c r="H82" s="13">
        <f>IFERROR(SUM(I7:I35)/SUM(H7:H35),0)</f>
        <v>1.00017059848975</v>
      </c>
      <c r="I82" s="13">
        <f>IFERROR(SUM(J7:J34)/SUM(I7:I34),0)</f>
        <v>0.999980680266078</v>
      </c>
      <c r="J82" s="13">
        <f>IFERROR(SUM(K7:K33)/SUM(J7:J33),0)</f>
        <v>1.00001587552048</v>
      </c>
      <c r="K82" s="13">
        <f>IFERROR(SUM(L7:L32)/SUM(K7:K32),0)</f>
        <v>0.999976371348791</v>
      </c>
      <c r="L82" s="13">
        <f>IFERROR(SUM(M7:M31)/SUM(L7:L31),0)</f>
        <v>0.999956637643426</v>
      </c>
      <c r="M82" s="13">
        <f>IFERROR(SUM(N7:N30)/SUM(M7:M30),0)</f>
        <v>0.999976773494416</v>
      </c>
      <c r="N82" s="13">
        <f>IFERROR(SUM(O7:O29)/SUM(N7:N29),0)</f>
        <v>0.999996609144061</v>
      </c>
      <c r="O82" s="13">
        <f>IFERROR(SUM(P7:P28)/SUM(O7:O28),0)</f>
        <v>1</v>
      </c>
      <c r="P82" s="13">
        <f>IFERROR(SUM(Q7:Q27)/SUM(P7:P27),0)</f>
        <v>1</v>
      </c>
      <c r="Q82" s="13">
        <f>IFERROR(SUM(R7:R26)/SUM(Q7:Q26),0)</f>
        <v>1</v>
      </c>
      <c r="R82" s="13">
        <f>IFERROR(SUM(S7:S25)/SUM(R7:R25),0)</f>
        <v>1</v>
      </c>
      <c r="S82" s="13">
        <f>IFERROR(SUM(T7:T24)/SUM(S7:S24),0)</f>
        <v>1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1.00188613585731</v>
      </c>
      <c r="X82" s="13">
        <f>IFERROR(SUM(Y7:Y19)/SUM(X7:X19),0)</f>
        <v>1.00012242498427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1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T82" s="6" t="s">
        <v>28</v>
      </c>
      <c r="AU82" s="13">
        <f>IFERROR(SUM(AV7:AV40)/SUM(AU7:AU40),0)</f>
        <v>1.18061714177191</v>
      </c>
      <c r="AV82" s="13">
        <f>IFERROR(SUM(AW7:AW39)/SUM(AV7:AV39),0)</f>
        <v>1.03392509255144</v>
      </c>
      <c r="AW82" s="13">
        <f>IFERROR(SUM(AX7:AX38)/SUM(AW7:AW38),0)</f>
        <v>1.01295132063655</v>
      </c>
      <c r="AX82" s="13">
        <f>IFERROR(SUM(AY7:AY37)/SUM(AX7:AX37),0)</f>
        <v>1.00040921494172</v>
      </c>
      <c r="AY82" s="13">
        <f>IFERROR(SUM(AZ7:AZ36)/SUM(AY7:AY36),0)</f>
        <v>0.998424285521286</v>
      </c>
      <c r="AZ82" s="13">
        <f>IFERROR(SUM(BA7:BA35)/SUM(AZ7:AZ35),0)</f>
        <v>0.997622168286804</v>
      </c>
      <c r="BA82" s="13">
        <f>IFERROR(SUM(BB7:BB34)/SUM(BA7:BA34),0)</f>
        <v>0.997120055552223</v>
      </c>
      <c r="BB82" s="13">
        <f>IFERROR(SUM(BC7:BC33)/SUM(BB7:BB33),0)</f>
        <v>0.996928513169254</v>
      </c>
      <c r="BC82" s="13">
        <f>IFERROR(SUM(BD7:BD32)/SUM(BC7:BC32),0)</f>
        <v>0.996571450548941</v>
      </c>
      <c r="BD82" s="13">
        <f>IFERROR(SUM(BE7:BE31)/SUM(BD7:BD31),0)</f>
        <v>0.999959700670186</v>
      </c>
      <c r="BE82" s="13">
        <f>IFERROR(SUM(BF7:BF30)/SUM(BE7:BE30),0)</f>
        <v>0.999941367426109</v>
      </c>
      <c r="BF82" s="13">
        <f>IFERROR(SUM(BG7:BG29)/SUM(BF7:BF29),0)</f>
        <v>0.99999457132368</v>
      </c>
      <c r="BG82" s="13">
        <f>IFERROR(SUM(BH7:BH28)/SUM(BG7:BG28),0)</f>
        <v>1</v>
      </c>
      <c r="BH82" s="13">
        <f>IFERROR(SUM(BI7:BI27)/SUM(BH7:BH27),0)</f>
        <v>1</v>
      </c>
      <c r="BI82" s="13">
        <f>IFERROR(SUM(BJ7:BJ26)/SUM(BI7:BI26),0)</f>
        <v>1</v>
      </c>
      <c r="BJ82" s="13">
        <f>IFERROR(SUM(BK7:BK25)/SUM(BJ7:BJ25),0)</f>
        <v>1</v>
      </c>
      <c r="BK82" s="13">
        <f>IFERROR(SUM(BL7:BL24)/SUM(BK7:BK24),0)</f>
        <v>1</v>
      </c>
      <c r="BL82" s="13">
        <f>IFERROR(SUM(BM7:BM23)/SUM(BL7:BL23),0)</f>
        <v>1</v>
      </c>
      <c r="BM82" s="13">
        <f>IFERROR(SUM(BN7:BN22)/SUM(BM7:BM22),0)</f>
        <v>1</v>
      </c>
      <c r="BN82" s="13">
        <f>IFERROR(SUM(BO7:BO21)/SUM(BN7:BN21),0)</f>
        <v>1</v>
      </c>
      <c r="BO82" s="13">
        <f>IFERROR(SUM(BP7:BP20)/SUM(BO7:BO20),0)</f>
        <v>1.00246956820848</v>
      </c>
      <c r="BP82" s="13">
        <f>IFERROR(SUM(BQ7:BQ19)/SUM(BP7:BP19),0)</f>
        <v>1.00015607975435</v>
      </c>
      <c r="BQ82" s="13">
        <f>IFERROR(SUM(BR7:BR18)/SUM(BQ7:BQ18),0)</f>
        <v>1</v>
      </c>
      <c r="BR82" s="13">
        <f>IFERROR(SUM(BS7:BS17)/SUM(BR7:BR17),0)</f>
        <v>1</v>
      </c>
      <c r="BS82" s="13">
        <f>IFERROR(SUM(BT7:BT16)/SUM(BS7:BS16),0)</f>
        <v>1</v>
      </c>
      <c r="BT82" s="13">
        <f>IFERROR(SUM(BU7:BU15)/SUM(BT7:BT15),0)</f>
        <v>1</v>
      </c>
      <c r="BU82" s="13">
        <f>IFERROR(SUM(BV7:BV14)/SUM(BU7:BU14),0)</f>
        <v>1</v>
      </c>
      <c r="BV82" s="13">
        <f>IFERROR(SUM(BW7:BW13)/SUM(BV7:BV13),0)</f>
        <v>1</v>
      </c>
      <c r="BW82" s="13">
        <f>IFERROR(SUM(BX7:BX12)/SUM(BW7:BW12),0)</f>
        <v>1</v>
      </c>
      <c r="BX82" s="13">
        <f>IFERROR(SUM(BY7:BY11)/SUM(BX7:BX11),0)</f>
        <v>1</v>
      </c>
      <c r="BY82" s="13">
        <f>IFERROR(SUM(BZ7:BZ10)/SUM(BY7:BY10),0)</f>
        <v>1</v>
      </c>
      <c r="BZ82" s="13">
        <f>IFERROR(SUM(CA7:CA9)/SUM(BZ7:BZ9),0)</f>
        <v>1</v>
      </c>
      <c r="CA82" s="13">
        <f>IFERROR(SUM(CB7:CB8)/SUM(CA7:CA8),0)</f>
        <v>1</v>
      </c>
      <c r="CB82" s="13">
        <f>IFERROR(SUM(CC7:CC7)/SUM(CB7:CB7),0)</f>
        <v>1</v>
      </c>
      <c r="CC82" s="13" t="s">
        <v>25</v>
      </c>
      <c r="CL82" s="6" t="s">
        <v>28</v>
      </c>
      <c r="CM82" s="13">
        <f>IFERROR(SUM(CN7:CN40)/SUM(CM7:CM40),0)</f>
        <v>0</v>
      </c>
      <c r="CN82" s="13">
        <f>IFERROR(SUM(CO7:CO39)/SUM(CN7:CN39),0)</f>
        <v>0</v>
      </c>
      <c r="CO82" s="13">
        <f>IFERROR(SUM(CP7:CP38)/SUM(CO7:CO38),0)</f>
        <v>0</v>
      </c>
      <c r="CP82" s="13">
        <f>IFERROR(SUM(CQ7:CQ37)/SUM(CP7:CP37),0)</f>
        <v>0</v>
      </c>
      <c r="CQ82" s="13">
        <f>IFERROR(SUM(CR7:CR36)/SUM(CQ7:CQ36),0)</f>
        <v>0</v>
      </c>
      <c r="CR82" s="13">
        <f>IFERROR(SUM(CS7:CS35)/SUM(CR7:CR35),0)</f>
        <v>0</v>
      </c>
      <c r="CS82" s="13">
        <f>IFERROR(SUM(CT7:CT34)/SUM(CS7:CS34),0)</f>
        <v>0</v>
      </c>
      <c r="CT82" s="13">
        <f>IFERROR(SUM(CU7:CU33)/SUM(CT7:CT33),0)</f>
        <v>0</v>
      </c>
      <c r="CU82" s="13">
        <f>IFERROR(SUM(CV7:CV32)/SUM(CU7:CU32),0)</f>
        <v>0</v>
      </c>
      <c r="CV82" s="13">
        <f>IFERROR(SUM(CW7:CW31)/SUM(CV7:CV31),0)</f>
        <v>0</v>
      </c>
      <c r="CW82" s="13">
        <f>IFERROR(SUM(CX7:CX30)/SUM(CW7:CW30),0)</f>
        <v>0</v>
      </c>
      <c r="CX82" s="13">
        <f>IFERROR(SUM(CY7:CY29)/SUM(CX7:CX29),0)</f>
        <v>0</v>
      </c>
      <c r="CY82" s="13">
        <f>IFERROR(SUM(CZ7:CZ28)/SUM(CY7:CY28),0)</f>
        <v>0</v>
      </c>
      <c r="CZ82" s="13">
        <f>IFERROR(SUM(DA7:DA27)/SUM(CZ7:CZ27),0)</f>
        <v>0</v>
      </c>
      <c r="DA82" s="13">
        <f>IFERROR(SUM(DB7:DB26)/SUM(DA7:DA26),0)</f>
        <v>0</v>
      </c>
      <c r="DB82" s="13">
        <f>IFERROR(SUM(DC7:DC25)/SUM(DB7:DB25),0)</f>
        <v>0</v>
      </c>
      <c r="DC82" s="13">
        <f>IFERROR(SUM(DD7:DD24)/SUM(DC7:DC24),0)</f>
        <v>0</v>
      </c>
      <c r="DD82" s="13">
        <f>IFERROR(SUM(DE7:DE23)/SUM(DD7:DD23),0)</f>
        <v>0</v>
      </c>
      <c r="DE82" s="13">
        <f>IFERROR(SUM(DF7:DF22)/SUM(DE7:DE22),0)</f>
        <v>0</v>
      </c>
      <c r="DF82" s="13">
        <f>IFERROR(SUM(DG7:DG21)/SUM(DF7:DF21),0)</f>
        <v>0</v>
      </c>
      <c r="DG82" s="13">
        <f>IFERROR(SUM(DH7:DH20)/SUM(DG7:DG20),0)</f>
        <v>0</v>
      </c>
      <c r="DH82" s="13">
        <f>IFERROR(SUM(DI7:DI19)/SUM(DH7:DH19),0)</f>
        <v>0</v>
      </c>
      <c r="DI82" s="13">
        <f>IFERROR(SUM(DJ7:DJ18)/SUM(DI7:DI18),0)</f>
        <v>0</v>
      </c>
      <c r="DJ82" s="13">
        <f>IFERROR(SUM(DK7:DK17)/SUM(DJ7:DJ17),0)</f>
        <v>0</v>
      </c>
      <c r="DK82" s="13">
        <f>IFERROR(SUM(DL7:DL16)/SUM(DK7:DK16),0)</f>
        <v>0</v>
      </c>
      <c r="DL82" s="13">
        <f>IFERROR(SUM(DM7:DM15)/SUM(DL7:DL15),0)</f>
        <v>0</v>
      </c>
      <c r="DM82" s="13">
        <f>IFERROR(SUM(DN7:DN14)/SUM(DM7:DM14),0)</f>
        <v>0</v>
      </c>
      <c r="DN82" s="13">
        <f>IFERROR(SUM(DO7:DO13)/SUM(DN7:DN13),0)</f>
        <v>0</v>
      </c>
      <c r="DO82" s="13">
        <f>IFERROR(SUM(DP7:DP12)/SUM(DO7:DO12),0)</f>
        <v>0</v>
      </c>
      <c r="DP82" s="13">
        <f>IFERROR(SUM(DQ7:DQ11)/SUM(DP7:DP11),0)</f>
        <v>0</v>
      </c>
      <c r="DQ82" s="13">
        <f>IFERROR(SUM(DR7:DR10)/SUM(DQ7:DQ10),0)</f>
        <v>0</v>
      </c>
      <c r="DR82" s="13">
        <f>IFERROR(SUM(DS7:DS9)/SUM(DR7:DR9),0)</f>
        <v>0</v>
      </c>
      <c r="DS82" s="13">
        <f>IFERROR(SUM(DT7:DT8)/SUM(DS7:DS8),0)</f>
        <v>0</v>
      </c>
      <c r="DT82" s="13">
        <f>IFERROR(SUM(DU7:DU7)/SUM(DT7:DT7),0)</f>
        <v>0</v>
      </c>
      <c r="DU82" s="13" t="s">
        <v>25</v>
      </c>
    </row>
    <row r="83" ht="15" customHeight="1" outlineLevel="1" spans="2:125">
      <c r="B83" s="6" t="s">
        <v>29</v>
      </c>
      <c r="C83" s="13">
        <f>IFERROR(SUM(D39:D40)/SUM(C39:C40),0)</f>
        <v>1.00724736841342</v>
      </c>
      <c r="D83" s="13">
        <f>IFERROR(SUM(E38:E39)/SUM(D38:D39),0)</f>
        <v>0.999962480098687</v>
      </c>
      <c r="E83" s="13">
        <f>IFERROR(SUM(F37:F38)/SUM(E37:E38),0)</f>
        <v>1.00069122610643</v>
      </c>
      <c r="F83" s="13">
        <f>IFERROR(SUM(G36:G37)/SUM(F36:F37),0)</f>
        <v>1.00072882075235</v>
      </c>
      <c r="G83" s="13">
        <f>IFERROR(SUM(H35:H36)/SUM(G35:G36),0)</f>
        <v>0.999991456988952</v>
      </c>
      <c r="H83" s="13">
        <f>IFERROR(SUM(I34:I35)/SUM(H34:H35),0)</f>
        <v>0.999982809366397</v>
      </c>
      <c r="I83" s="13">
        <f>IFERROR(SUM(J33:J34)/SUM(I33:I34),0)</f>
        <v>0.99999690539558</v>
      </c>
      <c r="J83" s="13">
        <f>IFERROR(SUM(K32:K33)/SUM(J32:J33),0)</f>
        <v>1</v>
      </c>
      <c r="K83" s="13">
        <f>IFERROR(SUM(L31:L32)/SUM(K31:K32),0)</f>
        <v>1</v>
      </c>
      <c r="L83" s="13">
        <f>IFERROR(SUM(M30:M31)/SUM(L30:L31),0)</f>
        <v>0.99979179915896</v>
      </c>
      <c r="M83" s="13">
        <f>IFERROR(SUM(N29:N30)/SUM(M29:M30),0)</f>
        <v>1</v>
      </c>
      <c r="N83" s="13">
        <f>IFERROR(SUM(O28:O29)/SUM(N28:N29),0)</f>
        <v>1</v>
      </c>
      <c r="O83" s="13">
        <f>IFERROR(SUM(P27:P28)/SUM(O27:O28),0)</f>
        <v>1</v>
      </c>
      <c r="P83" s="13">
        <f>IFERROR(SUM(Q26:Q27)/SUM(P26:P27),0)</f>
        <v>1</v>
      </c>
      <c r="Q83" s="13">
        <f>IFERROR(SUM(R25:R26)/SUM(Q25:Q26),0)</f>
        <v>1</v>
      </c>
      <c r="R83" s="13">
        <f>IFERROR(SUM(S24:S25)/SUM(R24:R25),0)</f>
        <v>1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1.00024831174729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1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T83" s="6" t="s">
        <v>29</v>
      </c>
      <c r="AU83" s="13">
        <f>IFERROR(SUM(AV39:AV40)/SUM(AU39:AU40),0)</f>
        <v>1.00756039213451</v>
      </c>
      <c r="AV83" s="13">
        <f>IFERROR(SUM(AW38:AW39)/SUM(AV38:AV39),0)</f>
        <v>1.0002306173134</v>
      </c>
      <c r="AW83" s="13">
        <f>IFERROR(SUM(AX37:AX38)/SUM(AW37:AW38),0)</f>
        <v>1.0009522160107</v>
      </c>
      <c r="AX83" s="13">
        <f>IFERROR(SUM(AY36:AY37)/SUM(AX36:AX37),0)</f>
        <v>1.00098478992855</v>
      </c>
      <c r="AY83" s="13">
        <f>IFERROR(SUM(AZ35:AZ36)/SUM(AY35:AY36),0)</f>
        <v>0.999991458333596</v>
      </c>
      <c r="AZ83" s="13">
        <f>IFERROR(SUM(BA34:BA35)/SUM(AZ34:AZ35),0)</f>
        <v>0.999982809618974</v>
      </c>
      <c r="BA83" s="13">
        <f>IFERROR(SUM(BB33:BB34)/SUM(BA33:BA34),0)</f>
        <v>0.999995103196243</v>
      </c>
      <c r="BB83" s="13">
        <f>IFERROR(SUM(BC32:BC33)/SUM(BB32:BB33),0)</f>
        <v>1</v>
      </c>
      <c r="BC83" s="13">
        <f>IFERROR(SUM(BD31:BD32)/SUM(BC31:BC32),0)</f>
        <v>1</v>
      </c>
      <c r="BD83" s="13">
        <f>IFERROR(SUM(BE30:BE31)/SUM(BD30:BD31),0)</f>
        <v>0.999792295821358</v>
      </c>
      <c r="BE83" s="13">
        <f>IFERROR(SUM(BF29:BF30)/SUM(BE29:BE30),0)</f>
        <v>0.999882823355084</v>
      </c>
      <c r="BF83" s="13">
        <f>IFERROR(SUM(BG28:BG29)/SUM(BF28:BF29),0)</f>
        <v>1</v>
      </c>
      <c r="BG83" s="13">
        <f>IFERROR(SUM(BH27:BH28)/SUM(BG27:BG28),0)</f>
        <v>1</v>
      </c>
      <c r="BH83" s="13">
        <f>IFERROR(SUM(BI26:BI27)/SUM(BH26:BH27),0)</f>
        <v>1</v>
      </c>
      <c r="BI83" s="13">
        <f>IFERROR(SUM(BJ25:BJ26)/SUM(BI25:BI26),0)</f>
        <v>1</v>
      </c>
      <c r="BJ83" s="13">
        <f>IFERROR(SUM(BK24:BK25)/SUM(BJ24:BJ25),0)</f>
        <v>1</v>
      </c>
      <c r="BK83" s="13">
        <f>IFERROR(SUM(BL23:BL24)/SUM(BK23:BK24),0)</f>
        <v>1</v>
      </c>
      <c r="BL83" s="13">
        <f>IFERROR(SUM(BM22:BM23)/SUM(BL22:BL23),0)</f>
        <v>1</v>
      </c>
      <c r="BM83" s="13">
        <f>IFERROR(SUM(BN21:BN22)/SUM(BM21:BM22),0)</f>
        <v>1</v>
      </c>
      <c r="BN83" s="13">
        <f>IFERROR(SUM(BO20:BO21)/SUM(BN20:BN21),0)</f>
        <v>1</v>
      </c>
      <c r="BO83" s="13">
        <f>IFERROR(SUM(BP19:BP20)/SUM(BO19:BO20),0)</f>
        <v>1</v>
      </c>
      <c r="BP83" s="13">
        <f>IFERROR(SUM(BQ18:BQ19)/SUM(BP18:BP19),0)</f>
        <v>1.00038019477205</v>
      </c>
      <c r="BQ83" s="13">
        <f>IFERROR(SUM(BR17:BR18)/SUM(BQ17:BQ18),0)</f>
        <v>1</v>
      </c>
      <c r="BR83" s="13">
        <f>IFERROR(SUM(BS16:BS17)/SUM(BR16:BR17),0)</f>
        <v>1</v>
      </c>
      <c r="BS83" s="13">
        <f>IFERROR(SUM(BT15:BT16)/SUM(BS15:BS16),0)</f>
        <v>1</v>
      </c>
      <c r="BT83" s="13">
        <f>IFERROR(SUM(BU14:BU15)/SUM(BT14:BT15),0)</f>
        <v>1</v>
      </c>
      <c r="BU83" s="13">
        <f>IFERROR(SUM(BV13:BV14)/SUM(BU13:BU14),0)</f>
        <v>1</v>
      </c>
      <c r="BV83" s="13">
        <f>IFERROR(SUM(BW12:BW13)/SUM(BV12:BV13),0)</f>
        <v>1</v>
      </c>
      <c r="BW83" s="13">
        <f>IFERROR(SUM(BX11:BX12)/SUM(BW11:BW12),0)</f>
        <v>1</v>
      </c>
      <c r="BX83" s="13">
        <f>IFERROR(SUM(BY10:BY11)/SUM(BX10:BX11),0)</f>
        <v>1</v>
      </c>
      <c r="BY83" s="13">
        <f>IFERROR(SUM(BZ9:BZ10)/SUM(BY9:BY10),0)</f>
        <v>1</v>
      </c>
      <c r="BZ83" s="13">
        <f>IFERROR(SUM(CA8:CA9)/SUM(BZ8:BZ9),0)</f>
        <v>1</v>
      </c>
      <c r="CA83" s="13">
        <f>IFERROR(SUM(CB7:CB8)/SUM(CA7:CA8),0)</f>
        <v>1</v>
      </c>
      <c r="CB83" s="13">
        <f>IFERROR(SUM(CC7:CC7)/SUM(CB7:CB7),0)</f>
        <v>1</v>
      </c>
      <c r="CC83" s="13" t="s">
        <v>25</v>
      </c>
      <c r="CL83" s="6" t="s">
        <v>29</v>
      </c>
      <c r="CM83" s="13">
        <f>IFERROR(SUM(CN39:CN40)/SUM(CM39:CM40),0)</f>
        <v>0</v>
      </c>
      <c r="CN83" s="13">
        <f>IFERROR(SUM(CO38:CO39)/SUM(CN38:CN39),0)</f>
        <v>0</v>
      </c>
      <c r="CO83" s="13">
        <f>IFERROR(SUM(CP37:CP38)/SUM(CO37:CO38),0)</f>
        <v>0</v>
      </c>
      <c r="CP83" s="13">
        <f>IFERROR(SUM(CQ36:CQ37)/SUM(CP36:CP37),0)</f>
        <v>0</v>
      </c>
      <c r="CQ83" s="13">
        <f>IFERROR(SUM(CR35:CR36)/SUM(CQ35:CQ36),0)</f>
        <v>0</v>
      </c>
      <c r="CR83" s="13">
        <f>IFERROR(SUM(CS34:CS35)/SUM(CR34:CR35),0)</f>
        <v>0</v>
      </c>
      <c r="CS83" s="13">
        <f>IFERROR(SUM(CT33:CT34)/SUM(CS33:CS34),0)</f>
        <v>0</v>
      </c>
      <c r="CT83" s="13">
        <f>IFERROR(SUM(CU32:CU33)/SUM(CT32:CT33),0)</f>
        <v>0</v>
      </c>
      <c r="CU83" s="13">
        <f>IFERROR(SUM(CV31:CV32)/SUM(CU31:CU32),0)</f>
        <v>0</v>
      </c>
      <c r="CV83" s="13">
        <f>IFERROR(SUM(CW30:CW31)/SUM(CV30:CV31),0)</f>
        <v>0</v>
      </c>
      <c r="CW83" s="13">
        <f>IFERROR(SUM(CX29:CX30)/SUM(CW29:CW30),0)</f>
        <v>0</v>
      </c>
      <c r="CX83" s="13">
        <f>IFERROR(SUM(CY28:CY29)/SUM(CX28:CX29),0)</f>
        <v>0</v>
      </c>
      <c r="CY83" s="13">
        <f>IFERROR(SUM(CZ27:CZ28)/SUM(CY27:CY28),0)</f>
        <v>0</v>
      </c>
      <c r="CZ83" s="13">
        <f>IFERROR(SUM(DA26:DA27)/SUM(CZ26:CZ27),0)</f>
        <v>0</v>
      </c>
      <c r="DA83" s="13">
        <f>IFERROR(SUM(DB25:DB26)/SUM(DA25:DA26),0)</f>
        <v>0</v>
      </c>
      <c r="DB83" s="13">
        <f>IFERROR(SUM(DC24:DC25)/SUM(DB24:DB25),0)</f>
        <v>0</v>
      </c>
      <c r="DC83" s="13">
        <f>IFERROR(SUM(DD23:DD24)/SUM(DC23:DC24),0)</f>
        <v>0</v>
      </c>
      <c r="DD83" s="13">
        <f>IFERROR(SUM(DE22:DE23)/SUM(DD22:DD23),0)</f>
        <v>0</v>
      </c>
      <c r="DE83" s="13">
        <f>IFERROR(SUM(DF21:DF22)/SUM(DE21:DE22),0)</f>
        <v>0</v>
      </c>
      <c r="DF83" s="13">
        <f>IFERROR(SUM(DG20:DG21)/SUM(DF20:DF21),0)</f>
        <v>0</v>
      </c>
      <c r="DG83" s="13">
        <f>IFERROR(SUM(DH19:DH20)/SUM(DG19:DG20),0)</f>
        <v>0</v>
      </c>
      <c r="DH83" s="13">
        <f>IFERROR(SUM(DI18:DI19)/SUM(DH18:DH19),0)</f>
        <v>0</v>
      </c>
      <c r="DI83" s="13">
        <f>IFERROR(SUM(DJ17:DJ18)/SUM(DI17:DI18),0)</f>
        <v>0</v>
      </c>
      <c r="DJ83" s="13">
        <f>IFERROR(SUM(DK16:DK17)/SUM(DJ16:DJ17),0)</f>
        <v>0</v>
      </c>
      <c r="DK83" s="13">
        <f>IFERROR(SUM(DL15:DL16)/SUM(DK15:DK16),0)</f>
        <v>0</v>
      </c>
      <c r="DL83" s="13">
        <f>IFERROR(SUM(DM14:DM15)/SUM(DL14:DL15),0)</f>
        <v>0</v>
      </c>
      <c r="DM83" s="13">
        <f>IFERROR(SUM(DN13:DN14)/SUM(DM13:DM14),0)</f>
        <v>0</v>
      </c>
      <c r="DN83" s="13">
        <f>IFERROR(SUM(DO12:DO13)/SUM(DN12:DN13),0)</f>
        <v>0</v>
      </c>
      <c r="DO83" s="13">
        <f>IFERROR(SUM(DP11:DP12)/SUM(DO11:DO12),0)</f>
        <v>0</v>
      </c>
      <c r="DP83" s="13">
        <f>IFERROR(SUM(DQ10:DQ11)/SUM(DP10:DP11),0)</f>
        <v>0</v>
      </c>
      <c r="DQ83" s="13">
        <f>IFERROR(SUM(DR9:DR10)/SUM(DQ9:DQ10),0)</f>
        <v>0</v>
      </c>
      <c r="DR83" s="13">
        <f>IFERROR(SUM(DS8:DS9)/SUM(DR8:DR9),0)</f>
        <v>0</v>
      </c>
      <c r="DS83" s="13">
        <f>IFERROR(SUM(DT7:DT8)/SUM(DS7:DS8),0)</f>
        <v>0</v>
      </c>
      <c r="DT83" s="13">
        <f>IFERROR(SUM(DU7:DU7)/SUM(DT7:DT7),0)</f>
        <v>0</v>
      </c>
      <c r="DU83" s="13" t="s">
        <v>25</v>
      </c>
    </row>
    <row r="84" ht="15" customHeight="1" outlineLevel="1" spans="2:125">
      <c r="B84" s="6" t="s">
        <v>30</v>
      </c>
      <c r="C84" s="13">
        <f>IFERROR(AVERAGE(C77:C79),0)</f>
        <v>1.01112798799085</v>
      </c>
      <c r="D84" s="13">
        <f>IFERROR(AVERAGE(D76:D78),0)</f>
        <v>1.00017899408277</v>
      </c>
      <c r="E84" s="13">
        <f>IFERROR(AVERAGE(E75:E77),0)</f>
        <v>1.0005753920754</v>
      </c>
      <c r="F84" s="13">
        <f>IFERROR(AVERAGE(F74:F76),0)</f>
        <v>1.00022806870875</v>
      </c>
      <c r="G84" s="13">
        <f>IFERROR(AVERAGE(G73:G75),0)</f>
        <v>1.00013335445574</v>
      </c>
      <c r="H84" s="13">
        <f>IFERROR(AVERAGE(H72:H74),0)</f>
        <v>0.999768876125346</v>
      </c>
      <c r="I84" s="13">
        <f>IFERROR(AVERAGE(I71:I73),0)</f>
        <v>0.999960568341653</v>
      </c>
      <c r="J84" s="13">
        <f>IFERROR(AVERAGE(J70:J72),0)</f>
        <v>0.999973917580056</v>
      </c>
      <c r="K84" s="13">
        <f>IFERROR(AVERAGE(K69:K71),0)</f>
        <v>0.999944791049963</v>
      </c>
      <c r="L84" s="13">
        <f>IFERROR(AVERAGE(L68:L70),0)</f>
        <v>0.999870841968396</v>
      </c>
      <c r="M84" s="13">
        <f>IFERROR(AVERAGE(M67:M69),0)</f>
        <v>1</v>
      </c>
      <c r="N84" s="13">
        <f>IFERROR(AVERAGE(N66:N68),0)</f>
        <v>1</v>
      </c>
      <c r="O84" s="13">
        <f>IFERROR(AVERAGE(O65:O67),0)</f>
        <v>1</v>
      </c>
      <c r="P84" s="13">
        <f>IFERROR(AVERAGE(P64:P66),0)</f>
        <v>1</v>
      </c>
      <c r="Q84" s="13">
        <f>IFERROR(AVERAGE(Q63:Q65),0)</f>
        <v>1</v>
      </c>
      <c r="R84" s="13">
        <f>IFERROR(AVERAGE(R62:R64),0)</f>
        <v>1</v>
      </c>
      <c r="S84" s="13">
        <f>IFERROR(AVERAGE(S61:S63),0)</f>
        <v>1</v>
      </c>
      <c r="T84" s="13">
        <f>IFERROR(AVERAGE(T60:T62),0)</f>
        <v>1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1.0016758872593</v>
      </c>
      <c r="X84" s="13">
        <f>IFERROR(AVERAGE(X56:X58),0)</f>
        <v>1.00010063409068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1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T84" s="6" t="s">
        <v>30</v>
      </c>
      <c r="AU84" s="13">
        <f>IFERROR(AVERAGE(AU77:AU79),0)</f>
        <v>1.0112021055795</v>
      </c>
      <c r="AV84" s="13">
        <f>IFERROR(AVERAGE(AV76:AV78),0)</f>
        <v>1.00035873645813</v>
      </c>
      <c r="AW84" s="13">
        <f>IFERROR(AVERAGE(AW75:AW77),0)</f>
        <v>1.00072536695906</v>
      </c>
      <c r="AX84" s="13">
        <f>IFERROR(AVERAGE(AX74:AX76),0)</f>
        <v>1.00040921128831</v>
      </c>
      <c r="AY84" s="13">
        <f>IFERROR(AVERAGE(AY73:AY75),0)</f>
        <v>1.00013335501483</v>
      </c>
      <c r="AZ84" s="13">
        <f>IFERROR(AVERAGE(AZ72:AZ74),0)</f>
        <v>0.999644791617699</v>
      </c>
      <c r="BA84" s="13">
        <f>IFERROR(AVERAGE(BA71:BA73),0)</f>
        <v>0.99993709043363</v>
      </c>
      <c r="BB84" s="13">
        <f>IFERROR(AVERAGE(BB70:BB72),0)</f>
        <v>0.999958327900878</v>
      </c>
      <c r="BC84" s="13">
        <f>IFERROR(AVERAGE(BC69:BC71),0)</f>
        <v>0.999911960762526</v>
      </c>
      <c r="BD84" s="13">
        <f>IFERROR(AVERAGE(BD68:BD70),0)</f>
        <v>0.999871260899935</v>
      </c>
      <c r="BE84" s="13">
        <f>IFERROR(AVERAGE(BE67:BE69),0)</f>
        <v>0.999922722841285</v>
      </c>
      <c r="BF84" s="13">
        <f>IFERROR(AVERAGE(BF66:BF68),0)</f>
        <v>1</v>
      </c>
      <c r="BG84" s="13">
        <f>IFERROR(AVERAGE(BG65:BG67),0)</f>
        <v>1</v>
      </c>
      <c r="BH84" s="13">
        <f>IFERROR(AVERAGE(BH64:BH66),0)</f>
        <v>1</v>
      </c>
      <c r="BI84" s="13">
        <f>IFERROR(AVERAGE(BI63:BI65),0)</f>
        <v>1</v>
      </c>
      <c r="BJ84" s="13">
        <f>IFERROR(AVERAGE(BJ62:BJ64),0)</f>
        <v>1</v>
      </c>
      <c r="BK84" s="13">
        <f>IFERROR(AVERAGE(BK61:BK63),0)</f>
        <v>1</v>
      </c>
      <c r="BL84" s="13">
        <f>IFERROR(AVERAGE(BL60:BL62),0)</f>
        <v>1</v>
      </c>
      <c r="BM84" s="13">
        <f>IFERROR(AVERAGE(BM59:BM61),0)</f>
        <v>1</v>
      </c>
      <c r="BN84" s="13">
        <f>IFERROR(AVERAGE(BN58:BN60),0)</f>
        <v>1</v>
      </c>
      <c r="BO84" s="13">
        <f>IFERROR(AVERAGE(BO57:BO59),0)</f>
        <v>1.00244882350956</v>
      </c>
      <c r="BP84" s="13">
        <f>IFERROR(AVERAGE(BP56:BP58),0)</f>
        <v>1.00014670906843</v>
      </c>
      <c r="BQ84" s="13">
        <f>IFERROR(AVERAGE(BQ55:BQ57),0)</f>
        <v>1</v>
      </c>
      <c r="BR84" s="13">
        <f>IFERROR(AVERAGE(BR54:BR56),0)</f>
        <v>1</v>
      </c>
      <c r="BS84" s="13">
        <f>IFERROR(AVERAGE(BS53:BS55),0)</f>
        <v>1</v>
      </c>
      <c r="BT84" s="13">
        <f>IFERROR(AVERAGE(BT52:BT54),0)</f>
        <v>1</v>
      </c>
      <c r="BU84" s="13">
        <f>IFERROR(AVERAGE(BU51:BU53),0)</f>
        <v>1</v>
      </c>
      <c r="BV84" s="13">
        <f>IFERROR(AVERAGE(BV50:BV52),0)</f>
        <v>1</v>
      </c>
      <c r="BW84" s="13">
        <f>IFERROR(AVERAGE(BW49:BW51),0)</f>
        <v>1</v>
      </c>
      <c r="BX84" s="13">
        <f>IFERROR(AVERAGE(BX48:BX50),0)</f>
        <v>1</v>
      </c>
      <c r="BY84" s="13">
        <f>IFERROR(AVERAGE(BY47:BY49),0)</f>
        <v>1</v>
      </c>
      <c r="BZ84" s="13">
        <f>IFERROR(AVERAGE(BZ46:BZ48),0)</f>
        <v>1</v>
      </c>
      <c r="CA84" s="13">
        <f>IFERROR(AVERAGE(CA46:CA47),0)</f>
        <v>1</v>
      </c>
      <c r="CB84" s="13">
        <f>IFERROR(AVERAGE(CB46:CB46),0)</f>
        <v>1</v>
      </c>
      <c r="CC84" s="13" t="s">
        <v>25</v>
      </c>
      <c r="CL84" s="6" t="s">
        <v>30</v>
      </c>
      <c r="CM84" s="13">
        <f>IFERROR(AVERAGE(CM77:CM79),0)</f>
        <v>0</v>
      </c>
      <c r="CN84" s="13">
        <f>IFERROR(AVERAGE(CN76:CN78),0)</f>
        <v>0</v>
      </c>
      <c r="CO84" s="13">
        <f>IFERROR(AVERAGE(CO75:CO77),0)</f>
        <v>0</v>
      </c>
      <c r="CP84" s="13">
        <f>IFERROR(AVERAGE(CP74:CP76),0)</f>
        <v>0</v>
      </c>
      <c r="CQ84" s="13">
        <f>IFERROR(AVERAGE(CQ73:CQ75),0)</f>
        <v>0</v>
      </c>
      <c r="CR84" s="13">
        <f>IFERROR(AVERAGE(CR72:CR74),0)</f>
        <v>0</v>
      </c>
      <c r="CS84" s="13">
        <f>IFERROR(AVERAGE(CS71:CS73),0)</f>
        <v>0</v>
      </c>
      <c r="CT84" s="13">
        <f>IFERROR(AVERAGE(CT70:CT72),0)</f>
        <v>0</v>
      </c>
      <c r="CU84" s="13">
        <f>IFERROR(AVERAGE(CU69:CU71),0)</f>
        <v>0</v>
      </c>
      <c r="CV84" s="13">
        <f>IFERROR(AVERAGE(CV68:CV70),0)</f>
        <v>0</v>
      </c>
      <c r="CW84" s="13">
        <f>IFERROR(AVERAGE(CW67:CW69),0)</f>
        <v>0</v>
      </c>
      <c r="CX84" s="13">
        <f>IFERROR(AVERAGE(CX66:CX68),0)</f>
        <v>0</v>
      </c>
      <c r="CY84" s="13">
        <f>IFERROR(AVERAGE(CY65:CY67),0)</f>
        <v>0</v>
      </c>
      <c r="CZ84" s="13">
        <f>IFERROR(AVERAGE(CZ64:CZ66),0)</f>
        <v>0</v>
      </c>
      <c r="DA84" s="13">
        <f>IFERROR(AVERAGE(DA63:DA65),0)</f>
        <v>0</v>
      </c>
      <c r="DB84" s="13">
        <f>IFERROR(AVERAGE(DB62:DB64),0)</f>
        <v>0</v>
      </c>
      <c r="DC84" s="13">
        <f>IFERROR(AVERAGE(DC61:DC63),0)</f>
        <v>0</v>
      </c>
      <c r="DD84" s="13">
        <f>IFERROR(AVERAGE(DD60:DD62),0)</f>
        <v>0</v>
      </c>
      <c r="DE84" s="13">
        <f>IFERROR(AVERAGE(DE59:DE61),0)</f>
        <v>0</v>
      </c>
      <c r="DF84" s="13">
        <f>IFERROR(AVERAGE(DF58:DF60),0)</f>
        <v>0</v>
      </c>
      <c r="DG84" s="13">
        <f>IFERROR(AVERAGE(DG57:DG59),0)</f>
        <v>0</v>
      </c>
      <c r="DH84" s="13">
        <f>IFERROR(AVERAGE(DH56:DH58),0)</f>
        <v>0</v>
      </c>
      <c r="DI84" s="13">
        <f>IFERROR(AVERAGE(DI55:DI57),0)</f>
        <v>0</v>
      </c>
      <c r="DJ84" s="13">
        <f>IFERROR(AVERAGE(DJ54:DJ56),0)</f>
        <v>0</v>
      </c>
      <c r="DK84" s="13">
        <f>IFERROR(AVERAGE(DK53:DK55),0)</f>
        <v>0</v>
      </c>
      <c r="DL84" s="13">
        <f>IFERROR(AVERAGE(DL52:DL54),0)</f>
        <v>0</v>
      </c>
      <c r="DM84" s="13">
        <f>IFERROR(AVERAGE(DM51:DM53),0)</f>
        <v>0</v>
      </c>
      <c r="DN84" s="13">
        <f>IFERROR(AVERAGE(DN50:DN52),0)</f>
        <v>0</v>
      </c>
      <c r="DO84" s="13">
        <f>IFERROR(AVERAGE(DO49:DO51),0)</f>
        <v>0</v>
      </c>
      <c r="DP84" s="13">
        <f>IFERROR(AVERAGE(DP48:DP50),0)</f>
        <v>0</v>
      </c>
      <c r="DQ84" s="13">
        <f>IFERROR(AVERAGE(DQ47:DQ49),0)</f>
        <v>0</v>
      </c>
      <c r="DR84" s="13">
        <f>IFERROR(AVERAGE(DR46:DR48),0)</f>
        <v>0</v>
      </c>
      <c r="DS84" s="13">
        <f>IFERROR(AVERAGE(DS46:DS47),0)</f>
        <v>0</v>
      </c>
      <c r="DT84" s="13">
        <f>IFERROR(AVERAGE(DT46:DT46),0)</f>
        <v>0</v>
      </c>
      <c r="DU84" s="13" t="s">
        <v>25</v>
      </c>
    </row>
    <row r="85" ht="15" customHeight="1" outlineLevel="1" spans="2:125">
      <c r="B85" s="6" t="s">
        <v>31</v>
      </c>
      <c r="C85" s="13">
        <f>IFERROR(SUM(D38:D40)/SUM(C38:C40),0)</f>
        <v>1.01186345073761</v>
      </c>
      <c r="D85" s="13">
        <f>IFERROR(SUM(E37:E39)/SUM(D37:D39),0)</f>
        <v>1.00022465096487</v>
      </c>
      <c r="E85" s="13">
        <f>IFERROR(SUM(F36:F38)/SUM(E36:E38),0)</f>
        <v>1.0005587416886</v>
      </c>
      <c r="F85" s="13">
        <f>IFERROR(SUM(G35:G37)/SUM(F35:F37),0)</f>
        <v>1.00036836137087</v>
      </c>
      <c r="G85" s="13">
        <f>IFERROR(SUM(H34:H36)/SUM(G34:G36),0)</f>
        <v>1.00014042436971</v>
      </c>
      <c r="H85" s="13">
        <f>IFERROR(SUM(I33:I35)/SUM(H33:H35),0)</f>
        <v>0.999766873526648</v>
      </c>
      <c r="I85" s="13">
        <f>IFERROR(SUM(J32:J34)/SUM(I32:I34),0)</f>
        <v>0.999966237292031</v>
      </c>
      <c r="J85" s="13">
        <f>IFERROR(SUM(K31:K33)/SUM(J31:J33),0)</f>
        <v>0.999976976847384</v>
      </c>
      <c r="K85" s="13">
        <f>IFERROR(SUM(L30:L32)/SUM(K30:K32),0)</f>
        <v>0.999940307078902</v>
      </c>
      <c r="L85" s="13">
        <f>IFERROR(SUM(M29:M31)/SUM(L29:L31),0)</f>
        <v>0.999861900297956</v>
      </c>
      <c r="M85" s="13">
        <f>IFERROR(SUM(N28:N30)/SUM(M28:M30),0)</f>
        <v>1</v>
      </c>
      <c r="N85" s="13">
        <f>IFERROR(SUM(O27:O29)/SUM(N27:N29),0)</f>
        <v>1</v>
      </c>
      <c r="O85" s="13">
        <f>IFERROR(SUM(P26:P28)/SUM(O26:O28),0)</f>
        <v>1</v>
      </c>
      <c r="P85" s="13">
        <f>IFERROR(SUM(Q25:Q27)/SUM(P25:P27),0)</f>
        <v>1</v>
      </c>
      <c r="Q85" s="13">
        <f>IFERROR(SUM(R24:R26)/SUM(Q24:Q26),0)</f>
        <v>1</v>
      </c>
      <c r="R85" s="13">
        <f>IFERROR(SUM(S23:S25)/SUM(R23:R25),0)</f>
        <v>1</v>
      </c>
      <c r="S85" s="13">
        <f>IFERROR(SUM(T22:T24)/SUM(S22:S24),0)</f>
        <v>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1.00356798528945</v>
      </c>
      <c r="X85" s="13">
        <f>IFERROR(SUM(Y17:Y19)/SUM(X17:X19),0)</f>
        <v>1.00019711940871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1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T85" s="6" t="s">
        <v>31</v>
      </c>
      <c r="AU85" s="13">
        <f>IFERROR(SUM(AV38:AV40)/SUM(AU38:AU40),0)</f>
        <v>1.01188851263939</v>
      </c>
      <c r="AV85" s="13">
        <f>IFERROR(SUM(AW37:AW39)/SUM(AV37:AV39),0)</f>
        <v>1.00037490694723</v>
      </c>
      <c r="AW85" s="13">
        <f>IFERROR(SUM(AX36:AX38)/SUM(AW36:AW38),0)</f>
        <v>1.0007562073578</v>
      </c>
      <c r="AX85" s="13">
        <f>IFERROR(SUM(AY35:AY37)/SUM(AX35:AX37),0)</f>
        <v>1.00055113416506</v>
      </c>
      <c r="AY85" s="13">
        <f>IFERROR(SUM(AZ34:AZ36)/SUM(AY34:AY36),0)</f>
        <v>1.00014040823332</v>
      </c>
      <c r="AZ85" s="13">
        <f>IFERROR(SUM(BA33:BA35)/SUM(AZ33:AZ35),0)</f>
        <v>0.999636648775297</v>
      </c>
      <c r="BA85" s="13">
        <f>IFERROR(SUM(BB32:BB34)/SUM(BA32:BA34),0)</f>
        <v>0.999946435631383</v>
      </c>
      <c r="BB85" s="13">
        <f>IFERROR(SUM(BC31:BC33)/SUM(BB31:BB33),0)</f>
        <v>0.999963522025497</v>
      </c>
      <c r="BC85" s="13">
        <f>IFERROR(SUM(BD30:BD32)/SUM(BC30:BC32),0)</f>
        <v>0.999904701833565</v>
      </c>
      <c r="BD85" s="13">
        <f>IFERROR(SUM(BE29:BE31)/SUM(BD29:BD31),0)</f>
        <v>0.999863891012153</v>
      </c>
      <c r="BE85" s="13">
        <f>IFERROR(SUM(BF28:BF30)/SUM(BE28:BE30),0)</f>
        <v>0.999915385561879</v>
      </c>
      <c r="BF85" s="13">
        <f>IFERROR(SUM(BG27:BG29)/SUM(BF27:BF29),0)</f>
        <v>1</v>
      </c>
      <c r="BG85" s="13">
        <f>IFERROR(SUM(BH26:BH28)/SUM(BG26:BG28),0)</f>
        <v>1</v>
      </c>
      <c r="BH85" s="13">
        <f>IFERROR(SUM(BI25:BI27)/SUM(BH25:BH27),0)</f>
        <v>1</v>
      </c>
      <c r="BI85" s="13">
        <f>IFERROR(SUM(BJ24:BJ26)/SUM(BI24:BI26),0)</f>
        <v>1</v>
      </c>
      <c r="BJ85" s="13">
        <f>IFERROR(SUM(BK23:BK25)/SUM(BJ23:BJ25),0)</f>
        <v>1</v>
      </c>
      <c r="BK85" s="13">
        <f>IFERROR(SUM(BL22:BL24)/SUM(BK22:BK24),0)</f>
        <v>1</v>
      </c>
      <c r="BL85" s="13">
        <f>IFERROR(SUM(BM21:BM23)/SUM(BL21:BL23),0)</f>
        <v>1</v>
      </c>
      <c r="BM85" s="13">
        <f>IFERROR(SUM(BN20:BN22)/SUM(BM20:BM22),0)</f>
        <v>1</v>
      </c>
      <c r="BN85" s="13">
        <f>IFERROR(SUM(BO19:BO21)/SUM(BN19:BN21),0)</f>
        <v>1</v>
      </c>
      <c r="BO85" s="13">
        <f>IFERROR(SUM(BP18:BP20)/SUM(BO18:BO20),0)</f>
        <v>1.00564966453038</v>
      </c>
      <c r="BP85" s="13">
        <f>IFERROR(SUM(BQ17:BQ19)/SUM(BP17:BP19),0)</f>
        <v>1.00028874062149</v>
      </c>
      <c r="BQ85" s="13">
        <f>IFERROR(SUM(BR16:BR18)/SUM(BQ16:BQ18),0)</f>
        <v>1</v>
      </c>
      <c r="BR85" s="13">
        <f>IFERROR(SUM(BS15:BS17)/SUM(BR15:BR17),0)</f>
        <v>1</v>
      </c>
      <c r="BS85" s="13">
        <f>IFERROR(SUM(BT14:BT16)/SUM(BS14:BS16),0)</f>
        <v>1</v>
      </c>
      <c r="BT85" s="13">
        <f>IFERROR(SUM(BU13:BU15)/SUM(BT13:BT15),0)</f>
        <v>1</v>
      </c>
      <c r="BU85" s="13">
        <f>IFERROR(SUM(BV12:BV14)/SUM(BU12:BU14),0)</f>
        <v>1</v>
      </c>
      <c r="BV85" s="13">
        <f>IFERROR(SUM(BW11:BW13)/SUM(BV11:BV13),0)</f>
        <v>1</v>
      </c>
      <c r="BW85" s="13">
        <f>IFERROR(SUM(BX10:BX12)/SUM(BW10:BW12),0)</f>
        <v>1</v>
      </c>
      <c r="BX85" s="13">
        <f>IFERROR(SUM(BY9:BY11)/SUM(BX9:BX11),0)</f>
        <v>1</v>
      </c>
      <c r="BY85" s="13">
        <f>IFERROR(SUM(BZ8:BZ10)/SUM(BY8:BY10),0)</f>
        <v>1</v>
      </c>
      <c r="BZ85" s="13">
        <f>IFERROR(SUM(CA7:CA9)/SUM(BZ7:BZ9),0)</f>
        <v>1</v>
      </c>
      <c r="CA85" s="13">
        <f>IFERROR(SUM(CB7:CB8)/SUM(CA7:CA8),0)</f>
        <v>1</v>
      </c>
      <c r="CB85" s="13">
        <f>IFERROR(SUM(CC7:CC7)/SUM(CB7:CB7),0)</f>
        <v>1</v>
      </c>
      <c r="CC85" s="13" t="s">
        <v>25</v>
      </c>
      <c r="CL85" s="6" t="s">
        <v>31</v>
      </c>
      <c r="CM85" s="13">
        <f>IFERROR(SUM(CN38:CN40)/SUM(CM38:CM40),0)</f>
        <v>0</v>
      </c>
      <c r="CN85" s="13">
        <f>IFERROR(SUM(CO37:CO39)/SUM(CN37:CN39),0)</f>
        <v>0</v>
      </c>
      <c r="CO85" s="13">
        <f>IFERROR(SUM(CP36:CP38)/SUM(CO36:CO38),0)</f>
        <v>0</v>
      </c>
      <c r="CP85" s="13">
        <f>IFERROR(SUM(CQ35:CQ37)/SUM(CP35:CP37),0)</f>
        <v>0</v>
      </c>
      <c r="CQ85" s="13">
        <f>IFERROR(SUM(CR34:CR36)/SUM(CQ34:CQ36),0)</f>
        <v>0</v>
      </c>
      <c r="CR85" s="13">
        <f>IFERROR(SUM(CS33:CS35)/SUM(CR33:CR35),0)</f>
        <v>0</v>
      </c>
      <c r="CS85" s="13">
        <f>IFERROR(SUM(CT32:CT34)/SUM(CS32:CS34),0)</f>
        <v>0</v>
      </c>
      <c r="CT85" s="13">
        <f>IFERROR(SUM(CU31:CU33)/SUM(CT31:CT33),0)</f>
        <v>0</v>
      </c>
      <c r="CU85" s="13">
        <f>IFERROR(SUM(CV30:CV32)/SUM(CU30:CU32),0)</f>
        <v>0</v>
      </c>
      <c r="CV85" s="13">
        <f>IFERROR(SUM(CW29:CW31)/SUM(CV29:CV31),0)</f>
        <v>0</v>
      </c>
      <c r="CW85" s="13">
        <f>IFERROR(SUM(CX28:CX30)/SUM(CW28:CW30),0)</f>
        <v>0</v>
      </c>
      <c r="CX85" s="13">
        <f>IFERROR(SUM(CY27:CY29)/SUM(CX27:CX29),0)</f>
        <v>0</v>
      </c>
      <c r="CY85" s="13">
        <f>IFERROR(SUM(CZ26:CZ28)/SUM(CY26:CY28),0)</f>
        <v>0</v>
      </c>
      <c r="CZ85" s="13">
        <f>IFERROR(SUM(DA25:DA27)/SUM(CZ25:CZ27),0)</f>
        <v>0</v>
      </c>
      <c r="DA85" s="13">
        <f>IFERROR(SUM(DB24:DB26)/SUM(DA24:DA26),0)</f>
        <v>0</v>
      </c>
      <c r="DB85" s="13">
        <f>IFERROR(SUM(DC23:DC25)/SUM(DB23:DB25),0)</f>
        <v>0</v>
      </c>
      <c r="DC85" s="13">
        <f>IFERROR(SUM(DD22:DD24)/SUM(DC22:DC24),0)</f>
        <v>0</v>
      </c>
      <c r="DD85" s="13">
        <f>IFERROR(SUM(DE21:DE23)/SUM(DD21:DD23),0)</f>
        <v>0</v>
      </c>
      <c r="DE85" s="13">
        <f>IFERROR(SUM(DF20:DF22)/SUM(DE20:DE22),0)</f>
        <v>0</v>
      </c>
      <c r="DF85" s="13">
        <f>IFERROR(SUM(DG19:DG21)/SUM(DF19:DF21),0)</f>
        <v>0</v>
      </c>
      <c r="DG85" s="13">
        <f>IFERROR(SUM(DH18:DH20)/SUM(DG18:DG20),0)</f>
        <v>0</v>
      </c>
      <c r="DH85" s="13">
        <f>IFERROR(SUM(DI17:DI19)/SUM(DH17:DH19),0)</f>
        <v>0</v>
      </c>
      <c r="DI85" s="13">
        <f>IFERROR(SUM(DJ16:DJ18)/SUM(DI16:DI18),0)</f>
        <v>0</v>
      </c>
      <c r="DJ85" s="13">
        <f>IFERROR(SUM(DK15:DK17)/SUM(DJ15:DJ17),0)</f>
        <v>0</v>
      </c>
      <c r="DK85" s="13">
        <f>IFERROR(SUM(DL14:DL16)/SUM(DK14:DK16),0)</f>
        <v>0</v>
      </c>
      <c r="DL85" s="13">
        <f>IFERROR(SUM(DM13:DM15)/SUM(DL13:DL15),0)</f>
        <v>0</v>
      </c>
      <c r="DM85" s="13">
        <f>IFERROR(SUM(DN12:DN14)/SUM(DM12:DM14),0)</f>
        <v>0</v>
      </c>
      <c r="DN85" s="13">
        <f>IFERROR(SUM(DO11:DO13)/SUM(DN11:DN13),0)</f>
        <v>0</v>
      </c>
      <c r="DO85" s="13">
        <f>IFERROR(SUM(DP10:DP12)/SUM(DO10:DO12),0)</f>
        <v>0</v>
      </c>
      <c r="DP85" s="13">
        <f>IFERROR(SUM(DQ9:DQ11)/SUM(DP9:DP11),0)</f>
        <v>0</v>
      </c>
      <c r="DQ85" s="13">
        <f>IFERROR(SUM(DR8:DR10)/SUM(DQ8:DQ10),0)</f>
        <v>0</v>
      </c>
      <c r="DR85" s="13">
        <f>IFERROR(SUM(DS7:DS9)/SUM(DR7:DR9),0)</f>
        <v>0</v>
      </c>
      <c r="DS85" s="13">
        <f>IFERROR(SUM(DT7:DT8)/SUM(DS7:DS8),0)</f>
        <v>0</v>
      </c>
      <c r="DT85" s="13">
        <f>IFERROR(SUM(DU7:DU7)/SUM(DT7:DT7),0)</f>
        <v>0</v>
      </c>
      <c r="DU85" s="13" t="s">
        <v>25</v>
      </c>
    </row>
    <row r="86" ht="15" customHeight="1" outlineLevel="1" spans="2:125">
      <c r="B86" s="6" t="s">
        <v>32</v>
      </c>
      <c r="C86" s="13">
        <f>IFERROR(SUM(D37:D40)/SUM(C37:C40),0)</f>
        <v>1.06933251137427</v>
      </c>
      <c r="D86" s="13">
        <f>IFERROR(SUM(E36:E39)/SUM(D36:D39),0)</f>
        <v>1.00271004616081</v>
      </c>
      <c r="E86" s="13">
        <f>IFERROR(SUM(F35:F38)/SUM(E35:E38),0)</f>
        <v>1.00144326036415</v>
      </c>
      <c r="F86" s="13">
        <f>IFERROR(SUM(G34:G37)/SUM(F34:F37),0)</f>
        <v>1.00188872610446</v>
      </c>
      <c r="G86" s="13">
        <f>IFERROR(SUM(H33:H36)/SUM(G33:G36),0)</f>
        <v>1.00000111108173</v>
      </c>
      <c r="H86" s="13">
        <f>IFERROR(SUM(I32:I35)/SUM(H32:H35),0)</f>
        <v>0.99976475156276</v>
      </c>
      <c r="I86" s="13">
        <f>IFERROR(SUM(J31:J34)/SUM(I31:I34),0)</f>
        <v>0.999887744565921</v>
      </c>
      <c r="J86" s="13">
        <f>IFERROR(SUM(K30:K33)/SUM(J30:J33),0)</f>
        <v>0.999982840872156</v>
      </c>
      <c r="K86" s="13">
        <f>IFERROR(SUM(L29:L32)/SUM(K29:K32),0)</f>
        <v>0.99995546693984</v>
      </c>
      <c r="L86" s="13">
        <f>IFERROR(SUM(M28:M31)/SUM(L28:L31),0)</f>
        <v>0.999891044992546</v>
      </c>
      <c r="M86" s="13">
        <f>IFERROR(SUM(N27:N30)/SUM(M27:M30),0)</f>
        <v>1</v>
      </c>
      <c r="N86" s="13">
        <f>IFERROR(SUM(O26:O29)/SUM(N26:N29),0)</f>
        <v>1</v>
      </c>
      <c r="O86" s="13">
        <f>IFERROR(SUM(P25:P28)/SUM(O25:O28),0)</f>
        <v>1</v>
      </c>
      <c r="P86" s="13">
        <f>IFERROR(SUM(Q24:Q27)/SUM(P24:P27),0)</f>
        <v>1</v>
      </c>
      <c r="Q86" s="13">
        <f>IFERROR(SUM(R23:R26)/SUM(Q23:Q26),0)</f>
        <v>1</v>
      </c>
      <c r="R86" s="13">
        <f>IFERROR(SUM(S22:S25)/SUM(R22:R25),0)</f>
        <v>1</v>
      </c>
      <c r="S86" s="13">
        <f>IFERROR(SUM(T21:T24)/SUM(S21:S24),0)</f>
        <v>1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1.00291215163568</v>
      </c>
      <c r="X86" s="13">
        <f>IFERROR(SUM(Y16:Y19)/SUM(X16:X19),0)</f>
        <v>1.00017376324341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1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T86" s="6" t="s">
        <v>32</v>
      </c>
      <c r="AU86" s="13">
        <f>IFERROR(SUM(AV37:AV40)/SUM(AU37:AU40),0)</f>
        <v>1.06555702600398</v>
      </c>
      <c r="AV86" s="13">
        <f>IFERROR(SUM(AW36:AW39)/SUM(AV36:AV39),0)</f>
        <v>1.00272037965025</v>
      </c>
      <c r="AW86" s="13">
        <f>IFERROR(SUM(AX35:AX38)/SUM(AW35:AW38),0)</f>
        <v>1.00157807098375</v>
      </c>
      <c r="AX86" s="13">
        <f>IFERROR(SUM(AY34:AY37)/SUM(AX34:AX37),0)</f>
        <v>1.00202859584798</v>
      </c>
      <c r="AY86" s="13">
        <f>IFERROR(SUM(AZ33:AZ36)/SUM(AY33:AY36),0)</f>
        <v>0.999939348744077</v>
      </c>
      <c r="AZ86" s="13">
        <f>IFERROR(SUM(BA32:BA35)/SUM(AZ32:AZ35),0)</f>
        <v>0.999631405361808</v>
      </c>
      <c r="BA86" s="13">
        <f>IFERROR(SUM(BB31:BB34)/SUM(BA31:BA34),0)</f>
        <v>0.99982165383113</v>
      </c>
      <c r="BB86" s="13">
        <f>IFERROR(SUM(BC30:BC33)/SUM(BB30:BB33),0)</f>
        <v>0.999972768420268</v>
      </c>
      <c r="BC86" s="13">
        <f>IFERROR(SUM(BD29:BD32)/SUM(BC29:BC32),0)</f>
        <v>0.999929556027071</v>
      </c>
      <c r="BD86" s="13">
        <f>IFERROR(SUM(BE28:BE31)/SUM(BD28:BD31),0)</f>
        <v>0.999892676983252</v>
      </c>
      <c r="BE86" s="13">
        <f>IFERROR(SUM(BF27:BF30)/SUM(BE27:BE30),0)</f>
        <v>0.999928690115538</v>
      </c>
      <c r="BF86" s="13">
        <f>IFERROR(SUM(BG26:BG29)/SUM(BF26:BF29),0)</f>
        <v>1</v>
      </c>
      <c r="BG86" s="13">
        <f>IFERROR(SUM(BH25:BH28)/SUM(BG25:BG28),0)</f>
        <v>1</v>
      </c>
      <c r="BH86" s="13">
        <f>IFERROR(SUM(BI24:BI27)/SUM(BH24:BH27),0)</f>
        <v>1</v>
      </c>
      <c r="BI86" s="13">
        <f>IFERROR(SUM(BJ23:BJ26)/SUM(BI23:BI26),0)</f>
        <v>1</v>
      </c>
      <c r="BJ86" s="13">
        <f>IFERROR(SUM(BK22:BK25)/SUM(BJ22:BJ25),0)</f>
        <v>1</v>
      </c>
      <c r="BK86" s="13">
        <f>IFERROR(SUM(BL21:BL24)/SUM(BK21:BK24),0)</f>
        <v>1</v>
      </c>
      <c r="BL86" s="13">
        <f>IFERROR(SUM(BM20:BM23)/SUM(BL20:BL23),0)</f>
        <v>1</v>
      </c>
      <c r="BM86" s="13">
        <f>IFERROR(SUM(BN19:BN22)/SUM(BM19:BM22),0)</f>
        <v>1</v>
      </c>
      <c r="BN86" s="13">
        <f>IFERROR(SUM(BO18:BO21)/SUM(BN18:BN21),0)</f>
        <v>1</v>
      </c>
      <c r="BO86" s="13">
        <f>IFERROR(SUM(BP17:BP20)/SUM(BO17:BO20),0)</f>
        <v>1.00439988877819</v>
      </c>
      <c r="BP86" s="13">
        <f>IFERROR(SUM(BQ16:BQ19)/SUM(BP16:BP19),0)</f>
        <v>1.00024421852059</v>
      </c>
      <c r="BQ86" s="13">
        <f>IFERROR(SUM(BR15:BR18)/SUM(BQ15:BQ18),0)</f>
        <v>1</v>
      </c>
      <c r="BR86" s="13">
        <f>IFERROR(SUM(BS14:BS17)/SUM(BR14:BR17),0)</f>
        <v>1</v>
      </c>
      <c r="BS86" s="13">
        <f>IFERROR(SUM(BT13:BT16)/SUM(BS13:BS16),0)</f>
        <v>1</v>
      </c>
      <c r="BT86" s="13">
        <f>IFERROR(SUM(BU12:BU15)/SUM(BT12:BT15),0)</f>
        <v>1</v>
      </c>
      <c r="BU86" s="13">
        <f>IFERROR(SUM(BV11:BV14)/SUM(BU11:BU14),0)</f>
        <v>1</v>
      </c>
      <c r="BV86" s="13">
        <f>IFERROR(SUM(BW10:BW13)/SUM(BV10:BV13),0)</f>
        <v>1</v>
      </c>
      <c r="BW86" s="13">
        <f>IFERROR(SUM(BX9:BX12)/SUM(BW9:BW12),0)</f>
        <v>1</v>
      </c>
      <c r="BX86" s="13">
        <f>IFERROR(SUM(BY8:BY11)/SUM(BX8:BX11),0)</f>
        <v>1</v>
      </c>
      <c r="BY86" s="13">
        <f>IFERROR(SUM(BZ7:BZ10)/SUM(BY7:BY10),0)</f>
        <v>1</v>
      </c>
      <c r="BZ86" s="13">
        <f>IFERROR(SUM(CA7:CA9)/SUM(BZ7:BZ9),0)</f>
        <v>1</v>
      </c>
      <c r="CA86" s="13">
        <f>IFERROR(SUM(CB7:CB8)/SUM(CA7:CA8),0)</f>
        <v>1</v>
      </c>
      <c r="CB86" s="13">
        <f>IFERROR(SUM(CC7:CC7)/SUM(CB7:CB7),0)</f>
        <v>1</v>
      </c>
      <c r="CC86" s="13" t="s">
        <v>25</v>
      </c>
      <c r="CL86" s="6" t="s">
        <v>32</v>
      </c>
      <c r="CM86" s="13">
        <f>IFERROR(SUM(CN37:CN40)/SUM(CM37:CM40),0)</f>
        <v>0</v>
      </c>
      <c r="CN86" s="13">
        <f>IFERROR(SUM(CO36:CO39)/SUM(CN36:CN39),0)</f>
        <v>0</v>
      </c>
      <c r="CO86" s="13">
        <f>IFERROR(SUM(CP35:CP38)/SUM(CO35:CO38),0)</f>
        <v>0</v>
      </c>
      <c r="CP86" s="13">
        <f>IFERROR(SUM(CQ34:CQ37)/SUM(CP34:CP37),0)</f>
        <v>0</v>
      </c>
      <c r="CQ86" s="13">
        <f>IFERROR(SUM(CR33:CR36)/SUM(CQ33:CQ36),0)</f>
        <v>0</v>
      </c>
      <c r="CR86" s="13">
        <f>IFERROR(SUM(CS32:CS35)/SUM(CR32:CR35),0)</f>
        <v>0</v>
      </c>
      <c r="CS86" s="13">
        <f>IFERROR(SUM(CT31:CT34)/SUM(CS31:CS34),0)</f>
        <v>0</v>
      </c>
      <c r="CT86" s="13">
        <f>IFERROR(SUM(CU30:CU33)/SUM(CT30:CT33),0)</f>
        <v>0</v>
      </c>
      <c r="CU86" s="13">
        <f>IFERROR(SUM(CV29:CV32)/SUM(CU29:CU32),0)</f>
        <v>0</v>
      </c>
      <c r="CV86" s="13">
        <f>IFERROR(SUM(CW28:CW31)/SUM(CV28:CV31),0)</f>
        <v>0</v>
      </c>
      <c r="CW86" s="13">
        <f>IFERROR(SUM(CX27:CX30)/SUM(CW27:CW30),0)</f>
        <v>0</v>
      </c>
      <c r="CX86" s="13">
        <f>IFERROR(SUM(CY26:CY29)/SUM(CX26:CX29),0)</f>
        <v>0</v>
      </c>
      <c r="CY86" s="13">
        <f>IFERROR(SUM(CZ25:CZ28)/SUM(CY25:CY28),0)</f>
        <v>0</v>
      </c>
      <c r="CZ86" s="13">
        <f>IFERROR(SUM(DA24:DA27)/SUM(CZ24:CZ27),0)</f>
        <v>0</v>
      </c>
      <c r="DA86" s="13">
        <f>IFERROR(SUM(DB23:DB26)/SUM(DA23:DA26),0)</f>
        <v>0</v>
      </c>
      <c r="DB86" s="13">
        <f>IFERROR(SUM(DC22:DC25)/SUM(DB22:DB25),0)</f>
        <v>0</v>
      </c>
      <c r="DC86" s="13">
        <f>IFERROR(SUM(DD21:DD24)/SUM(DC21:DC24),0)</f>
        <v>0</v>
      </c>
      <c r="DD86" s="13">
        <f>IFERROR(SUM(DE20:DE23)/SUM(DD20:DD23),0)</f>
        <v>0</v>
      </c>
      <c r="DE86" s="13">
        <f>IFERROR(SUM(DF19:DF22)/SUM(DE19:DE22),0)</f>
        <v>0</v>
      </c>
      <c r="DF86" s="13">
        <f>IFERROR(SUM(DG18:DG21)/SUM(DF18:DF21),0)</f>
        <v>0</v>
      </c>
      <c r="DG86" s="13">
        <f>IFERROR(SUM(DH17:DH20)/SUM(DG17:DG20),0)</f>
        <v>0</v>
      </c>
      <c r="DH86" s="13">
        <f>IFERROR(SUM(DI16:DI19)/SUM(DH16:DH19),0)</f>
        <v>0</v>
      </c>
      <c r="DI86" s="13">
        <f>IFERROR(SUM(DJ15:DJ18)/SUM(DI15:DI18),0)</f>
        <v>0</v>
      </c>
      <c r="DJ86" s="13">
        <f>IFERROR(SUM(DK14:DK17)/SUM(DJ14:DJ17),0)</f>
        <v>0</v>
      </c>
      <c r="DK86" s="13">
        <f>IFERROR(SUM(DL13:DL16)/SUM(DK13:DK16),0)</f>
        <v>0</v>
      </c>
      <c r="DL86" s="13">
        <f>IFERROR(SUM(DM12:DM15)/SUM(DL12:DL15),0)</f>
        <v>0</v>
      </c>
      <c r="DM86" s="13">
        <f>IFERROR(SUM(DN11:DN14)/SUM(DM11:DM14),0)</f>
        <v>0</v>
      </c>
      <c r="DN86" s="13">
        <f>IFERROR(SUM(DO10:DO13)/SUM(DN10:DN13),0)</f>
        <v>0</v>
      </c>
      <c r="DO86" s="13">
        <f>IFERROR(SUM(DP9:DP12)/SUM(DO9:DO12),0)</f>
        <v>0</v>
      </c>
      <c r="DP86" s="13">
        <f>IFERROR(SUM(DQ8:DQ11)/SUM(DP8:DP11),0)</f>
        <v>0</v>
      </c>
      <c r="DQ86" s="13">
        <f>IFERROR(SUM(DR7:DR10)/SUM(DQ7:DQ10),0)</f>
        <v>0</v>
      </c>
      <c r="DR86" s="13">
        <f>IFERROR(SUM(DS7:DS9)/SUM(DR7:DR9),0)</f>
        <v>0</v>
      </c>
      <c r="DS86" s="13">
        <f>IFERROR(SUM(DT7:DT8)/SUM(DS7:DS8),0)</f>
        <v>0</v>
      </c>
      <c r="DT86" s="13">
        <f>IFERROR(SUM(DU7:DU7)/SUM(DT7:DT7),0)</f>
        <v>0</v>
      </c>
      <c r="DU86" s="13" t="s">
        <v>25</v>
      </c>
    </row>
    <row r="87" ht="15" customHeight="1" outlineLevel="1" spans="2:125">
      <c r="B87" s="6" t="s">
        <v>33</v>
      </c>
      <c r="C87" s="13">
        <f>IFERROR(SUM(D36:D40)/SUM(C36:C40),0)</f>
        <v>1.08256521120648</v>
      </c>
      <c r="D87" s="13">
        <f>IFERROR(SUM(E35:E39)/SUM(D35:D39),0)</f>
        <v>1.00586509758402</v>
      </c>
      <c r="E87" s="13">
        <f>IFERROR(SUM(F34:F38)/SUM(E34:E38),0)</f>
        <v>1.00299299900073</v>
      </c>
      <c r="F87" s="13">
        <f>IFERROR(SUM(G33:G37)/SUM(F33:F37),0)</f>
        <v>1.00143567587046</v>
      </c>
      <c r="G87" s="13">
        <f>IFERROR(SUM(H32:H36)/SUM(G32:G36),0)</f>
        <v>0.999997531581815</v>
      </c>
      <c r="H87" s="13">
        <f>IFERROR(SUM(I31:I35)/SUM(H31:H35),0)</f>
        <v>0.999794276317412</v>
      </c>
      <c r="I87" s="13">
        <f>IFERROR(SUM(J30:J34)/SUM(I30:I34),0)</f>
        <v>0.999902285793201</v>
      </c>
      <c r="J87" s="13">
        <f>IFERROR(SUM(K29:K33)/SUM(J29:J33),0)</f>
        <v>0.999979642610213</v>
      </c>
      <c r="K87" s="13">
        <f>IFERROR(SUM(L28:L32)/SUM(K28:K32),0)</f>
        <v>0.999961410129865</v>
      </c>
      <c r="L87" s="13">
        <f>IFERROR(SUM(M27:M31)/SUM(L27:L31),0)</f>
        <v>0.999886104540511</v>
      </c>
      <c r="M87" s="13">
        <f>IFERROR(SUM(N26:N30)/SUM(M26:M30),0)</f>
        <v>0.999994319287165</v>
      </c>
      <c r="N87" s="13">
        <f>IFERROR(SUM(O25:O29)/SUM(N25:N29),0)</f>
        <v>0.999997169091047</v>
      </c>
      <c r="O87" s="13">
        <f>IFERROR(SUM(P24:P28)/SUM(O24:O28),0)</f>
        <v>1</v>
      </c>
      <c r="P87" s="13">
        <f>IFERROR(SUM(Q23:Q27)/SUM(P23:P27),0)</f>
        <v>1</v>
      </c>
      <c r="Q87" s="13">
        <f>IFERROR(SUM(R22:R26)/SUM(Q22:Q26),0)</f>
        <v>1</v>
      </c>
      <c r="R87" s="13">
        <f>IFERROR(SUM(S21:S25)/SUM(R21:R25),0)</f>
        <v>1</v>
      </c>
      <c r="S87" s="13">
        <f>IFERROR(SUM(T20:T24)/SUM(S20:S24),0)</f>
        <v>1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1.0026005038364</v>
      </c>
      <c r="X87" s="13">
        <f>IFERROR(SUM(Y15:Y19)/SUM(X15:X19),0)</f>
        <v>1.00015867097441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1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T87" s="6" t="s">
        <v>33</v>
      </c>
      <c r="AU87" s="13">
        <f>IFERROR(SUM(AV36:AV40)/SUM(AU36:AU40),0)</f>
        <v>1.07864878052877</v>
      </c>
      <c r="AV87" s="13">
        <f>IFERROR(SUM(AW35:AW39)/SUM(AV35:AV39),0)</f>
        <v>1.00575860364375</v>
      </c>
      <c r="AW87" s="13">
        <f>IFERROR(SUM(AX34:AX38)/SUM(AW34:AW38),0)</f>
        <v>1.00306751904886</v>
      </c>
      <c r="AX87" s="13">
        <f>IFERROR(SUM(AY33:AY37)/SUM(AX33:AX37),0)</f>
        <v>1.00148320439165</v>
      </c>
      <c r="AY87" s="13">
        <f>IFERROR(SUM(AZ32:AZ36)/SUM(AY32:AY36),0)</f>
        <v>0.999944107584479</v>
      </c>
      <c r="AZ87" s="13">
        <f>IFERROR(SUM(BA31:BA35)/SUM(AZ31:AZ35),0)</f>
        <v>0.999677196840488</v>
      </c>
      <c r="BA87" s="13">
        <f>IFERROR(SUM(BB30:BB34)/SUM(BA30:BA34),0)</f>
        <v>0.999844644341369</v>
      </c>
      <c r="BB87" s="13">
        <f>IFERROR(SUM(BC29:BC33)/SUM(BB29:BB33),0)</f>
        <v>0.999966364646574</v>
      </c>
      <c r="BC87" s="13">
        <f>IFERROR(SUM(BD28:BD32)/SUM(BC28:BC32),0)</f>
        <v>0.999938411064414</v>
      </c>
      <c r="BD87" s="13">
        <f>IFERROR(SUM(BE27:BE31)/SUM(BD27:BD31),0)</f>
        <v>0.999869321764139</v>
      </c>
      <c r="BE87" s="13">
        <f>IFERROR(SUM(BF26:BF30)/SUM(BE26:BE30),0)</f>
        <v>0.999927952105</v>
      </c>
      <c r="BF87" s="13">
        <f>IFERROR(SUM(BG25:BG29)/SUM(BF25:BF29),0)</f>
        <v>0.999994432852559</v>
      </c>
      <c r="BG87" s="13">
        <f>IFERROR(SUM(BH24:BH28)/SUM(BG24:BG28),0)</f>
        <v>1</v>
      </c>
      <c r="BH87" s="13">
        <f>IFERROR(SUM(BI23:BI27)/SUM(BH23:BH27),0)</f>
        <v>1</v>
      </c>
      <c r="BI87" s="13">
        <f>IFERROR(SUM(BJ22:BJ26)/SUM(BI22:BI26),0)</f>
        <v>1</v>
      </c>
      <c r="BJ87" s="13">
        <f>IFERROR(SUM(BK21:BK25)/SUM(BJ21:BJ25),0)</f>
        <v>1</v>
      </c>
      <c r="BK87" s="13">
        <f>IFERROR(SUM(BL20:BL24)/SUM(BK20:BK24),0)</f>
        <v>1</v>
      </c>
      <c r="BL87" s="13">
        <f>IFERROR(SUM(BM19:BM23)/SUM(BL19:BL23),0)</f>
        <v>1</v>
      </c>
      <c r="BM87" s="13">
        <f>IFERROR(SUM(BN18:BN22)/SUM(BM18:BM22),0)</f>
        <v>1</v>
      </c>
      <c r="BN87" s="13">
        <f>IFERROR(SUM(BO17:BO21)/SUM(BN17:BN21),0)</f>
        <v>1</v>
      </c>
      <c r="BO87" s="13">
        <f>IFERROR(SUM(BP16:BP20)/SUM(BO16:BO20),0)</f>
        <v>1.00376815018199</v>
      </c>
      <c r="BP87" s="13">
        <f>IFERROR(SUM(BQ15:BQ19)/SUM(BP15:BP19),0)</f>
        <v>1.00021779023266</v>
      </c>
      <c r="BQ87" s="13">
        <f>IFERROR(SUM(BR14:BR18)/SUM(BQ14:BQ18),0)</f>
        <v>1</v>
      </c>
      <c r="BR87" s="13">
        <f>IFERROR(SUM(BS13:BS17)/SUM(BR13:BR17),0)</f>
        <v>1</v>
      </c>
      <c r="BS87" s="13">
        <f>IFERROR(SUM(BT12:BT16)/SUM(BS12:BS16),0)</f>
        <v>1</v>
      </c>
      <c r="BT87" s="13">
        <f>IFERROR(SUM(BU11:BU15)/SUM(BT11:BT15),0)</f>
        <v>1</v>
      </c>
      <c r="BU87" s="13">
        <f>IFERROR(SUM(BV10:BV14)/SUM(BU10:BU14),0)</f>
        <v>1</v>
      </c>
      <c r="BV87" s="13">
        <f>IFERROR(SUM(BW9:BW13)/SUM(BV9:BV13),0)</f>
        <v>1</v>
      </c>
      <c r="BW87" s="13">
        <f>IFERROR(SUM(BX8:BX12)/SUM(BW8:BW12),0)</f>
        <v>1</v>
      </c>
      <c r="BX87" s="13">
        <f>IFERROR(SUM(BY7:BY11)/SUM(BX7:BX11),0)</f>
        <v>1</v>
      </c>
      <c r="BY87" s="13">
        <f>IFERROR(SUM(BZ7:BZ10)/SUM(BY7:BY10),0)</f>
        <v>1</v>
      </c>
      <c r="BZ87" s="13">
        <f>IFERROR(SUM(CA7:CA9)/SUM(BZ7:BZ9),0)</f>
        <v>1</v>
      </c>
      <c r="CA87" s="13">
        <f>IFERROR(SUM(CB7:CB8)/SUM(CA7:CA8),0)</f>
        <v>1</v>
      </c>
      <c r="CB87" s="13">
        <f>IFERROR(SUM(CC7:CC7)/SUM(CB7:CB7),0)</f>
        <v>1</v>
      </c>
      <c r="CC87" s="13" t="s">
        <v>25</v>
      </c>
      <c r="CL87" s="6" t="s">
        <v>33</v>
      </c>
      <c r="CM87" s="13">
        <f>IFERROR(SUM(CN36:CN40)/SUM(CM36:CM40),0)</f>
        <v>0</v>
      </c>
      <c r="CN87" s="13">
        <f>IFERROR(SUM(CO35:CO39)/SUM(CN35:CN39),0)</f>
        <v>0</v>
      </c>
      <c r="CO87" s="13">
        <f>IFERROR(SUM(CP34:CP38)/SUM(CO34:CO38),0)</f>
        <v>0</v>
      </c>
      <c r="CP87" s="13">
        <f>IFERROR(SUM(CQ33:CQ37)/SUM(CP33:CP37),0)</f>
        <v>0</v>
      </c>
      <c r="CQ87" s="13">
        <f>IFERROR(SUM(CR32:CR36)/SUM(CQ32:CQ36),0)</f>
        <v>0</v>
      </c>
      <c r="CR87" s="13">
        <f>IFERROR(SUM(CS31:CS35)/SUM(CR31:CR35),0)</f>
        <v>0</v>
      </c>
      <c r="CS87" s="13">
        <f>IFERROR(SUM(CT30:CT34)/SUM(CS30:CS34),0)</f>
        <v>0</v>
      </c>
      <c r="CT87" s="13">
        <f>IFERROR(SUM(CU29:CU33)/SUM(CT29:CT33),0)</f>
        <v>0</v>
      </c>
      <c r="CU87" s="13">
        <f>IFERROR(SUM(CV28:CV32)/SUM(CU28:CU32),0)</f>
        <v>0</v>
      </c>
      <c r="CV87" s="13">
        <f>IFERROR(SUM(CW27:CW31)/SUM(CV27:CV31),0)</f>
        <v>0</v>
      </c>
      <c r="CW87" s="13">
        <f>IFERROR(SUM(CX26:CX30)/SUM(CW26:CW30),0)</f>
        <v>0</v>
      </c>
      <c r="CX87" s="13">
        <f>IFERROR(SUM(CY25:CY29)/SUM(CX25:CX29),0)</f>
        <v>0</v>
      </c>
      <c r="CY87" s="13">
        <f>IFERROR(SUM(CZ24:CZ28)/SUM(CY24:CY28),0)</f>
        <v>0</v>
      </c>
      <c r="CZ87" s="13">
        <f>IFERROR(SUM(DA23:DA27)/SUM(CZ23:CZ27),0)</f>
        <v>0</v>
      </c>
      <c r="DA87" s="13">
        <f>IFERROR(SUM(DB22:DB26)/SUM(DA22:DA26),0)</f>
        <v>0</v>
      </c>
      <c r="DB87" s="13">
        <f>IFERROR(SUM(DC21:DC25)/SUM(DB21:DB25),0)</f>
        <v>0</v>
      </c>
      <c r="DC87" s="13">
        <f>IFERROR(SUM(DD20:DD24)/SUM(DC20:DC24),0)</f>
        <v>0</v>
      </c>
      <c r="DD87" s="13">
        <f>IFERROR(SUM(DE19:DE23)/SUM(DD19:DD23),0)</f>
        <v>0</v>
      </c>
      <c r="DE87" s="13">
        <f>IFERROR(SUM(DF18:DF22)/SUM(DE18:DE22),0)</f>
        <v>0</v>
      </c>
      <c r="DF87" s="13">
        <f>IFERROR(SUM(DG17:DG21)/SUM(DF17:DF21),0)</f>
        <v>0</v>
      </c>
      <c r="DG87" s="13">
        <f>IFERROR(SUM(DH16:DH20)/SUM(DG16:DG20),0)</f>
        <v>0</v>
      </c>
      <c r="DH87" s="13">
        <f>IFERROR(SUM(DI15:DI19)/SUM(DH15:DH19),0)</f>
        <v>0</v>
      </c>
      <c r="DI87" s="13">
        <f>IFERROR(SUM(DJ14:DJ18)/SUM(DI14:DI18),0)</f>
        <v>0</v>
      </c>
      <c r="DJ87" s="13">
        <f>IFERROR(SUM(DK13:DK17)/SUM(DJ13:DJ17),0)</f>
        <v>0</v>
      </c>
      <c r="DK87" s="13">
        <f>IFERROR(SUM(DL12:DL16)/SUM(DK12:DK16),0)</f>
        <v>0</v>
      </c>
      <c r="DL87" s="13">
        <f>IFERROR(SUM(DM11:DM15)/SUM(DL11:DL15),0)</f>
        <v>0</v>
      </c>
      <c r="DM87" s="13">
        <f>IFERROR(SUM(DN10:DN14)/SUM(DM10:DM14),0)</f>
        <v>0</v>
      </c>
      <c r="DN87" s="13">
        <f>IFERROR(SUM(DO9:DO13)/SUM(DN9:DN13),0)</f>
        <v>0</v>
      </c>
      <c r="DO87" s="13">
        <f>IFERROR(SUM(DP8:DP12)/SUM(DO8:DO12),0)</f>
        <v>0</v>
      </c>
      <c r="DP87" s="13">
        <f>IFERROR(SUM(DQ7:DQ11)/SUM(DP7:DP11),0)</f>
        <v>0</v>
      </c>
      <c r="DQ87" s="13">
        <f>IFERROR(SUM(DR7:DR10)/SUM(DQ7:DQ10),0)</f>
        <v>0</v>
      </c>
      <c r="DR87" s="13">
        <f>IFERROR(SUM(DS7:DS9)/SUM(DR7:DR9),0)</f>
        <v>0</v>
      </c>
      <c r="DS87" s="13">
        <f>IFERROR(SUM(DT7:DT8)/SUM(DS7:DS8),0)</f>
        <v>0</v>
      </c>
      <c r="DT87" s="13">
        <f>IFERROR(SUM(DU7:DU7)/SUM(DT7:DT7),0)</f>
        <v>0</v>
      </c>
      <c r="DU87" s="13" t="s">
        <v>25</v>
      </c>
    </row>
    <row r="88" ht="15" customHeight="1" outlineLevel="1" spans="2:125">
      <c r="B88" s="6" t="s">
        <v>34</v>
      </c>
      <c r="C88" s="13">
        <f>IFERROR(SUM(D35:D40)/SUM(C35:C40),0)</f>
        <v>1.0899542106002</v>
      </c>
      <c r="D88" s="13">
        <f>IFERROR(SUM(E34:E39)/SUM(D34:D39),0)</f>
        <v>1.00746087119628</v>
      </c>
      <c r="E88" s="13">
        <f>IFERROR(SUM(F33:F38)/SUM(E33:E38),0)</f>
        <v>1.00237522246483</v>
      </c>
      <c r="F88" s="13">
        <f>IFERROR(SUM(G32:G37)/SUM(F32:F37),0)</f>
        <v>1.00124912773599</v>
      </c>
      <c r="G88" s="13">
        <f>IFERROR(SUM(H31:H36)/SUM(G31:G36),0)</f>
        <v>0.999997869051855</v>
      </c>
      <c r="H88" s="13">
        <f>IFERROR(SUM(I30:I35)/SUM(H30:H35),0)</f>
        <v>0.999827432158294</v>
      </c>
      <c r="I88" s="13">
        <f>IFERROR(SUM(J29:J34)/SUM(I29:I34),0)</f>
        <v>0.999917536960329</v>
      </c>
      <c r="J88" s="13">
        <f>IFERROR(SUM(K28:K33)/SUM(J28:J33),0)</f>
        <v>0.999982360248591</v>
      </c>
      <c r="K88" s="13">
        <f>IFERROR(SUM(L27:L32)/SUM(K27:K32),0)</f>
        <v>0.999939112773528</v>
      </c>
      <c r="L88" s="13">
        <f>IFERROR(SUM(M26:M31)/SUM(L26:L31),0)</f>
        <v>0.999899842594821</v>
      </c>
      <c r="M88" s="13">
        <f>IFERROR(SUM(N25:N30)/SUM(M25:M30),0)</f>
        <v>0.999953781880099</v>
      </c>
      <c r="N88" s="13">
        <f>IFERROR(SUM(O24:O29)/SUM(N24:N29),0)</f>
        <v>0.999997430633837</v>
      </c>
      <c r="O88" s="13">
        <f>IFERROR(SUM(P23:P28)/SUM(O23:O28),0)</f>
        <v>1</v>
      </c>
      <c r="P88" s="13">
        <f>IFERROR(SUM(Q22:Q27)/SUM(P22:P27),0)</f>
        <v>1</v>
      </c>
      <c r="Q88" s="13">
        <f>IFERROR(SUM(R21:R26)/SUM(Q21:Q26),0)</f>
        <v>1</v>
      </c>
      <c r="R88" s="13">
        <f>IFERROR(SUM(S20:S25)/SUM(R20:R25),0)</f>
        <v>1</v>
      </c>
      <c r="S88" s="13">
        <f>IFERROR(SUM(T19:T24)/SUM(S19:S24),0)</f>
        <v>1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1.00239477302757</v>
      </c>
      <c r="X88" s="13">
        <f>IFERROR(SUM(Y14:Y19)/SUM(X14:X19),0)</f>
        <v>1.00014446525697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1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T88" s="6" t="s">
        <v>34</v>
      </c>
      <c r="AU88" s="13">
        <f>IFERROR(SUM(AV35:AV40)/SUM(AU35:AU40),0)</f>
        <v>1.08621597956465</v>
      </c>
      <c r="AV88" s="13">
        <f>IFERROR(SUM(AW34:AW39)/SUM(AV34:AV39),0)</f>
        <v>1.00732078271435</v>
      </c>
      <c r="AW88" s="13">
        <f>IFERROR(SUM(AX33:AX38)/SUM(AW33:AW38),0)</f>
        <v>1.00244054984439</v>
      </c>
      <c r="AX88" s="13">
        <f>IFERROR(SUM(AY32:AY37)/SUM(AX32:AX37),0)</f>
        <v>1.00129093569542</v>
      </c>
      <c r="AY88" s="13">
        <f>IFERROR(SUM(AZ31:AZ36)/SUM(AY31:AY36),0)</f>
        <v>0.99995172528039</v>
      </c>
      <c r="AZ88" s="13">
        <f>IFERROR(SUM(BA30:BA35)/SUM(AZ30:AZ35),0)</f>
        <v>0.999729120796673</v>
      </c>
      <c r="BA88" s="13">
        <f>IFERROR(SUM(BB29:BB34)/SUM(BA29:BA34),0)</f>
        <v>0.999869547675633</v>
      </c>
      <c r="BB88" s="13">
        <f>IFERROR(SUM(BC28:BC33)/SUM(BB28:BB33),0)</f>
        <v>0.999970867373072</v>
      </c>
      <c r="BC88" s="13">
        <f>IFERROR(SUM(BD27:BD32)/SUM(BC27:BC32),0)</f>
        <v>0.999892791185388</v>
      </c>
      <c r="BD88" s="13">
        <f>IFERROR(SUM(BE26:BE31)/SUM(BD26:BD31),0)</f>
        <v>0.9998849464333</v>
      </c>
      <c r="BE88" s="13">
        <f>IFERROR(SUM(BF25:BF30)/SUM(BE25:BE30),0)</f>
        <v>0.999854509959493</v>
      </c>
      <c r="BF88" s="13">
        <f>IFERROR(SUM(BG24:BG29)/SUM(BF24:BF29),0)</f>
        <v>0.999994939611412</v>
      </c>
      <c r="BG88" s="13">
        <f>IFERROR(SUM(BH23:BH28)/SUM(BG23:BG28),0)</f>
        <v>1</v>
      </c>
      <c r="BH88" s="13">
        <f>IFERROR(SUM(BI22:BI27)/SUM(BH22:BH27),0)</f>
        <v>1</v>
      </c>
      <c r="BI88" s="13">
        <f>IFERROR(SUM(BJ21:BJ26)/SUM(BI21:BI26),0)</f>
        <v>1</v>
      </c>
      <c r="BJ88" s="13">
        <f>IFERROR(SUM(BK20:BK25)/SUM(BJ20:BJ25),0)</f>
        <v>1</v>
      </c>
      <c r="BK88" s="13">
        <f>IFERROR(SUM(BL19:BL24)/SUM(BK19:BK24),0)</f>
        <v>1</v>
      </c>
      <c r="BL88" s="13">
        <f>IFERROR(SUM(BM18:BM23)/SUM(BL18:BL23),0)</f>
        <v>1</v>
      </c>
      <c r="BM88" s="13">
        <f>IFERROR(SUM(BN17:BN22)/SUM(BM17:BM22),0)</f>
        <v>1</v>
      </c>
      <c r="BN88" s="13">
        <f>IFERROR(SUM(BO16:BO21)/SUM(BN16:BN21),0)</f>
        <v>1</v>
      </c>
      <c r="BO88" s="13">
        <f>IFERROR(SUM(BP15:BP20)/SUM(BO15:BO20),0)</f>
        <v>1.00338559539862</v>
      </c>
      <c r="BP88" s="13">
        <f>IFERROR(SUM(BQ14:BQ19)/SUM(BP14:BP19),0)</f>
        <v>1.0001937687269</v>
      </c>
      <c r="BQ88" s="13">
        <f>IFERROR(SUM(BR13:BR18)/SUM(BQ13:BQ18),0)</f>
        <v>1</v>
      </c>
      <c r="BR88" s="13">
        <f>IFERROR(SUM(BS12:BS17)/SUM(BR12:BR17),0)</f>
        <v>1</v>
      </c>
      <c r="BS88" s="13">
        <f>IFERROR(SUM(BT11:BT16)/SUM(BS11:BS16),0)</f>
        <v>1</v>
      </c>
      <c r="BT88" s="13">
        <f>IFERROR(SUM(BU10:BU15)/SUM(BT10:BT15),0)</f>
        <v>1</v>
      </c>
      <c r="BU88" s="13">
        <f>IFERROR(SUM(BV9:BV14)/SUM(BU9:BU14),0)</f>
        <v>1</v>
      </c>
      <c r="BV88" s="13">
        <f>IFERROR(SUM(BW8:BW13)/SUM(BV8:BV13),0)</f>
        <v>1</v>
      </c>
      <c r="BW88" s="13">
        <f>IFERROR(SUM(BX7:BX12)/SUM(BW7:BW12),0)</f>
        <v>1</v>
      </c>
      <c r="BX88" s="13">
        <f>IFERROR(SUM(BY7:BY11)/SUM(BX7:BX11),0)</f>
        <v>1</v>
      </c>
      <c r="BY88" s="13">
        <f>IFERROR(SUM(BZ7:BZ10)/SUM(BY7:BY10),0)</f>
        <v>1</v>
      </c>
      <c r="BZ88" s="13">
        <f>IFERROR(SUM(CA7:CA9)/SUM(BZ7:BZ9),0)</f>
        <v>1</v>
      </c>
      <c r="CA88" s="13">
        <f>IFERROR(SUM(CB7:CB8)/SUM(CA7:CA8),0)</f>
        <v>1</v>
      </c>
      <c r="CB88" s="13">
        <f>IFERROR(SUM(CC7:CC7)/SUM(CB7:CB7),0)</f>
        <v>1</v>
      </c>
      <c r="CC88" s="13" t="s">
        <v>25</v>
      </c>
      <c r="CL88" s="6" t="s">
        <v>34</v>
      </c>
      <c r="CM88" s="13">
        <f>IFERROR(SUM(CN35:CN40)/SUM(CM35:CM40),0)</f>
        <v>0</v>
      </c>
      <c r="CN88" s="13">
        <f>IFERROR(SUM(CO34:CO39)/SUM(CN34:CN39),0)</f>
        <v>0</v>
      </c>
      <c r="CO88" s="13">
        <f>IFERROR(SUM(CP33:CP38)/SUM(CO33:CO38),0)</f>
        <v>0</v>
      </c>
      <c r="CP88" s="13">
        <f>IFERROR(SUM(CQ32:CQ37)/SUM(CP32:CP37),0)</f>
        <v>0</v>
      </c>
      <c r="CQ88" s="13">
        <f>IFERROR(SUM(CR31:CR36)/SUM(CQ31:CQ36),0)</f>
        <v>0</v>
      </c>
      <c r="CR88" s="13">
        <f>IFERROR(SUM(CS30:CS35)/SUM(CR30:CR35),0)</f>
        <v>0</v>
      </c>
      <c r="CS88" s="13">
        <f>IFERROR(SUM(CT29:CT34)/SUM(CS29:CS34),0)</f>
        <v>0</v>
      </c>
      <c r="CT88" s="13">
        <f>IFERROR(SUM(CU28:CU33)/SUM(CT28:CT33),0)</f>
        <v>0</v>
      </c>
      <c r="CU88" s="13">
        <f>IFERROR(SUM(CV27:CV32)/SUM(CU27:CU32),0)</f>
        <v>0</v>
      </c>
      <c r="CV88" s="13">
        <f>IFERROR(SUM(CW26:CW31)/SUM(CV26:CV31),0)</f>
        <v>0</v>
      </c>
      <c r="CW88" s="13">
        <f>IFERROR(SUM(CX25:CX30)/SUM(CW25:CW30),0)</f>
        <v>0</v>
      </c>
      <c r="CX88" s="13">
        <f>IFERROR(SUM(CY24:CY29)/SUM(CX24:CX29),0)</f>
        <v>0</v>
      </c>
      <c r="CY88" s="13">
        <f>IFERROR(SUM(CZ23:CZ28)/SUM(CY23:CY28),0)</f>
        <v>0</v>
      </c>
      <c r="CZ88" s="13">
        <f>IFERROR(SUM(DA22:DA27)/SUM(CZ22:CZ27),0)</f>
        <v>0</v>
      </c>
      <c r="DA88" s="13">
        <f>IFERROR(SUM(DB21:DB26)/SUM(DA21:DA26),0)</f>
        <v>0</v>
      </c>
      <c r="DB88" s="13">
        <f>IFERROR(SUM(DC20:DC25)/SUM(DB20:DB25),0)</f>
        <v>0</v>
      </c>
      <c r="DC88" s="13">
        <f>IFERROR(SUM(DD19:DD24)/SUM(DC19:DC24),0)</f>
        <v>0</v>
      </c>
      <c r="DD88" s="13">
        <f>IFERROR(SUM(DE18:DE23)/SUM(DD18:DD23),0)</f>
        <v>0</v>
      </c>
      <c r="DE88" s="13">
        <f>IFERROR(SUM(DF17:DF22)/SUM(DE17:DE22),0)</f>
        <v>0</v>
      </c>
      <c r="DF88" s="13">
        <f>IFERROR(SUM(DG16:DG21)/SUM(DF16:DF21),0)</f>
        <v>0</v>
      </c>
      <c r="DG88" s="13">
        <f>IFERROR(SUM(DH15:DH20)/SUM(DG15:DG20),0)</f>
        <v>0</v>
      </c>
      <c r="DH88" s="13">
        <f>IFERROR(SUM(DI14:DI19)/SUM(DH14:DH19),0)</f>
        <v>0</v>
      </c>
      <c r="DI88" s="13">
        <f>IFERROR(SUM(DJ13:DJ18)/SUM(DI13:DI18),0)</f>
        <v>0</v>
      </c>
      <c r="DJ88" s="13">
        <f>IFERROR(SUM(DK12:DK17)/SUM(DJ12:DJ17),0)</f>
        <v>0</v>
      </c>
      <c r="DK88" s="13">
        <f>IFERROR(SUM(DL11:DL16)/SUM(DK11:DK16),0)</f>
        <v>0</v>
      </c>
      <c r="DL88" s="13">
        <f>IFERROR(SUM(DM10:DM15)/SUM(DL10:DL15),0)</f>
        <v>0</v>
      </c>
      <c r="DM88" s="13">
        <f>IFERROR(SUM(DN9:DN14)/SUM(DM9:DM14),0)</f>
        <v>0</v>
      </c>
      <c r="DN88" s="13">
        <f>IFERROR(SUM(DO8:DO13)/SUM(DN8:DN13),0)</f>
        <v>0</v>
      </c>
      <c r="DO88" s="13">
        <f>IFERROR(SUM(DP7:DP12)/SUM(DO7:DO12),0)</f>
        <v>0</v>
      </c>
      <c r="DP88" s="13">
        <f>IFERROR(SUM(DQ7:DQ11)/SUM(DP7:DP11),0)</f>
        <v>0</v>
      </c>
      <c r="DQ88" s="13">
        <f>IFERROR(SUM(DR7:DR10)/SUM(DQ7:DQ10),0)</f>
        <v>0</v>
      </c>
      <c r="DR88" s="13">
        <f>IFERROR(SUM(DS7:DS9)/SUM(DR7:DR9),0)</f>
        <v>0</v>
      </c>
      <c r="DS88" s="13">
        <f>IFERROR(SUM(DT7:DT8)/SUM(DS7:DS8),0)</f>
        <v>0</v>
      </c>
      <c r="DT88" s="13">
        <f>IFERROR(SUM(DU7:DU7)/SUM(DT7:DT7),0)</f>
        <v>0</v>
      </c>
      <c r="DU88" s="13" t="s">
        <v>25</v>
      </c>
    </row>
    <row r="89" ht="15" customHeight="1" outlineLevel="1" spans="2:125">
      <c r="B89" s="15" t="s">
        <v>35</v>
      </c>
      <c r="C89" s="16">
        <v>1.02163678136235</v>
      </c>
      <c r="D89" s="16">
        <v>1.025</v>
      </c>
      <c r="E89" s="16">
        <v>1.02</v>
      </c>
      <c r="F89" s="16">
        <v>1.01</v>
      </c>
      <c r="G89" s="16">
        <v>1.01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T89" s="15" t="s">
        <v>35</v>
      </c>
      <c r="AU89" s="16">
        <v>1.02164848105944</v>
      </c>
      <c r="AV89" s="16">
        <v>1.03</v>
      </c>
      <c r="AW89" s="16">
        <v>1.02</v>
      </c>
      <c r="AX89" s="16">
        <v>1.01</v>
      </c>
      <c r="AY89" s="16">
        <v>1.01</v>
      </c>
      <c r="AZ89" s="16">
        <v>1</v>
      </c>
      <c r="BA89" s="16">
        <v>1</v>
      </c>
      <c r="BB89" s="16">
        <v>1</v>
      </c>
      <c r="BC89" s="16">
        <v>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L89" s="15" t="s">
        <v>35</v>
      </c>
      <c r="CM89" s="16">
        <v>1.02164848105944</v>
      </c>
      <c r="CN89" s="16">
        <v>1.03</v>
      </c>
      <c r="CO89" s="16">
        <v>1.02</v>
      </c>
      <c r="CP89" s="16">
        <v>1.01</v>
      </c>
      <c r="CQ89" s="16">
        <v>1.01</v>
      </c>
      <c r="CR89" s="16">
        <v>1</v>
      </c>
      <c r="CS89" s="16">
        <v>1</v>
      </c>
      <c r="CT89" s="16">
        <v>1</v>
      </c>
      <c r="CU89" s="16">
        <v>1</v>
      </c>
      <c r="CV89" s="16">
        <v>1</v>
      </c>
      <c r="CW89" s="16">
        <v>1</v>
      </c>
      <c r="CX89" s="16">
        <v>1</v>
      </c>
      <c r="CY89" s="16">
        <v>1</v>
      </c>
      <c r="CZ89" s="16">
        <v>1</v>
      </c>
      <c r="DA89" s="16">
        <v>1</v>
      </c>
      <c r="DB89" s="16">
        <v>1</v>
      </c>
      <c r="DC89" s="16">
        <v>1</v>
      </c>
      <c r="DD89" s="16">
        <v>1</v>
      </c>
      <c r="DE89" s="16">
        <v>1</v>
      </c>
      <c r="DF89" s="16">
        <v>1</v>
      </c>
      <c r="DG89" s="16">
        <v>1</v>
      </c>
      <c r="DH89" s="16">
        <v>1</v>
      </c>
      <c r="DI89" s="16">
        <v>1</v>
      </c>
      <c r="DJ89" s="16">
        <v>1</v>
      </c>
      <c r="DK89" s="16">
        <v>1</v>
      </c>
      <c r="DL89" s="16">
        <v>1</v>
      </c>
      <c r="DM89" s="16">
        <v>1</v>
      </c>
      <c r="DN89" s="16">
        <v>1</v>
      </c>
      <c r="DO89" s="16">
        <v>1</v>
      </c>
      <c r="DP89" s="16">
        <v>1</v>
      </c>
      <c r="DQ89" s="16">
        <v>1</v>
      </c>
      <c r="DR89" s="16">
        <v>1</v>
      </c>
      <c r="DS89" s="16">
        <v>1</v>
      </c>
      <c r="DT89" s="16">
        <v>1</v>
      </c>
      <c r="DU89" s="16">
        <v>1</v>
      </c>
    </row>
    <row r="90" ht="15" customHeight="1" outlineLevel="1" spans="2:125">
      <c r="B90" s="6" t="s">
        <v>36</v>
      </c>
      <c r="C90" s="13">
        <f t="shared" ref="C90:AJ90" si="36">IFERROR(C89*D90,0)</f>
        <v>1.08959049213811</v>
      </c>
      <c r="D90" s="13">
        <f t="shared" si="36"/>
        <v>1.06651455</v>
      </c>
      <c r="E90" s="13">
        <f t="shared" si="36"/>
        <v>1.040502</v>
      </c>
      <c r="F90" s="13">
        <f t="shared" si="36"/>
        <v>1.0201</v>
      </c>
      <c r="G90" s="13">
        <f t="shared" si="36"/>
        <v>1.01</v>
      </c>
      <c r="H90" s="13">
        <f t="shared" si="36"/>
        <v>1</v>
      </c>
      <c r="I90" s="13">
        <f t="shared" si="36"/>
        <v>1</v>
      </c>
      <c r="J90" s="13">
        <f t="shared" si="36"/>
        <v>1</v>
      </c>
      <c r="K90" s="13">
        <f t="shared" si="36"/>
        <v>1</v>
      </c>
      <c r="L90" s="13">
        <f t="shared" si="36"/>
        <v>1</v>
      </c>
      <c r="M90" s="13">
        <f t="shared" si="36"/>
        <v>1</v>
      </c>
      <c r="N90" s="13">
        <f t="shared" si="36"/>
        <v>1</v>
      </c>
      <c r="O90" s="13">
        <f t="shared" si="36"/>
        <v>1</v>
      </c>
      <c r="P90" s="13">
        <f t="shared" si="36"/>
        <v>1</v>
      </c>
      <c r="Q90" s="13">
        <f t="shared" si="36"/>
        <v>1</v>
      </c>
      <c r="R90" s="13">
        <f t="shared" si="36"/>
        <v>1</v>
      </c>
      <c r="S90" s="13">
        <f t="shared" si="36"/>
        <v>1</v>
      </c>
      <c r="T90" s="13">
        <f t="shared" si="36"/>
        <v>1</v>
      </c>
      <c r="U90" s="13">
        <f t="shared" si="36"/>
        <v>1</v>
      </c>
      <c r="V90" s="13">
        <f t="shared" si="36"/>
        <v>1</v>
      </c>
      <c r="W90" s="13">
        <f t="shared" si="36"/>
        <v>1</v>
      </c>
      <c r="X90" s="13">
        <f t="shared" si="36"/>
        <v>1</v>
      </c>
      <c r="Y90" s="13">
        <f t="shared" si="36"/>
        <v>1</v>
      </c>
      <c r="Z90" s="13">
        <f t="shared" si="36"/>
        <v>1</v>
      </c>
      <c r="AA90" s="13">
        <f t="shared" si="36"/>
        <v>1</v>
      </c>
      <c r="AB90" s="13">
        <f t="shared" si="36"/>
        <v>1</v>
      </c>
      <c r="AC90" s="13">
        <f t="shared" si="36"/>
        <v>1</v>
      </c>
      <c r="AD90" s="13">
        <f t="shared" si="36"/>
        <v>1</v>
      </c>
      <c r="AE90" s="13">
        <f t="shared" si="36"/>
        <v>1</v>
      </c>
      <c r="AF90" s="13">
        <f t="shared" si="36"/>
        <v>1</v>
      </c>
      <c r="AG90" s="13">
        <f t="shared" si="36"/>
        <v>1</v>
      </c>
      <c r="AH90" s="13">
        <f t="shared" si="36"/>
        <v>1</v>
      </c>
      <c r="AI90" s="13">
        <f t="shared" si="36"/>
        <v>1</v>
      </c>
      <c r="AJ90" s="13">
        <f t="shared" si="36"/>
        <v>1</v>
      </c>
      <c r="AK90" s="13">
        <f>AK89</f>
        <v>1</v>
      </c>
      <c r="AT90" s="6" t="s">
        <v>36</v>
      </c>
      <c r="AU90" s="13">
        <f t="shared" ref="AU90" si="37">IFERROR(AU89*AV90,0)</f>
        <v>1.09491810647449</v>
      </c>
      <c r="AV90" s="13">
        <f t="shared" ref="AV90" si="38">IFERROR(AV89*AW90,0)</f>
        <v>1.07171706</v>
      </c>
      <c r="AW90" s="13">
        <f t="shared" ref="AW90" si="39">IFERROR(AW89*AX90,0)</f>
        <v>1.040502</v>
      </c>
      <c r="AX90" s="13">
        <f t="shared" ref="AX90" si="40">IFERROR(AX89*AY90,0)</f>
        <v>1.0201</v>
      </c>
      <c r="AY90" s="13">
        <f t="shared" ref="AY90" si="41">IFERROR(AY89*AZ90,0)</f>
        <v>1.01</v>
      </c>
      <c r="AZ90" s="13">
        <f t="shared" ref="AZ90" si="42">IFERROR(AZ89*BA90,0)</f>
        <v>1</v>
      </c>
      <c r="BA90" s="13">
        <f t="shared" ref="BA90" si="43">IFERROR(BA89*BB90,0)</f>
        <v>1</v>
      </c>
      <c r="BB90" s="13">
        <f t="shared" ref="BB90" si="44">IFERROR(BB89*BC90,0)</f>
        <v>1</v>
      </c>
      <c r="BC90" s="13">
        <f t="shared" ref="BC90" si="45">IFERROR(BC89*BD90,0)</f>
        <v>1</v>
      </c>
      <c r="BD90" s="13">
        <f t="shared" ref="BD90" si="46">IFERROR(BD89*BE90,0)</f>
        <v>1</v>
      </c>
      <c r="BE90" s="13">
        <f t="shared" ref="BE90" si="47">IFERROR(BE89*BF90,0)</f>
        <v>1</v>
      </c>
      <c r="BF90" s="13">
        <f t="shared" ref="BF90" si="48">IFERROR(BF89*BG90,0)</f>
        <v>1</v>
      </c>
      <c r="BG90" s="13">
        <f t="shared" ref="BG90" si="49">IFERROR(BG89*BH90,0)</f>
        <v>1</v>
      </c>
      <c r="BH90" s="13">
        <f t="shared" ref="BH90" si="50">IFERROR(BH89*BI90,0)</f>
        <v>1</v>
      </c>
      <c r="BI90" s="13">
        <f t="shared" ref="BI90" si="51">IFERROR(BI89*BJ90,0)</f>
        <v>1</v>
      </c>
      <c r="BJ90" s="13">
        <f t="shared" ref="BJ90" si="52">IFERROR(BJ89*BK90,0)</f>
        <v>1</v>
      </c>
      <c r="BK90" s="13">
        <f t="shared" ref="BK90" si="53">IFERROR(BK89*BL90,0)</f>
        <v>1</v>
      </c>
      <c r="BL90" s="13">
        <f t="shared" ref="BL90" si="54">IFERROR(BL89*BM90,0)</f>
        <v>1</v>
      </c>
      <c r="BM90" s="13">
        <f t="shared" ref="BM90" si="55">IFERROR(BM89*BN90,0)</f>
        <v>1</v>
      </c>
      <c r="BN90" s="13">
        <f t="shared" ref="BN90" si="56">IFERROR(BN89*BO90,0)</f>
        <v>1</v>
      </c>
      <c r="BO90" s="13">
        <f t="shared" ref="BO90" si="57">IFERROR(BO89*BP90,0)</f>
        <v>1</v>
      </c>
      <c r="BP90" s="13">
        <f t="shared" ref="BP90" si="58">IFERROR(BP89*BQ90,0)</f>
        <v>1</v>
      </c>
      <c r="BQ90" s="13">
        <f t="shared" ref="BQ90" si="59">IFERROR(BQ89*BR90,0)</f>
        <v>1</v>
      </c>
      <c r="BR90" s="13">
        <f t="shared" ref="BR90" si="60">IFERROR(BR89*BS90,0)</f>
        <v>1</v>
      </c>
      <c r="BS90" s="13">
        <f t="shared" ref="BS90" si="61">IFERROR(BS89*BT90,0)</f>
        <v>1</v>
      </c>
      <c r="BT90" s="13">
        <f t="shared" ref="BT90" si="62">IFERROR(BT89*BU90,0)</f>
        <v>1</v>
      </c>
      <c r="BU90" s="13">
        <f t="shared" ref="BU90" si="63">IFERROR(BU89*BV90,0)</f>
        <v>1</v>
      </c>
      <c r="BV90" s="13">
        <f t="shared" ref="BV90" si="64">IFERROR(BV89*BW90,0)</f>
        <v>1</v>
      </c>
      <c r="BW90" s="13">
        <f t="shared" ref="BW90" si="65">IFERROR(BW89*BX90,0)</f>
        <v>1</v>
      </c>
      <c r="BX90" s="13">
        <f t="shared" ref="BX90" si="66">IFERROR(BX89*BY90,0)</f>
        <v>1</v>
      </c>
      <c r="BY90" s="13">
        <f t="shared" ref="BY90" si="67">IFERROR(BY89*BZ90,0)</f>
        <v>1</v>
      </c>
      <c r="BZ90" s="13">
        <f t="shared" ref="BZ90" si="68">IFERROR(BZ89*CA90,0)</f>
        <v>1</v>
      </c>
      <c r="CA90" s="13">
        <f t="shared" ref="CA90" si="69">IFERROR(CA89*CB90,0)</f>
        <v>1</v>
      </c>
      <c r="CB90" s="13">
        <f t="shared" ref="CB90" si="70">IFERROR(CB89*CC90,0)</f>
        <v>1</v>
      </c>
      <c r="CC90" s="13">
        <f>CC89</f>
        <v>1</v>
      </c>
      <c r="CL90" s="6" t="s">
        <v>36</v>
      </c>
      <c r="CM90" s="13">
        <f t="shared" ref="CM90:DT90" si="71">IFERROR(CM89*CN90,0)</f>
        <v>1.09491810647449</v>
      </c>
      <c r="CN90" s="13">
        <f t="shared" si="71"/>
        <v>1.07171706</v>
      </c>
      <c r="CO90" s="13">
        <f t="shared" si="71"/>
        <v>1.040502</v>
      </c>
      <c r="CP90" s="13">
        <f t="shared" si="71"/>
        <v>1.0201</v>
      </c>
      <c r="CQ90" s="13">
        <f t="shared" si="71"/>
        <v>1.01</v>
      </c>
      <c r="CR90" s="13">
        <f t="shared" si="71"/>
        <v>1</v>
      </c>
      <c r="CS90" s="13">
        <f t="shared" si="71"/>
        <v>1</v>
      </c>
      <c r="CT90" s="13">
        <f t="shared" si="71"/>
        <v>1</v>
      </c>
      <c r="CU90" s="13">
        <f t="shared" si="71"/>
        <v>1</v>
      </c>
      <c r="CV90" s="13">
        <f t="shared" si="71"/>
        <v>1</v>
      </c>
      <c r="CW90" s="13">
        <f t="shared" si="71"/>
        <v>1</v>
      </c>
      <c r="CX90" s="13">
        <f t="shared" si="71"/>
        <v>1</v>
      </c>
      <c r="CY90" s="13">
        <f t="shared" si="71"/>
        <v>1</v>
      </c>
      <c r="CZ90" s="13">
        <f t="shared" si="71"/>
        <v>1</v>
      </c>
      <c r="DA90" s="13">
        <f t="shared" si="71"/>
        <v>1</v>
      </c>
      <c r="DB90" s="13">
        <f t="shared" si="71"/>
        <v>1</v>
      </c>
      <c r="DC90" s="13">
        <f t="shared" si="71"/>
        <v>1</v>
      </c>
      <c r="DD90" s="13">
        <f t="shared" si="71"/>
        <v>1</v>
      </c>
      <c r="DE90" s="13">
        <f t="shared" si="71"/>
        <v>1</v>
      </c>
      <c r="DF90" s="13">
        <f t="shared" si="71"/>
        <v>1</v>
      </c>
      <c r="DG90" s="13">
        <f t="shared" si="71"/>
        <v>1</v>
      </c>
      <c r="DH90" s="13">
        <f t="shared" si="71"/>
        <v>1</v>
      </c>
      <c r="DI90" s="13">
        <f t="shared" si="71"/>
        <v>1</v>
      </c>
      <c r="DJ90" s="13">
        <f t="shared" si="71"/>
        <v>1</v>
      </c>
      <c r="DK90" s="13">
        <f t="shared" si="71"/>
        <v>1</v>
      </c>
      <c r="DL90" s="13">
        <f t="shared" si="71"/>
        <v>1</v>
      </c>
      <c r="DM90" s="13">
        <f t="shared" si="71"/>
        <v>1</v>
      </c>
      <c r="DN90" s="13">
        <f t="shared" si="71"/>
        <v>1</v>
      </c>
      <c r="DO90" s="13">
        <f t="shared" si="71"/>
        <v>1</v>
      </c>
      <c r="DP90" s="13">
        <f t="shared" si="71"/>
        <v>1</v>
      </c>
      <c r="DQ90" s="13">
        <f t="shared" si="71"/>
        <v>1</v>
      </c>
      <c r="DR90" s="13">
        <f t="shared" si="71"/>
        <v>1</v>
      </c>
      <c r="DS90" s="13">
        <f t="shared" si="71"/>
        <v>1</v>
      </c>
      <c r="DT90" s="13">
        <f t="shared" si="71"/>
        <v>1</v>
      </c>
      <c r="DU90" s="13">
        <f>DU89</f>
        <v>1</v>
      </c>
    </row>
    <row r="91" ht="15" customHeight="1" outlineLevel="1" spans="2:125">
      <c r="B91" s="6" t="s">
        <v>37</v>
      </c>
      <c r="C91" s="13">
        <f t="shared" ref="C91:AK91" si="72">IFERROR(ROUND(1-1/C90,4),0)</f>
        <v>0.0822</v>
      </c>
      <c r="D91" s="13">
        <f t="shared" si="72"/>
        <v>0.0624</v>
      </c>
      <c r="E91" s="13">
        <f t="shared" si="72"/>
        <v>0.0389</v>
      </c>
      <c r="F91" s="13">
        <f t="shared" si="72"/>
        <v>0.0197</v>
      </c>
      <c r="G91" s="13">
        <f t="shared" si="72"/>
        <v>0.0099</v>
      </c>
      <c r="H91" s="13">
        <f t="shared" si="72"/>
        <v>0</v>
      </c>
      <c r="I91" s="13">
        <f t="shared" si="72"/>
        <v>0</v>
      </c>
      <c r="J91" s="13">
        <f t="shared" si="72"/>
        <v>0</v>
      </c>
      <c r="K91" s="13">
        <f t="shared" si="72"/>
        <v>0</v>
      </c>
      <c r="L91" s="13">
        <f t="shared" si="72"/>
        <v>0</v>
      </c>
      <c r="M91" s="13">
        <f t="shared" si="72"/>
        <v>0</v>
      </c>
      <c r="N91" s="13">
        <f t="shared" si="72"/>
        <v>0</v>
      </c>
      <c r="O91" s="13">
        <f t="shared" si="72"/>
        <v>0</v>
      </c>
      <c r="P91" s="13">
        <f t="shared" si="72"/>
        <v>0</v>
      </c>
      <c r="Q91" s="13">
        <f t="shared" si="72"/>
        <v>0</v>
      </c>
      <c r="R91" s="13">
        <f t="shared" si="72"/>
        <v>0</v>
      </c>
      <c r="S91" s="13">
        <f t="shared" si="72"/>
        <v>0</v>
      </c>
      <c r="T91" s="13">
        <f t="shared" si="72"/>
        <v>0</v>
      </c>
      <c r="U91" s="13">
        <f t="shared" si="72"/>
        <v>0</v>
      </c>
      <c r="V91" s="13">
        <f t="shared" si="72"/>
        <v>0</v>
      </c>
      <c r="W91" s="13">
        <f t="shared" si="72"/>
        <v>0</v>
      </c>
      <c r="X91" s="13">
        <f t="shared" si="72"/>
        <v>0</v>
      </c>
      <c r="Y91" s="13">
        <f t="shared" si="72"/>
        <v>0</v>
      </c>
      <c r="Z91" s="13">
        <f t="shared" si="72"/>
        <v>0</v>
      </c>
      <c r="AA91" s="13">
        <f t="shared" si="72"/>
        <v>0</v>
      </c>
      <c r="AB91" s="13">
        <f t="shared" si="72"/>
        <v>0</v>
      </c>
      <c r="AC91" s="13">
        <f t="shared" si="72"/>
        <v>0</v>
      </c>
      <c r="AD91" s="13">
        <f t="shared" si="72"/>
        <v>0</v>
      </c>
      <c r="AE91" s="13">
        <f t="shared" si="72"/>
        <v>0</v>
      </c>
      <c r="AF91" s="13">
        <f t="shared" si="72"/>
        <v>0</v>
      </c>
      <c r="AG91" s="13">
        <f t="shared" si="72"/>
        <v>0</v>
      </c>
      <c r="AH91" s="13">
        <f t="shared" si="72"/>
        <v>0</v>
      </c>
      <c r="AI91" s="13">
        <f t="shared" si="72"/>
        <v>0</v>
      </c>
      <c r="AJ91" s="13">
        <f t="shared" si="72"/>
        <v>0</v>
      </c>
      <c r="AK91" s="13">
        <f t="shared" si="72"/>
        <v>0</v>
      </c>
      <c r="AT91" s="6" t="s">
        <v>37</v>
      </c>
      <c r="AU91" s="13">
        <f t="shared" ref="AU91:CC91" si="73">IFERROR(ROUND(1-1/AU90,4),0)</f>
        <v>0.0867</v>
      </c>
      <c r="AV91" s="13">
        <f t="shared" si="73"/>
        <v>0.0669</v>
      </c>
      <c r="AW91" s="13">
        <f t="shared" si="73"/>
        <v>0.0389</v>
      </c>
      <c r="AX91" s="13">
        <f t="shared" si="73"/>
        <v>0.0197</v>
      </c>
      <c r="AY91" s="13">
        <f t="shared" si="73"/>
        <v>0.0099</v>
      </c>
      <c r="AZ91" s="13">
        <f t="shared" si="73"/>
        <v>0</v>
      </c>
      <c r="BA91" s="13">
        <f t="shared" si="73"/>
        <v>0</v>
      </c>
      <c r="BB91" s="13">
        <f t="shared" si="73"/>
        <v>0</v>
      </c>
      <c r="BC91" s="13">
        <f t="shared" si="73"/>
        <v>0</v>
      </c>
      <c r="BD91" s="13">
        <f t="shared" si="73"/>
        <v>0</v>
      </c>
      <c r="BE91" s="13">
        <f t="shared" si="73"/>
        <v>0</v>
      </c>
      <c r="BF91" s="13">
        <f t="shared" si="73"/>
        <v>0</v>
      </c>
      <c r="BG91" s="13">
        <f t="shared" si="73"/>
        <v>0</v>
      </c>
      <c r="BH91" s="13">
        <f t="shared" si="73"/>
        <v>0</v>
      </c>
      <c r="BI91" s="13">
        <f t="shared" si="73"/>
        <v>0</v>
      </c>
      <c r="BJ91" s="13">
        <f t="shared" si="73"/>
        <v>0</v>
      </c>
      <c r="BK91" s="13">
        <f t="shared" si="73"/>
        <v>0</v>
      </c>
      <c r="BL91" s="13">
        <f t="shared" si="73"/>
        <v>0</v>
      </c>
      <c r="BM91" s="13">
        <f t="shared" si="73"/>
        <v>0</v>
      </c>
      <c r="BN91" s="13">
        <f t="shared" si="73"/>
        <v>0</v>
      </c>
      <c r="BO91" s="13">
        <f t="shared" si="73"/>
        <v>0</v>
      </c>
      <c r="BP91" s="13">
        <f t="shared" si="73"/>
        <v>0</v>
      </c>
      <c r="BQ91" s="13">
        <f t="shared" si="73"/>
        <v>0</v>
      </c>
      <c r="BR91" s="13">
        <f t="shared" si="73"/>
        <v>0</v>
      </c>
      <c r="BS91" s="13">
        <f t="shared" si="73"/>
        <v>0</v>
      </c>
      <c r="BT91" s="13">
        <f t="shared" si="73"/>
        <v>0</v>
      </c>
      <c r="BU91" s="13">
        <f t="shared" si="73"/>
        <v>0</v>
      </c>
      <c r="BV91" s="13">
        <f t="shared" si="73"/>
        <v>0</v>
      </c>
      <c r="BW91" s="13">
        <f t="shared" si="73"/>
        <v>0</v>
      </c>
      <c r="BX91" s="13">
        <f t="shared" si="73"/>
        <v>0</v>
      </c>
      <c r="BY91" s="13">
        <f t="shared" si="73"/>
        <v>0</v>
      </c>
      <c r="BZ91" s="13">
        <f t="shared" si="73"/>
        <v>0</v>
      </c>
      <c r="CA91" s="13">
        <f t="shared" si="73"/>
        <v>0</v>
      </c>
      <c r="CB91" s="13">
        <f t="shared" si="73"/>
        <v>0</v>
      </c>
      <c r="CC91" s="13">
        <f t="shared" si="73"/>
        <v>0</v>
      </c>
      <c r="CL91" s="6" t="s">
        <v>37</v>
      </c>
      <c r="CM91" s="13">
        <f t="shared" ref="CM91:DU91" si="74">IFERROR(ROUND(1-1/CM90,4),0)</f>
        <v>0.0867</v>
      </c>
      <c r="CN91" s="13">
        <f t="shared" si="74"/>
        <v>0.0669</v>
      </c>
      <c r="CO91" s="13">
        <f t="shared" si="74"/>
        <v>0.0389</v>
      </c>
      <c r="CP91" s="13">
        <f t="shared" si="74"/>
        <v>0.0197</v>
      </c>
      <c r="CQ91" s="13">
        <f t="shared" si="74"/>
        <v>0.0099</v>
      </c>
      <c r="CR91" s="13">
        <f t="shared" si="74"/>
        <v>0</v>
      </c>
      <c r="CS91" s="13">
        <f t="shared" si="74"/>
        <v>0</v>
      </c>
      <c r="CT91" s="13">
        <f t="shared" si="74"/>
        <v>0</v>
      </c>
      <c r="CU91" s="13">
        <f t="shared" si="74"/>
        <v>0</v>
      </c>
      <c r="CV91" s="13">
        <f t="shared" si="74"/>
        <v>0</v>
      </c>
      <c r="CW91" s="13">
        <f t="shared" si="74"/>
        <v>0</v>
      </c>
      <c r="CX91" s="13">
        <f t="shared" si="74"/>
        <v>0</v>
      </c>
      <c r="CY91" s="13">
        <f t="shared" si="74"/>
        <v>0</v>
      </c>
      <c r="CZ91" s="13">
        <f t="shared" si="74"/>
        <v>0</v>
      </c>
      <c r="DA91" s="13">
        <f t="shared" si="74"/>
        <v>0</v>
      </c>
      <c r="DB91" s="13">
        <f t="shared" si="74"/>
        <v>0</v>
      </c>
      <c r="DC91" s="13">
        <f t="shared" si="74"/>
        <v>0</v>
      </c>
      <c r="DD91" s="13">
        <f t="shared" si="74"/>
        <v>0</v>
      </c>
      <c r="DE91" s="13">
        <f t="shared" si="74"/>
        <v>0</v>
      </c>
      <c r="DF91" s="13">
        <f t="shared" si="74"/>
        <v>0</v>
      </c>
      <c r="DG91" s="13">
        <f t="shared" si="74"/>
        <v>0</v>
      </c>
      <c r="DH91" s="13">
        <f t="shared" si="74"/>
        <v>0</v>
      </c>
      <c r="DI91" s="13">
        <f t="shared" si="74"/>
        <v>0</v>
      </c>
      <c r="DJ91" s="13">
        <f t="shared" si="74"/>
        <v>0</v>
      </c>
      <c r="DK91" s="13">
        <f t="shared" si="74"/>
        <v>0</v>
      </c>
      <c r="DL91" s="13">
        <f t="shared" si="74"/>
        <v>0</v>
      </c>
      <c r="DM91" s="13">
        <f t="shared" si="74"/>
        <v>0</v>
      </c>
      <c r="DN91" s="13">
        <f t="shared" si="74"/>
        <v>0</v>
      </c>
      <c r="DO91" s="13">
        <f t="shared" si="74"/>
        <v>0</v>
      </c>
      <c r="DP91" s="13">
        <f t="shared" si="74"/>
        <v>0</v>
      </c>
      <c r="DQ91" s="13">
        <f t="shared" si="74"/>
        <v>0</v>
      </c>
      <c r="DR91" s="13">
        <f t="shared" si="74"/>
        <v>0</v>
      </c>
      <c r="DS91" s="13">
        <f t="shared" si="74"/>
        <v>0</v>
      </c>
      <c r="DT91" s="13">
        <f t="shared" si="74"/>
        <v>0</v>
      </c>
      <c r="DU91" s="13">
        <f t="shared" si="74"/>
        <v>0</v>
      </c>
    </row>
    <row r="92" ht="15" customHeight="1" outlineLevel="1" spans="2:105">
      <c r="B92" s="17" t="s">
        <v>60</v>
      </c>
      <c r="C92" s="13">
        <f>IFERROR(1/C90,0)</f>
        <v>0.917775996776269</v>
      </c>
      <c r="D92" s="13">
        <f t="shared" ref="D92:AK92" si="75">IFERROR(1/D90,0)</f>
        <v>0.937633715358126</v>
      </c>
      <c r="E92" s="13">
        <f t="shared" si="75"/>
        <v>0.961074558242079</v>
      </c>
      <c r="F92" s="13">
        <f t="shared" si="75"/>
        <v>0.980296049406921</v>
      </c>
      <c r="G92" s="13">
        <f t="shared" si="75"/>
        <v>0.99009900990099</v>
      </c>
      <c r="H92" s="13">
        <f t="shared" si="75"/>
        <v>1</v>
      </c>
      <c r="I92" s="13">
        <f t="shared" si="75"/>
        <v>1</v>
      </c>
      <c r="J92" s="13">
        <f t="shared" si="75"/>
        <v>1</v>
      </c>
      <c r="K92" s="13">
        <f t="shared" si="75"/>
        <v>1</v>
      </c>
      <c r="L92" s="13">
        <f t="shared" si="75"/>
        <v>1</v>
      </c>
      <c r="M92" s="13">
        <f t="shared" si="75"/>
        <v>1</v>
      </c>
      <c r="N92" s="13">
        <f t="shared" si="75"/>
        <v>1</v>
      </c>
      <c r="O92" s="13">
        <f t="shared" si="75"/>
        <v>1</v>
      </c>
      <c r="P92" s="13">
        <f t="shared" si="75"/>
        <v>1</v>
      </c>
      <c r="Q92" s="13">
        <f t="shared" si="75"/>
        <v>1</v>
      </c>
      <c r="R92" s="13">
        <f t="shared" si="75"/>
        <v>1</v>
      </c>
      <c r="S92" s="22">
        <f t="shared" si="75"/>
        <v>1</v>
      </c>
      <c r="T92" s="13">
        <f t="shared" si="75"/>
        <v>1</v>
      </c>
      <c r="U92" s="13">
        <f t="shared" si="75"/>
        <v>1</v>
      </c>
      <c r="V92" s="13">
        <f t="shared" si="75"/>
        <v>1</v>
      </c>
      <c r="W92" s="13">
        <f t="shared" si="75"/>
        <v>1</v>
      </c>
      <c r="X92" s="13">
        <f t="shared" si="75"/>
        <v>1</v>
      </c>
      <c r="Y92" s="13">
        <f t="shared" si="75"/>
        <v>1</v>
      </c>
      <c r="Z92" s="13">
        <f t="shared" si="75"/>
        <v>1</v>
      </c>
      <c r="AA92" s="13">
        <f t="shared" si="75"/>
        <v>1</v>
      </c>
      <c r="AB92" s="13">
        <f t="shared" si="75"/>
        <v>1</v>
      </c>
      <c r="AC92" s="13">
        <f t="shared" si="75"/>
        <v>1</v>
      </c>
      <c r="AD92" s="13">
        <f t="shared" si="75"/>
        <v>1</v>
      </c>
      <c r="AE92" s="13">
        <f t="shared" si="75"/>
        <v>1</v>
      </c>
      <c r="AF92" s="13">
        <f t="shared" si="75"/>
        <v>1</v>
      </c>
      <c r="AG92" s="13">
        <f t="shared" si="75"/>
        <v>1</v>
      </c>
      <c r="AH92" s="13">
        <f t="shared" si="75"/>
        <v>1</v>
      </c>
      <c r="AI92" s="13">
        <f t="shared" si="75"/>
        <v>1</v>
      </c>
      <c r="AJ92" s="13">
        <f t="shared" si="75"/>
        <v>1</v>
      </c>
      <c r="AK92" s="13">
        <f t="shared" si="75"/>
        <v>1</v>
      </c>
      <c r="AT92" s="17" t="s">
        <v>60</v>
      </c>
      <c r="AU92" s="13">
        <f>IFERROR(1/AU90,0)</f>
        <v>0.913310314339297</v>
      </c>
      <c r="AV92" s="13">
        <f t="shared" ref="AV92:CC92" si="76">IFERROR(1/AV90,0)</f>
        <v>0.933082095380659</v>
      </c>
      <c r="AW92" s="13">
        <f t="shared" si="76"/>
        <v>0.961074558242079</v>
      </c>
      <c r="AX92" s="13">
        <f t="shared" si="76"/>
        <v>0.980296049406921</v>
      </c>
      <c r="AY92" s="13">
        <f t="shared" si="76"/>
        <v>0.99009900990099</v>
      </c>
      <c r="AZ92" s="13">
        <f t="shared" si="76"/>
        <v>1</v>
      </c>
      <c r="BA92" s="13">
        <f t="shared" si="76"/>
        <v>1</v>
      </c>
      <c r="BB92" s="13">
        <f t="shared" si="76"/>
        <v>1</v>
      </c>
      <c r="BC92" s="13">
        <f t="shared" si="76"/>
        <v>1</v>
      </c>
      <c r="BD92" s="13">
        <f t="shared" si="76"/>
        <v>1</v>
      </c>
      <c r="BE92" s="13">
        <f t="shared" si="76"/>
        <v>1</v>
      </c>
      <c r="BF92" s="13">
        <f t="shared" si="76"/>
        <v>1</v>
      </c>
      <c r="BG92" s="13">
        <f t="shared" si="76"/>
        <v>1</v>
      </c>
      <c r="BH92" s="13">
        <f t="shared" si="76"/>
        <v>1</v>
      </c>
      <c r="BI92" s="13">
        <f t="shared" si="76"/>
        <v>1</v>
      </c>
      <c r="BJ92" s="13">
        <f t="shared" si="76"/>
        <v>1</v>
      </c>
      <c r="BK92" s="22">
        <f t="shared" si="76"/>
        <v>1</v>
      </c>
      <c r="BL92" s="13">
        <f t="shared" si="76"/>
        <v>1</v>
      </c>
      <c r="BM92" s="13">
        <f t="shared" si="76"/>
        <v>1</v>
      </c>
      <c r="BN92" s="13">
        <f t="shared" si="76"/>
        <v>1</v>
      </c>
      <c r="BO92" s="13">
        <f t="shared" si="76"/>
        <v>1</v>
      </c>
      <c r="BP92" s="13">
        <f t="shared" si="76"/>
        <v>1</v>
      </c>
      <c r="BQ92" s="13">
        <f t="shared" si="76"/>
        <v>1</v>
      </c>
      <c r="BR92" s="13">
        <f t="shared" si="76"/>
        <v>1</v>
      </c>
      <c r="BS92" s="13">
        <f t="shared" si="76"/>
        <v>1</v>
      </c>
      <c r="BT92" s="13">
        <f t="shared" si="76"/>
        <v>1</v>
      </c>
      <c r="BU92" s="13">
        <f t="shared" si="76"/>
        <v>1</v>
      </c>
      <c r="BV92" s="13">
        <f t="shared" si="76"/>
        <v>1</v>
      </c>
      <c r="BW92" s="13">
        <f t="shared" si="76"/>
        <v>1</v>
      </c>
      <c r="BX92" s="13">
        <f t="shared" si="76"/>
        <v>1</v>
      </c>
      <c r="BY92" s="13">
        <f t="shared" si="76"/>
        <v>1</v>
      </c>
      <c r="BZ92" s="13">
        <f t="shared" si="76"/>
        <v>1</v>
      </c>
      <c r="CA92" s="13">
        <f t="shared" si="76"/>
        <v>1</v>
      </c>
      <c r="CB92" s="13">
        <f t="shared" si="76"/>
        <v>1</v>
      </c>
      <c r="CC92" s="13">
        <f t="shared" si="76"/>
        <v>1</v>
      </c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ht="15" customHeight="1" outlineLevel="1" spans="2:105">
      <c r="B93" s="18" t="s">
        <v>61</v>
      </c>
      <c r="C93" s="19">
        <f>C92</f>
        <v>0.917775996776269</v>
      </c>
      <c r="D93" s="13">
        <f>D92-C92</f>
        <v>0.0198577185818574</v>
      </c>
      <c r="E93" s="13">
        <f t="shared" ref="E93:AK93" si="77">E92-D92</f>
        <v>0.0234408428839531</v>
      </c>
      <c r="F93" s="13">
        <f t="shared" si="77"/>
        <v>0.0192214911648415</v>
      </c>
      <c r="G93" s="13">
        <f t="shared" si="77"/>
        <v>0.00980296049406926</v>
      </c>
      <c r="H93" s="13">
        <f t="shared" si="77"/>
        <v>0.00990099009900991</v>
      </c>
      <c r="I93" s="13">
        <f t="shared" si="77"/>
        <v>0</v>
      </c>
      <c r="J93" s="13">
        <f t="shared" si="77"/>
        <v>0</v>
      </c>
      <c r="K93" s="13">
        <f t="shared" si="77"/>
        <v>0</v>
      </c>
      <c r="L93" s="13">
        <f t="shared" si="77"/>
        <v>0</v>
      </c>
      <c r="M93" s="13">
        <f t="shared" si="77"/>
        <v>0</v>
      </c>
      <c r="N93" s="13">
        <f t="shared" si="77"/>
        <v>0</v>
      </c>
      <c r="O93" s="13">
        <f t="shared" si="77"/>
        <v>0</v>
      </c>
      <c r="P93" s="13">
        <f t="shared" si="77"/>
        <v>0</v>
      </c>
      <c r="Q93" s="13">
        <f t="shared" si="77"/>
        <v>0</v>
      </c>
      <c r="R93" s="13">
        <f t="shared" si="77"/>
        <v>0</v>
      </c>
      <c r="S93" s="22">
        <f t="shared" si="77"/>
        <v>0</v>
      </c>
      <c r="T93" s="13">
        <f t="shared" si="77"/>
        <v>0</v>
      </c>
      <c r="U93" s="13">
        <f t="shared" si="77"/>
        <v>0</v>
      </c>
      <c r="V93" s="13">
        <f t="shared" si="77"/>
        <v>0</v>
      </c>
      <c r="W93" s="13">
        <f t="shared" si="77"/>
        <v>0</v>
      </c>
      <c r="X93" s="13">
        <f t="shared" si="77"/>
        <v>0</v>
      </c>
      <c r="Y93" s="13">
        <f t="shared" si="77"/>
        <v>0</v>
      </c>
      <c r="Z93" s="13">
        <f t="shared" si="77"/>
        <v>0</v>
      </c>
      <c r="AA93" s="13">
        <f t="shared" si="77"/>
        <v>0</v>
      </c>
      <c r="AB93" s="13">
        <f t="shared" si="77"/>
        <v>0</v>
      </c>
      <c r="AC93" s="13">
        <f t="shared" si="77"/>
        <v>0</v>
      </c>
      <c r="AD93" s="13">
        <f t="shared" si="77"/>
        <v>0</v>
      </c>
      <c r="AE93" s="13">
        <f t="shared" si="77"/>
        <v>0</v>
      </c>
      <c r="AF93" s="13">
        <f t="shared" si="77"/>
        <v>0</v>
      </c>
      <c r="AG93" s="13">
        <f t="shared" si="77"/>
        <v>0</v>
      </c>
      <c r="AH93" s="13">
        <f t="shared" si="77"/>
        <v>0</v>
      </c>
      <c r="AI93" s="13">
        <f t="shared" si="77"/>
        <v>0</v>
      </c>
      <c r="AJ93" s="13">
        <f t="shared" si="77"/>
        <v>0</v>
      </c>
      <c r="AK93" s="13">
        <f t="shared" si="77"/>
        <v>0</v>
      </c>
      <c r="AT93" s="18" t="s">
        <v>61</v>
      </c>
      <c r="AU93" s="19">
        <f>AU92</f>
        <v>0.913310314339297</v>
      </c>
      <c r="AV93" s="13">
        <f>AV92-AU92</f>
        <v>0.0197717810413622</v>
      </c>
      <c r="AW93" s="13">
        <f t="shared" ref="AW93:CC93" si="78">AW92-AV92</f>
        <v>0.0279924628614199</v>
      </c>
      <c r="AX93" s="13">
        <f t="shared" si="78"/>
        <v>0.0192214911648415</v>
      </c>
      <c r="AY93" s="13">
        <f t="shared" si="78"/>
        <v>0.00980296049406926</v>
      </c>
      <c r="AZ93" s="13">
        <f t="shared" si="78"/>
        <v>0.00990099009900991</v>
      </c>
      <c r="BA93" s="13">
        <f t="shared" si="78"/>
        <v>0</v>
      </c>
      <c r="BB93" s="13">
        <f t="shared" si="78"/>
        <v>0</v>
      </c>
      <c r="BC93" s="13">
        <f t="shared" si="78"/>
        <v>0</v>
      </c>
      <c r="BD93" s="13">
        <f t="shared" si="78"/>
        <v>0</v>
      </c>
      <c r="BE93" s="13">
        <f t="shared" si="78"/>
        <v>0</v>
      </c>
      <c r="BF93" s="13">
        <f t="shared" si="78"/>
        <v>0</v>
      </c>
      <c r="BG93" s="13">
        <f t="shared" si="78"/>
        <v>0</v>
      </c>
      <c r="BH93" s="13">
        <f t="shared" si="78"/>
        <v>0</v>
      </c>
      <c r="BI93" s="13">
        <f t="shared" si="78"/>
        <v>0</v>
      </c>
      <c r="BJ93" s="13">
        <f t="shared" si="78"/>
        <v>0</v>
      </c>
      <c r="BK93" s="22">
        <f t="shared" si="78"/>
        <v>0</v>
      </c>
      <c r="BL93" s="13">
        <f t="shared" si="78"/>
        <v>0</v>
      </c>
      <c r="BM93" s="13">
        <f t="shared" si="78"/>
        <v>0</v>
      </c>
      <c r="BN93" s="13">
        <f t="shared" si="78"/>
        <v>0</v>
      </c>
      <c r="BO93" s="13">
        <f t="shared" si="78"/>
        <v>0</v>
      </c>
      <c r="BP93" s="13">
        <f t="shared" si="78"/>
        <v>0</v>
      </c>
      <c r="BQ93" s="13">
        <f t="shared" si="78"/>
        <v>0</v>
      </c>
      <c r="BR93" s="13">
        <f t="shared" si="78"/>
        <v>0</v>
      </c>
      <c r="BS93" s="13">
        <f t="shared" si="78"/>
        <v>0</v>
      </c>
      <c r="BT93" s="13">
        <f t="shared" si="78"/>
        <v>0</v>
      </c>
      <c r="BU93" s="13">
        <f t="shared" si="78"/>
        <v>0</v>
      </c>
      <c r="BV93" s="13">
        <f t="shared" si="78"/>
        <v>0</v>
      </c>
      <c r="BW93" s="13">
        <f t="shared" si="78"/>
        <v>0</v>
      </c>
      <c r="BX93" s="13">
        <f t="shared" si="78"/>
        <v>0</v>
      </c>
      <c r="BY93" s="13">
        <f t="shared" si="78"/>
        <v>0</v>
      </c>
      <c r="BZ93" s="13">
        <f t="shared" si="78"/>
        <v>0</v>
      </c>
      <c r="CA93" s="13">
        <f t="shared" si="78"/>
        <v>0</v>
      </c>
      <c r="CB93" s="13">
        <f t="shared" si="78"/>
        <v>0</v>
      </c>
      <c r="CC93" s="13">
        <f t="shared" si="78"/>
        <v>0</v>
      </c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ht="15" customHeight="1" outlineLevel="1" spans="2:125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T94" s="20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L94" s="20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</row>
    <row r="95" ht="15" customHeight="1"/>
    <row r="96" ht="15" customHeight="1" spans="2:12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T96" s="6" t="s">
        <v>38</v>
      </c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14" t="s">
        <v>22</v>
      </c>
      <c r="CC96" s="12"/>
      <c r="CL96" s="6" t="s">
        <v>38</v>
      </c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14" t="s">
        <v>22</v>
      </c>
      <c r="DU96" s="12"/>
    </row>
    <row r="97" ht="15" customHeight="1" outlineLevel="1" spans="2:12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T97" s="8" t="s">
        <v>23</v>
      </c>
      <c r="AU97" s="9" t="s">
        <v>24</v>
      </c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L97" s="8" t="s">
        <v>23</v>
      </c>
      <c r="CM97" s="9" t="s">
        <v>24</v>
      </c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</row>
    <row r="98" ht="15" customHeight="1" outlineLevel="1" spans="2:12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T98" s="9"/>
      <c r="AU98" s="9">
        <v>1</v>
      </c>
      <c r="AV98" s="9">
        <v>2</v>
      </c>
      <c r="AW98" s="9">
        <v>3</v>
      </c>
      <c r="AX98" s="9">
        <v>4</v>
      </c>
      <c r="AY98" s="9">
        <v>5</v>
      </c>
      <c r="AZ98" s="9">
        <v>6</v>
      </c>
      <c r="BA98" s="9">
        <v>7</v>
      </c>
      <c r="BB98" s="9">
        <v>8</v>
      </c>
      <c r="BC98" s="9">
        <v>9</v>
      </c>
      <c r="BD98" s="9">
        <v>10</v>
      </c>
      <c r="BE98" s="9">
        <v>11</v>
      </c>
      <c r="BF98" s="9">
        <v>12</v>
      </c>
      <c r="BG98" s="9">
        <v>13</v>
      </c>
      <c r="BH98" s="9">
        <v>14</v>
      </c>
      <c r="BI98" s="9">
        <v>15</v>
      </c>
      <c r="BJ98" s="9">
        <v>16</v>
      </c>
      <c r="BK98" s="9">
        <v>17</v>
      </c>
      <c r="BL98" s="9">
        <v>18</v>
      </c>
      <c r="BM98" s="9">
        <v>19</v>
      </c>
      <c r="BN98" s="9">
        <v>20</v>
      </c>
      <c r="BO98" s="9">
        <v>21</v>
      </c>
      <c r="BP98" s="9">
        <v>22</v>
      </c>
      <c r="BQ98" s="9">
        <v>23</v>
      </c>
      <c r="BR98" s="9">
        <v>24</v>
      </c>
      <c r="BS98" s="9">
        <v>25</v>
      </c>
      <c r="BT98" s="9">
        <v>26</v>
      </c>
      <c r="BU98" s="9">
        <v>27</v>
      </c>
      <c r="BV98" s="9">
        <v>28</v>
      </c>
      <c r="BW98" s="9">
        <v>29</v>
      </c>
      <c r="BX98" s="9">
        <v>30</v>
      </c>
      <c r="BY98" s="9">
        <v>31</v>
      </c>
      <c r="BZ98" s="9">
        <v>32</v>
      </c>
      <c r="CA98" s="9">
        <v>33</v>
      </c>
      <c r="CB98" s="9">
        <v>34</v>
      </c>
      <c r="CC98" s="9">
        <v>35</v>
      </c>
      <c r="CL98" s="9"/>
      <c r="CM98" s="9">
        <v>1</v>
      </c>
      <c r="CN98" s="9">
        <v>2</v>
      </c>
      <c r="CO98" s="9">
        <v>3</v>
      </c>
      <c r="CP98" s="9">
        <v>4</v>
      </c>
      <c r="CQ98" s="9">
        <v>5</v>
      </c>
      <c r="CR98" s="9">
        <v>6</v>
      </c>
      <c r="CS98" s="9">
        <v>7</v>
      </c>
      <c r="CT98" s="9">
        <v>8</v>
      </c>
      <c r="CU98" s="9">
        <v>9</v>
      </c>
      <c r="CV98" s="9">
        <v>10</v>
      </c>
      <c r="CW98" s="9">
        <v>11</v>
      </c>
      <c r="CX98" s="9">
        <v>12</v>
      </c>
      <c r="CY98" s="9">
        <v>13</v>
      </c>
      <c r="CZ98" s="9">
        <v>14</v>
      </c>
      <c r="DA98" s="9">
        <v>15</v>
      </c>
      <c r="DB98" s="9">
        <v>16</v>
      </c>
      <c r="DC98" s="9">
        <v>17</v>
      </c>
      <c r="DD98" s="9">
        <v>18</v>
      </c>
      <c r="DE98" s="9">
        <v>19</v>
      </c>
      <c r="DF98" s="9">
        <v>20</v>
      </c>
      <c r="DG98" s="9">
        <v>21</v>
      </c>
      <c r="DH98" s="9">
        <v>22</v>
      </c>
      <c r="DI98" s="9">
        <v>23</v>
      </c>
      <c r="DJ98" s="9">
        <v>24</v>
      </c>
      <c r="DK98" s="9">
        <v>25</v>
      </c>
      <c r="DL98" s="9">
        <v>26</v>
      </c>
      <c r="DM98" s="9">
        <v>27</v>
      </c>
      <c r="DN98" s="9">
        <v>28</v>
      </c>
      <c r="DO98" s="9">
        <v>29</v>
      </c>
      <c r="DP98" s="9">
        <v>30</v>
      </c>
      <c r="DQ98" s="9">
        <v>31</v>
      </c>
      <c r="DR98" s="9">
        <v>32</v>
      </c>
      <c r="DS98" s="9">
        <v>33</v>
      </c>
      <c r="DT98" s="9">
        <v>34</v>
      </c>
      <c r="DU98" s="9">
        <v>35</v>
      </c>
    </row>
    <row r="99" ht="15" customHeight="1" outlineLevel="1" spans="2:105">
      <c r="B99" s="10">
        <v>201606</v>
      </c>
      <c r="C99" s="11">
        <v>70070.91</v>
      </c>
      <c r="D99" s="11">
        <v>3200</v>
      </c>
      <c r="E99" s="11">
        <v>600</v>
      </c>
      <c r="F99" s="11">
        <v>600</v>
      </c>
      <c r="G99" s="11">
        <v>600</v>
      </c>
      <c r="H99" s="11">
        <v>600</v>
      </c>
      <c r="I99" s="11">
        <v>600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T99" s="10">
        <v>201606</v>
      </c>
      <c r="AU99" s="11">
        <v>70070.91</v>
      </c>
      <c r="AV99" s="11">
        <v>3200</v>
      </c>
      <c r="AW99" s="11">
        <v>600</v>
      </c>
      <c r="AX99" s="11">
        <v>600</v>
      </c>
      <c r="AY99" s="11">
        <v>600</v>
      </c>
      <c r="AZ99" s="11">
        <v>600</v>
      </c>
      <c r="BA99" s="11">
        <v>600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 t="s">
        <v>25</v>
      </c>
      <c r="CE99" s="11" t="s">
        <v>25</v>
      </c>
      <c r="CF99" s="11" t="s">
        <v>25</v>
      </c>
      <c r="CG99" s="11" t="s">
        <v>25</v>
      </c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ht="15" customHeight="1" outlineLevel="1" spans="2:105">
      <c r="B100" s="10">
        <v>201609</v>
      </c>
      <c r="C100" s="11">
        <v>523729.7</v>
      </c>
      <c r="D100" s="11">
        <v>17919.4</v>
      </c>
      <c r="E100" s="11">
        <v>6658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T100" s="10">
        <v>201609</v>
      </c>
      <c r="AU100" s="11">
        <v>523729.7</v>
      </c>
      <c r="AV100" s="11">
        <v>17919.4</v>
      </c>
      <c r="AW100" s="11">
        <v>6658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 t="s">
        <v>25</v>
      </c>
      <c r="CD100" s="11" t="s">
        <v>25</v>
      </c>
      <c r="CE100" s="11" t="s">
        <v>25</v>
      </c>
      <c r="CF100" s="11" t="s">
        <v>25</v>
      </c>
      <c r="CG100" s="11" t="s">
        <v>25</v>
      </c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ht="15" customHeight="1" outlineLevel="1" spans="2:105">
      <c r="B101" s="10">
        <v>201612</v>
      </c>
      <c r="C101" s="11">
        <v>663649.1</v>
      </c>
      <c r="D101" s="11">
        <v>76146.15</v>
      </c>
      <c r="E101" s="11">
        <v>560</v>
      </c>
      <c r="F101" s="11">
        <v>560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T101" s="10">
        <v>201612</v>
      </c>
      <c r="AU101" s="11">
        <v>663649.1</v>
      </c>
      <c r="AV101" s="11">
        <v>76146.15</v>
      </c>
      <c r="AW101" s="11">
        <v>560</v>
      </c>
      <c r="AX101" s="11">
        <v>560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 t="s">
        <v>25</v>
      </c>
      <c r="CC101" s="11" t="s">
        <v>25</v>
      </c>
      <c r="CD101" s="11" t="s">
        <v>25</v>
      </c>
      <c r="CE101" s="11" t="s">
        <v>25</v>
      </c>
      <c r="CF101" s="11" t="s">
        <v>25</v>
      </c>
      <c r="CG101" s="11" t="s">
        <v>25</v>
      </c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ht="15" customHeight="1" outlineLevel="1" spans="2:105">
      <c r="B102" s="10">
        <v>201703</v>
      </c>
      <c r="C102" s="11">
        <v>863764.07</v>
      </c>
      <c r="D102" s="11">
        <v>81038.85</v>
      </c>
      <c r="E102" s="11">
        <v>70238.85</v>
      </c>
      <c r="F102" s="11">
        <v>50671.35</v>
      </c>
      <c r="G102" s="11">
        <v>33611.35</v>
      </c>
      <c r="H102" s="11">
        <v>9000</v>
      </c>
      <c r="I102" s="11">
        <v>9000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T102" s="10">
        <v>201703</v>
      </c>
      <c r="AU102" s="11">
        <v>863764.07</v>
      </c>
      <c r="AV102" s="11">
        <v>81038.85</v>
      </c>
      <c r="AW102" s="11">
        <v>70238.85</v>
      </c>
      <c r="AX102" s="11">
        <v>50671.35</v>
      </c>
      <c r="AY102" s="11">
        <v>33611.35</v>
      </c>
      <c r="AZ102" s="11">
        <v>9000</v>
      </c>
      <c r="BA102" s="11">
        <v>9000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 t="s">
        <v>25</v>
      </c>
      <c r="CB102" s="11" t="s">
        <v>25</v>
      </c>
      <c r="CC102" s="11" t="s">
        <v>25</v>
      </c>
      <c r="CD102" s="11" t="s">
        <v>25</v>
      </c>
      <c r="CE102" s="11" t="s">
        <v>25</v>
      </c>
      <c r="CF102" s="11" t="s">
        <v>25</v>
      </c>
      <c r="CG102" s="11" t="s">
        <v>25</v>
      </c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ht="15" customHeight="1" outlineLevel="1" spans="2:105">
      <c r="B103" s="10">
        <v>201706</v>
      </c>
      <c r="C103" s="11">
        <v>923159.08</v>
      </c>
      <c r="D103" s="11">
        <v>480313.46</v>
      </c>
      <c r="E103" s="11">
        <v>200247.67</v>
      </c>
      <c r="F103" s="11">
        <v>76680.45</v>
      </c>
      <c r="G103" s="11">
        <v>26507.75</v>
      </c>
      <c r="H103" s="11">
        <v>26507.75</v>
      </c>
      <c r="I103" s="11">
        <v>14600</v>
      </c>
      <c r="J103" s="11">
        <v>14600</v>
      </c>
      <c r="K103" s="11">
        <v>14600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T103" s="10">
        <v>201706</v>
      </c>
      <c r="AU103" s="11">
        <v>923159.08</v>
      </c>
      <c r="AV103" s="11">
        <v>480313.46</v>
      </c>
      <c r="AW103" s="11">
        <v>200247.67</v>
      </c>
      <c r="AX103" s="11">
        <v>76680.45</v>
      </c>
      <c r="AY103" s="11">
        <v>26507.75</v>
      </c>
      <c r="AZ103" s="11">
        <v>26507.75</v>
      </c>
      <c r="BA103" s="11">
        <v>14600</v>
      </c>
      <c r="BB103" s="11">
        <v>14600</v>
      </c>
      <c r="BC103" s="11">
        <v>14600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 t="s">
        <v>25</v>
      </c>
      <c r="CA103" s="11" t="s">
        <v>25</v>
      </c>
      <c r="CB103" s="11" t="s">
        <v>25</v>
      </c>
      <c r="CC103" s="11" t="s">
        <v>25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ht="15" customHeight="1" outlineLevel="1" spans="2:105">
      <c r="B104" s="10">
        <v>201709</v>
      </c>
      <c r="C104" s="11">
        <v>2339500.91</v>
      </c>
      <c r="D104" s="11">
        <v>605118.15</v>
      </c>
      <c r="E104" s="11">
        <v>69125.35</v>
      </c>
      <c r="F104" s="11">
        <v>38201.6</v>
      </c>
      <c r="G104" s="11">
        <v>38004.25</v>
      </c>
      <c r="H104" s="11">
        <v>20680</v>
      </c>
      <c r="I104" s="11">
        <v>20680</v>
      </c>
      <c r="J104" s="11">
        <v>20680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T104" s="10">
        <v>201709</v>
      </c>
      <c r="AU104" s="11">
        <v>2339500.91</v>
      </c>
      <c r="AV104" s="11">
        <v>605118.15</v>
      </c>
      <c r="AW104" s="11">
        <v>69125.35</v>
      </c>
      <c r="AX104" s="11">
        <v>38201.6</v>
      </c>
      <c r="AY104" s="11">
        <v>38004.25</v>
      </c>
      <c r="AZ104" s="11">
        <v>20680</v>
      </c>
      <c r="BA104" s="11">
        <v>20680</v>
      </c>
      <c r="BB104" s="11">
        <v>20680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 t="s">
        <v>25</v>
      </c>
      <c r="BZ104" s="11" t="s">
        <v>25</v>
      </c>
      <c r="CA104" s="11" t="s">
        <v>25</v>
      </c>
      <c r="CB104" s="11" t="s">
        <v>25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ht="15" customHeight="1" outlineLevel="1" spans="2:105">
      <c r="B105" s="10">
        <v>201712</v>
      </c>
      <c r="C105" s="11">
        <v>3529011.87</v>
      </c>
      <c r="D105" s="11">
        <v>496612.39</v>
      </c>
      <c r="E105" s="11">
        <v>202599.55</v>
      </c>
      <c r="F105" s="11">
        <v>202599.55</v>
      </c>
      <c r="G105" s="11">
        <v>45987.15</v>
      </c>
      <c r="H105" s="11">
        <v>46189.65</v>
      </c>
      <c r="I105" s="11">
        <v>24018.75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T105" s="10">
        <v>201712</v>
      </c>
      <c r="AU105" s="11">
        <v>3529011.87</v>
      </c>
      <c r="AV105" s="11">
        <v>496612.39</v>
      </c>
      <c r="AW105" s="11">
        <v>202599.55</v>
      </c>
      <c r="AX105" s="11">
        <v>202599.55</v>
      </c>
      <c r="AY105" s="11">
        <v>45987.15</v>
      </c>
      <c r="AZ105" s="11">
        <v>46189.65</v>
      </c>
      <c r="BA105" s="11">
        <v>24018.75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 t="s">
        <v>25</v>
      </c>
      <c r="BY105" s="11" t="s">
        <v>25</v>
      </c>
      <c r="BZ105" s="11" t="s">
        <v>25</v>
      </c>
      <c r="CA105" s="11" t="s">
        <v>25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ht="15" customHeight="1" outlineLevel="1" spans="2:105">
      <c r="B106" s="10">
        <v>201803</v>
      </c>
      <c r="C106" s="11">
        <v>4488621.89</v>
      </c>
      <c r="D106" s="11">
        <v>933011.12</v>
      </c>
      <c r="E106" s="11">
        <v>477311.44</v>
      </c>
      <c r="F106" s="11">
        <v>188463.44</v>
      </c>
      <c r="G106" s="11">
        <v>188484.56</v>
      </c>
      <c r="H106" s="11">
        <v>134869.44</v>
      </c>
      <c r="I106" s="11">
        <v>1600</v>
      </c>
      <c r="J106" s="11">
        <v>1600</v>
      </c>
      <c r="K106" s="11">
        <v>1600</v>
      </c>
      <c r="L106" s="11">
        <v>1600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T106" s="10">
        <v>201803</v>
      </c>
      <c r="AU106" s="11">
        <v>4488621.89</v>
      </c>
      <c r="AV106" s="11">
        <v>933011.12</v>
      </c>
      <c r="AW106" s="11">
        <v>477311.44</v>
      </c>
      <c r="AX106" s="11">
        <v>188463.44</v>
      </c>
      <c r="AY106" s="11">
        <v>188484.56</v>
      </c>
      <c r="AZ106" s="11">
        <v>134869.44</v>
      </c>
      <c r="BA106" s="11">
        <v>1600</v>
      </c>
      <c r="BB106" s="11">
        <v>1600</v>
      </c>
      <c r="BC106" s="11">
        <v>1600</v>
      </c>
      <c r="BD106" s="11">
        <v>1600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 t="s">
        <v>25</v>
      </c>
      <c r="BX106" s="11" t="s">
        <v>25</v>
      </c>
      <c r="BY106" s="11" t="s">
        <v>25</v>
      </c>
      <c r="BZ106" s="11" t="s">
        <v>25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ht="15" customHeight="1" outlineLevel="1" spans="2:105">
      <c r="B107" s="10">
        <v>201806</v>
      </c>
      <c r="C107" s="11">
        <v>9254628.82</v>
      </c>
      <c r="D107" s="11">
        <v>1799735.76</v>
      </c>
      <c r="E107" s="11">
        <v>970638.56</v>
      </c>
      <c r="F107" s="11">
        <v>976690.24</v>
      </c>
      <c r="G107" s="11">
        <v>611445.76</v>
      </c>
      <c r="H107" s="11">
        <v>3971.2</v>
      </c>
      <c r="I107" s="11">
        <v>2240</v>
      </c>
      <c r="J107" s="11">
        <v>1600</v>
      </c>
      <c r="K107" s="11">
        <v>1600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T107" s="10">
        <v>201806</v>
      </c>
      <c r="AU107" s="11">
        <v>9254628.82</v>
      </c>
      <c r="AV107" s="11">
        <v>1799735.76</v>
      </c>
      <c r="AW107" s="11">
        <v>970638.56</v>
      </c>
      <c r="AX107" s="11">
        <v>976690.24</v>
      </c>
      <c r="AY107" s="11">
        <v>611445.76</v>
      </c>
      <c r="AZ107" s="11">
        <v>3971.2</v>
      </c>
      <c r="BA107" s="11">
        <v>2240</v>
      </c>
      <c r="BB107" s="11">
        <v>1600</v>
      </c>
      <c r="BC107" s="11">
        <v>1600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 t="s">
        <v>25</v>
      </c>
      <c r="BW107" s="11" t="s">
        <v>25</v>
      </c>
      <c r="BX107" s="11" t="s">
        <v>25</v>
      </c>
      <c r="BY107" s="11" t="s">
        <v>25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ht="15" customHeight="1" outlineLevel="1" spans="2:105">
      <c r="B108" s="10">
        <v>201809</v>
      </c>
      <c r="C108" s="11">
        <v>5918134.72</v>
      </c>
      <c r="D108" s="11">
        <v>320464.08</v>
      </c>
      <c r="E108" s="11">
        <v>281616.32</v>
      </c>
      <c r="F108" s="11">
        <v>170675.68</v>
      </c>
      <c r="G108" s="11">
        <v>3145.6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T108" s="10">
        <v>201809</v>
      </c>
      <c r="AU108" s="11">
        <v>5918134.72</v>
      </c>
      <c r="AV108" s="11">
        <v>320464.08</v>
      </c>
      <c r="AW108" s="11">
        <v>281616.32</v>
      </c>
      <c r="AX108" s="11">
        <v>170675.68</v>
      </c>
      <c r="AY108" s="11">
        <v>3145.6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 t="s">
        <v>25</v>
      </c>
      <c r="BV108" s="11" t="s">
        <v>25</v>
      </c>
      <c r="BW108" s="11" t="s">
        <v>25</v>
      </c>
      <c r="BX108" s="11" t="s">
        <v>25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ht="15" customHeight="1" outlineLevel="1" spans="2:105">
      <c r="B109" s="10">
        <v>201812</v>
      </c>
      <c r="C109" s="11">
        <v>10170302.24</v>
      </c>
      <c r="D109" s="11">
        <v>4798132.4</v>
      </c>
      <c r="E109" s="11">
        <v>2522100</v>
      </c>
      <c r="F109" s="11">
        <v>903276.56</v>
      </c>
      <c r="G109" s="11">
        <v>300</v>
      </c>
      <c r="H109" s="11">
        <v>300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T109" s="10">
        <v>201812</v>
      </c>
      <c r="AU109" s="11">
        <v>7828607.69</v>
      </c>
      <c r="AV109" s="11">
        <v>4177892.96</v>
      </c>
      <c r="AW109" s="11">
        <v>2285760</v>
      </c>
      <c r="AX109" s="11">
        <v>903276.56</v>
      </c>
      <c r="AY109" s="11">
        <v>300</v>
      </c>
      <c r="AZ109" s="11">
        <v>300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 t="s">
        <v>25</v>
      </c>
      <c r="BU109" s="11" t="s">
        <v>25</v>
      </c>
      <c r="BV109" s="11" t="s">
        <v>25</v>
      </c>
      <c r="BW109" s="11" t="s">
        <v>25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ht="15" customHeight="1" outlineLevel="1" spans="2:105">
      <c r="B110" s="10">
        <v>201903</v>
      </c>
      <c r="C110" s="11">
        <v>113250854.88</v>
      </c>
      <c r="D110" s="11">
        <v>61046105.76</v>
      </c>
      <c r="E110" s="11">
        <v>18069683.72</v>
      </c>
      <c r="F110" s="11">
        <v>3214566.96</v>
      </c>
      <c r="G110" s="11">
        <v>1468796.64</v>
      </c>
      <c r="H110" s="11">
        <v>130731.76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T110" s="10">
        <v>201903</v>
      </c>
      <c r="AU110" s="11">
        <v>96655167.22</v>
      </c>
      <c r="AV110" s="11">
        <v>49087284.14</v>
      </c>
      <c r="AW110" s="11">
        <v>13398687.21</v>
      </c>
      <c r="AX110" s="11">
        <v>2110496.2</v>
      </c>
      <c r="AY110" s="11">
        <v>946363.02</v>
      </c>
      <c r="AZ110" s="11">
        <v>130691.76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 t="s">
        <v>25</v>
      </c>
      <c r="BT110" s="11" t="s">
        <v>25</v>
      </c>
      <c r="BU110" s="11" t="s">
        <v>25</v>
      </c>
      <c r="BV110" s="11" t="s">
        <v>25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ht="15" customHeight="1" outlineLevel="1" spans="2:105">
      <c r="B111" s="10">
        <v>201906</v>
      </c>
      <c r="C111" s="11">
        <v>16246968.48</v>
      </c>
      <c r="D111" s="11">
        <v>2069024.4</v>
      </c>
      <c r="E111" s="11">
        <v>273694.48</v>
      </c>
      <c r="F111" s="11">
        <v>92000.8</v>
      </c>
      <c r="G111" s="11">
        <v>69859.84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T111" s="10">
        <v>201906</v>
      </c>
      <c r="AU111" s="11">
        <v>12500614.47</v>
      </c>
      <c r="AV111" s="11">
        <v>1425548.74</v>
      </c>
      <c r="AW111" s="11">
        <v>151618.65</v>
      </c>
      <c r="AX111" s="11">
        <v>58876.76</v>
      </c>
      <c r="AY111" s="11">
        <v>42551.03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 t="s">
        <v>25</v>
      </c>
      <c r="BS111" s="11" t="s">
        <v>25</v>
      </c>
      <c r="BT111" s="11" t="s">
        <v>25</v>
      </c>
      <c r="BU111" s="11" t="s">
        <v>25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ht="15" customHeight="1" outlineLevel="1" spans="2:105">
      <c r="B112" s="10">
        <v>201909</v>
      </c>
      <c r="C112" s="11">
        <v>10233569.72</v>
      </c>
      <c r="D112" s="11">
        <v>2348568.48</v>
      </c>
      <c r="E112" s="11">
        <v>1335391.68</v>
      </c>
      <c r="F112" s="11">
        <v>990991.52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T112" s="10">
        <v>201909</v>
      </c>
      <c r="AU112" s="11">
        <v>6360439.42</v>
      </c>
      <c r="AV112" s="11">
        <v>1458312.01</v>
      </c>
      <c r="AW112" s="11">
        <v>818895.01</v>
      </c>
      <c r="AX112" s="11">
        <v>598346.65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 t="s">
        <v>25</v>
      </c>
      <c r="BR112" s="11" t="s">
        <v>25</v>
      </c>
      <c r="BS112" s="11" t="s">
        <v>25</v>
      </c>
      <c r="BT112" s="11" t="s">
        <v>25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ht="15" customHeight="1" outlineLevel="1" spans="2:105">
      <c r="B113" s="10">
        <v>201912</v>
      </c>
      <c r="C113" s="11">
        <v>5327878.8</v>
      </c>
      <c r="D113" s="11">
        <v>2348526.48</v>
      </c>
      <c r="E113" s="11">
        <v>1237211.56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T113" s="10">
        <v>201912</v>
      </c>
      <c r="AU113" s="11">
        <v>2691520.26</v>
      </c>
      <c r="AV113" s="11">
        <v>1210704.53</v>
      </c>
      <c r="AW113" s="11">
        <v>642297.79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 t="s">
        <v>25</v>
      </c>
      <c r="BQ113" s="11" t="s">
        <v>25</v>
      </c>
      <c r="BR113" s="11" t="s">
        <v>25</v>
      </c>
      <c r="BS113" s="11" t="s">
        <v>25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ht="15" customHeight="1" outlineLevel="1" spans="2:105">
      <c r="B114" s="10">
        <v>202003</v>
      </c>
      <c r="C114" s="11">
        <v>7872438.05</v>
      </c>
      <c r="D114" s="11">
        <v>2453895.33</v>
      </c>
      <c r="E114" s="11">
        <v>577946.32</v>
      </c>
      <c r="F114" s="11">
        <v>300332.4</v>
      </c>
      <c r="G114" s="11">
        <v>42337.92</v>
      </c>
      <c r="H114" s="11">
        <v>25589.92</v>
      </c>
      <c r="I114" s="11">
        <v>15509.92</v>
      </c>
      <c r="J114" s="11">
        <v>20629.92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T114" s="10">
        <v>202003</v>
      </c>
      <c r="AU114" s="11">
        <v>3936215.08</v>
      </c>
      <c r="AV114" s="11">
        <v>1226947.21</v>
      </c>
      <c r="AW114" s="11">
        <v>288973.12</v>
      </c>
      <c r="AX114" s="11">
        <v>150166.17</v>
      </c>
      <c r="AY114" s="11">
        <v>21168.96</v>
      </c>
      <c r="AZ114" s="11">
        <v>12794.96</v>
      </c>
      <c r="BA114" s="11">
        <v>7754.96</v>
      </c>
      <c r="BB114" s="11">
        <v>12874.96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 t="s">
        <v>25</v>
      </c>
      <c r="BP114" s="11" t="s">
        <v>25</v>
      </c>
      <c r="BQ114" s="11" t="s">
        <v>25</v>
      </c>
      <c r="BR114" s="11" t="s">
        <v>25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ht="15" customHeight="1" outlineLevel="1" spans="2:105">
      <c r="B115" s="10">
        <v>202006</v>
      </c>
      <c r="C115" s="11">
        <v>5766261.94</v>
      </c>
      <c r="D115" s="11">
        <v>1278932.08</v>
      </c>
      <c r="E115" s="11">
        <v>927156.16</v>
      </c>
      <c r="F115" s="11">
        <v>385598.56</v>
      </c>
      <c r="G115" s="11">
        <v>346697.36</v>
      </c>
      <c r="H115" s="11">
        <v>333320.88</v>
      </c>
      <c r="I115" s="11">
        <v>325707.28</v>
      </c>
      <c r="J115" s="11">
        <v>236042.4</v>
      </c>
      <c r="K115" s="11">
        <v>11232</v>
      </c>
      <c r="L115" s="11">
        <v>11232</v>
      </c>
      <c r="M115" s="11">
        <v>6048</v>
      </c>
      <c r="N115" s="11">
        <v>6048</v>
      </c>
      <c r="O115" s="11">
        <v>6048</v>
      </c>
      <c r="P115" s="11">
        <v>6048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T115" s="10">
        <v>202006</v>
      </c>
      <c r="AU115" s="11">
        <v>2883125.26</v>
      </c>
      <c r="AV115" s="11">
        <v>639465.55</v>
      </c>
      <c r="AW115" s="11">
        <v>463577.88</v>
      </c>
      <c r="AX115" s="11">
        <v>192799.26</v>
      </c>
      <c r="AY115" s="11">
        <v>173348.68</v>
      </c>
      <c r="AZ115" s="11">
        <v>166660.45</v>
      </c>
      <c r="BA115" s="11">
        <v>323979.28</v>
      </c>
      <c r="BB115" s="11">
        <v>236042.4</v>
      </c>
      <c r="BC115" s="11">
        <v>11232</v>
      </c>
      <c r="BD115" s="11">
        <v>11232</v>
      </c>
      <c r="BE115" s="11">
        <v>6048</v>
      </c>
      <c r="BF115" s="11">
        <v>6048</v>
      </c>
      <c r="BG115" s="11">
        <v>6048</v>
      </c>
      <c r="BH115" s="11">
        <v>6048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 t="s">
        <v>25</v>
      </c>
      <c r="BO115" s="11" t="s">
        <v>25</v>
      </c>
      <c r="BP115" s="11" t="s">
        <v>25</v>
      </c>
      <c r="BQ115" s="11" t="s">
        <v>25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ht="15" customHeight="1" outlineLevel="1" spans="2:105">
      <c r="B116" s="10">
        <v>202009</v>
      </c>
      <c r="C116" s="11">
        <v>3982862.26</v>
      </c>
      <c r="D116" s="11">
        <v>1525857.36</v>
      </c>
      <c r="E116" s="11">
        <v>235760.64</v>
      </c>
      <c r="F116" s="11">
        <v>203649.52</v>
      </c>
      <c r="G116" s="11">
        <v>194527.28</v>
      </c>
      <c r="H116" s="11">
        <v>170262.88</v>
      </c>
      <c r="I116" s="11">
        <v>183001.28</v>
      </c>
      <c r="J116" s="11">
        <v>57600</v>
      </c>
      <c r="K116" s="11">
        <v>57600</v>
      </c>
      <c r="L116" s="11">
        <v>37440</v>
      </c>
      <c r="M116" s="11">
        <v>37440</v>
      </c>
      <c r="N116" s="11">
        <v>37440</v>
      </c>
      <c r="O116" s="11">
        <v>37440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T116" s="10">
        <v>202009</v>
      </c>
      <c r="AU116" s="11">
        <v>1991572.42</v>
      </c>
      <c r="AV116" s="11">
        <v>763072.34</v>
      </c>
      <c r="AW116" s="11">
        <v>117880.15</v>
      </c>
      <c r="AX116" s="11">
        <v>101824.59</v>
      </c>
      <c r="AY116" s="11">
        <v>97263.62</v>
      </c>
      <c r="AZ116" s="11">
        <v>170262.88</v>
      </c>
      <c r="BA116" s="11">
        <v>183001.28</v>
      </c>
      <c r="BB116" s="11">
        <v>57600</v>
      </c>
      <c r="BC116" s="11">
        <v>57600</v>
      </c>
      <c r="BD116" s="11">
        <v>37440</v>
      </c>
      <c r="BE116" s="11">
        <v>37440</v>
      </c>
      <c r="BF116" s="11">
        <v>37440</v>
      </c>
      <c r="BG116" s="11">
        <v>37440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 t="s">
        <v>25</v>
      </c>
      <c r="BN116" s="11" t="s">
        <v>25</v>
      </c>
      <c r="BO116" s="11" t="s">
        <v>25</v>
      </c>
      <c r="BP116" s="11" t="s">
        <v>25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ht="15" customHeight="1" outlineLevel="1" spans="2:105">
      <c r="B117" s="10">
        <v>202012</v>
      </c>
      <c r="C117" s="11">
        <v>3609071.27</v>
      </c>
      <c r="D117" s="11">
        <v>369137.48</v>
      </c>
      <c r="E117" s="11">
        <v>225387.36</v>
      </c>
      <c r="F117" s="11">
        <v>105227.84</v>
      </c>
      <c r="G117" s="11">
        <v>42256.8</v>
      </c>
      <c r="H117" s="11">
        <v>31930.4</v>
      </c>
      <c r="I117" s="11">
        <v>15552</v>
      </c>
      <c r="J117" s="11">
        <v>15552</v>
      </c>
      <c r="K117" s="11">
        <v>7488</v>
      </c>
      <c r="L117" s="11">
        <v>7488</v>
      </c>
      <c r="M117" s="11">
        <v>7488</v>
      </c>
      <c r="N117" s="11">
        <v>7488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T117" s="10">
        <v>202012</v>
      </c>
      <c r="AU117" s="11">
        <v>1804533.76</v>
      </c>
      <c r="AV117" s="11">
        <v>184568.3</v>
      </c>
      <c r="AW117" s="11">
        <v>112693.41</v>
      </c>
      <c r="AX117" s="11">
        <v>52613.82</v>
      </c>
      <c r="AY117" s="11">
        <v>42256.8</v>
      </c>
      <c r="AZ117" s="11">
        <v>31930.4</v>
      </c>
      <c r="BA117" s="11">
        <v>15552</v>
      </c>
      <c r="BB117" s="11">
        <v>15552</v>
      </c>
      <c r="BC117" s="11">
        <v>7488</v>
      </c>
      <c r="BD117" s="11">
        <v>7488</v>
      </c>
      <c r="BE117" s="11">
        <v>7488</v>
      </c>
      <c r="BF117" s="11">
        <v>7488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 t="s">
        <v>25</v>
      </c>
      <c r="BM117" s="11" t="s">
        <v>25</v>
      </c>
      <c r="BN117" s="11" t="s">
        <v>25</v>
      </c>
      <c r="BO117" s="11" t="s">
        <v>25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ht="15" customHeight="1" outlineLevel="1" spans="2:105">
      <c r="B118" s="10">
        <v>202103</v>
      </c>
      <c r="C118" s="11">
        <v>9543302.96</v>
      </c>
      <c r="D118" s="11">
        <v>1364860</v>
      </c>
      <c r="E118" s="11">
        <v>633565.84</v>
      </c>
      <c r="F118" s="11">
        <v>191181.04</v>
      </c>
      <c r="G118" s="11">
        <v>47545.92</v>
      </c>
      <c r="H118" s="11">
        <v>21688</v>
      </c>
      <c r="I118" s="11">
        <v>21688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T118" s="10">
        <v>202103</v>
      </c>
      <c r="AU118" s="11">
        <v>4771646.56</v>
      </c>
      <c r="AV118" s="11">
        <v>682429.61</v>
      </c>
      <c r="AW118" s="11">
        <v>316782.8</v>
      </c>
      <c r="AX118" s="11">
        <v>169913.13</v>
      </c>
      <c r="AY118" s="11">
        <v>37576.38</v>
      </c>
      <c r="AZ118" s="11">
        <v>21688</v>
      </c>
      <c r="BA118" s="11">
        <v>21688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 t="s">
        <v>25</v>
      </c>
      <c r="BL118" s="11" t="s">
        <v>25</v>
      </c>
      <c r="BM118" s="11" t="s">
        <v>25</v>
      </c>
      <c r="BN118" s="11" t="s">
        <v>25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ht="15" customHeight="1" outlineLevel="1" spans="2:105">
      <c r="B119" s="10">
        <v>202106</v>
      </c>
      <c r="C119" s="11">
        <v>7939003.5</v>
      </c>
      <c r="D119" s="11">
        <v>1651555.08</v>
      </c>
      <c r="E119" s="11">
        <v>475145.12</v>
      </c>
      <c r="F119" s="11">
        <v>262985.6</v>
      </c>
      <c r="G119" s="11">
        <v>72072</v>
      </c>
      <c r="H119" s="11">
        <v>72072</v>
      </c>
      <c r="I119" s="11">
        <v>4752</v>
      </c>
      <c r="J119" s="11">
        <v>4752</v>
      </c>
      <c r="K119" s="11">
        <v>4752</v>
      </c>
      <c r="L119" s="11">
        <v>4752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T119" s="10">
        <v>202106</v>
      </c>
      <c r="AU119" s="11">
        <v>3969500.41</v>
      </c>
      <c r="AV119" s="11">
        <v>825777.29</v>
      </c>
      <c r="AW119" s="11">
        <v>361016.5</v>
      </c>
      <c r="AX119" s="11">
        <v>238455.45</v>
      </c>
      <c r="AY119" s="11">
        <v>72072</v>
      </c>
      <c r="AZ119" s="11">
        <v>72072</v>
      </c>
      <c r="BA119" s="11">
        <v>4752</v>
      </c>
      <c r="BB119" s="11">
        <v>4752</v>
      </c>
      <c r="BC119" s="11">
        <v>4752</v>
      </c>
      <c r="BD119" s="11">
        <v>4752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 t="s">
        <v>25</v>
      </c>
      <c r="BK119" s="11" t="s">
        <v>25</v>
      </c>
      <c r="BL119" s="11" t="s">
        <v>25</v>
      </c>
      <c r="BM119" s="11" t="s">
        <v>25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ht="15" customHeight="1" outlineLevel="1" spans="2:105">
      <c r="B120" s="10">
        <v>202109</v>
      </c>
      <c r="C120" s="11">
        <v>10849290.93</v>
      </c>
      <c r="D120" s="11">
        <v>2433789</v>
      </c>
      <c r="E120" s="11">
        <v>571794.24</v>
      </c>
      <c r="F120" s="11">
        <v>181987.24</v>
      </c>
      <c r="G120" s="11">
        <v>156382.44</v>
      </c>
      <c r="H120" s="11">
        <v>146097.44</v>
      </c>
      <c r="I120" s="11">
        <v>3927.2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T120" s="10">
        <v>202109</v>
      </c>
      <c r="AU120" s="11">
        <v>5424644.82</v>
      </c>
      <c r="AV120" s="11">
        <v>1380862.41</v>
      </c>
      <c r="AW120" s="11">
        <v>327169.02</v>
      </c>
      <c r="AX120" s="11">
        <v>91113.6</v>
      </c>
      <c r="AY120" s="11">
        <v>78311.2</v>
      </c>
      <c r="AZ120" s="11">
        <v>73168.7</v>
      </c>
      <c r="BA120" s="11">
        <v>3141.76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 t="s">
        <v>25</v>
      </c>
      <c r="BJ120" s="11" t="s">
        <v>25</v>
      </c>
      <c r="BK120" s="11" t="s">
        <v>25</v>
      </c>
      <c r="BL120" s="11" t="s">
        <v>25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ht="15" customHeight="1" outlineLevel="1" spans="2:105">
      <c r="B121" s="10">
        <v>202112</v>
      </c>
      <c r="C121" s="11">
        <v>16162577.52</v>
      </c>
      <c r="D121" s="11">
        <v>2460576.8</v>
      </c>
      <c r="E121" s="11">
        <v>293117.72</v>
      </c>
      <c r="F121" s="11">
        <v>143251.4</v>
      </c>
      <c r="G121" s="11">
        <v>76097.2</v>
      </c>
      <c r="H121" s="11">
        <v>11760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T121" s="10">
        <v>202112</v>
      </c>
      <c r="AU121" s="11">
        <v>8377159.28</v>
      </c>
      <c r="AV121" s="11">
        <v>1284849.03</v>
      </c>
      <c r="AW121" s="11">
        <v>147117.09</v>
      </c>
      <c r="AX121" s="11">
        <v>72183.87</v>
      </c>
      <c r="AY121" s="11">
        <v>38606.78</v>
      </c>
      <c r="AZ121" s="11">
        <v>9408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 t="s">
        <v>25</v>
      </c>
      <c r="BI121" s="11" t="s">
        <v>25</v>
      </c>
      <c r="BJ121" s="11" t="s">
        <v>25</v>
      </c>
      <c r="BK121" s="11" t="s">
        <v>25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ht="15" customHeight="1" outlineLevel="1" spans="2:105">
      <c r="B122" s="10">
        <v>202203</v>
      </c>
      <c r="C122" s="11">
        <v>20097914.77</v>
      </c>
      <c r="D122" s="11">
        <v>4158016.4</v>
      </c>
      <c r="E122" s="11">
        <v>1548224.8</v>
      </c>
      <c r="F122" s="11">
        <v>542108.4</v>
      </c>
      <c r="G122" s="11">
        <v>401172.72</v>
      </c>
      <c r="H122" s="11">
        <v>400</v>
      </c>
      <c r="I122" s="11">
        <v>400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T122" s="10">
        <v>202203</v>
      </c>
      <c r="AU122" s="11">
        <v>10048957.5</v>
      </c>
      <c r="AV122" s="11">
        <v>2079008.22</v>
      </c>
      <c r="AW122" s="11">
        <v>774112.34</v>
      </c>
      <c r="AX122" s="11">
        <v>270859.99</v>
      </c>
      <c r="AY122" s="11">
        <v>302278.18</v>
      </c>
      <c r="AZ122" s="11">
        <v>200</v>
      </c>
      <c r="BA122" s="11">
        <v>200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 t="s">
        <v>25</v>
      </c>
      <c r="BH122" s="11" t="s">
        <v>25</v>
      </c>
      <c r="BI122" s="11" t="s">
        <v>25</v>
      </c>
      <c r="BJ122" s="11" t="s">
        <v>25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ht="15" customHeight="1" outlineLevel="1" spans="2:105">
      <c r="B123" s="10">
        <v>202206</v>
      </c>
      <c r="C123" s="11">
        <v>7698334.03</v>
      </c>
      <c r="D123" s="11">
        <v>2202042.76</v>
      </c>
      <c r="E123" s="11">
        <v>318802.96</v>
      </c>
      <c r="F123" s="11">
        <v>211755.52</v>
      </c>
      <c r="G123" s="11">
        <v>11624.48</v>
      </c>
      <c r="H123" s="11">
        <v>11624.48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T123" s="10">
        <v>202206</v>
      </c>
      <c r="AU123" s="11">
        <v>3849166.76</v>
      </c>
      <c r="AV123" s="11">
        <v>1101021.31</v>
      </c>
      <c r="AW123" s="11">
        <v>159401.42</v>
      </c>
      <c r="AX123" s="11">
        <v>106753.76</v>
      </c>
      <c r="AY123" s="11">
        <v>5812.24</v>
      </c>
      <c r="AZ123" s="11">
        <v>5812.24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 t="s">
        <v>25</v>
      </c>
      <c r="BG123" s="11" t="s">
        <v>25</v>
      </c>
      <c r="BH123" s="11" t="s">
        <v>25</v>
      </c>
      <c r="BI123" s="11" t="s">
        <v>25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ht="15" customHeight="1" outlineLevel="1" spans="2:105">
      <c r="B124" s="10">
        <v>202209</v>
      </c>
      <c r="C124" s="11">
        <v>8136445.7</v>
      </c>
      <c r="D124" s="11">
        <v>514386.92</v>
      </c>
      <c r="E124" s="11">
        <v>403416.08</v>
      </c>
      <c r="F124" s="11">
        <v>58863.6</v>
      </c>
      <c r="G124" s="11">
        <v>56972.4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T124" s="10">
        <v>202209</v>
      </c>
      <c r="AU124" s="11">
        <v>4068222.48</v>
      </c>
      <c r="AV124" s="11">
        <v>257193.55</v>
      </c>
      <c r="AW124" s="11">
        <v>208555.33</v>
      </c>
      <c r="AX124" s="11">
        <v>29431.79</v>
      </c>
      <c r="AY124" s="11">
        <v>28486.2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 t="s">
        <v>25</v>
      </c>
      <c r="BF124" s="11" t="s">
        <v>25</v>
      </c>
      <c r="BG124" s="11" t="s">
        <v>25</v>
      </c>
      <c r="BH124" s="11" t="s">
        <v>25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ht="15" customHeight="1" outlineLevel="1" spans="2:105">
      <c r="B125" s="10">
        <v>202212</v>
      </c>
      <c r="C125" s="11">
        <v>4822193.81</v>
      </c>
      <c r="D125" s="11">
        <v>1280223.44</v>
      </c>
      <c r="E125" s="11">
        <v>239947.52</v>
      </c>
      <c r="F125" s="11">
        <v>134738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T125" s="10">
        <v>202212</v>
      </c>
      <c r="AU125" s="11">
        <v>2411096.93</v>
      </c>
      <c r="AV125" s="11">
        <v>657867.89</v>
      </c>
      <c r="AW125" s="11">
        <v>119973.76</v>
      </c>
      <c r="AX125" s="11">
        <v>67369.01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 t="s">
        <v>25</v>
      </c>
      <c r="BE125" s="11" t="s">
        <v>25</v>
      </c>
      <c r="BF125" s="11" t="s">
        <v>25</v>
      </c>
      <c r="BG125" s="11" t="s">
        <v>25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ht="15" customHeight="1" outlineLevel="1" spans="2:105">
      <c r="B126" s="10">
        <v>202303</v>
      </c>
      <c r="C126" s="11">
        <v>20129002.93</v>
      </c>
      <c r="D126" s="11">
        <v>4192311.86</v>
      </c>
      <c r="E126" s="11">
        <v>2444927.52</v>
      </c>
      <c r="F126" s="11">
        <v>1026285.52</v>
      </c>
      <c r="G126" s="11">
        <v>0</v>
      </c>
      <c r="H126" s="11">
        <v>0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T126" s="10">
        <v>202303</v>
      </c>
      <c r="AU126" s="11">
        <v>10065380.62</v>
      </c>
      <c r="AV126" s="11">
        <v>2097046.63</v>
      </c>
      <c r="AW126" s="11">
        <v>1222858.4</v>
      </c>
      <c r="AX126" s="11">
        <v>513142.16</v>
      </c>
      <c r="AY126" s="11">
        <v>0</v>
      </c>
      <c r="AZ126" s="11">
        <v>0</v>
      </c>
      <c r="BA126" s="11">
        <v>0</v>
      </c>
      <c r="BB126" s="11">
        <v>0</v>
      </c>
      <c r="BC126" s="11" t="s">
        <v>25</v>
      </c>
      <c r="BD126" s="11" t="s">
        <v>25</v>
      </c>
      <c r="BE126" s="11" t="s">
        <v>25</v>
      </c>
      <c r="BF126" s="11" t="s">
        <v>25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ht="15" customHeight="1" outlineLevel="1" spans="2:105">
      <c r="B127" s="10">
        <v>202306</v>
      </c>
      <c r="C127" s="11">
        <v>14167698.55</v>
      </c>
      <c r="D127" s="11">
        <v>3438356.84</v>
      </c>
      <c r="E127" s="11">
        <v>1090869.76</v>
      </c>
      <c r="F127" s="11">
        <v>204070</v>
      </c>
      <c r="G127" s="11">
        <v>0</v>
      </c>
      <c r="H127" s="11">
        <v>0</v>
      </c>
      <c r="I127" s="11">
        <v>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T127" s="10">
        <v>202306</v>
      </c>
      <c r="AU127" s="11">
        <v>7083849.1</v>
      </c>
      <c r="AV127" s="11">
        <v>1719178.73</v>
      </c>
      <c r="AW127" s="11">
        <v>545807.21</v>
      </c>
      <c r="AX127" s="11">
        <v>102035</v>
      </c>
      <c r="AY127" s="11">
        <v>0</v>
      </c>
      <c r="AZ127" s="11">
        <v>0</v>
      </c>
      <c r="BA127" s="11">
        <v>0</v>
      </c>
      <c r="BB127" s="11" t="s">
        <v>25</v>
      </c>
      <c r="BC127" s="11" t="s">
        <v>25</v>
      </c>
      <c r="BD127" s="11" t="s">
        <v>25</v>
      </c>
      <c r="BE127" s="11" t="s">
        <v>25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ht="15" customHeight="1" outlineLevel="1" spans="2:105">
      <c r="B128" s="10">
        <v>202309</v>
      </c>
      <c r="C128" s="11">
        <v>12762053.28</v>
      </c>
      <c r="D128" s="11">
        <v>1160622.12</v>
      </c>
      <c r="E128" s="11">
        <v>10560</v>
      </c>
      <c r="F128" s="11">
        <v>0</v>
      </c>
      <c r="G128" s="11">
        <v>0</v>
      </c>
      <c r="H128" s="11">
        <v>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T128" s="10">
        <v>202309</v>
      </c>
      <c r="AU128" s="11">
        <v>6381025.62</v>
      </c>
      <c r="AV128" s="11">
        <v>581448.1</v>
      </c>
      <c r="AW128" s="11">
        <v>5280</v>
      </c>
      <c r="AX128" s="11">
        <v>0</v>
      </c>
      <c r="AY128" s="11">
        <v>0</v>
      </c>
      <c r="AZ128" s="11">
        <v>0</v>
      </c>
      <c r="BA128" s="11" t="s">
        <v>25</v>
      </c>
      <c r="BB128" s="11" t="s">
        <v>25</v>
      </c>
      <c r="BC128" s="11" t="s">
        <v>25</v>
      </c>
      <c r="BD128" s="11" t="s">
        <v>25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ht="15" customHeight="1" outlineLevel="1" spans="2:105">
      <c r="B129" s="10">
        <v>202312</v>
      </c>
      <c r="C129" s="11">
        <v>25393181.08</v>
      </c>
      <c r="D129" s="11">
        <v>13840</v>
      </c>
      <c r="E129" s="11">
        <v>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T129" s="10">
        <v>202312</v>
      </c>
      <c r="AU129" s="11">
        <v>12697626.39</v>
      </c>
      <c r="AV129" s="11">
        <v>6920</v>
      </c>
      <c r="AW129" s="11">
        <v>0</v>
      </c>
      <c r="AX129" s="11">
        <v>0</v>
      </c>
      <c r="AY129" s="11">
        <v>0</v>
      </c>
      <c r="AZ129" s="11" t="s">
        <v>25</v>
      </c>
      <c r="BA129" s="11" t="s">
        <v>25</v>
      </c>
      <c r="BB129" s="11" t="s">
        <v>25</v>
      </c>
      <c r="BC129" s="11" t="s">
        <v>25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ht="15" customHeight="1" outlineLevel="1" spans="2:105">
      <c r="B130" s="10">
        <v>202403</v>
      </c>
      <c r="C130" s="11">
        <v>1878938.32</v>
      </c>
      <c r="D130" s="11">
        <v>0</v>
      </c>
      <c r="E130" s="11">
        <v>0</v>
      </c>
      <c r="F130" s="11">
        <v>0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T130" s="10">
        <v>202403</v>
      </c>
      <c r="AU130" s="11">
        <v>1009137.99</v>
      </c>
      <c r="AV130" s="11">
        <v>0</v>
      </c>
      <c r="AW130" s="11">
        <v>0</v>
      </c>
      <c r="AX130" s="11">
        <v>0</v>
      </c>
      <c r="AY130" s="11" t="s">
        <v>25</v>
      </c>
      <c r="AZ130" s="11" t="s">
        <v>25</v>
      </c>
      <c r="BA130" s="11" t="s">
        <v>25</v>
      </c>
      <c r="BB130" s="11" t="s">
        <v>25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ht="15" customHeight="1" outlineLevel="1" spans="2:105">
      <c r="B131" s="10">
        <v>202406</v>
      </c>
      <c r="C131" s="11">
        <v>861973.32</v>
      </c>
      <c r="D131" s="11">
        <v>0</v>
      </c>
      <c r="E131" s="11">
        <v>0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T131" s="10">
        <v>202406</v>
      </c>
      <c r="AU131" s="11">
        <v>473997.4</v>
      </c>
      <c r="AV131" s="11">
        <v>0</v>
      </c>
      <c r="AW131" s="11">
        <v>0</v>
      </c>
      <c r="AX131" s="11" t="s">
        <v>25</v>
      </c>
      <c r="AY131" s="11" t="s">
        <v>25</v>
      </c>
      <c r="AZ131" s="11" t="s">
        <v>25</v>
      </c>
      <c r="BA131" s="11" t="s">
        <v>25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ht="15" customHeight="1" outlineLevel="1" spans="2:105">
      <c r="B132" s="10">
        <v>202409</v>
      </c>
      <c r="C132" s="11">
        <v>388723.72</v>
      </c>
      <c r="D132" s="11">
        <v>0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T132" s="10">
        <v>202409</v>
      </c>
      <c r="AU132" s="11">
        <v>213567.6</v>
      </c>
      <c r="AV132" s="11">
        <v>0</v>
      </c>
      <c r="AW132" s="11" t="s">
        <v>25</v>
      </c>
      <c r="AX132" s="11" t="s">
        <v>25</v>
      </c>
      <c r="AY132" s="11" t="s">
        <v>25</v>
      </c>
      <c r="AZ132" s="11" t="s">
        <v>25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ht="15" customHeight="1" outlineLevel="1" spans="2:105">
      <c r="B133" s="10">
        <v>202412</v>
      </c>
      <c r="C133" s="11">
        <v>238567.84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T133" s="10">
        <v>202412</v>
      </c>
      <c r="AU133" s="11">
        <v>131212.31</v>
      </c>
      <c r="AV133" s="11" t="s">
        <v>25</v>
      </c>
      <c r="AW133" s="11" t="s">
        <v>25</v>
      </c>
      <c r="AX133" s="11" t="s">
        <v>25</v>
      </c>
      <c r="AY133" s="11" t="s">
        <v>25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ht="15" customHeight="1"/>
    <row r="135" ht="15" customHeight="1" spans="2:12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T135" s="6" t="s">
        <v>39</v>
      </c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14" t="s">
        <v>22</v>
      </c>
      <c r="CC135" s="12"/>
      <c r="CL135" s="6" t="s">
        <v>39</v>
      </c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14" t="s">
        <v>22</v>
      </c>
      <c r="DU135" s="12"/>
    </row>
    <row r="136" ht="15" customHeight="1" outlineLevel="1" spans="2:12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T136" s="8" t="s">
        <v>23</v>
      </c>
      <c r="AU136" s="9" t="s">
        <v>24</v>
      </c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L136" s="8" t="s">
        <v>23</v>
      </c>
      <c r="CM136" s="9" t="s">
        <v>24</v>
      </c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</row>
    <row r="137" ht="15" customHeight="1" outlineLevel="1" spans="2:12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T137" s="9"/>
      <c r="AU137" s="9">
        <v>1</v>
      </c>
      <c r="AV137" s="9">
        <v>2</v>
      </c>
      <c r="AW137" s="9">
        <v>3</v>
      </c>
      <c r="AX137" s="9">
        <v>4</v>
      </c>
      <c r="AY137" s="9">
        <v>5</v>
      </c>
      <c r="AZ137" s="9">
        <v>6</v>
      </c>
      <c r="BA137" s="9">
        <v>7</v>
      </c>
      <c r="BB137" s="9">
        <v>8</v>
      </c>
      <c r="BC137" s="9">
        <v>9</v>
      </c>
      <c r="BD137" s="9">
        <v>10</v>
      </c>
      <c r="BE137" s="9">
        <v>11</v>
      </c>
      <c r="BF137" s="9">
        <v>12</v>
      </c>
      <c r="BG137" s="9">
        <v>13</v>
      </c>
      <c r="BH137" s="9">
        <v>14</v>
      </c>
      <c r="BI137" s="9">
        <v>15</v>
      </c>
      <c r="BJ137" s="9">
        <v>16</v>
      </c>
      <c r="BK137" s="9">
        <v>17</v>
      </c>
      <c r="BL137" s="9">
        <v>18</v>
      </c>
      <c r="BM137" s="9">
        <v>19</v>
      </c>
      <c r="BN137" s="9">
        <v>20</v>
      </c>
      <c r="BO137" s="9">
        <v>21</v>
      </c>
      <c r="BP137" s="9">
        <v>22</v>
      </c>
      <c r="BQ137" s="9">
        <v>23</v>
      </c>
      <c r="BR137" s="9">
        <v>24</v>
      </c>
      <c r="BS137" s="9">
        <v>25</v>
      </c>
      <c r="BT137" s="9">
        <v>26</v>
      </c>
      <c r="BU137" s="9">
        <v>27</v>
      </c>
      <c r="BV137" s="9">
        <v>28</v>
      </c>
      <c r="BW137" s="9">
        <v>29</v>
      </c>
      <c r="BX137" s="9">
        <v>30</v>
      </c>
      <c r="BY137" s="9">
        <v>31</v>
      </c>
      <c r="BZ137" s="9">
        <v>32</v>
      </c>
      <c r="CA137" s="9">
        <v>33</v>
      </c>
      <c r="CB137" s="9">
        <v>34</v>
      </c>
      <c r="CC137" s="9">
        <v>35</v>
      </c>
      <c r="CL137" s="9"/>
      <c r="CM137" s="9">
        <v>1</v>
      </c>
      <c r="CN137" s="9">
        <v>2</v>
      </c>
      <c r="CO137" s="9">
        <v>3</v>
      </c>
      <c r="CP137" s="9">
        <v>4</v>
      </c>
      <c r="CQ137" s="9">
        <v>5</v>
      </c>
      <c r="CR137" s="9">
        <v>6</v>
      </c>
      <c r="CS137" s="9">
        <v>7</v>
      </c>
      <c r="CT137" s="9">
        <v>8</v>
      </c>
      <c r="CU137" s="9">
        <v>9</v>
      </c>
      <c r="CV137" s="9">
        <v>10</v>
      </c>
      <c r="CW137" s="9">
        <v>11</v>
      </c>
      <c r="CX137" s="9">
        <v>12</v>
      </c>
      <c r="CY137" s="9">
        <v>13</v>
      </c>
      <c r="CZ137" s="9">
        <v>14</v>
      </c>
      <c r="DA137" s="9">
        <v>15</v>
      </c>
      <c r="DB137" s="9">
        <v>16</v>
      </c>
      <c r="DC137" s="9">
        <v>17</v>
      </c>
      <c r="DD137" s="9">
        <v>18</v>
      </c>
      <c r="DE137" s="9">
        <v>19</v>
      </c>
      <c r="DF137" s="9">
        <v>20</v>
      </c>
      <c r="DG137" s="9">
        <v>21</v>
      </c>
      <c r="DH137" s="9">
        <v>22</v>
      </c>
      <c r="DI137" s="9">
        <v>23</v>
      </c>
      <c r="DJ137" s="9">
        <v>24</v>
      </c>
      <c r="DK137" s="9">
        <v>25</v>
      </c>
      <c r="DL137" s="9">
        <v>26</v>
      </c>
      <c r="DM137" s="9">
        <v>27</v>
      </c>
      <c r="DN137" s="9">
        <v>28</v>
      </c>
      <c r="DO137" s="9">
        <v>29</v>
      </c>
      <c r="DP137" s="9">
        <v>30</v>
      </c>
      <c r="DQ137" s="9">
        <v>31</v>
      </c>
      <c r="DR137" s="9">
        <v>32</v>
      </c>
      <c r="DS137" s="9">
        <v>33</v>
      </c>
      <c r="DT137" s="9">
        <v>34</v>
      </c>
      <c r="DU137" s="9">
        <v>35</v>
      </c>
    </row>
    <row r="138" ht="15" customHeight="1" outlineLevel="1" spans="2:125">
      <c r="B138" s="10">
        <v>201506</v>
      </c>
      <c r="C138" s="11">
        <f t="shared" ref="C138:AK138" si="79">IF(C7="","",C7+C99)</f>
        <v>1218300.41</v>
      </c>
      <c r="D138" s="11">
        <f t="shared" si="79"/>
        <v>1304251.75</v>
      </c>
      <c r="E138" s="11">
        <f t="shared" si="79"/>
        <v>1305020.5</v>
      </c>
      <c r="F138" s="11">
        <f t="shared" si="79"/>
        <v>1305020.5</v>
      </c>
      <c r="G138" s="11">
        <f t="shared" si="79"/>
        <v>1305020.5</v>
      </c>
      <c r="H138" s="11">
        <f t="shared" si="79"/>
        <v>1305020.5</v>
      </c>
      <c r="I138" s="11">
        <f t="shared" si="79"/>
        <v>1305020.5</v>
      </c>
      <c r="J138" s="11">
        <f t="shared" si="79"/>
        <v>1304420.5</v>
      </c>
      <c r="K138" s="11">
        <f t="shared" si="79"/>
        <v>1304420.5</v>
      </c>
      <c r="L138" s="11">
        <f t="shared" si="79"/>
        <v>1304420.5</v>
      </c>
      <c r="M138" s="11">
        <f t="shared" si="79"/>
        <v>1304420.5</v>
      </c>
      <c r="N138" s="11">
        <f t="shared" si="79"/>
        <v>1304420.5</v>
      </c>
      <c r="O138" s="11">
        <f t="shared" si="79"/>
        <v>1304420.5</v>
      </c>
      <c r="P138" s="11">
        <f t="shared" si="79"/>
        <v>1304420.5</v>
      </c>
      <c r="Q138" s="11">
        <f t="shared" si="79"/>
        <v>1304420.5</v>
      </c>
      <c r="R138" s="11">
        <f t="shared" si="79"/>
        <v>1304420.5</v>
      </c>
      <c r="S138" s="11">
        <f t="shared" si="79"/>
        <v>1304420.5</v>
      </c>
      <c r="T138" s="11">
        <f t="shared" si="79"/>
        <v>1304420.5</v>
      </c>
      <c r="U138" s="11">
        <f t="shared" si="79"/>
        <v>1304420.5</v>
      </c>
      <c r="V138" s="11">
        <f t="shared" si="79"/>
        <v>1304420.5</v>
      </c>
      <c r="W138" s="11">
        <f t="shared" si="79"/>
        <v>1304420.5</v>
      </c>
      <c r="X138" s="11">
        <f t="shared" si="79"/>
        <v>1304420.5</v>
      </c>
      <c r="Y138" s="11">
        <f t="shared" si="79"/>
        <v>1304420.5</v>
      </c>
      <c r="Z138" s="11">
        <f t="shared" si="79"/>
        <v>1304420.5</v>
      </c>
      <c r="AA138" s="11">
        <f t="shared" si="79"/>
        <v>1304420.5</v>
      </c>
      <c r="AB138" s="11">
        <f t="shared" si="79"/>
        <v>1304420.5</v>
      </c>
      <c r="AC138" s="11">
        <f t="shared" si="79"/>
        <v>1304420.5</v>
      </c>
      <c r="AD138" s="11">
        <f t="shared" si="79"/>
        <v>1304420.5</v>
      </c>
      <c r="AE138" s="11">
        <f t="shared" si="79"/>
        <v>1304420.5</v>
      </c>
      <c r="AF138" s="11">
        <f t="shared" si="79"/>
        <v>1304420.5</v>
      </c>
      <c r="AG138" s="11">
        <f t="shared" si="79"/>
        <v>1304420.5</v>
      </c>
      <c r="AH138" s="11">
        <f t="shared" si="79"/>
        <v>1304420.5</v>
      </c>
      <c r="AI138" s="11">
        <f t="shared" si="79"/>
        <v>1304420.5</v>
      </c>
      <c r="AJ138" s="11">
        <f t="shared" si="79"/>
        <v>1304420.5</v>
      </c>
      <c r="AK138" s="11">
        <f t="shared" si="79"/>
        <v>1304420.5</v>
      </c>
      <c r="AT138" s="10">
        <v>201506</v>
      </c>
      <c r="AU138" s="11">
        <f t="shared" ref="AU138:CC138" si="80">IF(AU7="","",AU7+AU99)</f>
        <v>1218300.41</v>
      </c>
      <c r="AV138" s="11">
        <f t="shared" si="80"/>
        <v>1304251.75</v>
      </c>
      <c r="AW138" s="11">
        <f t="shared" si="80"/>
        <v>1305020.5</v>
      </c>
      <c r="AX138" s="11">
        <f t="shared" si="80"/>
        <v>1305020.5</v>
      </c>
      <c r="AY138" s="11">
        <f t="shared" si="80"/>
        <v>1305020.5</v>
      </c>
      <c r="AZ138" s="11">
        <f t="shared" si="80"/>
        <v>1305020.5</v>
      </c>
      <c r="BA138" s="11">
        <f t="shared" si="80"/>
        <v>1305020.5</v>
      </c>
      <c r="BB138" s="11">
        <f t="shared" si="80"/>
        <v>1304420.5</v>
      </c>
      <c r="BC138" s="11">
        <f t="shared" si="80"/>
        <v>1304420.5</v>
      </c>
      <c r="BD138" s="11">
        <f t="shared" si="80"/>
        <v>1304420.5</v>
      </c>
      <c r="BE138" s="11">
        <f t="shared" si="80"/>
        <v>1304420.5</v>
      </c>
      <c r="BF138" s="11">
        <f t="shared" si="80"/>
        <v>1304420.5</v>
      </c>
      <c r="BG138" s="11">
        <f t="shared" si="80"/>
        <v>1304420.5</v>
      </c>
      <c r="BH138" s="11">
        <f t="shared" si="80"/>
        <v>1304420.5</v>
      </c>
      <c r="BI138" s="11">
        <f t="shared" si="80"/>
        <v>1304420.5</v>
      </c>
      <c r="BJ138" s="11">
        <f t="shared" si="80"/>
        <v>1304420.5</v>
      </c>
      <c r="BK138" s="11">
        <f t="shared" si="80"/>
        <v>1304420.5</v>
      </c>
      <c r="BL138" s="11">
        <f t="shared" si="80"/>
        <v>1304420.5</v>
      </c>
      <c r="BM138" s="11">
        <f t="shared" si="80"/>
        <v>1304420.5</v>
      </c>
      <c r="BN138" s="11">
        <f t="shared" si="80"/>
        <v>1304420.5</v>
      </c>
      <c r="BO138" s="11">
        <f t="shared" si="80"/>
        <v>1304420.5</v>
      </c>
      <c r="BP138" s="11">
        <f t="shared" si="80"/>
        <v>1304420.5</v>
      </c>
      <c r="BQ138" s="11">
        <f t="shared" si="80"/>
        <v>1304420.5</v>
      </c>
      <c r="BR138" s="11">
        <f t="shared" si="80"/>
        <v>1304420.5</v>
      </c>
      <c r="BS138" s="11">
        <f t="shared" si="80"/>
        <v>1304420.5</v>
      </c>
      <c r="BT138" s="11">
        <f t="shared" si="80"/>
        <v>1304420.5</v>
      </c>
      <c r="BU138" s="11">
        <f t="shared" si="80"/>
        <v>1304420.5</v>
      </c>
      <c r="BV138" s="11">
        <f t="shared" si="80"/>
        <v>1304420.5</v>
      </c>
      <c r="BW138" s="11">
        <f t="shared" si="80"/>
        <v>1304420.5</v>
      </c>
      <c r="BX138" s="11">
        <f t="shared" si="80"/>
        <v>1304420.5</v>
      </c>
      <c r="BY138" s="11">
        <f t="shared" si="80"/>
        <v>1304420.5</v>
      </c>
      <c r="BZ138" s="11">
        <f t="shared" si="80"/>
        <v>1304420.5</v>
      </c>
      <c r="CA138" s="11">
        <f t="shared" si="80"/>
        <v>1304420.5</v>
      </c>
      <c r="CB138" s="11">
        <f t="shared" si="80"/>
        <v>1304420.5</v>
      </c>
      <c r="CC138" s="11">
        <f t="shared" si="80"/>
        <v>1304420.5</v>
      </c>
      <c r="CL138" s="10">
        <v>201506</v>
      </c>
      <c r="CM138" s="11" t="str">
        <f t="shared" ref="CM138:DU138" si="81">IF(CM7="","",CM7+CM99)</f>
        <v/>
      </c>
      <c r="CN138" s="11" t="str">
        <f t="shared" si="81"/>
        <v/>
      </c>
      <c r="CO138" s="11" t="str">
        <f t="shared" si="81"/>
        <v/>
      </c>
      <c r="CP138" s="11" t="str">
        <f t="shared" si="81"/>
        <v/>
      </c>
      <c r="CQ138" s="11" t="str">
        <f t="shared" si="81"/>
        <v/>
      </c>
      <c r="CR138" s="11" t="str">
        <f t="shared" si="81"/>
        <v/>
      </c>
      <c r="CS138" s="11" t="str">
        <f t="shared" si="81"/>
        <v/>
      </c>
      <c r="CT138" s="11" t="str">
        <f t="shared" si="81"/>
        <v/>
      </c>
      <c r="CU138" s="11" t="str">
        <f t="shared" si="81"/>
        <v/>
      </c>
      <c r="CV138" s="11" t="str">
        <f t="shared" si="81"/>
        <v/>
      </c>
      <c r="CW138" s="11" t="str">
        <f t="shared" si="81"/>
        <v/>
      </c>
      <c r="CX138" s="11" t="str">
        <f t="shared" si="81"/>
        <v/>
      </c>
      <c r="CY138" s="11" t="str">
        <f t="shared" si="81"/>
        <v/>
      </c>
      <c r="CZ138" s="11" t="str">
        <f t="shared" si="81"/>
        <v/>
      </c>
      <c r="DA138" s="11" t="str">
        <f t="shared" si="81"/>
        <v/>
      </c>
      <c r="DB138" s="11" t="str">
        <f t="shared" si="81"/>
        <v/>
      </c>
      <c r="DC138" s="11" t="str">
        <f t="shared" si="81"/>
        <v/>
      </c>
      <c r="DD138" s="11" t="str">
        <f t="shared" si="81"/>
        <v/>
      </c>
      <c r="DE138" s="11" t="str">
        <f t="shared" si="81"/>
        <v/>
      </c>
      <c r="DF138" s="11" t="str">
        <f t="shared" si="81"/>
        <v/>
      </c>
      <c r="DG138" s="11" t="str">
        <f t="shared" si="81"/>
        <v/>
      </c>
      <c r="DH138" s="11" t="str">
        <f t="shared" si="81"/>
        <v/>
      </c>
      <c r="DI138" s="11" t="str">
        <f t="shared" si="81"/>
        <v/>
      </c>
      <c r="DJ138" s="11" t="str">
        <f t="shared" si="81"/>
        <v/>
      </c>
      <c r="DK138" s="11" t="str">
        <f t="shared" si="81"/>
        <v/>
      </c>
      <c r="DL138" s="11" t="str">
        <f t="shared" si="81"/>
        <v/>
      </c>
      <c r="DM138" s="11" t="str">
        <f t="shared" si="81"/>
        <v/>
      </c>
      <c r="DN138" s="11" t="str">
        <f t="shared" si="81"/>
        <v/>
      </c>
      <c r="DO138" s="11" t="str">
        <f t="shared" si="81"/>
        <v/>
      </c>
      <c r="DP138" s="11" t="str">
        <f t="shared" si="81"/>
        <v/>
      </c>
      <c r="DQ138" s="11" t="str">
        <f t="shared" si="81"/>
        <v/>
      </c>
      <c r="DR138" s="11" t="str">
        <f t="shared" si="81"/>
        <v/>
      </c>
      <c r="DS138" s="11" t="str">
        <f t="shared" si="81"/>
        <v/>
      </c>
      <c r="DT138" s="11" t="str">
        <f t="shared" si="81"/>
        <v/>
      </c>
      <c r="DU138" s="11" t="str">
        <f t="shared" si="81"/>
        <v/>
      </c>
    </row>
    <row r="139" ht="15" customHeight="1" outlineLevel="1" spans="2:125">
      <c r="B139" s="10">
        <v>201509</v>
      </c>
      <c r="C139" s="11">
        <f t="shared" ref="C139:AJ139" si="82">IF(C8="","",C8+C100)</f>
        <v>2220346.65</v>
      </c>
      <c r="D139" s="11">
        <f t="shared" si="82"/>
        <v>2319698.65</v>
      </c>
      <c r="E139" s="11">
        <f t="shared" si="82"/>
        <v>2315091.8</v>
      </c>
      <c r="F139" s="11">
        <f t="shared" si="82"/>
        <v>2314569.45</v>
      </c>
      <c r="G139" s="11">
        <f t="shared" si="82"/>
        <v>2314569.45</v>
      </c>
      <c r="H139" s="11">
        <f t="shared" si="82"/>
        <v>2314569.45</v>
      </c>
      <c r="I139" s="11">
        <f t="shared" si="82"/>
        <v>2314569.45</v>
      </c>
      <c r="J139" s="11">
        <f t="shared" si="82"/>
        <v>2314569.45</v>
      </c>
      <c r="K139" s="11">
        <f t="shared" si="82"/>
        <v>2314569.45</v>
      </c>
      <c r="L139" s="11">
        <f t="shared" si="82"/>
        <v>2314569.45</v>
      </c>
      <c r="M139" s="11">
        <f t="shared" si="82"/>
        <v>2314569.45</v>
      </c>
      <c r="N139" s="11">
        <f t="shared" si="82"/>
        <v>2314569.45</v>
      </c>
      <c r="O139" s="11">
        <f t="shared" si="82"/>
        <v>2314569.45</v>
      </c>
      <c r="P139" s="11">
        <f t="shared" si="82"/>
        <v>2314569.45</v>
      </c>
      <c r="Q139" s="11">
        <f t="shared" si="82"/>
        <v>2314569.45</v>
      </c>
      <c r="R139" s="11">
        <f t="shared" si="82"/>
        <v>2314569.45</v>
      </c>
      <c r="S139" s="11">
        <f t="shared" si="82"/>
        <v>2314569.45</v>
      </c>
      <c r="T139" s="11">
        <f t="shared" si="82"/>
        <v>2314569.45</v>
      </c>
      <c r="U139" s="11">
        <f t="shared" si="82"/>
        <v>2314569.45</v>
      </c>
      <c r="V139" s="11">
        <f t="shared" si="82"/>
        <v>2314569.45</v>
      </c>
      <c r="W139" s="11">
        <f t="shared" si="82"/>
        <v>2314569.45</v>
      </c>
      <c r="X139" s="11">
        <f t="shared" si="82"/>
        <v>2314569.45</v>
      </c>
      <c r="Y139" s="11">
        <f t="shared" si="82"/>
        <v>2314569.45</v>
      </c>
      <c r="Z139" s="11">
        <f t="shared" si="82"/>
        <v>2314569.45</v>
      </c>
      <c r="AA139" s="11">
        <f t="shared" si="82"/>
        <v>2314569.45</v>
      </c>
      <c r="AB139" s="11">
        <f t="shared" si="82"/>
        <v>2314569.45</v>
      </c>
      <c r="AC139" s="11">
        <f t="shared" si="82"/>
        <v>2314569.45</v>
      </c>
      <c r="AD139" s="11">
        <f t="shared" si="82"/>
        <v>2314569.45</v>
      </c>
      <c r="AE139" s="11">
        <f t="shared" si="82"/>
        <v>2314569.45</v>
      </c>
      <c r="AF139" s="11">
        <f t="shared" si="82"/>
        <v>2314569.45</v>
      </c>
      <c r="AG139" s="11">
        <f t="shared" si="82"/>
        <v>2314569.45</v>
      </c>
      <c r="AH139" s="11">
        <f t="shared" si="82"/>
        <v>2314569.45</v>
      </c>
      <c r="AI139" s="11">
        <f t="shared" si="82"/>
        <v>2314569.45</v>
      </c>
      <c r="AJ139" s="11">
        <f t="shared" si="82"/>
        <v>2314569.45</v>
      </c>
      <c r="AK139" s="11" t="s">
        <v>25</v>
      </c>
      <c r="AT139" s="10">
        <v>201509</v>
      </c>
      <c r="AU139" s="11">
        <f t="shared" ref="AU139:CB139" si="83">IF(AU8="","",AU8+AU100)</f>
        <v>2220346.65</v>
      </c>
      <c r="AV139" s="11">
        <f t="shared" si="83"/>
        <v>2319698.65</v>
      </c>
      <c r="AW139" s="11">
        <f t="shared" si="83"/>
        <v>2315091.8</v>
      </c>
      <c r="AX139" s="11">
        <f t="shared" si="83"/>
        <v>2314569.45</v>
      </c>
      <c r="AY139" s="11">
        <f t="shared" si="83"/>
        <v>2314569.45</v>
      </c>
      <c r="AZ139" s="11">
        <f t="shared" si="83"/>
        <v>2314569.45</v>
      </c>
      <c r="BA139" s="11">
        <f t="shared" si="83"/>
        <v>2314569.45</v>
      </c>
      <c r="BB139" s="11">
        <f t="shared" si="83"/>
        <v>2314569.45</v>
      </c>
      <c r="BC139" s="11">
        <f t="shared" si="83"/>
        <v>2314569.45</v>
      </c>
      <c r="BD139" s="11">
        <f t="shared" si="83"/>
        <v>2314569.45</v>
      </c>
      <c r="BE139" s="11">
        <f t="shared" si="83"/>
        <v>2314569.45</v>
      </c>
      <c r="BF139" s="11">
        <f t="shared" si="83"/>
        <v>2314569.45</v>
      </c>
      <c r="BG139" s="11">
        <f t="shared" si="83"/>
        <v>2314569.45</v>
      </c>
      <c r="BH139" s="11">
        <f t="shared" si="83"/>
        <v>2314569.45</v>
      </c>
      <c r="BI139" s="11">
        <f t="shared" si="83"/>
        <v>2314569.45</v>
      </c>
      <c r="BJ139" s="11">
        <f t="shared" si="83"/>
        <v>2314569.45</v>
      </c>
      <c r="BK139" s="11">
        <f t="shared" si="83"/>
        <v>2314569.45</v>
      </c>
      <c r="BL139" s="11">
        <f t="shared" si="83"/>
        <v>2314569.45</v>
      </c>
      <c r="BM139" s="11">
        <f t="shared" si="83"/>
        <v>2314569.45</v>
      </c>
      <c r="BN139" s="11">
        <f t="shared" si="83"/>
        <v>2314569.45</v>
      </c>
      <c r="BO139" s="11">
        <f t="shared" si="83"/>
        <v>2314569.45</v>
      </c>
      <c r="BP139" s="11">
        <f t="shared" si="83"/>
        <v>2314569.45</v>
      </c>
      <c r="BQ139" s="11">
        <f t="shared" si="83"/>
        <v>2314569.45</v>
      </c>
      <c r="BR139" s="11">
        <f t="shared" si="83"/>
        <v>2314569.45</v>
      </c>
      <c r="BS139" s="11">
        <f t="shared" si="83"/>
        <v>2314569.45</v>
      </c>
      <c r="BT139" s="11">
        <f t="shared" si="83"/>
        <v>2314569.45</v>
      </c>
      <c r="BU139" s="11">
        <f t="shared" si="83"/>
        <v>2314569.45</v>
      </c>
      <c r="BV139" s="11">
        <f t="shared" si="83"/>
        <v>2314569.45</v>
      </c>
      <c r="BW139" s="11">
        <f t="shared" si="83"/>
        <v>2314569.45</v>
      </c>
      <c r="BX139" s="11">
        <f t="shared" si="83"/>
        <v>2314569.45</v>
      </c>
      <c r="BY139" s="11">
        <f t="shared" si="83"/>
        <v>2314569.45</v>
      </c>
      <c r="BZ139" s="11">
        <f t="shared" si="83"/>
        <v>2314569.45</v>
      </c>
      <c r="CA139" s="11">
        <f t="shared" si="83"/>
        <v>2314569.45</v>
      </c>
      <c r="CB139" s="11">
        <f t="shared" si="83"/>
        <v>2314569.45</v>
      </c>
      <c r="CC139" s="11" t="s">
        <v>25</v>
      </c>
      <c r="CL139" s="10">
        <v>201509</v>
      </c>
      <c r="CM139" s="11" t="str">
        <f t="shared" ref="CM139:DT139" si="84">IF(CM8="","",CM8+CM100)</f>
        <v/>
      </c>
      <c r="CN139" s="11" t="str">
        <f t="shared" si="84"/>
        <v/>
      </c>
      <c r="CO139" s="11" t="str">
        <f t="shared" si="84"/>
        <v/>
      </c>
      <c r="CP139" s="11" t="str">
        <f t="shared" si="84"/>
        <v/>
      </c>
      <c r="CQ139" s="11" t="str">
        <f t="shared" si="84"/>
        <v/>
      </c>
      <c r="CR139" s="11" t="str">
        <f t="shared" si="84"/>
        <v/>
      </c>
      <c r="CS139" s="11" t="str">
        <f t="shared" si="84"/>
        <v/>
      </c>
      <c r="CT139" s="11" t="str">
        <f t="shared" si="84"/>
        <v/>
      </c>
      <c r="CU139" s="11" t="str">
        <f t="shared" si="84"/>
        <v/>
      </c>
      <c r="CV139" s="11" t="str">
        <f t="shared" si="84"/>
        <v/>
      </c>
      <c r="CW139" s="11" t="str">
        <f t="shared" si="84"/>
        <v/>
      </c>
      <c r="CX139" s="11" t="str">
        <f t="shared" si="84"/>
        <v/>
      </c>
      <c r="CY139" s="11" t="str">
        <f t="shared" si="84"/>
        <v/>
      </c>
      <c r="CZ139" s="11" t="str">
        <f t="shared" si="84"/>
        <v/>
      </c>
      <c r="DA139" s="11" t="str">
        <f t="shared" si="84"/>
        <v/>
      </c>
      <c r="DB139" s="11" t="str">
        <f t="shared" si="84"/>
        <v/>
      </c>
      <c r="DC139" s="11" t="str">
        <f t="shared" si="84"/>
        <v/>
      </c>
      <c r="DD139" s="11" t="str">
        <f t="shared" si="84"/>
        <v/>
      </c>
      <c r="DE139" s="11" t="str">
        <f t="shared" si="84"/>
        <v/>
      </c>
      <c r="DF139" s="11" t="str">
        <f t="shared" si="84"/>
        <v/>
      </c>
      <c r="DG139" s="11" t="str">
        <f t="shared" si="84"/>
        <v/>
      </c>
      <c r="DH139" s="11" t="str">
        <f t="shared" si="84"/>
        <v/>
      </c>
      <c r="DI139" s="11" t="str">
        <f t="shared" si="84"/>
        <v/>
      </c>
      <c r="DJ139" s="11" t="str">
        <f t="shared" si="84"/>
        <v/>
      </c>
      <c r="DK139" s="11" t="str">
        <f t="shared" si="84"/>
        <v/>
      </c>
      <c r="DL139" s="11" t="str">
        <f t="shared" si="84"/>
        <v/>
      </c>
      <c r="DM139" s="11" t="str">
        <f t="shared" si="84"/>
        <v/>
      </c>
      <c r="DN139" s="11" t="str">
        <f t="shared" si="84"/>
        <v/>
      </c>
      <c r="DO139" s="11" t="str">
        <f t="shared" si="84"/>
        <v/>
      </c>
      <c r="DP139" s="11" t="str">
        <f t="shared" si="84"/>
        <v/>
      </c>
      <c r="DQ139" s="11" t="str">
        <f t="shared" si="84"/>
        <v/>
      </c>
      <c r="DR139" s="11" t="str">
        <f t="shared" si="84"/>
        <v/>
      </c>
      <c r="DS139" s="11" t="str">
        <f t="shared" si="84"/>
        <v/>
      </c>
      <c r="DT139" s="11" t="str">
        <f t="shared" si="84"/>
        <v/>
      </c>
      <c r="DU139" s="11" t="s">
        <v>25</v>
      </c>
    </row>
    <row r="140" ht="15" customHeight="1" outlineLevel="1" spans="2:125">
      <c r="B140" s="10">
        <v>201512</v>
      </c>
      <c r="C140" s="11">
        <f t="shared" ref="C140:AI140" si="85">IF(C9="","",C9+C101)</f>
        <v>3712020.45</v>
      </c>
      <c r="D140" s="11">
        <f t="shared" si="85"/>
        <v>3896709.18</v>
      </c>
      <c r="E140" s="11">
        <f t="shared" si="85"/>
        <v>3845792.98</v>
      </c>
      <c r="F140" s="11">
        <f t="shared" si="85"/>
        <v>3845792.98</v>
      </c>
      <c r="G140" s="11">
        <f t="shared" si="85"/>
        <v>3845232.98</v>
      </c>
      <c r="H140" s="11">
        <f t="shared" si="85"/>
        <v>3845232.98</v>
      </c>
      <c r="I140" s="11">
        <f t="shared" si="85"/>
        <v>3845232.98</v>
      </c>
      <c r="J140" s="11">
        <f t="shared" si="85"/>
        <v>3845232.98</v>
      </c>
      <c r="K140" s="11">
        <f t="shared" si="85"/>
        <v>3845232.98</v>
      </c>
      <c r="L140" s="11">
        <f t="shared" si="85"/>
        <v>3845232.98</v>
      </c>
      <c r="M140" s="11">
        <f t="shared" si="85"/>
        <v>3845232.98</v>
      </c>
      <c r="N140" s="11">
        <f t="shared" si="85"/>
        <v>3845232.98</v>
      </c>
      <c r="O140" s="11">
        <f t="shared" si="85"/>
        <v>3845232.98</v>
      </c>
      <c r="P140" s="11">
        <f t="shared" si="85"/>
        <v>3845232.98</v>
      </c>
      <c r="Q140" s="11">
        <f t="shared" si="85"/>
        <v>3845232.98</v>
      </c>
      <c r="R140" s="11">
        <f t="shared" si="85"/>
        <v>3845232.98</v>
      </c>
      <c r="S140" s="11">
        <f t="shared" si="85"/>
        <v>3845232.98</v>
      </c>
      <c r="T140" s="11">
        <f t="shared" si="85"/>
        <v>3845232.98</v>
      </c>
      <c r="U140" s="11">
        <f t="shared" si="85"/>
        <v>3845232.98</v>
      </c>
      <c r="V140" s="11">
        <f t="shared" si="85"/>
        <v>3845232.98</v>
      </c>
      <c r="W140" s="11">
        <f t="shared" si="85"/>
        <v>3845232.98</v>
      </c>
      <c r="X140" s="11">
        <f t="shared" si="85"/>
        <v>3845232.98</v>
      </c>
      <c r="Y140" s="11">
        <f t="shared" si="85"/>
        <v>3845232.98</v>
      </c>
      <c r="Z140" s="11">
        <f t="shared" si="85"/>
        <v>3845232.98</v>
      </c>
      <c r="AA140" s="11">
        <f t="shared" si="85"/>
        <v>3845232.98</v>
      </c>
      <c r="AB140" s="11">
        <f t="shared" si="85"/>
        <v>3845232.98</v>
      </c>
      <c r="AC140" s="11">
        <f t="shared" si="85"/>
        <v>3845232.98</v>
      </c>
      <c r="AD140" s="11">
        <f t="shared" si="85"/>
        <v>3845232.98</v>
      </c>
      <c r="AE140" s="11">
        <f t="shared" si="85"/>
        <v>3845232.98</v>
      </c>
      <c r="AF140" s="11">
        <f t="shared" si="85"/>
        <v>3845232.98</v>
      </c>
      <c r="AG140" s="11">
        <f t="shared" si="85"/>
        <v>3845232.98</v>
      </c>
      <c r="AH140" s="11">
        <f t="shared" si="85"/>
        <v>3845232.98</v>
      </c>
      <c r="AI140" s="11">
        <f t="shared" si="85"/>
        <v>3845232.98</v>
      </c>
      <c r="AJ140" s="11" t="s">
        <v>25</v>
      </c>
      <c r="AK140" s="11" t="s">
        <v>25</v>
      </c>
      <c r="AT140" s="10">
        <v>201512</v>
      </c>
      <c r="AU140" s="11">
        <f t="shared" ref="AU140:CA140" si="86">IF(AU9="","",AU9+AU101)</f>
        <v>3712020.45</v>
      </c>
      <c r="AV140" s="11">
        <f t="shared" si="86"/>
        <v>3896709.18</v>
      </c>
      <c r="AW140" s="11">
        <f t="shared" si="86"/>
        <v>3845792.98</v>
      </c>
      <c r="AX140" s="11">
        <f t="shared" si="86"/>
        <v>3845792.98</v>
      </c>
      <c r="AY140" s="11">
        <f t="shared" si="86"/>
        <v>3845232.98</v>
      </c>
      <c r="AZ140" s="11">
        <f t="shared" si="86"/>
        <v>3845232.98</v>
      </c>
      <c r="BA140" s="11">
        <f t="shared" si="86"/>
        <v>3845232.98</v>
      </c>
      <c r="BB140" s="11">
        <f t="shared" si="86"/>
        <v>3845232.98</v>
      </c>
      <c r="BC140" s="11">
        <f t="shared" si="86"/>
        <v>3845232.98</v>
      </c>
      <c r="BD140" s="11">
        <f t="shared" si="86"/>
        <v>3845232.98</v>
      </c>
      <c r="BE140" s="11">
        <f t="shared" si="86"/>
        <v>3845232.98</v>
      </c>
      <c r="BF140" s="11">
        <f t="shared" si="86"/>
        <v>3845232.98</v>
      </c>
      <c r="BG140" s="11">
        <f t="shared" si="86"/>
        <v>3845232.98</v>
      </c>
      <c r="BH140" s="11">
        <f t="shared" si="86"/>
        <v>3845232.98</v>
      </c>
      <c r="BI140" s="11">
        <f t="shared" si="86"/>
        <v>3845232.98</v>
      </c>
      <c r="BJ140" s="11">
        <f t="shared" si="86"/>
        <v>3845232.98</v>
      </c>
      <c r="BK140" s="11">
        <f t="shared" si="86"/>
        <v>3845232.98</v>
      </c>
      <c r="BL140" s="11">
        <f t="shared" si="86"/>
        <v>3845232.98</v>
      </c>
      <c r="BM140" s="11">
        <f t="shared" si="86"/>
        <v>3845232.98</v>
      </c>
      <c r="BN140" s="11">
        <f t="shared" si="86"/>
        <v>3845232.98</v>
      </c>
      <c r="BO140" s="11">
        <f t="shared" si="86"/>
        <v>3845232.98</v>
      </c>
      <c r="BP140" s="11">
        <f t="shared" si="86"/>
        <v>3845232.98</v>
      </c>
      <c r="BQ140" s="11">
        <f t="shared" si="86"/>
        <v>3845232.98</v>
      </c>
      <c r="BR140" s="11">
        <f t="shared" si="86"/>
        <v>3845232.98</v>
      </c>
      <c r="BS140" s="11">
        <f t="shared" si="86"/>
        <v>3845232.98</v>
      </c>
      <c r="BT140" s="11">
        <f t="shared" si="86"/>
        <v>3845232.98</v>
      </c>
      <c r="BU140" s="11">
        <f t="shared" si="86"/>
        <v>3845232.98</v>
      </c>
      <c r="BV140" s="11">
        <f t="shared" si="86"/>
        <v>3845232.98</v>
      </c>
      <c r="BW140" s="11">
        <f t="shared" si="86"/>
        <v>3845232.98</v>
      </c>
      <c r="BX140" s="11">
        <f t="shared" si="86"/>
        <v>3845232.98</v>
      </c>
      <c r="BY140" s="11">
        <f t="shared" si="86"/>
        <v>3845232.98</v>
      </c>
      <c r="BZ140" s="11">
        <f t="shared" si="86"/>
        <v>3845232.98</v>
      </c>
      <c r="CA140" s="11">
        <f t="shared" si="86"/>
        <v>3845232.98</v>
      </c>
      <c r="CB140" s="11" t="s">
        <v>25</v>
      </c>
      <c r="CC140" s="11" t="s">
        <v>25</v>
      </c>
      <c r="CL140" s="10">
        <v>201512</v>
      </c>
      <c r="CM140" s="11" t="str">
        <f t="shared" ref="CM140:DS140" si="87">IF(CM9="","",CM9+CM101)</f>
        <v/>
      </c>
      <c r="CN140" s="11" t="str">
        <f t="shared" si="87"/>
        <v/>
      </c>
      <c r="CO140" s="11" t="str">
        <f t="shared" si="87"/>
        <v/>
      </c>
      <c r="CP140" s="11" t="str">
        <f t="shared" si="87"/>
        <v/>
      </c>
      <c r="CQ140" s="11" t="str">
        <f t="shared" si="87"/>
        <v/>
      </c>
      <c r="CR140" s="11" t="str">
        <f t="shared" si="87"/>
        <v/>
      </c>
      <c r="CS140" s="11" t="str">
        <f t="shared" si="87"/>
        <v/>
      </c>
      <c r="CT140" s="11" t="str">
        <f t="shared" si="87"/>
        <v/>
      </c>
      <c r="CU140" s="11" t="str">
        <f t="shared" si="87"/>
        <v/>
      </c>
      <c r="CV140" s="11" t="str">
        <f t="shared" si="87"/>
        <v/>
      </c>
      <c r="CW140" s="11" t="str">
        <f t="shared" si="87"/>
        <v/>
      </c>
      <c r="CX140" s="11" t="str">
        <f t="shared" si="87"/>
        <v/>
      </c>
      <c r="CY140" s="11" t="str">
        <f t="shared" si="87"/>
        <v/>
      </c>
      <c r="CZ140" s="11" t="str">
        <f t="shared" si="87"/>
        <v/>
      </c>
      <c r="DA140" s="11" t="str">
        <f t="shared" si="87"/>
        <v/>
      </c>
      <c r="DB140" s="11" t="str">
        <f t="shared" si="87"/>
        <v/>
      </c>
      <c r="DC140" s="11" t="str">
        <f t="shared" si="87"/>
        <v/>
      </c>
      <c r="DD140" s="11" t="str">
        <f t="shared" si="87"/>
        <v/>
      </c>
      <c r="DE140" s="11" t="str">
        <f t="shared" si="87"/>
        <v/>
      </c>
      <c r="DF140" s="11" t="str">
        <f t="shared" si="87"/>
        <v/>
      </c>
      <c r="DG140" s="11" t="str">
        <f t="shared" si="87"/>
        <v/>
      </c>
      <c r="DH140" s="11" t="str">
        <f t="shared" si="87"/>
        <v/>
      </c>
      <c r="DI140" s="11" t="str">
        <f t="shared" si="87"/>
        <v/>
      </c>
      <c r="DJ140" s="11" t="str">
        <f t="shared" si="87"/>
        <v/>
      </c>
      <c r="DK140" s="11" t="str">
        <f t="shared" si="87"/>
        <v/>
      </c>
      <c r="DL140" s="11" t="str">
        <f t="shared" si="87"/>
        <v/>
      </c>
      <c r="DM140" s="11" t="str">
        <f t="shared" si="87"/>
        <v/>
      </c>
      <c r="DN140" s="11" t="str">
        <f t="shared" si="87"/>
        <v/>
      </c>
      <c r="DO140" s="11" t="str">
        <f t="shared" si="87"/>
        <v/>
      </c>
      <c r="DP140" s="11" t="str">
        <f t="shared" si="87"/>
        <v/>
      </c>
      <c r="DQ140" s="11" t="str">
        <f t="shared" si="87"/>
        <v/>
      </c>
      <c r="DR140" s="11" t="str">
        <f t="shared" si="87"/>
        <v/>
      </c>
      <c r="DS140" s="11" t="str">
        <f t="shared" si="87"/>
        <v/>
      </c>
      <c r="DT140" s="11" t="s">
        <v>25</v>
      </c>
      <c r="DU140" s="11" t="s">
        <v>25</v>
      </c>
    </row>
    <row r="141" ht="15" customHeight="1" outlineLevel="1" spans="2:125">
      <c r="B141" s="10">
        <v>201603</v>
      </c>
      <c r="C141" s="11">
        <f t="shared" ref="C141:AH141" si="88">IF(C10="","",C10+C102)</f>
        <v>4440829.77</v>
      </c>
      <c r="D141" s="11">
        <f t="shared" si="88"/>
        <v>4727305.42</v>
      </c>
      <c r="E141" s="11">
        <f t="shared" si="88"/>
        <v>4736051.67</v>
      </c>
      <c r="F141" s="11">
        <f t="shared" si="88"/>
        <v>4735505.77</v>
      </c>
      <c r="G141" s="11">
        <f t="shared" si="88"/>
        <v>4725036.22</v>
      </c>
      <c r="H141" s="11">
        <f t="shared" si="88"/>
        <v>4711086.22</v>
      </c>
      <c r="I141" s="11">
        <f t="shared" si="88"/>
        <v>4711086.22</v>
      </c>
      <c r="J141" s="11">
        <f t="shared" si="88"/>
        <v>4703793.72</v>
      </c>
      <c r="K141" s="11">
        <f t="shared" si="88"/>
        <v>4703793.72</v>
      </c>
      <c r="L141" s="11">
        <f t="shared" si="88"/>
        <v>4703793.72</v>
      </c>
      <c r="M141" s="11">
        <f t="shared" si="88"/>
        <v>4703793.72</v>
      </c>
      <c r="N141" s="11">
        <f t="shared" si="88"/>
        <v>4703793.72</v>
      </c>
      <c r="O141" s="11">
        <f t="shared" si="88"/>
        <v>4703793.72</v>
      </c>
      <c r="P141" s="11">
        <f t="shared" si="88"/>
        <v>4703793.72</v>
      </c>
      <c r="Q141" s="11">
        <f t="shared" si="88"/>
        <v>4703793.72</v>
      </c>
      <c r="R141" s="11">
        <f t="shared" si="88"/>
        <v>4703793.72</v>
      </c>
      <c r="S141" s="11">
        <f t="shared" si="88"/>
        <v>4703793.72</v>
      </c>
      <c r="T141" s="11">
        <f t="shared" si="88"/>
        <v>4703793.72</v>
      </c>
      <c r="U141" s="11">
        <f t="shared" si="88"/>
        <v>4703793.72</v>
      </c>
      <c r="V141" s="11">
        <f t="shared" si="88"/>
        <v>4703793.72</v>
      </c>
      <c r="W141" s="11">
        <f t="shared" si="88"/>
        <v>4703793.72</v>
      </c>
      <c r="X141" s="11">
        <f t="shared" si="88"/>
        <v>4703793.72</v>
      </c>
      <c r="Y141" s="11">
        <f t="shared" si="88"/>
        <v>4703793.72</v>
      </c>
      <c r="Z141" s="11">
        <f t="shared" si="88"/>
        <v>4703793.72</v>
      </c>
      <c r="AA141" s="11">
        <f t="shared" si="88"/>
        <v>4703793.72</v>
      </c>
      <c r="AB141" s="11">
        <f t="shared" si="88"/>
        <v>4703793.72</v>
      </c>
      <c r="AC141" s="11">
        <f t="shared" si="88"/>
        <v>4703793.72</v>
      </c>
      <c r="AD141" s="11">
        <f t="shared" si="88"/>
        <v>4703793.72</v>
      </c>
      <c r="AE141" s="11">
        <f t="shared" si="88"/>
        <v>4703793.72</v>
      </c>
      <c r="AF141" s="11">
        <f t="shared" si="88"/>
        <v>4703793.72</v>
      </c>
      <c r="AG141" s="11">
        <f t="shared" si="88"/>
        <v>4703793.72</v>
      </c>
      <c r="AH141" s="11">
        <f t="shared" si="88"/>
        <v>4703793.72</v>
      </c>
      <c r="AI141" s="11" t="s">
        <v>25</v>
      </c>
      <c r="AJ141" s="11" t="s">
        <v>25</v>
      </c>
      <c r="AK141" s="11" t="s">
        <v>25</v>
      </c>
      <c r="AT141" s="10">
        <v>201603</v>
      </c>
      <c r="AU141" s="11">
        <f t="shared" ref="AU141:BZ141" si="89">IF(AU10="","",AU10+AU102)</f>
        <v>4440829.77</v>
      </c>
      <c r="AV141" s="11">
        <f t="shared" si="89"/>
        <v>4727305.42</v>
      </c>
      <c r="AW141" s="11">
        <f t="shared" si="89"/>
        <v>4736051.67</v>
      </c>
      <c r="AX141" s="11">
        <f t="shared" si="89"/>
        <v>4735505.77</v>
      </c>
      <c r="AY141" s="11">
        <f t="shared" si="89"/>
        <v>4725036.22</v>
      </c>
      <c r="AZ141" s="11">
        <f t="shared" si="89"/>
        <v>4711086.22</v>
      </c>
      <c r="BA141" s="11">
        <f t="shared" si="89"/>
        <v>4711086.22</v>
      </c>
      <c r="BB141" s="11">
        <f t="shared" si="89"/>
        <v>4703793.72</v>
      </c>
      <c r="BC141" s="11">
        <f t="shared" si="89"/>
        <v>4703793.72</v>
      </c>
      <c r="BD141" s="11">
        <f t="shared" si="89"/>
        <v>4703793.72</v>
      </c>
      <c r="BE141" s="11">
        <f t="shared" si="89"/>
        <v>4703793.72</v>
      </c>
      <c r="BF141" s="11">
        <f t="shared" si="89"/>
        <v>4703793.72</v>
      </c>
      <c r="BG141" s="11">
        <f t="shared" si="89"/>
        <v>4703793.72</v>
      </c>
      <c r="BH141" s="11">
        <f t="shared" si="89"/>
        <v>4703793.72</v>
      </c>
      <c r="BI141" s="11">
        <f t="shared" si="89"/>
        <v>4703793.72</v>
      </c>
      <c r="BJ141" s="11">
        <f t="shared" si="89"/>
        <v>4703793.72</v>
      </c>
      <c r="BK141" s="11">
        <f t="shared" si="89"/>
        <v>4703793.72</v>
      </c>
      <c r="BL141" s="11">
        <f t="shared" si="89"/>
        <v>4703793.72</v>
      </c>
      <c r="BM141" s="11">
        <f t="shared" si="89"/>
        <v>4703793.72</v>
      </c>
      <c r="BN141" s="11">
        <f t="shared" si="89"/>
        <v>4703793.72</v>
      </c>
      <c r="BO141" s="11">
        <f t="shared" si="89"/>
        <v>4703793.72</v>
      </c>
      <c r="BP141" s="11">
        <f t="shared" si="89"/>
        <v>4703793.72</v>
      </c>
      <c r="BQ141" s="11">
        <f t="shared" si="89"/>
        <v>4703793.72</v>
      </c>
      <c r="BR141" s="11">
        <f t="shared" si="89"/>
        <v>4703793.72</v>
      </c>
      <c r="BS141" s="11">
        <f t="shared" si="89"/>
        <v>4703793.72</v>
      </c>
      <c r="BT141" s="11">
        <f t="shared" si="89"/>
        <v>4703793.72</v>
      </c>
      <c r="BU141" s="11">
        <f t="shared" si="89"/>
        <v>4703793.72</v>
      </c>
      <c r="BV141" s="11">
        <f t="shared" si="89"/>
        <v>4703793.72</v>
      </c>
      <c r="BW141" s="11">
        <f t="shared" si="89"/>
        <v>4703793.72</v>
      </c>
      <c r="BX141" s="11">
        <f t="shared" si="89"/>
        <v>4703793.72</v>
      </c>
      <c r="BY141" s="11">
        <f t="shared" si="89"/>
        <v>4703793.72</v>
      </c>
      <c r="BZ141" s="11">
        <f t="shared" si="89"/>
        <v>4703793.72</v>
      </c>
      <c r="CA141" s="11" t="s">
        <v>25</v>
      </c>
      <c r="CB141" s="11" t="s">
        <v>25</v>
      </c>
      <c r="CC141" s="11" t="s">
        <v>25</v>
      </c>
      <c r="CL141" s="10">
        <v>201603</v>
      </c>
      <c r="CM141" s="11" t="str">
        <f t="shared" ref="CM141:DR141" si="90">IF(CM10="","",CM10+CM102)</f>
        <v/>
      </c>
      <c r="CN141" s="11" t="str">
        <f t="shared" si="90"/>
        <v/>
      </c>
      <c r="CO141" s="11" t="str">
        <f t="shared" si="90"/>
        <v/>
      </c>
      <c r="CP141" s="11" t="str">
        <f t="shared" si="90"/>
        <v/>
      </c>
      <c r="CQ141" s="11" t="str">
        <f t="shared" si="90"/>
        <v/>
      </c>
      <c r="CR141" s="11" t="str">
        <f t="shared" si="90"/>
        <v/>
      </c>
      <c r="CS141" s="11" t="str">
        <f t="shared" si="90"/>
        <v/>
      </c>
      <c r="CT141" s="11" t="str">
        <f t="shared" si="90"/>
        <v/>
      </c>
      <c r="CU141" s="11" t="str">
        <f t="shared" si="90"/>
        <v/>
      </c>
      <c r="CV141" s="11" t="str">
        <f t="shared" si="90"/>
        <v/>
      </c>
      <c r="CW141" s="11" t="str">
        <f t="shared" si="90"/>
        <v/>
      </c>
      <c r="CX141" s="11" t="str">
        <f t="shared" si="90"/>
        <v/>
      </c>
      <c r="CY141" s="11" t="str">
        <f t="shared" si="90"/>
        <v/>
      </c>
      <c r="CZ141" s="11" t="str">
        <f t="shared" si="90"/>
        <v/>
      </c>
      <c r="DA141" s="11" t="str">
        <f t="shared" si="90"/>
        <v/>
      </c>
      <c r="DB141" s="11" t="str">
        <f t="shared" si="90"/>
        <v/>
      </c>
      <c r="DC141" s="11" t="str">
        <f t="shared" si="90"/>
        <v/>
      </c>
      <c r="DD141" s="11" t="str">
        <f t="shared" si="90"/>
        <v/>
      </c>
      <c r="DE141" s="11" t="str">
        <f t="shared" si="90"/>
        <v/>
      </c>
      <c r="DF141" s="11" t="str">
        <f t="shared" si="90"/>
        <v/>
      </c>
      <c r="DG141" s="11" t="str">
        <f t="shared" si="90"/>
        <v/>
      </c>
      <c r="DH141" s="11" t="str">
        <f t="shared" si="90"/>
        <v/>
      </c>
      <c r="DI141" s="11" t="str">
        <f t="shared" si="90"/>
        <v/>
      </c>
      <c r="DJ141" s="11" t="str">
        <f t="shared" si="90"/>
        <v/>
      </c>
      <c r="DK141" s="11" t="str">
        <f t="shared" si="90"/>
        <v/>
      </c>
      <c r="DL141" s="11" t="str">
        <f t="shared" si="90"/>
        <v/>
      </c>
      <c r="DM141" s="11" t="str">
        <f t="shared" si="90"/>
        <v/>
      </c>
      <c r="DN141" s="11" t="str">
        <f t="shared" si="90"/>
        <v/>
      </c>
      <c r="DO141" s="11" t="str">
        <f t="shared" si="90"/>
        <v/>
      </c>
      <c r="DP141" s="11" t="str">
        <f t="shared" si="90"/>
        <v/>
      </c>
      <c r="DQ141" s="11" t="str">
        <f t="shared" si="90"/>
        <v/>
      </c>
      <c r="DR141" s="11" t="str">
        <f t="shared" si="90"/>
        <v/>
      </c>
      <c r="DS141" s="11" t="s">
        <v>25</v>
      </c>
      <c r="DT141" s="11" t="s">
        <v>25</v>
      </c>
      <c r="DU141" s="11" t="s">
        <v>25</v>
      </c>
    </row>
    <row r="142" ht="15" customHeight="1" outlineLevel="1" spans="2:125">
      <c r="B142" s="10">
        <v>201606</v>
      </c>
      <c r="C142" s="11">
        <f t="shared" ref="C142:AG142" si="91">IF(C11="","",C11+C103)</f>
        <v>6906475.59</v>
      </c>
      <c r="D142" s="11">
        <f t="shared" si="91"/>
        <v>7240767.28</v>
      </c>
      <c r="E142" s="11">
        <f t="shared" si="91"/>
        <v>7107943.32</v>
      </c>
      <c r="F142" s="11">
        <f t="shared" si="91"/>
        <v>7011319.03</v>
      </c>
      <c r="G142" s="11">
        <f t="shared" si="91"/>
        <v>6980371.48</v>
      </c>
      <c r="H142" s="11">
        <f t="shared" si="91"/>
        <v>6980371.48</v>
      </c>
      <c r="I142" s="11">
        <f t="shared" si="91"/>
        <v>6972540.73</v>
      </c>
      <c r="J142" s="11">
        <f t="shared" si="91"/>
        <v>6972540.73</v>
      </c>
      <c r="K142" s="11">
        <f t="shared" si="91"/>
        <v>6972540.73</v>
      </c>
      <c r="L142" s="11">
        <f t="shared" si="91"/>
        <v>6957940.73</v>
      </c>
      <c r="M142" s="11">
        <f t="shared" si="91"/>
        <v>6957940.73</v>
      </c>
      <c r="N142" s="11">
        <f t="shared" si="91"/>
        <v>6957940.73</v>
      </c>
      <c r="O142" s="11">
        <f t="shared" si="91"/>
        <v>6957940.73</v>
      </c>
      <c r="P142" s="11">
        <f t="shared" si="91"/>
        <v>6957940.73</v>
      </c>
      <c r="Q142" s="11">
        <f t="shared" si="91"/>
        <v>6957940.73</v>
      </c>
      <c r="R142" s="11">
        <f t="shared" si="91"/>
        <v>6957940.73</v>
      </c>
      <c r="S142" s="11">
        <f t="shared" si="91"/>
        <v>6957940.73</v>
      </c>
      <c r="T142" s="11">
        <f t="shared" si="91"/>
        <v>6957940.73</v>
      </c>
      <c r="U142" s="11">
        <f t="shared" si="91"/>
        <v>6957940.73</v>
      </c>
      <c r="V142" s="11">
        <f t="shared" si="91"/>
        <v>6957940.73</v>
      </c>
      <c r="W142" s="11">
        <f t="shared" si="91"/>
        <v>6957940.73</v>
      </c>
      <c r="X142" s="11">
        <f t="shared" si="91"/>
        <v>6957940.73</v>
      </c>
      <c r="Y142" s="11">
        <f t="shared" si="91"/>
        <v>6957940.73</v>
      </c>
      <c r="Z142" s="11">
        <f t="shared" si="91"/>
        <v>6957940.73</v>
      </c>
      <c r="AA142" s="11">
        <f t="shared" si="91"/>
        <v>6957940.73</v>
      </c>
      <c r="AB142" s="11">
        <f t="shared" si="91"/>
        <v>6957940.73</v>
      </c>
      <c r="AC142" s="11">
        <f t="shared" si="91"/>
        <v>6957940.73</v>
      </c>
      <c r="AD142" s="11">
        <f t="shared" si="91"/>
        <v>6957940.73</v>
      </c>
      <c r="AE142" s="11">
        <f t="shared" si="91"/>
        <v>6957940.73</v>
      </c>
      <c r="AF142" s="11">
        <f t="shared" si="91"/>
        <v>6957940.73</v>
      </c>
      <c r="AG142" s="11">
        <f t="shared" si="91"/>
        <v>6957940.73</v>
      </c>
      <c r="AH142" s="11" t="s">
        <v>25</v>
      </c>
      <c r="AI142" s="11" t="s">
        <v>25</v>
      </c>
      <c r="AJ142" s="11" t="s">
        <v>25</v>
      </c>
      <c r="AK142" s="11" t="s">
        <v>25</v>
      </c>
      <c r="AT142" s="10">
        <v>201606</v>
      </c>
      <c r="AU142" s="11">
        <f t="shared" ref="AU142:BY142" si="92">IF(AU11="","",AU11+AU103)</f>
        <v>6906475.59</v>
      </c>
      <c r="AV142" s="11">
        <f t="shared" si="92"/>
        <v>7240767.28</v>
      </c>
      <c r="AW142" s="11">
        <f t="shared" si="92"/>
        <v>7107943.32</v>
      </c>
      <c r="AX142" s="11">
        <f t="shared" si="92"/>
        <v>7011319.03</v>
      </c>
      <c r="AY142" s="11">
        <f t="shared" si="92"/>
        <v>6980371.48</v>
      </c>
      <c r="AZ142" s="11">
        <f t="shared" si="92"/>
        <v>6980371.48</v>
      </c>
      <c r="BA142" s="11">
        <f t="shared" si="92"/>
        <v>6972540.73</v>
      </c>
      <c r="BB142" s="11">
        <f t="shared" si="92"/>
        <v>6972540.73</v>
      </c>
      <c r="BC142" s="11">
        <f t="shared" si="92"/>
        <v>6972540.73</v>
      </c>
      <c r="BD142" s="11">
        <f t="shared" si="92"/>
        <v>6957940.73</v>
      </c>
      <c r="BE142" s="11">
        <f t="shared" si="92"/>
        <v>6957940.73</v>
      </c>
      <c r="BF142" s="11">
        <f t="shared" si="92"/>
        <v>6957940.73</v>
      </c>
      <c r="BG142" s="11">
        <f t="shared" si="92"/>
        <v>6957940.73</v>
      </c>
      <c r="BH142" s="11">
        <f t="shared" si="92"/>
        <v>6957940.73</v>
      </c>
      <c r="BI142" s="11">
        <f t="shared" si="92"/>
        <v>6957940.73</v>
      </c>
      <c r="BJ142" s="11">
        <f t="shared" si="92"/>
        <v>6957940.73</v>
      </c>
      <c r="BK142" s="11">
        <f t="shared" si="92"/>
        <v>6957940.73</v>
      </c>
      <c r="BL142" s="11">
        <f t="shared" si="92"/>
        <v>6957940.73</v>
      </c>
      <c r="BM142" s="11">
        <f t="shared" si="92"/>
        <v>6957940.73</v>
      </c>
      <c r="BN142" s="11">
        <f t="shared" si="92"/>
        <v>6957940.73</v>
      </c>
      <c r="BO142" s="11">
        <f t="shared" si="92"/>
        <v>6957940.73</v>
      </c>
      <c r="BP142" s="11">
        <f t="shared" si="92"/>
        <v>6957940.73</v>
      </c>
      <c r="BQ142" s="11">
        <f t="shared" si="92"/>
        <v>6957940.73</v>
      </c>
      <c r="BR142" s="11">
        <f t="shared" si="92"/>
        <v>6957940.73</v>
      </c>
      <c r="BS142" s="11">
        <f t="shared" si="92"/>
        <v>6957940.73</v>
      </c>
      <c r="BT142" s="11">
        <f t="shared" si="92"/>
        <v>6957940.73</v>
      </c>
      <c r="BU142" s="11">
        <f t="shared" si="92"/>
        <v>6957940.73</v>
      </c>
      <c r="BV142" s="11">
        <f t="shared" si="92"/>
        <v>6957940.73</v>
      </c>
      <c r="BW142" s="11">
        <f t="shared" si="92"/>
        <v>6957940.73</v>
      </c>
      <c r="BX142" s="11">
        <f t="shared" si="92"/>
        <v>6957940.73</v>
      </c>
      <c r="BY142" s="11">
        <f t="shared" si="92"/>
        <v>6957940.73</v>
      </c>
      <c r="BZ142" s="11" t="s">
        <v>25</v>
      </c>
      <c r="CA142" s="11" t="s">
        <v>25</v>
      </c>
      <c r="CB142" s="11" t="s">
        <v>25</v>
      </c>
      <c r="CC142" s="11" t="s">
        <v>25</v>
      </c>
      <c r="CL142" s="10">
        <v>201606</v>
      </c>
      <c r="CM142" s="11" t="str">
        <f t="shared" ref="CM142:DQ142" si="93">IF(CM11="","",CM11+CM103)</f>
        <v/>
      </c>
      <c r="CN142" s="11" t="str">
        <f t="shared" si="93"/>
        <v/>
      </c>
      <c r="CO142" s="11" t="str">
        <f t="shared" si="93"/>
        <v/>
      </c>
      <c r="CP142" s="11" t="str">
        <f t="shared" si="93"/>
        <v/>
      </c>
      <c r="CQ142" s="11" t="str">
        <f t="shared" si="93"/>
        <v/>
      </c>
      <c r="CR142" s="11" t="str">
        <f t="shared" si="93"/>
        <v/>
      </c>
      <c r="CS142" s="11" t="str">
        <f t="shared" si="93"/>
        <v/>
      </c>
      <c r="CT142" s="11" t="str">
        <f t="shared" si="93"/>
        <v/>
      </c>
      <c r="CU142" s="11" t="str">
        <f t="shared" si="93"/>
        <v/>
      </c>
      <c r="CV142" s="11" t="str">
        <f t="shared" si="93"/>
        <v/>
      </c>
      <c r="CW142" s="11" t="str">
        <f t="shared" si="93"/>
        <v/>
      </c>
      <c r="CX142" s="11" t="str">
        <f t="shared" si="93"/>
        <v/>
      </c>
      <c r="CY142" s="11" t="str">
        <f t="shared" si="93"/>
        <v/>
      </c>
      <c r="CZ142" s="11" t="str">
        <f t="shared" si="93"/>
        <v/>
      </c>
      <c r="DA142" s="11" t="str">
        <f t="shared" si="93"/>
        <v/>
      </c>
      <c r="DB142" s="11" t="str">
        <f t="shared" si="93"/>
        <v/>
      </c>
      <c r="DC142" s="11" t="str">
        <f t="shared" si="93"/>
        <v/>
      </c>
      <c r="DD142" s="11" t="str">
        <f t="shared" si="93"/>
        <v/>
      </c>
      <c r="DE142" s="11" t="str">
        <f t="shared" si="93"/>
        <v/>
      </c>
      <c r="DF142" s="11" t="str">
        <f t="shared" si="93"/>
        <v/>
      </c>
      <c r="DG142" s="11" t="str">
        <f t="shared" si="93"/>
        <v/>
      </c>
      <c r="DH142" s="11" t="str">
        <f t="shared" si="93"/>
        <v/>
      </c>
      <c r="DI142" s="11" t="str">
        <f t="shared" si="93"/>
        <v/>
      </c>
      <c r="DJ142" s="11" t="str">
        <f t="shared" si="93"/>
        <v/>
      </c>
      <c r="DK142" s="11" t="str">
        <f t="shared" si="93"/>
        <v/>
      </c>
      <c r="DL142" s="11" t="str">
        <f t="shared" si="93"/>
        <v/>
      </c>
      <c r="DM142" s="11" t="str">
        <f t="shared" si="93"/>
        <v/>
      </c>
      <c r="DN142" s="11" t="str">
        <f t="shared" si="93"/>
        <v/>
      </c>
      <c r="DO142" s="11" t="str">
        <f t="shared" si="93"/>
        <v/>
      </c>
      <c r="DP142" s="11" t="str">
        <f t="shared" si="93"/>
        <v/>
      </c>
      <c r="DQ142" s="11" t="str">
        <f t="shared" si="93"/>
        <v/>
      </c>
      <c r="DR142" s="11" t="s">
        <v>25</v>
      </c>
      <c r="DS142" s="11" t="s">
        <v>25</v>
      </c>
      <c r="DT142" s="11" t="s">
        <v>25</v>
      </c>
      <c r="DU142" s="11" t="s">
        <v>25</v>
      </c>
    </row>
    <row r="143" ht="15" customHeight="1" outlineLevel="1" spans="2:125">
      <c r="B143" s="10">
        <v>201609</v>
      </c>
      <c r="C143" s="11">
        <f t="shared" ref="C143:AF143" si="94">IF(C12="","",C12+C104)</f>
        <v>12214803.06</v>
      </c>
      <c r="D143" s="11">
        <f t="shared" si="94"/>
        <v>13124304.49</v>
      </c>
      <c r="E143" s="11">
        <f t="shared" si="94"/>
        <v>12812898.95</v>
      </c>
      <c r="F143" s="11">
        <f t="shared" si="94"/>
        <v>12803459.55</v>
      </c>
      <c r="G143" s="11">
        <f t="shared" si="94"/>
        <v>12803262.2</v>
      </c>
      <c r="H143" s="11">
        <f t="shared" si="94"/>
        <v>12788818.2</v>
      </c>
      <c r="I143" s="11">
        <f t="shared" si="94"/>
        <v>12788818.2</v>
      </c>
      <c r="J143" s="11">
        <f t="shared" si="94"/>
        <v>12788818.2</v>
      </c>
      <c r="K143" s="11">
        <f t="shared" si="94"/>
        <v>12768138.2</v>
      </c>
      <c r="L143" s="11">
        <f t="shared" si="94"/>
        <v>12768138.2</v>
      </c>
      <c r="M143" s="11">
        <f t="shared" si="94"/>
        <v>12768138.2</v>
      </c>
      <c r="N143" s="11">
        <f t="shared" si="94"/>
        <v>12768138.2</v>
      </c>
      <c r="O143" s="11">
        <f t="shared" si="94"/>
        <v>12768138.2</v>
      </c>
      <c r="P143" s="11">
        <f t="shared" si="94"/>
        <v>12768138.2</v>
      </c>
      <c r="Q143" s="11">
        <f t="shared" si="94"/>
        <v>12768138.2</v>
      </c>
      <c r="R143" s="11">
        <f t="shared" si="94"/>
        <v>12768138.2</v>
      </c>
      <c r="S143" s="11">
        <f t="shared" si="94"/>
        <v>12768138.2</v>
      </c>
      <c r="T143" s="11">
        <f t="shared" si="94"/>
        <v>12768138.2</v>
      </c>
      <c r="U143" s="11">
        <f t="shared" si="94"/>
        <v>12768138.2</v>
      </c>
      <c r="V143" s="11">
        <f t="shared" si="94"/>
        <v>12768138.2</v>
      </c>
      <c r="W143" s="11">
        <f t="shared" si="94"/>
        <v>12768138.2</v>
      </c>
      <c r="X143" s="11">
        <f t="shared" si="94"/>
        <v>12768138.2</v>
      </c>
      <c r="Y143" s="11">
        <f t="shared" si="94"/>
        <v>12768138.2</v>
      </c>
      <c r="Z143" s="11">
        <f t="shared" si="94"/>
        <v>12768138.2</v>
      </c>
      <c r="AA143" s="11">
        <f t="shared" si="94"/>
        <v>12768138.2</v>
      </c>
      <c r="AB143" s="11">
        <f t="shared" si="94"/>
        <v>12768138.2</v>
      </c>
      <c r="AC143" s="11">
        <f t="shared" si="94"/>
        <v>12768138.2</v>
      </c>
      <c r="AD143" s="11">
        <f t="shared" si="94"/>
        <v>12768138.2</v>
      </c>
      <c r="AE143" s="11">
        <f t="shared" si="94"/>
        <v>12768138.2</v>
      </c>
      <c r="AF143" s="11">
        <f t="shared" si="94"/>
        <v>12768138.2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T143" s="10">
        <v>201609</v>
      </c>
      <c r="AU143" s="11">
        <f t="shared" ref="AU143:BX143" si="95">IF(AU12="","",AU12+AU104)</f>
        <v>12214803.06</v>
      </c>
      <c r="AV143" s="11">
        <f t="shared" si="95"/>
        <v>13124364.49</v>
      </c>
      <c r="AW143" s="11">
        <f t="shared" si="95"/>
        <v>12812958.95</v>
      </c>
      <c r="AX143" s="11">
        <f t="shared" si="95"/>
        <v>12803519.55</v>
      </c>
      <c r="AY143" s="11">
        <f t="shared" si="95"/>
        <v>12803322.2</v>
      </c>
      <c r="AZ143" s="11">
        <f t="shared" si="95"/>
        <v>12788878.2</v>
      </c>
      <c r="BA143" s="11">
        <f t="shared" si="95"/>
        <v>12788878.2</v>
      </c>
      <c r="BB143" s="11">
        <f t="shared" si="95"/>
        <v>12788878.2</v>
      </c>
      <c r="BC143" s="11">
        <f t="shared" si="95"/>
        <v>12768198.2</v>
      </c>
      <c r="BD143" s="11">
        <f t="shared" si="95"/>
        <v>12768198.2</v>
      </c>
      <c r="BE143" s="11">
        <f t="shared" si="95"/>
        <v>12768198.2</v>
      </c>
      <c r="BF143" s="11">
        <f t="shared" si="95"/>
        <v>12768198.2</v>
      </c>
      <c r="BG143" s="11">
        <f t="shared" si="95"/>
        <v>12768198.2</v>
      </c>
      <c r="BH143" s="11">
        <f t="shared" si="95"/>
        <v>12768198.2</v>
      </c>
      <c r="BI143" s="11">
        <f t="shared" si="95"/>
        <v>12768198.2</v>
      </c>
      <c r="BJ143" s="11">
        <f t="shared" si="95"/>
        <v>12768198.2</v>
      </c>
      <c r="BK143" s="11">
        <f t="shared" si="95"/>
        <v>12768198.2</v>
      </c>
      <c r="BL143" s="11">
        <f t="shared" si="95"/>
        <v>12768198.2</v>
      </c>
      <c r="BM143" s="11">
        <f t="shared" si="95"/>
        <v>12768198.2</v>
      </c>
      <c r="BN143" s="11">
        <f t="shared" si="95"/>
        <v>12768198.2</v>
      </c>
      <c r="BO143" s="11">
        <f t="shared" si="95"/>
        <v>12768198.2</v>
      </c>
      <c r="BP143" s="11">
        <f t="shared" si="95"/>
        <v>12768198.2</v>
      </c>
      <c r="BQ143" s="11">
        <f t="shared" si="95"/>
        <v>12768198.2</v>
      </c>
      <c r="BR143" s="11">
        <f t="shared" si="95"/>
        <v>12768198.2</v>
      </c>
      <c r="BS143" s="11">
        <f t="shared" si="95"/>
        <v>12768198.2</v>
      </c>
      <c r="BT143" s="11">
        <f t="shared" si="95"/>
        <v>12768198.2</v>
      </c>
      <c r="BU143" s="11">
        <f t="shared" si="95"/>
        <v>12768198.2</v>
      </c>
      <c r="BV143" s="11">
        <f t="shared" si="95"/>
        <v>12768198.2</v>
      </c>
      <c r="BW143" s="11">
        <f t="shared" si="95"/>
        <v>12768198.2</v>
      </c>
      <c r="BX143" s="11">
        <f t="shared" si="95"/>
        <v>12768198.2</v>
      </c>
      <c r="BY143" s="11" t="s">
        <v>25</v>
      </c>
      <c r="BZ143" s="11" t="s">
        <v>25</v>
      </c>
      <c r="CA143" s="11" t="s">
        <v>25</v>
      </c>
      <c r="CB143" s="11" t="s">
        <v>25</v>
      </c>
      <c r="CC143" s="11" t="s">
        <v>25</v>
      </c>
      <c r="CL143" s="10">
        <v>201609</v>
      </c>
      <c r="CM143" s="11" t="str">
        <f t="shared" ref="CM143:DP143" si="96">IF(CM12="","",CM12+CM104)</f>
        <v/>
      </c>
      <c r="CN143" s="11" t="str">
        <f t="shared" si="96"/>
        <v/>
      </c>
      <c r="CO143" s="11" t="str">
        <f t="shared" si="96"/>
        <v/>
      </c>
      <c r="CP143" s="11" t="str">
        <f t="shared" si="96"/>
        <v/>
      </c>
      <c r="CQ143" s="11" t="str">
        <f t="shared" si="96"/>
        <v/>
      </c>
      <c r="CR143" s="11" t="str">
        <f t="shared" si="96"/>
        <v/>
      </c>
      <c r="CS143" s="11" t="str">
        <f t="shared" si="96"/>
        <v/>
      </c>
      <c r="CT143" s="11" t="str">
        <f t="shared" si="96"/>
        <v/>
      </c>
      <c r="CU143" s="11" t="str">
        <f t="shared" si="96"/>
        <v/>
      </c>
      <c r="CV143" s="11" t="str">
        <f t="shared" si="96"/>
        <v/>
      </c>
      <c r="CW143" s="11" t="str">
        <f t="shared" si="96"/>
        <v/>
      </c>
      <c r="CX143" s="11" t="str">
        <f t="shared" si="96"/>
        <v/>
      </c>
      <c r="CY143" s="11" t="str">
        <f t="shared" si="96"/>
        <v/>
      </c>
      <c r="CZ143" s="11" t="str">
        <f t="shared" si="96"/>
        <v/>
      </c>
      <c r="DA143" s="11" t="str">
        <f t="shared" si="96"/>
        <v/>
      </c>
      <c r="DB143" s="11" t="str">
        <f t="shared" si="96"/>
        <v/>
      </c>
      <c r="DC143" s="11" t="str">
        <f t="shared" si="96"/>
        <v/>
      </c>
      <c r="DD143" s="11" t="str">
        <f t="shared" si="96"/>
        <v/>
      </c>
      <c r="DE143" s="11" t="str">
        <f t="shared" si="96"/>
        <v/>
      </c>
      <c r="DF143" s="11" t="str">
        <f t="shared" si="96"/>
        <v/>
      </c>
      <c r="DG143" s="11" t="str">
        <f t="shared" si="96"/>
        <v/>
      </c>
      <c r="DH143" s="11" t="str">
        <f t="shared" si="96"/>
        <v/>
      </c>
      <c r="DI143" s="11" t="str">
        <f t="shared" si="96"/>
        <v/>
      </c>
      <c r="DJ143" s="11" t="str">
        <f t="shared" si="96"/>
        <v/>
      </c>
      <c r="DK143" s="11" t="str">
        <f t="shared" si="96"/>
        <v/>
      </c>
      <c r="DL143" s="11" t="str">
        <f t="shared" si="96"/>
        <v/>
      </c>
      <c r="DM143" s="11" t="str">
        <f t="shared" si="96"/>
        <v/>
      </c>
      <c r="DN143" s="11" t="str">
        <f t="shared" si="96"/>
        <v/>
      </c>
      <c r="DO143" s="11" t="str">
        <f t="shared" si="96"/>
        <v/>
      </c>
      <c r="DP143" s="11" t="str">
        <f t="shared" si="96"/>
        <v/>
      </c>
      <c r="DQ143" s="11" t="s">
        <v>25</v>
      </c>
      <c r="DR143" s="11" t="s">
        <v>25</v>
      </c>
      <c r="DS143" s="11" t="s">
        <v>25</v>
      </c>
      <c r="DT143" s="11" t="s">
        <v>25</v>
      </c>
      <c r="DU143" s="11" t="s">
        <v>25</v>
      </c>
    </row>
    <row r="144" ht="15" customHeight="1" outlineLevel="1" spans="2:125">
      <c r="B144" s="10">
        <v>201612</v>
      </c>
      <c r="C144" s="11">
        <f t="shared" ref="C144:AE144" si="97">IF(C13="","",C13+C105)</f>
        <v>23414980.73</v>
      </c>
      <c r="D144" s="11">
        <f t="shared" si="97"/>
        <v>23961534.67</v>
      </c>
      <c r="E144" s="11">
        <f t="shared" si="97"/>
        <v>23849272.86</v>
      </c>
      <c r="F144" s="11">
        <f t="shared" si="97"/>
        <v>23849272.86</v>
      </c>
      <c r="G144" s="11">
        <f t="shared" si="97"/>
        <v>23724975.66</v>
      </c>
      <c r="H144" s="11">
        <f t="shared" si="97"/>
        <v>23725178.16</v>
      </c>
      <c r="I144" s="11">
        <f t="shared" si="97"/>
        <v>23703007.26</v>
      </c>
      <c r="J144" s="11">
        <f t="shared" si="97"/>
        <v>23678988.51</v>
      </c>
      <c r="K144" s="11">
        <f t="shared" si="97"/>
        <v>23678988.51</v>
      </c>
      <c r="L144" s="11">
        <f t="shared" si="97"/>
        <v>23678988.51</v>
      </c>
      <c r="M144" s="11">
        <f t="shared" si="97"/>
        <v>23678988.51</v>
      </c>
      <c r="N144" s="11">
        <f t="shared" si="97"/>
        <v>23678988.51</v>
      </c>
      <c r="O144" s="11">
        <f t="shared" si="97"/>
        <v>23678988.51</v>
      </c>
      <c r="P144" s="11">
        <f t="shared" si="97"/>
        <v>23678988.51</v>
      </c>
      <c r="Q144" s="11">
        <f t="shared" si="97"/>
        <v>23678988.51</v>
      </c>
      <c r="R144" s="11">
        <f t="shared" si="97"/>
        <v>23678988.51</v>
      </c>
      <c r="S144" s="11">
        <f t="shared" si="97"/>
        <v>23678988.51</v>
      </c>
      <c r="T144" s="11">
        <f t="shared" si="97"/>
        <v>23678988.51</v>
      </c>
      <c r="U144" s="11">
        <f t="shared" si="97"/>
        <v>23678988.51</v>
      </c>
      <c r="V144" s="11">
        <f t="shared" si="97"/>
        <v>23678988.51</v>
      </c>
      <c r="W144" s="11">
        <f t="shared" si="97"/>
        <v>23678988.51</v>
      </c>
      <c r="X144" s="11">
        <f t="shared" si="97"/>
        <v>23678988.51</v>
      </c>
      <c r="Y144" s="11">
        <f t="shared" si="97"/>
        <v>23678988.51</v>
      </c>
      <c r="Z144" s="11">
        <f t="shared" si="97"/>
        <v>23678988.51</v>
      </c>
      <c r="AA144" s="11">
        <f t="shared" si="97"/>
        <v>23678988.51</v>
      </c>
      <c r="AB144" s="11">
        <f t="shared" si="97"/>
        <v>23678988.51</v>
      </c>
      <c r="AC144" s="11">
        <f t="shared" si="97"/>
        <v>23678988.51</v>
      </c>
      <c r="AD144" s="11">
        <f t="shared" si="97"/>
        <v>23678988.51</v>
      </c>
      <c r="AE144" s="11">
        <f t="shared" si="97"/>
        <v>23678988.51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T144" s="10">
        <v>201612</v>
      </c>
      <c r="AU144" s="11">
        <f t="shared" ref="AU144:BW144" si="98">IF(AU13="","",AU13+AU105)</f>
        <v>23414990.73</v>
      </c>
      <c r="AV144" s="11">
        <f t="shared" si="98"/>
        <v>23961544.67</v>
      </c>
      <c r="AW144" s="11">
        <f t="shared" si="98"/>
        <v>23849282.86</v>
      </c>
      <c r="AX144" s="11">
        <f t="shared" si="98"/>
        <v>23849282.86</v>
      </c>
      <c r="AY144" s="11">
        <f t="shared" si="98"/>
        <v>23724985.66</v>
      </c>
      <c r="AZ144" s="11">
        <f t="shared" si="98"/>
        <v>23725188.16</v>
      </c>
      <c r="BA144" s="11">
        <f t="shared" si="98"/>
        <v>23703017.26</v>
      </c>
      <c r="BB144" s="11">
        <f t="shared" si="98"/>
        <v>23678998.51</v>
      </c>
      <c r="BC144" s="11">
        <f t="shared" si="98"/>
        <v>23678998.51</v>
      </c>
      <c r="BD144" s="11">
        <f t="shared" si="98"/>
        <v>23678998.51</v>
      </c>
      <c r="BE144" s="11">
        <f t="shared" si="98"/>
        <v>23678998.51</v>
      </c>
      <c r="BF144" s="11">
        <f t="shared" si="98"/>
        <v>23678998.51</v>
      </c>
      <c r="BG144" s="11">
        <f t="shared" si="98"/>
        <v>23678998.51</v>
      </c>
      <c r="BH144" s="11">
        <f t="shared" si="98"/>
        <v>23678998.51</v>
      </c>
      <c r="BI144" s="11">
        <f t="shared" si="98"/>
        <v>23678998.51</v>
      </c>
      <c r="BJ144" s="11">
        <f t="shared" si="98"/>
        <v>23678998.51</v>
      </c>
      <c r="BK144" s="11">
        <f t="shared" si="98"/>
        <v>23678998.51</v>
      </c>
      <c r="BL144" s="11">
        <f t="shared" si="98"/>
        <v>23678998.51</v>
      </c>
      <c r="BM144" s="11">
        <f t="shared" si="98"/>
        <v>23678998.51</v>
      </c>
      <c r="BN144" s="11">
        <f t="shared" si="98"/>
        <v>23678998.51</v>
      </c>
      <c r="BO144" s="11">
        <f t="shared" si="98"/>
        <v>23678998.51</v>
      </c>
      <c r="BP144" s="11">
        <f t="shared" si="98"/>
        <v>23678998.51</v>
      </c>
      <c r="BQ144" s="11">
        <f t="shared" si="98"/>
        <v>23678998.51</v>
      </c>
      <c r="BR144" s="11">
        <f t="shared" si="98"/>
        <v>23678998.51</v>
      </c>
      <c r="BS144" s="11">
        <f t="shared" si="98"/>
        <v>23678998.51</v>
      </c>
      <c r="BT144" s="11">
        <f t="shared" si="98"/>
        <v>23678998.51</v>
      </c>
      <c r="BU144" s="11">
        <f t="shared" si="98"/>
        <v>23678998.51</v>
      </c>
      <c r="BV144" s="11">
        <f t="shared" si="98"/>
        <v>23678998.51</v>
      </c>
      <c r="BW144" s="11">
        <f t="shared" si="98"/>
        <v>23678998.51</v>
      </c>
      <c r="BX144" s="11" t="s">
        <v>25</v>
      </c>
      <c r="BY144" s="11" t="s">
        <v>25</v>
      </c>
      <c r="BZ144" s="11" t="s">
        <v>25</v>
      </c>
      <c r="CA144" s="11" t="s">
        <v>25</v>
      </c>
      <c r="CB144" s="11" t="s">
        <v>25</v>
      </c>
      <c r="CC144" s="11" t="s">
        <v>25</v>
      </c>
      <c r="CL144" s="10">
        <v>201612</v>
      </c>
      <c r="CM144" s="11" t="str">
        <f t="shared" ref="CM144:DO144" si="99">IF(CM13="","",CM13+CM105)</f>
        <v/>
      </c>
      <c r="CN144" s="11" t="str">
        <f t="shared" si="99"/>
        <v/>
      </c>
      <c r="CO144" s="11" t="str">
        <f t="shared" si="99"/>
        <v/>
      </c>
      <c r="CP144" s="11" t="str">
        <f t="shared" si="99"/>
        <v/>
      </c>
      <c r="CQ144" s="11" t="str">
        <f t="shared" si="99"/>
        <v/>
      </c>
      <c r="CR144" s="11" t="str">
        <f t="shared" si="99"/>
        <v/>
      </c>
      <c r="CS144" s="11" t="str">
        <f t="shared" si="99"/>
        <v/>
      </c>
      <c r="CT144" s="11" t="str">
        <f t="shared" si="99"/>
        <v/>
      </c>
      <c r="CU144" s="11" t="str">
        <f t="shared" si="99"/>
        <v/>
      </c>
      <c r="CV144" s="11" t="str">
        <f t="shared" si="99"/>
        <v/>
      </c>
      <c r="CW144" s="11" t="str">
        <f t="shared" si="99"/>
        <v/>
      </c>
      <c r="CX144" s="11" t="str">
        <f t="shared" si="99"/>
        <v/>
      </c>
      <c r="CY144" s="11" t="str">
        <f t="shared" si="99"/>
        <v/>
      </c>
      <c r="CZ144" s="11" t="str">
        <f t="shared" si="99"/>
        <v/>
      </c>
      <c r="DA144" s="11" t="str">
        <f t="shared" si="99"/>
        <v/>
      </c>
      <c r="DB144" s="11" t="str">
        <f t="shared" si="99"/>
        <v/>
      </c>
      <c r="DC144" s="11" t="str">
        <f t="shared" si="99"/>
        <v/>
      </c>
      <c r="DD144" s="11" t="str">
        <f t="shared" si="99"/>
        <v/>
      </c>
      <c r="DE144" s="11" t="str">
        <f t="shared" si="99"/>
        <v/>
      </c>
      <c r="DF144" s="11" t="str">
        <f t="shared" si="99"/>
        <v/>
      </c>
      <c r="DG144" s="11" t="str">
        <f t="shared" si="99"/>
        <v/>
      </c>
      <c r="DH144" s="11" t="str">
        <f t="shared" si="99"/>
        <v/>
      </c>
      <c r="DI144" s="11" t="str">
        <f t="shared" si="99"/>
        <v/>
      </c>
      <c r="DJ144" s="11" t="str">
        <f t="shared" si="99"/>
        <v/>
      </c>
      <c r="DK144" s="11" t="str">
        <f t="shared" si="99"/>
        <v/>
      </c>
      <c r="DL144" s="11" t="str">
        <f t="shared" si="99"/>
        <v/>
      </c>
      <c r="DM144" s="11" t="str">
        <f t="shared" si="99"/>
        <v/>
      </c>
      <c r="DN144" s="11" t="str">
        <f t="shared" si="99"/>
        <v/>
      </c>
      <c r="DO144" s="11" t="str">
        <f t="shared" si="99"/>
        <v/>
      </c>
      <c r="DP144" s="11" t="s">
        <v>25</v>
      </c>
      <c r="DQ144" s="11" t="s">
        <v>25</v>
      </c>
      <c r="DR144" s="11" t="s">
        <v>25</v>
      </c>
      <c r="DS144" s="11" t="s">
        <v>25</v>
      </c>
      <c r="DT144" s="11" t="s">
        <v>25</v>
      </c>
      <c r="DU144" s="11" t="s">
        <v>25</v>
      </c>
    </row>
    <row r="145" ht="15" customHeight="1" outlineLevel="1" spans="2:125">
      <c r="B145" s="10">
        <v>201703</v>
      </c>
      <c r="C145" s="11">
        <f t="shared" ref="C145:AD145" si="100">IF(C14="","",C14+C106)</f>
        <v>28744492.95</v>
      </c>
      <c r="D145" s="11">
        <f t="shared" si="100"/>
        <v>28315825.45</v>
      </c>
      <c r="E145" s="11">
        <f t="shared" si="100"/>
        <v>28028874.45</v>
      </c>
      <c r="F145" s="11">
        <f t="shared" si="100"/>
        <v>27804778.75</v>
      </c>
      <c r="G145" s="11">
        <f t="shared" si="100"/>
        <v>27821027.87</v>
      </c>
      <c r="H145" s="11">
        <f t="shared" si="100"/>
        <v>27771384.35</v>
      </c>
      <c r="I145" s="11">
        <f t="shared" si="100"/>
        <v>27638114.91</v>
      </c>
      <c r="J145" s="11">
        <f t="shared" si="100"/>
        <v>27638114.91</v>
      </c>
      <c r="K145" s="11">
        <f t="shared" si="100"/>
        <v>27638114.91</v>
      </c>
      <c r="L145" s="11">
        <f t="shared" si="100"/>
        <v>27638114.91</v>
      </c>
      <c r="M145" s="11">
        <f t="shared" si="100"/>
        <v>27636514.91</v>
      </c>
      <c r="N145" s="11">
        <f t="shared" si="100"/>
        <v>27636514.91</v>
      </c>
      <c r="O145" s="11">
        <f t="shared" si="100"/>
        <v>27636514.91</v>
      </c>
      <c r="P145" s="11">
        <f t="shared" si="100"/>
        <v>27636514.91</v>
      </c>
      <c r="Q145" s="11">
        <f t="shared" si="100"/>
        <v>27636514.91</v>
      </c>
      <c r="R145" s="11">
        <f t="shared" si="100"/>
        <v>27636514.91</v>
      </c>
      <c r="S145" s="11">
        <f t="shared" si="100"/>
        <v>27636514.91</v>
      </c>
      <c r="T145" s="11">
        <f t="shared" si="100"/>
        <v>27636514.91</v>
      </c>
      <c r="U145" s="11">
        <f t="shared" si="100"/>
        <v>27636514.91</v>
      </c>
      <c r="V145" s="11">
        <f t="shared" si="100"/>
        <v>27636514.91</v>
      </c>
      <c r="W145" s="11">
        <f t="shared" si="100"/>
        <v>27636514.91</v>
      </c>
      <c r="X145" s="11">
        <f t="shared" si="100"/>
        <v>27636514.91</v>
      </c>
      <c r="Y145" s="11">
        <f t="shared" si="100"/>
        <v>27636514.91</v>
      </c>
      <c r="Z145" s="11">
        <f t="shared" si="100"/>
        <v>27636514.91</v>
      </c>
      <c r="AA145" s="11">
        <f t="shared" si="100"/>
        <v>27636514.91</v>
      </c>
      <c r="AB145" s="11">
        <f t="shared" si="100"/>
        <v>27636514.91</v>
      </c>
      <c r="AC145" s="11">
        <f t="shared" si="100"/>
        <v>27636514.91</v>
      </c>
      <c r="AD145" s="11">
        <f t="shared" si="100"/>
        <v>27636514.91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T145" s="10">
        <v>201703</v>
      </c>
      <c r="AU145" s="11">
        <f t="shared" ref="AU145:BV145" si="101">IF(AU14="","",AU14+AU106)</f>
        <v>28744492.95</v>
      </c>
      <c r="AV145" s="11">
        <f t="shared" si="101"/>
        <v>28315825.45</v>
      </c>
      <c r="AW145" s="11">
        <f t="shared" si="101"/>
        <v>28028874.45</v>
      </c>
      <c r="AX145" s="11">
        <f t="shared" si="101"/>
        <v>27804778.75</v>
      </c>
      <c r="AY145" s="11">
        <f t="shared" si="101"/>
        <v>27821027.87</v>
      </c>
      <c r="AZ145" s="11">
        <f t="shared" si="101"/>
        <v>27771384.35</v>
      </c>
      <c r="BA145" s="11">
        <f t="shared" si="101"/>
        <v>27638114.91</v>
      </c>
      <c r="BB145" s="11">
        <f t="shared" si="101"/>
        <v>27638114.91</v>
      </c>
      <c r="BC145" s="11">
        <f t="shared" si="101"/>
        <v>27638114.91</v>
      </c>
      <c r="BD145" s="11">
        <f t="shared" si="101"/>
        <v>25385546.82</v>
      </c>
      <c r="BE145" s="11">
        <f t="shared" si="101"/>
        <v>25383946.82</v>
      </c>
      <c r="BF145" s="11">
        <f t="shared" si="101"/>
        <v>25383946.82</v>
      </c>
      <c r="BG145" s="11">
        <f t="shared" si="101"/>
        <v>25383946.82</v>
      </c>
      <c r="BH145" s="11">
        <f t="shared" si="101"/>
        <v>25383946.82</v>
      </c>
      <c r="BI145" s="11">
        <f t="shared" si="101"/>
        <v>25383946.82</v>
      </c>
      <c r="BJ145" s="11">
        <f t="shared" si="101"/>
        <v>25383946.82</v>
      </c>
      <c r="BK145" s="11">
        <f t="shared" si="101"/>
        <v>25383946.82</v>
      </c>
      <c r="BL145" s="11">
        <f t="shared" si="101"/>
        <v>25383946.82</v>
      </c>
      <c r="BM145" s="11">
        <f t="shared" si="101"/>
        <v>25383946.82</v>
      </c>
      <c r="BN145" s="11">
        <f t="shared" si="101"/>
        <v>25383946.82</v>
      </c>
      <c r="BO145" s="11">
        <f t="shared" si="101"/>
        <v>25383946.82</v>
      </c>
      <c r="BP145" s="11">
        <f t="shared" si="101"/>
        <v>25383946.82</v>
      </c>
      <c r="BQ145" s="11">
        <f t="shared" si="101"/>
        <v>25383946.82</v>
      </c>
      <c r="BR145" s="11">
        <f t="shared" si="101"/>
        <v>25383946.82</v>
      </c>
      <c r="BS145" s="11">
        <f t="shared" si="101"/>
        <v>25383946.82</v>
      </c>
      <c r="BT145" s="11">
        <f t="shared" si="101"/>
        <v>25383946.82</v>
      </c>
      <c r="BU145" s="11">
        <f t="shared" si="101"/>
        <v>25383946.82</v>
      </c>
      <c r="BV145" s="11">
        <f t="shared" si="101"/>
        <v>25383946.82</v>
      </c>
      <c r="BW145" s="11" t="s">
        <v>25</v>
      </c>
      <c r="BX145" s="11" t="s">
        <v>25</v>
      </c>
      <c r="BY145" s="11" t="s">
        <v>25</v>
      </c>
      <c r="BZ145" s="11" t="s">
        <v>25</v>
      </c>
      <c r="CA145" s="11" t="s">
        <v>25</v>
      </c>
      <c r="CB145" s="11" t="s">
        <v>25</v>
      </c>
      <c r="CC145" s="11" t="s">
        <v>25</v>
      </c>
      <c r="CL145" s="10">
        <v>201703</v>
      </c>
      <c r="CM145" s="11" t="str">
        <f t="shared" ref="CM145:DN145" si="102">IF(CM14="","",CM14+CM106)</f>
        <v/>
      </c>
      <c r="CN145" s="11" t="str">
        <f t="shared" si="102"/>
        <v/>
      </c>
      <c r="CO145" s="11" t="str">
        <f t="shared" si="102"/>
        <v/>
      </c>
      <c r="CP145" s="11" t="str">
        <f t="shared" si="102"/>
        <v/>
      </c>
      <c r="CQ145" s="11" t="str">
        <f t="shared" si="102"/>
        <v/>
      </c>
      <c r="CR145" s="11" t="str">
        <f t="shared" si="102"/>
        <v/>
      </c>
      <c r="CS145" s="11" t="str">
        <f t="shared" si="102"/>
        <v/>
      </c>
      <c r="CT145" s="11" t="str">
        <f t="shared" si="102"/>
        <v/>
      </c>
      <c r="CU145" s="11" t="str">
        <f t="shared" si="102"/>
        <v/>
      </c>
      <c r="CV145" s="11" t="str">
        <f t="shared" si="102"/>
        <v/>
      </c>
      <c r="CW145" s="11" t="str">
        <f t="shared" si="102"/>
        <v/>
      </c>
      <c r="CX145" s="11" t="str">
        <f t="shared" si="102"/>
        <v/>
      </c>
      <c r="CY145" s="11" t="str">
        <f t="shared" si="102"/>
        <v/>
      </c>
      <c r="CZ145" s="11" t="str">
        <f t="shared" si="102"/>
        <v/>
      </c>
      <c r="DA145" s="11" t="str">
        <f t="shared" si="102"/>
        <v/>
      </c>
      <c r="DB145" s="11" t="str">
        <f t="shared" si="102"/>
        <v/>
      </c>
      <c r="DC145" s="11" t="str">
        <f t="shared" si="102"/>
        <v/>
      </c>
      <c r="DD145" s="11" t="str">
        <f t="shared" si="102"/>
        <v/>
      </c>
      <c r="DE145" s="11" t="str">
        <f t="shared" si="102"/>
        <v/>
      </c>
      <c r="DF145" s="11" t="str">
        <f t="shared" si="102"/>
        <v/>
      </c>
      <c r="DG145" s="11" t="str">
        <f t="shared" si="102"/>
        <v/>
      </c>
      <c r="DH145" s="11" t="str">
        <f t="shared" si="102"/>
        <v/>
      </c>
      <c r="DI145" s="11" t="str">
        <f t="shared" si="102"/>
        <v/>
      </c>
      <c r="DJ145" s="11" t="str">
        <f t="shared" si="102"/>
        <v/>
      </c>
      <c r="DK145" s="11" t="str">
        <f t="shared" si="102"/>
        <v/>
      </c>
      <c r="DL145" s="11" t="str">
        <f t="shared" si="102"/>
        <v/>
      </c>
      <c r="DM145" s="11" t="str">
        <f t="shared" si="102"/>
        <v/>
      </c>
      <c r="DN145" s="11" t="str">
        <f t="shared" si="102"/>
        <v/>
      </c>
      <c r="DO145" s="11" t="s">
        <v>25</v>
      </c>
      <c r="DP145" s="11" t="s">
        <v>25</v>
      </c>
      <c r="DQ145" s="11" t="s">
        <v>25</v>
      </c>
      <c r="DR145" s="11" t="s">
        <v>25</v>
      </c>
      <c r="DS145" s="11" t="s">
        <v>25</v>
      </c>
      <c r="DT145" s="11" t="s">
        <v>25</v>
      </c>
      <c r="DU145" s="11" t="s">
        <v>25</v>
      </c>
    </row>
    <row r="146" ht="15" customHeight="1" outlineLevel="1" spans="2:125">
      <c r="B146" s="10">
        <v>201706</v>
      </c>
      <c r="C146" s="11">
        <f t="shared" ref="C146:AC146" si="103">IF(C15="","",C15+C107)</f>
        <v>28033967.14</v>
      </c>
      <c r="D146" s="11">
        <f t="shared" si="103"/>
        <v>25861327.96</v>
      </c>
      <c r="E146" s="11">
        <f t="shared" si="103"/>
        <v>25342770.32</v>
      </c>
      <c r="F146" s="11">
        <f t="shared" si="103"/>
        <v>25374961.04</v>
      </c>
      <c r="G146" s="11">
        <f t="shared" si="103"/>
        <v>25012253.36</v>
      </c>
      <c r="H146" s="11">
        <f t="shared" si="103"/>
        <v>24414666</v>
      </c>
      <c r="I146" s="11">
        <f t="shared" si="103"/>
        <v>24412934.8</v>
      </c>
      <c r="J146" s="11">
        <f t="shared" si="103"/>
        <v>24412294.8</v>
      </c>
      <c r="K146" s="11">
        <f t="shared" si="103"/>
        <v>24412294.8</v>
      </c>
      <c r="L146" s="11">
        <f t="shared" si="103"/>
        <v>24410694.8</v>
      </c>
      <c r="M146" s="11">
        <f t="shared" si="103"/>
        <v>24410694.8</v>
      </c>
      <c r="N146" s="11">
        <f t="shared" si="103"/>
        <v>24410694.8</v>
      </c>
      <c r="O146" s="11">
        <f t="shared" si="103"/>
        <v>24410694.8</v>
      </c>
      <c r="P146" s="11">
        <f t="shared" si="103"/>
        <v>24410694.8</v>
      </c>
      <c r="Q146" s="11">
        <f t="shared" si="103"/>
        <v>24410694.8</v>
      </c>
      <c r="R146" s="11">
        <f t="shared" si="103"/>
        <v>24410694.8</v>
      </c>
      <c r="S146" s="11">
        <f t="shared" si="103"/>
        <v>24410694.8</v>
      </c>
      <c r="T146" s="11">
        <f t="shared" si="103"/>
        <v>24410694.8</v>
      </c>
      <c r="U146" s="11">
        <f t="shared" si="103"/>
        <v>24410694.8</v>
      </c>
      <c r="V146" s="11">
        <f t="shared" si="103"/>
        <v>24410694.8</v>
      </c>
      <c r="W146" s="11">
        <f t="shared" si="103"/>
        <v>24410694.8</v>
      </c>
      <c r="X146" s="11">
        <f t="shared" si="103"/>
        <v>24410694.8</v>
      </c>
      <c r="Y146" s="11">
        <f t="shared" si="103"/>
        <v>24410694.8</v>
      </c>
      <c r="Z146" s="11">
        <f t="shared" si="103"/>
        <v>24410694.8</v>
      </c>
      <c r="AA146" s="11">
        <f t="shared" si="103"/>
        <v>24410694.8</v>
      </c>
      <c r="AB146" s="11">
        <f t="shared" si="103"/>
        <v>24410694.8</v>
      </c>
      <c r="AC146" s="11">
        <f t="shared" si="103"/>
        <v>24410694.8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T146" s="10">
        <v>201706</v>
      </c>
      <c r="AU146" s="11">
        <f t="shared" ref="AU146:BU146" si="104">IF(AU15="","",AU15+AU107)</f>
        <v>28033967.14</v>
      </c>
      <c r="AV146" s="11">
        <f t="shared" si="104"/>
        <v>25861327.96</v>
      </c>
      <c r="AW146" s="11">
        <f t="shared" si="104"/>
        <v>25342770.32</v>
      </c>
      <c r="AX146" s="11">
        <f t="shared" si="104"/>
        <v>25374961.04</v>
      </c>
      <c r="AY146" s="11">
        <f t="shared" si="104"/>
        <v>25012253.36</v>
      </c>
      <c r="AZ146" s="11">
        <f t="shared" si="104"/>
        <v>24414666</v>
      </c>
      <c r="BA146" s="11">
        <f t="shared" si="104"/>
        <v>24412934.8</v>
      </c>
      <c r="BB146" s="11">
        <f t="shared" si="104"/>
        <v>24412294.8</v>
      </c>
      <c r="BC146" s="11">
        <f t="shared" si="104"/>
        <v>22159726.71</v>
      </c>
      <c r="BD146" s="11">
        <f t="shared" si="104"/>
        <v>22158126.71</v>
      </c>
      <c r="BE146" s="11">
        <f t="shared" si="104"/>
        <v>22158126.71</v>
      </c>
      <c r="BF146" s="11">
        <f t="shared" si="104"/>
        <v>22158126.71</v>
      </c>
      <c r="BG146" s="11">
        <f t="shared" si="104"/>
        <v>22158126.71</v>
      </c>
      <c r="BH146" s="11">
        <f t="shared" si="104"/>
        <v>22158126.71</v>
      </c>
      <c r="BI146" s="11">
        <f t="shared" si="104"/>
        <v>22158126.71</v>
      </c>
      <c r="BJ146" s="11">
        <f t="shared" si="104"/>
        <v>22158126.71</v>
      </c>
      <c r="BK146" s="11">
        <f t="shared" si="104"/>
        <v>22158126.71</v>
      </c>
      <c r="BL146" s="11">
        <f t="shared" si="104"/>
        <v>22158126.71</v>
      </c>
      <c r="BM146" s="11">
        <f t="shared" si="104"/>
        <v>22158126.71</v>
      </c>
      <c r="BN146" s="11">
        <f t="shared" si="104"/>
        <v>22158126.71</v>
      </c>
      <c r="BO146" s="11">
        <f t="shared" si="104"/>
        <v>22158126.71</v>
      </c>
      <c r="BP146" s="11">
        <f t="shared" si="104"/>
        <v>22158126.71</v>
      </c>
      <c r="BQ146" s="11">
        <f t="shared" si="104"/>
        <v>22158126.71</v>
      </c>
      <c r="BR146" s="11">
        <f t="shared" si="104"/>
        <v>22158126.71</v>
      </c>
      <c r="BS146" s="11">
        <f t="shared" si="104"/>
        <v>22158126.71</v>
      </c>
      <c r="BT146" s="11">
        <f t="shared" si="104"/>
        <v>22158126.71</v>
      </c>
      <c r="BU146" s="11">
        <f t="shared" si="104"/>
        <v>22158126.71</v>
      </c>
      <c r="BV146" s="11" t="s">
        <v>25</v>
      </c>
      <c r="BW146" s="11" t="s">
        <v>25</v>
      </c>
      <c r="BX146" s="11" t="s">
        <v>25</v>
      </c>
      <c r="BY146" s="11" t="s">
        <v>25</v>
      </c>
      <c r="BZ146" s="11" t="s">
        <v>25</v>
      </c>
      <c r="CA146" s="11" t="s">
        <v>25</v>
      </c>
      <c r="CB146" s="11" t="s">
        <v>25</v>
      </c>
      <c r="CC146" s="11" t="s">
        <v>25</v>
      </c>
      <c r="CL146" s="10">
        <v>201706</v>
      </c>
      <c r="CM146" s="11" t="str">
        <f t="shared" ref="CM146:DM146" si="105">IF(CM15="","",CM15+CM107)</f>
        <v/>
      </c>
      <c r="CN146" s="11" t="str">
        <f t="shared" si="105"/>
        <v/>
      </c>
      <c r="CO146" s="11" t="str">
        <f t="shared" si="105"/>
        <v/>
      </c>
      <c r="CP146" s="11" t="str">
        <f t="shared" si="105"/>
        <v/>
      </c>
      <c r="CQ146" s="11" t="str">
        <f t="shared" si="105"/>
        <v/>
      </c>
      <c r="CR146" s="11" t="str">
        <f t="shared" si="105"/>
        <v/>
      </c>
      <c r="CS146" s="11" t="str">
        <f t="shared" si="105"/>
        <v/>
      </c>
      <c r="CT146" s="11" t="str">
        <f t="shared" si="105"/>
        <v/>
      </c>
      <c r="CU146" s="11" t="str">
        <f t="shared" si="105"/>
        <v/>
      </c>
      <c r="CV146" s="11" t="str">
        <f t="shared" si="105"/>
        <v/>
      </c>
      <c r="CW146" s="11" t="str">
        <f t="shared" si="105"/>
        <v/>
      </c>
      <c r="CX146" s="11" t="str">
        <f t="shared" si="105"/>
        <v/>
      </c>
      <c r="CY146" s="11" t="str">
        <f t="shared" si="105"/>
        <v/>
      </c>
      <c r="CZ146" s="11" t="str">
        <f t="shared" si="105"/>
        <v/>
      </c>
      <c r="DA146" s="11" t="str">
        <f t="shared" si="105"/>
        <v/>
      </c>
      <c r="DB146" s="11" t="str">
        <f t="shared" si="105"/>
        <v/>
      </c>
      <c r="DC146" s="11" t="str">
        <f t="shared" si="105"/>
        <v/>
      </c>
      <c r="DD146" s="11" t="str">
        <f t="shared" si="105"/>
        <v/>
      </c>
      <c r="DE146" s="11" t="str">
        <f t="shared" si="105"/>
        <v/>
      </c>
      <c r="DF146" s="11" t="str">
        <f t="shared" si="105"/>
        <v/>
      </c>
      <c r="DG146" s="11" t="str">
        <f t="shared" si="105"/>
        <v/>
      </c>
      <c r="DH146" s="11" t="str">
        <f t="shared" si="105"/>
        <v/>
      </c>
      <c r="DI146" s="11" t="str">
        <f t="shared" si="105"/>
        <v/>
      </c>
      <c r="DJ146" s="11" t="str">
        <f t="shared" si="105"/>
        <v/>
      </c>
      <c r="DK146" s="11" t="str">
        <f t="shared" si="105"/>
        <v/>
      </c>
      <c r="DL146" s="11" t="str">
        <f t="shared" si="105"/>
        <v/>
      </c>
      <c r="DM146" s="11" t="str">
        <f t="shared" si="105"/>
        <v/>
      </c>
      <c r="DN146" s="11" t="s">
        <v>25</v>
      </c>
      <c r="DO146" s="11" t="s">
        <v>25</v>
      </c>
      <c r="DP146" s="11" t="s">
        <v>25</v>
      </c>
      <c r="DQ146" s="11" t="s">
        <v>25</v>
      </c>
      <c r="DR146" s="11" t="s">
        <v>25</v>
      </c>
      <c r="DS146" s="11" t="s">
        <v>25</v>
      </c>
      <c r="DT146" s="11" t="s">
        <v>25</v>
      </c>
      <c r="DU146" s="11" t="s">
        <v>25</v>
      </c>
    </row>
    <row r="147" ht="15" customHeight="1" outlineLevel="1" spans="2:125">
      <c r="B147" s="10">
        <v>201709</v>
      </c>
      <c r="C147" s="11">
        <f t="shared" ref="C147:AB147" si="106">IF(C16="","",C16+C108)</f>
        <v>31500836.31</v>
      </c>
      <c r="D147" s="11">
        <f t="shared" si="106"/>
        <v>30667777.79</v>
      </c>
      <c r="E147" s="11">
        <f t="shared" si="106"/>
        <v>30652461.87</v>
      </c>
      <c r="F147" s="11">
        <f t="shared" si="106"/>
        <v>30559756.75</v>
      </c>
      <c r="G147" s="11">
        <f t="shared" si="106"/>
        <v>30410476.27</v>
      </c>
      <c r="H147" s="11">
        <f t="shared" si="106"/>
        <v>30408517.31</v>
      </c>
      <c r="I147" s="11">
        <f t="shared" si="106"/>
        <v>30408517.31</v>
      </c>
      <c r="J147" s="11">
        <f t="shared" si="106"/>
        <v>30408178.91</v>
      </c>
      <c r="K147" s="11">
        <f t="shared" si="106"/>
        <v>30408517.31</v>
      </c>
      <c r="L147" s="11">
        <f t="shared" si="106"/>
        <v>30408517.31</v>
      </c>
      <c r="M147" s="11">
        <f t="shared" si="106"/>
        <v>30408517.31</v>
      </c>
      <c r="N147" s="11">
        <f t="shared" si="106"/>
        <v>30408517.31</v>
      </c>
      <c r="O147" s="11">
        <f t="shared" si="106"/>
        <v>30408517.31</v>
      </c>
      <c r="P147" s="11">
        <f t="shared" si="106"/>
        <v>30408517.31</v>
      </c>
      <c r="Q147" s="11">
        <f t="shared" si="106"/>
        <v>30408517.31</v>
      </c>
      <c r="R147" s="11">
        <f t="shared" si="106"/>
        <v>30408517.31</v>
      </c>
      <c r="S147" s="11">
        <f t="shared" si="106"/>
        <v>30408517.31</v>
      </c>
      <c r="T147" s="11">
        <f t="shared" si="106"/>
        <v>30408517.31</v>
      </c>
      <c r="U147" s="11">
        <f t="shared" si="106"/>
        <v>30408517.31</v>
      </c>
      <c r="V147" s="11">
        <f t="shared" si="106"/>
        <v>30408517.31</v>
      </c>
      <c r="W147" s="11">
        <f t="shared" si="106"/>
        <v>30408517.31</v>
      </c>
      <c r="X147" s="11">
        <f t="shared" si="106"/>
        <v>30408517.31</v>
      </c>
      <c r="Y147" s="11">
        <f t="shared" si="106"/>
        <v>30408517.31</v>
      </c>
      <c r="Z147" s="11">
        <f t="shared" si="106"/>
        <v>30408517.31</v>
      </c>
      <c r="AA147" s="11">
        <f t="shared" si="106"/>
        <v>30408517.31</v>
      </c>
      <c r="AB147" s="11">
        <f t="shared" si="106"/>
        <v>30408517.31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T147" s="10">
        <v>201709</v>
      </c>
      <c r="AU147" s="11">
        <f t="shared" ref="AU147:BT147" si="107">IF(AU16="","",AU16+AU108)</f>
        <v>31500836.31</v>
      </c>
      <c r="AV147" s="11">
        <f t="shared" si="107"/>
        <v>30667777.79</v>
      </c>
      <c r="AW147" s="11">
        <f t="shared" si="107"/>
        <v>30652461.87</v>
      </c>
      <c r="AX147" s="11">
        <f t="shared" si="107"/>
        <v>30559756.75</v>
      </c>
      <c r="AY147" s="11">
        <f t="shared" si="107"/>
        <v>30410476.27</v>
      </c>
      <c r="AZ147" s="11">
        <f t="shared" si="107"/>
        <v>30408517.31</v>
      </c>
      <c r="BA147" s="11">
        <f t="shared" si="107"/>
        <v>30408517.31</v>
      </c>
      <c r="BB147" s="11">
        <f t="shared" si="107"/>
        <v>28155610.82</v>
      </c>
      <c r="BC147" s="11">
        <f t="shared" si="107"/>
        <v>28155949.22</v>
      </c>
      <c r="BD147" s="11">
        <f t="shared" si="107"/>
        <v>28155949.22</v>
      </c>
      <c r="BE147" s="11">
        <f t="shared" si="107"/>
        <v>28155949.22</v>
      </c>
      <c r="BF147" s="11">
        <f t="shared" si="107"/>
        <v>28155949.22</v>
      </c>
      <c r="BG147" s="11">
        <f t="shared" si="107"/>
        <v>28155949.22</v>
      </c>
      <c r="BH147" s="11">
        <f t="shared" si="107"/>
        <v>28155949.22</v>
      </c>
      <c r="BI147" s="11">
        <f t="shared" si="107"/>
        <v>28155949.22</v>
      </c>
      <c r="BJ147" s="11">
        <f t="shared" si="107"/>
        <v>28155949.22</v>
      </c>
      <c r="BK147" s="11">
        <f t="shared" si="107"/>
        <v>28155949.22</v>
      </c>
      <c r="BL147" s="11">
        <f t="shared" si="107"/>
        <v>28155949.22</v>
      </c>
      <c r="BM147" s="11">
        <f t="shared" si="107"/>
        <v>28155949.22</v>
      </c>
      <c r="BN147" s="11">
        <f t="shared" si="107"/>
        <v>28155949.22</v>
      </c>
      <c r="BO147" s="11">
        <f t="shared" si="107"/>
        <v>28155949.22</v>
      </c>
      <c r="BP147" s="11">
        <f t="shared" si="107"/>
        <v>28155949.22</v>
      </c>
      <c r="BQ147" s="11">
        <f t="shared" si="107"/>
        <v>28155949.22</v>
      </c>
      <c r="BR147" s="11">
        <f t="shared" si="107"/>
        <v>28155949.22</v>
      </c>
      <c r="BS147" s="11">
        <f t="shared" si="107"/>
        <v>28155949.22</v>
      </c>
      <c r="BT147" s="11">
        <f t="shared" si="107"/>
        <v>28155949.22</v>
      </c>
      <c r="BU147" s="11" t="s">
        <v>25</v>
      </c>
      <c r="BV147" s="11" t="s">
        <v>25</v>
      </c>
      <c r="BW147" s="11" t="s">
        <v>25</v>
      </c>
      <c r="BX147" s="11" t="s">
        <v>25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L147" s="10">
        <v>201709</v>
      </c>
      <c r="CM147" s="11" t="str">
        <f t="shared" ref="CM147:DL147" si="108">IF(CM16="","",CM16+CM108)</f>
        <v/>
      </c>
      <c r="CN147" s="11" t="str">
        <f t="shared" si="108"/>
        <v/>
      </c>
      <c r="CO147" s="11" t="str">
        <f t="shared" si="108"/>
        <v/>
      </c>
      <c r="CP147" s="11" t="str">
        <f t="shared" si="108"/>
        <v/>
      </c>
      <c r="CQ147" s="11" t="str">
        <f t="shared" si="108"/>
        <v/>
      </c>
      <c r="CR147" s="11" t="str">
        <f t="shared" si="108"/>
        <v/>
      </c>
      <c r="CS147" s="11" t="str">
        <f t="shared" si="108"/>
        <v/>
      </c>
      <c r="CT147" s="11" t="str">
        <f t="shared" si="108"/>
        <v/>
      </c>
      <c r="CU147" s="11" t="str">
        <f t="shared" si="108"/>
        <v/>
      </c>
      <c r="CV147" s="11" t="str">
        <f t="shared" si="108"/>
        <v/>
      </c>
      <c r="CW147" s="11" t="str">
        <f t="shared" si="108"/>
        <v/>
      </c>
      <c r="CX147" s="11" t="str">
        <f t="shared" si="108"/>
        <v/>
      </c>
      <c r="CY147" s="11" t="str">
        <f t="shared" si="108"/>
        <v/>
      </c>
      <c r="CZ147" s="11" t="str">
        <f t="shared" si="108"/>
        <v/>
      </c>
      <c r="DA147" s="11" t="str">
        <f t="shared" si="108"/>
        <v/>
      </c>
      <c r="DB147" s="11" t="str">
        <f t="shared" si="108"/>
        <v/>
      </c>
      <c r="DC147" s="11" t="str">
        <f t="shared" si="108"/>
        <v/>
      </c>
      <c r="DD147" s="11" t="str">
        <f t="shared" si="108"/>
        <v/>
      </c>
      <c r="DE147" s="11" t="str">
        <f t="shared" si="108"/>
        <v/>
      </c>
      <c r="DF147" s="11" t="str">
        <f t="shared" si="108"/>
        <v/>
      </c>
      <c r="DG147" s="11" t="str">
        <f t="shared" si="108"/>
        <v/>
      </c>
      <c r="DH147" s="11" t="str">
        <f t="shared" si="108"/>
        <v/>
      </c>
      <c r="DI147" s="11" t="str">
        <f t="shared" si="108"/>
        <v/>
      </c>
      <c r="DJ147" s="11" t="str">
        <f t="shared" si="108"/>
        <v/>
      </c>
      <c r="DK147" s="11" t="str">
        <f t="shared" si="108"/>
        <v/>
      </c>
      <c r="DL147" s="11" t="str">
        <f t="shared" si="108"/>
        <v/>
      </c>
      <c r="DM147" s="11" t="s">
        <v>25</v>
      </c>
      <c r="DN147" s="11" t="s">
        <v>25</v>
      </c>
      <c r="DO147" s="11" t="s">
        <v>25</v>
      </c>
      <c r="DP147" s="11" t="s">
        <v>25</v>
      </c>
      <c r="DQ147" s="11" t="s">
        <v>25</v>
      </c>
      <c r="DR147" s="11" t="s">
        <v>25</v>
      </c>
      <c r="DS147" s="11" t="s">
        <v>25</v>
      </c>
      <c r="DT147" s="11" t="s">
        <v>25</v>
      </c>
      <c r="DU147" s="11" t="s">
        <v>25</v>
      </c>
    </row>
    <row r="148" ht="15" customHeight="1" outlineLevel="1" spans="2:125">
      <c r="B148" s="10">
        <v>201712</v>
      </c>
      <c r="C148" s="11">
        <f t="shared" ref="C148:AA148" si="109">IF(C17="","",C17+C109)</f>
        <v>45122144.3</v>
      </c>
      <c r="D148" s="11">
        <f t="shared" si="109"/>
        <v>47260574.34</v>
      </c>
      <c r="E148" s="11">
        <f t="shared" si="109"/>
        <v>47654080.46</v>
      </c>
      <c r="F148" s="11">
        <f t="shared" si="109"/>
        <v>47207794.82</v>
      </c>
      <c r="G148" s="11">
        <f t="shared" si="109"/>
        <v>46638832.26</v>
      </c>
      <c r="H148" s="11">
        <f t="shared" si="109"/>
        <v>46640423.86</v>
      </c>
      <c r="I148" s="11">
        <f t="shared" si="109"/>
        <v>46640083.86</v>
      </c>
      <c r="J148" s="11">
        <f t="shared" si="109"/>
        <v>46640083.86</v>
      </c>
      <c r="K148" s="11">
        <f t="shared" si="109"/>
        <v>46640083.86</v>
      </c>
      <c r="L148" s="11">
        <f t="shared" si="109"/>
        <v>46640083.86</v>
      </c>
      <c r="M148" s="11">
        <f t="shared" si="109"/>
        <v>46640083.86</v>
      </c>
      <c r="N148" s="11">
        <f t="shared" si="109"/>
        <v>46640083.86</v>
      </c>
      <c r="O148" s="11">
        <f t="shared" si="109"/>
        <v>46640083.86</v>
      </c>
      <c r="P148" s="11">
        <f t="shared" si="109"/>
        <v>46640083.86</v>
      </c>
      <c r="Q148" s="11">
        <f t="shared" si="109"/>
        <v>46640083.86</v>
      </c>
      <c r="R148" s="11">
        <f t="shared" si="109"/>
        <v>46640083.86</v>
      </c>
      <c r="S148" s="11">
        <f t="shared" si="109"/>
        <v>46640083.86</v>
      </c>
      <c r="T148" s="11">
        <f t="shared" si="109"/>
        <v>46640083.86</v>
      </c>
      <c r="U148" s="11">
        <f t="shared" si="109"/>
        <v>46640083.86</v>
      </c>
      <c r="V148" s="11">
        <f t="shared" si="109"/>
        <v>46640083.86</v>
      </c>
      <c r="W148" s="11">
        <f t="shared" si="109"/>
        <v>46640083.86</v>
      </c>
      <c r="X148" s="11">
        <f t="shared" si="109"/>
        <v>46640083.86</v>
      </c>
      <c r="Y148" s="11">
        <f t="shared" si="109"/>
        <v>46640083.86</v>
      </c>
      <c r="Z148" s="11">
        <f t="shared" si="109"/>
        <v>46640083.86</v>
      </c>
      <c r="AA148" s="11">
        <f t="shared" si="109"/>
        <v>46640083.86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T148" s="10">
        <v>201712</v>
      </c>
      <c r="AU148" s="11">
        <f t="shared" ref="AU148:BS148" si="110">IF(AU17="","",AU17+AU109)</f>
        <v>38497108.08</v>
      </c>
      <c r="AV148" s="11">
        <f t="shared" si="110"/>
        <v>40416646.15</v>
      </c>
      <c r="AW148" s="11">
        <f t="shared" si="110"/>
        <v>40639749.92</v>
      </c>
      <c r="AX148" s="11">
        <f t="shared" si="110"/>
        <v>39973514.7</v>
      </c>
      <c r="AY148" s="11">
        <f t="shared" si="110"/>
        <v>39404552.14</v>
      </c>
      <c r="AZ148" s="11">
        <f t="shared" si="110"/>
        <v>39406143.74</v>
      </c>
      <c r="BA148" s="11">
        <f t="shared" si="110"/>
        <v>37150990.69</v>
      </c>
      <c r="BB148" s="11">
        <f t="shared" si="110"/>
        <v>37150990.69</v>
      </c>
      <c r="BC148" s="11">
        <f t="shared" si="110"/>
        <v>37150990.69</v>
      </c>
      <c r="BD148" s="11">
        <f t="shared" si="110"/>
        <v>37150990.69</v>
      </c>
      <c r="BE148" s="11">
        <f t="shared" si="110"/>
        <v>37150990.69</v>
      </c>
      <c r="BF148" s="11">
        <f t="shared" si="110"/>
        <v>37150990.69</v>
      </c>
      <c r="BG148" s="11">
        <f t="shared" si="110"/>
        <v>37150990.69</v>
      </c>
      <c r="BH148" s="11">
        <f t="shared" si="110"/>
        <v>37150990.69</v>
      </c>
      <c r="BI148" s="11">
        <f t="shared" si="110"/>
        <v>37150990.69</v>
      </c>
      <c r="BJ148" s="11">
        <f t="shared" si="110"/>
        <v>37150990.69</v>
      </c>
      <c r="BK148" s="11">
        <f t="shared" si="110"/>
        <v>37150990.69</v>
      </c>
      <c r="BL148" s="11">
        <f t="shared" si="110"/>
        <v>37150990.69</v>
      </c>
      <c r="BM148" s="11">
        <f t="shared" si="110"/>
        <v>37150990.69</v>
      </c>
      <c r="BN148" s="11">
        <f t="shared" si="110"/>
        <v>37150990.69</v>
      </c>
      <c r="BO148" s="11">
        <f t="shared" si="110"/>
        <v>37150990.69</v>
      </c>
      <c r="BP148" s="11">
        <f t="shared" si="110"/>
        <v>37150990.69</v>
      </c>
      <c r="BQ148" s="11">
        <f t="shared" si="110"/>
        <v>37150990.69</v>
      </c>
      <c r="BR148" s="11">
        <f t="shared" si="110"/>
        <v>37150990.69</v>
      </c>
      <c r="BS148" s="11">
        <f t="shared" si="110"/>
        <v>37150990.69</v>
      </c>
      <c r="BT148" s="11" t="s">
        <v>25</v>
      </c>
      <c r="BU148" s="11" t="s">
        <v>25</v>
      </c>
      <c r="BV148" s="11" t="s">
        <v>25</v>
      </c>
      <c r="BW148" s="11" t="s">
        <v>25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L148" s="10">
        <v>201712</v>
      </c>
      <c r="CM148" s="11" t="str">
        <f t="shared" ref="CM148:DK148" si="111">IF(CM17="","",CM17+CM109)</f>
        <v/>
      </c>
      <c r="CN148" s="11" t="str">
        <f t="shared" si="111"/>
        <v/>
      </c>
      <c r="CO148" s="11" t="str">
        <f t="shared" si="111"/>
        <v/>
      </c>
      <c r="CP148" s="11" t="str">
        <f t="shared" si="111"/>
        <v/>
      </c>
      <c r="CQ148" s="11" t="str">
        <f t="shared" si="111"/>
        <v/>
      </c>
      <c r="CR148" s="11" t="str">
        <f t="shared" si="111"/>
        <v/>
      </c>
      <c r="CS148" s="11" t="str">
        <f t="shared" si="111"/>
        <v/>
      </c>
      <c r="CT148" s="11" t="str">
        <f t="shared" si="111"/>
        <v/>
      </c>
      <c r="CU148" s="11" t="str">
        <f t="shared" si="111"/>
        <v/>
      </c>
      <c r="CV148" s="11" t="str">
        <f t="shared" si="111"/>
        <v/>
      </c>
      <c r="CW148" s="11" t="str">
        <f t="shared" si="111"/>
        <v/>
      </c>
      <c r="CX148" s="11" t="str">
        <f t="shared" si="111"/>
        <v/>
      </c>
      <c r="CY148" s="11" t="str">
        <f t="shared" si="111"/>
        <v/>
      </c>
      <c r="CZ148" s="11" t="str">
        <f t="shared" si="111"/>
        <v/>
      </c>
      <c r="DA148" s="11" t="str">
        <f t="shared" si="111"/>
        <v/>
      </c>
      <c r="DB148" s="11" t="str">
        <f t="shared" si="111"/>
        <v/>
      </c>
      <c r="DC148" s="11" t="str">
        <f t="shared" si="111"/>
        <v/>
      </c>
      <c r="DD148" s="11" t="str">
        <f t="shared" si="111"/>
        <v/>
      </c>
      <c r="DE148" s="11" t="str">
        <f t="shared" si="111"/>
        <v/>
      </c>
      <c r="DF148" s="11" t="str">
        <f t="shared" si="111"/>
        <v/>
      </c>
      <c r="DG148" s="11" t="str">
        <f t="shared" si="111"/>
        <v/>
      </c>
      <c r="DH148" s="11" t="str">
        <f t="shared" si="111"/>
        <v/>
      </c>
      <c r="DI148" s="11" t="str">
        <f t="shared" si="111"/>
        <v/>
      </c>
      <c r="DJ148" s="11" t="str">
        <f t="shared" si="111"/>
        <v/>
      </c>
      <c r="DK148" s="11" t="str">
        <f t="shared" si="111"/>
        <v/>
      </c>
      <c r="DL148" s="11" t="s">
        <v>25</v>
      </c>
      <c r="DM148" s="11" t="s">
        <v>25</v>
      </c>
      <c r="DN148" s="11" t="s">
        <v>25</v>
      </c>
      <c r="DO148" s="11" t="s">
        <v>25</v>
      </c>
      <c r="DP148" s="11" t="s">
        <v>25</v>
      </c>
      <c r="DQ148" s="11" t="s">
        <v>25</v>
      </c>
      <c r="DR148" s="11" t="s">
        <v>25</v>
      </c>
      <c r="DS148" s="11" t="s">
        <v>25</v>
      </c>
      <c r="DT148" s="11" t="s">
        <v>25</v>
      </c>
      <c r="DU148" s="11" t="s">
        <v>25</v>
      </c>
    </row>
    <row r="149" ht="15" customHeight="1" outlineLevel="1" spans="2:125">
      <c r="B149" s="10">
        <v>201803</v>
      </c>
      <c r="C149" s="11">
        <f t="shared" ref="C149:Z149" si="112">IF(C18="","",C18+C110)</f>
        <v>144839628.56</v>
      </c>
      <c r="D149" s="11">
        <f t="shared" si="112"/>
        <v>151664070.76</v>
      </c>
      <c r="E149" s="11">
        <f t="shared" si="112"/>
        <v>146513536.28</v>
      </c>
      <c r="F149" s="11">
        <f t="shared" si="112"/>
        <v>147464973.64</v>
      </c>
      <c r="G149" s="11">
        <f t="shared" si="112"/>
        <v>147505166.76</v>
      </c>
      <c r="H149" s="11">
        <f t="shared" si="112"/>
        <v>147002357.08</v>
      </c>
      <c r="I149" s="11">
        <f t="shared" si="112"/>
        <v>146984138.88</v>
      </c>
      <c r="J149" s="11">
        <f t="shared" si="112"/>
        <v>146984138.88</v>
      </c>
      <c r="K149" s="11">
        <f t="shared" si="112"/>
        <v>146984138.88</v>
      </c>
      <c r="L149" s="11">
        <f t="shared" si="112"/>
        <v>146972438.88</v>
      </c>
      <c r="M149" s="11">
        <f t="shared" si="112"/>
        <v>146972678.88</v>
      </c>
      <c r="N149" s="11">
        <f t="shared" si="112"/>
        <v>146972678.88</v>
      </c>
      <c r="O149" s="11">
        <f t="shared" si="112"/>
        <v>146972678.88</v>
      </c>
      <c r="P149" s="11">
        <f t="shared" si="112"/>
        <v>146972678.88</v>
      </c>
      <c r="Q149" s="11">
        <f t="shared" si="112"/>
        <v>146972678.88</v>
      </c>
      <c r="R149" s="11">
        <f t="shared" si="112"/>
        <v>146972678.88</v>
      </c>
      <c r="S149" s="11">
        <f t="shared" si="112"/>
        <v>146972678.88</v>
      </c>
      <c r="T149" s="11">
        <f t="shared" si="112"/>
        <v>146972678.88</v>
      </c>
      <c r="U149" s="11">
        <f t="shared" si="112"/>
        <v>146972678.88</v>
      </c>
      <c r="V149" s="11">
        <f t="shared" si="112"/>
        <v>146972678.88</v>
      </c>
      <c r="W149" s="11">
        <f t="shared" si="112"/>
        <v>146972678.88</v>
      </c>
      <c r="X149" s="11">
        <f t="shared" si="112"/>
        <v>147711607.8</v>
      </c>
      <c r="Y149" s="11">
        <f t="shared" si="112"/>
        <v>147756202.27</v>
      </c>
      <c r="Z149" s="11">
        <f t="shared" si="112"/>
        <v>147756202.27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T149" s="10">
        <v>201803</v>
      </c>
      <c r="AU149" s="11">
        <f t="shared" ref="AU149:BR149" si="113">IF(AU18="","",AU18+AU110)</f>
        <v>118272543.65</v>
      </c>
      <c r="AV149" s="11">
        <f t="shared" si="113"/>
        <v>113938074.42</v>
      </c>
      <c r="AW149" s="11">
        <f t="shared" si="113"/>
        <v>102622517.7</v>
      </c>
      <c r="AX149" s="11">
        <f t="shared" si="113"/>
        <v>103217572.75</v>
      </c>
      <c r="AY149" s="11">
        <f t="shared" si="113"/>
        <v>103148199.12</v>
      </c>
      <c r="AZ149" s="11">
        <f t="shared" si="113"/>
        <v>100620456.64</v>
      </c>
      <c r="BA149" s="11">
        <f t="shared" si="113"/>
        <v>100594426.84</v>
      </c>
      <c r="BB149" s="11">
        <f t="shared" si="113"/>
        <v>100594426.84</v>
      </c>
      <c r="BC149" s="11">
        <f t="shared" si="113"/>
        <v>100594426.84</v>
      </c>
      <c r="BD149" s="11">
        <f t="shared" si="113"/>
        <v>100582726.84</v>
      </c>
      <c r="BE149" s="11">
        <f t="shared" si="113"/>
        <v>100582846.84</v>
      </c>
      <c r="BF149" s="11">
        <f t="shared" si="113"/>
        <v>100582846.84</v>
      </c>
      <c r="BG149" s="11">
        <f t="shared" si="113"/>
        <v>100582846.84</v>
      </c>
      <c r="BH149" s="11">
        <f t="shared" si="113"/>
        <v>100582846.84</v>
      </c>
      <c r="BI149" s="11">
        <f t="shared" si="113"/>
        <v>100582846.84</v>
      </c>
      <c r="BJ149" s="11">
        <f t="shared" si="113"/>
        <v>100582846.84</v>
      </c>
      <c r="BK149" s="11">
        <f t="shared" si="113"/>
        <v>100582846.84</v>
      </c>
      <c r="BL149" s="11">
        <f t="shared" si="113"/>
        <v>100582846.84</v>
      </c>
      <c r="BM149" s="11">
        <f t="shared" si="113"/>
        <v>100582846.84</v>
      </c>
      <c r="BN149" s="11">
        <f t="shared" si="113"/>
        <v>100582846.84</v>
      </c>
      <c r="BO149" s="11">
        <f t="shared" si="113"/>
        <v>100582846.84</v>
      </c>
      <c r="BP149" s="11">
        <f t="shared" si="113"/>
        <v>101321775.76</v>
      </c>
      <c r="BQ149" s="11">
        <f t="shared" si="113"/>
        <v>101366370.23</v>
      </c>
      <c r="BR149" s="11">
        <f t="shared" si="113"/>
        <v>101366370.23</v>
      </c>
      <c r="BS149" s="11" t="s">
        <v>25</v>
      </c>
      <c r="BT149" s="11" t="s">
        <v>25</v>
      </c>
      <c r="BU149" s="11" t="s">
        <v>25</v>
      </c>
      <c r="BV149" s="11" t="s">
        <v>25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L149" s="10">
        <v>201803</v>
      </c>
      <c r="CM149" s="11" t="str">
        <f t="shared" ref="CM149:DJ149" si="114">IF(CM18="","",CM18+CM110)</f>
        <v/>
      </c>
      <c r="CN149" s="11" t="str">
        <f t="shared" si="114"/>
        <v/>
      </c>
      <c r="CO149" s="11" t="str">
        <f t="shared" si="114"/>
        <v/>
      </c>
      <c r="CP149" s="11" t="str">
        <f t="shared" si="114"/>
        <v/>
      </c>
      <c r="CQ149" s="11" t="str">
        <f t="shared" si="114"/>
        <v/>
      </c>
      <c r="CR149" s="11" t="str">
        <f t="shared" si="114"/>
        <v/>
      </c>
      <c r="CS149" s="11" t="str">
        <f t="shared" si="114"/>
        <v/>
      </c>
      <c r="CT149" s="11" t="str">
        <f t="shared" si="114"/>
        <v/>
      </c>
      <c r="CU149" s="11" t="str">
        <f t="shared" si="114"/>
        <v/>
      </c>
      <c r="CV149" s="11" t="str">
        <f t="shared" si="114"/>
        <v/>
      </c>
      <c r="CW149" s="11" t="str">
        <f t="shared" si="114"/>
        <v/>
      </c>
      <c r="CX149" s="11" t="str">
        <f t="shared" si="114"/>
        <v/>
      </c>
      <c r="CY149" s="11" t="str">
        <f t="shared" si="114"/>
        <v/>
      </c>
      <c r="CZ149" s="11" t="str">
        <f t="shared" si="114"/>
        <v/>
      </c>
      <c r="DA149" s="11" t="str">
        <f t="shared" si="114"/>
        <v/>
      </c>
      <c r="DB149" s="11" t="str">
        <f t="shared" si="114"/>
        <v/>
      </c>
      <c r="DC149" s="11" t="str">
        <f t="shared" si="114"/>
        <v/>
      </c>
      <c r="DD149" s="11" t="str">
        <f t="shared" si="114"/>
        <v/>
      </c>
      <c r="DE149" s="11" t="str">
        <f t="shared" si="114"/>
        <v/>
      </c>
      <c r="DF149" s="11" t="str">
        <f t="shared" si="114"/>
        <v/>
      </c>
      <c r="DG149" s="11" t="str">
        <f t="shared" si="114"/>
        <v/>
      </c>
      <c r="DH149" s="11" t="str">
        <f t="shared" si="114"/>
        <v/>
      </c>
      <c r="DI149" s="11" t="str">
        <f t="shared" si="114"/>
        <v/>
      </c>
      <c r="DJ149" s="11" t="str">
        <f t="shared" si="114"/>
        <v/>
      </c>
      <c r="DK149" s="11" t="s">
        <v>25</v>
      </c>
      <c r="DL149" s="11" t="s">
        <v>25</v>
      </c>
      <c r="DM149" s="11" t="s">
        <v>25</v>
      </c>
      <c r="DN149" s="11" t="s">
        <v>25</v>
      </c>
      <c r="DO149" s="11" t="s">
        <v>25</v>
      </c>
      <c r="DP149" s="11" t="s">
        <v>25</v>
      </c>
      <c r="DQ149" s="11" t="s">
        <v>25</v>
      </c>
      <c r="DR149" s="11" t="s">
        <v>25</v>
      </c>
      <c r="DS149" s="11" t="s">
        <v>25</v>
      </c>
      <c r="DT149" s="11" t="s">
        <v>25</v>
      </c>
      <c r="DU149" s="11" t="s">
        <v>25</v>
      </c>
    </row>
    <row r="150" ht="15" customHeight="1" outlineLevel="1" spans="2:125">
      <c r="B150" s="10">
        <v>201806</v>
      </c>
      <c r="C150" s="11">
        <f t="shared" ref="C150:Y150" si="115">IF(C19="","",C19+C111)</f>
        <v>34292606.74</v>
      </c>
      <c r="D150" s="11">
        <f t="shared" si="115"/>
        <v>32033326.62</v>
      </c>
      <c r="E150" s="11">
        <f t="shared" si="115"/>
        <v>31639398.42</v>
      </c>
      <c r="F150" s="11">
        <f t="shared" si="115"/>
        <v>31792762.82</v>
      </c>
      <c r="G150" s="11">
        <f t="shared" si="115"/>
        <v>31802223.38</v>
      </c>
      <c r="H150" s="11">
        <f t="shared" si="115"/>
        <v>31879041.86</v>
      </c>
      <c r="I150" s="11">
        <f t="shared" si="115"/>
        <v>31879041.86</v>
      </c>
      <c r="J150" s="11">
        <f t="shared" si="115"/>
        <v>31879041.86</v>
      </c>
      <c r="K150" s="11">
        <f t="shared" si="115"/>
        <v>31879041.86</v>
      </c>
      <c r="L150" s="11">
        <f t="shared" si="115"/>
        <v>31879049.86</v>
      </c>
      <c r="M150" s="11">
        <f t="shared" si="115"/>
        <v>31879049.86</v>
      </c>
      <c r="N150" s="11">
        <f t="shared" si="115"/>
        <v>31879049.86</v>
      </c>
      <c r="O150" s="11">
        <f t="shared" si="115"/>
        <v>31879049.86</v>
      </c>
      <c r="P150" s="11">
        <f t="shared" si="115"/>
        <v>31879049.86</v>
      </c>
      <c r="Q150" s="11">
        <f t="shared" si="115"/>
        <v>31879049.86</v>
      </c>
      <c r="R150" s="11">
        <f t="shared" si="115"/>
        <v>31879049.86</v>
      </c>
      <c r="S150" s="11">
        <f t="shared" si="115"/>
        <v>31879049.86</v>
      </c>
      <c r="T150" s="11">
        <f t="shared" si="115"/>
        <v>31879049.86</v>
      </c>
      <c r="U150" s="11">
        <f t="shared" si="115"/>
        <v>31879049.86</v>
      </c>
      <c r="V150" s="11">
        <f t="shared" si="115"/>
        <v>31879049.86</v>
      </c>
      <c r="W150" s="11">
        <f t="shared" si="115"/>
        <v>31879049.86</v>
      </c>
      <c r="X150" s="11">
        <f t="shared" si="115"/>
        <v>31879049.86</v>
      </c>
      <c r="Y150" s="11">
        <f t="shared" si="115"/>
        <v>31879049.86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T150" s="10">
        <v>201806</v>
      </c>
      <c r="AU150" s="11">
        <f t="shared" ref="AU150:BQ150" si="116">IF(AU19="","",AU19+AU111)</f>
        <v>22241939.4</v>
      </c>
      <c r="AV150" s="11">
        <f t="shared" si="116"/>
        <v>18312668.23</v>
      </c>
      <c r="AW150" s="11">
        <f t="shared" si="116"/>
        <v>18114334.98</v>
      </c>
      <c r="AX150" s="11">
        <f t="shared" si="116"/>
        <v>18190577.72</v>
      </c>
      <c r="AY150" s="11">
        <f t="shared" si="116"/>
        <v>15938797.89</v>
      </c>
      <c r="AZ150" s="11">
        <f t="shared" si="116"/>
        <v>15971968.81</v>
      </c>
      <c r="BA150" s="11">
        <f t="shared" si="116"/>
        <v>15971968.81</v>
      </c>
      <c r="BB150" s="11">
        <f t="shared" si="116"/>
        <v>15971968.81</v>
      </c>
      <c r="BC150" s="11">
        <f t="shared" si="116"/>
        <v>15971968.81</v>
      </c>
      <c r="BD150" s="11">
        <f t="shared" si="116"/>
        <v>15971972.81</v>
      </c>
      <c r="BE150" s="11">
        <f t="shared" si="116"/>
        <v>15971972.81</v>
      </c>
      <c r="BF150" s="11">
        <f t="shared" si="116"/>
        <v>15971972.81</v>
      </c>
      <c r="BG150" s="11">
        <f t="shared" si="116"/>
        <v>15971972.81</v>
      </c>
      <c r="BH150" s="11">
        <f t="shared" si="116"/>
        <v>15971972.81</v>
      </c>
      <c r="BI150" s="11">
        <f t="shared" si="116"/>
        <v>15971972.81</v>
      </c>
      <c r="BJ150" s="11">
        <f t="shared" si="116"/>
        <v>15971972.81</v>
      </c>
      <c r="BK150" s="11">
        <f t="shared" si="116"/>
        <v>15971972.81</v>
      </c>
      <c r="BL150" s="11">
        <f t="shared" si="116"/>
        <v>15971972.81</v>
      </c>
      <c r="BM150" s="11">
        <f t="shared" si="116"/>
        <v>15971972.81</v>
      </c>
      <c r="BN150" s="11">
        <f t="shared" si="116"/>
        <v>15971972.81</v>
      </c>
      <c r="BO150" s="11">
        <f t="shared" si="116"/>
        <v>15971972.81</v>
      </c>
      <c r="BP150" s="11">
        <f t="shared" si="116"/>
        <v>15971972.81</v>
      </c>
      <c r="BQ150" s="11">
        <f t="shared" si="116"/>
        <v>15971972.81</v>
      </c>
      <c r="BR150" s="11" t="s">
        <v>25</v>
      </c>
      <c r="BS150" s="11" t="s">
        <v>25</v>
      </c>
      <c r="BT150" s="11" t="s">
        <v>25</v>
      </c>
      <c r="BU150" s="11" t="s">
        <v>25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L150" s="10">
        <v>201806</v>
      </c>
      <c r="CM150" s="11" t="str">
        <f t="shared" ref="CM150:DI150" si="117">IF(CM19="","",CM19+CM111)</f>
        <v/>
      </c>
      <c r="CN150" s="11" t="str">
        <f t="shared" si="117"/>
        <v/>
      </c>
      <c r="CO150" s="11" t="str">
        <f t="shared" si="117"/>
        <v/>
      </c>
      <c r="CP150" s="11" t="str">
        <f t="shared" si="117"/>
        <v/>
      </c>
      <c r="CQ150" s="11" t="str">
        <f t="shared" si="117"/>
        <v/>
      </c>
      <c r="CR150" s="11" t="str">
        <f t="shared" si="117"/>
        <v/>
      </c>
      <c r="CS150" s="11" t="str">
        <f t="shared" si="117"/>
        <v/>
      </c>
      <c r="CT150" s="11" t="str">
        <f t="shared" si="117"/>
        <v/>
      </c>
      <c r="CU150" s="11" t="str">
        <f t="shared" si="117"/>
        <v/>
      </c>
      <c r="CV150" s="11" t="str">
        <f t="shared" si="117"/>
        <v/>
      </c>
      <c r="CW150" s="11" t="str">
        <f t="shared" si="117"/>
        <v/>
      </c>
      <c r="CX150" s="11" t="str">
        <f t="shared" si="117"/>
        <v/>
      </c>
      <c r="CY150" s="11" t="str">
        <f t="shared" si="117"/>
        <v/>
      </c>
      <c r="CZ150" s="11" t="str">
        <f t="shared" si="117"/>
        <v/>
      </c>
      <c r="DA150" s="11" t="str">
        <f t="shared" si="117"/>
        <v/>
      </c>
      <c r="DB150" s="11" t="str">
        <f t="shared" si="117"/>
        <v/>
      </c>
      <c r="DC150" s="11" t="str">
        <f t="shared" si="117"/>
        <v/>
      </c>
      <c r="DD150" s="11" t="str">
        <f t="shared" si="117"/>
        <v/>
      </c>
      <c r="DE150" s="11" t="str">
        <f t="shared" si="117"/>
        <v/>
      </c>
      <c r="DF150" s="11" t="str">
        <f t="shared" si="117"/>
        <v/>
      </c>
      <c r="DG150" s="11" t="str">
        <f t="shared" si="117"/>
        <v/>
      </c>
      <c r="DH150" s="11" t="str">
        <f t="shared" si="117"/>
        <v/>
      </c>
      <c r="DI150" s="11" t="str">
        <f t="shared" si="117"/>
        <v/>
      </c>
      <c r="DJ150" s="11" t="s">
        <v>25</v>
      </c>
      <c r="DK150" s="11" t="s">
        <v>25</v>
      </c>
      <c r="DL150" s="11" t="s">
        <v>25</v>
      </c>
      <c r="DM150" s="11" t="s">
        <v>25</v>
      </c>
      <c r="DN150" s="11" t="s">
        <v>25</v>
      </c>
      <c r="DO150" s="11" t="s">
        <v>25</v>
      </c>
      <c r="DP150" s="11" t="s">
        <v>25</v>
      </c>
      <c r="DQ150" s="11" t="s">
        <v>25</v>
      </c>
      <c r="DR150" s="11" t="s">
        <v>25</v>
      </c>
      <c r="DS150" s="11" t="s">
        <v>25</v>
      </c>
      <c r="DT150" s="11" t="s">
        <v>25</v>
      </c>
      <c r="DU150" s="11" t="s">
        <v>25</v>
      </c>
    </row>
    <row r="151" ht="15" customHeight="1" outlineLevel="1" spans="2:125">
      <c r="B151" s="10">
        <v>201809</v>
      </c>
      <c r="C151" s="11">
        <f t="shared" ref="C151:X151" si="118">IF(C20="","",C20+C112)</f>
        <v>30652633.55</v>
      </c>
      <c r="D151" s="11">
        <f t="shared" si="118"/>
        <v>29121248.91</v>
      </c>
      <c r="E151" s="11">
        <f t="shared" si="118"/>
        <v>28898906.19</v>
      </c>
      <c r="F151" s="11">
        <f t="shared" si="118"/>
        <v>28732313.27</v>
      </c>
      <c r="G151" s="11">
        <f t="shared" si="118"/>
        <v>28248751.59</v>
      </c>
      <c r="H151" s="11">
        <f t="shared" si="118"/>
        <v>28248751.59</v>
      </c>
      <c r="I151" s="11">
        <f t="shared" si="118"/>
        <v>28248751.59</v>
      </c>
      <c r="J151" s="11">
        <f t="shared" si="118"/>
        <v>28248751.59</v>
      </c>
      <c r="K151" s="11">
        <f t="shared" si="118"/>
        <v>28248743.59</v>
      </c>
      <c r="L151" s="11">
        <f t="shared" si="118"/>
        <v>28248743.59</v>
      </c>
      <c r="M151" s="11">
        <f t="shared" si="118"/>
        <v>28248743.59</v>
      </c>
      <c r="N151" s="11">
        <f t="shared" si="118"/>
        <v>28248743.59</v>
      </c>
      <c r="O151" s="11">
        <f t="shared" si="118"/>
        <v>28248037.67</v>
      </c>
      <c r="P151" s="11">
        <f t="shared" si="118"/>
        <v>28248037.67</v>
      </c>
      <c r="Q151" s="11">
        <f t="shared" si="118"/>
        <v>28248037.67</v>
      </c>
      <c r="R151" s="11">
        <f t="shared" si="118"/>
        <v>28248037.67</v>
      </c>
      <c r="S151" s="11">
        <f t="shared" si="118"/>
        <v>28248037.67</v>
      </c>
      <c r="T151" s="11">
        <f t="shared" si="118"/>
        <v>28248037.67</v>
      </c>
      <c r="U151" s="11">
        <f t="shared" si="118"/>
        <v>28248037.67</v>
      </c>
      <c r="V151" s="11">
        <f t="shared" si="118"/>
        <v>28248037.67</v>
      </c>
      <c r="W151" s="11">
        <f t="shared" si="118"/>
        <v>28248037.67</v>
      </c>
      <c r="X151" s="11">
        <f t="shared" si="118"/>
        <v>28248037.67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T151" s="10">
        <v>201809</v>
      </c>
      <c r="AU151" s="11">
        <f t="shared" ref="AU151:BP151" si="119">IF(AU20="","",AU20+AU112)</f>
        <v>18202257.24</v>
      </c>
      <c r="AV151" s="11">
        <f t="shared" si="119"/>
        <v>17048146.34</v>
      </c>
      <c r="AW151" s="11">
        <f t="shared" si="119"/>
        <v>16932869.35</v>
      </c>
      <c r="AX151" s="11">
        <f t="shared" si="119"/>
        <v>14566050.65</v>
      </c>
      <c r="AY151" s="11">
        <f t="shared" si="119"/>
        <v>14237535.69</v>
      </c>
      <c r="AZ151" s="11">
        <f t="shared" si="119"/>
        <v>14237535.69</v>
      </c>
      <c r="BA151" s="11">
        <f t="shared" si="119"/>
        <v>14237535.69</v>
      </c>
      <c r="BB151" s="11">
        <f t="shared" si="119"/>
        <v>14237535.69</v>
      </c>
      <c r="BC151" s="11">
        <f t="shared" si="119"/>
        <v>14237531.69</v>
      </c>
      <c r="BD151" s="11">
        <f t="shared" si="119"/>
        <v>14237531.69</v>
      </c>
      <c r="BE151" s="11">
        <f t="shared" si="119"/>
        <v>14237531.69</v>
      </c>
      <c r="BF151" s="11">
        <f t="shared" si="119"/>
        <v>14237531.69</v>
      </c>
      <c r="BG151" s="11">
        <f t="shared" si="119"/>
        <v>14236825.77</v>
      </c>
      <c r="BH151" s="11">
        <f t="shared" si="119"/>
        <v>14236825.77</v>
      </c>
      <c r="BI151" s="11">
        <f t="shared" si="119"/>
        <v>14236825.77</v>
      </c>
      <c r="BJ151" s="11">
        <f t="shared" si="119"/>
        <v>14236825.77</v>
      </c>
      <c r="BK151" s="11">
        <f t="shared" si="119"/>
        <v>14236825.77</v>
      </c>
      <c r="BL151" s="11">
        <f t="shared" si="119"/>
        <v>14236825.77</v>
      </c>
      <c r="BM151" s="11">
        <f t="shared" si="119"/>
        <v>14236825.77</v>
      </c>
      <c r="BN151" s="11">
        <f t="shared" si="119"/>
        <v>14236825.77</v>
      </c>
      <c r="BO151" s="11">
        <f t="shared" si="119"/>
        <v>14236825.77</v>
      </c>
      <c r="BP151" s="11">
        <f t="shared" si="119"/>
        <v>14236825.77</v>
      </c>
      <c r="BQ151" s="11" t="s">
        <v>25</v>
      </c>
      <c r="BR151" s="11" t="s">
        <v>25</v>
      </c>
      <c r="BS151" s="11" t="s">
        <v>25</v>
      </c>
      <c r="BT151" s="11" t="s">
        <v>25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L151" s="10">
        <v>201809</v>
      </c>
      <c r="CM151" s="11" t="str">
        <f t="shared" ref="CM151:DH151" si="120">IF(CM20="","",CM20+CM112)</f>
        <v/>
      </c>
      <c r="CN151" s="11" t="str">
        <f t="shared" si="120"/>
        <v/>
      </c>
      <c r="CO151" s="11" t="str">
        <f t="shared" si="120"/>
        <v/>
      </c>
      <c r="CP151" s="11" t="str">
        <f t="shared" si="120"/>
        <v/>
      </c>
      <c r="CQ151" s="11" t="str">
        <f t="shared" si="120"/>
        <v/>
      </c>
      <c r="CR151" s="11" t="str">
        <f t="shared" si="120"/>
        <v/>
      </c>
      <c r="CS151" s="11" t="str">
        <f t="shared" si="120"/>
        <v/>
      </c>
      <c r="CT151" s="11" t="str">
        <f t="shared" si="120"/>
        <v/>
      </c>
      <c r="CU151" s="11" t="str">
        <f t="shared" si="120"/>
        <v/>
      </c>
      <c r="CV151" s="11" t="str">
        <f t="shared" si="120"/>
        <v/>
      </c>
      <c r="CW151" s="11" t="str">
        <f t="shared" si="120"/>
        <v/>
      </c>
      <c r="CX151" s="11" t="str">
        <f t="shared" si="120"/>
        <v/>
      </c>
      <c r="CY151" s="11" t="str">
        <f t="shared" si="120"/>
        <v/>
      </c>
      <c r="CZ151" s="11" t="str">
        <f t="shared" si="120"/>
        <v/>
      </c>
      <c r="DA151" s="11" t="str">
        <f t="shared" si="120"/>
        <v/>
      </c>
      <c r="DB151" s="11" t="str">
        <f t="shared" si="120"/>
        <v/>
      </c>
      <c r="DC151" s="11" t="str">
        <f t="shared" si="120"/>
        <v/>
      </c>
      <c r="DD151" s="11" t="str">
        <f t="shared" si="120"/>
        <v/>
      </c>
      <c r="DE151" s="11" t="str">
        <f t="shared" si="120"/>
        <v/>
      </c>
      <c r="DF151" s="11" t="str">
        <f t="shared" si="120"/>
        <v/>
      </c>
      <c r="DG151" s="11" t="str">
        <f t="shared" si="120"/>
        <v/>
      </c>
      <c r="DH151" s="11" t="str">
        <f t="shared" si="120"/>
        <v/>
      </c>
      <c r="DI151" s="11" t="s">
        <v>25</v>
      </c>
      <c r="DJ151" s="11" t="s">
        <v>25</v>
      </c>
      <c r="DK151" s="11" t="s">
        <v>25</v>
      </c>
      <c r="DL151" s="11" t="s">
        <v>25</v>
      </c>
      <c r="DM151" s="11" t="s">
        <v>25</v>
      </c>
      <c r="DN151" s="11" t="s">
        <v>25</v>
      </c>
      <c r="DO151" s="11" t="s">
        <v>25</v>
      </c>
      <c r="DP151" s="11" t="s">
        <v>25</v>
      </c>
      <c r="DQ151" s="11" t="s">
        <v>25</v>
      </c>
      <c r="DR151" s="11" t="s">
        <v>25</v>
      </c>
      <c r="DS151" s="11" t="s">
        <v>25</v>
      </c>
      <c r="DT151" s="11" t="s">
        <v>25</v>
      </c>
      <c r="DU151" s="11" t="s">
        <v>25</v>
      </c>
    </row>
    <row r="152" ht="15" customHeight="1" outlineLevel="1" spans="2:125">
      <c r="B152" s="10">
        <v>201812</v>
      </c>
      <c r="C152" s="11">
        <f t="shared" ref="C152:W152" si="121">IF(C21="","",C21+C113)</f>
        <v>24700775.72</v>
      </c>
      <c r="D152" s="11">
        <f t="shared" si="121"/>
        <v>24970019</v>
      </c>
      <c r="E152" s="11">
        <f t="shared" si="121"/>
        <v>24692760.96</v>
      </c>
      <c r="F152" s="11">
        <f t="shared" si="121"/>
        <v>24088807.12</v>
      </c>
      <c r="G152" s="11">
        <f t="shared" si="121"/>
        <v>24089522.88</v>
      </c>
      <c r="H152" s="11">
        <f t="shared" si="121"/>
        <v>24089522.88</v>
      </c>
      <c r="I152" s="11">
        <f t="shared" si="121"/>
        <v>24089522.88</v>
      </c>
      <c r="J152" s="11">
        <f t="shared" si="121"/>
        <v>24089522.88</v>
      </c>
      <c r="K152" s="11">
        <f t="shared" si="121"/>
        <v>24089522.88</v>
      </c>
      <c r="L152" s="11">
        <f t="shared" si="121"/>
        <v>24089522.88</v>
      </c>
      <c r="M152" s="11">
        <f t="shared" si="121"/>
        <v>24089522.88</v>
      </c>
      <c r="N152" s="11">
        <f t="shared" si="121"/>
        <v>24088583.04</v>
      </c>
      <c r="O152" s="11">
        <f t="shared" si="121"/>
        <v>24088583.04</v>
      </c>
      <c r="P152" s="11">
        <f t="shared" si="121"/>
        <v>24088583.04</v>
      </c>
      <c r="Q152" s="11">
        <f t="shared" si="121"/>
        <v>24088583.04</v>
      </c>
      <c r="R152" s="11">
        <f t="shared" si="121"/>
        <v>24088583.04</v>
      </c>
      <c r="S152" s="11">
        <f t="shared" si="121"/>
        <v>24088583.04</v>
      </c>
      <c r="T152" s="11">
        <f t="shared" si="121"/>
        <v>24088583.04</v>
      </c>
      <c r="U152" s="11">
        <f t="shared" si="121"/>
        <v>24088583.04</v>
      </c>
      <c r="V152" s="11">
        <f t="shared" si="121"/>
        <v>24088583.04</v>
      </c>
      <c r="W152" s="11">
        <f t="shared" si="121"/>
        <v>24088583.04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T152" s="10">
        <v>201812</v>
      </c>
      <c r="AU152" s="11">
        <f t="shared" ref="AU152:BO152" si="122">IF(AU21="","",AU21+AU113)</f>
        <v>12336165.29</v>
      </c>
      <c r="AV152" s="11">
        <f t="shared" si="122"/>
        <v>12470596.91</v>
      </c>
      <c r="AW152" s="11">
        <f t="shared" si="122"/>
        <v>10065864.05</v>
      </c>
      <c r="AX152" s="11">
        <f t="shared" si="122"/>
        <v>9740210.07</v>
      </c>
      <c r="AY152" s="11">
        <f t="shared" si="122"/>
        <v>9740567.94</v>
      </c>
      <c r="AZ152" s="11">
        <f t="shared" si="122"/>
        <v>9740567.94</v>
      </c>
      <c r="BA152" s="11">
        <f t="shared" si="122"/>
        <v>9740567.94</v>
      </c>
      <c r="BB152" s="11">
        <f t="shared" si="122"/>
        <v>9740567.94</v>
      </c>
      <c r="BC152" s="11">
        <f t="shared" si="122"/>
        <v>9740567.94</v>
      </c>
      <c r="BD152" s="11">
        <f t="shared" si="122"/>
        <v>9740567.94</v>
      </c>
      <c r="BE152" s="11">
        <f t="shared" si="122"/>
        <v>9740567.94</v>
      </c>
      <c r="BF152" s="11">
        <f t="shared" si="122"/>
        <v>9739628.1</v>
      </c>
      <c r="BG152" s="11">
        <f t="shared" si="122"/>
        <v>9739628.1</v>
      </c>
      <c r="BH152" s="11">
        <f t="shared" si="122"/>
        <v>9739628.1</v>
      </c>
      <c r="BI152" s="11">
        <f t="shared" si="122"/>
        <v>9739628.1</v>
      </c>
      <c r="BJ152" s="11">
        <f t="shared" si="122"/>
        <v>9739628.1</v>
      </c>
      <c r="BK152" s="11">
        <f t="shared" si="122"/>
        <v>9739628.1</v>
      </c>
      <c r="BL152" s="11">
        <f t="shared" si="122"/>
        <v>9739628.1</v>
      </c>
      <c r="BM152" s="11">
        <f t="shared" si="122"/>
        <v>9739628.1</v>
      </c>
      <c r="BN152" s="11">
        <f t="shared" si="122"/>
        <v>9739628.1</v>
      </c>
      <c r="BO152" s="11">
        <f t="shared" si="122"/>
        <v>9739628.1</v>
      </c>
      <c r="BP152" s="11" t="s">
        <v>25</v>
      </c>
      <c r="BQ152" s="11" t="s">
        <v>25</v>
      </c>
      <c r="BR152" s="11" t="s">
        <v>25</v>
      </c>
      <c r="BS152" s="11" t="s">
        <v>25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L152" s="10">
        <v>201812</v>
      </c>
      <c r="CM152" s="11" t="str">
        <f t="shared" ref="CM152:DG152" si="123">IF(CM21="","",CM21+CM113)</f>
        <v/>
      </c>
      <c r="CN152" s="11" t="str">
        <f t="shared" si="123"/>
        <v/>
      </c>
      <c r="CO152" s="11" t="str">
        <f t="shared" si="123"/>
        <v/>
      </c>
      <c r="CP152" s="11" t="str">
        <f t="shared" si="123"/>
        <v/>
      </c>
      <c r="CQ152" s="11" t="str">
        <f t="shared" si="123"/>
        <v/>
      </c>
      <c r="CR152" s="11" t="str">
        <f t="shared" si="123"/>
        <v/>
      </c>
      <c r="CS152" s="11" t="str">
        <f t="shared" si="123"/>
        <v/>
      </c>
      <c r="CT152" s="11" t="str">
        <f t="shared" si="123"/>
        <v/>
      </c>
      <c r="CU152" s="11" t="str">
        <f t="shared" si="123"/>
        <v/>
      </c>
      <c r="CV152" s="11" t="str">
        <f t="shared" si="123"/>
        <v/>
      </c>
      <c r="CW152" s="11" t="str">
        <f t="shared" si="123"/>
        <v/>
      </c>
      <c r="CX152" s="11" t="str">
        <f t="shared" si="123"/>
        <v/>
      </c>
      <c r="CY152" s="11" t="str">
        <f t="shared" si="123"/>
        <v/>
      </c>
      <c r="CZ152" s="11" t="str">
        <f t="shared" si="123"/>
        <v/>
      </c>
      <c r="DA152" s="11" t="str">
        <f t="shared" si="123"/>
        <v/>
      </c>
      <c r="DB152" s="11" t="str">
        <f t="shared" si="123"/>
        <v/>
      </c>
      <c r="DC152" s="11" t="str">
        <f t="shared" si="123"/>
        <v/>
      </c>
      <c r="DD152" s="11" t="str">
        <f t="shared" si="123"/>
        <v/>
      </c>
      <c r="DE152" s="11" t="str">
        <f t="shared" si="123"/>
        <v/>
      </c>
      <c r="DF152" s="11" t="str">
        <f t="shared" si="123"/>
        <v/>
      </c>
      <c r="DG152" s="11" t="str">
        <f t="shared" si="123"/>
        <v/>
      </c>
      <c r="DH152" s="11" t="s">
        <v>25</v>
      </c>
      <c r="DI152" s="11" t="s">
        <v>25</v>
      </c>
      <c r="DJ152" s="11" t="s">
        <v>25</v>
      </c>
      <c r="DK152" s="11" t="s">
        <v>25</v>
      </c>
      <c r="DL152" s="11" t="s">
        <v>25</v>
      </c>
      <c r="DM152" s="11" t="s">
        <v>25</v>
      </c>
      <c r="DN152" s="11" t="s">
        <v>25</v>
      </c>
      <c r="DO152" s="11" t="s">
        <v>25</v>
      </c>
      <c r="DP152" s="11" t="s">
        <v>25</v>
      </c>
      <c r="DQ152" s="11" t="s">
        <v>25</v>
      </c>
      <c r="DR152" s="11" t="s">
        <v>25</v>
      </c>
      <c r="DS152" s="11" t="s">
        <v>25</v>
      </c>
      <c r="DT152" s="11" t="s">
        <v>25</v>
      </c>
      <c r="DU152" s="11" t="s">
        <v>25</v>
      </c>
    </row>
    <row r="153" ht="15" customHeight="1" outlineLevel="1" spans="2:125">
      <c r="B153" s="10">
        <v>201903</v>
      </c>
      <c r="C153" s="11">
        <f t="shared" ref="C153:V153" si="124">IF(C22="","",C22+C114)</f>
        <v>29953024.78</v>
      </c>
      <c r="D153" s="11">
        <f t="shared" si="124"/>
        <v>29958670.66</v>
      </c>
      <c r="E153" s="11">
        <f t="shared" si="124"/>
        <v>29180864.38</v>
      </c>
      <c r="F153" s="11">
        <f t="shared" si="124"/>
        <v>29203621.98</v>
      </c>
      <c r="G153" s="11">
        <f t="shared" si="124"/>
        <v>28995674.54</v>
      </c>
      <c r="H153" s="11">
        <f t="shared" si="124"/>
        <v>28990782.14</v>
      </c>
      <c r="I153" s="11">
        <f t="shared" si="124"/>
        <v>28980702.14</v>
      </c>
      <c r="J153" s="11">
        <f t="shared" si="124"/>
        <v>28985822.14</v>
      </c>
      <c r="K153" s="11">
        <f t="shared" si="124"/>
        <v>28973050.22</v>
      </c>
      <c r="L153" s="11">
        <f t="shared" si="124"/>
        <v>28973050.22</v>
      </c>
      <c r="M153" s="11">
        <f t="shared" si="124"/>
        <v>28973050.22</v>
      </c>
      <c r="N153" s="11">
        <f t="shared" si="124"/>
        <v>28973050.22</v>
      </c>
      <c r="O153" s="11">
        <f t="shared" si="124"/>
        <v>28971856.3</v>
      </c>
      <c r="P153" s="11">
        <f t="shared" si="124"/>
        <v>28971856.3</v>
      </c>
      <c r="Q153" s="11">
        <f t="shared" si="124"/>
        <v>28971856.3</v>
      </c>
      <c r="R153" s="11">
        <f t="shared" si="124"/>
        <v>28971856.3</v>
      </c>
      <c r="S153" s="11">
        <f t="shared" si="124"/>
        <v>28971856.3</v>
      </c>
      <c r="T153" s="11">
        <f t="shared" si="124"/>
        <v>28971856.3</v>
      </c>
      <c r="U153" s="11">
        <f t="shared" si="124"/>
        <v>28971856.3</v>
      </c>
      <c r="V153" s="11">
        <f t="shared" si="124"/>
        <v>28971856.3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T153" s="10">
        <v>201903</v>
      </c>
      <c r="AU153" s="11">
        <f t="shared" ref="AU153:BN153" si="125">IF(AU22="","",AU22+AU114)</f>
        <v>14976515.34</v>
      </c>
      <c r="AV153" s="11">
        <f t="shared" si="125"/>
        <v>14979333.51</v>
      </c>
      <c r="AW153" s="11">
        <f t="shared" si="125"/>
        <v>14590428.15</v>
      </c>
      <c r="AX153" s="11">
        <f t="shared" si="125"/>
        <v>14601805.66</v>
      </c>
      <c r="AY153" s="11">
        <f t="shared" si="125"/>
        <v>14497831.93</v>
      </c>
      <c r="AZ153" s="11">
        <f t="shared" si="125"/>
        <v>14495385.74</v>
      </c>
      <c r="BA153" s="11">
        <f t="shared" si="125"/>
        <v>14490345.74</v>
      </c>
      <c r="BB153" s="11">
        <f t="shared" si="125"/>
        <v>14495465.74</v>
      </c>
      <c r="BC153" s="11">
        <f t="shared" si="125"/>
        <v>14490448.78</v>
      </c>
      <c r="BD153" s="11">
        <f t="shared" si="125"/>
        <v>14490448.78</v>
      </c>
      <c r="BE153" s="11">
        <f t="shared" si="125"/>
        <v>14490448.78</v>
      </c>
      <c r="BF153" s="11">
        <f t="shared" si="125"/>
        <v>14490448.78</v>
      </c>
      <c r="BG153" s="11">
        <f t="shared" si="125"/>
        <v>14489254.86</v>
      </c>
      <c r="BH153" s="11">
        <f t="shared" si="125"/>
        <v>14489254.86</v>
      </c>
      <c r="BI153" s="11">
        <f t="shared" si="125"/>
        <v>14489254.86</v>
      </c>
      <c r="BJ153" s="11">
        <f t="shared" si="125"/>
        <v>14489254.86</v>
      </c>
      <c r="BK153" s="11">
        <f t="shared" si="125"/>
        <v>14489254.86</v>
      </c>
      <c r="BL153" s="11">
        <f t="shared" si="125"/>
        <v>14489254.86</v>
      </c>
      <c r="BM153" s="11">
        <f t="shared" si="125"/>
        <v>14489254.86</v>
      </c>
      <c r="BN153" s="11">
        <f t="shared" si="125"/>
        <v>14489254.86</v>
      </c>
      <c r="BO153" s="11" t="s">
        <v>25</v>
      </c>
      <c r="BP153" s="11" t="s">
        <v>25</v>
      </c>
      <c r="BQ153" s="11" t="s">
        <v>25</v>
      </c>
      <c r="BR153" s="11" t="s">
        <v>25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L153" s="10">
        <v>201903</v>
      </c>
      <c r="CM153" s="11" t="str">
        <f t="shared" ref="CM153:DF153" si="126">IF(CM22="","",CM22+CM114)</f>
        <v/>
      </c>
      <c r="CN153" s="11" t="str">
        <f t="shared" si="126"/>
        <v/>
      </c>
      <c r="CO153" s="11" t="str">
        <f t="shared" si="126"/>
        <v/>
      </c>
      <c r="CP153" s="11" t="str">
        <f t="shared" si="126"/>
        <v/>
      </c>
      <c r="CQ153" s="11" t="str">
        <f t="shared" si="126"/>
        <v/>
      </c>
      <c r="CR153" s="11" t="str">
        <f t="shared" si="126"/>
        <v/>
      </c>
      <c r="CS153" s="11" t="str">
        <f t="shared" si="126"/>
        <v/>
      </c>
      <c r="CT153" s="11" t="str">
        <f t="shared" si="126"/>
        <v/>
      </c>
      <c r="CU153" s="11" t="str">
        <f t="shared" si="126"/>
        <v/>
      </c>
      <c r="CV153" s="11" t="str">
        <f t="shared" si="126"/>
        <v/>
      </c>
      <c r="CW153" s="11" t="str">
        <f t="shared" si="126"/>
        <v/>
      </c>
      <c r="CX153" s="11" t="str">
        <f t="shared" si="126"/>
        <v/>
      </c>
      <c r="CY153" s="11" t="str">
        <f t="shared" si="126"/>
        <v/>
      </c>
      <c r="CZ153" s="11" t="str">
        <f t="shared" si="126"/>
        <v/>
      </c>
      <c r="DA153" s="11" t="str">
        <f t="shared" si="126"/>
        <v/>
      </c>
      <c r="DB153" s="11" t="str">
        <f t="shared" si="126"/>
        <v/>
      </c>
      <c r="DC153" s="11" t="str">
        <f t="shared" si="126"/>
        <v/>
      </c>
      <c r="DD153" s="11" t="str">
        <f t="shared" si="126"/>
        <v/>
      </c>
      <c r="DE153" s="11" t="str">
        <f t="shared" si="126"/>
        <v/>
      </c>
      <c r="DF153" s="11" t="str">
        <f t="shared" si="126"/>
        <v/>
      </c>
      <c r="DG153" s="11" t="s">
        <v>25</v>
      </c>
      <c r="DH153" s="11" t="s">
        <v>25</v>
      </c>
      <c r="DI153" s="11" t="s">
        <v>25</v>
      </c>
      <c r="DJ153" s="11" t="s">
        <v>25</v>
      </c>
      <c r="DK153" s="11" t="s">
        <v>25</v>
      </c>
      <c r="DL153" s="11" t="s">
        <v>25</v>
      </c>
      <c r="DM153" s="11" t="s">
        <v>25</v>
      </c>
      <c r="DN153" s="11" t="s">
        <v>25</v>
      </c>
      <c r="DO153" s="11" t="s">
        <v>25</v>
      </c>
      <c r="DP153" s="11" t="s">
        <v>25</v>
      </c>
      <c r="DQ153" s="11" t="s">
        <v>25</v>
      </c>
      <c r="DR153" s="11" t="s">
        <v>25</v>
      </c>
      <c r="DS153" s="11" t="s">
        <v>25</v>
      </c>
      <c r="DT153" s="11" t="s">
        <v>25</v>
      </c>
      <c r="DU153" s="11" t="s">
        <v>25</v>
      </c>
    </row>
    <row r="154" ht="15" customHeight="1" outlineLevel="1" spans="2:125">
      <c r="B154" s="10">
        <v>201906</v>
      </c>
      <c r="C154" s="11">
        <f t="shared" ref="C154:U154" si="127">IF(C23="","",C23+C115)</f>
        <v>29641823.57</v>
      </c>
      <c r="D154" s="11">
        <f t="shared" si="127"/>
        <v>28907668.31</v>
      </c>
      <c r="E154" s="11">
        <f t="shared" si="127"/>
        <v>28884155.87</v>
      </c>
      <c r="F154" s="11">
        <f t="shared" si="127"/>
        <v>28533794.59</v>
      </c>
      <c r="G154" s="11">
        <f t="shared" si="127"/>
        <v>28531474.39</v>
      </c>
      <c r="H154" s="11">
        <f t="shared" si="127"/>
        <v>28532059.19</v>
      </c>
      <c r="I154" s="11">
        <f t="shared" si="127"/>
        <v>28524445.59</v>
      </c>
      <c r="J154" s="11">
        <f t="shared" si="127"/>
        <v>28434780.71</v>
      </c>
      <c r="K154" s="11">
        <f t="shared" si="127"/>
        <v>28224626.71</v>
      </c>
      <c r="L154" s="11">
        <f t="shared" si="127"/>
        <v>28224626.71</v>
      </c>
      <c r="M154" s="11">
        <f t="shared" si="127"/>
        <v>28221988.79</v>
      </c>
      <c r="N154" s="11">
        <f t="shared" si="127"/>
        <v>28221013.99</v>
      </c>
      <c r="O154" s="11">
        <f t="shared" si="127"/>
        <v>28221013.99</v>
      </c>
      <c r="P154" s="11">
        <f t="shared" si="127"/>
        <v>28221013.99</v>
      </c>
      <c r="Q154" s="11">
        <f t="shared" si="127"/>
        <v>28214965.99</v>
      </c>
      <c r="R154" s="11">
        <f t="shared" si="127"/>
        <v>28214965.99</v>
      </c>
      <c r="S154" s="11">
        <f t="shared" si="127"/>
        <v>28214965.99</v>
      </c>
      <c r="T154" s="11">
        <f t="shared" si="127"/>
        <v>28214965.99</v>
      </c>
      <c r="U154" s="11">
        <f t="shared" si="127"/>
        <v>28214965.99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T154" s="10">
        <v>201906</v>
      </c>
      <c r="AU154" s="11">
        <f t="shared" ref="AU154:BM154" si="128">IF(AU23="","",AU23+AU115)</f>
        <v>14820897.17</v>
      </c>
      <c r="AV154" s="11">
        <f t="shared" si="128"/>
        <v>14453856.66</v>
      </c>
      <c r="AW154" s="11">
        <f t="shared" si="128"/>
        <v>14442099.63</v>
      </c>
      <c r="AX154" s="11">
        <f t="shared" si="128"/>
        <v>14266945.88</v>
      </c>
      <c r="AY154" s="11">
        <f t="shared" si="128"/>
        <v>14265785.76</v>
      </c>
      <c r="AZ154" s="11">
        <f t="shared" si="128"/>
        <v>14266078.16</v>
      </c>
      <c r="BA154" s="11">
        <f t="shared" si="128"/>
        <v>14423396.99</v>
      </c>
      <c r="BB154" s="11">
        <f t="shared" si="128"/>
        <v>14335460.11</v>
      </c>
      <c r="BC154" s="11">
        <f t="shared" si="128"/>
        <v>14125306.11</v>
      </c>
      <c r="BD154" s="11">
        <f t="shared" si="128"/>
        <v>14125306.11</v>
      </c>
      <c r="BE154" s="11">
        <f t="shared" si="128"/>
        <v>14122668.19</v>
      </c>
      <c r="BF154" s="11">
        <f t="shared" si="128"/>
        <v>14121693.39</v>
      </c>
      <c r="BG154" s="11">
        <f t="shared" si="128"/>
        <v>14121693.39</v>
      </c>
      <c r="BH154" s="11">
        <f t="shared" si="128"/>
        <v>14121693.39</v>
      </c>
      <c r="BI154" s="11">
        <f t="shared" si="128"/>
        <v>14115645.39</v>
      </c>
      <c r="BJ154" s="11">
        <f t="shared" si="128"/>
        <v>14115645.39</v>
      </c>
      <c r="BK154" s="11">
        <f t="shared" si="128"/>
        <v>14115645.39</v>
      </c>
      <c r="BL154" s="11">
        <f t="shared" si="128"/>
        <v>14115645.39</v>
      </c>
      <c r="BM154" s="11">
        <f t="shared" si="128"/>
        <v>14115645.39</v>
      </c>
      <c r="BN154" s="11" t="s">
        <v>25</v>
      </c>
      <c r="BO154" s="11" t="s">
        <v>25</v>
      </c>
      <c r="BP154" s="11" t="s">
        <v>25</v>
      </c>
      <c r="BQ154" s="11" t="s">
        <v>25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L154" s="10">
        <v>201906</v>
      </c>
      <c r="CM154" s="11" t="str">
        <f t="shared" ref="CM154:DE154" si="129">IF(CM23="","",CM23+CM115)</f>
        <v/>
      </c>
      <c r="CN154" s="11" t="str">
        <f t="shared" si="129"/>
        <v/>
      </c>
      <c r="CO154" s="11" t="str">
        <f t="shared" si="129"/>
        <v/>
      </c>
      <c r="CP154" s="11" t="str">
        <f t="shared" si="129"/>
        <v/>
      </c>
      <c r="CQ154" s="11" t="str">
        <f t="shared" si="129"/>
        <v/>
      </c>
      <c r="CR154" s="11" t="str">
        <f t="shared" si="129"/>
        <v/>
      </c>
      <c r="CS154" s="11" t="str">
        <f t="shared" si="129"/>
        <v/>
      </c>
      <c r="CT154" s="11" t="str">
        <f t="shared" si="129"/>
        <v/>
      </c>
      <c r="CU154" s="11" t="str">
        <f t="shared" si="129"/>
        <v/>
      </c>
      <c r="CV154" s="11" t="str">
        <f t="shared" si="129"/>
        <v/>
      </c>
      <c r="CW154" s="11" t="str">
        <f t="shared" si="129"/>
        <v/>
      </c>
      <c r="CX154" s="11" t="str">
        <f t="shared" si="129"/>
        <v/>
      </c>
      <c r="CY154" s="11" t="str">
        <f t="shared" si="129"/>
        <v/>
      </c>
      <c r="CZ154" s="11" t="str">
        <f t="shared" si="129"/>
        <v/>
      </c>
      <c r="DA154" s="11" t="str">
        <f t="shared" si="129"/>
        <v/>
      </c>
      <c r="DB154" s="11" t="str">
        <f t="shared" si="129"/>
        <v/>
      </c>
      <c r="DC154" s="11" t="str">
        <f t="shared" si="129"/>
        <v/>
      </c>
      <c r="DD154" s="11" t="str">
        <f t="shared" si="129"/>
        <v/>
      </c>
      <c r="DE154" s="11" t="str">
        <f t="shared" si="129"/>
        <v/>
      </c>
      <c r="DF154" s="11" t="s">
        <v>25</v>
      </c>
      <c r="DG154" s="11" t="s">
        <v>25</v>
      </c>
      <c r="DH154" s="11" t="s">
        <v>25</v>
      </c>
      <c r="DI154" s="11" t="s">
        <v>25</v>
      </c>
      <c r="DJ154" s="11" t="s">
        <v>25</v>
      </c>
      <c r="DK154" s="11" t="s">
        <v>25</v>
      </c>
      <c r="DL154" s="11" t="s">
        <v>25</v>
      </c>
      <c r="DM154" s="11" t="s">
        <v>25</v>
      </c>
      <c r="DN154" s="11" t="s">
        <v>25</v>
      </c>
      <c r="DO154" s="11" t="s">
        <v>25</v>
      </c>
      <c r="DP154" s="11" t="s">
        <v>25</v>
      </c>
      <c r="DQ154" s="11" t="s">
        <v>25</v>
      </c>
      <c r="DR154" s="11" t="s">
        <v>25</v>
      </c>
      <c r="DS154" s="11" t="s">
        <v>25</v>
      </c>
      <c r="DT154" s="11" t="s">
        <v>25</v>
      </c>
      <c r="DU154" s="11" t="s">
        <v>25</v>
      </c>
    </row>
    <row r="155" ht="15" customHeight="1" outlineLevel="1" spans="2:125">
      <c r="B155" s="10">
        <v>201909</v>
      </c>
      <c r="C155" s="11">
        <f t="shared" ref="C155:T155" si="130">IF(C24="","",C24+C116)</f>
        <v>33957916.05</v>
      </c>
      <c r="D155" s="11">
        <f t="shared" si="130"/>
        <v>34062435.65</v>
      </c>
      <c r="E155" s="11">
        <f t="shared" si="130"/>
        <v>33463275.37</v>
      </c>
      <c r="F155" s="11">
        <f t="shared" si="130"/>
        <v>33449957.53</v>
      </c>
      <c r="G155" s="11">
        <f t="shared" si="130"/>
        <v>33445307.33</v>
      </c>
      <c r="H155" s="11">
        <f t="shared" si="130"/>
        <v>33422267.33</v>
      </c>
      <c r="I155" s="11">
        <f t="shared" si="130"/>
        <v>33435005.73</v>
      </c>
      <c r="J155" s="11">
        <f t="shared" si="130"/>
        <v>33309604.45</v>
      </c>
      <c r="K155" s="11">
        <f t="shared" si="130"/>
        <v>33309604.45</v>
      </c>
      <c r="L155" s="11">
        <f t="shared" si="130"/>
        <v>33305553.25</v>
      </c>
      <c r="M155" s="11">
        <f t="shared" si="130"/>
        <v>33305423.25</v>
      </c>
      <c r="N155" s="11">
        <f t="shared" si="130"/>
        <v>33305423.25</v>
      </c>
      <c r="O155" s="11">
        <f t="shared" si="130"/>
        <v>33305423.25</v>
      </c>
      <c r="P155" s="11">
        <f t="shared" si="130"/>
        <v>33267983.25</v>
      </c>
      <c r="Q155" s="11">
        <f t="shared" si="130"/>
        <v>33267983.25</v>
      </c>
      <c r="R155" s="11">
        <f t="shared" si="130"/>
        <v>33267983.25</v>
      </c>
      <c r="S155" s="11">
        <f t="shared" si="130"/>
        <v>33267983.25</v>
      </c>
      <c r="T155" s="11">
        <f t="shared" si="130"/>
        <v>33267983.25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T155" s="10">
        <v>201909</v>
      </c>
      <c r="AU155" s="11">
        <f t="shared" ref="AU155:BL155" si="131">IF(AU24="","",AU24+AU116)</f>
        <v>16979041.57</v>
      </c>
      <c r="AV155" s="11">
        <f t="shared" si="131"/>
        <v>17031306.9</v>
      </c>
      <c r="AW155" s="11">
        <f t="shared" si="131"/>
        <v>16731613.97</v>
      </c>
      <c r="AX155" s="11">
        <f t="shared" si="131"/>
        <v>16724955</v>
      </c>
      <c r="AY155" s="11">
        <f t="shared" si="131"/>
        <v>16722629.84</v>
      </c>
      <c r="AZ155" s="11">
        <f t="shared" si="131"/>
        <v>16796853.5</v>
      </c>
      <c r="BA155" s="11">
        <f t="shared" si="131"/>
        <v>16809591.9</v>
      </c>
      <c r="BB155" s="11">
        <f t="shared" si="131"/>
        <v>16684190.62</v>
      </c>
      <c r="BC155" s="11">
        <f t="shared" si="131"/>
        <v>16684190.62</v>
      </c>
      <c r="BD155" s="11">
        <f t="shared" si="131"/>
        <v>16680139.42</v>
      </c>
      <c r="BE155" s="11">
        <f t="shared" si="131"/>
        <v>16680009.42</v>
      </c>
      <c r="BF155" s="11">
        <f t="shared" si="131"/>
        <v>16680009.42</v>
      </c>
      <c r="BG155" s="11">
        <f t="shared" si="131"/>
        <v>16680009.42</v>
      </c>
      <c r="BH155" s="11">
        <f t="shared" si="131"/>
        <v>16642569.42</v>
      </c>
      <c r="BI155" s="11">
        <f t="shared" si="131"/>
        <v>16642569.42</v>
      </c>
      <c r="BJ155" s="11">
        <f t="shared" si="131"/>
        <v>16642569.42</v>
      </c>
      <c r="BK155" s="11">
        <f t="shared" si="131"/>
        <v>16642569.42</v>
      </c>
      <c r="BL155" s="11">
        <f t="shared" si="131"/>
        <v>16642569.42</v>
      </c>
      <c r="BM155" s="11" t="s">
        <v>25</v>
      </c>
      <c r="BN155" s="11" t="s">
        <v>25</v>
      </c>
      <c r="BO155" s="11" t="s">
        <v>25</v>
      </c>
      <c r="BP155" s="11" t="s">
        <v>25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L155" s="10">
        <v>201909</v>
      </c>
      <c r="CM155" s="11" t="str">
        <f t="shared" ref="CM155:DD155" si="132">IF(CM24="","",CM24+CM116)</f>
        <v/>
      </c>
      <c r="CN155" s="11" t="str">
        <f t="shared" si="132"/>
        <v/>
      </c>
      <c r="CO155" s="11" t="str">
        <f t="shared" si="132"/>
        <v/>
      </c>
      <c r="CP155" s="11" t="str">
        <f t="shared" si="132"/>
        <v/>
      </c>
      <c r="CQ155" s="11" t="str">
        <f t="shared" si="132"/>
        <v/>
      </c>
      <c r="CR155" s="11" t="str">
        <f t="shared" si="132"/>
        <v/>
      </c>
      <c r="CS155" s="11" t="str">
        <f t="shared" si="132"/>
        <v/>
      </c>
      <c r="CT155" s="11" t="str">
        <f t="shared" si="132"/>
        <v/>
      </c>
      <c r="CU155" s="11" t="str">
        <f t="shared" si="132"/>
        <v/>
      </c>
      <c r="CV155" s="11" t="str">
        <f t="shared" si="132"/>
        <v/>
      </c>
      <c r="CW155" s="11" t="str">
        <f t="shared" si="132"/>
        <v/>
      </c>
      <c r="CX155" s="11" t="str">
        <f t="shared" si="132"/>
        <v/>
      </c>
      <c r="CY155" s="11" t="str">
        <f t="shared" si="132"/>
        <v/>
      </c>
      <c r="CZ155" s="11" t="str">
        <f t="shared" si="132"/>
        <v/>
      </c>
      <c r="DA155" s="11" t="str">
        <f t="shared" si="132"/>
        <v/>
      </c>
      <c r="DB155" s="11" t="str">
        <f t="shared" si="132"/>
        <v/>
      </c>
      <c r="DC155" s="11" t="str">
        <f t="shared" si="132"/>
        <v/>
      </c>
      <c r="DD155" s="11" t="str">
        <f t="shared" si="132"/>
        <v/>
      </c>
      <c r="DE155" s="11" t="s">
        <v>25</v>
      </c>
      <c r="DF155" s="11" t="s">
        <v>25</v>
      </c>
      <c r="DG155" s="11" t="s">
        <v>25</v>
      </c>
      <c r="DH155" s="11" t="s">
        <v>25</v>
      </c>
      <c r="DI155" s="11" t="s">
        <v>25</v>
      </c>
      <c r="DJ155" s="11" t="s">
        <v>25</v>
      </c>
      <c r="DK155" s="11" t="s">
        <v>25</v>
      </c>
      <c r="DL155" s="11" t="s">
        <v>25</v>
      </c>
      <c r="DM155" s="11" t="s">
        <v>25</v>
      </c>
      <c r="DN155" s="11" t="s">
        <v>25</v>
      </c>
      <c r="DO155" s="11" t="s">
        <v>25</v>
      </c>
      <c r="DP155" s="11" t="s">
        <v>25</v>
      </c>
      <c r="DQ155" s="11" t="s">
        <v>25</v>
      </c>
      <c r="DR155" s="11" t="s">
        <v>25</v>
      </c>
      <c r="DS155" s="11" t="s">
        <v>25</v>
      </c>
      <c r="DT155" s="11" t="s">
        <v>25</v>
      </c>
      <c r="DU155" s="11" t="s">
        <v>25</v>
      </c>
    </row>
    <row r="156" ht="15" customHeight="1" outlineLevel="1" spans="2:125">
      <c r="B156" s="10">
        <v>201912</v>
      </c>
      <c r="C156" s="11">
        <f t="shared" ref="C156:S156" si="133">IF(C25="","",C25+C117)</f>
        <v>46984316.12</v>
      </c>
      <c r="D156" s="11">
        <f t="shared" si="133"/>
        <v>46784163.17</v>
      </c>
      <c r="E156" s="11">
        <f t="shared" si="133"/>
        <v>46752042.77</v>
      </c>
      <c r="F156" s="11">
        <f t="shared" si="133"/>
        <v>46689099.57</v>
      </c>
      <c r="G156" s="11">
        <f t="shared" si="133"/>
        <v>46636996.57</v>
      </c>
      <c r="H156" s="11">
        <f t="shared" si="133"/>
        <v>46636926.97</v>
      </c>
      <c r="I156" s="11">
        <f t="shared" si="133"/>
        <v>46637131.97</v>
      </c>
      <c r="J156" s="11">
        <f t="shared" si="133"/>
        <v>46637131.97</v>
      </c>
      <c r="K156" s="11">
        <f t="shared" si="133"/>
        <v>46648661.41</v>
      </c>
      <c r="L156" s="11">
        <f t="shared" si="133"/>
        <v>46648661.41</v>
      </c>
      <c r="M156" s="11">
        <f t="shared" si="133"/>
        <v>46648661.41</v>
      </c>
      <c r="N156" s="11">
        <f t="shared" si="133"/>
        <v>46631037.81</v>
      </c>
      <c r="O156" s="11">
        <f t="shared" si="133"/>
        <v>46622624.61</v>
      </c>
      <c r="P156" s="11">
        <f t="shared" si="133"/>
        <v>46622624.61</v>
      </c>
      <c r="Q156" s="11">
        <f t="shared" si="133"/>
        <v>46622624.61</v>
      </c>
      <c r="R156" s="11">
        <f t="shared" si="133"/>
        <v>46622624.61</v>
      </c>
      <c r="S156" s="11">
        <f t="shared" si="133"/>
        <v>46622624.61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T156" s="10">
        <v>201912</v>
      </c>
      <c r="AU156" s="11">
        <f t="shared" ref="AU156:BK156" si="134">IF(AU25="","",AU25+AU117)</f>
        <v>23492155.42</v>
      </c>
      <c r="AV156" s="11">
        <f t="shared" si="134"/>
        <v>23392070.54</v>
      </c>
      <c r="AW156" s="11">
        <f t="shared" si="134"/>
        <v>23376010.13</v>
      </c>
      <c r="AX156" s="11">
        <f t="shared" si="134"/>
        <v>23344544.31</v>
      </c>
      <c r="AY156" s="11">
        <f t="shared" si="134"/>
        <v>23344692.52</v>
      </c>
      <c r="AZ156" s="11">
        <f t="shared" si="134"/>
        <v>23344622.92</v>
      </c>
      <c r="BA156" s="11">
        <f t="shared" si="134"/>
        <v>23344827.92</v>
      </c>
      <c r="BB156" s="11">
        <f t="shared" si="134"/>
        <v>23344827.92</v>
      </c>
      <c r="BC156" s="11">
        <f t="shared" si="134"/>
        <v>23356357.36</v>
      </c>
      <c r="BD156" s="11">
        <f t="shared" si="134"/>
        <v>23356357.36</v>
      </c>
      <c r="BE156" s="11">
        <f t="shared" si="134"/>
        <v>23356357.36</v>
      </c>
      <c r="BF156" s="11">
        <f t="shared" si="134"/>
        <v>23338733.76</v>
      </c>
      <c r="BG156" s="11">
        <f t="shared" si="134"/>
        <v>23330320.56</v>
      </c>
      <c r="BH156" s="11">
        <f t="shared" si="134"/>
        <v>23330320.56</v>
      </c>
      <c r="BI156" s="11">
        <f t="shared" si="134"/>
        <v>23330320.56</v>
      </c>
      <c r="BJ156" s="11">
        <f t="shared" si="134"/>
        <v>23330320.56</v>
      </c>
      <c r="BK156" s="11">
        <f t="shared" si="134"/>
        <v>23330320.56</v>
      </c>
      <c r="BL156" s="11" t="s">
        <v>25</v>
      </c>
      <c r="BM156" s="11" t="s">
        <v>25</v>
      </c>
      <c r="BN156" s="11" t="s">
        <v>25</v>
      </c>
      <c r="BO156" s="11" t="s">
        <v>25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L156" s="10">
        <v>201912</v>
      </c>
      <c r="CM156" s="11" t="str">
        <f t="shared" ref="CM156:DC156" si="135">IF(CM25="","",CM25+CM117)</f>
        <v/>
      </c>
      <c r="CN156" s="11" t="str">
        <f t="shared" si="135"/>
        <v/>
      </c>
      <c r="CO156" s="11" t="str">
        <f t="shared" si="135"/>
        <v/>
      </c>
      <c r="CP156" s="11" t="str">
        <f t="shared" si="135"/>
        <v/>
      </c>
      <c r="CQ156" s="11" t="str">
        <f t="shared" si="135"/>
        <v/>
      </c>
      <c r="CR156" s="11" t="str">
        <f t="shared" si="135"/>
        <v/>
      </c>
      <c r="CS156" s="11" t="str">
        <f t="shared" si="135"/>
        <v/>
      </c>
      <c r="CT156" s="11" t="str">
        <f t="shared" si="135"/>
        <v/>
      </c>
      <c r="CU156" s="11" t="str">
        <f t="shared" si="135"/>
        <v/>
      </c>
      <c r="CV156" s="11" t="str">
        <f t="shared" si="135"/>
        <v/>
      </c>
      <c r="CW156" s="11" t="str">
        <f t="shared" si="135"/>
        <v/>
      </c>
      <c r="CX156" s="11" t="str">
        <f t="shared" si="135"/>
        <v/>
      </c>
      <c r="CY156" s="11" t="str">
        <f t="shared" si="135"/>
        <v/>
      </c>
      <c r="CZ156" s="11" t="str">
        <f t="shared" si="135"/>
        <v/>
      </c>
      <c r="DA156" s="11" t="str">
        <f t="shared" si="135"/>
        <v/>
      </c>
      <c r="DB156" s="11" t="str">
        <f t="shared" si="135"/>
        <v/>
      </c>
      <c r="DC156" s="11" t="str">
        <f t="shared" si="135"/>
        <v/>
      </c>
      <c r="DD156" s="11" t="s">
        <v>25</v>
      </c>
      <c r="DE156" s="11" t="s">
        <v>25</v>
      </c>
      <c r="DF156" s="11" t="s">
        <v>25</v>
      </c>
      <c r="DG156" s="11" t="s">
        <v>25</v>
      </c>
      <c r="DH156" s="11" t="s">
        <v>25</v>
      </c>
      <c r="DI156" s="11" t="s">
        <v>25</v>
      </c>
      <c r="DJ156" s="11" t="s">
        <v>25</v>
      </c>
      <c r="DK156" s="11" t="s">
        <v>25</v>
      </c>
      <c r="DL156" s="11" t="s">
        <v>25</v>
      </c>
      <c r="DM156" s="11" t="s">
        <v>25</v>
      </c>
      <c r="DN156" s="11" t="s">
        <v>25</v>
      </c>
      <c r="DO156" s="11" t="s">
        <v>25</v>
      </c>
      <c r="DP156" s="11" t="s">
        <v>25</v>
      </c>
      <c r="DQ156" s="11" t="s">
        <v>25</v>
      </c>
      <c r="DR156" s="11" t="s">
        <v>25</v>
      </c>
      <c r="DS156" s="11" t="s">
        <v>25</v>
      </c>
      <c r="DT156" s="11" t="s">
        <v>25</v>
      </c>
      <c r="DU156" s="11" t="s">
        <v>25</v>
      </c>
    </row>
    <row r="157" ht="15" customHeight="1" outlineLevel="1" spans="2:125">
      <c r="B157" s="10">
        <v>202003</v>
      </c>
      <c r="C157" s="11">
        <f t="shared" ref="C157:R157" si="136">IF(C26="","",C26+C118)</f>
        <v>56572787.83</v>
      </c>
      <c r="D157" s="11">
        <f t="shared" si="136"/>
        <v>56859279</v>
      </c>
      <c r="E157" s="11">
        <f t="shared" si="136"/>
        <v>56704166.48</v>
      </c>
      <c r="F157" s="11">
        <f t="shared" si="136"/>
        <v>56619117.08</v>
      </c>
      <c r="G157" s="11">
        <f t="shared" si="136"/>
        <v>56590568.2</v>
      </c>
      <c r="H157" s="11">
        <f t="shared" si="136"/>
        <v>56565935.48</v>
      </c>
      <c r="I157" s="11">
        <f t="shared" si="136"/>
        <v>56565935.48</v>
      </c>
      <c r="J157" s="11">
        <f t="shared" si="136"/>
        <v>56566159.48</v>
      </c>
      <c r="K157" s="11">
        <f t="shared" si="136"/>
        <v>56563508.68</v>
      </c>
      <c r="L157" s="11">
        <f t="shared" si="136"/>
        <v>56563508.68</v>
      </c>
      <c r="M157" s="11">
        <f t="shared" si="136"/>
        <v>56563508.68</v>
      </c>
      <c r="N157" s="11">
        <f t="shared" si="136"/>
        <v>56561341.08</v>
      </c>
      <c r="O157" s="11">
        <f t="shared" si="136"/>
        <v>56561341.08</v>
      </c>
      <c r="P157" s="11">
        <f t="shared" si="136"/>
        <v>56561341.08</v>
      </c>
      <c r="Q157" s="11">
        <f t="shared" si="136"/>
        <v>56561341.08</v>
      </c>
      <c r="R157" s="11">
        <f t="shared" si="136"/>
        <v>56561341.08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T157" s="10">
        <v>202003</v>
      </c>
      <c r="AU157" s="11">
        <f t="shared" ref="AU157:BJ157" si="137">IF(AU26="","",AU26+AU118)</f>
        <v>28286341.12</v>
      </c>
      <c r="AV157" s="11">
        <f t="shared" si="137"/>
        <v>28429594.34</v>
      </c>
      <c r="AW157" s="11">
        <f t="shared" si="137"/>
        <v>28352035.37</v>
      </c>
      <c r="AX157" s="11">
        <f t="shared" si="137"/>
        <v>28438086.64</v>
      </c>
      <c r="AY157" s="11">
        <f t="shared" si="137"/>
        <v>28408683.14</v>
      </c>
      <c r="AZ157" s="11">
        <f t="shared" si="137"/>
        <v>28394019.96</v>
      </c>
      <c r="BA157" s="11">
        <f t="shared" si="137"/>
        <v>28394019.96</v>
      </c>
      <c r="BB157" s="11">
        <f t="shared" si="137"/>
        <v>28394243.96</v>
      </c>
      <c r="BC157" s="11">
        <f t="shared" si="137"/>
        <v>28392123.32</v>
      </c>
      <c r="BD157" s="11">
        <f t="shared" si="137"/>
        <v>28392123.32</v>
      </c>
      <c r="BE157" s="11">
        <f t="shared" si="137"/>
        <v>28392123.32</v>
      </c>
      <c r="BF157" s="11">
        <f t="shared" si="137"/>
        <v>28389955.72</v>
      </c>
      <c r="BG157" s="11">
        <f t="shared" si="137"/>
        <v>28389955.72</v>
      </c>
      <c r="BH157" s="11">
        <f t="shared" si="137"/>
        <v>28389955.72</v>
      </c>
      <c r="BI157" s="11">
        <f t="shared" si="137"/>
        <v>28389955.72</v>
      </c>
      <c r="BJ157" s="11">
        <f t="shared" si="137"/>
        <v>28389955.72</v>
      </c>
      <c r="BK157" s="11" t="s">
        <v>25</v>
      </c>
      <c r="BL157" s="11" t="s">
        <v>25</v>
      </c>
      <c r="BM157" s="11" t="s">
        <v>25</v>
      </c>
      <c r="BN157" s="11" t="s">
        <v>25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L157" s="10">
        <v>202003</v>
      </c>
      <c r="CM157" s="11" t="str">
        <f t="shared" ref="CM157:DB157" si="138">IF(CM26="","",CM26+CM118)</f>
        <v/>
      </c>
      <c r="CN157" s="11" t="str">
        <f t="shared" si="138"/>
        <v/>
      </c>
      <c r="CO157" s="11" t="str">
        <f t="shared" si="138"/>
        <v/>
      </c>
      <c r="CP157" s="11" t="str">
        <f t="shared" si="138"/>
        <v/>
      </c>
      <c r="CQ157" s="11" t="str">
        <f t="shared" si="138"/>
        <v/>
      </c>
      <c r="CR157" s="11" t="str">
        <f t="shared" si="138"/>
        <v/>
      </c>
      <c r="CS157" s="11" t="str">
        <f t="shared" si="138"/>
        <v/>
      </c>
      <c r="CT157" s="11" t="str">
        <f t="shared" si="138"/>
        <v/>
      </c>
      <c r="CU157" s="11" t="str">
        <f t="shared" si="138"/>
        <v/>
      </c>
      <c r="CV157" s="11" t="str">
        <f t="shared" si="138"/>
        <v/>
      </c>
      <c r="CW157" s="11" t="str">
        <f t="shared" si="138"/>
        <v/>
      </c>
      <c r="CX157" s="11" t="str">
        <f t="shared" si="138"/>
        <v/>
      </c>
      <c r="CY157" s="11" t="str">
        <f t="shared" si="138"/>
        <v/>
      </c>
      <c r="CZ157" s="11" t="str">
        <f t="shared" si="138"/>
        <v/>
      </c>
      <c r="DA157" s="11" t="str">
        <f t="shared" si="138"/>
        <v/>
      </c>
      <c r="DB157" s="11" t="str">
        <f t="shared" si="138"/>
        <v/>
      </c>
      <c r="DC157" s="11" t="s">
        <v>25</v>
      </c>
      <c r="DD157" s="11" t="s">
        <v>25</v>
      </c>
      <c r="DE157" s="11" t="s">
        <v>25</v>
      </c>
      <c r="DF157" s="11" t="s">
        <v>25</v>
      </c>
      <c r="DG157" s="11" t="s">
        <v>25</v>
      </c>
      <c r="DH157" s="11" t="s">
        <v>25</v>
      </c>
      <c r="DI157" s="11" t="s">
        <v>25</v>
      </c>
      <c r="DJ157" s="11" t="s">
        <v>25</v>
      </c>
      <c r="DK157" s="11" t="s">
        <v>25</v>
      </c>
      <c r="DL157" s="11" t="s">
        <v>25</v>
      </c>
      <c r="DM157" s="11" t="s">
        <v>25</v>
      </c>
      <c r="DN157" s="11" t="s">
        <v>25</v>
      </c>
      <c r="DO157" s="11" t="s">
        <v>25</v>
      </c>
      <c r="DP157" s="11" t="s">
        <v>25</v>
      </c>
      <c r="DQ157" s="11" t="s">
        <v>25</v>
      </c>
      <c r="DR157" s="11" t="s">
        <v>25</v>
      </c>
      <c r="DS157" s="11" t="s">
        <v>25</v>
      </c>
      <c r="DT157" s="11" t="s">
        <v>25</v>
      </c>
      <c r="DU157" s="11" t="s">
        <v>25</v>
      </c>
    </row>
    <row r="158" ht="15" customHeight="1" outlineLevel="1" spans="2:125">
      <c r="B158" s="10">
        <v>202006</v>
      </c>
      <c r="C158" s="11">
        <f t="shared" ref="C158:Q158" si="139">IF(C27="","",C27+C119)</f>
        <v>51506909.86</v>
      </c>
      <c r="D158" s="11">
        <f t="shared" si="139"/>
        <v>52497334.2</v>
      </c>
      <c r="E158" s="11">
        <f t="shared" si="139"/>
        <v>51928736.56</v>
      </c>
      <c r="F158" s="11">
        <f t="shared" si="139"/>
        <v>51873239.16</v>
      </c>
      <c r="G158" s="11">
        <f t="shared" si="139"/>
        <v>51696798.12</v>
      </c>
      <c r="H158" s="11">
        <f t="shared" si="139"/>
        <v>51706314.92</v>
      </c>
      <c r="I158" s="11">
        <f t="shared" si="139"/>
        <v>51758444.6</v>
      </c>
      <c r="J158" s="11">
        <f t="shared" si="139"/>
        <v>51756998.2</v>
      </c>
      <c r="K158" s="11">
        <f t="shared" si="139"/>
        <v>51746816.6</v>
      </c>
      <c r="L158" s="11">
        <f t="shared" si="139"/>
        <v>51733557.8</v>
      </c>
      <c r="M158" s="11">
        <f t="shared" si="139"/>
        <v>51721132.36</v>
      </c>
      <c r="N158" s="11">
        <f t="shared" si="139"/>
        <v>51721132.36</v>
      </c>
      <c r="O158" s="11">
        <f t="shared" si="139"/>
        <v>51721132.36</v>
      </c>
      <c r="P158" s="11">
        <f t="shared" si="139"/>
        <v>51721132.36</v>
      </c>
      <c r="Q158" s="11">
        <f t="shared" si="139"/>
        <v>51721132.36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T158" s="10">
        <v>202006</v>
      </c>
      <c r="AU158" s="11">
        <f t="shared" ref="AU158:BI158" si="140">IF(AU27="","",AU27+AU119)</f>
        <v>25753450.93</v>
      </c>
      <c r="AV158" s="11">
        <f t="shared" si="140"/>
        <v>26248679.09</v>
      </c>
      <c r="AW158" s="11">
        <f t="shared" si="140"/>
        <v>26165529.4</v>
      </c>
      <c r="AX158" s="11">
        <f t="shared" si="140"/>
        <v>26130447.23</v>
      </c>
      <c r="AY158" s="11">
        <f t="shared" si="140"/>
        <v>25971300.06</v>
      </c>
      <c r="AZ158" s="11">
        <f t="shared" si="140"/>
        <v>25976058.49</v>
      </c>
      <c r="BA158" s="11">
        <f t="shared" si="140"/>
        <v>26029339.93</v>
      </c>
      <c r="BB158" s="11">
        <f t="shared" si="140"/>
        <v>26028182.81</v>
      </c>
      <c r="BC158" s="11">
        <f t="shared" si="140"/>
        <v>26020037.53</v>
      </c>
      <c r="BD158" s="11">
        <f t="shared" si="140"/>
        <v>26006778.73</v>
      </c>
      <c r="BE158" s="11">
        <f t="shared" si="140"/>
        <v>25994353.29</v>
      </c>
      <c r="BF158" s="11">
        <f t="shared" si="140"/>
        <v>25994353.29</v>
      </c>
      <c r="BG158" s="11">
        <f t="shared" si="140"/>
        <v>25994353.29</v>
      </c>
      <c r="BH158" s="11">
        <f t="shared" si="140"/>
        <v>25994353.29</v>
      </c>
      <c r="BI158" s="11">
        <f t="shared" si="140"/>
        <v>25994353.29</v>
      </c>
      <c r="BJ158" s="11" t="s">
        <v>25</v>
      </c>
      <c r="BK158" s="11" t="s">
        <v>25</v>
      </c>
      <c r="BL158" s="11" t="s">
        <v>25</v>
      </c>
      <c r="BM158" s="11" t="s">
        <v>25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L158" s="10">
        <v>202006</v>
      </c>
      <c r="CM158" s="11" t="str">
        <f t="shared" ref="CM158:DA158" si="141">IF(CM27="","",CM27+CM119)</f>
        <v/>
      </c>
      <c r="CN158" s="11" t="str">
        <f t="shared" si="141"/>
        <v/>
      </c>
      <c r="CO158" s="11" t="str">
        <f t="shared" si="141"/>
        <v/>
      </c>
      <c r="CP158" s="11" t="str">
        <f t="shared" si="141"/>
        <v/>
      </c>
      <c r="CQ158" s="11" t="str">
        <f t="shared" si="141"/>
        <v/>
      </c>
      <c r="CR158" s="11" t="str">
        <f t="shared" si="141"/>
        <v/>
      </c>
      <c r="CS158" s="11" t="str">
        <f t="shared" si="141"/>
        <v/>
      </c>
      <c r="CT158" s="11" t="str">
        <f t="shared" si="141"/>
        <v/>
      </c>
      <c r="CU158" s="11" t="str">
        <f t="shared" si="141"/>
        <v/>
      </c>
      <c r="CV158" s="11" t="str">
        <f t="shared" si="141"/>
        <v/>
      </c>
      <c r="CW158" s="11" t="str">
        <f t="shared" si="141"/>
        <v/>
      </c>
      <c r="CX158" s="11" t="str">
        <f t="shared" si="141"/>
        <v/>
      </c>
      <c r="CY158" s="11" t="str">
        <f t="shared" si="141"/>
        <v/>
      </c>
      <c r="CZ158" s="11" t="str">
        <f t="shared" si="141"/>
        <v/>
      </c>
      <c r="DA158" s="11" t="str">
        <f t="shared" si="141"/>
        <v/>
      </c>
      <c r="DB158" s="11" t="s">
        <v>25</v>
      </c>
      <c r="DC158" s="11" t="s">
        <v>25</v>
      </c>
      <c r="DD158" s="11" t="s">
        <v>25</v>
      </c>
      <c r="DE158" s="11" t="s">
        <v>25</v>
      </c>
      <c r="DF158" s="11" t="s">
        <v>25</v>
      </c>
      <c r="DG158" s="11" t="s">
        <v>25</v>
      </c>
      <c r="DH158" s="11" t="s">
        <v>25</v>
      </c>
      <c r="DI158" s="11" t="s">
        <v>25</v>
      </c>
      <c r="DJ158" s="11" t="s">
        <v>25</v>
      </c>
      <c r="DK158" s="11" t="s">
        <v>25</v>
      </c>
      <c r="DL158" s="11" t="s">
        <v>25</v>
      </c>
      <c r="DM158" s="11" t="s">
        <v>25</v>
      </c>
      <c r="DN158" s="11" t="s">
        <v>25</v>
      </c>
      <c r="DO158" s="11" t="s">
        <v>25</v>
      </c>
      <c r="DP158" s="11" t="s">
        <v>25</v>
      </c>
      <c r="DQ158" s="11" t="s">
        <v>25</v>
      </c>
      <c r="DR158" s="11" t="s">
        <v>25</v>
      </c>
      <c r="DS158" s="11" t="s">
        <v>25</v>
      </c>
      <c r="DT158" s="11" t="s">
        <v>25</v>
      </c>
      <c r="DU158" s="11" t="s">
        <v>25</v>
      </c>
    </row>
    <row r="159" ht="15" customHeight="1" outlineLevel="1" spans="2:125">
      <c r="B159" s="10">
        <v>202009</v>
      </c>
      <c r="C159" s="11">
        <f t="shared" ref="C159:P159" si="142">IF(C28="","",C28+C120)</f>
        <v>75290035.97</v>
      </c>
      <c r="D159" s="11">
        <f t="shared" si="142"/>
        <v>77068941.76</v>
      </c>
      <c r="E159" s="11">
        <f t="shared" si="142"/>
        <v>76402264.68</v>
      </c>
      <c r="F159" s="11">
        <f t="shared" si="142"/>
        <v>76160241.76</v>
      </c>
      <c r="G159" s="11">
        <f t="shared" si="142"/>
        <v>76159415.76</v>
      </c>
      <c r="H159" s="11">
        <f t="shared" si="142"/>
        <v>76161904.17</v>
      </c>
      <c r="I159" s="11">
        <f t="shared" si="142"/>
        <v>76113434.17</v>
      </c>
      <c r="J159" s="11">
        <f t="shared" si="142"/>
        <v>76112186.97</v>
      </c>
      <c r="K159" s="11">
        <f t="shared" si="142"/>
        <v>76112186.97</v>
      </c>
      <c r="L159" s="11">
        <f t="shared" si="142"/>
        <v>76111491.77</v>
      </c>
      <c r="M159" s="11">
        <f t="shared" si="142"/>
        <v>76111491.77</v>
      </c>
      <c r="N159" s="11">
        <f t="shared" si="142"/>
        <v>76111491.77</v>
      </c>
      <c r="O159" s="11">
        <f t="shared" si="142"/>
        <v>76111491.77</v>
      </c>
      <c r="P159" s="11">
        <f t="shared" si="142"/>
        <v>76111491.77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T159" s="10">
        <v>202009</v>
      </c>
      <c r="AU159" s="11">
        <f t="shared" ref="AU159:BH159" si="143">IF(AU28="","",AU28+AU120)</f>
        <v>37645000.08</v>
      </c>
      <c r="AV159" s="11">
        <f t="shared" si="143"/>
        <v>39267814.62</v>
      </c>
      <c r="AW159" s="11">
        <f t="shared" si="143"/>
        <v>38871216.43</v>
      </c>
      <c r="AX159" s="11">
        <f t="shared" si="143"/>
        <v>38709053.08</v>
      </c>
      <c r="AY159" s="11">
        <f t="shared" si="143"/>
        <v>38708640.08</v>
      </c>
      <c r="AZ159" s="11">
        <f t="shared" si="143"/>
        <v>38713716.32</v>
      </c>
      <c r="BA159" s="11">
        <f t="shared" si="143"/>
        <v>38718649.57</v>
      </c>
      <c r="BB159" s="11">
        <f t="shared" si="143"/>
        <v>38717651.81</v>
      </c>
      <c r="BC159" s="11">
        <f t="shared" si="143"/>
        <v>38717651.81</v>
      </c>
      <c r="BD159" s="11">
        <f t="shared" si="143"/>
        <v>38716956.61</v>
      </c>
      <c r="BE159" s="11">
        <f t="shared" si="143"/>
        <v>38716956.61</v>
      </c>
      <c r="BF159" s="11">
        <f t="shared" si="143"/>
        <v>38716956.61</v>
      </c>
      <c r="BG159" s="11">
        <f t="shared" si="143"/>
        <v>38716956.61</v>
      </c>
      <c r="BH159" s="11">
        <f t="shared" si="143"/>
        <v>38716956.61</v>
      </c>
      <c r="BI159" s="11" t="s">
        <v>25</v>
      </c>
      <c r="BJ159" s="11" t="s">
        <v>25</v>
      </c>
      <c r="BK159" s="11" t="s">
        <v>25</v>
      </c>
      <c r="BL159" s="11" t="s">
        <v>25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L159" s="10">
        <v>202009</v>
      </c>
      <c r="CM159" s="11" t="str">
        <f t="shared" ref="CM159:CZ159" si="144">IF(CM28="","",CM28+CM120)</f>
        <v/>
      </c>
      <c r="CN159" s="11" t="str">
        <f t="shared" si="144"/>
        <v/>
      </c>
      <c r="CO159" s="11" t="str">
        <f t="shared" si="144"/>
        <v/>
      </c>
      <c r="CP159" s="11" t="str">
        <f t="shared" si="144"/>
        <v/>
      </c>
      <c r="CQ159" s="11" t="str">
        <f t="shared" si="144"/>
        <v/>
      </c>
      <c r="CR159" s="11" t="str">
        <f t="shared" si="144"/>
        <v/>
      </c>
      <c r="CS159" s="11" t="str">
        <f t="shared" si="144"/>
        <v/>
      </c>
      <c r="CT159" s="11" t="str">
        <f t="shared" si="144"/>
        <v/>
      </c>
      <c r="CU159" s="11" t="str">
        <f t="shared" si="144"/>
        <v/>
      </c>
      <c r="CV159" s="11" t="str">
        <f t="shared" si="144"/>
        <v/>
      </c>
      <c r="CW159" s="11" t="str">
        <f t="shared" si="144"/>
        <v/>
      </c>
      <c r="CX159" s="11" t="str">
        <f t="shared" si="144"/>
        <v/>
      </c>
      <c r="CY159" s="11" t="str">
        <f t="shared" si="144"/>
        <v/>
      </c>
      <c r="CZ159" s="11" t="str">
        <f t="shared" si="144"/>
        <v/>
      </c>
      <c r="DA159" s="11" t="s">
        <v>25</v>
      </c>
      <c r="DB159" s="11" t="s">
        <v>25</v>
      </c>
      <c r="DC159" s="11" t="s">
        <v>25</v>
      </c>
      <c r="DD159" s="11" t="s">
        <v>25</v>
      </c>
      <c r="DE159" s="11" t="s">
        <v>25</v>
      </c>
      <c r="DF159" s="11" t="s">
        <v>25</v>
      </c>
      <c r="DG159" s="11" t="s">
        <v>25</v>
      </c>
      <c r="DH159" s="11" t="s">
        <v>25</v>
      </c>
      <c r="DI159" s="11" t="s">
        <v>25</v>
      </c>
      <c r="DJ159" s="11" t="s">
        <v>25</v>
      </c>
      <c r="DK159" s="11" t="s">
        <v>25</v>
      </c>
      <c r="DL159" s="11" t="s">
        <v>25</v>
      </c>
      <c r="DM159" s="11" t="s">
        <v>25</v>
      </c>
      <c r="DN159" s="11" t="s">
        <v>25</v>
      </c>
      <c r="DO159" s="11" t="s">
        <v>25</v>
      </c>
      <c r="DP159" s="11" t="s">
        <v>25</v>
      </c>
      <c r="DQ159" s="11" t="s">
        <v>25</v>
      </c>
      <c r="DR159" s="11" t="s">
        <v>25</v>
      </c>
      <c r="DS159" s="11" t="s">
        <v>25</v>
      </c>
      <c r="DT159" s="11" t="s">
        <v>25</v>
      </c>
      <c r="DU159" s="11" t="s">
        <v>25</v>
      </c>
    </row>
    <row r="160" ht="15" customHeight="1" outlineLevel="1" spans="2:125">
      <c r="B160" s="10">
        <v>202012</v>
      </c>
      <c r="C160" s="11">
        <f t="shared" ref="C160:O160" si="145">IF(C29="","",C29+C121)</f>
        <v>96006175.51</v>
      </c>
      <c r="D160" s="11">
        <f t="shared" si="145"/>
        <v>96657356.63</v>
      </c>
      <c r="E160" s="11">
        <f t="shared" si="145"/>
        <v>96031207.95</v>
      </c>
      <c r="F160" s="11">
        <f t="shared" si="145"/>
        <v>95833941.59</v>
      </c>
      <c r="G160" s="11">
        <f t="shared" si="145"/>
        <v>95858147.39</v>
      </c>
      <c r="H160" s="11">
        <f t="shared" si="145"/>
        <v>95806534.19</v>
      </c>
      <c r="I160" s="11">
        <f t="shared" si="145"/>
        <v>95806534.19</v>
      </c>
      <c r="J160" s="11">
        <f t="shared" si="145"/>
        <v>95806534.19</v>
      </c>
      <c r="K160" s="11">
        <f t="shared" si="145"/>
        <v>95803310.19</v>
      </c>
      <c r="L160" s="11">
        <f t="shared" si="145"/>
        <v>95803310.19</v>
      </c>
      <c r="M160" s="11">
        <f t="shared" si="145"/>
        <v>95803310.19</v>
      </c>
      <c r="N160" s="11">
        <f t="shared" si="145"/>
        <v>95803310.19</v>
      </c>
      <c r="O160" s="11">
        <f t="shared" si="145"/>
        <v>95803310.19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T160" s="10">
        <v>202012</v>
      </c>
      <c r="AU160" s="11">
        <f t="shared" ref="AU160:BG160" si="146">IF(AU29="","",AU29+AU121)</f>
        <v>49974759.26</v>
      </c>
      <c r="AV160" s="11">
        <f t="shared" si="146"/>
        <v>50182149.17</v>
      </c>
      <c r="AW160" s="11">
        <f t="shared" si="146"/>
        <v>49837827.65</v>
      </c>
      <c r="AX160" s="11">
        <f t="shared" si="146"/>
        <v>49739196.12</v>
      </c>
      <c r="AY160" s="11">
        <f t="shared" si="146"/>
        <v>49778707.01</v>
      </c>
      <c r="AZ160" s="11">
        <f t="shared" si="146"/>
        <v>49759687.43</v>
      </c>
      <c r="BA160" s="11">
        <f t="shared" si="146"/>
        <v>49759687.43</v>
      </c>
      <c r="BB160" s="11">
        <f t="shared" si="146"/>
        <v>49759687.43</v>
      </c>
      <c r="BC160" s="11">
        <f t="shared" si="146"/>
        <v>49756728.23</v>
      </c>
      <c r="BD160" s="11">
        <f t="shared" si="146"/>
        <v>49756728.23</v>
      </c>
      <c r="BE160" s="11">
        <f t="shared" si="146"/>
        <v>49756728.23</v>
      </c>
      <c r="BF160" s="11">
        <f t="shared" si="146"/>
        <v>49756728.23</v>
      </c>
      <c r="BG160" s="11">
        <f t="shared" si="146"/>
        <v>49756728.23</v>
      </c>
      <c r="BH160" s="11" t="s">
        <v>25</v>
      </c>
      <c r="BI160" s="11" t="s">
        <v>25</v>
      </c>
      <c r="BJ160" s="11" t="s">
        <v>25</v>
      </c>
      <c r="BK160" s="11" t="s">
        <v>25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L160" s="10">
        <v>202012</v>
      </c>
      <c r="CM160" s="11" t="str">
        <f t="shared" ref="CM160:CY160" si="147">IF(CM29="","",CM29+CM121)</f>
        <v/>
      </c>
      <c r="CN160" s="11" t="str">
        <f t="shared" si="147"/>
        <v/>
      </c>
      <c r="CO160" s="11" t="str">
        <f t="shared" si="147"/>
        <v/>
      </c>
      <c r="CP160" s="11" t="str">
        <f t="shared" si="147"/>
        <v/>
      </c>
      <c r="CQ160" s="11" t="str">
        <f t="shared" si="147"/>
        <v/>
      </c>
      <c r="CR160" s="11" t="str">
        <f t="shared" si="147"/>
        <v/>
      </c>
      <c r="CS160" s="11" t="str">
        <f t="shared" si="147"/>
        <v/>
      </c>
      <c r="CT160" s="11" t="str">
        <f t="shared" si="147"/>
        <v/>
      </c>
      <c r="CU160" s="11" t="str">
        <f t="shared" si="147"/>
        <v/>
      </c>
      <c r="CV160" s="11" t="str">
        <f t="shared" si="147"/>
        <v/>
      </c>
      <c r="CW160" s="11" t="str">
        <f t="shared" si="147"/>
        <v/>
      </c>
      <c r="CX160" s="11" t="str">
        <f t="shared" si="147"/>
        <v/>
      </c>
      <c r="CY160" s="11" t="str">
        <f t="shared" si="147"/>
        <v/>
      </c>
      <c r="CZ160" s="11" t="s">
        <v>25</v>
      </c>
      <c r="DA160" s="11" t="s">
        <v>25</v>
      </c>
      <c r="DB160" s="11" t="s">
        <v>25</v>
      </c>
      <c r="DC160" s="11" t="s">
        <v>25</v>
      </c>
      <c r="DD160" s="11" t="s">
        <v>25</v>
      </c>
      <c r="DE160" s="11" t="s">
        <v>25</v>
      </c>
      <c r="DF160" s="11" t="s">
        <v>25</v>
      </c>
      <c r="DG160" s="11" t="s">
        <v>25</v>
      </c>
      <c r="DH160" s="11" t="s">
        <v>25</v>
      </c>
      <c r="DI160" s="11" t="s">
        <v>25</v>
      </c>
      <c r="DJ160" s="11" t="s">
        <v>25</v>
      </c>
      <c r="DK160" s="11" t="s">
        <v>25</v>
      </c>
      <c r="DL160" s="11" t="s">
        <v>25</v>
      </c>
      <c r="DM160" s="11" t="s">
        <v>25</v>
      </c>
      <c r="DN160" s="11" t="s">
        <v>25</v>
      </c>
      <c r="DO160" s="11" t="s">
        <v>25</v>
      </c>
      <c r="DP160" s="11" t="s">
        <v>25</v>
      </c>
      <c r="DQ160" s="11" t="s">
        <v>25</v>
      </c>
      <c r="DR160" s="11" t="s">
        <v>25</v>
      </c>
      <c r="DS160" s="11" t="s">
        <v>25</v>
      </c>
      <c r="DT160" s="11" t="s">
        <v>25</v>
      </c>
      <c r="DU160" s="11" t="s">
        <v>25</v>
      </c>
    </row>
    <row r="161" ht="15" customHeight="1" outlineLevel="1" spans="2:125">
      <c r="B161" s="10">
        <v>202103</v>
      </c>
      <c r="C161" s="11">
        <f t="shared" ref="C161:N161" si="148">IF(C30="","",C30+C122)</f>
        <v>101351117.57</v>
      </c>
      <c r="D161" s="11">
        <f t="shared" si="148"/>
        <v>102688394.33</v>
      </c>
      <c r="E161" s="11">
        <f t="shared" si="148"/>
        <v>102207136.01</v>
      </c>
      <c r="F161" s="11">
        <f t="shared" si="148"/>
        <v>101694389.41</v>
      </c>
      <c r="G161" s="11">
        <f t="shared" si="148"/>
        <v>101635635.37</v>
      </c>
      <c r="H161" s="11">
        <f t="shared" si="148"/>
        <v>101432735.69</v>
      </c>
      <c r="I161" s="11">
        <f t="shared" si="148"/>
        <v>101432735.69</v>
      </c>
      <c r="J161" s="11">
        <f t="shared" si="148"/>
        <v>101428482.09</v>
      </c>
      <c r="K161" s="11">
        <f t="shared" si="148"/>
        <v>101428482.09</v>
      </c>
      <c r="L161" s="11">
        <f t="shared" si="148"/>
        <v>101411682.81</v>
      </c>
      <c r="M161" s="11">
        <f t="shared" si="148"/>
        <v>101372388.41</v>
      </c>
      <c r="N161" s="11">
        <f t="shared" si="148"/>
        <v>101372388.41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T161" s="10">
        <v>202103</v>
      </c>
      <c r="AU161" s="11">
        <f t="shared" ref="AU161:BF161" si="149">IF(AU30="","",AU30+AU122)</f>
        <v>50675554.79</v>
      </c>
      <c r="AV161" s="11">
        <f t="shared" si="149"/>
        <v>51344194.7</v>
      </c>
      <c r="AW161" s="11">
        <f t="shared" si="149"/>
        <v>51103564.79</v>
      </c>
      <c r="AX161" s="11">
        <f t="shared" si="149"/>
        <v>50952050.43</v>
      </c>
      <c r="AY161" s="11">
        <f t="shared" si="149"/>
        <v>51040625.07</v>
      </c>
      <c r="AZ161" s="11">
        <f t="shared" si="149"/>
        <v>50887488.55</v>
      </c>
      <c r="BA161" s="11">
        <f t="shared" si="149"/>
        <v>50887488.55</v>
      </c>
      <c r="BB161" s="11">
        <f t="shared" si="149"/>
        <v>50884205.67</v>
      </c>
      <c r="BC161" s="11">
        <f t="shared" si="149"/>
        <v>50884205.67</v>
      </c>
      <c r="BD161" s="11">
        <f t="shared" si="149"/>
        <v>50870766.25</v>
      </c>
      <c r="BE161" s="11">
        <f t="shared" si="149"/>
        <v>50851119.08</v>
      </c>
      <c r="BF161" s="11">
        <f t="shared" si="149"/>
        <v>50839330.19</v>
      </c>
      <c r="BG161" s="11" t="s">
        <v>25</v>
      </c>
      <c r="BH161" s="11" t="s">
        <v>25</v>
      </c>
      <c r="BI161" s="11" t="s">
        <v>25</v>
      </c>
      <c r="BJ161" s="11" t="s">
        <v>25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L161" s="10">
        <v>202103</v>
      </c>
      <c r="CM161" s="11" t="str">
        <f t="shared" ref="CM161:CX161" si="150">IF(CM30="","",CM30+CM122)</f>
        <v/>
      </c>
      <c r="CN161" s="11" t="str">
        <f t="shared" si="150"/>
        <v/>
      </c>
      <c r="CO161" s="11" t="str">
        <f t="shared" si="150"/>
        <v/>
      </c>
      <c r="CP161" s="11" t="str">
        <f t="shared" si="150"/>
        <v/>
      </c>
      <c r="CQ161" s="11" t="str">
        <f t="shared" si="150"/>
        <v/>
      </c>
      <c r="CR161" s="11" t="str">
        <f t="shared" si="150"/>
        <v/>
      </c>
      <c r="CS161" s="11" t="str">
        <f t="shared" si="150"/>
        <v/>
      </c>
      <c r="CT161" s="11" t="str">
        <f t="shared" si="150"/>
        <v/>
      </c>
      <c r="CU161" s="11" t="str">
        <f t="shared" si="150"/>
        <v/>
      </c>
      <c r="CV161" s="11" t="str">
        <f t="shared" si="150"/>
        <v/>
      </c>
      <c r="CW161" s="11" t="str">
        <f t="shared" si="150"/>
        <v/>
      </c>
      <c r="CX161" s="11" t="str">
        <f t="shared" si="150"/>
        <v/>
      </c>
      <c r="CY161" s="11" t="s">
        <v>25</v>
      </c>
      <c r="CZ161" s="11" t="s">
        <v>25</v>
      </c>
      <c r="DA161" s="11" t="s">
        <v>25</v>
      </c>
      <c r="DB161" s="11" t="s">
        <v>25</v>
      </c>
      <c r="DC161" s="11" t="s">
        <v>25</v>
      </c>
      <c r="DD161" s="11" t="s">
        <v>25</v>
      </c>
      <c r="DE161" s="11" t="s">
        <v>25</v>
      </c>
      <c r="DF161" s="11" t="s">
        <v>25</v>
      </c>
      <c r="DG161" s="11" t="s">
        <v>25</v>
      </c>
      <c r="DH161" s="11" t="s">
        <v>25</v>
      </c>
      <c r="DI161" s="11" t="s">
        <v>25</v>
      </c>
      <c r="DJ161" s="11" t="s">
        <v>25</v>
      </c>
      <c r="DK161" s="11" t="s">
        <v>25</v>
      </c>
      <c r="DL161" s="11" t="s">
        <v>25</v>
      </c>
      <c r="DM161" s="11" t="s">
        <v>25</v>
      </c>
      <c r="DN161" s="11" t="s">
        <v>25</v>
      </c>
      <c r="DO161" s="11" t="s">
        <v>25</v>
      </c>
      <c r="DP161" s="11" t="s">
        <v>25</v>
      </c>
      <c r="DQ161" s="11" t="s">
        <v>25</v>
      </c>
      <c r="DR161" s="11" t="s">
        <v>25</v>
      </c>
      <c r="DS161" s="11" t="s">
        <v>25</v>
      </c>
      <c r="DT161" s="11" t="s">
        <v>25</v>
      </c>
      <c r="DU161" s="11" t="s">
        <v>25</v>
      </c>
    </row>
    <row r="162" ht="15" customHeight="1" outlineLevel="1" spans="2:125">
      <c r="B162" s="10">
        <v>202106</v>
      </c>
      <c r="C162" s="11">
        <f t="shared" ref="C162:M162" si="151">IF(C31="","",C31+C123)</f>
        <v>86351515.45</v>
      </c>
      <c r="D162" s="11">
        <f t="shared" si="151"/>
        <v>87239518.41</v>
      </c>
      <c r="E162" s="11">
        <f t="shared" si="151"/>
        <v>86885630.49</v>
      </c>
      <c r="F162" s="11">
        <f t="shared" si="151"/>
        <v>87443126.57</v>
      </c>
      <c r="G162" s="11">
        <f t="shared" si="151"/>
        <v>87380537.77</v>
      </c>
      <c r="H162" s="11">
        <f t="shared" si="151"/>
        <v>87380537.77</v>
      </c>
      <c r="I162" s="11">
        <f t="shared" si="151"/>
        <v>87363946.89</v>
      </c>
      <c r="J162" s="11">
        <f t="shared" si="151"/>
        <v>87328297.69</v>
      </c>
      <c r="K162" s="11">
        <f t="shared" si="151"/>
        <v>87321464.49</v>
      </c>
      <c r="L162" s="11">
        <f t="shared" si="151"/>
        <v>87321464.49</v>
      </c>
      <c r="M162" s="11">
        <f t="shared" si="151"/>
        <v>87321464.49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T162" s="10">
        <v>202106</v>
      </c>
      <c r="AU162" s="11">
        <f t="shared" ref="AU162:BE162" si="152">IF(AU31="","",AU31+AU123)</f>
        <v>43175749.11</v>
      </c>
      <c r="AV162" s="11">
        <f t="shared" si="152"/>
        <v>43619754.33</v>
      </c>
      <c r="AW162" s="11">
        <f t="shared" si="152"/>
        <v>43515336.49</v>
      </c>
      <c r="AX162" s="11">
        <f t="shared" si="152"/>
        <v>43795346.3</v>
      </c>
      <c r="AY162" s="11">
        <f t="shared" si="152"/>
        <v>43765083.67</v>
      </c>
      <c r="AZ162" s="11">
        <f t="shared" si="152"/>
        <v>43765083.67</v>
      </c>
      <c r="BA162" s="11">
        <f t="shared" si="152"/>
        <v>43755298.31</v>
      </c>
      <c r="BB162" s="11">
        <f t="shared" si="152"/>
        <v>43726778.95</v>
      </c>
      <c r="BC162" s="11">
        <f t="shared" si="152"/>
        <v>43721312.39</v>
      </c>
      <c r="BD162" s="11">
        <f t="shared" si="152"/>
        <v>43721312.39</v>
      </c>
      <c r="BE162" s="11">
        <f t="shared" si="152"/>
        <v>43721312.39</v>
      </c>
      <c r="BF162" s="11" t="s">
        <v>25</v>
      </c>
      <c r="BG162" s="11" t="s">
        <v>25</v>
      </c>
      <c r="BH162" s="11" t="s">
        <v>25</v>
      </c>
      <c r="BI162" s="11" t="s">
        <v>25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L162" s="10">
        <v>202106</v>
      </c>
      <c r="CM162" s="11" t="str">
        <f t="shared" ref="CM162:CW162" si="153">IF(CM31="","",CM31+CM123)</f>
        <v/>
      </c>
      <c r="CN162" s="11" t="str">
        <f t="shared" si="153"/>
        <v/>
      </c>
      <c r="CO162" s="11" t="str">
        <f t="shared" si="153"/>
        <v/>
      </c>
      <c r="CP162" s="11" t="str">
        <f t="shared" si="153"/>
        <v/>
      </c>
      <c r="CQ162" s="11" t="str">
        <f t="shared" si="153"/>
        <v/>
      </c>
      <c r="CR162" s="11" t="str">
        <f t="shared" si="153"/>
        <v/>
      </c>
      <c r="CS162" s="11" t="str">
        <f t="shared" si="153"/>
        <v/>
      </c>
      <c r="CT162" s="11" t="str">
        <f t="shared" si="153"/>
        <v/>
      </c>
      <c r="CU162" s="11" t="str">
        <f t="shared" si="153"/>
        <v/>
      </c>
      <c r="CV162" s="11" t="str">
        <f t="shared" si="153"/>
        <v/>
      </c>
      <c r="CW162" s="11" t="str">
        <f t="shared" si="153"/>
        <v/>
      </c>
      <c r="CX162" s="11" t="s">
        <v>25</v>
      </c>
      <c r="CY162" s="11" t="s">
        <v>25</v>
      </c>
      <c r="CZ162" s="11" t="s">
        <v>25</v>
      </c>
      <c r="DA162" s="11" t="s">
        <v>25</v>
      </c>
      <c r="DB162" s="11" t="s">
        <v>25</v>
      </c>
      <c r="DC162" s="11" t="s">
        <v>25</v>
      </c>
      <c r="DD162" s="11" t="s">
        <v>25</v>
      </c>
      <c r="DE162" s="11" t="s">
        <v>25</v>
      </c>
      <c r="DF162" s="11" t="s">
        <v>25</v>
      </c>
      <c r="DG162" s="11" t="s">
        <v>25</v>
      </c>
      <c r="DH162" s="11" t="s">
        <v>25</v>
      </c>
      <c r="DI162" s="11" t="s">
        <v>25</v>
      </c>
      <c r="DJ162" s="11" t="s">
        <v>25</v>
      </c>
      <c r="DK162" s="11" t="s">
        <v>25</v>
      </c>
      <c r="DL162" s="11" t="s">
        <v>25</v>
      </c>
      <c r="DM162" s="11" t="s">
        <v>25</v>
      </c>
      <c r="DN162" s="11" t="s">
        <v>25</v>
      </c>
      <c r="DO162" s="11" t="s">
        <v>25</v>
      </c>
      <c r="DP162" s="11" t="s">
        <v>25</v>
      </c>
      <c r="DQ162" s="11" t="s">
        <v>25</v>
      </c>
      <c r="DR162" s="11" t="s">
        <v>25</v>
      </c>
      <c r="DS162" s="11" t="s">
        <v>25</v>
      </c>
      <c r="DT162" s="11" t="s">
        <v>25</v>
      </c>
      <c r="DU162" s="11" t="s">
        <v>25</v>
      </c>
    </row>
    <row r="163" ht="15" customHeight="1" outlineLevel="1" spans="2:125">
      <c r="B163" s="10">
        <v>202109</v>
      </c>
      <c r="C163" s="11">
        <f t="shared" ref="C163:L163" si="154">IF(C32="","",C32+C124)</f>
        <v>92148571.06</v>
      </c>
      <c r="D163" s="11">
        <f t="shared" si="154"/>
        <v>91950636.14</v>
      </c>
      <c r="E163" s="11">
        <f t="shared" si="154"/>
        <v>92817910.14</v>
      </c>
      <c r="F163" s="11">
        <f t="shared" si="154"/>
        <v>92772812.06</v>
      </c>
      <c r="G163" s="11">
        <f t="shared" si="154"/>
        <v>92770174.7</v>
      </c>
      <c r="H163" s="11">
        <f t="shared" si="154"/>
        <v>92711330.54</v>
      </c>
      <c r="I163" s="11">
        <f t="shared" si="154"/>
        <v>92688782.22</v>
      </c>
      <c r="J163" s="11">
        <f t="shared" si="154"/>
        <v>92678398.54</v>
      </c>
      <c r="K163" s="11">
        <f t="shared" si="154"/>
        <v>92678398.54</v>
      </c>
      <c r="L163" s="11">
        <f t="shared" si="154"/>
        <v>92678398.54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T163" s="10">
        <v>202109</v>
      </c>
      <c r="AU163" s="11">
        <f t="shared" ref="AU163:BD163" si="155">IF(AU32="","",AU32+AU124)</f>
        <v>46074280.51</v>
      </c>
      <c r="AV163" s="11">
        <f t="shared" si="155"/>
        <v>46054817.61</v>
      </c>
      <c r="AW163" s="11">
        <f t="shared" si="155"/>
        <v>46499692.72</v>
      </c>
      <c r="AX163" s="11">
        <f t="shared" si="155"/>
        <v>46477088.67</v>
      </c>
      <c r="AY163" s="11">
        <f t="shared" si="155"/>
        <v>46475770</v>
      </c>
      <c r="AZ163" s="11">
        <f t="shared" si="155"/>
        <v>46445786.39</v>
      </c>
      <c r="BA163" s="11">
        <f t="shared" si="155"/>
        <v>46427747.73</v>
      </c>
      <c r="BB163" s="11">
        <f t="shared" si="155"/>
        <v>46419440.79</v>
      </c>
      <c r="BC163" s="11">
        <f t="shared" si="155"/>
        <v>46419440.79</v>
      </c>
      <c r="BD163" s="11">
        <f t="shared" si="155"/>
        <v>46419440.79</v>
      </c>
      <c r="BE163" s="11" t="s">
        <v>25</v>
      </c>
      <c r="BF163" s="11" t="s">
        <v>25</v>
      </c>
      <c r="BG163" s="11" t="s">
        <v>25</v>
      </c>
      <c r="BH163" s="11" t="s">
        <v>25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L163" s="10">
        <v>202109</v>
      </c>
      <c r="CM163" s="11" t="str">
        <f t="shared" ref="CM163:CV163" si="156">IF(CM32="","",CM32+CM124)</f>
        <v/>
      </c>
      <c r="CN163" s="11" t="str">
        <f t="shared" si="156"/>
        <v/>
      </c>
      <c r="CO163" s="11" t="str">
        <f t="shared" si="156"/>
        <v/>
      </c>
      <c r="CP163" s="11" t="str">
        <f t="shared" si="156"/>
        <v/>
      </c>
      <c r="CQ163" s="11" t="str">
        <f t="shared" si="156"/>
        <v/>
      </c>
      <c r="CR163" s="11" t="str">
        <f t="shared" si="156"/>
        <v/>
      </c>
      <c r="CS163" s="11" t="str">
        <f t="shared" si="156"/>
        <v/>
      </c>
      <c r="CT163" s="11" t="str">
        <f t="shared" si="156"/>
        <v/>
      </c>
      <c r="CU163" s="11" t="str">
        <f t="shared" si="156"/>
        <v/>
      </c>
      <c r="CV163" s="11" t="str">
        <f t="shared" si="156"/>
        <v/>
      </c>
      <c r="CW163" s="11" t="s">
        <v>25</v>
      </c>
      <c r="CX163" s="11" t="s">
        <v>25</v>
      </c>
      <c r="CY163" s="11" t="s">
        <v>25</v>
      </c>
      <c r="CZ163" s="11" t="s">
        <v>25</v>
      </c>
      <c r="DA163" s="11" t="s">
        <v>25</v>
      </c>
      <c r="DB163" s="11" t="s">
        <v>25</v>
      </c>
      <c r="DC163" s="11" t="s">
        <v>25</v>
      </c>
      <c r="DD163" s="11" t="s">
        <v>25</v>
      </c>
      <c r="DE163" s="11" t="s">
        <v>25</v>
      </c>
      <c r="DF163" s="11" t="s">
        <v>25</v>
      </c>
      <c r="DG163" s="11" t="s">
        <v>25</v>
      </c>
      <c r="DH163" s="11" t="s">
        <v>25</v>
      </c>
      <c r="DI163" s="11" t="s">
        <v>25</v>
      </c>
      <c r="DJ163" s="11" t="s">
        <v>25</v>
      </c>
      <c r="DK163" s="11" t="s">
        <v>25</v>
      </c>
      <c r="DL163" s="11" t="s">
        <v>25</v>
      </c>
      <c r="DM163" s="11" t="s">
        <v>25</v>
      </c>
      <c r="DN163" s="11" t="s">
        <v>25</v>
      </c>
      <c r="DO163" s="11" t="s">
        <v>25</v>
      </c>
      <c r="DP163" s="11" t="s">
        <v>25</v>
      </c>
      <c r="DQ163" s="11" t="s">
        <v>25</v>
      </c>
      <c r="DR163" s="11" t="s">
        <v>25</v>
      </c>
      <c r="DS163" s="11" t="s">
        <v>25</v>
      </c>
      <c r="DT163" s="11" t="s">
        <v>25</v>
      </c>
      <c r="DU163" s="11" t="s">
        <v>25</v>
      </c>
    </row>
    <row r="164" ht="15" customHeight="1" outlineLevel="1" spans="2:125">
      <c r="B164" s="10">
        <v>202112</v>
      </c>
      <c r="C164" s="11">
        <f t="shared" ref="C164:K164" si="157">IF(C33="","",C33+C125)</f>
        <v>110879255.57</v>
      </c>
      <c r="D164" s="11">
        <f t="shared" si="157"/>
        <v>117513575.93</v>
      </c>
      <c r="E164" s="11">
        <f t="shared" si="157"/>
        <v>117336996.45</v>
      </c>
      <c r="F164" s="11">
        <f t="shared" si="157"/>
        <v>117112438.49</v>
      </c>
      <c r="G164" s="11">
        <f t="shared" si="157"/>
        <v>116915567.59</v>
      </c>
      <c r="H164" s="11">
        <f t="shared" si="157"/>
        <v>116868043.91</v>
      </c>
      <c r="I164" s="11">
        <f t="shared" si="157"/>
        <v>116790921.67</v>
      </c>
      <c r="J164" s="11">
        <f t="shared" si="157"/>
        <v>116790189.67</v>
      </c>
      <c r="K164" s="11">
        <f t="shared" si="157"/>
        <v>116790189.67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T164" s="10">
        <v>202112</v>
      </c>
      <c r="AU164" s="11">
        <f t="shared" ref="AU164:BC164" si="158">IF(AU33="","",AU33+AU125)</f>
        <v>56774471.12</v>
      </c>
      <c r="AV164" s="11">
        <f t="shared" si="158"/>
        <v>60131415.04</v>
      </c>
      <c r="AW164" s="11">
        <f t="shared" si="158"/>
        <v>60042634.79</v>
      </c>
      <c r="AX164" s="11">
        <f t="shared" si="158"/>
        <v>59930355.83</v>
      </c>
      <c r="AY164" s="11">
        <f t="shared" si="158"/>
        <v>59813280.5</v>
      </c>
      <c r="AZ164" s="11">
        <f t="shared" si="158"/>
        <v>59775261.55</v>
      </c>
      <c r="BA164" s="11">
        <f t="shared" si="158"/>
        <v>59713563.76</v>
      </c>
      <c r="BB164" s="11">
        <f t="shared" si="158"/>
        <v>59712978.16</v>
      </c>
      <c r="BC164" s="11">
        <f t="shared" si="158"/>
        <v>59712978.16</v>
      </c>
      <c r="BD164" s="11" t="s">
        <v>25</v>
      </c>
      <c r="BE164" s="11" t="s">
        <v>25</v>
      </c>
      <c r="BF164" s="11" t="s">
        <v>25</v>
      </c>
      <c r="BG164" s="11" t="s">
        <v>25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L164" s="10">
        <v>202112</v>
      </c>
      <c r="CM164" s="11" t="str">
        <f t="shared" ref="CM164:CU164" si="159">IF(CM33="","",CM33+CM125)</f>
        <v/>
      </c>
      <c r="CN164" s="11" t="str">
        <f t="shared" si="159"/>
        <v/>
      </c>
      <c r="CO164" s="11" t="str">
        <f t="shared" si="159"/>
        <v/>
      </c>
      <c r="CP164" s="11" t="str">
        <f t="shared" si="159"/>
        <v/>
      </c>
      <c r="CQ164" s="11" t="str">
        <f t="shared" si="159"/>
        <v/>
      </c>
      <c r="CR164" s="11" t="str">
        <f t="shared" si="159"/>
        <v/>
      </c>
      <c r="CS164" s="11" t="str">
        <f t="shared" si="159"/>
        <v/>
      </c>
      <c r="CT164" s="11" t="str">
        <f t="shared" si="159"/>
        <v/>
      </c>
      <c r="CU164" s="11" t="str">
        <f t="shared" si="159"/>
        <v/>
      </c>
      <c r="CV164" s="11" t="s">
        <v>25</v>
      </c>
      <c r="CW164" s="11" t="s">
        <v>25</v>
      </c>
      <c r="CX164" s="11" t="s">
        <v>25</v>
      </c>
      <c r="CY164" s="11" t="s">
        <v>25</v>
      </c>
      <c r="CZ164" s="11" t="s">
        <v>25</v>
      </c>
      <c r="DA164" s="11" t="s">
        <v>25</v>
      </c>
      <c r="DB164" s="11" t="s">
        <v>25</v>
      </c>
      <c r="DC164" s="11" t="s">
        <v>25</v>
      </c>
      <c r="DD164" s="11" t="s">
        <v>25</v>
      </c>
      <c r="DE164" s="11" t="s">
        <v>25</v>
      </c>
      <c r="DF164" s="11" t="s">
        <v>25</v>
      </c>
      <c r="DG164" s="11" t="s">
        <v>25</v>
      </c>
      <c r="DH164" s="11" t="s">
        <v>25</v>
      </c>
      <c r="DI164" s="11" t="s">
        <v>25</v>
      </c>
      <c r="DJ164" s="11" t="s">
        <v>25</v>
      </c>
      <c r="DK164" s="11" t="s">
        <v>25</v>
      </c>
      <c r="DL164" s="11" t="s">
        <v>25</v>
      </c>
      <c r="DM164" s="11" t="s">
        <v>25</v>
      </c>
      <c r="DN164" s="11" t="s">
        <v>25</v>
      </c>
      <c r="DO164" s="11" t="s">
        <v>25</v>
      </c>
      <c r="DP164" s="11" t="s">
        <v>25</v>
      </c>
      <c r="DQ164" s="11" t="s">
        <v>25</v>
      </c>
      <c r="DR164" s="11" t="s">
        <v>25</v>
      </c>
      <c r="DS164" s="11" t="s">
        <v>25</v>
      </c>
      <c r="DT164" s="11" t="s">
        <v>25</v>
      </c>
      <c r="DU164" s="11" t="s">
        <v>25</v>
      </c>
    </row>
    <row r="165" ht="15" customHeight="1" outlineLevel="1" spans="2:125">
      <c r="B165" s="10">
        <v>202203</v>
      </c>
      <c r="C165" s="11">
        <f t="shared" ref="C165:J165" si="160">IF(C34="","",C34+C126)</f>
        <v>118438711.12</v>
      </c>
      <c r="D165" s="11">
        <f t="shared" si="160"/>
        <v>120049371.64</v>
      </c>
      <c r="E165" s="11">
        <f t="shared" si="160"/>
        <v>120165401.62</v>
      </c>
      <c r="F165" s="11">
        <f t="shared" si="160"/>
        <v>119913769.17</v>
      </c>
      <c r="G165" s="11">
        <f t="shared" si="160"/>
        <v>119703372.29</v>
      </c>
      <c r="H165" s="11">
        <f t="shared" si="160"/>
        <v>119753305.53</v>
      </c>
      <c r="I165" s="11">
        <f t="shared" si="160"/>
        <v>119749812.01</v>
      </c>
      <c r="J165" s="11">
        <f t="shared" si="160"/>
        <v>119749812.01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T165" s="10">
        <v>202203</v>
      </c>
      <c r="AU165" s="11">
        <f t="shared" ref="AU165:BB165" si="161">IF(AU34="","",AU34+AU126)</f>
        <v>59220233.07</v>
      </c>
      <c r="AV165" s="11">
        <f t="shared" si="161"/>
        <v>60026748.14</v>
      </c>
      <c r="AW165" s="11">
        <f t="shared" si="161"/>
        <v>60084267.3</v>
      </c>
      <c r="AX165" s="11">
        <f t="shared" si="161"/>
        <v>59956624.99</v>
      </c>
      <c r="AY165" s="11">
        <f t="shared" si="161"/>
        <v>59851427.15</v>
      </c>
      <c r="AZ165" s="11">
        <f t="shared" si="161"/>
        <v>59876393.78</v>
      </c>
      <c r="BA165" s="11">
        <f t="shared" si="161"/>
        <v>59874647.06</v>
      </c>
      <c r="BB165" s="11">
        <f t="shared" si="161"/>
        <v>59874647.06</v>
      </c>
      <c r="BC165" s="11" t="s">
        <v>25</v>
      </c>
      <c r="BD165" s="11" t="s">
        <v>25</v>
      </c>
      <c r="BE165" s="11" t="s">
        <v>25</v>
      </c>
      <c r="BF165" s="11" t="s">
        <v>25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L165" s="10">
        <v>202203</v>
      </c>
      <c r="CM165" s="11" t="str">
        <f t="shared" ref="CM165:CT165" si="162">IF(CM34="","",CM34+CM126)</f>
        <v/>
      </c>
      <c r="CN165" s="11" t="str">
        <f t="shared" si="162"/>
        <v/>
      </c>
      <c r="CO165" s="11" t="str">
        <f t="shared" si="162"/>
        <v/>
      </c>
      <c r="CP165" s="11" t="str">
        <f t="shared" si="162"/>
        <v/>
      </c>
      <c r="CQ165" s="11" t="str">
        <f t="shared" si="162"/>
        <v/>
      </c>
      <c r="CR165" s="11" t="str">
        <f t="shared" si="162"/>
        <v/>
      </c>
      <c r="CS165" s="11" t="str">
        <f t="shared" si="162"/>
        <v/>
      </c>
      <c r="CT165" s="11" t="str">
        <f t="shared" si="162"/>
        <v/>
      </c>
      <c r="CU165" s="11" t="s">
        <v>25</v>
      </c>
      <c r="CV165" s="11" t="s">
        <v>25</v>
      </c>
      <c r="CW165" s="11" t="s">
        <v>25</v>
      </c>
      <c r="CX165" s="11" t="s">
        <v>25</v>
      </c>
      <c r="CY165" s="11" t="s">
        <v>25</v>
      </c>
      <c r="CZ165" s="11" t="s">
        <v>25</v>
      </c>
      <c r="DA165" s="11" t="s">
        <v>25</v>
      </c>
      <c r="DB165" s="11" t="s">
        <v>25</v>
      </c>
      <c r="DC165" s="11" t="s">
        <v>25</v>
      </c>
      <c r="DD165" s="11" t="s">
        <v>25</v>
      </c>
      <c r="DE165" s="11" t="s">
        <v>25</v>
      </c>
      <c r="DF165" s="11" t="s">
        <v>25</v>
      </c>
      <c r="DG165" s="11" t="s">
        <v>25</v>
      </c>
      <c r="DH165" s="11" t="s">
        <v>25</v>
      </c>
      <c r="DI165" s="11" t="s">
        <v>25</v>
      </c>
      <c r="DJ165" s="11" t="s">
        <v>25</v>
      </c>
      <c r="DK165" s="11" t="s">
        <v>25</v>
      </c>
      <c r="DL165" s="11" t="s">
        <v>25</v>
      </c>
      <c r="DM165" s="11" t="s">
        <v>25</v>
      </c>
      <c r="DN165" s="11" t="s">
        <v>25</v>
      </c>
      <c r="DO165" s="11" t="s">
        <v>25</v>
      </c>
      <c r="DP165" s="11" t="s">
        <v>25</v>
      </c>
      <c r="DQ165" s="11" t="s">
        <v>25</v>
      </c>
      <c r="DR165" s="11" t="s">
        <v>25</v>
      </c>
      <c r="DS165" s="11" t="s">
        <v>25</v>
      </c>
      <c r="DT165" s="11" t="s">
        <v>25</v>
      </c>
      <c r="DU165" s="11" t="s">
        <v>25</v>
      </c>
    </row>
    <row r="166" ht="15" customHeight="1" outlineLevel="1" spans="2:125">
      <c r="B166" s="10">
        <v>202206</v>
      </c>
      <c r="C166" s="11">
        <f t="shared" ref="C166:I166" si="163">IF(C35="","",C35+C127)</f>
        <v>109821299.17</v>
      </c>
      <c r="D166" s="11">
        <f t="shared" si="163"/>
        <v>111931559.97</v>
      </c>
      <c r="E166" s="11">
        <f t="shared" si="163"/>
        <v>111853286.05</v>
      </c>
      <c r="F166" s="11">
        <f t="shared" si="163"/>
        <v>111493350.89</v>
      </c>
      <c r="G166" s="11">
        <f t="shared" si="163"/>
        <v>111230190.89</v>
      </c>
      <c r="H166" s="11">
        <f t="shared" si="163"/>
        <v>111228291.29</v>
      </c>
      <c r="I166" s="11">
        <f t="shared" si="163"/>
        <v>111227814.09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T166" s="10">
        <v>202206</v>
      </c>
      <c r="AU166" s="11">
        <f t="shared" ref="AU166:BA166" si="164">IF(AU35="","",AU35+AU127)</f>
        <v>54910648.8</v>
      </c>
      <c r="AV166" s="11">
        <f t="shared" si="164"/>
        <v>55965781.5</v>
      </c>
      <c r="AW166" s="11">
        <f t="shared" si="164"/>
        <v>55927226.05</v>
      </c>
      <c r="AX166" s="11">
        <f t="shared" si="164"/>
        <v>55746886.17</v>
      </c>
      <c r="AY166" s="11">
        <f t="shared" si="164"/>
        <v>55615306.19</v>
      </c>
      <c r="AZ166" s="11">
        <f t="shared" si="164"/>
        <v>55614356.37</v>
      </c>
      <c r="BA166" s="11">
        <f t="shared" si="164"/>
        <v>55614117.76</v>
      </c>
      <c r="BB166" s="11" t="s">
        <v>25</v>
      </c>
      <c r="BC166" s="11" t="s">
        <v>25</v>
      </c>
      <c r="BD166" s="11" t="s">
        <v>25</v>
      </c>
      <c r="BE166" s="11" t="s">
        <v>25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L166" s="10">
        <v>202206</v>
      </c>
      <c r="CM166" s="11" t="str">
        <f t="shared" ref="CM166:CS166" si="165">IF(CM35="","",CM35+CM127)</f>
        <v/>
      </c>
      <c r="CN166" s="11" t="str">
        <f t="shared" si="165"/>
        <v/>
      </c>
      <c r="CO166" s="11" t="str">
        <f t="shared" si="165"/>
        <v/>
      </c>
      <c r="CP166" s="11" t="str">
        <f t="shared" si="165"/>
        <v/>
      </c>
      <c r="CQ166" s="11" t="str">
        <f t="shared" si="165"/>
        <v/>
      </c>
      <c r="CR166" s="11" t="str">
        <f t="shared" si="165"/>
        <v/>
      </c>
      <c r="CS166" s="11" t="str">
        <f t="shared" si="165"/>
        <v/>
      </c>
      <c r="CT166" s="11" t="s">
        <v>25</v>
      </c>
      <c r="CU166" s="11" t="s">
        <v>25</v>
      </c>
      <c r="CV166" s="11" t="s">
        <v>25</v>
      </c>
      <c r="CW166" s="11" t="s">
        <v>25</v>
      </c>
      <c r="CX166" s="11" t="s">
        <v>25</v>
      </c>
      <c r="CY166" s="11" t="s">
        <v>25</v>
      </c>
      <c r="CZ166" s="11" t="s">
        <v>25</v>
      </c>
      <c r="DA166" s="11" t="s">
        <v>25</v>
      </c>
      <c r="DB166" s="11" t="s">
        <v>25</v>
      </c>
      <c r="DC166" s="11" t="s">
        <v>25</v>
      </c>
      <c r="DD166" s="11" t="s">
        <v>25</v>
      </c>
      <c r="DE166" s="11" t="s">
        <v>25</v>
      </c>
      <c r="DF166" s="11" t="s">
        <v>25</v>
      </c>
      <c r="DG166" s="11" t="s">
        <v>25</v>
      </c>
      <c r="DH166" s="11" t="s">
        <v>25</v>
      </c>
      <c r="DI166" s="11" t="s">
        <v>25</v>
      </c>
      <c r="DJ166" s="11" t="s">
        <v>25</v>
      </c>
      <c r="DK166" s="11" t="s">
        <v>25</v>
      </c>
      <c r="DL166" s="11" t="s">
        <v>25</v>
      </c>
      <c r="DM166" s="11" t="s">
        <v>25</v>
      </c>
      <c r="DN166" s="11" t="s">
        <v>25</v>
      </c>
      <c r="DO166" s="11" t="s">
        <v>25</v>
      </c>
      <c r="DP166" s="11" t="s">
        <v>25</v>
      </c>
      <c r="DQ166" s="11" t="s">
        <v>25</v>
      </c>
      <c r="DR166" s="11" t="s">
        <v>25</v>
      </c>
      <c r="DS166" s="11" t="s">
        <v>25</v>
      </c>
      <c r="DT166" s="11" t="s">
        <v>25</v>
      </c>
      <c r="DU166" s="11" t="s">
        <v>25</v>
      </c>
    </row>
    <row r="167" ht="15" customHeight="1" outlineLevel="1" spans="2:125">
      <c r="B167" s="10">
        <v>202209</v>
      </c>
      <c r="C167" s="11">
        <f t="shared" ref="C167:H167" si="166">IF(C36="","",C36+C128)</f>
        <v>108344676.21</v>
      </c>
      <c r="D167" s="11">
        <f t="shared" si="166"/>
        <v>110954824.92</v>
      </c>
      <c r="E167" s="11">
        <f t="shared" si="166"/>
        <v>111115739</v>
      </c>
      <c r="F167" s="11">
        <f t="shared" si="166"/>
        <v>111127007.2</v>
      </c>
      <c r="G167" s="11">
        <f t="shared" si="166"/>
        <v>111127007.2</v>
      </c>
      <c r="H167" s="11">
        <f t="shared" si="166"/>
        <v>111127007.2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T167" s="10">
        <v>202209</v>
      </c>
      <c r="AU167" s="11">
        <f t="shared" ref="AU167:AZ167" si="167">IF(AU36="","",AU36+AU128)</f>
        <v>54172335.06</v>
      </c>
      <c r="AV167" s="11">
        <f t="shared" si="167"/>
        <v>55478683.27</v>
      </c>
      <c r="AW167" s="11">
        <f t="shared" si="167"/>
        <v>55558003.75</v>
      </c>
      <c r="AX167" s="11">
        <f t="shared" si="167"/>
        <v>55563638.48</v>
      </c>
      <c r="AY167" s="11">
        <f t="shared" si="167"/>
        <v>55583136.26</v>
      </c>
      <c r="AZ167" s="11">
        <f t="shared" si="167"/>
        <v>55583136.26</v>
      </c>
      <c r="BA167" s="11" t="s">
        <v>25</v>
      </c>
      <c r="BB167" s="11" t="s">
        <v>25</v>
      </c>
      <c r="BC167" s="11" t="s">
        <v>25</v>
      </c>
      <c r="BD167" s="11" t="s">
        <v>25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L167" s="10">
        <v>202209</v>
      </c>
      <c r="CM167" s="11" t="str">
        <f t="shared" ref="CM167:CR167" si="168">IF(CM36="","",CM36+CM128)</f>
        <v/>
      </c>
      <c r="CN167" s="11" t="str">
        <f t="shared" si="168"/>
        <v/>
      </c>
      <c r="CO167" s="11" t="str">
        <f t="shared" si="168"/>
        <v/>
      </c>
      <c r="CP167" s="11" t="str">
        <f t="shared" si="168"/>
        <v/>
      </c>
      <c r="CQ167" s="11" t="str">
        <f t="shared" si="168"/>
        <v/>
      </c>
      <c r="CR167" s="11" t="str">
        <f t="shared" si="168"/>
        <v/>
      </c>
      <c r="CS167" s="11" t="s">
        <v>25</v>
      </c>
      <c r="CT167" s="11" t="s">
        <v>25</v>
      </c>
      <c r="CU167" s="11" t="s">
        <v>25</v>
      </c>
      <c r="CV167" s="11" t="s">
        <v>25</v>
      </c>
      <c r="CW167" s="11" t="s">
        <v>25</v>
      </c>
      <c r="CX167" s="11" t="s">
        <v>25</v>
      </c>
      <c r="CY167" s="11" t="s">
        <v>25</v>
      </c>
      <c r="CZ167" s="11" t="s">
        <v>25</v>
      </c>
      <c r="DA167" s="11" t="s">
        <v>25</v>
      </c>
      <c r="DB167" s="11" t="s">
        <v>25</v>
      </c>
      <c r="DC167" s="11" t="s">
        <v>25</v>
      </c>
      <c r="DD167" s="11" t="s">
        <v>25</v>
      </c>
      <c r="DE167" s="11" t="s">
        <v>25</v>
      </c>
      <c r="DF167" s="11" t="s">
        <v>25</v>
      </c>
      <c r="DG167" s="11" t="s">
        <v>25</v>
      </c>
      <c r="DH167" s="11" t="s">
        <v>25</v>
      </c>
      <c r="DI167" s="11" t="s">
        <v>25</v>
      </c>
      <c r="DJ167" s="11" t="s">
        <v>25</v>
      </c>
      <c r="DK167" s="11" t="s">
        <v>25</v>
      </c>
      <c r="DL167" s="11" t="s">
        <v>25</v>
      </c>
      <c r="DM167" s="11" t="s">
        <v>25</v>
      </c>
      <c r="DN167" s="11" t="s">
        <v>25</v>
      </c>
      <c r="DO167" s="11" t="s">
        <v>25</v>
      </c>
      <c r="DP167" s="11" t="s">
        <v>25</v>
      </c>
      <c r="DQ167" s="11" t="s">
        <v>25</v>
      </c>
      <c r="DR167" s="11" t="s">
        <v>25</v>
      </c>
      <c r="DS167" s="11" t="s">
        <v>25</v>
      </c>
      <c r="DT167" s="11" t="s">
        <v>25</v>
      </c>
      <c r="DU167" s="11" t="s">
        <v>25</v>
      </c>
    </row>
    <row r="168" ht="15" customHeight="1" outlineLevel="1" spans="2:125">
      <c r="B168" s="10">
        <v>202212</v>
      </c>
      <c r="C168" s="11">
        <f>IF(C37="","",C37+C129)</f>
        <v>162748140.96</v>
      </c>
      <c r="D168" s="11">
        <f>IF(D37="","",D37+D129)</f>
        <v>166444845.11</v>
      </c>
      <c r="E168" s="11">
        <f>IF(E37="","",E37+E129)</f>
        <v>166531661.75</v>
      </c>
      <c r="F168" s="11">
        <f>IF(F37="","",F37+F129)</f>
        <v>166531661.75</v>
      </c>
      <c r="G168" s="11">
        <f>IF(G37="","",G37+G129)</f>
        <v>166734025.15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T168" s="10">
        <v>202212</v>
      </c>
      <c r="AU168" s="11">
        <f>IF(AU37="","",AU37+AU129)</f>
        <v>81375345.97</v>
      </c>
      <c r="AV168" s="11">
        <f>IF(AV37="","",AV37+AV129)</f>
        <v>83222661.75</v>
      </c>
      <c r="AW168" s="11">
        <f>IF(AW37="","",AW37+AW129)</f>
        <v>83266070.09</v>
      </c>
      <c r="AX168" s="11">
        <f>IF(AX37="","",AX37+AX129)</f>
        <v>83285567.87</v>
      </c>
      <c r="AY168" s="11">
        <f>IF(AY37="","",AY37+AY129)</f>
        <v>83402807.39</v>
      </c>
      <c r="AZ168" s="11" t="s">
        <v>25</v>
      </c>
      <c r="BA168" s="11" t="s">
        <v>25</v>
      </c>
      <c r="BB168" s="11" t="s">
        <v>25</v>
      </c>
      <c r="BC168" s="11" t="s">
        <v>25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L168" s="10">
        <v>202212</v>
      </c>
      <c r="CM168" s="11" t="str">
        <f>IF(CM37="","",CM37+CM129)</f>
        <v/>
      </c>
      <c r="CN168" s="11" t="str">
        <f>IF(CN37="","",CN37+CN129)</f>
        <v/>
      </c>
      <c r="CO168" s="11" t="str">
        <f>IF(CO37="","",CO37+CO129)</f>
        <v/>
      </c>
      <c r="CP168" s="11" t="str">
        <f>IF(CP37="","",CP37+CP129)</f>
        <v/>
      </c>
      <c r="CQ168" s="11" t="str">
        <f>IF(CQ37="","",CQ37+CQ129)</f>
        <v/>
      </c>
      <c r="CR168" s="11" t="s">
        <v>25</v>
      </c>
      <c r="CS168" s="11" t="s">
        <v>25</v>
      </c>
      <c r="CT168" s="11" t="s">
        <v>25</v>
      </c>
      <c r="CU168" s="11" t="s">
        <v>25</v>
      </c>
      <c r="CV168" s="11" t="s">
        <v>25</v>
      </c>
      <c r="CW168" s="11" t="s">
        <v>25</v>
      </c>
      <c r="CX168" s="11" t="s">
        <v>25</v>
      </c>
      <c r="CY168" s="11" t="s">
        <v>25</v>
      </c>
      <c r="CZ168" s="11" t="s">
        <v>25</v>
      </c>
      <c r="DA168" s="11" t="s">
        <v>25</v>
      </c>
      <c r="DB168" s="11" t="s">
        <v>25</v>
      </c>
      <c r="DC168" s="11" t="s">
        <v>25</v>
      </c>
      <c r="DD168" s="11" t="s">
        <v>25</v>
      </c>
      <c r="DE168" s="11" t="s">
        <v>25</v>
      </c>
      <c r="DF168" s="11" t="s">
        <v>25</v>
      </c>
      <c r="DG168" s="11" t="s">
        <v>25</v>
      </c>
      <c r="DH168" s="11" t="s">
        <v>25</v>
      </c>
      <c r="DI168" s="11" t="s">
        <v>25</v>
      </c>
      <c r="DJ168" s="11" t="s">
        <v>25</v>
      </c>
      <c r="DK168" s="11" t="s">
        <v>25</v>
      </c>
      <c r="DL168" s="11" t="s">
        <v>25</v>
      </c>
      <c r="DM168" s="11" t="s">
        <v>25</v>
      </c>
      <c r="DN168" s="11" t="s">
        <v>25</v>
      </c>
      <c r="DO168" s="11" t="s">
        <v>25</v>
      </c>
      <c r="DP168" s="11" t="s">
        <v>25</v>
      </c>
      <c r="DQ168" s="11" t="s">
        <v>25</v>
      </c>
      <c r="DR168" s="11" t="s">
        <v>25</v>
      </c>
      <c r="DS168" s="11" t="s">
        <v>25</v>
      </c>
      <c r="DT168" s="11" t="s">
        <v>25</v>
      </c>
      <c r="DU168" s="11" t="s">
        <v>25</v>
      </c>
    </row>
    <row r="169" ht="15" customHeight="1" outlineLevel="1" spans="2:125">
      <c r="B169" s="10">
        <v>202303</v>
      </c>
      <c r="C169" s="11">
        <f>IF(C38="","",C38+C130)</f>
        <v>136624507.1</v>
      </c>
      <c r="D169" s="11">
        <f>IF(D38="","",D38+D130)</f>
        <v>137292663.9</v>
      </c>
      <c r="E169" s="11">
        <f>IF(E38="","",E38+E130)</f>
        <v>137284409.5</v>
      </c>
      <c r="F169" s="11">
        <f>IF(F38="","",F38+F130)</f>
        <v>137494415.1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T169" s="10">
        <v>202303</v>
      </c>
      <c r="AU169" s="11">
        <f>IF(AU38="","",AU38+AU130)</f>
        <v>74998548.52</v>
      </c>
      <c r="AV169" s="11">
        <f>IF(AV38="","",AV38+AV130)</f>
        <v>75358134.08</v>
      </c>
      <c r="AW169" s="11">
        <f>IF(AW38="","",AW38+AW130)</f>
        <v>75373091.93</v>
      </c>
      <c r="AX169" s="11">
        <f>IF(AX38="","",AX38+AX130)</f>
        <v>75504652.9</v>
      </c>
      <c r="AY169" s="11" t="s">
        <v>25</v>
      </c>
      <c r="AZ169" s="11" t="s">
        <v>25</v>
      </c>
      <c r="BA169" s="11" t="s">
        <v>25</v>
      </c>
      <c r="BB169" s="11" t="s">
        <v>25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L169" s="10">
        <v>202303</v>
      </c>
      <c r="CM169" s="11" t="str">
        <f>IF(CM38="","",CM38+CM130)</f>
        <v/>
      </c>
      <c r="CN169" s="11" t="str">
        <f>IF(CN38="","",CN38+CN130)</f>
        <v/>
      </c>
      <c r="CO169" s="11" t="str">
        <f>IF(CO38="","",CO38+CO130)</f>
        <v/>
      </c>
      <c r="CP169" s="11" t="str">
        <f>IF(CP38="","",CP38+CP130)</f>
        <v/>
      </c>
      <c r="CQ169" s="11" t="s">
        <v>25</v>
      </c>
      <c r="CR169" s="11" t="s">
        <v>25</v>
      </c>
      <c r="CS169" s="11" t="s">
        <v>25</v>
      </c>
      <c r="CT169" s="11" t="s">
        <v>25</v>
      </c>
      <c r="CU169" s="11" t="s">
        <v>25</v>
      </c>
      <c r="CV169" s="11" t="s">
        <v>25</v>
      </c>
      <c r="CW169" s="11" t="s">
        <v>25</v>
      </c>
      <c r="CX169" s="11" t="s">
        <v>25</v>
      </c>
      <c r="CY169" s="11" t="s">
        <v>25</v>
      </c>
      <c r="CZ169" s="11" t="s">
        <v>25</v>
      </c>
      <c r="DA169" s="11" t="s">
        <v>25</v>
      </c>
      <c r="DB169" s="11" t="s">
        <v>25</v>
      </c>
      <c r="DC169" s="11" t="s">
        <v>25</v>
      </c>
      <c r="DD169" s="11" t="s">
        <v>25</v>
      </c>
      <c r="DE169" s="11" t="s">
        <v>25</v>
      </c>
      <c r="DF169" s="11" t="s">
        <v>25</v>
      </c>
      <c r="DG169" s="11" t="s">
        <v>25</v>
      </c>
      <c r="DH169" s="11" t="s">
        <v>25</v>
      </c>
      <c r="DI169" s="11" t="s">
        <v>25</v>
      </c>
      <c r="DJ169" s="11" t="s">
        <v>25</v>
      </c>
      <c r="DK169" s="11" t="s">
        <v>25</v>
      </c>
      <c r="DL169" s="11" t="s">
        <v>25</v>
      </c>
      <c r="DM169" s="11" t="s">
        <v>25</v>
      </c>
      <c r="DN169" s="11" t="s">
        <v>25</v>
      </c>
      <c r="DO169" s="11" t="s">
        <v>25</v>
      </c>
      <c r="DP169" s="11" t="s">
        <v>25</v>
      </c>
      <c r="DQ169" s="11" t="s">
        <v>25</v>
      </c>
      <c r="DR169" s="11" t="s">
        <v>25</v>
      </c>
      <c r="DS169" s="11" t="s">
        <v>25</v>
      </c>
      <c r="DT169" s="11" t="s">
        <v>25</v>
      </c>
      <c r="DU169" s="11" t="s">
        <v>25</v>
      </c>
    </row>
    <row r="170" ht="15" customHeight="1" outlineLevel="1" spans="2:125">
      <c r="B170" s="10">
        <v>202306</v>
      </c>
      <c r="C170" s="11">
        <f>IF(C39="","",C39+C131)</f>
        <v>103864624.2</v>
      </c>
      <c r="D170" s="11">
        <f>IF(D39="","",D39+D131)</f>
        <v>104029932.46</v>
      </c>
      <c r="E170" s="11">
        <f>IF(E39="","",E39+E131)</f>
        <v>104029132.46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T170" s="10">
        <v>202306</v>
      </c>
      <c r="AU170" s="11">
        <f>IF(AU39="","",AU39+AU131)</f>
        <v>57113214.18</v>
      </c>
      <c r="AV170" s="11">
        <f>IF(AV39="","",AV39+AV131)</f>
        <v>57223672.33</v>
      </c>
      <c r="AW170" s="11">
        <f>IF(AW39="","",AW39+AW131)</f>
        <v>57239290.14</v>
      </c>
      <c r="AX170" s="11" t="s">
        <v>25</v>
      </c>
      <c r="AY170" s="11" t="s">
        <v>25</v>
      </c>
      <c r="AZ170" s="11" t="s">
        <v>25</v>
      </c>
      <c r="BA170" s="11" t="s">
        <v>25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L170" s="10">
        <v>202306</v>
      </c>
      <c r="CM170" s="11" t="str">
        <f>IF(CM39="","",CM39+CM131)</f>
        <v/>
      </c>
      <c r="CN170" s="11" t="str">
        <f>IF(CN39="","",CN39+CN131)</f>
        <v/>
      </c>
      <c r="CO170" s="11" t="str">
        <f>IF(CO39="","",CO39+CO131)</f>
        <v/>
      </c>
      <c r="CP170" s="11" t="s">
        <v>25</v>
      </c>
      <c r="CQ170" s="11" t="s">
        <v>25</v>
      </c>
      <c r="CR170" s="11" t="s">
        <v>25</v>
      </c>
      <c r="CS170" s="11" t="s">
        <v>25</v>
      </c>
      <c r="CT170" s="11" t="s">
        <v>25</v>
      </c>
      <c r="CU170" s="11" t="s">
        <v>25</v>
      </c>
      <c r="CV170" s="11" t="s">
        <v>25</v>
      </c>
      <c r="CW170" s="11" t="s">
        <v>25</v>
      </c>
      <c r="CX170" s="11" t="s">
        <v>25</v>
      </c>
      <c r="CY170" s="11" t="s">
        <v>25</v>
      </c>
      <c r="CZ170" s="11" t="s">
        <v>25</v>
      </c>
      <c r="DA170" s="11" t="s">
        <v>25</v>
      </c>
      <c r="DB170" s="11" t="s">
        <v>25</v>
      </c>
      <c r="DC170" s="11" t="s">
        <v>25</v>
      </c>
      <c r="DD170" s="11" t="s">
        <v>25</v>
      </c>
      <c r="DE170" s="11" t="s">
        <v>25</v>
      </c>
      <c r="DF170" s="11" t="s">
        <v>25</v>
      </c>
      <c r="DG170" s="11" t="s">
        <v>25</v>
      </c>
      <c r="DH170" s="11" t="s">
        <v>25</v>
      </c>
      <c r="DI170" s="11" t="s">
        <v>25</v>
      </c>
      <c r="DJ170" s="11" t="s">
        <v>25</v>
      </c>
      <c r="DK170" s="11" t="s">
        <v>25</v>
      </c>
      <c r="DL170" s="11" t="s">
        <v>25</v>
      </c>
      <c r="DM170" s="11" t="s">
        <v>25</v>
      </c>
      <c r="DN170" s="11" t="s">
        <v>25</v>
      </c>
      <c r="DO170" s="11" t="s">
        <v>25</v>
      </c>
      <c r="DP170" s="11" t="s">
        <v>25</v>
      </c>
      <c r="DQ170" s="11" t="s">
        <v>25</v>
      </c>
      <c r="DR170" s="11" t="s">
        <v>25</v>
      </c>
      <c r="DS170" s="11" t="s">
        <v>25</v>
      </c>
      <c r="DT170" s="11" t="s">
        <v>25</v>
      </c>
      <c r="DU170" s="11" t="s">
        <v>25</v>
      </c>
    </row>
    <row r="171" ht="15" customHeight="1" outlineLevel="1" spans="2:125">
      <c r="B171" s="10">
        <v>202309</v>
      </c>
      <c r="C171" s="11">
        <f>IF(C40="","",C40+C132)</f>
        <v>102873678.14</v>
      </c>
      <c r="D171" s="11">
        <f>IF(D40="","",D40+D132)</f>
        <v>102946917.22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T171" s="10">
        <v>202309</v>
      </c>
      <c r="AU171" s="11">
        <f>IF(AU40="","",AU40+AU132)</f>
        <v>56579408.6</v>
      </c>
      <c r="AV171" s="11">
        <f>IF(AV40="","",AV40+AV132)</f>
        <v>56635748</v>
      </c>
      <c r="AW171" s="11" t="s">
        <v>25</v>
      </c>
      <c r="AX171" s="11" t="s">
        <v>25</v>
      </c>
      <c r="AY171" s="11" t="s">
        <v>25</v>
      </c>
      <c r="AZ171" s="11" t="s">
        <v>25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L171" s="10">
        <v>202309</v>
      </c>
      <c r="CM171" s="11" t="str">
        <f>IF(CM40="","",CM40+CM132)</f>
        <v/>
      </c>
      <c r="CN171" s="11" t="str">
        <f>IF(CN40="","",CN40+CN132)</f>
        <v/>
      </c>
      <c r="CO171" s="11" t="s">
        <v>25</v>
      </c>
      <c r="CP171" s="11" t="s">
        <v>25</v>
      </c>
      <c r="CQ171" s="11" t="s">
        <v>25</v>
      </c>
      <c r="CR171" s="11" t="s">
        <v>25</v>
      </c>
      <c r="CS171" s="11" t="s">
        <v>25</v>
      </c>
      <c r="CT171" s="11" t="s">
        <v>25</v>
      </c>
      <c r="CU171" s="11" t="s">
        <v>25</v>
      </c>
      <c r="CV171" s="11" t="s">
        <v>25</v>
      </c>
      <c r="CW171" s="11" t="s">
        <v>25</v>
      </c>
      <c r="CX171" s="11" t="s">
        <v>25</v>
      </c>
      <c r="CY171" s="11" t="s">
        <v>25</v>
      </c>
      <c r="CZ171" s="11" t="s">
        <v>25</v>
      </c>
      <c r="DA171" s="11" t="s">
        <v>25</v>
      </c>
      <c r="DB171" s="11" t="s">
        <v>25</v>
      </c>
      <c r="DC171" s="11" t="s">
        <v>25</v>
      </c>
      <c r="DD171" s="11" t="s">
        <v>25</v>
      </c>
      <c r="DE171" s="11" t="s">
        <v>25</v>
      </c>
      <c r="DF171" s="11" t="s">
        <v>25</v>
      </c>
      <c r="DG171" s="11" t="s">
        <v>25</v>
      </c>
      <c r="DH171" s="11" t="s">
        <v>25</v>
      </c>
      <c r="DI171" s="11" t="s">
        <v>25</v>
      </c>
      <c r="DJ171" s="11" t="s">
        <v>25</v>
      </c>
      <c r="DK171" s="11" t="s">
        <v>25</v>
      </c>
      <c r="DL171" s="11" t="s">
        <v>25</v>
      </c>
      <c r="DM171" s="11" t="s">
        <v>25</v>
      </c>
      <c r="DN171" s="11" t="s">
        <v>25</v>
      </c>
      <c r="DO171" s="11" t="s">
        <v>25</v>
      </c>
      <c r="DP171" s="11" t="s">
        <v>25</v>
      </c>
      <c r="DQ171" s="11" t="s">
        <v>25</v>
      </c>
      <c r="DR171" s="11" t="s">
        <v>25</v>
      </c>
      <c r="DS171" s="11" t="s">
        <v>25</v>
      </c>
      <c r="DT171" s="11" t="s">
        <v>25</v>
      </c>
      <c r="DU171" s="11" t="s">
        <v>25</v>
      </c>
    </row>
    <row r="172" ht="15" customHeight="1" outlineLevel="1" spans="2:125">
      <c r="B172" s="10">
        <v>202312</v>
      </c>
      <c r="C172" s="11">
        <f>IF(C41="","",C41+C133)</f>
        <v>115260373.47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T172" s="10">
        <v>202312</v>
      </c>
      <c r="AU172" s="11">
        <f>IF(AU41="","",AU41+AU133)</f>
        <v>63392877.71</v>
      </c>
      <c r="AV172" s="11" t="s">
        <v>25</v>
      </c>
      <c r="AW172" s="11" t="s">
        <v>25</v>
      </c>
      <c r="AX172" s="11" t="s">
        <v>25</v>
      </c>
      <c r="AY172" s="11" t="s">
        <v>25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L172" s="10">
        <v>202312</v>
      </c>
      <c r="CM172" s="11" t="str">
        <f>IF(CM41="","",CM41+CM133)</f>
        <v/>
      </c>
      <c r="CN172" s="11" t="s">
        <v>25</v>
      </c>
      <c r="CO172" s="11" t="s">
        <v>25</v>
      </c>
      <c r="CP172" s="11" t="s">
        <v>25</v>
      </c>
      <c r="CQ172" s="11" t="s">
        <v>25</v>
      </c>
      <c r="CR172" s="11" t="s">
        <v>25</v>
      </c>
      <c r="CS172" s="11" t="s">
        <v>25</v>
      </c>
      <c r="CT172" s="11" t="s">
        <v>25</v>
      </c>
      <c r="CU172" s="11" t="s">
        <v>25</v>
      </c>
      <c r="CV172" s="11" t="s">
        <v>25</v>
      </c>
      <c r="CW172" s="11" t="s">
        <v>25</v>
      </c>
      <c r="CX172" s="11" t="s">
        <v>25</v>
      </c>
      <c r="CY172" s="11" t="s">
        <v>25</v>
      </c>
      <c r="CZ172" s="11" t="s">
        <v>25</v>
      </c>
      <c r="DA172" s="11" t="s">
        <v>25</v>
      </c>
      <c r="DB172" s="11" t="s">
        <v>25</v>
      </c>
      <c r="DC172" s="11" t="s">
        <v>25</v>
      </c>
      <c r="DD172" s="11" t="s">
        <v>25</v>
      </c>
      <c r="DE172" s="11" t="s">
        <v>25</v>
      </c>
      <c r="DF172" s="11" t="s">
        <v>25</v>
      </c>
      <c r="DG172" s="11" t="s">
        <v>25</v>
      </c>
      <c r="DH172" s="11" t="s">
        <v>25</v>
      </c>
      <c r="DI172" s="11" t="s">
        <v>25</v>
      </c>
      <c r="DJ172" s="11" t="s">
        <v>25</v>
      </c>
      <c r="DK172" s="11" t="s">
        <v>25</v>
      </c>
      <c r="DL172" s="11" t="s">
        <v>25</v>
      </c>
      <c r="DM172" s="11" t="s">
        <v>25</v>
      </c>
      <c r="DN172" s="11" t="s">
        <v>25</v>
      </c>
      <c r="DO172" s="11" t="s">
        <v>25</v>
      </c>
      <c r="DP172" s="11" t="s">
        <v>25</v>
      </c>
      <c r="DQ172" s="11" t="s">
        <v>25</v>
      </c>
      <c r="DR172" s="11" t="s">
        <v>25</v>
      </c>
      <c r="DS172" s="11" t="s">
        <v>25</v>
      </c>
      <c r="DT172" s="11" t="s">
        <v>25</v>
      </c>
      <c r="DU172" s="11" t="s">
        <v>25</v>
      </c>
    </row>
    <row r="173" ht="15" customHeight="1"/>
    <row r="174" ht="15" customHeight="1" spans="2:12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T174" s="6" t="s">
        <v>40</v>
      </c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L174" s="6" t="s">
        <v>40</v>
      </c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</row>
    <row r="175" ht="15" customHeight="1" outlineLevel="1" spans="2:12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T175" s="8" t="s">
        <v>23</v>
      </c>
      <c r="AU175" s="9" t="s">
        <v>24</v>
      </c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L175" s="8" t="s">
        <v>23</v>
      </c>
      <c r="CM175" s="9" t="s">
        <v>24</v>
      </c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</row>
    <row r="176" ht="15" customHeight="1" outlineLevel="1" spans="2:12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T176" s="9"/>
      <c r="AU176" s="9">
        <v>1</v>
      </c>
      <c r="AV176" s="9">
        <v>2</v>
      </c>
      <c r="AW176" s="9">
        <v>3</v>
      </c>
      <c r="AX176" s="9">
        <v>4</v>
      </c>
      <c r="AY176" s="9">
        <v>5</v>
      </c>
      <c r="AZ176" s="9">
        <v>6</v>
      </c>
      <c r="BA176" s="9">
        <v>7</v>
      </c>
      <c r="BB176" s="9">
        <v>8</v>
      </c>
      <c r="BC176" s="9">
        <v>9</v>
      </c>
      <c r="BD176" s="9">
        <v>10</v>
      </c>
      <c r="BE176" s="9">
        <v>11</v>
      </c>
      <c r="BF176" s="9">
        <v>12</v>
      </c>
      <c r="BG176" s="9">
        <v>13</v>
      </c>
      <c r="BH176" s="9">
        <v>14</v>
      </c>
      <c r="BI176" s="9">
        <v>15</v>
      </c>
      <c r="BJ176" s="9">
        <v>16</v>
      </c>
      <c r="BK176" s="9">
        <v>17</v>
      </c>
      <c r="BL176" s="9">
        <v>18</v>
      </c>
      <c r="BM176" s="9">
        <v>19</v>
      </c>
      <c r="BN176" s="9">
        <v>20</v>
      </c>
      <c r="BO176" s="9">
        <v>21</v>
      </c>
      <c r="BP176" s="9">
        <v>22</v>
      </c>
      <c r="BQ176" s="9">
        <v>23</v>
      </c>
      <c r="BR176" s="9">
        <v>24</v>
      </c>
      <c r="BS176" s="9">
        <v>25</v>
      </c>
      <c r="BT176" s="9">
        <v>26</v>
      </c>
      <c r="BU176" s="9">
        <v>27</v>
      </c>
      <c r="BV176" s="9">
        <v>28</v>
      </c>
      <c r="BW176" s="9">
        <v>29</v>
      </c>
      <c r="BX176" s="9">
        <v>30</v>
      </c>
      <c r="BY176" s="9">
        <v>31</v>
      </c>
      <c r="BZ176" s="9">
        <v>32</v>
      </c>
      <c r="CA176" s="9">
        <v>33</v>
      </c>
      <c r="CB176" s="9">
        <v>34</v>
      </c>
      <c r="CC176" s="9">
        <v>35</v>
      </c>
      <c r="CL176" s="9"/>
      <c r="CM176" s="9">
        <v>1</v>
      </c>
      <c r="CN176" s="9">
        <v>2</v>
      </c>
      <c r="CO176" s="9">
        <v>3</v>
      </c>
      <c r="CP176" s="9">
        <v>4</v>
      </c>
      <c r="CQ176" s="9">
        <v>5</v>
      </c>
      <c r="CR176" s="9">
        <v>6</v>
      </c>
      <c r="CS176" s="9">
        <v>7</v>
      </c>
      <c r="CT176" s="9">
        <v>8</v>
      </c>
      <c r="CU176" s="9">
        <v>9</v>
      </c>
      <c r="CV176" s="9">
        <v>10</v>
      </c>
      <c r="CW176" s="9">
        <v>11</v>
      </c>
      <c r="CX176" s="9">
        <v>12</v>
      </c>
      <c r="CY176" s="9">
        <v>13</v>
      </c>
      <c r="CZ176" s="9">
        <v>14</v>
      </c>
      <c r="DA176" s="9">
        <v>15</v>
      </c>
      <c r="DB176" s="9">
        <v>16</v>
      </c>
      <c r="DC176" s="9">
        <v>17</v>
      </c>
      <c r="DD176" s="9">
        <v>18</v>
      </c>
      <c r="DE176" s="9">
        <v>19</v>
      </c>
      <c r="DF176" s="9">
        <v>20</v>
      </c>
      <c r="DG176" s="9">
        <v>21</v>
      </c>
      <c r="DH176" s="9">
        <v>22</v>
      </c>
      <c r="DI176" s="9">
        <v>23</v>
      </c>
      <c r="DJ176" s="9">
        <v>24</v>
      </c>
      <c r="DK176" s="9">
        <v>25</v>
      </c>
      <c r="DL176" s="9">
        <v>26</v>
      </c>
      <c r="DM176" s="9">
        <v>27</v>
      </c>
      <c r="DN176" s="9">
        <v>28</v>
      </c>
      <c r="DO176" s="9">
        <v>29</v>
      </c>
      <c r="DP176" s="9">
        <v>30</v>
      </c>
      <c r="DQ176" s="9">
        <v>31</v>
      </c>
      <c r="DR176" s="9">
        <v>32</v>
      </c>
      <c r="DS176" s="9">
        <v>33</v>
      </c>
      <c r="DT176" s="9">
        <v>34</v>
      </c>
      <c r="DU176" s="9">
        <v>35</v>
      </c>
    </row>
    <row r="177" ht="15" customHeight="1" outlineLevel="1" spans="2:125">
      <c r="B177" s="10">
        <v>201506</v>
      </c>
      <c r="C177" s="13">
        <f t="shared" ref="C177:AJ185" si="169">IFERROR(IF(D138="","",D138/C138),0)</f>
        <v>1.07055020198179</v>
      </c>
      <c r="D177" s="13">
        <f t="shared" si="169"/>
        <v>1.00058941841558</v>
      </c>
      <c r="E177" s="13">
        <f t="shared" si="169"/>
        <v>1</v>
      </c>
      <c r="F177" s="13">
        <f t="shared" si="169"/>
        <v>1</v>
      </c>
      <c r="G177" s="13">
        <f t="shared" si="169"/>
        <v>1</v>
      </c>
      <c r="H177" s="13">
        <f t="shared" si="169"/>
        <v>1</v>
      </c>
      <c r="I177" s="13">
        <f t="shared" si="169"/>
        <v>0.999540237107386</v>
      </c>
      <c r="J177" s="13">
        <f t="shared" si="169"/>
        <v>1</v>
      </c>
      <c r="K177" s="13">
        <f t="shared" si="169"/>
        <v>1</v>
      </c>
      <c r="L177" s="13">
        <f t="shared" si="169"/>
        <v>1</v>
      </c>
      <c r="M177" s="13">
        <f t="shared" si="169"/>
        <v>1</v>
      </c>
      <c r="N177" s="13">
        <f t="shared" si="169"/>
        <v>1</v>
      </c>
      <c r="O177" s="13">
        <f t="shared" si="169"/>
        <v>1</v>
      </c>
      <c r="P177" s="13">
        <f t="shared" si="169"/>
        <v>1</v>
      </c>
      <c r="Q177" s="13">
        <f t="shared" si="169"/>
        <v>1</v>
      </c>
      <c r="R177" s="13">
        <f t="shared" si="169"/>
        <v>1</v>
      </c>
      <c r="S177" s="13">
        <f t="shared" si="169"/>
        <v>1</v>
      </c>
      <c r="T177" s="13">
        <f t="shared" si="169"/>
        <v>1</v>
      </c>
      <c r="U177" s="13">
        <f t="shared" si="169"/>
        <v>1</v>
      </c>
      <c r="V177" s="13">
        <f t="shared" si="169"/>
        <v>1</v>
      </c>
      <c r="W177" s="13">
        <f t="shared" si="169"/>
        <v>1</v>
      </c>
      <c r="X177" s="13">
        <f t="shared" si="169"/>
        <v>1</v>
      </c>
      <c r="Y177" s="13">
        <f t="shared" si="169"/>
        <v>1</v>
      </c>
      <c r="Z177" s="13">
        <f t="shared" si="169"/>
        <v>1</v>
      </c>
      <c r="AA177" s="13">
        <f t="shared" si="169"/>
        <v>1</v>
      </c>
      <c r="AB177" s="13">
        <f t="shared" si="169"/>
        <v>1</v>
      </c>
      <c r="AC177" s="13">
        <f t="shared" si="169"/>
        <v>1</v>
      </c>
      <c r="AD177" s="13">
        <f t="shared" si="169"/>
        <v>1</v>
      </c>
      <c r="AE177" s="13">
        <f t="shared" si="169"/>
        <v>1</v>
      </c>
      <c r="AF177" s="13">
        <f t="shared" si="169"/>
        <v>1</v>
      </c>
      <c r="AG177" s="13">
        <f t="shared" si="169"/>
        <v>1</v>
      </c>
      <c r="AH177" s="13">
        <f t="shared" si="169"/>
        <v>1</v>
      </c>
      <c r="AI177" s="13">
        <f t="shared" si="169"/>
        <v>1</v>
      </c>
      <c r="AJ177" s="13">
        <f t="shared" si="169"/>
        <v>1</v>
      </c>
      <c r="AK177" s="13" t="str">
        <f>IFERROR(IF(AL138="","",AL138/AK138),0)</f>
        <v/>
      </c>
      <c r="AT177" s="10">
        <v>201506</v>
      </c>
      <c r="AU177" s="13">
        <f t="shared" ref="AU177:CB185" si="170">IFERROR(IF(AV138="","",AV138/AU138),0)</f>
        <v>1.07055020198179</v>
      </c>
      <c r="AV177" s="13">
        <f t="shared" si="170"/>
        <v>1.00058941841558</v>
      </c>
      <c r="AW177" s="13">
        <f t="shared" si="170"/>
        <v>1</v>
      </c>
      <c r="AX177" s="13">
        <f t="shared" si="170"/>
        <v>1</v>
      </c>
      <c r="AY177" s="13">
        <f t="shared" si="170"/>
        <v>1</v>
      </c>
      <c r="AZ177" s="13">
        <f t="shared" si="170"/>
        <v>1</v>
      </c>
      <c r="BA177" s="13">
        <f t="shared" si="170"/>
        <v>0.999540237107386</v>
      </c>
      <c r="BB177" s="13">
        <f t="shared" si="170"/>
        <v>1</v>
      </c>
      <c r="BC177" s="13">
        <f t="shared" si="170"/>
        <v>1</v>
      </c>
      <c r="BD177" s="13">
        <f t="shared" si="170"/>
        <v>1</v>
      </c>
      <c r="BE177" s="13">
        <f t="shared" si="170"/>
        <v>1</v>
      </c>
      <c r="BF177" s="13">
        <f t="shared" si="170"/>
        <v>1</v>
      </c>
      <c r="BG177" s="13">
        <f t="shared" si="170"/>
        <v>1</v>
      </c>
      <c r="BH177" s="13">
        <f t="shared" si="170"/>
        <v>1</v>
      </c>
      <c r="BI177" s="13">
        <f t="shared" si="170"/>
        <v>1</v>
      </c>
      <c r="BJ177" s="13">
        <f t="shared" si="170"/>
        <v>1</v>
      </c>
      <c r="BK177" s="13">
        <f t="shared" si="170"/>
        <v>1</v>
      </c>
      <c r="BL177" s="13">
        <f t="shared" si="170"/>
        <v>1</v>
      </c>
      <c r="BM177" s="13">
        <f t="shared" si="170"/>
        <v>1</v>
      </c>
      <c r="BN177" s="13">
        <f t="shared" si="170"/>
        <v>1</v>
      </c>
      <c r="BO177" s="13">
        <f t="shared" si="170"/>
        <v>1</v>
      </c>
      <c r="BP177" s="13">
        <f t="shared" si="170"/>
        <v>1</v>
      </c>
      <c r="BQ177" s="13">
        <f t="shared" si="170"/>
        <v>1</v>
      </c>
      <c r="BR177" s="13">
        <f t="shared" si="170"/>
        <v>1</v>
      </c>
      <c r="BS177" s="13">
        <f t="shared" si="170"/>
        <v>1</v>
      </c>
      <c r="BT177" s="13">
        <f t="shared" si="170"/>
        <v>1</v>
      </c>
      <c r="BU177" s="13">
        <f t="shared" si="170"/>
        <v>1</v>
      </c>
      <c r="BV177" s="13">
        <f t="shared" si="170"/>
        <v>1</v>
      </c>
      <c r="BW177" s="13">
        <f t="shared" si="170"/>
        <v>1</v>
      </c>
      <c r="BX177" s="13">
        <f t="shared" si="170"/>
        <v>1</v>
      </c>
      <c r="BY177" s="13">
        <f t="shared" si="170"/>
        <v>1</v>
      </c>
      <c r="BZ177" s="13">
        <f t="shared" si="170"/>
        <v>1</v>
      </c>
      <c r="CA177" s="13">
        <f t="shared" si="170"/>
        <v>1</v>
      </c>
      <c r="CB177" s="13">
        <f t="shared" si="170"/>
        <v>1</v>
      </c>
      <c r="CC177" s="13" t="str">
        <f>IFERROR(IF(CD138="","",CD138/CC138),0)</f>
        <v/>
      </c>
      <c r="CL177" s="10">
        <v>201506</v>
      </c>
      <c r="CM177" s="13" t="str">
        <f t="shared" ref="CM177:DT185" si="171">IFERROR(IF(CN138="","",CN138/CM138),0)</f>
        <v/>
      </c>
      <c r="CN177" s="13" t="str">
        <f t="shared" si="171"/>
        <v/>
      </c>
      <c r="CO177" s="13" t="str">
        <f t="shared" si="171"/>
        <v/>
      </c>
      <c r="CP177" s="13" t="str">
        <f t="shared" si="171"/>
        <v/>
      </c>
      <c r="CQ177" s="13" t="str">
        <f t="shared" si="171"/>
        <v/>
      </c>
      <c r="CR177" s="13" t="str">
        <f t="shared" si="171"/>
        <v/>
      </c>
      <c r="CS177" s="13" t="str">
        <f t="shared" si="171"/>
        <v/>
      </c>
      <c r="CT177" s="13" t="str">
        <f t="shared" si="171"/>
        <v/>
      </c>
      <c r="CU177" s="13" t="str">
        <f t="shared" si="171"/>
        <v/>
      </c>
      <c r="CV177" s="13" t="str">
        <f t="shared" si="171"/>
        <v/>
      </c>
      <c r="CW177" s="13" t="str">
        <f t="shared" si="171"/>
        <v/>
      </c>
      <c r="CX177" s="13" t="str">
        <f t="shared" si="171"/>
        <v/>
      </c>
      <c r="CY177" s="13" t="str">
        <f t="shared" si="171"/>
        <v/>
      </c>
      <c r="CZ177" s="13" t="str">
        <f t="shared" si="171"/>
        <v/>
      </c>
      <c r="DA177" s="13" t="str">
        <f t="shared" si="171"/>
        <v/>
      </c>
      <c r="DB177" s="13" t="str">
        <f t="shared" si="171"/>
        <v/>
      </c>
      <c r="DC177" s="13" t="str">
        <f t="shared" si="171"/>
        <v/>
      </c>
      <c r="DD177" s="13" t="str">
        <f t="shared" si="171"/>
        <v/>
      </c>
      <c r="DE177" s="13" t="str">
        <f t="shared" si="171"/>
        <v/>
      </c>
      <c r="DF177" s="13" t="str">
        <f t="shared" si="171"/>
        <v/>
      </c>
      <c r="DG177" s="13" t="str">
        <f t="shared" si="171"/>
        <v/>
      </c>
      <c r="DH177" s="13" t="str">
        <f t="shared" si="171"/>
        <v/>
      </c>
      <c r="DI177" s="13" t="str">
        <f t="shared" si="171"/>
        <v/>
      </c>
      <c r="DJ177" s="13" t="str">
        <f t="shared" si="171"/>
        <v/>
      </c>
      <c r="DK177" s="13" t="str">
        <f t="shared" si="171"/>
        <v/>
      </c>
      <c r="DL177" s="13" t="str">
        <f t="shared" si="171"/>
        <v/>
      </c>
      <c r="DM177" s="13" t="str">
        <f t="shared" si="171"/>
        <v/>
      </c>
      <c r="DN177" s="13" t="str">
        <f t="shared" si="171"/>
        <v/>
      </c>
      <c r="DO177" s="13" t="str">
        <f t="shared" si="171"/>
        <v/>
      </c>
      <c r="DP177" s="13" t="str">
        <f t="shared" si="171"/>
        <v/>
      </c>
      <c r="DQ177" s="13" t="str">
        <f t="shared" si="171"/>
        <v/>
      </c>
      <c r="DR177" s="13" t="str">
        <f t="shared" si="171"/>
        <v/>
      </c>
      <c r="DS177" s="13" t="str">
        <f t="shared" si="171"/>
        <v/>
      </c>
      <c r="DT177" s="13" t="str">
        <f t="shared" si="171"/>
        <v/>
      </c>
      <c r="DU177" s="13" t="str">
        <f>IFERROR(IF(DV138="","",DV138/DU138),0)</f>
        <v/>
      </c>
    </row>
    <row r="178" ht="15" customHeight="1" outlineLevel="1" spans="2:125">
      <c r="B178" s="10">
        <v>201509</v>
      </c>
      <c r="C178" s="13">
        <f t="shared" si="169"/>
        <v>1.04474616609978</v>
      </c>
      <c r="D178" s="13">
        <f t="shared" si="169"/>
        <v>0.998014030831117</v>
      </c>
      <c r="E178" s="13">
        <f t="shared" si="169"/>
        <v>0.999774371798129</v>
      </c>
      <c r="F178" s="13">
        <f t="shared" si="169"/>
        <v>1</v>
      </c>
      <c r="G178" s="13">
        <f t="shared" si="169"/>
        <v>1</v>
      </c>
      <c r="H178" s="13">
        <f t="shared" si="169"/>
        <v>1</v>
      </c>
      <c r="I178" s="13">
        <f t="shared" si="169"/>
        <v>1</v>
      </c>
      <c r="J178" s="13">
        <f t="shared" si="169"/>
        <v>1</v>
      </c>
      <c r="K178" s="13">
        <f t="shared" si="169"/>
        <v>1</v>
      </c>
      <c r="L178" s="13">
        <f t="shared" si="169"/>
        <v>1</v>
      </c>
      <c r="M178" s="13">
        <f t="shared" si="169"/>
        <v>1</v>
      </c>
      <c r="N178" s="13">
        <f t="shared" si="169"/>
        <v>1</v>
      </c>
      <c r="O178" s="13">
        <f t="shared" si="169"/>
        <v>1</v>
      </c>
      <c r="P178" s="13">
        <f t="shared" si="169"/>
        <v>1</v>
      </c>
      <c r="Q178" s="13">
        <f t="shared" si="169"/>
        <v>1</v>
      </c>
      <c r="R178" s="13">
        <f t="shared" si="169"/>
        <v>1</v>
      </c>
      <c r="S178" s="13">
        <f t="shared" si="169"/>
        <v>1</v>
      </c>
      <c r="T178" s="13">
        <f t="shared" si="169"/>
        <v>1</v>
      </c>
      <c r="U178" s="13">
        <f t="shared" si="169"/>
        <v>1</v>
      </c>
      <c r="V178" s="13">
        <f t="shared" si="169"/>
        <v>1</v>
      </c>
      <c r="W178" s="13">
        <f t="shared" si="169"/>
        <v>1</v>
      </c>
      <c r="X178" s="13">
        <f t="shared" si="169"/>
        <v>1</v>
      </c>
      <c r="Y178" s="13">
        <f t="shared" si="169"/>
        <v>1</v>
      </c>
      <c r="Z178" s="13">
        <f t="shared" si="169"/>
        <v>1</v>
      </c>
      <c r="AA178" s="13">
        <f t="shared" si="169"/>
        <v>1</v>
      </c>
      <c r="AB178" s="13">
        <f t="shared" si="169"/>
        <v>1</v>
      </c>
      <c r="AC178" s="13">
        <f t="shared" si="169"/>
        <v>1</v>
      </c>
      <c r="AD178" s="13">
        <f t="shared" si="169"/>
        <v>1</v>
      </c>
      <c r="AE178" s="13">
        <f t="shared" si="169"/>
        <v>1</v>
      </c>
      <c r="AF178" s="13">
        <f t="shared" si="169"/>
        <v>1</v>
      </c>
      <c r="AG178" s="13">
        <f t="shared" si="169"/>
        <v>1</v>
      </c>
      <c r="AH178" s="13">
        <f t="shared" si="169"/>
        <v>1</v>
      </c>
      <c r="AI178" s="13">
        <f t="shared" si="169"/>
        <v>1</v>
      </c>
      <c r="AJ178" s="13" t="str">
        <f t="shared" si="169"/>
        <v/>
      </c>
      <c r="AK178" s="13" t="s">
        <v>25</v>
      </c>
      <c r="AT178" s="10">
        <v>201509</v>
      </c>
      <c r="AU178" s="13">
        <f t="shared" si="170"/>
        <v>1.04474616609978</v>
      </c>
      <c r="AV178" s="13">
        <f t="shared" si="170"/>
        <v>0.998014030831117</v>
      </c>
      <c r="AW178" s="13">
        <f t="shared" si="170"/>
        <v>0.999774371798129</v>
      </c>
      <c r="AX178" s="13">
        <f t="shared" si="170"/>
        <v>1</v>
      </c>
      <c r="AY178" s="13">
        <f t="shared" si="170"/>
        <v>1</v>
      </c>
      <c r="AZ178" s="13">
        <f t="shared" si="170"/>
        <v>1</v>
      </c>
      <c r="BA178" s="13">
        <f t="shared" si="170"/>
        <v>1</v>
      </c>
      <c r="BB178" s="13">
        <f t="shared" si="170"/>
        <v>1</v>
      </c>
      <c r="BC178" s="13">
        <f t="shared" si="170"/>
        <v>1</v>
      </c>
      <c r="BD178" s="13">
        <f t="shared" si="170"/>
        <v>1</v>
      </c>
      <c r="BE178" s="13">
        <f t="shared" si="170"/>
        <v>1</v>
      </c>
      <c r="BF178" s="13">
        <f t="shared" si="170"/>
        <v>1</v>
      </c>
      <c r="BG178" s="13">
        <f t="shared" si="170"/>
        <v>1</v>
      </c>
      <c r="BH178" s="13">
        <f t="shared" si="170"/>
        <v>1</v>
      </c>
      <c r="BI178" s="13">
        <f t="shared" si="170"/>
        <v>1</v>
      </c>
      <c r="BJ178" s="13">
        <f t="shared" si="170"/>
        <v>1</v>
      </c>
      <c r="BK178" s="13">
        <f t="shared" si="170"/>
        <v>1</v>
      </c>
      <c r="BL178" s="13">
        <f t="shared" si="170"/>
        <v>1</v>
      </c>
      <c r="BM178" s="13">
        <f t="shared" si="170"/>
        <v>1</v>
      </c>
      <c r="BN178" s="13">
        <f t="shared" si="170"/>
        <v>1</v>
      </c>
      <c r="BO178" s="13">
        <f t="shared" si="170"/>
        <v>1</v>
      </c>
      <c r="BP178" s="13">
        <f t="shared" si="170"/>
        <v>1</v>
      </c>
      <c r="BQ178" s="13">
        <f t="shared" si="170"/>
        <v>1</v>
      </c>
      <c r="BR178" s="13">
        <f t="shared" si="170"/>
        <v>1</v>
      </c>
      <c r="BS178" s="13">
        <f t="shared" si="170"/>
        <v>1</v>
      </c>
      <c r="BT178" s="13">
        <f t="shared" si="170"/>
        <v>1</v>
      </c>
      <c r="BU178" s="13">
        <f t="shared" si="170"/>
        <v>1</v>
      </c>
      <c r="BV178" s="13">
        <f t="shared" si="170"/>
        <v>1</v>
      </c>
      <c r="BW178" s="13">
        <f t="shared" si="170"/>
        <v>1</v>
      </c>
      <c r="BX178" s="13">
        <f t="shared" si="170"/>
        <v>1</v>
      </c>
      <c r="BY178" s="13">
        <f t="shared" si="170"/>
        <v>1</v>
      </c>
      <c r="BZ178" s="13">
        <f t="shared" si="170"/>
        <v>1</v>
      </c>
      <c r="CA178" s="13">
        <f t="shared" si="170"/>
        <v>1</v>
      </c>
      <c r="CB178" s="13" t="str">
        <f t="shared" si="170"/>
        <v/>
      </c>
      <c r="CC178" s="13" t="s">
        <v>25</v>
      </c>
      <c r="CL178" s="10">
        <v>201509</v>
      </c>
      <c r="CM178" s="13" t="str">
        <f t="shared" si="171"/>
        <v/>
      </c>
      <c r="CN178" s="13" t="str">
        <f t="shared" si="171"/>
        <v/>
      </c>
      <c r="CO178" s="13" t="str">
        <f t="shared" si="171"/>
        <v/>
      </c>
      <c r="CP178" s="13" t="str">
        <f t="shared" si="171"/>
        <v/>
      </c>
      <c r="CQ178" s="13" t="str">
        <f t="shared" si="171"/>
        <v/>
      </c>
      <c r="CR178" s="13" t="str">
        <f t="shared" si="171"/>
        <v/>
      </c>
      <c r="CS178" s="13" t="str">
        <f t="shared" si="171"/>
        <v/>
      </c>
      <c r="CT178" s="13" t="str">
        <f t="shared" si="171"/>
        <v/>
      </c>
      <c r="CU178" s="13" t="str">
        <f t="shared" si="171"/>
        <v/>
      </c>
      <c r="CV178" s="13" t="str">
        <f t="shared" si="171"/>
        <v/>
      </c>
      <c r="CW178" s="13" t="str">
        <f t="shared" si="171"/>
        <v/>
      </c>
      <c r="CX178" s="13" t="str">
        <f t="shared" si="171"/>
        <v/>
      </c>
      <c r="CY178" s="13" t="str">
        <f t="shared" si="171"/>
        <v/>
      </c>
      <c r="CZ178" s="13" t="str">
        <f t="shared" si="171"/>
        <v/>
      </c>
      <c r="DA178" s="13" t="str">
        <f t="shared" si="171"/>
        <v/>
      </c>
      <c r="DB178" s="13" t="str">
        <f t="shared" si="171"/>
        <v/>
      </c>
      <c r="DC178" s="13" t="str">
        <f t="shared" si="171"/>
        <v/>
      </c>
      <c r="DD178" s="13" t="str">
        <f t="shared" si="171"/>
        <v/>
      </c>
      <c r="DE178" s="13" t="str">
        <f t="shared" si="171"/>
        <v/>
      </c>
      <c r="DF178" s="13" t="str">
        <f t="shared" si="171"/>
        <v/>
      </c>
      <c r="DG178" s="13" t="str">
        <f t="shared" si="171"/>
        <v/>
      </c>
      <c r="DH178" s="13" t="str">
        <f t="shared" si="171"/>
        <v/>
      </c>
      <c r="DI178" s="13" t="str">
        <f t="shared" si="171"/>
        <v/>
      </c>
      <c r="DJ178" s="13" t="str">
        <f t="shared" si="171"/>
        <v/>
      </c>
      <c r="DK178" s="13" t="str">
        <f t="shared" si="171"/>
        <v/>
      </c>
      <c r="DL178" s="13" t="str">
        <f t="shared" si="171"/>
        <v/>
      </c>
      <c r="DM178" s="13" t="str">
        <f t="shared" si="171"/>
        <v/>
      </c>
      <c r="DN178" s="13" t="str">
        <f t="shared" si="171"/>
        <v/>
      </c>
      <c r="DO178" s="13" t="str">
        <f t="shared" si="171"/>
        <v/>
      </c>
      <c r="DP178" s="13" t="str">
        <f t="shared" si="171"/>
        <v/>
      </c>
      <c r="DQ178" s="13" t="str">
        <f t="shared" si="171"/>
        <v/>
      </c>
      <c r="DR178" s="13" t="str">
        <f t="shared" si="171"/>
        <v/>
      </c>
      <c r="DS178" s="13" t="str">
        <f t="shared" si="171"/>
        <v/>
      </c>
      <c r="DT178" s="13" t="str">
        <f t="shared" si="171"/>
        <v/>
      </c>
      <c r="DU178" s="13" t="s">
        <v>25</v>
      </c>
    </row>
    <row r="179" ht="15" customHeight="1" outlineLevel="1" spans="2:125">
      <c r="B179" s="10">
        <v>201512</v>
      </c>
      <c r="C179" s="13">
        <f t="shared" si="169"/>
        <v>1.04975423290031</v>
      </c>
      <c r="D179" s="13">
        <f t="shared" si="169"/>
        <v>0.986933538622454</v>
      </c>
      <c r="E179" s="13">
        <f t="shared" si="169"/>
        <v>1</v>
      </c>
      <c r="F179" s="13">
        <f t="shared" si="169"/>
        <v>0.999854386337769</v>
      </c>
      <c r="G179" s="13">
        <f t="shared" si="169"/>
        <v>1</v>
      </c>
      <c r="H179" s="13">
        <f t="shared" si="169"/>
        <v>1</v>
      </c>
      <c r="I179" s="13">
        <f t="shared" si="169"/>
        <v>1</v>
      </c>
      <c r="J179" s="13">
        <f t="shared" si="169"/>
        <v>1</v>
      </c>
      <c r="K179" s="13">
        <f t="shared" si="169"/>
        <v>1</v>
      </c>
      <c r="L179" s="13">
        <f t="shared" si="169"/>
        <v>1</v>
      </c>
      <c r="M179" s="13">
        <f t="shared" si="169"/>
        <v>1</v>
      </c>
      <c r="N179" s="13">
        <f t="shared" si="169"/>
        <v>1</v>
      </c>
      <c r="O179" s="13">
        <f t="shared" si="169"/>
        <v>1</v>
      </c>
      <c r="P179" s="13">
        <f t="shared" si="169"/>
        <v>1</v>
      </c>
      <c r="Q179" s="13">
        <f t="shared" si="169"/>
        <v>1</v>
      </c>
      <c r="R179" s="13">
        <f t="shared" si="169"/>
        <v>1</v>
      </c>
      <c r="S179" s="13">
        <f t="shared" si="169"/>
        <v>1</v>
      </c>
      <c r="T179" s="13">
        <f t="shared" si="169"/>
        <v>1</v>
      </c>
      <c r="U179" s="13">
        <f t="shared" si="169"/>
        <v>1</v>
      </c>
      <c r="V179" s="13">
        <f t="shared" si="169"/>
        <v>1</v>
      </c>
      <c r="W179" s="13">
        <f t="shared" si="169"/>
        <v>1</v>
      </c>
      <c r="X179" s="13">
        <f t="shared" si="169"/>
        <v>1</v>
      </c>
      <c r="Y179" s="13">
        <f t="shared" si="169"/>
        <v>1</v>
      </c>
      <c r="Z179" s="13">
        <f t="shared" si="169"/>
        <v>1</v>
      </c>
      <c r="AA179" s="13">
        <f t="shared" si="169"/>
        <v>1</v>
      </c>
      <c r="AB179" s="13">
        <f t="shared" si="169"/>
        <v>1</v>
      </c>
      <c r="AC179" s="13">
        <f t="shared" si="169"/>
        <v>1</v>
      </c>
      <c r="AD179" s="13">
        <f t="shared" si="169"/>
        <v>1</v>
      </c>
      <c r="AE179" s="13">
        <f t="shared" si="169"/>
        <v>1</v>
      </c>
      <c r="AF179" s="13">
        <f t="shared" si="169"/>
        <v>1</v>
      </c>
      <c r="AG179" s="13">
        <f t="shared" si="169"/>
        <v>1</v>
      </c>
      <c r="AH179" s="13">
        <f t="shared" si="169"/>
        <v>1</v>
      </c>
      <c r="AI179" s="13" t="str">
        <f t="shared" si="169"/>
        <v/>
      </c>
      <c r="AJ179" s="13" t="s">
        <v>25</v>
      </c>
      <c r="AK179" s="13" t="s">
        <v>25</v>
      </c>
      <c r="AT179" s="10">
        <v>201512</v>
      </c>
      <c r="AU179" s="13">
        <f t="shared" si="170"/>
        <v>1.04975423290031</v>
      </c>
      <c r="AV179" s="13">
        <f t="shared" si="170"/>
        <v>0.986933538622454</v>
      </c>
      <c r="AW179" s="13">
        <f t="shared" si="170"/>
        <v>1</v>
      </c>
      <c r="AX179" s="13">
        <f t="shared" si="170"/>
        <v>0.999854386337769</v>
      </c>
      <c r="AY179" s="13">
        <f t="shared" si="170"/>
        <v>1</v>
      </c>
      <c r="AZ179" s="13">
        <f t="shared" si="170"/>
        <v>1</v>
      </c>
      <c r="BA179" s="13">
        <f t="shared" si="170"/>
        <v>1</v>
      </c>
      <c r="BB179" s="13">
        <f t="shared" si="170"/>
        <v>1</v>
      </c>
      <c r="BC179" s="13">
        <f t="shared" si="170"/>
        <v>1</v>
      </c>
      <c r="BD179" s="13">
        <f t="shared" si="170"/>
        <v>1</v>
      </c>
      <c r="BE179" s="13">
        <f t="shared" si="170"/>
        <v>1</v>
      </c>
      <c r="BF179" s="13">
        <f t="shared" si="170"/>
        <v>1</v>
      </c>
      <c r="BG179" s="13">
        <f t="shared" si="170"/>
        <v>1</v>
      </c>
      <c r="BH179" s="13">
        <f t="shared" si="170"/>
        <v>1</v>
      </c>
      <c r="BI179" s="13">
        <f t="shared" si="170"/>
        <v>1</v>
      </c>
      <c r="BJ179" s="13">
        <f t="shared" si="170"/>
        <v>1</v>
      </c>
      <c r="BK179" s="13">
        <f t="shared" si="170"/>
        <v>1</v>
      </c>
      <c r="BL179" s="13">
        <f t="shared" si="170"/>
        <v>1</v>
      </c>
      <c r="BM179" s="13">
        <f t="shared" si="170"/>
        <v>1</v>
      </c>
      <c r="BN179" s="13">
        <f t="shared" si="170"/>
        <v>1</v>
      </c>
      <c r="BO179" s="13">
        <f t="shared" si="170"/>
        <v>1</v>
      </c>
      <c r="BP179" s="13">
        <f t="shared" si="170"/>
        <v>1</v>
      </c>
      <c r="BQ179" s="13">
        <f t="shared" si="170"/>
        <v>1</v>
      </c>
      <c r="BR179" s="13">
        <f t="shared" si="170"/>
        <v>1</v>
      </c>
      <c r="BS179" s="13">
        <f t="shared" si="170"/>
        <v>1</v>
      </c>
      <c r="BT179" s="13">
        <f t="shared" si="170"/>
        <v>1</v>
      </c>
      <c r="BU179" s="13">
        <f t="shared" si="170"/>
        <v>1</v>
      </c>
      <c r="BV179" s="13">
        <f t="shared" si="170"/>
        <v>1</v>
      </c>
      <c r="BW179" s="13">
        <f t="shared" si="170"/>
        <v>1</v>
      </c>
      <c r="BX179" s="13">
        <f t="shared" si="170"/>
        <v>1</v>
      </c>
      <c r="BY179" s="13">
        <f t="shared" si="170"/>
        <v>1</v>
      </c>
      <c r="BZ179" s="13">
        <f t="shared" si="170"/>
        <v>1</v>
      </c>
      <c r="CA179" s="13" t="str">
        <f t="shared" si="170"/>
        <v/>
      </c>
      <c r="CB179" s="13" t="s">
        <v>25</v>
      </c>
      <c r="CC179" s="13" t="s">
        <v>25</v>
      </c>
      <c r="CL179" s="10">
        <v>201512</v>
      </c>
      <c r="CM179" s="13" t="str">
        <f t="shared" si="171"/>
        <v/>
      </c>
      <c r="CN179" s="13" t="str">
        <f t="shared" si="171"/>
        <v/>
      </c>
      <c r="CO179" s="13" t="str">
        <f t="shared" si="171"/>
        <v/>
      </c>
      <c r="CP179" s="13" t="str">
        <f t="shared" si="171"/>
        <v/>
      </c>
      <c r="CQ179" s="13" t="str">
        <f t="shared" si="171"/>
        <v/>
      </c>
      <c r="CR179" s="13" t="str">
        <f t="shared" si="171"/>
        <v/>
      </c>
      <c r="CS179" s="13" t="str">
        <f t="shared" si="171"/>
        <v/>
      </c>
      <c r="CT179" s="13" t="str">
        <f t="shared" si="171"/>
        <v/>
      </c>
      <c r="CU179" s="13" t="str">
        <f t="shared" si="171"/>
        <v/>
      </c>
      <c r="CV179" s="13" t="str">
        <f t="shared" si="171"/>
        <v/>
      </c>
      <c r="CW179" s="13" t="str">
        <f t="shared" si="171"/>
        <v/>
      </c>
      <c r="CX179" s="13" t="str">
        <f t="shared" si="171"/>
        <v/>
      </c>
      <c r="CY179" s="13" t="str">
        <f t="shared" si="171"/>
        <v/>
      </c>
      <c r="CZ179" s="13" t="str">
        <f t="shared" si="171"/>
        <v/>
      </c>
      <c r="DA179" s="13" t="str">
        <f t="shared" si="171"/>
        <v/>
      </c>
      <c r="DB179" s="13" t="str">
        <f t="shared" si="171"/>
        <v/>
      </c>
      <c r="DC179" s="13" t="str">
        <f t="shared" si="171"/>
        <v/>
      </c>
      <c r="DD179" s="13" t="str">
        <f t="shared" si="171"/>
        <v/>
      </c>
      <c r="DE179" s="13" t="str">
        <f t="shared" si="171"/>
        <v/>
      </c>
      <c r="DF179" s="13" t="str">
        <f t="shared" si="171"/>
        <v/>
      </c>
      <c r="DG179" s="13" t="str">
        <f t="shared" si="171"/>
        <v/>
      </c>
      <c r="DH179" s="13" t="str">
        <f t="shared" si="171"/>
        <v/>
      </c>
      <c r="DI179" s="13" t="str">
        <f t="shared" si="171"/>
        <v/>
      </c>
      <c r="DJ179" s="13" t="str">
        <f t="shared" si="171"/>
        <v/>
      </c>
      <c r="DK179" s="13" t="str">
        <f t="shared" si="171"/>
        <v/>
      </c>
      <c r="DL179" s="13" t="str">
        <f t="shared" si="171"/>
        <v/>
      </c>
      <c r="DM179" s="13" t="str">
        <f t="shared" si="171"/>
        <v/>
      </c>
      <c r="DN179" s="13" t="str">
        <f t="shared" si="171"/>
        <v/>
      </c>
      <c r="DO179" s="13" t="str">
        <f t="shared" si="171"/>
        <v/>
      </c>
      <c r="DP179" s="13" t="str">
        <f t="shared" si="171"/>
        <v/>
      </c>
      <c r="DQ179" s="13" t="str">
        <f t="shared" si="171"/>
        <v/>
      </c>
      <c r="DR179" s="13" t="str">
        <f t="shared" si="171"/>
        <v/>
      </c>
      <c r="DS179" s="13" t="str">
        <f t="shared" si="171"/>
        <v/>
      </c>
      <c r="DT179" s="13" t="s">
        <v>25</v>
      </c>
      <c r="DU179" s="13" t="s">
        <v>25</v>
      </c>
    </row>
    <row r="180" ht="15" customHeight="1" outlineLevel="1" spans="2:125">
      <c r="B180" s="10">
        <v>201603</v>
      </c>
      <c r="C180" s="13">
        <f t="shared" si="169"/>
        <v>1.06450948692861</v>
      </c>
      <c r="D180" s="13">
        <f t="shared" si="169"/>
        <v>1.00185015547398</v>
      </c>
      <c r="E180" s="13">
        <f t="shared" si="169"/>
        <v>0.999884735210247</v>
      </c>
      <c r="F180" s="13">
        <f t="shared" si="169"/>
        <v>0.997789137948828</v>
      </c>
      <c r="G180" s="13">
        <f t="shared" si="169"/>
        <v>0.997047641679242</v>
      </c>
      <c r="H180" s="13">
        <f t="shared" si="169"/>
        <v>1</v>
      </c>
      <c r="I180" s="13">
        <f t="shared" si="169"/>
        <v>0.998452055500695</v>
      </c>
      <c r="J180" s="13">
        <f t="shared" si="169"/>
        <v>1</v>
      </c>
      <c r="K180" s="13">
        <f t="shared" si="169"/>
        <v>1</v>
      </c>
      <c r="L180" s="13">
        <f t="shared" si="169"/>
        <v>1</v>
      </c>
      <c r="M180" s="13">
        <f t="shared" si="169"/>
        <v>1</v>
      </c>
      <c r="N180" s="13">
        <f t="shared" si="169"/>
        <v>1</v>
      </c>
      <c r="O180" s="13">
        <f t="shared" si="169"/>
        <v>1</v>
      </c>
      <c r="P180" s="13">
        <f t="shared" si="169"/>
        <v>1</v>
      </c>
      <c r="Q180" s="13">
        <f t="shared" si="169"/>
        <v>1</v>
      </c>
      <c r="R180" s="13">
        <f t="shared" si="169"/>
        <v>1</v>
      </c>
      <c r="S180" s="13">
        <f t="shared" si="169"/>
        <v>1</v>
      </c>
      <c r="T180" s="13">
        <f t="shared" si="169"/>
        <v>1</v>
      </c>
      <c r="U180" s="13">
        <f t="shared" si="169"/>
        <v>1</v>
      </c>
      <c r="V180" s="13">
        <f t="shared" si="169"/>
        <v>1</v>
      </c>
      <c r="W180" s="13">
        <f t="shared" si="169"/>
        <v>1</v>
      </c>
      <c r="X180" s="13">
        <f t="shared" si="169"/>
        <v>1</v>
      </c>
      <c r="Y180" s="13">
        <f t="shared" si="169"/>
        <v>1</v>
      </c>
      <c r="Z180" s="13">
        <f t="shared" si="169"/>
        <v>1</v>
      </c>
      <c r="AA180" s="13">
        <f t="shared" si="169"/>
        <v>1</v>
      </c>
      <c r="AB180" s="13">
        <f t="shared" si="169"/>
        <v>1</v>
      </c>
      <c r="AC180" s="13">
        <f t="shared" si="169"/>
        <v>1</v>
      </c>
      <c r="AD180" s="13">
        <f t="shared" si="169"/>
        <v>1</v>
      </c>
      <c r="AE180" s="13">
        <f t="shared" si="169"/>
        <v>1</v>
      </c>
      <c r="AF180" s="13">
        <f t="shared" si="169"/>
        <v>1</v>
      </c>
      <c r="AG180" s="13">
        <f t="shared" si="169"/>
        <v>1</v>
      </c>
      <c r="AH180" s="13" t="str">
        <f t="shared" si="169"/>
        <v/>
      </c>
      <c r="AI180" s="13" t="s">
        <v>25</v>
      </c>
      <c r="AJ180" s="13" t="s">
        <v>25</v>
      </c>
      <c r="AK180" s="13" t="s">
        <v>25</v>
      </c>
      <c r="AT180" s="10">
        <v>201603</v>
      </c>
      <c r="AU180" s="13">
        <f t="shared" si="170"/>
        <v>1.06450948692861</v>
      </c>
      <c r="AV180" s="13">
        <f t="shared" si="170"/>
        <v>1.00185015547398</v>
      </c>
      <c r="AW180" s="13">
        <f t="shared" si="170"/>
        <v>0.999884735210247</v>
      </c>
      <c r="AX180" s="13">
        <f t="shared" si="170"/>
        <v>0.997789137948828</v>
      </c>
      <c r="AY180" s="13">
        <f t="shared" si="170"/>
        <v>0.997047641679242</v>
      </c>
      <c r="AZ180" s="13">
        <f t="shared" si="170"/>
        <v>1</v>
      </c>
      <c r="BA180" s="13">
        <f t="shared" si="170"/>
        <v>0.998452055500695</v>
      </c>
      <c r="BB180" s="13">
        <f t="shared" si="170"/>
        <v>1</v>
      </c>
      <c r="BC180" s="13">
        <f t="shared" si="170"/>
        <v>1</v>
      </c>
      <c r="BD180" s="13">
        <f t="shared" si="170"/>
        <v>1</v>
      </c>
      <c r="BE180" s="13">
        <f t="shared" si="170"/>
        <v>1</v>
      </c>
      <c r="BF180" s="13">
        <f t="shared" si="170"/>
        <v>1</v>
      </c>
      <c r="BG180" s="13">
        <f t="shared" si="170"/>
        <v>1</v>
      </c>
      <c r="BH180" s="13">
        <f t="shared" si="170"/>
        <v>1</v>
      </c>
      <c r="BI180" s="13">
        <f t="shared" si="170"/>
        <v>1</v>
      </c>
      <c r="BJ180" s="13">
        <f t="shared" si="170"/>
        <v>1</v>
      </c>
      <c r="BK180" s="13">
        <f t="shared" si="170"/>
        <v>1</v>
      </c>
      <c r="BL180" s="13">
        <f t="shared" si="170"/>
        <v>1</v>
      </c>
      <c r="BM180" s="13">
        <f t="shared" si="170"/>
        <v>1</v>
      </c>
      <c r="BN180" s="13">
        <f t="shared" si="170"/>
        <v>1</v>
      </c>
      <c r="BO180" s="13">
        <f t="shared" si="170"/>
        <v>1</v>
      </c>
      <c r="BP180" s="13">
        <f t="shared" si="170"/>
        <v>1</v>
      </c>
      <c r="BQ180" s="13">
        <f t="shared" si="170"/>
        <v>1</v>
      </c>
      <c r="BR180" s="13">
        <f t="shared" si="170"/>
        <v>1</v>
      </c>
      <c r="BS180" s="13">
        <f t="shared" si="170"/>
        <v>1</v>
      </c>
      <c r="BT180" s="13">
        <f t="shared" si="170"/>
        <v>1</v>
      </c>
      <c r="BU180" s="13">
        <f t="shared" si="170"/>
        <v>1</v>
      </c>
      <c r="BV180" s="13">
        <f t="shared" si="170"/>
        <v>1</v>
      </c>
      <c r="BW180" s="13">
        <f t="shared" si="170"/>
        <v>1</v>
      </c>
      <c r="BX180" s="13">
        <f t="shared" si="170"/>
        <v>1</v>
      </c>
      <c r="BY180" s="13">
        <f t="shared" si="170"/>
        <v>1</v>
      </c>
      <c r="BZ180" s="13" t="str">
        <f t="shared" si="170"/>
        <v/>
      </c>
      <c r="CA180" s="13" t="s">
        <v>25</v>
      </c>
      <c r="CB180" s="13" t="s">
        <v>25</v>
      </c>
      <c r="CC180" s="13" t="s">
        <v>25</v>
      </c>
      <c r="CL180" s="10">
        <v>201603</v>
      </c>
      <c r="CM180" s="13" t="str">
        <f t="shared" si="171"/>
        <v/>
      </c>
      <c r="CN180" s="13" t="str">
        <f t="shared" si="171"/>
        <v/>
      </c>
      <c r="CO180" s="13" t="str">
        <f t="shared" si="171"/>
        <v/>
      </c>
      <c r="CP180" s="13" t="str">
        <f t="shared" si="171"/>
        <v/>
      </c>
      <c r="CQ180" s="13" t="str">
        <f t="shared" si="171"/>
        <v/>
      </c>
      <c r="CR180" s="13" t="str">
        <f t="shared" si="171"/>
        <v/>
      </c>
      <c r="CS180" s="13" t="str">
        <f t="shared" si="171"/>
        <v/>
      </c>
      <c r="CT180" s="13" t="str">
        <f t="shared" si="171"/>
        <v/>
      </c>
      <c r="CU180" s="13" t="str">
        <f t="shared" si="171"/>
        <v/>
      </c>
      <c r="CV180" s="13" t="str">
        <f t="shared" si="171"/>
        <v/>
      </c>
      <c r="CW180" s="13" t="str">
        <f t="shared" si="171"/>
        <v/>
      </c>
      <c r="CX180" s="13" t="str">
        <f t="shared" si="171"/>
        <v/>
      </c>
      <c r="CY180" s="13" t="str">
        <f t="shared" si="171"/>
        <v/>
      </c>
      <c r="CZ180" s="13" t="str">
        <f t="shared" si="171"/>
        <v/>
      </c>
      <c r="DA180" s="13" t="str">
        <f t="shared" si="171"/>
        <v/>
      </c>
      <c r="DB180" s="13" t="str">
        <f t="shared" si="171"/>
        <v/>
      </c>
      <c r="DC180" s="13" t="str">
        <f t="shared" si="171"/>
        <v/>
      </c>
      <c r="DD180" s="13" t="str">
        <f t="shared" si="171"/>
        <v/>
      </c>
      <c r="DE180" s="13" t="str">
        <f t="shared" si="171"/>
        <v/>
      </c>
      <c r="DF180" s="13" t="str">
        <f t="shared" si="171"/>
        <v/>
      </c>
      <c r="DG180" s="13" t="str">
        <f t="shared" si="171"/>
        <v/>
      </c>
      <c r="DH180" s="13" t="str">
        <f t="shared" si="171"/>
        <v/>
      </c>
      <c r="DI180" s="13" t="str">
        <f t="shared" si="171"/>
        <v/>
      </c>
      <c r="DJ180" s="13" t="str">
        <f t="shared" si="171"/>
        <v/>
      </c>
      <c r="DK180" s="13" t="str">
        <f t="shared" si="171"/>
        <v/>
      </c>
      <c r="DL180" s="13" t="str">
        <f t="shared" si="171"/>
        <v/>
      </c>
      <c r="DM180" s="13" t="str">
        <f t="shared" si="171"/>
        <v/>
      </c>
      <c r="DN180" s="13" t="str">
        <f t="shared" si="171"/>
        <v/>
      </c>
      <c r="DO180" s="13" t="str">
        <f t="shared" si="171"/>
        <v/>
      </c>
      <c r="DP180" s="13" t="str">
        <f t="shared" si="171"/>
        <v/>
      </c>
      <c r="DQ180" s="13" t="str">
        <f t="shared" si="171"/>
        <v/>
      </c>
      <c r="DR180" s="13" t="str">
        <f t="shared" si="171"/>
        <v/>
      </c>
      <c r="DS180" s="13" t="s">
        <v>25</v>
      </c>
      <c r="DT180" s="13" t="s">
        <v>25</v>
      </c>
      <c r="DU180" s="13" t="s">
        <v>25</v>
      </c>
    </row>
    <row r="181" ht="15" customHeight="1" outlineLevel="1" spans="2:125">
      <c r="B181" s="10">
        <v>201606</v>
      </c>
      <c r="C181" s="13">
        <f t="shared" si="169"/>
        <v>1.04840264555253</v>
      </c>
      <c r="D181" s="13">
        <f t="shared" si="169"/>
        <v>0.981656093219999</v>
      </c>
      <c r="E181" s="13">
        <f t="shared" si="169"/>
        <v>0.98640615355948</v>
      </c>
      <c r="F181" s="13">
        <f t="shared" si="169"/>
        <v>0.995586058790424</v>
      </c>
      <c r="G181" s="13">
        <f t="shared" si="169"/>
        <v>1</v>
      </c>
      <c r="H181" s="13">
        <f t="shared" si="169"/>
        <v>0.998878175750039</v>
      </c>
      <c r="I181" s="13">
        <f t="shared" si="169"/>
        <v>1</v>
      </c>
      <c r="J181" s="13">
        <f t="shared" si="169"/>
        <v>1</v>
      </c>
      <c r="K181" s="13">
        <f t="shared" si="169"/>
        <v>0.997906071751265</v>
      </c>
      <c r="L181" s="13">
        <f t="shared" si="169"/>
        <v>1</v>
      </c>
      <c r="M181" s="13">
        <f t="shared" si="169"/>
        <v>1</v>
      </c>
      <c r="N181" s="13">
        <f t="shared" si="169"/>
        <v>1</v>
      </c>
      <c r="O181" s="13">
        <f t="shared" si="169"/>
        <v>1</v>
      </c>
      <c r="P181" s="13">
        <f t="shared" si="169"/>
        <v>1</v>
      </c>
      <c r="Q181" s="13">
        <f t="shared" si="169"/>
        <v>1</v>
      </c>
      <c r="R181" s="13">
        <f t="shared" si="169"/>
        <v>1</v>
      </c>
      <c r="S181" s="13">
        <f t="shared" si="169"/>
        <v>1</v>
      </c>
      <c r="T181" s="13">
        <f t="shared" si="169"/>
        <v>1</v>
      </c>
      <c r="U181" s="13">
        <f t="shared" si="169"/>
        <v>1</v>
      </c>
      <c r="V181" s="13">
        <f t="shared" si="169"/>
        <v>1</v>
      </c>
      <c r="W181" s="13">
        <f t="shared" si="169"/>
        <v>1</v>
      </c>
      <c r="X181" s="13">
        <f t="shared" si="169"/>
        <v>1</v>
      </c>
      <c r="Y181" s="13">
        <f t="shared" si="169"/>
        <v>1</v>
      </c>
      <c r="Z181" s="13">
        <f t="shared" si="169"/>
        <v>1</v>
      </c>
      <c r="AA181" s="13">
        <f t="shared" si="169"/>
        <v>1</v>
      </c>
      <c r="AB181" s="13">
        <f t="shared" si="169"/>
        <v>1</v>
      </c>
      <c r="AC181" s="13">
        <f t="shared" si="169"/>
        <v>1</v>
      </c>
      <c r="AD181" s="13">
        <f t="shared" si="169"/>
        <v>1</v>
      </c>
      <c r="AE181" s="13">
        <f t="shared" si="169"/>
        <v>1</v>
      </c>
      <c r="AF181" s="13">
        <f t="shared" si="169"/>
        <v>1</v>
      </c>
      <c r="AG181" s="13" t="str">
        <f t="shared" si="169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T181" s="10">
        <v>201606</v>
      </c>
      <c r="AU181" s="13">
        <f t="shared" si="170"/>
        <v>1.04840264555253</v>
      </c>
      <c r="AV181" s="13">
        <f t="shared" si="170"/>
        <v>0.981656093219999</v>
      </c>
      <c r="AW181" s="13">
        <f t="shared" si="170"/>
        <v>0.98640615355948</v>
      </c>
      <c r="AX181" s="13">
        <f t="shared" si="170"/>
        <v>0.995586058790424</v>
      </c>
      <c r="AY181" s="13">
        <f t="shared" si="170"/>
        <v>1</v>
      </c>
      <c r="AZ181" s="13">
        <f t="shared" si="170"/>
        <v>0.998878175750039</v>
      </c>
      <c r="BA181" s="13">
        <f t="shared" si="170"/>
        <v>1</v>
      </c>
      <c r="BB181" s="13">
        <f t="shared" si="170"/>
        <v>1</v>
      </c>
      <c r="BC181" s="13">
        <f t="shared" si="170"/>
        <v>0.997906071751265</v>
      </c>
      <c r="BD181" s="13">
        <f t="shared" si="170"/>
        <v>1</v>
      </c>
      <c r="BE181" s="13">
        <f t="shared" si="170"/>
        <v>1</v>
      </c>
      <c r="BF181" s="13">
        <f t="shared" si="170"/>
        <v>1</v>
      </c>
      <c r="BG181" s="13">
        <f t="shared" si="170"/>
        <v>1</v>
      </c>
      <c r="BH181" s="13">
        <f t="shared" si="170"/>
        <v>1</v>
      </c>
      <c r="BI181" s="13">
        <f t="shared" si="170"/>
        <v>1</v>
      </c>
      <c r="BJ181" s="13">
        <f t="shared" si="170"/>
        <v>1</v>
      </c>
      <c r="BK181" s="13">
        <f t="shared" si="170"/>
        <v>1</v>
      </c>
      <c r="BL181" s="13">
        <f t="shared" si="170"/>
        <v>1</v>
      </c>
      <c r="BM181" s="13">
        <f t="shared" si="170"/>
        <v>1</v>
      </c>
      <c r="BN181" s="13">
        <f t="shared" si="170"/>
        <v>1</v>
      </c>
      <c r="BO181" s="13">
        <f t="shared" si="170"/>
        <v>1</v>
      </c>
      <c r="BP181" s="13">
        <f t="shared" si="170"/>
        <v>1</v>
      </c>
      <c r="BQ181" s="13">
        <f t="shared" si="170"/>
        <v>1</v>
      </c>
      <c r="BR181" s="13">
        <f t="shared" si="170"/>
        <v>1</v>
      </c>
      <c r="BS181" s="13">
        <f t="shared" si="170"/>
        <v>1</v>
      </c>
      <c r="BT181" s="13">
        <f t="shared" si="170"/>
        <v>1</v>
      </c>
      <c r="BU181" s="13">
        <f t="shared" si="170"/>
        <v>1</v>
      </c>
      <c r="BV181" s="13">
        <f t="shared" si="170"/>
        <v>1</v>
      </c>
      <c r="BW181" s="13">
        <f t="shared" si="170"/>
        <v>1</v>
      </c>
      <c r="BX181" s="13">
        <f t="shared" si="170"/>
        <v>1</v>
      </c>
      <c r="BY181" s="13" t="str">
        <f t="shared" si="170"/>
        <v/>
      </c>
      <c r="BZ181" s="13" t="s">
        <v>25</v>
      </c>
      <c r="CA181" s="13" t="s">
        <v>25</v>
      </c>
      <c r="CB181" s="13" t="s">
        <v>25</v>
      </c>
      <c r="CC181" s="13" t="s">
        <v>25</v>
      </c>
      <c r="CL181" s="10">
        <v>201606</v>
      </c>
      <c r="CM181" s="13" t="str">
        <f t="shared" si="171"/>
        <v/>
      </c>
      <c r="CN181" s="13" t="str">
        <f t="shared" si="171"/>
        <v/>
      </c>
      <c r="CO181" s="13" t="str">
        <f t="shared" si="171"/>
        <v/>
      </c>
      <c r="CP181" s="13" t="str">
        <f t="shared" si="171"/>
        <v/>
      </c>
      <c r="CQ181" s="13" t="str">
        <f t="shared" si="171"/>
        <v/>
      </c>
      <c r="CR181" s="13" t="str">
        <f t="shared" si="171"/>
        <v/>
      </c>
      <c r="CS181" s="13" t="str">
        <f t="shared" si="171"/>
        <v/>
      </c>
      <c r="CT181" s="13" t="str">
        <f t="shared" si="171"/>
        <v/>
      </c>
      <c r="CU181" s="13" t="str">
        <f t="shared" si="171"/>
        <v/>
      </c>
      <c r="CV181" s="13" t="str">
        <f t="shared" si="171"/>
        <v/>
      </c>
      <c r="CW181" s="13" t="str">
        <f t="shared" si="171"/>
        <v/>
      </c>
      <c r="CX181" s="13" t="str">
        <f t="shared" si="171"/>
        <v/>
      </c>
      <c r="CY181" s="13" t="str">
        <f t="shared" si="171"/>
        <v/>
      </c>
      <c r="CZ181" s="13" t="str">
        <f t="shared" si="171"/>
        <v/>
      </c>
      <c r="DA181" s="13" t="str">
        <f t="shared" si="171"/>
        <v/>
      </c>
      <c r="DB181" s="13" t="str">
        <f t="shared" si="171"/>
        <v/>
      </c>
      <c r="DC181" s="13" t="str">
        <f t="shared" si="171"/>
        <v/>
      </c>
      <c r="DD181" s="13" t="str">
        <f t="shared" si="171"/>
        <v/>
      </c>
      <c r="DE181" s="13" t="str">
        <f t="shared" si="171"/>
        <v/>
      </c>
      <c r="DF181" s="13" t="str">
        <f t="shared" si="171"/>
        <v/>
      </c>
      <c r="DG181" s="13" t="str">
        <f t="shared" si="171"/>
        <v/>
      </c>
      <c r="DH181" s="13" t="str">
        <f t="shared" si="171"/>
        <v/>
      </c>
      <c r="DI181" s="13" t="str">
        <f t="shared" si="171"/>
        <v/>
      </c>
      <c r="DJ181" s="13" t="str">
        <f t="shared" si="171"/>
        <v/>
      </c>
      <c r="DK181" s="13" t="str">
        <f t="shared" si="171"/>
        <v/>
      </c>
      <c r="DL181" s="13" t="str">
        <f t="shared" si="171"/>
        <v/>
      </c>
      <c r="DM181" s="13" t="str">
        <f t="shared" si="171"/>
        <v/>
      </c>
      <c r="DN181" s="13" t="str">
        <f t="shared" si="171"/>
        <v/>
      </c>
      <c r="DO181" s="13" t="str">
        <f t="shared" si="171"/>
        <v/>
      </c>
      <c r="DP181" s="13" t="str">
        <f t="shared" si="171"/>
        <v/>
      </c>
      <c r="DQ181" s="13" t="str">
        <f t="shared" si="171"/>
        <v/>
      </c>
      <c r="DR181" s="13" t="s">
        <v>25</v>
      </c>
      <c r="DS181" s="13" t="s">
        <v>25</v>
      </c>
      <c r="DT181" s="13" t="s">
        <v>25</v>
      </c>
      <c r="DU181" s="13" t="s">
        <v>25</v>
      </c>
    </row>
    <row r="182" ht="15" customHeight="1" outlineLevel="1" spans="2:125">
      <c r="B182" s="10">
        <v>201609</v>
      </c>
      <c r="C182" s="13">
        <f t="shared" si="169"/>
        <v>1.07445895161244</v>
      </c>
      <c r="D182" s="13">
        <f t="shared" si="169"/>
        <v>0.976272606275077</v>
      </c>
      <c r="E182" s="13">
        <f t="shared" si="169"/>
        <v>0.999263289280838</v>
      </c>
      <c r="F182" s="13">
        <f t="shared" si="169"/>
        <v>0.999984586197252</v>
      </c>
      <c r="G182" s="13">
        <f t="shared" si="169"/>
        <v>0.998871850019599</v>
      </c>
      <c r="H182" s="13">
        <f t="shared" si="169"/>
        <v>1</v>
      </c>
      <c r="I182" s="13">
        <f t="shared" si="169"/>
        <v>1</v>
      </c>
      <c r="J182" s="13">
        <f t="shared" si="169"/>
        <v>0.998382962391318</v>
      </c>
      <c r="K182" s="13">
        <f t="shared" si="169"/>
        <v>1</v>
      </c>
      <c r="L182" s="13">
        <f t="shared" si="169"/>
        <v>1</v>
      </c>
      <c r="M182" s="13">
        <f t="shared" si="169"/>
        <v>1</v>
      </c>
      <c r="N182" s="13">
        <f t="shared" si="169"/>
        <v>1</v>
      </c>
      <c r="O182" s="13">
        <f t="shared" si="169"/>
        <v>1</v>
      </c>
      <c r="P182" s="13">
        <f t="shared" si="169"/>
        <v>1</v>
      </c>
      <c r="Q182" s="13">
        <f t="shared" si="169"/>
        <v>1</v>
      </c>
      <c r="R182" s="13">
        <f t="shared" si="169"/>
        <v>1</v>
      </c>
      <c r="S182" s="13">
        <f t="shared" si="169"/>
        <v>1</v>
      </c>
      <c r="T182" s="13">
        <f t="shared" si="169"/>
        <v>1</v>
      </c>
      <c r="U182" s="13">
        <f t="shared" si="169"/>
        <v>1</v>
      </c>
      <c r="V182" s="13">
        <f t="shared" si="169"/>
        <v>1</v>
      </c>
      <c r="W182" s="13">
        <f t="shared" si="169"/>
        <v>1</v>
      </c>
      <c r="X182" s="13">
        <f t="shared" si="169"/>
        <v>1</v>
      </c>
      <c r="Y182" s="13">
        <f t="shared" si="169"/>
        <v>1</v>
      </c>
      <c r="Z182" s="13">
        <f t="shared" si="169"/>
        <v>1</v>
      </c>
      <c r="AA182" s="13">
        <f t="shared" si="169"/>
        <v>1</v>
      </c>
      <c r="AB182" s="13">
        <f t="shared" si="169"/>
        <v>1</v>
      </c>
      <c r="AC182" s="13">
        <f t="shared" si="169"/>
        <v>1</v>
      </c>
      <c r="AD182" s="13">
        <f t="shared" si="169"/>
        <v>1</v>
      </c>
      <c r="AE182" s="13">
        <f t="shared" si="169"/>
        <v>1</v>
      </c>
      <c r="AF182" s="13" t="str">
        <f t="shared" si="169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T182" s="10">
        <v>201609</v>
      </c>
      <c r="AU182" s="13">
        <f t="shared" si="170"/>
        <v>1.07446386368508</v>
      </c>
      <c r="AV182" s="13">
        <f t="shared" si="170"/>
        <v>0.976272714748415</v>
      </c>
      <c r="AW182" s="13">
        <f t="shared" si="170"/>
        <v>0.999263292730677</v>
      </c>
      <c r="AX182" s="13">
        <f t="shared" si="170"/>
        <v>0.999984586269484</v>
      </c>
      <c r="AY182" s="13">
        <f t="shared" si="170"/>
        <v>0.99887185530643</v>
      </c>
      <c r="AZ182" s="13">
        <f t="shared" si="170"/>
        <v>1</v>
      </c>
      <c r="BA182" s="13">
        <f t="shared" si="170"/>
        <v>1</v>
      </c>
      <c r="BB182" s="13">
        <f t="shared" si="170"/>
        <v>0.998382969977773</v>
      </c>
      <c r="BC182" s="13">
        <f t="shared" si="170"/>
        <v>1</v>
      </c>
      <c r="BD182" s="13">
        <f t="shared" si="170"/>
        <v>1</v>
      </c>
      <c r="BE182" s="13">
        <f t="shared" si="170"/>
        <v>1</v>
      </c>
      <c r="BF182" s="13">
        <f t="shared" si="170"/>
        <v>1</v>
      </c>
      <c r="BG182" s="13">
        <f t="shared" si="170"/>
        <v>1</v>
      </c>
      <c r="BH182" s="13">
        <f t="shared" si="170"/>
        <v>1</v>
      </c>
      <c r="BI182" s="13">
        <f t="shared" si="170"/>
        <v>1</v>
      </c>
      <c r="BJ182" s="13">
        <f t="shared" si="170"/>
        <v>1</v>
      </c>
      <c r="BK182" s="13">
        <f t="shared" si="170"/>
        <v>1</v>
      </c>
      <c r="BL182" s="13">
        <f t="shared" si="170"/>
        <v>1</v>
      </c>
      <c r="BM182" s="13">
        <f t="shared" si="170"/>
        <v>1</v>
      </c>
      <c r="BN182" s="13">
        <f t="shared" si="170"/>
        <v>1</v>
      </c>
      <c r="BO182" s="13">
        <f t="shared" si="170"/>
        <v>1</v>
      </c>
      <c r="BP182" s="13">
        <f t="shared" si="170"/>
        <v>1</v>
      </c>
      <c r="BQ182" s="13">
        <f t="shared" si="170"/>
        <v>1</v>
      </c>
      <c r="BR182" s="13">
        <f t="shared" si="170"/>
        <v>1</v>
      </c>
      <c r="BS182" s="13">
        <f t="shared" si="170"/>
        <v>1</v>
      </c>
      <c r="BT182" s="13">
        <f t="shared" si="170"/>
        <v>1</v>
      </c>
      <c r="BU182" s="13">
        <f t="shared" si="170"/>
        <v>1</v>
      </c>
      <c r="BV182" s="13">
        <f t="shared" si="170"/>
        <v>1</v>
      </c>
      <c r="BW182" s="13">
        <f t="shared" si="170"/>
        <v>1</v>
      </c>
      <c r="BX182" s="13" t="str">
        <f t="shared" si="170"/>
        <v/>
      </c>
      <c r="BY182" s="13" t="s">
        <v>25</v>
      </c>
      <c r="BZ182" s="13" t="s">
        <v>25</v>
      </c>
      <c r="CA182" s="13" t="s">
        <v>25</v>
      </c>
      <c r="CB182" s="13" t="s">
        <v>25</v>
      </c>
      <c r="CC182" s="13" t="s">
        <v>25</v>
      </c>
      <c r="CL182" s="10">
        <v>201609</v>
      </c>
      <c r="CM182" s="13" t="str">
        <f t="shared" si="171"/>
        <v/>
      </c>
      <c r="CN182" s="13" t="str">
        <f t="shared" si="171"/>
        <v/>
      </c>
      <c r="CO182" s="13" t="str">
        <f t="shared" si="171"/>
        <v/>
      </c>
      <c r="CP182" s="13" t="str">
        <f t="shared" si="171"/>
        <v/>
      </c>
      <c r="CQ182" s="13" t="str">
        <f t="shared" si="171"/>
        <v/>
      </c>
      <c r="CR182" s="13" t="str">
        <f t="shared" si="171"/>
        <v/>
      </c>
      <c r="CS182" s="13" t="str">
        <f t="shared" si="171"/>
        <v/>
      </c>
      <c r="CT182" s="13" t="str">
        <f t="shared" si="171"/>
        <v/>
      </c>
      <c r="CU182" s="13" t="str">
        <f t="shared" si="171"/>
        <v/>
      </c>
      <c r="CV182" s="13" t="str">
        <f t="shared" si="171"/>
        <v/>
      </c>
      <c r="CW182" s="13" t="str">
        <f t="shared" si="171"/>
        <v/>
      </c>
      <c r="CX182" s="13" t="str">
        <f t="shared" si="171"/>
        <v/>
      </c>
      <c r="CY182" s="13" t="str">
        <f t="shared" si="171"/>
        <v/>
      </c>
      <c r="CZ182" s="13" t="str">
        <f t="shared" si="171"/>
        <v/>
      </c>
      <c r="DA182" s="13" t="str">
        <f t="shared" si="171"/>
        <v/>
      </c>
      <c r="DB182" s="13" t="str">
        <f t="shared" si="171"/>
        <v/>
      </c>
      <c r="DC182" s="13" t="str">
        <f t="shared" si="171"/>
        <v/>
      </c>
      <c r="DD182" s="13" t="str">
        <f t="shared" si="171"/>
        <v/>
      </c>
      <c r="DE182" s="13" t="str">
        <f t="shared" si="171"/>
        <v/>
      </c>
      <c r="DF182" s="13" t="str">
        <f t="shared" si="171"/>
        <v/>
      </c>
      <c r="DG182" s="13" t="str">
        <f t="shared" si="171"/>
        <v/>
      </c>
      <c r="DH182" s="13" t="str">
        <f t="shared" si="171"/>
        <v/>
      </c>
      <c r="DI182" s="13" t="str">
        <f t="shared" si="171"/>
        <v/>
      </c>
      <c r="DJ182" s="13" t="str">
        <f t="shared" si="171"/>
        <v/>
      </c>
      <c r="DK182" s="13" t="str">
        <f t="shared" si="171"/>
        <v/>
      </c>
      <c r="DL182" s="13" t="str">
        <f t="shared" si="171"/>
        <v/>
      </c>
      <c r="DM182" s="13" t="str">
        <f t="shared" si="171"/>
        <v/>
      </c>
      <c r="DN182" s="13" t="str">
        <f t="shared" si="171"/>
        <v/>
      </c>
      <c r="DO182" s="13" t="str">
        <f t="shared" si="171"/>
        <v/>
      </c>
      <c r="DP182" s="13" t="str">
        <f t="shared" si="171"/>
        <v/>
      </c>
      <c r="DQ182" s="13" t="s">
        <v>25</v>
      </c>
      <c r="DR182" s="13" t="s">
        <v>25</v>
      </c>
      <c r="DS182" s="13" t="s">
        <v>25</v>
      </c>
      <c r="DT182" s="13" t="s">
        <v>25</v>
      </c>
      <c r="DU182" s="13" t="s">
        <v>25</v>
      </c>
    </row>
    <row r="183" ht="15" customHeight="1" outlineLevel="1" spans="2:125">
      <c r="B183" s="10">
        <v>201612</v>
      </c>
      <c r="C183" s="13">
        <f t="shared" si="169"/>
        <v>1.02334206234472</v>
      </c>
      <c r="D183" s="13">
        <f t="shared" si="169"/>
        <v>0.995314915695256</v>
      </c>
      <c r="E183" s="13">
        <f t="shared" si="169"/>
        <v>1</v>
      </c>
      <c r="F183" s="13">
        <f t="shared" si="169"/>
        <v>0.994788218461433</v>
      </c>
      <c r="G183" s="13">
        <f t="shared" si="169"/>
        <v>1.00000853530907</v>
      </c>
      <c r="H183" s="13">
        <f t="shared" si="169"/>
        <v>0.999065511759259</v>
      </c>
      <c r="I183" s="13">
        <f t="shared" si="169"/>
        <v>0.998986679211775</v>
      </c>
      <c r="J183" s="13">
        <f t="shared" si="169"/>
        <v>1</v>
      </c>
      <c r="K183" s="13">
        <f t="shared" si="169"/>
        <v>1</v>
      </c>
      <c r="L183" s="13">
        <f t="shared" si="169"/>
        <v>1</v>
      </c>
      <c r="M183" s="13">
        <f t="shared" si="169"/>
        <v>1</v>
      </c>
      <c r="N183" s="13">
        <f t="shared" si="169"/>
        <v>1</v>
      </c>
      <c r="O183" s="13">
        <f t="shared" si="169"/>
        <v>1</v>
      </c>
      <c r="P183" s="13">
        <f t="shared" si="169"/>
        <v>1</v>
      </c>
      <c r="Q183" s="13">
        <f t="shared" si="169"/>
        <v>1</v>
      </c>
      <c r="R183" s="13">
        <f t="shared" si="169"/>
        <v>1</v>
      </c>
      <c r="S183" s="13">
        <f t="shared" si="169"/>
        <v>1</v>
      </c>
      <c r="T183" s="13">
        <f t="shared" si="169"/>
        <v>1</v>
      </c>
      <c r="U183" s="13">
        <f t="shared" si="169"/>
        <v>1</v>
      </c>
      <c r="V183" s="13">
        <f t="shared" si="169"/>
        <v>1</v>
      </c>
      <c r="W183" s="13">
        <f t="shared" si="169"/>
        <v>1</v>
      </c>
      <c r="X183" s="13">
        <f t="shared" si="169"/>
        <v>1</v>
      </c>
      <c r="Y183" s="13">
        <f t="shared" si="169"/>
        <v>1</v>
      </c>
      <c r="Z183" s="13">
        <f t="shared" si="169"/>
        <v>1</v>
      </c>
      <c r="AA183" s="13">
        <f t="shared" si="169"/>
        <v>1</v>
      </c>
      <c r="AB183" s="13">
        <f t="shared" si="169"/>
        <v>1</v>
      </c>
      <c r="AC183" s="13">
        <f t="shared" si="169"/>
        <v>1</v>
      </c>
      <c r="AD183" s="13">
        <f t="shared" si="169"/>
        <v>1</v>
      </c>
      <c r="AE183" s="13" t="str">
        <f t="shared" si="169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T183" s="10">
        <v>201612</v>
      </c>
      <c r="AU183" s="13">
        <f t="shared" si="170"/>
        <v>1.02334205237586</v>
      </c>
      <c r="AV183" s="13">
        <f t="shared" si="170"/>
        <v>0.995314917650507</v>
      </c>
      <c r="AW183" s="13">
        <f t="shared" si="170"/>
        <v>1</v>
      </c>
      <c r="AX183" s="13">
        <f t="shared" si="170"/>
        <v>0.994788220646732</v>
      </c>
      <c r="AY183" s="13">
        <f t="shared" si="170"/>
        <v>1.00000853530548</v>
      </c>
      <c r="AZ183" s="13">
        <f t="shared" si="170"/>
        <v>0.99906551215314</v>
      </c>
      <c r="BA183" s="13">
        <f t="shared" si="170"/>
        <v>0.998986679639282</v>
      </c>
      <c r="BB183" s="13">
        <f t="shared" si="170"/>
        <v>1</v>
      </c>
      <c r="BC183" s="13">
        <f t="shared" si="170"/>
        <v>1</v>
      </c>
      <c r="BD183" s="13">
        <f t="shared" si="170"/>
        <v>1</v>
      </c>
      <c r="BE183" s="13">
        <f t="shared" si="170"/>
        <v>1</v>
      </c>
      <c r="BF183" s="13">
        <f t="shared" si="170"/>
        <v>1</v>
      </c>
      <c r="BG183" s="13">
        <f t="shared" si="170"/>
        <v>1</v>
      </c>
      <c r="BH183" s="13">
        <f t="shared" si="170"/>
        <v>1</v>
      </c>
      <c r="BI183" s="13">
        <f t="shared" si="170"/>
        <v>1</v>
      </c>
      <c r="BJ183" s="13">
        <f t="shared" si="170"/>
        <v>1</v>
      </c>
      <c r="BK183" s="13">
        <f t="shared" si="170"/>
        <v>1</v>
      </c>
      <c r="BL183" s="13">
        <f t="shared" si="170"/>
        <v>1</v>
      </c>
      <c r="BM183" s="13">
        <f t="shared" si="170"/>
        <v>1</v>
      </c>
      <c r="BN183" s="13">
        <f t="shared" si="170"/>
        <v>1</v>
      </c>
      <c r="BO183" s="13">
        <f t="shared" si="170"/>
        <v>1</v>
      </c>
      <c r="BP183" s="13">
        <f t="shared" si="170"/>
        <v>1</v>
      </c>
      <c r="BQ183" s="13">
        <f t="shared" si="170"/>
        <v>1</v>
      </c>
      <c r="BR183" s="13">
        <f t="shared" si="170"/>
        <v>1</v>
      </c>
      <c r="BS183" s="13">
        <f t="shared" si="170"/>
        <v>1</v>
      </c>
      <c r="BT183" s="13">
        <f t="shared" si="170"/>
        <v>1</v>
      </c>
      <c r="BU183" s="13">
        <f t="shared" si="170"/>
        <v>1</v>
      </c>
      <c r="BV183" s="13">
        <f t="shared" si="170"/>
        <v>1</v>
      </c>
      <c r="BW183" s="13" t="str">
        <f t="shared" si="170"/>
        <v/>
      </c>
      <c r="BX183" s="13" t="s">
        <v>25</v>
      </c>
      <c r="BY183" s="13" t="s">
        <v>25</v>
      </c>
      <c r="BZ183" s="13" t="s">
        <v>25</v>
      </c>
      <c r="CA183" s="13" t="s">
        <v>25</v>
      </c>
      <c r="CB183" s="13" t="s">
        <v>25</v>
      </c>
      <c r="CC183" s="13" t="s">
        <v>25</v>
      </c>
      <c r="CL183" s="10">
        <v>201612</v>
      </c>
      <c r="CM183" s="13" t="str">
        <f t="shared" si="171"/>
        <v/>
      </c>
      <c r="CN183" s="13" t="str">
        <f t="shared" si="171"/>
        <v/>
      </c>
      <c r="CO183" s="13" t="str">
        <f t="shared" si="171"/>
        <v/>
      </c>
      <c r="CP183" s="13" t="str">
        <f t="shared" si="171"/>
        <v/>
      </c>
      <c r="CQ183" s="13" t="str">
        <f t="shared" si="171"/>
        <v/>
      </c>
      <c r="CR183" s="13" t="str">
        <f t="shared" si="171"/>
        <v/>
      </c>
      <c r="CS183" s="13" t="str">
        <f t="shared" si="171"/>
        <v/>
      </c>
      <c r="CT183" s="13" t="str">
        <f t="shared" si="171"/>
        <v/>
      </c>
      <c r="CU183" s="13" t="str">
        <f t="shared" si="171"/>
        <v/>
      </c>
      <c r="CV183" s="13" t="str">
        <f t="shared" si="171"/>
        <v/>
      </c>
      <c r="CW183" s="13" t="str">
        <f t="shared" si="171"/>
        <v/>
      </c>
      <c r="CX183" s="13" t="str">
        <f t="shared" si="171"/>
        <v/>
      </c>
      <c r="CY183" s="13" t="str">
        <f t="shared" si="171"/>
        <v/>
      </c>
      <c r="CZ183" s="13" t="str">
        <f t="shared" si="171"/>
        <v/>
      </c>
      <c r="DA183" s="13" t="str">
        <f t="shared" si="171"/>
        <v/>
      </c>
      <c r="DB183" s="13" t="str">
        <f t="shared" si="171"/>
        <v/>
      </c>
      <c r="DC183" s="13" t="str">
        <f t="shared" si="171"/>
        <v/>
      </c>
      <c r="DD183" s="13" t="str">
        <f t="shared" si="171"/>
        <v/>
      </c>
      <c r="DE183" s="13" t="str">
        <f t="shared" si="171"/>
        <v/>
      </c>
      <c r="DF183" s="13" t="str">
        <f t="shared" si="171"/>
        <v/>
      </c>
      <c r="DG183" s="13" t="str">
        <f t="shared" si="171"/>
        <v/>
      </c>
      <c r="DH183" s="13" t="str">
        <f t="shared" si="171"/>
        <v/>
      </c>
      <c r="DI183" s="13" t="str">
        <f t="shared" si="171"/>
        <v/>
      </c>
      <c r="DJ183" s="13" t="str">
        <f t="shared" si="171"/>
        <v/>
      </c>
      <c r="DK183" s="13" t="str">
        <f t="shared" si="171"/>
        <v/>
      </c>
      <c r="DL183" s="13" t="str">
        <f t="shared" si="171"/>
        <v/>
      </c>
      <c r="DM183" s="13" t="str">
        <f t="shared" si="171"/>
        <v/>
      </c>
      <c r="DN183" s="13" t="str">
        <f t="shared" si="171"/>
        <v/>
      </c>
      <c r="DO183" s="13" t="str">
        <f t="shared" si="171"/>
        <v/>
      </c>
      <c r="DP183" s="13" t="s">
        <v>25</v>
      </c>
      <c r="DQ183" s="13" t="s">
        <v>25</v>
      </c>
      <c r="DR183" s="13" t="s">
        <v>25</v>
      </c>
      <c r="DS183" s="13" t="s">
        <v>25</v>
      </c>
      <c r="DT183" s="13" t="s">
        <v>25</v>
      </c>
      <c r="DU183" s="13" t="s">
        <v>25</v>
      </c>
    </row>
    <row r="184" ht="15" customHeight="1" outlineLevel="1" spans="2:125">
      <c r="B184" s="10">
        <v>201703</v>
      </c>
      <c r="C184" s="13">
        <f t="shared" si="169"/>
        <v>0.985086969502449</v>
      </c>
      <c r="D184" s="13">
        <f t="shared" si="169"/>
        <v>0.989866055626501</v>
      </c>
      <c r="E184" s="13">
        <f t="shared" si="169"/>
        <v>0.992004827007957</v>
      </c>
      <c r="F184" s="13">
        <f t="shared" si="169"/>
        <v>1.00058440026249</v>
      </c>
      <c r="G184" s="13">
        <f t="shared" si="169"/>
        <v>0.998215611578696</v>
      </c>
      <c r="H184" s="13">
        <f t="shared" si="169"/>
        <v>0.995201195650875</v>
      </c>
      <c r="I184" s="13">
        <f t="shared" si="169"/>
        <v>1</v>
      </c>
      <c r="J184" s="13">
        <f t="shared" si="169"/>
        <v>1</v>
      </c>
      <c r="K184" s="13">
        <f t="shared" si="169"/>
        <v>1</v>
      </c>
      <c r="L184" s="13">
        <f t="shared" si="169"/>
        <v>0.999942108931625</v>
      </c>
      <c r="M184" s="13">
        <f t="shared" si="169"/>
        <v>1</v>
      </c>
      <c r="N184" s="13">
        <f t="shared" si="169"/>
        <v>1</v>
      </c>
      <c r="O184" s="13">
        <f t="shared" si="169"/>
        <v>1</v>
      </c>
      <c r="P184" s="13">
        <f t="shared" si="169"/>
        <v>1</v>
      </c>
      <c r="Q184" s="13">
        <f t="shared" si="169"/>
        <v>1</v>
      </c>
      <c r="R184" s="13">
        <f t="shared" si="169"/>
        <v>1</v>
      </c>
      <c r="S184" s="13">
        <f t="shared" si="169"/>
        <v>1</v>
      </c>
      <c r="T184" s="13">
        <f t="shared" si="169"/>
        <v>1</v>
      </c>
      <c r="U184" s="13">
        <f t="shared" si="169"/>
        <v>1</v>
      </c>
      <c r="V184" s="13">
        <f t="shared" si="169"/>
        <v>1</v>
      </c>
      <c r="W184" s="13">
        <f t="shared" si="169"/>
        <v>1</v>
      </c>
      <c r="X184" s="13">
        <f t="shared" si="169"/>
        <v>1</v>
      </c>
      <c r="Y184" s="13">
        <f t="shared" si="169"/>
        <v>1</v>
      </c>
      <c r="Z184" s="13">
        <f t="shared" si="169"/>
        <v>1</v>
      </c>
      <c r="AA184" s="13">
        <f t="shared" si="169"/>
        <v>1</v>
      </c>
      <c r="AB184" s="13">
        <f t="shared" si="169"/>
        <v>1</v>
      </c>
      <c r="AC184" s="13">
        <f t="shared" si="169"/>
        <v>1</v>
      </c>
      <c r="AD184" s="13" t="str">
        <f t="shared" si="169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T184" s="10">
        <v>201703</v>
      </c>
      <c r="AU184" s="13">
        <f t="shared" si="170"/>
        <v>0.985086969502449</v>
      </c>
      <c r="AV184" s="13">
        <f t="shared" si="170"/>
        <v>0.989866055626501</v>
      </c>
      <c r="AW184" s="13">
        <f t="shared" si="170"/>
        <v>0.992004827007957</v>
      </c>
      <c r="AX184" s="13">
        <f t="shared" si="170"/>
        <v>1.00058440026249</v>
      </c>
      <c r="AY184" s="13">
        <f t="shared" si="170"/>
        <v>0.998215611578696</v>
      </c>
      <c r="AZ184" s="13">
        <f t="shared" si="170"/>
        <v>0.995201195650875</v>
      </c>
      <c r="BA184" s="13">
        <f t="shared" si="170"/>
        <v>1</v>
      </c>
      <c r="BB184" s="13">
        <f t="shared" si="170"/>
        <v>1</v>
      </c>
      <c r="BC184" s="13">
        <f t="shared" si="170"/>
        <v>0.918497766677098</v>
      </c>
      <c r="BD184" s="13">
        <f t="shared" si="170"/>
        <v>0.99993697200965</v>
      </c>
      <c r="BE184" s="13">
        <f t="shared" si="170"/>
        <v>1</v>
      </c>
      <c r="BF184" s="13">
        <f t="shared" si="170"/>
        <v>1</v>
      </c>
      <c r="BG184" s="13">
        <f t="shared" si="170"/>
        <v>1</v>
      </c>
      <c r="BH184" s="13">
        <f t="shared" si="170"/>
        <v>1</v>
      </c>
      <c r="BI184" s="13">
        <f t="shared" si="170"/>
        <v>1</v>
      </c>
      <c r="BJ184" s="13">
        <f t="shared" si="170"/>
        <v>1</v>
      </c>
      <c r="BK184" s="13">
        <f t="shared" si="170"/>
        <v>1</v>
      </c>
      <c r="BL184" s="13">
        <f t="shared" si="170"/>
        <v>1</v>
      </c>
      <c r="BM184" s="13">
        <f t="shared" si="170"/>
        <v>1</v>
      </c>
      <c r="BN184" s="13">
        <f t="shared" si="170"/>
        <v>1</v>
      </c>
      <c r="BO184" s="13">
        <f t="shared" si="170"/>
        <v>1</v>
      </c>
      <c r="BP184" s="13">
        <f t="shared" si="170"/>
        <v>1</v>
      </c>
      <c r="BQ184" s="13">
        <f t="shared" si="170"/>
        <v>1</v>
      </c>
      <c r="BR184" s="13">
        <f t="shared" si="170"/>
        <v>1</v>
      </c>
      <c r="BS184" s="13">
        <f t="shared" si="170"/>
        <v>1</v>
      </c>
      <c r="BT184" s="13">
        <f t="shared" si="170"/>
        <v>1</v>
      </c>
      <c r="BU184" s="13">
        <f t="shared" si="170"/>
        <v>1</v>
      </c>
      <c r="BV184" s="13" t="str">
        <f t="shared" si="170"/>
        <v/>
      </c>
      <c r="BW184" s="13" t="s">
        <v>25</v>
      </c>
      <c r="BX184" s="13" t="s">
        <v>25</v>
      </c>
      <c r="BY184" s="13" t="s">
        <v>25</v>
      </c>
      <c r="BZ184" s="13" t="s">
        <v>25</v>
      </c>
      <c r="CA184" s="13" t="s">
        <v>25</v>
      </c>
      <c r="CB184" s="13" t="s">
        <v>25</v>
      </c>
      <c r="CC184" s="13" t="s">
        <v>25</v>
      </c>
      <c r="CL184" s="10">
        <v>201703</v>
      </c>
      <c r="CM184" s="13" t="str">
        <f t="shared" si="171"/>
        <v/>
      </c>
      <c r="CN184" s="13" t="str">
        <f t="shared" si="171"/>
        <v/>
      </c>
      <c r="CO184" s="13" t="str">
        <f t="shared" si="171"/>
        <v/>
      </c>
      <c r="CP184" s="13" t="str">
        <f t="shared" si="171"/>
        <v/>
      </c>
      <c r="CQ184" s="13" t="str">
        <f t="shared" si="171"/>
        <v/>
      </c>
      <c r="CR184" s="13" t="str">
        <f t="shared" si="171"/>
        <v/>
      </c>
      <c r="CS184" s="13" t="str">
        <f t="shared" si="171"/>
        <v/>
      </c>
      <c r="CT184" s="13" t="str">
        <f t="shared" si="171"/>
        <v/>
      </c>
      <c r="CU184" s="13" t="str">
        <f t="shared" si="171"/>
        <v/>
      </c>
      <c r="CV184" s="13" t="str">
        <f t="shared" si="171"/>
        <v/>
      </c>
      <c r="CW184" s="13" t="str">
        <f t="shared" si="171"/>
        <v/>
      </c>
      <c r="CX184" s="13" t="str">
        <f t="shared" si="171"/>
        <v/>
      </c>
      <c r="CY184" s="13" t="str">
        <f t="shared" si="171"/>
        <v/>
      </c>
      <c r="CZ184" s="13" t="str">
        <f t="shared" si="171"/>
        <v/>
      </c>
      <c r="DA184" s="13" t="str">
        <f t="shared" si="171"/>
        <v/>
      </c>
      <c r="DB184" s="13" t="str">
        <f t="shared" si="171"/>
        <v/>
      </c>
      <c r="DC184" s="13" t="str">
        <f t="shared" si="171"/>
        <v/>
      </c>
      <c r="DD184" s="13" t="str">
        <f t="shared" si="171"/>
        <v/>
      </c>
      <c r="DE184" s="13" t="str">
        <f t="shared" si="171"/>
        <v/>
      </c>
      <c r="DF184" s="13" t="str">
        <f t="shared" si="171"/>
        <v/>
      </c>
      <c r="DG184" s="13" t="str">
        <f t="shared" si="171"/>
        <v/>
      </c>
      <c r="DH184" s="13" t="str">
        <f t="shared" si="171"/>
        <v/>
      </c>
      <c r="DI184" s="13" t="str">
        <f t="shared" si="171"/>
        <v/>
      </c>
      <c r="DJ184" s="13" t="str">
        <f t="shared" si="171"/>
        <v/>
      </c>
      <c r="DK184" s="13" t="str">
        <f t="shared" si="171"/>
        <v/>
      </c>
      <c r="DL184" s="13" t="str">
        <f t="shared" si="171"/>
        <v/>
      </c>
      <c r="DM184" s="13" t="str">
        <f t="shared" si="171"/>
        <v/>
      </c>
      <c r="DN184" s="13" t="str">
        <f t="shared" si="171"/>
        <v/>
      </c>
      <c r="DO184" s="13" t="s">
        <v>25</v>
      </c>
      <c r="DP184" s="13" t="s">
        <v>25</v>
      </c>
      <c r="DQ184" s="13" t="s">
        <v>25</v>
      </c>
      <c r="DR184" s="13" t="s">
        <v>25</v>
      </c>
      <c r="DS184" s="13" t="s">
        <v>25</v>
      </c>
      <c r="DT184" s="13" t="s">
        <v>25</v>
      </c>
      <c r="DU184" s="13" t="s">
        <v>25</v>
      </c>
    </row>
    <row r="185" ht="15" customHeight="1" outlineLevel="1" spans="2:125">
      <c r="B185" s="10">
        <v>201706</v>
      </c>
      <c r="C185" s="13">
        <f t="shared" si="169"/>
        <v>0.922499760053582</v>
      </c>
      <c r="D185" s="13">
        <f t="shared" si="169"/>
        <v>0.979948530067672</v>
      </c>
      <c r="E185" s="13">
        <f t="shared" si="169"/>
        <v>1.00127021314535</v>
      </c>
      <c r="F185" s="13">
        <f t="shared" si="169"/>
        <v>0.985706079334339</v>
      </c>
      <c r="G185" s="13">
        <f t="shared" ref="G185:AC200" si="172">IFERROR(IF(H146="","",H146/G146),0)</f>
        <v>0.976108215785321</v>
      </c>
      <c r="H185" s="13">
        <f t="shared" si="172"/>
        <v>0.999929091800805</v>
      </c>
      <c r="I185" s="13">
        <f t="shared" si="172"/>
        <v>0.999973784389085</v>
      </c>
      <c r="J185" s="13">
        <f t="shared" si="172"/>
        <v>1</v>
      </c>
      <c r="K185" s="13">
        <f t="shared" si="172"/>
        <v>0.999934459254523</v>
      </c>
      <c r="L185" s="13">
        <f t="shared" si="172"/>
        <v>1</v>
      </c>
      <c r="M185" s="13">
        <f t="shared" si="172"/>
        <v>1</v>
      </c>
      <c r="N185" s="13">
        <f t="shared" si="172"/>
        <v>1</v>
      </c>
      <c r="O185" s="13">
        <f t="shared" si="172"/>
        <v>1</v>
      </c>
      <c r="P185" s="13">
        <f t="shared" si="172"/>
        <v>1</v>
      </c>
      <c r="Q185" s="13">
        <f t="shared" si="172"/>
        <v>1</v>
      </c>
      <c r="R185" s="13">
        <f t="shared" si="172"/>
        <v>1</v>
      </c>
      <c r="S185" s="13">
        <f t="shared" si="172"/>
        <v>1</v>
      </c>
      <c r="T185" s="13">
        <f t="shared" si="172"/>
        <v>1</v>
      </c>
      <c r="U185" s="13">
        <f t="shared" si="172"/>
        <v>1</v>
      </c>
      <c r="V185" s="13">
        <f t="shared" si="172"/>
        <v>1</v>
      </c>
      <c r="W185" s="13">
        <f t="shared" si="172"/>
        <v>1</v>
      </c>
      <c r="X185" s="13">
        <f t="shared" si="172"/>
        <v>1</v>
      </c>
      <c r="Y185" s="13">
        <f t="shared" si="172"/>
        <v>1</v>
      </c>
      <c r="Z185" s="13">
        <f t="shared" si="172"/>
        <v>1</v>
      </c>
      <c r="AA185" s="13">
        <f t="shared" si="172"/>
        <v>1</v>
      </c>
      <c r="AB185" s="13">
        <f t="shared" si="172"/>
        <v>1</v>
      </c>
      <c r="AC185" s="13" t="str">
        <f t="shared" si="172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T185" s="10">
        <v>201706</v>
      </c>
      <c r="AU185" s="13">
        <f t="shared" si="170"/>
        <v>0.922499760053582</v>
      </c>
      <c r="AV185" s="13">
        <f t="shared" si="170"/>
        <v>0.979948530067672</v>
      </c>
      <c r="AW185" s="13">
        <f t="shared" si="170"/>
        <v>1.00127021314535</v>
      </c>
      <c r="AX185" s="13">
        <f t="shared" si="170"/>
        <v>0.985706079334339</v>
      </c>
      <c r="AY185" s="13">
        <f t="shared" ref="AY185:AY207" si="173">IFERROR(IF(AZ146="","",AZ146/AY146),0)</f>
        <v>0.976108215785321</v>
      </c>
      <c r="AZ185" s="13">
        <f t="shared" ref="AZ185:AZ206" si="174">IFERROR(IF(BA146="","",BA146/AZ146),0)</f>
        <v>0.999929091800805</v>
      </c>
      <c r="BA185" s="13">
        <f t="shared" ref="BA185:BA205" si="175">IFERROR(IF(BB146="","",BB146/BA146),0)</f>
        <v>0.999973784389085</v>
      </c>
      <c r="BB185" s="13">
        <f t="shared" ref="BB185:BB204" si="176">IFERROR(IF(BC146="","",BC146/BB146),0)</f>
        <v>0.907728130089597</v>
      </c>
      <c r="BC185" s="13">
        <f t="shared" ref="BC185:BC203" si="177">IFERROR(IF(BD146="","",BD146/BC146),0)</f>
        <v>0.999927796943485</v>
      </c>
      <c r="BD185" s="13">
        <f t="shared" ref="BD185:BD202" si="178">IFERROR(IF(BE146="","",BE146/BD146),0)</f>
        <v>1</v>
      </c>
      <c r="BE185" s="13">
        <f t="shared" ref="BE185:BE201" si="179">IFERROR(IF(BF146="","",BF146/BE146),0)</f>
        <v>1</v>
      </c>
      <c r="BF185" s="13">
        <f t="shared" ref="BF185:BF200" si="180">IFERROR(IF(BG146="","",BG146/BF146),0)</f>
        <v>1</v>
      </c>
      <c r="BG185" s="13">
        <f t="shared" ref="BG185:BG199" si="181">IFERROR(IF(BH146="","",BH146/BG146),0)</f>
        <v>1</v>
      </c>
      <c r="BH185" s="13">
        <f t="shared" ref="BH185:BH198" si="182">IFERROR(IF(BI146="","",BI146/BH146),0)</f>
        <v>1</v>
      </c>
      <c r="BI185" s="13">
        <f t="shared" ref="BI185:BI197" si="183">IFERROR(IF(BJ146="","",BJ146/BI146),0)</f>
        <v>1</v>
      </c>
      <c r="BJ185" s="13">
        <f t="shared" ref="BJ185:BJ196" si="184">IFERROR(IF(BK146="","",BK146/BJ146),0)</f>
        <v>1</v>
      </c>
      <c r="BK185" s="13">
        <f t="shared" ref="BK185:BK195" si="185">IFERROR(IF(BL146="","",BL146/BK146),0)</f>
        <v>1</v>
      </c>
      <c r="BL185" s="13">
        <f t="shared" ref="BL185:BL194" si="186">IFERROR(IF(BM146="","",BM146/BL146),0)</f>
        <v>1</v>
      </c>
      <c r="BM185" s="13">
        <f t="shared" ref="BM185:BM193" si="187">IFERROR(IF(BN146="","",BN146/BM146),0)</f>
        <v>1</v>
      </c>
      <c r="BN185" s="13">
        <f t="shared" ref="BN185:BN192" si="188">IFERROR(IF(BO146="","",BO146/BN146),0)</f>
        <v>1</v>
      </c>
      <c r="BO185" s="13">
        <f t="shared" ref="BO185:BO191" si="189">IFERROR(IF(BP146="","",BP146/BO146),0)</f>
        <v>1</v>
      </c>
      <c r="BP185" s="13">
        <f t="shared" ref="BP185:BP190" si="190">IFERROR(IF(BQ146="","",BQ146/BP146),0)</f>
        <v>1</v>
      </c>
      <c r="BQ185" s="13">
        <f t="shared" ref="BQ185:BQ189" si="191">IFERROR(IF(BR146="","",BR146/BQ146),0)</f>
        <v>1</v>
      </c>
      <c r="BR185" s="13">
        <f t="shared" ref="BR185:BR188" si="192">IFERROR(IF(BS146="","",BS146/BR146),0)</f>
        <v>1</v>
      </c>
      <c r="BS185" s="13">
        <f t="shared" ref="BS185:BS187" si="193">IFERROR(IF(BT146="","",BT146/BS146),0)</f>
        <v>1</v>
      </c>
      <c r="BT185" s="13">
        <f t="shared" ref="BT185:BT186" si="194">IFERROR(IF(BU146="","",BU146/BT146),0)</f>
        <v>1</v>
      </c>
      <c r="BU185" s="13" t="str">
        <f t="shared" ref="BU185" si="195">IFERROR(IF(BV146="","",BV146/BU146),0)</f>
        <v/>
      </c>
      <c r="BV185" s="13" t="s">
        <v>25</v>
      </c>
      <c r="BW185" s="13" t="s">
        <v>25</v>
      </c>
      <c r="BX185" s="13" t="s">
        <v>25</v>
      </c>
      <c r="BY185" s="13" t="s">
        <v>25</v>
      </c>
      <c r="BZ185" s="13" t="s">
        <v>25</v>
      </c>
      <c r="CA185" s="13" t="s">
        <v>25</v>
      </c>
      <c r="CB185" s="13" t="s">
        <v>25</v>
      </c>
      <c r="CC185" s="13" t="s">
        <v>25</v>
      </c>
      <c r="CL185" s="10">
        <v>201706</v>
      </c>
      <c r="CM185" s="13" t="str">
        <f t="shared" si="171"/>
        <v/>
      </c>
      <c r="CN185" s="13" t="str">
        <f t="shared" si="171"/>
        <v/>
      </c>
      <c r="CO185" s="13" t="str">
        <f t="shared" si="171"/>
        <v/>
      </c>
      <c r="CP185" s="13" t="str">
        <f t="shared" si="171"/>
        <v/>
      </c>
      <c r="CQ185" s="13" t="str">
        <f t="shared" ref="CQ185:DM200" si="196">IFERROR(IF(CR146="","",CR146/CQ146),0)</f>
        <v/>
      </c>
      <c r="CR185" s="13" t="str">
        <f t="shared" si="196"/>
        <v/>
      </c>
      <c r="CS185" s="13" t="str">
        <f t="shared" si="196"/>
        <v/>
      </c>
      <c r="CT185" s="13" t="str">
        <f t="shared" si="196"/>
        <v/>
      </c>
      <c r="CU185" s="13" t="str">
        <f t="shared" si="196"/>
        <v/>
      </c>
      <c r="CV185" s="13" t="str">
        <f t="shared" si="196"/>
        <v/>
      </c>
      <c r="CW185" s="13" t="str">
        <f t="shared" si="196"/>
        <v/>
      </c>
      <c r="CX185" s="13" t="str">
        <f t="shared" si="196"/>
        <v/>
      </c>
      <c r="CY185" s="13" t="str">
        <f t="shared" si="196"/>
        <v/>
      </c>
      <c r="CZ185" s="13" t="str">
        <f t="shared" si="196"/>
        <v/>
      </c>
      <c r="DA185" s="13" t="str">
        <f t="shared" si="196"/>
        <v/>
      </c>
      <c r="DB185" s="13" t="str">
        <f t="shared" si="196"/>
        <v/>
      </c>
      <c r="DC185" s="13" t="str">
        <f t="shared" si="196"/>
        <v/>
      </c>
      <c r="DD185" s="13" t="str">
        <f t="shared" si="196"/>
        <v/>
      </c>
      <c r="DE185" s="13" t="str">
        <f t="shared" si="196"/>
        <v/>
      </c>
      <c r="DF185" s="13" t="str">
        <f t="shared" si="196"/>
        <v/>
      </c>
      <c r="DG185" s="13" t="str">
        <f t="shared" si="196"/>
        <v/>
      </c>
      <c r="DH185" s="13" t="str">
        <f t="shared" si="196"/>
        <v/>
      </c>
      <c r="DI185" s="13" t="str">
        <f t="shared" si="196"/>
        <v/>
      </c>
      <c r="DJ185" s="13" t="str">
        <f t="shared" si="196"/>
        <v/>
      </c>
      <c r="DK185" s="13" t="str">
        <f t="shared" si="196"/>
        <v/>
      </c>
      <c r="DL185" s="13" t="str">
        <f t="shared" si="196"/>
        <v/>
      </c>
      <c r="DM185" s="13" t="str">
        <f t="shared" si="196"/>
        <v/>
      </c>
      <c r="DN185" s="13" t="s">
        <v>25</v>
      </c>
      <c r="DO185" s="13" t="s">
        <v>25</v>
      </c>
      <c r="DP185" s="13" t="s">
        <v>25</v>
      </c>
      <c r="DQ185" s="13" t="s">
        <v>25</v>
      </c>
      <c r="DR185" s="13" t="s">
        <v>25</v>
      </c>
      <c r="DS185" s="13" t="s">
        <v>25</v>
      </c>
      <c r="DT185" s="13" t="s">
        <v>25</v>
      </c>
      <c r="DU185" s="13" t="s">
        <v>25</v>
      </c>
    </row>
    <row r="186" ht="15" customHeight="1" outlineLevel="1" spans="2:125">
      <c r="B186" s="10">
        <v>201709</v>
      </c>
      <c r="C186" s="13">
        <f t="shared" ref="C186:M201" si="197">IFERROR(IF(D147="","",D147/C147),0)</f>
        <v>0.973554399895867</v>
      </c>
      <c r="D186" s="13">
        <f t="shared" si="197"/>
        <v>0.999500585920999</v>
      </c>
      <c r="E186" s="13">
        <f t="shared" si="197"/>
        <v>0.996975606057576</v>
      </c>
      <c r="F186" s="13">
        <f t="shared" si="197"/>
        <v>0.995115128656906</v>
      </c>
      <c r="G186" s="13">
        <f t="shared" si="172"/>
        <v>0.99993558272542</v>
      </c>
      <c r="H186" s="13">
        <f t="shared" si="172"/>
        <v>1</v>
      </c>
      <c r="I186" s="13">
        <f t="shared" si="172"/>
        <v>0.999988871538966</v>
      </c>
      <c r="J186" s="13">
        <f t="shared" si="172"/>
        <v>1.00001112858488</v>
      </c>
      <c r="K186" s="13">
        <f t="shared" si="172"/>
        <v>1</v>
      </c>
      <c r="L186" s="13">
        <f t="shared" si="172"/>
        <v>1</v>
      </c>
      <c r="M186" s="13">
        <f t="shared" si="172"/>
        <v>1</v>
      </c>
      <c r="N186" s="13">
        <f t="shared" si="172"/>
        <v>1</v>
      </c>
      <c r="O186" s="13">
        <f t="shared" si="172"/>
        <v>1</v>
      </c>
      <c r="P186" s="13">
        <f t="shared" si="172"/>
        <v>1</v>
      </c>
      <c r="Q186" s="13">
        <f t="shared" si="172"/>
        <v>1</v>
      </c>
      <c r="R186" s="13">
        <f t="shared" si="172"/>
        <v>1</v>
      </c>
      <c r="S186" s="13">
        <f t="shared" si="172"/>
        <v>1</v>
      </c>
      <c r="T186" s="13">
        <f t="shared" si="172"/>
        <v>1</v>
      </c>
      <c r="U186" s="13">
        <f t="shared" si="172"/>
        <v>1</v>
      </c>
      <c r="V186" s="13">
        <f t="shared" si="172"/>
        <v>1</v>
      </c>
      <c r="W186" s="13">
        <f t="shared" si="172"/>
        <v>1</v>
      </c>
      <c r="X186" s="13">
        <f t="shared" si="172"/>
        <v>1</v>
      </c>
      <c r="Y186" s="13">
        <f t="shared" si="172"/>
        <v>1</v>
      </c>
      <c r="Z186" s="13">
        <f t="shared" si="172"/>
        <v>1</v>
      </c>
      <c r="AA186" s="13">
        <f t="shared" si="172"/>
        <v>1</v>
      </c>
      <c r="AB186" s="13" t="str">
        <f t="shared" si="172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T186" s="10">
        <v>201709</v>
      </c>
      <c r="AU186" s="13">
        <f t="shared" ref="AU186:AU211" si="198">IFERROR(IF(AV147="","",AV147/AU147),0)</f>
        <v>0.973554399895867</v>
      </c>
      <c r="AV186" s="13">
        <f t="shared" ref="AV186:AV210" si="199">IFERROR(IF(AW147="","",AW147/AV147),0)</f>
        <v>0.999500585920999</v>
      </c>
      <c r="AW186" s="13">
        <f t="shared" ref="AW186:AW209" si="200">IFERROR(IF(AX147="","",AX147/AW147),0)</f>
        <v>0.996975606057576</v>
      </c>
      <c r="AX186" s="13">
        <f t="shared" ref="AX186:AX208" si="201">IFERROR(IF(AY147="","",AY147/AX147),0)</f>
        <v>0.995115128656906</v>
      </c>
      <c r="AY186" s="13">
        <f t="shared" si="173"/>
        <v>0.99993558272542</v>
      </c>
      <c r="AZ186" s="13">
        <f t="shared" si="174"/>
        <v>1</v>
      </c>
      <c r="BA186" s="13">
        <f t="shared" si="175"/>
        <v>0.925911991464999</v>
      </c>
      <c r="BB186" s="13">
        <f t="shared" si="176"/>
        <v>1.00001201891879</v>
      </c>
      <c r="BC186" s="13">
        <f t="shared" si="177"/>
        <v>1</v>
      </c>
      <c r="BD186" s="13">
        <f t="shared" si="178"/>
        <v>1</v>
      </c>
      <c r="BE186" s="13">
        <f t="shared" si="179"/>
        <v>1</v>
      </c>
      <c r="BF186" s="13">
        <f t="shared" si="180"/>
        <v>1</v>
      </c>
      <c r="BG186" s="13">
        <f t="shared" si="181"/>
        <v>1</v>
      </c>
      <c r="BH186" s="13">
        <f t="shared" si="182"/>
        <v>1</v>
      </c>
      <c r="BI186" s="13">
        <f t="shared" si="183"/>
        <v>1</v>
      </c>
      <c r="BJ186" s="13">
        <f t="shared" si="184"/>
        <v>1</v>
      </c>
      <c r="BK186" s="13">
        <f t="shared" si="185"/>
        <v>1</v>
      </c>
      <c r="BL186" s="13">
        <f t="shared" si="186"/>
        <v>1</v>
      </c>
      <c r="BM186" s="13">
        <f t="shared" si="187"/>
        <v>1</v>
      </c>
      <c r="BN186" s="13">
        <f t="shared" si="188"/>
        <v>1</v>
      </c>
      <c r="BO186" s="13">
        <f t="shared" si="189"/>
        <v>1</v>
      </c>
      <c r="BP186" s="13">
        <f t="shared" si="190"/>
        <v>1</v>
      </c>
      <c r="BQ186" s="13">
        <f t="shared" si="191"/>
        <v>1</v>
      </c>
      <c r="BR186" s="13">
        <f t="shared" si="192"/>
        <v>1</v>
      </c>
      <c r="BS186" s="13">
        <f t="shared" si="193"/>
        <v>1</v>
      </c>
      <c r="BT186" s="13" t="str">
        <f t="shared" si="194"/>
        <v/>
      </c>
      <c r="BU186" s="13" t="s">
        <v>25</v>
      </c>
      <c r="BV186" s="13" t="s">
        <v>25</v>
      </c>
      <c r="BW186" s="13" t="s">
        <v>25</v>
      </c>
      <c r="BX186" s="13" t="s">
        <v>25</v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L186" s="10">
        <v>201709</v>
      </c>
      <c r="CM186" s="13" t="str">
        <f t="shared" ref="CM186:CW201" si="202">IFERROR(IF(CN147="","",CN147/CM147),0)</f>
        <v/>
      </c>
      <c r="CN186" s="13" t="str">
        <f t="shared" si="202"/>
        <v/>
      </c>
      <c r="CO186" s="13" t="str">
        <f t="shared" si="202"/>
        <v/>
      </c>
      <c r="CP186" s="13" t="str">
        <f t="shared" si="202"/>
        <v/>
      </c>
      <c r="CQ186" s="13" t="str">
        <f t="shared" si="196"/>
        <v/>
      </c>
      <c r="CR186" s="13" t="str">
        <f t="shared" si="196"/>
        <v/>
      </c>
      <c r="CS186" s="13" t="str">
        <f t="shared" si="196"/>
        <v/>
      </c>
      <c r="CT186" s="13" t="str">
        <f t="shared" si="196"/>
        <v/>
      </c>
      <c r="CU186" s="13" t="str">
        <f t="shared" si="196"/>
        <v/>
      </c>
      <c r="CV186" s="13" t="str">
        <f t="shared" si="196"/>
        <v/>
      </c>
      <c r="CW186" s="13" t="str">
        <f t="shared" si="196"/>
        <v/>
      </c>
      <c r="CX186" s="13" t="str">
        <f t="shared" si="196"/>
        <v/>
      </c>
      <c r="CY186" s="13" t="str">
        <f t="shared" si="196"/>
        <v/>
      </c>
      <c r="CZ186" s="13" t="str">
        <f t="shared" si="196"/>
        <v/>
      </c>
      <c r="DA186" s="13" t="str">
        <f t="shared" si="196"/>
        <v/>
      </c>
      <c r="DB186" s="13" t="str">
        <f t="shared" si="196"/>
        <v/>
      </c>
      <c r="DC186" s="13" t="str">
        <f t="shared" si="196"/>
        <v/>
      </c>
      <c r="DD186" s="13" t="str">
        <f t="shared" si="196"/>
        <v/>
      </c>
      <c r="DE186" s="13" t="str">
        <f t="shared" si="196"/>
        <v/>
      </c>
      <c r="DF186" s="13" t="str">
        <f t="shared" si="196"/>
        <v/>
      </c>
      <c r="DG186" s="13" t="str">
        <f t="shared" si="196"/>
        <v/>
      </c>
      <c r="DH186" s="13" t="str">
        <f t="shared" si="196"/>
        <v/>
      </c>
      <c r="DI186" s="13" t="str">
        <f t="shared" si="196"/>
        <v/>
      </c>
      <c r="DJ186" s="13" t="str">
        <f t="shared" si="196"/>
        <v/>
      </c>
      <c r="DK186" s="13" t="str">
        <f t="shared" si="196"/>
        <v/>
      </c>
      <c r="DL186" s="13" t="str">
        <f t="shared" si="196"/>
        <v/>
      </c>
      <c r="DM186" s="13" t="s">
        <v>25</v>
      </c>
      <c r="DN186" s="13" t="s">
        <v>25</v>
      </c>
      <c r="DO186" s="13" t="s">
        <v>25</v>
      </c>
      <c r="DP186" s="13" t="s">
        <v>25</v>
      </c>
      <c r="DQ186" s="13" t="s">
        <v>25</v>
      </c>
      <c r="DR186" s="13" t="s">
        <v>25</v>
      </c>
      <c r="DS186" s="13" t="s">
        <v>25</v>
      </c>
      <c r="DT186" s="13" t="s">
        <v>25</v>
      </c>
      <c r="DU186" s="13" t="s">
        <v>25</v>
      </c>
    </row>
    <row r="187" ht="15" customHeight="1" outlineLevel="1" spans="2:125">
      <c r="B187" s="10">
        <v>201712</v>
      </c>
      <c r="C187" s="13">
        <f t="shared" si="197"/>
        <v>1.04739203052458</v>
      </c>
      <c r="D187" s="13">
        <f t="shared" si="197"/>
        <v>1.00832630846102</v>
      </c>
      <c r="E187" s="13">
        <f t="shared" si="197"/>
        <v>0.990634891373581</v>
      </c>
      <c r="F187" s="13">
        <f t="shared" si="197"/>
        <v>0.987947698845722</v>
      </c>
      <c r="G187" s="13">
        <f t="shared" si="172"/>
        <v>1.00003412606883</v>
      </c>
      <c r="H187" s="13">
        <f t="shared" si="172"/>
        <v>0.999992710186318</v>
      </c>
      <c r="I187" s="13">
        <f t="shared" si="172"/>
        <v>1</v>
      </c>
      <c r="J187" s="13">
        <f t="shared" si="172"/>
        <v>1</v>
      </c>
      <c r="K187" s="13">
        <f t="shared" si="172"/>
        <v>1</v>
      </c>
      <c r="L187" s="13">
        <f t="shared" si="172"/>
        <v>1</v>
      </c>
      <c r="M187" s="13">
        <f t="shared" si="172"/>
        <v>1</v>
      </c>
      <c r="N187" s="13">
        <f t="shared" si="172"/>
        <v>1</v>
      </c>
      <c r="O187" s="13">
        <f t="shared" si="172"/>
        <v>1</v>
      </c>
      <c r="P187" s="13">
        <f t="shared" si="172"/>
        <v>1</v>
      </c>
      <c r="Q187" s="13">
        <f t="shared" si="172"/>
        <v>1</v>
      </c>
      <c r="R187" s="13">
        <f t="shared" si="172"/>
        <v>1</v>
      </c>
      <c r="S187" s="13">
        <f t="shared" si="172"/>
        <v>1</v>
      </c>
      <c r="T187" s="13">
        <f t="shared" si="172"/>
        <v>1</v>
      </c>
      <c r="U187" s="13">
        <f t="shared" si="172"/>
        <v>1</v>
      </c>
      <c r="V187" s="13">
        <f t="shared" si="172"/>
        <v>1</v>
      </c>
      <c r="W187" s="13">
        <f t="shared" si="172"/>
        <v>1</v>
      </c>
      <c r="X187" s="13">
        <f t="shared" si="172"/>
        <v>1</v>
      </c>
      <c r="Y187" s="13">
        <f t="shared" si="172"/>
        <v>1</v>
      </c>
      <c r="Z187" s="13">
        <f t="shared" si="172"/>
        <v>1</v>
      </c>
      <c r="AA187" s="13" t="str">
        <f t="shared" si="172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T187" s="10">
        <v>201712</v>
      </c>
      <c r="AU187" s="13">
        <f t="shared" si="198"/>
        <v>1.04986187705349</v>
      </c>
      <c r="AV187" s="13">
        <f t="shared" si="199"/>
        <v>1.00552009608051</v>
      </c>
      <c r="AW187" s="13">
        <f t="shared" si="200"/>
        <v>0.983606315951464</v>
      </c>
      <c r="AX187" s="13">
        <f t="shared" si="201"/>
        <v>0.985766511544705</v>
      </c>
      <c r="AY187" s="13">
        <f t="shared" si="173"/>
        <v>1.00004039127242</v>
      </c>
      <c r="AZ187" s="13">
        <f t="shared" si="174"/>
        <v>0.942771536720786</v>
      </c>
      <c r="BA187" s="13">
        <f t="shared" si="175"/>
        <v>1</v>
      </c>
      <c r="BB187" s="13">
        <f t="shared" si="176"/>
        <v>1</v>
      </c>
      <c r="BC187" s="13">
        <f t="shared" si="177"/>
        <v>1</v>
      </c>
      <c r="BD187" s="13">
        <f t="shared" si="178"/>
        <v>1</v>
      </c>
      <c r="BE187" s="13">
        <f t="shared" si="179"/>
        <v>1</v>
      </c>
      <c r="BF187" s="13">
        <f t="shared" si="180"/>
        <v>1</v>
      </c>
      <c r="BG187" s="13">
        <f t="shared" si="181"/>
        <v>1</v>
      </c>
      <c r="BH187" s="13">
        <f t="shared" si="182"/>
        <v>1</v>
      </c>
      <c r="BI187" s="13">
        <f t="shared" si="183"/>
        <v>1</v>
      </c>
      <c r="BJ187" s="13">
        <f t="shared" si="184"/>
        <v>1</v>
      </c>
      <c r="BK187" s="13">
        <f t="shared" si="185"/>
        <v>1</v>
      </c>
      <c r="BL187" s="13">
        <f t="shared" si="186"/>
        <v>1</v>
      </c>
      <c r="BM187" s="13">
        <f t="shared" si="187"/>
        <v>1</v>
      </c>
      <c r="BN187" s="13">
        <f t="shared" si="188"/>
        <v>1</v>
      </c>
      <c r="BO187" s="13">
        <f t="shared" si="189"/>
        <v>1</v>
      </c>
      <c r="BP187" s="13">
        <f t="shared" si="190"/>
        <v>1</v>
      </c>
      <c r="BQ187" s="13">
        <f t="shared" si="191"/>
        <v>1</v>
      </c>
      <c r="BR187" s="13">
        <f t="shared" si="192"/>
        <v>1</v>
      </c>
      <c r="BS187" s="13" t="str">
        <f t="shared" si="193"/>
        <v/>
      </c>
      <c r="BT187" s="13" t="s">
        <v>25</v>
      </c>
      <c r="BU187" s="13" t="s">
        <v>25</v>
      </c>
      <c r="BV187" s="13" t="s">
        <v>25</v>
      </c>
      <c r="BW187" s="13" t="s">
        <v>25</v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L187" s="10">
        <v>201712</v>
      </c>
      <c r="CM187" s="13" t="str">
        <f t="shared" si="202"/>
        <v/>
      </c>
      <c r="CN187" s="13" t="str">
        <f t="shared" si="202"/>
        <v/>
      </c>
      <c r="CO187" s="13" t="str">
        <f t="shared" si="202"/>
        <v/>
      </c>
      <c r="CP187" s="13" t="str">
        <f t="shared" si="202"/>
        <v/>
      </c>
      <c r="CQ187" s="13" t="str">
        <f t="shared" si="196"/>
        <v/>
      </c>
      <c r="CR187" s="13" t="str">
        <f t="shared" si="196"/>
        <v/>
      </c>
      <c r="CS187" s="13" t="str">
        <f t="shared" si="196"/>
        <v/>
      </c>
      <c r="CT187" s="13" t="str">
        <f t="shared" si="196"/>
        <v/>
      </c>
      <c r="CU187" s="13" t="str">
        <f t="shared" si="196"/>
        <v/>
      </c>
      <c r="CV187" s="13" t="str">
        <f t="shared" si="196"/>
        <v/>
      </c>
      <c r="CW187" s="13" t="str">
        <f t="shared" si="196"/>
        <v/>
      </c>
      <c r="CX187" s="13" t="str">
        <f t="shared" si="196"/>
        <v/>
      </c>
      <c r="CY187" s="13" t="str">
        <f t="shared" si="196"/>
        <v/>
      </c>
      <c r="CZ187" s="13" t="str">
        <f t="shared" si="196"/>
        <v/>
      </c>
      <c r="DA187" s="13" t="str">
        <f t="shared" si="196"/>
        <v/>
      </c>
      <c r="DB187" s="13" t="str">
        <f t="shared" si="196"/>
        <v/>
      </c>
      <c r="DC187" s="13" t="str">
        <f t="shared" si="196"/>
        <v/>
      </c>
      <c r="DD187" s="13" t="str">
        <f t="shared" si="196"/>
        <v/>
      </c>
      <c r="DE187" s="13" t="str">
        <f t="shared" si="196"/>
        <v/>
      </c>
      <c r="DF187" s="13" t="str">
        <f t="shared" si="196"/>
        <v/>
      </c>
      <c r="DG187" s="13" t="str">
        <f t="shared" si="196"/>
        <v/>
      </c>
      <c r="DH187" s="13" t="str">
        <f t="shared" si="196"/>
        <v/>
      </c>
      <c r="DI187" s="13" t="str">
        <f t="shared" si="196"/>
        <v/>
      </c>
      <c r="DJ187" s="13" t="str">
        <f t="shared" si="196"/>
        <v/>
      </c>
      <c r="DK187" s="13" t="str">
        <f t="shared" si="196"/>
        <v/>
      </c>
      <c r="DL187" s="13" t="s">
        <v>25</v>
      </c>
      <c r="DM187" s="13" t="s">
        <v>25</v>
      </c>
      <c r="DN187" s="13" t="s">
        <v>25</v>
      </c>
      <c r="DO187" s="13" t="s">
        <v>25</v>
      </c>
      <c r="DP187" s="13" t="s">
        <v>25</v>
      </c>
      <c r="DQ187" s="13" t="s">
        <v>25</v>
      </c>
      <c r="DR187" s="13" t="s">
        <v>25</v>
      </c>
      <c r="DS187" s="13" t="s">
        <v>25</v>
      </c>
      <c r="DT187" s="13" t="s">
        <v>25</v>
      </c>
      <c r="DU187" s="13" t="s">
        <v>25</v>
      </c>
    </row>
    <row r="188" ht="15" customHeight="1" outlineLevel="1" spans="2:125">
      <c r="B188" s="10">
        <v>201803</v>
      </c>
      <c r="C188" s="13">
        <f t="shared" si="197"/>
        <v>1.04711723074582</v>
      </c>
      <c r="D188" s="13">
        <f t="shared" si="197"/>
        <v>0.966039850742564</v>
      </c>
      <c r="E188" s="13">
        <f t="shared" si="197"/>
        <v>1.00649385295146</v>
      </c>
      <c r="F188" s="13">
        <f t="shared" si="197"/>
        <v>1.00027256045288</v>
      </c>
      <c r="G188" s="13">
        <f t="shared" si="172"/>
        <v>0.996591240218601</v>
      </c>
      <c r="H188" s="13">
        <f t="shared" si="172"/>
        <v>0.999876068653851</v>
      </c>
      <c r="I188" s="13">
        <f t="shared" si="172"/>
        <v>1</v>
      </c>
      <c r="J188" s="13">
        <f t="shared" si="172"/>
        <v>1</v>
      </c>
      <c r="K188" s="13">
        <f t="shared" si="172"/>
        <v>0.999920399574477</v>
      </c>
      <c r="L188" s="13">
        <f t="shared" si="172"/>
        <v>1.00000163295923</v>
      </c>
      <c r="M188" s="13">
        <f t="shared" si="172"/>
        <v>1</v>
      </c>
      <c r="N188" s="13">
        <f t="shared" si="172"/>
        <v>1</v>
      </c>
      <c r="O188" s="13">
        <f t="shared" si="172"/>
        <v>1</v>
      </c>
      <c r="P188" s="13">
        <f t="shared" si="172"/>
        <v>1</v>
      </c>
      <c r="Q188" s="13">
        <f t="shared" si="172"/>
        <v>1</v>
      </c>
      <c r="R188" s="13">
        <f t="shared" si="172"/>
        <v>1</v>
      </c>
      <c r="S188" s="13">
        <f t="shared" si="172"/>
        <v>1</v>
      </c>
      <c r="T188" s="13">
        <f t="shared" si="172"/>
        <v>1</v>
      </c>
      <c r="U188" s="13">
        <f t="shared" si="172"/>
        <v>1</v>
      </c>
      <c r="V188" s="13">
        <f t="shared" si="172"/>
        <v>1</v>
      </c>
      <c r="W188" s="13">
        <f t="shared" si="172"/>
        <v>1.0050276617779</v>
      </c>
      <c r="X188" s="13">
        <f t="shared" si="172"/>
        <v>1.00030190227203</v>
      </c>
      <c r="Y188" s="13">
        <f t="shared" si="172"/>
        <v>1</v>
      </c>
      <c r="Z188" s="13" t="str">
        <f t="shared" si="172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T188" s="10">
        <v>201803</v>
      </c>
      <c r="AU188" s="13">
        <f t="shared" si="198"/>
        <v>0.963351855838775</v>
      </c>
      <c r="AV188" s="13">
        <f t="shared" si="199"/>
        <v>0.900686782907279</v>
      </c>
      <c r="AW188" s="13">
        <f t="shared" si="200"/>
        <v>1.00579848422487</v>
      </c>
      <c r="AX188" s="13">
        <f t="shared" si="201"/>
        <v>0.999327889349151</v>
      </c>
      <c r="AY188" s="13">
        <f t="shared" si="173"/>
        <v>0.975494070652079</v>
      </c>
      <c r="AZ188" s="13">
        <f t="shared" si="174"/>
        <v>0.999741307077415</v>
      </c>
      <c r="BA188" s="13">
        <f t="shared" si="175"/>
        <v>1</v>
      </c>
      <c r="BB188" s="13">
        <f t="shared" si="176"/>
        <v>1</v>
      </c>
      <c r="BC188" s="13">
        <f t="shared" si="177"/>
        <v>0.999883691369716</v>
      </c>
      <c r="BD188" s="13">
        <f t="shared" si="178"/>
        <v>1.00000119304779</v>
      </c>
      <c r="BE188" s="13">
        <f t="shared" si="179"/>
        <v>1</v>
      </c>
      <c r="BF188" s="13">
        <f t="shared" si="180"/>
        <v>1</v>
      </c>
      <c r="BG188" s="13">
        <f t="shared" si="181"/>
        <v>1</v>
      </c>
      <c r="BH188" s="13">
        <f t="shared" si="182"/>
        <v>1</v>
      </c>
      <c r="BI188" s="13">
        <f t="shared" si="183"/>
        <v>1</v>
      </c>
      <c r="BJ188" s="13">
        <f t="shared" si="184"/>
        <v>1</v>
      </c>
      <c r="BK188" s="13">
        <f t="shared" si="185"/>
        <v>1</v>
      </c>
      <c r="BL188" s="13">
        <f t="shared" si="186"/>
        <v>1</v>
      </c>
      <c r="BM188" s="13">
        <f t="shared" si="187"/>
        <v>1</v>
      </c>
      <c r="BN188" s="13">
        <f t="shared" si="188"/>
        <v>1</v>
      </c>
      <c r="BO188" s="13">
        <f t="shared" si="189"/>
        <v>1.00734647052867</v>
      </c>
      <c r="BP188" s="13">
        <f t="shared" si="190"/>
        <v>1.00044012720529</v>
      </c>
      <c r="BQ188" s="13">
        <f t="shared" si="191"/>
        <v>1</v>
      </c>
      <c r="BR188" s="13" t="str">
        <f t="shared" si="192"/>
        <v/>
      </c>
      <c r="BS188" s="13" t="s">
        <v>25</v>
      </c>
      <c r="BT188" s="13" t="s">
        <v>25</v>
      </c>
      <c r="BU188" s="13" t="s">
        <v>25</v>
      </c>
      <c r="BV188" s="13" t="s">
        <v>25</v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L188" s="10">
        <v>201803</v>
      </c>
      <c r="CM188" s="13" t="str">
        <f t="shared" si="202"/>
        <v/>
      </c>
      <c r="CN188" s="13" t="str">
        <f t="shared" si="202"/>
        <v/>
      </c>
      <c r="CO188" s="13" t="str">
        <f t="shared" si="202"/>
        <v/>
      </c>
      <c r="CP188" s="13" t="str">
        <f t="shared" si="202"/>
        <v/>
      </c>
      <c r="CQ188" s="13" t="str">
        <f t="shared" si="196"/>
        <v/>
      </c>
      <c r="CR188" s="13" t="str">
        <f t="shared" si="196"/>
        <v/>
      </c>
      <c r="CS188" s="13" t="str">
        <f t="shared" si="196"/>
        <v/>
      </c>
      <c r="CT188" s="13" t="str">
        <f t="shared" si="196"/>
        <v/>
      </c>
      <c r="CU188" s="13" t="str">
        <f t="shared" si="196"/>
        <v/>
      </c>
      <c r="CV188" s="13" t="str">
        <f t="shared" si="196"/>
        <v/>
      </c>
      <c r="CW188" s="13" t="str">
        <f t="shared" si="196"/>
        <v/>
      </c>
      <c r="CX188" s="13" t="str">
        <f t="shared" si="196"/>
        <v/>
      </c>
      <c r="CY188" s="13" t="str">
        <f t="shared" si="196"/>
        <v/>
      </c>
      <c r="CZ188" s="13" t="str">
        <f t="shared" si="196"/>
        <v/>
      </c>
      <c r="DA188" s="13" t="str">
        <f t="shared" si="196"/>
        <v/>
      </c>
      <c r="DB188" s="13" t="str">
        <f t="shared" si="196"/>
        <v/>
      </c>
      <c r="DC188" s="13" t="str">
        <f t="shared" si="196"/>
        <v/>
      </c>
      <c r="DD188" s="13" t="str">
        <f t="shared" si="196"/>
        <v/>
      </c>
      <c r="DE188" s="13" t="str">
        <f t="shared" si="196"/>
        <v/>
      </c>
      <c r="DF188" s="13" t="str">
        <f t="shared" si="196"/>
        <v/>
      </c>
      <c r="DG188" s="13" t="str">
        <f t="shared" si="196"/>
        <v/>
      </c>
      <c r="DH188" s="13" t="str">
        <f t="shared" si="196"/>
        <v/>
      </c>
      <c r="DI188" s="13" t="str">
        <f t="shared" si="196"/>
        <v/>
      </c>
      <c r="DJ188" s="13" t="str">
        <f t="shared" si="196"/>
        <v/>
      </c>
      <c r="DK188" s="13" t="s">
        <v>25</v>
      </c>
      <c r="DL188" s="13" t="s">
        <v>25</v>
      </c>
      <c r="DM188" s="13" t="s">
        <v>25</v>
      </c>
      <c r="DN188" s="13" t="s">
        <v>25</v>
      </c>
      <c r="DO188" s="13" t="s">
        <v>25</v>
      </c>
      <c r="DP188" s="13" t="s">
        <v>25</v>
      </c>
      <c r="DQ188" s="13" t="s">
        <v>25</v>
      </c>
      <c r="DR188" s="13" t="s">
        <v>25</v>
      </c>
      <c r="DS188" s="13" t="s">
        <v>25</v>
      </c>
      <c r="DT188" s="13" t="s">
        <v>25</v>
      </c>
      <c r="DU188" s="13" t="s">
        <v>25</v>
      </c>
    </row>
    <row r="189" ht="15" customHeight="1" outlineLevel="1" spans="2:125">
      <c r="B189" s="10">
        <v>201806</v>
      </c>
      <c r="C189" s="13">
        <f t="shared" si="197"/>
        <v>0.934117574171907</v>
      </c>
      <c r="D189" s="13">
        <f t="shared" si="197"/>
        <v>0.987702551012793</v>
      </c>
      <c r="E189" s="13">
        <f t="shared" si="197"/>
        <v>1.00484726030388</v>
      </c>
      <c r="F189" s="13">
        <f t="shared" si="197"/>
        <v>1.00029756960896</v>
      </c>
      <c r="G189" s="13">
        <f t="shared" si="172"/>
        <v>1.00241550658525</v>
      </c>
      <c r="H189" s="13">
        <f t="shared" si="172"/>
        <v>1</v>
      </c>
      <c r="I189" s="13">
        <f t="shared" si="172"/>
        <v>1</v>
      </c>
      <c r="J189" s="13">
        <f t="shared" si="172"/>
        <v>1</v>
      </c>
      <c r="K189" s="13">
        <f t="shared" si="172"/>
        <v>1.00000025094857</v>
      </c>
      <c r="L189" s="13">
        <f t="shared" si="172"/>
        <v>1</v>
      </c>
      <c r="M189" s="13">
        <f t="shared" si="172"/>
        <v>1</v>
      </c>
      <c r="N189" s="13">
        <f t="shared" si="172"/>
        <v>1</v>
      </c>
      <c r="O189" s="13">
        <f t="shared" si="172"/>
        <v>1</v>
      </c>
      <c r="P189" s="13">
        <f t="shared" si="172"/>
        <v>1</v>
      </c>
      <c r="Q189" s="13">
        <f t="shared" si="172"/>
        <v>1</v>
      </c>
      <c r="R189" s="13">
        <f t="shared" si="172"/>
        <v>1</v>
      </c>
      <c r="S189" s="13">
        <f t="shared" si="172"/>
        <v>1</v>
      </c>
      <c r="T189" s="13">
        <f t="shared" si="172"/>
        <v>1</v>
      </c>
      <c r="U189" s="13">
        <f t="shared" si="172"/>
        <v>1</v>
      </c>
      <c r="V189" s="13">
        <f t="shared" si="172"/>
        <v>1</v>
      </c>
      <c r="W189" s="13">
        <f t="shared" si="172"/>
        <v>1</v>
      </c>
      <c r="X189" s="13">
        <f t="shared" si="172"/>
        <v>1</v>
      </c>
      <c r="Y189" s="13" t="str">
        <f t="shared" si="172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T189" s="10">
        <v>201806</v>
      </c>
      <c r="AU189" s="13">
        <f t="shared" si="198"/>
        <v>0.823339543403306</v>
      </c>
      <c r="AV189" s="13">
        <f t="shared" si="199"/>
        <v>0.989169614853007</v>
      </c>
      <c r="AW189" s="13">
        <f t="shared" si="200"/>
        <v>1.00420897262219</v>
      </c>
      <c r="AX189" s="13">
        <f t="shared" si="201"/>
        <v>0.876211747385888</v>
      </c>
      <c r="AY189" s="13">
        <f t="shared" si="173"/>
        <v>1.00208114314699</v>
      </c>
      <c r="AZ189" s="13">
        <f t="shared" si="174"/>
        <v>1</v>
      </c>
      <c r="BA189" s="13">
        <f t="shared" si="175"/>
        <v>1</v>
      </c>
      <c r="BB189" s="13">
        <f t="shared" si="176"/>
        <v>1</v>
      </c>
      <c r="BC189" s="13">
        <f t="shared" si="177"/>
        <v>1.00000025043876</v>
      </c>
      <c r="BD189" s="13">
        <f t="shared" si="178"/>
        <v>1</v>
      </c>
      <c r="BE189" s="13">
        <f t="shared" si="179"/>
        <v>1</v>
      </c>
      <c r="BF189" s="13">
        <f t="shared" si="180"/>
        <v>1</v>
      </c>
      <c r="BG189" s="13">
        <f t="shared" si="181"/>
        <v>1</v>
      </c>
      <c r="BH189" s="13">
        <f t="shared" si="182"/>
        <v>1</v>
      </c>
      <c r="BI189" s="13">
        <f t="shared" si="183"/>
        <v>1</v>
      </c>
      <c r="BJ189" s="13">
        <f t="shared" si="184"/>
        <v>1</v>
      </c>
      <c r="BK189" s="13">
        <f t="shared" si="185"/>
        <v>1</v>
      </c>
      <c r="BL189" s="13">
        <f t="shared" si="186"/>
        <v>1</v>
      </c>
      <c r="BM189" s="13">
        <f t="shared" si="187"/>
        <v>1</v>
      </c>
      <c r="BN189" s="13">
        <f t="shared" si="188"/>
        <v>1</v>
      </c>
      <c r="BO189" s="13">
        <f t="shared" si="189"/>
        <v>1</v>
      </c>
      <c r="BP189" s="13">
        <f t="shared" si="190"/>
        <v>1</v>
      </c>
      <c r="BQ189" s="13" t="str">
        <f t="shared" si="191"/>
        <v/>
      </c>
      <c r="BR189" s="13" t="s">
        <v>25</v>
      </c>
      <c r="BS189" s="13" t="s">
        <v>25</v>
      </c>
      <c r="BT189" s="13" t="s">
        <v>25</v>
      </c>
      <c r="BU189" s="13" t="s">
        <v>25</v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L189" s="10">
        <v>201806</v>
      </c>
      <c r="CM189" s="13" t="str">
        <f t="shared" si="202"/>
        <v/>
      </c>
      <c r="CN189" s="13" t="str">
        <f t="shared" si="202"/>
        <v/>
      </c>
      <c r="CO189" s="13" t="str">
        <f t="shared" si="202"/>
        <v/>
      </c>
      <c r="CP189" s="13" t="str">
        <f t="shared" si="202"/>
        <v/>
      </c>
      <c r="CQ189" s="13" t="str">
        <f t="shared" si="196"/>
        <v/>
      </c>
      <c r="CR189" s="13" t="str">
        <f t="shared" si="196"/>
        <v/>
      </c>
      <c r="CS189" s="13" t="str">
        <f t="shared" si="196"/>
        <v/>
      </c>
      <c r="CT189" s="13" t="str">
        <f t="shared" si="196"/>
        <v/>
      </c>
      <c r="CU189" s="13" t="str">
        <f t="shared" si="196"/>
        <v/>
      </c>
      <c r="CV189" s="13" t="str">
        <f t="shared" si="196"/>
        <v/>
      </c>
      <c r="CW189" s="13" t="str">
        <f t="shared" si="196"/>
        <v/>
      </c>
      <c r="CX189" s="13" t="str">
        <f t="shared" si="196"/>
        <v/>
      </c>
      <c r="CY189" s="13" t="str">
        <f t="shared" si="196"/>
        <v/>
      </c>
      <c r="CZ189" s="13" t="str">
        <f t="shared" si="196"/>
        <v/>
      </c>
      <c r="DA189" s="13" t="str">
        <f t="shared" si="196"/>
        <v/>
      </c>
      <c r="DB189" s="13" t="str">
        <f t="shared" si="196"/>
        <v/>
      </c>
      <c r="DC189" s="13" t="str">
        <f t="shared" si="196"/>
        <v/>
      </c>
      <c r="DD189" s="13" t="str">
        <f t="shared" si="196"/>
        <v/>
      </c>
      <c r="DE189" s="13" t="str">
        <f t="shared" si="196"/>
        <v/>
      </c>
      <c r="DF189" s="13" t="str">
        <f t="shared" si="196"/>
        <v/>
      </c>
      <c r="DG189" s="13" t="str">
        <f t="shared" si="196"/>
        <v/>
      </c>
      <c r="DH189" s="13" t="str">
        <f t="shared" si="196"/>
        <v/>
      </c>
      <c r="DI189" s="13" t="str">
        <f t="shared" si="196"/>
        <v/>
      </c>
      <c r="DJ189" s="13" t="s">
        <v>25</v>
      </c>
      <c r="DK189" s="13" t="s">
        <v>25</v>
      </c>
      <c r="DL189" s="13" t="s">
        <v>25</v>
      </c>
      <c r="DM189" s="13" t="s">
        <v>25</v>
      </c>
      <c r="DN189" s="13" t="s">
        <v>25</v>
      </c>
      <c r="DO189" s="13" t="s">
        <v>25</v>
      </c>
      <c r="DP189" s="13" t="s">
        <v>25</v>
      </c>
      <c r="DQ189" s="13" t="s">
        <v>25</v>
      </c>
      <c r="DR189" s="13" t="s">
        <v>25</v>
      </c>
      <c r="DS189" s="13" t="s">
        <v>25</v>
      </c>
      <c r="DT189" s="13" t="s">
        <v>25</v>
      </c>
      <c r="DU189" s="13" t="s">
        <v>25</v>
      </c>
    </row>
    <row r="190" ht="15" customHeight="1" outlineLevel="1" spans="2:125">
      <c r="B190" s="10">
        <v>201809</v>
      </c>
      <c r="C190" s="13">
        <f t="shared" si="197"/>
        <v>0.950040682882858</v>
      </c>
      <c r="D190" s="13">
        <f t="shared" si="197"/>
        <v>0.992364931851407</v>
      </c>
      <c r="E190" s="13">
        <f t="shared" si="197"/>
        <v>0.994235320918214</v>
      </c>
      <c r="F190" s="13">
        <f t="shared" si="197"/>
        <v>0.983170109713898</v>
      </c>
      <c r="G190" s="13">
        <f t="shared" si="172"/>
        <v>1</v>
      </c>
      <c r="H190" s="13">
        <f t="shared" si="172"/>
        <v>1</v>
      </c>
      <c r="I190" s="13">
        <f t="shared" si="172"/>
        <v>1</v>
      </c>
      <c r="J190" s="13">
        <f t="shared" si="172"/>
        <v>0.999999716801644</v>
      </c>
      <c r="K190" s="13">
        <f t="shared" si="172"/>
        <v>1</v>
      </c>
      <c r="L190" s="13">
        <f t="shared" si="172"/>
        <v>1</v>
      </c>
      <c r="M190" s="13">
        <f t="shared" si="172"/>
        <v>1</v>
      </c>
      <c r="N190" s="13">
        <f t="shared" si="172"/>
        <v>0.999975010570019</v>
      </c>
      <c r="O190" s="13">
        <f t="shared" si="172"/>
        <v>1</v>
      </c>
      <c r="P190" s="13">
        <f t="shared" si="172"/>
        <v>1</v>
      </c>
      <c r="Q190" s="13">
        <f t="shared" si="172"/>
        <v>1</v>
      </c>
      <c r="R190" s="13">
        <f t="shared" si="172"/>
        <v>1</v>
      </c>
      <c r="S190" s="13">
        <f t="shared" si="172"/>
        <v>1</v>
      </c>
      <c r="T190" s="13">
        <f t="shared" si="172"/>
        <v>1</v>
      </c>
      <c r="U190" s="13">
        <f t="shared" si="172"/>
        <v>1</v>
      </c>
      <c r="V190" s="13">
        <f t="shared" si="172"/>
        <v>1</v>
      </c>
      <c r="W190" s="13">
        <f t="shared" si="172"/>
        <v>1</v>
      </c>
      <c r="X190" s="13" t="str">
        <f t="shared" si="172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T190" s="10">
        <v>201809</v>
      </c>
      <c r="AU190" s="13">
        <f t="shared" si="198"/>
        <v>0.936595176917739</v>
      </c>
      <c r="AV190" s="13">
        <f t="shared" si="199"/>
        <v>0.993238151075139</v>
      </c>
      <c r="AW190" s="13">
        <f t="shared" si="200"/>
        <v>0.860223412164932</v>
      </c>
      <c r="AX190" s="13">
        <f t="shared" si="201"/>
        <v>0.977446531809224</v>
      </c>
      <c r="AY190" s="13">
        <f t="shared" si="173"/>
        <v>1</v>
      </c>
      <c r="AZ190" s="13">
        <f t="shared" si="174"/>
        <v>1</v>
      </c>
      <c r="BA190" s="13">
        <f t="shared" si="175"/>
        <v>1</v>
      </c>
      <c r="BB190" s="13">
        <f t="shared" si="176"/>
        <v>0.999999719052504</v>
      </c>
      <c r="BC190" s="13">
        <f t="shared" si="177"/>
        <v>1</v>
      </c>
      <c r="BD190" s="13">
        <f t="shared" si="178"/>
        <v>1</v>
      </c>
      <c r="BE190" s="13">
        <f t="shared" si="179"/>
        <v>1</v>
      </c>
      <c r="BF190" s="13">
        <f t="shared" si="180"/>
        <v>0.999950418371992</v>
      </c>
      <c r="BG190" s="13">
        <f t="shared" si="181"/>
        <v>1</v>
      </c>
      <c r="BH190" s="13">
        <f t="shared" si="182"/>
        <v>1</v>
      </c>
      <c r="BI190" s="13">
        <f t="shared" si="183"/>
        <v>1</v>
      </c>
      <c r="BJ190" s="13">
        <f t="shared" si="184"/>
        <v>1</v>
      </c>
      <c r="BK190" s="13">
        <f t="shared" si="185"/>
        <v>1</v>
      </c>
      <c r="BL190" s="13">
        <f t="shared" si="186"/>
        <v>1</v>
      </c>
      <c r="BM190" s="13">
        <f t="shared" si="187"/>
        <v>1</v>
      </c>
      <c r="BN190" s="13">
        <f t="shared" si="188"/>
        <v>1</v>
      </c>
      <c r="BO190" s="13">
        <f t="shared" si="189"/>
        <v>1</v>
      </c>
      <c r="BP190" s="13" t="str">
        <f t="shared" si="190"/>
        <v/>
      </c>
      <c r="BQ190" s="13" t="s">
        <v>25</v>
      </c>
      <c r="BR190" s="13" t="s">
        <v>25</v>
      </c>
      <c r="BS190" s="13" t="s">
        <v>25</v>
      </c>
      <c r="BT190" s="13" t="s">
        <v>25</v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L190" s="10">
        <v>201809</v>
      </c>
      <c r="CM190" s="13" t="str">
        <f t="shared" si="202"/>
        <v/>
      </c>
      <c r="CN190" s="13" t="str">
        <f t="shared" si="202"/>
        <v/>
      </c>
      <c r="CO190" s="13" t="str">
        <f t="shared" si="202"/>
        <v/>
      </c>
      <c r="CP190" s="13" t="str">
        <f t="shared" si="202"/>
        <v/>
      </c>
      <c r="CQ190" s="13" t="str">
        <f t="shared" si="196"/>
        <v/>
      </c>
      <c r="CR190" s="13" t="str">
        <f t="shared" si="196"/>
        <v/>
      </c>
      <c r="CS190" s="13" t="str">
        <f t="shared" si="196"/>
        <v/>
      </c>
      <c r="CT190" s="13" t="str">
        <f t="shared" si="196"/>
        <v/>
      </c>
      <c r="CU190" s="13" t="str">
        <f t="shared" si="196"/>
        <v/>
      </c>
      <c r="CV190" s="13" t="str">
        <f t="shared" si="196"/>
        <v/>
      </c>
      <c r="CW190" s="13" t="str">
        <f t="shared" si="196"/>
        <v/>
      </c>
      <c r="CX190" s="13" t="str">
        <f t="shared" si="196"/>
        <v/>
      </c>
      <c r="CY190" s="13" t="str">
        <f t="shared" si="196"/>
        <v/>
      </c>
      <c r="CZ190" s="13" t="str">
        <f t="shared" si="196"/>
        <v/>
      </c>
      <c r="DA190" s="13" t="str">
        <f t="shared" si="196"/>
        <v/>
      </c>
      <c r="DB190" s="13" t="str">
        <f t="shared" si="196"/>
        <v/>
      </c>
      <c r="DC190" s="13" t="str">
        <f t="shared" si="196"/>
        <v/>
      </c>
      <c r="DD190" s="13" t="str">
        <f t="shared" si="196"/>
        <v/>
      </c>
      <c r="DE190" s="13" t="str">
        <f t="shared" si="196"/>
        <v/>
      </c>
      <c r="DF190" s="13" t="str">
        <f t="shared" si="196"/>
        <v/>
      </c>
      <c r="DG190" s="13" t="str">
        <f t="shared" si="196"/>
        <v/>
      </c>
      <c r="DH190" s="13" t="str">
        <f t="shared" si="196"/>
        <v/>
      </c>
      <c r="DI190" s="13" t="s">
        <v>25</v>
      </c>
      <c r="DJ190" s="13" t="s">
        <v>25</v>
      </c>
      <c r="DK190" s="13" t="s">
        <v>25</v>
      </c>
      <c r="DL190" s="13" t="s">
        <v>25</v>
      </c>
      <c r="DM190" s="13" t="s">
        <v>25</v>
      </c>
      <c r="DN190" s="13" t="s">
        <v>25</v>
      </c>
      <c r="DO190" s="13" t="s">
        <v>25</v>
      </c>
      <c r="DP190" s="13" t="s">
        <v>25</v>
      </c>
      <c r="DQ190" s="13" t="s">
        <v>25</v>
      </c>
      <c r="DR190" s="13" t="s">
        <v>25</v>
      </c>
      <c r="DS190" s="13" t="s">
        <v>25</v>
      </c>
      <c r="DT190" s="13" t="s">
        <v>25</v>
      </c>
      <c r="DU190" s="13" t="s">
        <v>25</v>
      </c>
    </row>
    <row r="191" ht="15" customHeight="1" outlineLevel="1" spans="2:125">
      <c r="B191" s="10">
        <v>201812</v>
      </c>
      <c r="C191" s="13">
        <f t="shared" si="197"/>
        <v>1.01090019532391</v>
      </c>
      <c r="D191" s="13">
        <f t="shared" si="197"/>
        <v>0.988896362473733</v>
      </c>
      <c r="E191" s="13">
        <f t="shared" si="197"/>
        <v>0.975541259198259</v>
      </c>
      <c r="F191" s="13">
        <f t="shared" si="197"/>
        <v>1.00002971338499</v>
      </c>
      <c r="G191" s="13">
        <f t="shared" si="172"/>
        <v>1</v>
      </c>
      <c r="H191" s="13">
        <f t="shared" si="172"/>
        <v>1</v>
      </c>
      <c r="I191" s="13">
        <f t="shared" si="172"/>
        <v>1</v>
      </c>
      <c r="J191" s="13">
        <f t="shared" si="172"/>
        <v>1</v>
      </c>
      <c r="K191" s="13">
        <f t="shared" si="172"/>
        <v>1</v>
      </c>
      <c r="L191" s="13">
        <f t="shared" si="172"/>
        <v>1</v>
      </c>
      <c r="M191" s="13">
        <f t="shared" si="172"/>
        <v>0.99996098552866</v>
      </c>
      <c r="N191" s="13">
        <f t="shared" si="172"/>
        <v>1</v>
      </c>
      <c r="O191" s="13">
        <f t="shared" si="172"/>
        <v>1</v>
      </c>
      <c r="P191" s="13">
        <f t="shared" si="172"/>
        <v>1</v>
      </c>
      <c r="Q191" s="13">
        <f t="shared" si="172"/>
        <v>1</v>
      </c>
      <c r="R191" s="13">
        <f t="shared" si="172"/>
        <v>1</v>
      </c>
      <c r="S191" s="13">
        <f t="shared" si="172"/>
        <v>1</v>
      </c>
      <c r="T191" s="13">
        <f t="shared" si="172"/>
        <v>1</v>
      </c>
      <c r="U191" s="13">
        <f t="shared" si="172"/>
        <v>1</v>
      </c>
      <c r="V191" s="13">
        <f t="shared" si="172"/>
        <v>1</v>
      </c>
      <c r="W191" s="13" t="str">
        <f t="shared" si="172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T191" s="10">
        <v>201812</v>
      </c>
      <c r="AU191" s="13">
        <f t="shared" si="198"/>
        <v>1.01089735885016</v>
      </c>
      <c r="AV191" s="13">
        <f t="shared" si="199"/>
        <v>0.807167782155506</v>
      </c>
      <c r="AW191" s="13">
        <f t="shared" si="200"/>
        <v>0.967647687433251</v>
      </c>
      <c r="AX191" s="13">
        <f t="shared" si="201"/>
        <v>1.00003674150736</v>
      </c>
      <c r="AY191" s="13">
        <f t="shared" si="173"/>
        <v>1</v>
      </c>
      <c r="AZ191" s="13">
        <f t="shared" si="174"/>
        <v>1</v>
      </c>
      <c r="BA191" s="13">
        <f t="shared" si="175"/>
        <v>1</v>
      </c>
      <c r="BB191" s="13">
        <f t="shared" si="176"/>
        <v>1</v>
      </c>
      <c r="BC191" s="13">
        <f t="shared" si="177"/>
        <v>1</v>
      </c>
      <c r="BD191" s="13">
        <f t="shared" si="178"/>
        <v>1</v>
      </c>
      <c r="BE191" s="13">
        <f t="shared" si="179"/>
        <v>0.999903512813032</v>
      </c>
      <c r="BF191" s="13">
        <f t="shared" si="180"/>
        <v>1</v>
      </c>
      <c r="BG191" s="13">
        <f t="shared" si="181"/>
        <v>1</v>
      </c>
      <c r="BH191" s="13">
        <f t="shared" si="182"/>
        <v>1</v>
      </c>
      <c r="BI191" s="13">
        <f t="shared" si="183"/>
        <v>1</v>
      </c>
      <c r="BJ191" s="13">
        <f t="shared" si="184"/>
        <v>1</v>
      </c>
      <c r="BK191" s="13">
        <f t="shared" si="185"/>
        <v>1</v>
      </c>
      <c r="BL191" s="13">
        <f t="shared" si="186"/>
        <v>1</v>
      </c>
      <c r="BM191" s="13">
        <f t="shared" si="187"/>
        <v>1</v>
      </c>
      <c r="BN191" s="13">
        <f t="shared" si="188"/>
        <v>1</v>
      </c>
      <c r="BO191" s="13" t="str">
        <f t="shared" si="189"/>
        <v/>
      </c>
      <c r="BP191" s="13" t="s">
        <v>25</v>
      </c>
      <c r="BQ191" s="13" t="s">
        <v>25</v>
      </c>
      <c r="BR191" s="13" t="s">
        <v>25</v>
      </c>
      <c r="BS191" s="13" t="s">
        <v>25</v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L191" s="10">
        <v>201812</v>
      </c>
      <c r="CM191" s="13" t="str">
        <f t="shared" si="202"/>
        <v/>
      </c>
      <c r="CN191" s="13" t="str">
        <f t="shared" si="202"/>
        <v/>
      </c>
      <c r="CO191" s="13" t="str">
        <f t="shared" si="202"/>
        <v/>
      </c>
      <c r="CP191" s="13" t="str">
        <f t="shared" si="202"/>
        <v/>
      </c>
      <c r="CQ191" s="13" t="str">
        <f t="shared" si="196"/>
        <v/>
      </c>
      <c r="CR191" s="13" t="str">
        <f t="shared" si="196"/>
        <v/>
      </c>
      <c r="CS191" s="13" t="str">
        <f t="shared" si="196"/>
        <v/>
      </c>
      <c r="CT191" s="13" t="str">
        <f t="shared" si="196"/>
        <v/>
      </c>
      <c r="CU191" s="13" t="str">
        <f t="shared" si="196"/>
        <v/>
      </c>
      <c r="CV191" s="13" t="str">
        <f t="shared" si="196"/>
        <v/>
      </c>
      <c r="CW191" s="13" t="str">
        <f t="shared" si="196"/>
        <v/>
      </c>
      <c r="CX191" s="13" t="str">
        <f t="shared" si="196"/>
        <v/>
      </c>
      <c r="CY191" s="13" t="str">
        <f t="shared" si="196"/>
        <v/>
      </c>
      <c r="CZ191" s="13" t="str">
        <f t="shared" si="196"/>
        <v/>
      </c>
      <c r="DA191" s="13" t="str">
        <f t="shared" si="196"/>
        <v/>
      </c>
      <c r="DB191" s="13" t="str">
        <f t="shared" si="196"/>
        <v/>
      </c>
      <c r="DC191" s="13" t="str">
        <f t="shared" si="196"/>
        <v/>
      </c>
      <c r="DD191" s="13" t="str">
        <f t="shared" si="196"/>
        <v/>
      </c>
      <c r="DE191" s="13" t="str">
        <f t="shared" si="196"/>
        <v/>
      </c>
      <c r="DF191" s="13" t="str">
        <f t="shared" si="196"/>
        <v/>
      </c>
      <c r="DG191" s="13" t="str">
        <f t="shared" si="196"/>
        <v/>
      </c>
      <c r="DH191" s="13" t="s">
        <v>25</v>
      </c>
      <c r="DI191" s="13" t="s">
        <v>25</v>
      </c>
      <c r="DJ191" s="13" t="s">
        <v>25</v>
      </c>
      <c r="DK191" s="13" t="s">
        <v>25</v>
      </c>
      <c r="DL191" s="13" t="s">
        <v>25</v>
      </c>
      <c r="DM191" s="13" t="s">
        <v>25</v>
      </c>
      <c r="DN191" s="13" t="s">
        <v>25</v>
      </c>
      <c r="DO191" s="13" t="s">
        <v>25</v>
      </c>
      <c r="DP191" s="13" t="s">
        <v>25</v>
      </c>
      <c r="DQ191" s="13" t="s">
        <v>25</v>
      </c>
      <c r="DR191" s="13" t="s">
        <v>25</v>
      </c>
      <c r="DS191" s="13" t="s">
        <v>25</v>
      </c>
      <c r="DT191" s="13" t="s">
        <v>25</v>
      </c>
      <c r="DU191" s="13" t="s">
        <v>25</v>
      </c>
    </row>
    <row r="192" ht="15" customHeight="1" outlineLevel="1" spans="2:125">
      <c r="B192" s="10">
        <v>201903</v>
      </c>
      <c r="C192" s="13">
        <f t="shared" si="197"/>
        <v>1.0001884911471</v>
      </c>
      <c r="D192" s="13">
        <f t="shared" si="197"/>
        <v>0.974037356702929</v>
      </c>
      <c r="E192" s="13">
        <f t="shared" si="197"/>
        <v>1.00077988094196</v>
      </c>
      <c r="F192" s="13">
        <f t="shared" si="197"/>
        <v>0.992879395571467</v>
      </c>
      <c r="G192" s="13">
        <f t="shared" si="172"/>
        <v>0.999831271385211</v>
      </c>
      <c r="H192" s="13">
        <f t="shared" si="172"/>
        <v>0.999652303275182</v>
      </c>
      <c r="I192" s="13">
        <f t="shared" si="172"/>
        <v>1.00017666928756</v>
      </c>
      <c r="J192" s="13">
        <f t="shared" si="172"/>
        <v>0.999559373546891</v>
      </c>
      <c r="K192" s="13">
        <f t="shared" si="172"/>
        <v>1</v>
      </c>
      <c r="L192" s="13">
        <f t="shared" si="172"/>
        <v>1</v>
      </c>
      <c r="M192" s="13">
        <f t="shared" si="172"/>
        <v>1</v>
      </c>
      <c r="N192" s="13">
        <f t="shared" si="172"/>
        <v>0.999958792050166</v>
      </c>
      <c r="O192" s="13">
        <f t="shared" si="172"/>
        <v>1</v>
      </c>
      <c r="P192" s="13">
        <f t="shared" si="172"/>
        <v>1</v>
      </c>
      <c r="Q192" s="13">
        <f t="shared" si="172"/>
        <v>1</v>
      </c>
      <c r="R192" s="13">
        <f t="shared" si="172"/>
        <v>1</v>
      </c>
      <c r="S192" s="13">
        <f t="shared" si="172"/>
        <v>1</v>
      </c>
      <c r="T192" s="13">
        <f t="shared" si="172"/>
        <v>1</v>
      </c>
      <c r="U192" s="13">
        <f t="shared" si="172"/>
        <v>1</v>
      </c>
      <c r="V192" s="13" t="str">
        <f t="shared" si="172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T192" s="10">
        <v>201903</v>
      </c>
      <c r="AU192" s="13">
        <f t="shared" si="198"/>
        <v>1.00018817261132</v>
      </c>
      <c r="AV192" s="13">
        <f t="shared" si="199"/>
        <v>0.974037205344258</v>
      </c>
      <c r="AW192" s="13">
        <f t="shared" si="200"/>
        <v>1.00077979274378</v>
      </c>
      <c r="AX192" s="13">
        <f t="shared" si="201"/>
        <v>0.992879392287433</v>
      </c>
      <c r="AY192" s="13">
        <f t="shared" si="173"/>
        <v>0.999831272012822</v>
      </c>
      <c r="AZ192" s="13">
        <f t="shared" si="174"/>
        <v>0.999652303147332</v>
      </c>
      <c r="BA192" s="13">
        <f t="shared" si="175"/>
        <v>1.00035333870508</v>
      </c>
      <c r="BB192" s="13">
        <f t="shared" si="176"/>
        <v>0.999653894528814</v>
      </c>
      <c r="BC192" s="13">
        <f t="shared" si="177"/>
        <v>1</v>
      </c>
      <c r="BD192" s="13">
        <f t="shared" si="178"/>
        <v>1</v>
      </c>
      <c r="BE192" s="13">
        <f t="shared" si="179"/>
        <v>1</v>
      </c>
      <c r="BF192" s="13">
        <f t="shared" si="180"/>
        <v>0.999917606416604</v>
      </c>
      <c r="BG192" s="13">
        <f t="shared" si="181"/>
        <v>1</v>
      </c>
      <c r="BH192" s="13">
        <f t="shared" si="182"/>
        <v>1</v>
      </c>
      <c r="BI192" s="13">
        <f t="shared" si="183"/>
        <v>1</v>
      </c>
      <c r="BJ192" s="13">
        <f t="shared" si="184"/>
        <v>1</v>
      </c>
      <c r="BK192" s="13">
        <f t="shared" si="185"/>
        <v>1</v>
      </c>
      <c r="BL192" s="13">
        <f t="shared" si="186"/>
        <v>1</v>
      </c>
      <c r="BM192" s="13">
        <f t="shared" si="187"/>
        <v>1</v>
      </c>
      <c r="BN192" s="13" t="str">
        <f t="shared" si="188"/>
        <v/>
      </c>
      <c r="BO192" s="13" t="s">
        <v>25</v>
      </c>
      <c r="BP192" s="13" t="s">
        <v>25</v>
      </c>
      <c r="BQ192" s="13" t="s">
        <v>25</v>
      </c>
      <c r="BR192" s="13" t="s">
        <v>25</v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L192" s="10">
        <v>201903</v>
      </c>
      <c r="CM192" s="13" t="str">
        <f t="shared" si="202"/>
        <v/>
      </c>
      <c r="CN192" s="13" t="str">
        <f t="shared" si="202"/>
        <v/>
      </c>
      <c r="CO192" s="13" t="str">
        <f t="shared" si="202"/>
        <v/>
      </c>
      <c r="CP192" s="13" t="str">
        <f t="shared" si="202"/>
        <v/>
      </c>
      <c r="CQ192" s="13" t="str">
        <f t="shared" si="196"/>
        <v/>
      </c>
      <c r="CR192" s="13" t="str">
        <f t="shared" si="196"/>
        <v/>
      </c>
      <c r="CS192" s="13" t="str">
        <f t="shared" si="196"/>
        <v/>
      </c>
      <c r="CT192" s="13" t="str">
        <f t="shared" si="196"/>
        <v/>
      </c>
      <c r="CU192" s="13" t="str">
        <f t="shared" si="196"/>
        <v/>
      </c>
      <c r="CV192" s="13" t="str">
        <f t="shared" si="196"/>
        <v/>
      </c>
      <c r="CW192" s="13" t="str">
        <f t="shared" si="196"/>
        <v/>
      </c>
      <c r="CX192" s="13" t="str">
        <f t="shared" si="196"/>
        <v/>
      </c>
      <c r="CY192" s="13" t="str">
        <f t="shared" si="196"/>
        <v/>
      </c>
      <c r="CZ192" s="13" t="str">
        <f t="shared" si="196"/>
        <v/>
      </c>
      <c r="DA192" s="13" t="str">
        <f t="shared" si="196"/>
        <v/>
      </c>
      <c r="DB192" s="13" t="str">
        <f t="shared" si="196"/>
        <v/>
      </c>
      <c r="DC192" s="13" t="str">
        <f t="shared" si="196"/>
        <v/>
      </c>
      <c r="DD192" s="13" t="str">
        <f t="shared" si="196"/>
        <v/>
      </c>
      <c r="DE192" s="13" t="str">
        <f t="shared" si="196"/>
        <v/>
      </c>
      <c r="DF192" s="13" t="str">
        <f t="shared" si="196"/>
        <v/>
      </c>
      <c r="DG192" s="13" t="s">
        <v>25</v>
      </c>
      <c r="DH192" s="13" t="s">
        <v>25</v>
      </c>
      <c r="DI192" s="13" t="s">
        <v>25</v>
      </c>
      <c r="DJ192" s="13" t="s">
        <v>25</v>
      </c>
      <c r="DK192" s="13" t="s">
        <v>25</v>
      </c>
      <c r="DL192" s="13" t="s">
        <v>25</v>
      </c>
      <c r="DM192" s="13" t="s">
        <v>25</v>
      </c>
      <c r="DN192" s="13" t="s">
        <v>25</v>
      </c>
      <c r="DO192" s="13" t="s">
        <v>25</v>
      </c>
      <c r="DP192" s="13" t="s">
        <v>25</v>
      </c>
      <c r="DQ192" s="13" t="s">
        <v>25</v>
      </c>
      <c r="DR192" s="13" t="s">
        <v>25</v>
      </c>
      <c r="DS192" s="13" t="s">
        <v>25</v>
      </c>
      <c r="DT192" s="13" t="s">
        <v>25</v>
      </c>
      <c r="DU192" s="13" t="s">
        <v>25</v>
      </c>
    </row>
    <row r="193" ht="15" customHeight="1" outlineLevel="1" spans="2:125">
      <c r="B193" s="10">
        <v>201906</v>
      </c>
      <c r="C193" s="13">
        <f t="shared" si="197"/>
        <v>0.975232452947226</v>
      </c>
      <c r="D193" s="13">
        <f t="shared" si="197"/>
        <v>0.999186636578646</v>
      </c>
      <c r="E193" s="13">
        <f t="shared" si="197"/>
        <v>0.987870122236672</v>
      </c>
      <c r="F193" s="13">
        <f t="shared" si="197"/>
        <v>0.999918685893926</v>
      </c>
      <c r="G193" s="13">
        <f t="shared" si="172"/>
        <v>1.00002049666246</v>
      </c>
      <c r="H193" s="13">
        <f t="shared" si="172"/>
        <v>0.999733156308513</v>
      </c>
      <c r="I193" s="13">
        <f t="shared" si="172"/>
        <v>0.996856560113777</v>
      </c>
      <c r="J193" s="13">
        <f t="shared" si="172"/>
        <v>0.992609262503435</v>
      </c>
      <c r="K193" s="13">
        <f t="shared" si="172"/>
        <v>1</v>
      </c>
      <c r="L193" s="13">
        <f t="shared" si="172"/>
        <v>0.999906538356482</v>
      </c>
      <c r="M193" s="13">
        <f t="shared" si="172"/>
        <v>0.999965459556828</v>
      </c>
      <c r="N193" s="13">
        <f t="shared" si="172"/>
        <v>1</v>
      </c>
      <c r="O193" s="13">
        <f t="shared" si="172"/>
        <v>1</v>
      </c>
      <c r="P193" s="13">
        <f t="shared" si="172"/>
        <v>0.999785691612564</v>
      </c>
      <c r="Q193" s="13">
        <f t="shared" si="172"/>
        <v>1</v>
      </c>
      <c r="R193" s="13">
        <f t="shared" si="172"/>
        <v>1</v>
      </c>
      <c r="S193" s="13">
        <f t="shared" si="172"/>
        <v>1</v>
      </c>
      <c r="T193" s="13">
        <f t="shared" si="172"/>
        <v>1</v>
      </c>
      <c r="U193" s="13" t="str">
        <f t="shared" si="172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T193" s="10">
        <v>201906</v>
      </c>
      <c r="AU193" s="13">
        <f t="shared" si="198"/>
        <v>0.975234933095484</v>
      </c>
      <c r="AV193" s="13">
        <f t="shared" si="199"/>
        <v>0.999186581804666</v>
      </c>
      <c r="AW193" s="13">
        <f t="shared" si="200"/>
        <v>0.987872002375876</v>
      </c>
      <c r="AX193" s="13">
        <f t="shared" si="201"/>
        <v>0.999918684768993</v>
      </c>
      <c r="AY193" s="13">
        <f t="shared" si="173"/>
        <v>1.00002049659268</v>
      </c>
      <c r="AZ193" s="13">
        <f t="shared" si="174"/>
        <v>1.01102747568292</v>
      </c>
      <c r="BA193" s="13">
        <f t="shared" si="175"/>
        <v>0.993903178283107</v>
      </c>
      <c r="BB193" s="13">
        <f t="shared" si="176"/>
        <v>0.985340268230846</v>
      </c>
      <c r="BC193" s="13">
        <f t="shared" si="177"/>
        <v>1</v>
      </c>
      <c r="BD193" s="13">
        <f t="shared" si="178"/>
        <v>0.999813248648953</v>
      </c>
      <c r="BE193" s="13">
        <f t="shared" si="179"/>
        <v>0.999930976215905</v>
      </c>
      <c r="BF193" s="13">
        <f t="shared" si="180"/>
        <v>1</v>
      </c>
      <c r="BG193" s="13">
        <f t="shared" si="181"/>
        <v>1</v>
      </c>
      <c r="BH193" s="13">
        <f t="shared" si="182"/>
        <v>0.999571722750737</v>
      </c>
      <c r="BI193" s="13">
        <f t="shared" si="183"/>
        <v>1</v>
      </c>
      <c r="BJ193" s="13">
        <f t="shared" si="184"/>
        <v>1</v>
      </c>
      <c r="BK193" s="13">
        <f t="shared" si="185"/>
        <v>1</v>
      </c>
      <c r="BL193" s="13">
        <f t="shared" si="186"/>
        <v>1</v>
      </c>
      <c r="BM193" s="13" t="str">
        <f t="shared" si="187"/>
        <v/>
      </c>
      <c r="BN193" s="13" t="s">
        <v>25</v>
      </c>
      <c r="BO193" s="13" t="s">
        <v>25</v>
      </c>
      <c r="BP193" s="13" t="s">
        <v>25</v>
      </c>
      <c r="BQ193" s="13" t="s">
        <v>25</v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L193" s="10">
        <v>201906</v>
      </c>
      <c r="CM193" s="13" t="str">
        <f t="shared" si="202"/>
        <v/>
      </c>
      <c r="CN193" s="13" t="str">
        <f t="shared" si="202"/>
        <v/>
      </c>
      <c r="CO193" s="13" t="str">
        <f t="shared" si="202"/>
        <v/>
      </c>
      <c r="CP193" s="13" t="str">
        <f t="shared" si="202"/>
        <v/>
      </c>
      <c r="CQ193" s="13" t="str">
        <f t="shared" si="196"/>
        <v/>
      </c>
      <c r="CR193" s="13" t="str">
        <f t="shared" si="196"/>
        <v/>
      </c>
      <c r="CS193" s="13" t="str">
        <f t="shared" si="196"/>
        <v/>
      </c>
      <c r="CT193" s="13" t="str">
        <f t="shared" si="196"/>
        <v/>
      </c>
      <c r="CU193" s="13" t="str">
        <f t="shared" si="196"/>
        <v/>
      </c>
      <c r="CV193" s="13" t="str">
        <f t="shared" si="196"/>
        <v/>
      </c>
      <c r="CW193" s="13" t="str">
        <f t="shared" si="196"/>
        <v/>
      </c>
      <c r="CX193" s="13" t="str">
        <f t="shared" si="196"/>
        <v/>
      </c>
      <c r="CY193" s="13" t="str">
        <f t="shared" si="196"/>
        <v/>
      </c>
      <c r="CZ193" s="13" t="str">
        <f t="shared" si="196"/>
        <v/>
      </c>
      <c r="DA193" s="13" t="str">
        <f t="shared" si="196"/>
        <v/>
      </c>
      <c r="DB193" s="13" t="str">
        <f t="shared" si="196"/>
        <v/>
      </c>
      <c r="DC193" s="13" t="str">
        <f t="shared" si="196"/>
        <v/>
      </c>
      <c r="DD193" s="13" t="str">
        <f t="shared" si="196"/>
        <v/>
      </c>
      <c r="DE193" s="13" t="str">
        <f t="shared" si="196"/>
        <v/>
      </c>
      <c r="DF193" s="13" t="s">
        <v>25</v>
      </c>
      <c r="DG193" s="13" t="s">
        <v>25</v>
      </c>
      <c r="DH193" s="13" t="s">
        <v>25</v>
      </c>
      <c r="DI193" s="13" t="s">
        <v>25</v>
      </c>
      <c r="DJ193" s="13" t="s">
        <v>25</v>
      </c>
      <c r="DK193" s="13" t="s">
        <v>25</v>
      </c>
      <c r="DL193" s="13" t="s">
        <v>25</v>
      </c>
      <c r="DM193" s="13" t="s">
        <v>25</v>
      </c>
      <c r="DN193" s="13" t="s">
        <v>25</v>
      </c>
      <c r="DO193" s="13" t="s">
        <v>25</v>
      </c>
      <c r="DP193" s="13" t="s">
        <v>25</v>
      </c>
      <c r="DQ193" s="13" t="s">
        <v>25</v>
      </c>
      <c r="DR193" s="13" t="s">
        <v>25</v>
      </c>
      <c r="DS193" s="13" t="s">
        <v>25</v>
      </c>
      <c r="DT193" s="13" t="s">
        <v>25</v>
      </c>
      <c r="DU193" s="13" t="s">
        <v>25</v>
      </c>
    </row>
    <row r="194" ht="15" customHeight="1" outlineLevel="1" spans="2:125">
      <c r="B194" s="10">
        <v>201909</v>
      </c>
      <c r="C194" s="13">
        <f t="shared" si="197"/>
        <v>1.00307791561314</v>
      </c>
      <c r="D194" s="13">
        <f t="shared" si="197"/>
        <v>0.982409940200504</v>
      </c>
      <c r="E194" s="13">
        <f t="shared" si="197"/>
        <v>0.999602016244592</v>
      </c>
      <c r="F194" s="13">
        <f t="shared" si="197"/>
        <v>0.999860980391505</v>
      </c>
      <c r="G194" s="13">
        <f t="shared" si="172"/>
        <v>0.99931111411916</v>
      </c>
      <c r="H194" s="13">
        <f t="shared" si="172"/>
        <v>1.0003811351239</v>
      </c>
      <c r="I194" s="13">
        <f t="shared" si="172"/>
        <v>0.996249401569939</v>
      </c>
      <c r="J194" s="13">
        <f t="shared" si="172"/>
        <v>1</v>
      </c>
      <c r="K194" s="13">
        <f t="shared" si="172"/>
        <v>0.99987837742096</v>
      </c>
      <c r="L194" s="13">
        <f t="shared" si="172"/>
        <v>0.999996096747019</v>
      </c>
      <c r="M194" s="13">
        <f t="shared" si="172"/>
        <v>1</v>
      </c>
      <c r="N194" s="13">
        <f t="shared" si="172"/>
        <v>1</v>
      </c>
      <c r="O194" s="13">
        <f t="shared" si="172"/>
        <v>0.998875858753724</v>
      </c>
      <c r="P194" s="13">
        <f t="shared" si="172"/>
        <v>1</v>
      </c>
      <c r="Q194" s="13">
        <f t="shared" si="172"/>
        <v>1</v>
      </c>
      <c r="R194" s="13">
        <f t="shared" si="172"/>
        <v>1</v>
      </c>
      <c r="S194" s="13">
        <f t="shared" si="172"/>
        <v>1</v>
      </c>
      <c r="T194" s="13" t="str">
        <f t="shared" si="172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T194" s="10">
        <v>201909</v>
      </c>
      <c r="AU194" s="13">
        <f t="shared" si="198"/>
        <v>1.00307822616398</v>
      </c>
      <c r="AV194" s="13">
        <f t="shared" si="199"/>
        <v>0.982403409687838</v>
      </c>
      <c r="AW194" s="13">
        <f t="shared" si="200"/>
        <v>0.999602012692144</v>
      </c>
      <c r="AX194" s="13">
        <f t="shared" si="201"/>
        <v>0.999860976606514</v>
      </c>
      <c r="AY194" s="13">
        <f t="shared" si="173"/>
        <v>1.00443851599361</v>
      </c>
      <c r="AZ194" s="13">
        <f t="shared" si="174"/>
        <v>1.00075838013352</v>
      </c>
      <c r="BA194" s="13">
        <f t="shared" si="175"/>
        <v>0.992539897414166</v>
      </c>
      <c r="BB194" s="13">
        <f t="shared" si="176"/>
        <v>1</v>
      </c>
      <c r="BC194" s="13">
        <f t="shared" si="177"/>
        <v>0.999757183306504</v>
      </c>
      <c r="BD194" s="13">
        <f t="shared" si="178"/>
        <v>0.999992206300156</v>
      </c>
      <c r="BE194" s="13">
        <f t="shared" si="179"/>
        <v>1</v>
      </c>
      <c r="BF194" s="13">
        <f t="shared" si="180"/>
        <v>1</v>
      </c>
      <c r="BG194" s="13">
        <f t="shared" si="181"/>
        <v>0.997755396951089</v>
      </c>
      <c r="BH194" s="13">
        <f t="shared" si="182"/>
        <v>1</v>
      </c>
      <c r="BI194" s="13">
        <f t="shared" si="183"/>
        <v>1</v>
      </c>
      <c r="BJ194" s="13">
        <f t="shared" si="184"/>
        <v>1</v>
      </c>
      <c r="BK194" s="13">
        <f t="shared" si="185"/>
        <v>1</v>
      </c>
      <c r="BL194" s="13" t="str">
        <f t="shared" si="186"/>
        <v/>
      </c>
      <c r="BM194" s="13" t="s">
        <v>25</v>
      </c>
      <c r="BN194" s="13" t="s">
        <v>25</v>
      </c>
      <c r="BO194" s="13" t="s">
        <v>25</v>
      </c>
      <c r="BP194" s="13" t="s">
        <v>25</v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L194" s="10">
        <v>201909</v>
      </c>
      <c r="CM194" s="13" t="str">
        <f t="shared" si="202"/>
        <v/>
      </c>
      <c r="CN194" s="13" t="str">
        <f t="shared" si="202"/>
        <v/>
      </c>
      <c r="CO194" s="13" t="str">
        <f t="shared" si="202"/>
        <v/>
      </c>
      <c r="CP194" s="13" t="str">
        <f t="shared" si="202"/>
        <v/>
      </c>
      <c r="CQ194" s="13" t="str">
        <f t="shared" si="196"/>
        <v/>
      </c>
      <c r="CR194" s="13" t="str">
        <f t="shared" si="196"/>
        <v/>
      </c>
      <c r="CS194" s="13" t="str">
        <f t="shared" si="196"/>
        <v/>
      </c>
      <c r="CT194" s="13" t="str">
        <f t="shared" si="196"/>
        <v/>
      </c>
      <c r="CU194" s="13" t="str">
        <f t="shared" si="196"/>
        <v/>
      </c>
      <c r="CV194" s="13" t="str">
        <f t="shared" si="196"/>
        <v/>
      </c>
      <c r="CW194" s="13" t="str">
        <f t="shared" si="196"/>
        <v/>
      </c>
      <c r="CX194" s="13" t="str">
        <f t="shared" si="196"/>
        <v/>
      </c>
      <c r="CY194" s="13" t="str">
        <f t="shared" si="196"/>
        <v/>
      </c>
      <c r="CZ194" s="13" t="str">
        <f t="shared" si="196"/>
        <v/>
      </c>
      <c r="DA194" s="13" t="str">
        <f t="shared" si="196"/>
        <v/>
      </c>
      <c r="DB194" s="13" t="str">
        <f t="shared" si="196"/>
        <v/>
      </c>
      <c r="DC194" s="13" t="str">
        <f t="shared" si="196"/>
        <v/>
      </c>
      <c r="DD194" s="13" t="str">
        <f t="shared" si="196"/>
        <v/>
      </c>
      <c r="DE194" s="13" t="s">
        <v>25</v>
      </c>
      <c r="DF194" s="13" t="s">
        <v>25</v>
      </c>
      <c r="DG194" s="13" t="s">
        <v>25</v>
      </c>
      <c r="DH194" s="13" t="s">
        <v>25</v>
      </c>
      <c r="DI194" s="13" t="s">
        <v>25</v>
      </c>
      <c r="DJ194" s="13" t="s">
        <v>25</v>
      </c>
      <c r="DK194" s="13" t="s">
        <v>25</v>
      </c>
      <c r="DL194" s="13" t="s">
        <v>25</v>
      </c>
      <c r="DM194" s="13" t="s">
        <v>25</v>
      </c>
      <c r="DN194" s="13" t="s">
        <v>25</v>
      </c>
      <c r="DO194" s="13" t="s">
        <v>25</v>
      </c>
      <c r="DP194" s="13" t="s">
        <v>25</v>
      </c>
      <c r="DQ194" s="13" t="s">
        <v>25</v>
      </c>
      <c r="DR194" s="13" t="s">
        <v>25</v>
      </c>
      <c r="DS194" s="13" t="s">
        <v>25</v>
      </c>
      <c r="DT194" s="13" t="s">
        <v>25</v>
      </c>
      <c r="DU194" s="13" t="s">
        <v>25</v>
      </c>
    </row>
    <row r="195" ht="15" customHeight="1" outlineLevel="1" spans="2:125">
      <c r="B195" s="10">
        <v>201912</v>
      </c>
      <c r="C195" s="13">
        <f t="shared" si="197"/>
        <v>0.995740005037238</v>
      </c>
      <c r="D195" s="13">
        <f t="shared" si="197"/>
        <v>0.999313434337101</v>
      </c>
      <c r="E195" s="13">
        <f t="shared" si="197"/>
        <v>0.998653680218645</v>
      </c>
      <c r="F195" s="13">
        <f t="shared" si="197"/>
        <v>0.998884043588763</v>
      </c>
      <c r="G195" s="13">
        <f t="shared" si="172"/>
        <v>0.999998507622593</v>
      </c>
      <c r="H195" s="13">
        <f t="shared" si="172"/>
        <v>1.0000043956584</v>
      </c>
      <c r="I195" s="13">
        <f t="shared" si="172"/>
        <v>1</v>
      </c>
      <c r="J195" s="13">
        <f t="shared" si="172"/>
        <v>1.00024721588813</v>
      </c>
      <c r="K195" s="13">
        <f t="shared" si="172"/>
        <v>1</v>
      </c>
      <c r="L195" s="13">
        <f t="shared" si="172"/>
        <v>1</v>
      </c>
      <c r="M195" s="13">
        <f t="shared" si="172"/>
        <v>0.999622205665344</v>
      </c>
      <c r="N195" s="13">
        <f t="shared" si="172"/>
        <v>0.999819579396146</v>
      </c>
      <c r="O195" s="13">
        <f t="shared" si="172"/>
        <v>1</v>
      </c>
      <c r="P195" s="13">
        <f t="shared" si="172"/>
        <v>1</v>
      </c>
      <c r="Q195" s="13">
        <f t="shared" si="172"/>
        <v>1</v>
      </c>
      <c r="R195" s="13">
        <f t="shared" si="172"/>
        <v>1</v>
      </c>
      <c r="S195" s="13" t="str">
        <f t="shared" si="172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T195" s="10">
        <v>201912</v>
      </c>
      <c r="AU195" s="13">
        <f t="shared" si="198"/>
        <v>0.995739646779503</v>
      </c>
      <c r="AV195" s="13">
        <f t="shared" si="199"/>
        <v>0.999313425035525</v>
      </c>
      <c r="AW195" s="13">
        <f t="shared" si="200"/>
        <v>0.998653926832466</v>
      </c>
      <c r="AX195" s="13">
        <f t="shared" si="201"/>
        <v>1.00000634880673</v>
      </c>
      <c r="AY195" s="13">
        <f t="shared" si="173"/>
        <v>0.999997018594272</v>
      </c>
      <c r="AZ195" s="13">
        <f t="shared" si="174"/>
        <v>1.00000878146547</v>
      </c>
      <c r="BA195" s="13">
        <f t="shared" si="175"/>
        <v>1</v>
      </c>
      <c r="BB195" s="13">
        <f t="shared" si="176"/>
        <v>1.00049387556162</v>
      </c>
      <c r="BC195" s="13">
        <f t="shared" si="177"/>
        <v>1</v>
      </c>
      <c r="BD195" s="13">
        <f t="shared" si="178"/>
        <v>1</v>
      </c>
      <c r="BE195" s="13">
        <f t="shared" si="179"/>
        <v>0.999245447407386</v>
      </c>
      <c r="BF195" s="13">
        <f t="shared" si="180"/>
        <v>0.999639517718205</v>
      </c>
      <c r="BG195" s="13">
        <f t="shared" si="181"/>
        <v>1</v>
      </c>
      <c r="BH195" s="13">
        <f t="shared" si="182"/>
        <v>1</v>
      </c>
      <c r="BI195" s="13">
        <f t="shared" si="183"/>
        <v>1</v>
      </c>
      <c r="BJ195" s="13">
        <f t="shared" si="184"/>
        <v>1</v>
      </c>
      <c r="BK195" s="13" t="str">
        <f t="shared" si="185"/>
        <v/>
      </c>
      <c r="BL195" s="13" t="s">
        <v>25</v>
      </c>
      <c r="BM195" s="13" t="s">
        <v>25</v>
      </c>
      <c r="BN195" s="13" t="s">
        <v>25</v>
      </c>
      <c r="BO195" s="13" t="s">
        <v>25</v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L195" s="10">
        <v>201912</v>
      </c>
      <c r="CM195" s="13" t="str">
        <f t="shared" si="202"/>
        <v/>
      </c>
      <c r="CN195" s="13" t="str">
        <f t="shared" si="202"/>
        <v/>
      </c>
      <c r="CO195" s="13" t="str">
        <f t="shared" si="202"/>
        <v/>
      </c>
      <c r="CP195" s="13" t="str">
        <f t="shared" si="202"/>
        <v/>
      </c>
      <c r="CQ195" s="13" t="str">
        <f t="shared" si="196"/>
        <v/>
      </c>
      <c r="CR195" s="13" t="str">
        <f t="shared" si="196"/>
        <v/>
      </c>
      <c r="CS195" s="13" t="str">
        <f t="shared" si="196"/>
        <v/>
      </c>
      <c r="CT195" s="13" t="str">
        <f t="shared" si="196"/>
        <v/>
      </c>
      <c r="CU195" s="13" t="str">
        <f t="shared" si="196"/>
        <v/>
      </c>
      <c r="CV195" s="13" t="str">
        <f t="shared" si="196"/>
        <v/>
      </c>
      <c r="CW195" s="13" t="str">
        <f t="shared" si="196"/>
        <v/>
      </c>
      <c r="CX195" s="13" t="str">
        <f t="shared" si="196"/>
        <v/>
      </c>
      <c r="CY195" s="13" t="str">
        <f t="shared" si="196"/>
        <v/>
      </c>
      <c r="CZ195" s="13" t="str">
        <f t="shared" si="196"/>
        <v/>
      </c>
      <c r="DA195" s="13" t="str">
        <f t="shared" si="196"/>
        <v/>
      </c>
      <c r="DB195" s="13" t="str">
        <f t="shared" si="196"/>
        <v/>
      </c>
      <c r="DC195" s="13" t="str">
        <f t="shared" si="196"/>
        <v/>
      </c>
      <c r="DD195" s="13" t="s">
        <v>25</v>
      </c>
      <c r="DE195" s="13" t="s">
        <v>25</v>
      </c>
      <c r="DF195" s="13" t="s">
        <v>25</v>
      </c>
      <c r="DG195" s="13" t="s">
        <v>25</v>
      </c>
      <c r="DH195" s="13" t="s">
        <v>25</v>
      </c>
      <c r="DI195" s="13" t="s">
        <v>25</v>
      </c>
      <c r="DJ195" s="13" t="s">
        <v>25</v>
      </c>
      <c r="DK195" s="13" t="s">
        <v>25</v>
      </c>
      <c r="DL195" s="13" t="s">
        <v>25</v>
      </c>
      <c r="DM195" s="13" t="s">
        <v>25</v>
      </c>
      <c r="DN195" s="13" t="s">
        <v>25</v>
      </c>
      <c r="DO195" s="13" t="s">
        <v>25</v>
      </c>
      <c r="DP195" s="13" t="s">
        <v>25</v>
      </c>
      <c r="DQ195" s="13" t="s">
        <v>25</v>
      </c>
      <c r="DR195" s="13" t="s">
        <v>25</v>
      </c>
      <c r="DS195" s="13" t="s">
        <v>25</v>
      </c>
      <c r="DT195" s="13" t="s">
        <v>25</v>
      </c>
      <c r="DU195" s="13" t="s">
        <v>25</v>
      </c>
    </row>
    <row r="196" ht="15" customHeight="1" outlineLevel="1" spans="2:125">
      <c r="B196" s="10">
        <v>202003</v>
      </c>
      <c r="C196" s="13">
        <f t="shared" si="197"/>
        <v>1.00506411617651</v>
      </c>
      <c r="D196" s="13">
        <f t="shared" si="197"/>
        <v>0.997271992843947</v>
      </c>
      <c r="E196" s="13">
        <f t="shared" si="197"/>
        <v>0.998500120797473</v>
      </c>
      <c r="F196" s="13">
        <f t="shared" si="197"/>
        <v>0.99949577313331</v>
      </c>
      <c r="G196" s="13">
        <f t="shared" si="172"/>
        <v>0.999564720398054</v>
      </c>
      <c r="H196" s="13">
        <f t="shared" si="172"/>
        <v>1</v>
      </c>
      <c r="I196" s="13">
        <f t="shared" si="172"/>
        <v>1.00000395998047</v>
      </c>
      <c r="J196" s="13">
        <f t="shared" si="172"/>
        <v>0.999953138059498</v>
      </c>
      <c r="K196" s="13">
        <f t="shared" si="172"/>
        <v>1</v>
      </c>
      <c r="L196" s="13">
        <f t="shared" si="172"/>
        <v>1</v>
      </c>
      <c r="M196" s="13">
        <f t="shared" si="172"/>
        <v>0.999961678473444</v>
      </c>
      <c r="N196" s="13">
        <f t="shared" si="172"/>
        <v>1</v>
      </c>
      <c r="O196" s="13">
        <f t="shared" si="172"/>
        <v>1</v>
      </c>
      <c r="P196" s="13">
        <f t="shared" si="172"/>
        <v>1</v>
      </c>
      <c r="Q196" s="13">
        <f t="shared" si="172"/>
        <v>1</v>
      </c>
      <c r="R196" s="13" t="str">
        <f t="shared" si="172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T196" s="10">
        <v>202003</v>
      </c>
      <c r="AU196" s="13">
        <f t="shared" si="198"/>
        <v>1.00506439554668</v>
      </c>
      <c r="AV196" s="13">
        <f t="shared" si="199"/>
        <v>0.997271893187344</v>
      </c>
      <c r="AW196" s="13">
        <f t="shared" si="200"/>
        <v>1.00303510026272</v>
      </c>
      <c r="AX196" s="13">
        <f t="shared" si="201"/>
        <v>0.998966052098644</v>
      </c>
      <c r="AY196" s="13">
        <f t="shared" si="173"/>
        <v>0.999483848655436</v>
      </c>
      <c r="AZ196" s="13">
        <f t="shared" si="174"/>
        <v>1</v>
      </c>
      <c r="BA196" s="13">
        <f t="shared" si="175"/>
        <v>1.00000788898509</v>
      </c>
      <c r="BB196" s="13">
        <f t="shared" si="176"/>
        <v>0.999925314440385</v>
      </c>
      <c r="BC196" s="13">
        <f t="shared" si="177"/>
        <v>1</v>
      </c>
      <c r="BD196" s="13">
        <f t="shared" si="178"/>
        <v>1</v>
      </c>
      <c r="BE196" s="13">
        <f t="shared" si="179"/>
        <v>0.999923654882181</v>
      </c>
      <c r="BF196" s="13">
        <f t="shared" si="180"/>
        <v>1</v>
      </c>
      <c r="BG196" s="13">
        <f t="shared" si="181"/>
        <v>1</v>
      </c>
      <c r="BH196" s="13">
        <f t="shared" si="182"/>
        <v>1</v>
      </c>
      <c r="BI196" s="13">
        <f t="shared" si="183"/>
        <v>1</v>
      </c>
      <c r="BJ196" s="13" t="str">
        <f t="shared" si="184"/>
        <v/>
      </c>
      <c r="BK196" s="13" t="s">
        <v>25</v>
      </c>
      <c r="BL196" s="13" t="s">
        <v>25</v>
      </c>
      <c r="BM196" s="13" t="s">
        <v>25</v>
      </c>
      <c r="BN196" s="13" t="s">
        <v>25</v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L196" s="10">
        <v>202003</v>
      </c>
      <c r="CM196" s="13" t="str">
        <f t="shared" si="202"/>
        <v/>
      </c>
      <c r="CN196" s="13" t="str">
        <f t="shared" si="202"/>
        <v/>
      </c>
      <c r="CO196" s="13" t="str">
        <f t="shared" si="202"/>
        <v/>
      </c>
      <c r="CP196" s="13" t="str">
        <f t="shared" si="202"/>
        <v/>
      </c>
      <c r="CQ196" s="13" t="str">
        <f t="shared" si="196"/>
        <v/>
      </c>
      <c r="CR196" s="13" t="str">
        <f t="shared" si="196"/>
        <v/>
      </c>
      <c r="CS196" s="13" t="str">
        <f t="shared" si="196"/>
        <v/>
      </c>
      <c r="CT196" s="13" t="str">
        <f t="shared" si="196"/>
        <v/>
      </c>
      <c r="CU196" s="13" t="str">
        <f t="shared" si="196"/>
        <v/>
      </c>
      <c r="CV196" s="13" t="str">
        <f t="shared" si="196"/>
        <v/>
      </c>
      <c r="CW196" s="13" t="str">
        <f t="shared" si="196"/>
        <v/>
      </c>
      <c r="CX196" s="13" t="str">
        <f t="shared" si="196"/>
        <v/>
      </c>
      <c r="CY196" s="13" t="str">
        <f t="shared" si="196"/>
        <v/>
      </c>
      <c r="CZ196" s="13" t="str">
        <f t="shared" si="196"/>
        <v/>
      </c>
      <c r="DA196" s="13" t="str">
        <f t="shared" si="196"/>
        <v/>
      </c>
      <c r="DB196" s="13" t="str">
        <f t="shared" si="196"/>
        <v/>
      </c>
      <c r="DC196" s="13" t="s">
        <v>25</v>
      </c>
      <c r="DD196" s="13" t="s">
        <v>25</v>
      </c>
      <c r="DE196" s="13" t="s">
        <v>25</v>
      </c>
      <c r="DF196" s="13" t="s">
        <v>25</v>
      </c>
      <c r="DG196" s="13" t="s">
        <v>25</v>
      </c>
      <c r="DH196" s="13" t="s">
        <v>25</v>
      </c>
      <c r="DI196" s="13" t="s">
        <v>25</v>
      </c>
      <c r="DJ196" s="13" t="s">
        <v>25</v>
      </c>
      <c r="DK196" s="13" t="s">
        <v>25</v>
      </c>
      <c r="DL196" s="13" t="s">
        <v>25</v>
      </c>
      <c r="DM196" s="13" t="s">
        <v>25</v>
      </c>
      <c r="DN196" s="13" t="s">
        <v>25</v>
      </c>
      <c r="DO196" s="13" t="s">
        <v>25</v>
      </c>
      <c r="DP196" s="13" t="s">
        <v>25</v>
      </c>
      <c r="DQ196" s="13" t="s">
        <v>25</v>
      </c>
      <c r="DR196" s="13" t="s">
        <v>25</v>
      </c>
      <c r="DS196" s="13" t="s">
        <v>25</v>
      </c>
      <c r="DT196" s="13" t="s">
        <v>25</v>
      </c>
      <c r="DU196" s="13" t="s">
        <v>25</v>
      </c>
    </row>
    <row r="197" ht="15" customHeight="1" outlineLevel="1" spans="2:125">
      <c r="B197" s="10">
        <v>202006</v>
      </c>
      <c r="C197" s="13">
        <f t="shared" si="197"/>
        <v>1.01922896059368</v>
      </c>
      <c r="D197" s="13">
        <f t="shared" si="197"/>
        <v>0.989169018795625</v>
      </c>
      <c r="E197" s="13">
        <f t="shared" si="197"/>
        <v>0.998931277676362</v>
      </c>
      <c r="F197" s="13">
        <f t="shared" si="197"/>
        <v>0.996598611483355</v>
      </c>
      <c r="G197" s="13">
        <f t="shared" si="172"/>
        <v>1.00018408877041</v>
      </c>
      <c r="H197" s="13">
        <f t="shared" si="172"/>
        <v>1.00100818787958</v>
      </c>
      <c r="I197" s="13">
        <f t="shared" si="172"/>
        <v>0.999972054801662</v>
      </c>
      <c r="J197" s="13">
        <f t="shared" si="172"/>
        <v>0.999803280708811</v>
      </c>
      <c r="K197" s="13">
        <f t="shared" si="172"/>
        <v>0.999743775542706</v>
      </c>
      <c r="L197" s="13">
        <f t="shared" si="172"/>
        <v>0.999759818567901</v>
      </c>
      <c r="M197" s="13">
        <f t="shared" si="172"/>
        <v>1</v>
      </c>
      <c r="N197" s="13">
        <f t="shared" si="172"/>
        <v>1</v>
      </c>
      <c r="O197" s="13">
        <f t="shared" si="172"/>
        <v>1</v>
      </c>
      <c r="P197" s="13">
        <f t="shared" si="172"/>
        <v>1</v>
      </c>
      <c r="Q197" s="13" t="str">
        <f t="shared" si="172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T197" s="10">
        <v>202006</v>
      </c>
      <c r="AU197" s="13">
        <f t="shared" si="198"/>
        <v>1.01922958446796</v>
      </c>
      <c r="AV197" s="13">
        <f t="shared" si="199"/>
        <v>0.996832233358681</v>
      </c>
      <c r="AW197" s="13">
        <f t="shared" si="200"/>
        <v>0.998659221853925</v>
      </c>
      <c r="AX197" s="13">
        <f t="shared" si="201"/>
        <v>0.993909512202406</v>
      </c>
      <c r="AY197" s="13">
        <f t="shared" si="173"/>
        <v>1.00018321878339</v>
      </c>
      <c r="AZ197" s="13">
        <f t="shared" si="174"/>
        <v>1.00205117493174</v>
      </c>
      <c r="BA197" s="13">
        <f t="shared" si="175"/>
        <v>0.999955545549633</v>
      </c>
      <c r="BB197" s="13">
        <f t="shared" si="176"/>
        <v>0.99968705921349</v>
      </c>
      <c r="BC197" s="13">
        <f t="shared" si="177"/>
        <v>0.999490438859486</v>
      </c>
      <c r="BD197" s="13">
        <f t="shared" si="178"/>
        <v>0.999522223027734</v>
      </c>
      <c r="BE197" s="13">
        <f t="shared" si="179"/>
        <v>1</v>
      </c>
      <c r="BF197" s="13">
        <f t="shared" si="180"/>
        <v>1</v>
      </c>
      <c r="BG197" s="13">
        <f t="shared" si="181"/>
        <v>1</v>
      </c>
      <c r="BH197" s="13">
        <f t="shared" si="182"/>
        <v>1</v>
      </c>
      <c r="BI197" s="13" t="str">
        <f t="shared" si="183"/>
        <v/>
      </c>
      <c r="BJ197" s="13" t="s">
        <v>25</v>
      </c>
      <c r="BK197" s="13" t="s">
        <v>25</v>
      </c>
      <c r="BL197" s="13" t="s">
        <v>25</v>
      </c>
      <c r="BM197" s="13" t="s">
        <v>25</v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L197" s="10">
        <v>202006</v>
      </c>
      <c r="CM197" s="13" t="str">
        <f t="shared" si="202"/>
        <v/>
      </c>
      <c r="CN197" s="13" t="str">
        <f t="shared" si="202"/>
        <v/>
      </c>
      <c r="CO197" s="13" t="str">
        <f t="shared" si="202"/>
        <v/>
      </c>
      <c r="CP197" s="13" t="str">
        <f t="shared" si="202"/>
        <v/>
      </c>
      <c r="CQ197" s="13" t="str">
        <f t="shared" si="196"/>
        <v/>
      </c>
      <c r="CR197" s="13" t="str">
        <f t="shared" si="196"/>
        <v/>
      </c>
      <c r="CS197" s="13" t="str">
        <f t="shared" si="196"/>
        <v/>
      </c>
      <c r="CT197" s="13" t="str">
        <f t="shared" si="196"/>
        <v/>
      </c>
      <c r="CU197" s="13" t="str">
        <f t="shared" si="196"/>
        <v/>
      </c>
      <c r="CV197" s="13" t="str">
        <f t="shared" si="196"/>
        <v/>
      </c>
      <c r="CW197" s="13" t="str">
        <f t="shared" si="196"/>
        <v/>
      </c>
      <c r="CX197" s="13" t="str">
        <f t="shared" si="196"/>
        <v/>
      </c>
      <c r="CY197" s="13" t="str">
        <f t="shared" si="196"/>
        <v/>
      </c>
      <c r="CZ197" s="13" t="str">
        <f t="shared" si="196"/>
        <v/>
      </c>
      <c r="DA197" s="13" t="str">
        <f t="shared" si="196"/>
        <v/>
      </c>
      <c r="DB197" s="13" t="s">
        <v>25</v>
      </c>
      <c r="DC197" s="13" t="s">
        <v>25</v>
      </c>
      <c r="DD197" s="13" t="s">
        <v>25</v>
      </c>
      <c r="DE197" s="13" t="s">
        <v>25</v>
      </c>
      <c r="DF197" s="13" t="s">
        <v>25</v>
      </c>
      <c r="DG197" s="13" t="s">
        <v>25</v>
      </c>
      <c r="DH197" s="13" t="s">
        <v>25</v>
      </c>
      <c r="DI197" s="13" t="s">
        <v>25</v>
      </c>
      <c r="DJ197" s="13" t="s">
        <v>25</v>
      </c>
      <c r="DK197" s="13" t="s">
        <v>25</v>
      </c>
      <c r="DL197" s="13" t="s">
        <v>25</v>
      </c>
      <c r="DM197" s="13" t="s">
        <v>25</v>
      </c>
      <c r="DN197" s="13" t="s">
        <v>25</v>
      </c>
      <c r="DO197" s="13" t="s">
        <v>25</v>
      </c>
      <c r="DP197" s="13" t="s">
        <v>25</v>
      </c>
      <c r="DQ197" s="13" t="s">
        <v>25</v>
      </c>
      <c r="DR197" s="13" t="s">
        <v>25</v>
      </c>
      <c r="DS197" s="13" t="s">
        <v>25</v>
      </c>
      <c r="DT197" s="13" t="s">
        <v>25</v>
      </c>
      <c r="DU197" s="13" t="s">
        <v>25</v>
      </c>
    </row>
    <row r="198" ht="15" customHeight="1" outlineLevel="1" spans="2:125">
      <c r="B198" s="10">
        <v>202009</v>
      </c>
      <c r="C198" s="13">
        <f t="shared" si="197"/>
        <v>1.02362737335799</v>
      </c>
      <c r="D198" s="13">
        <f t="shared" si="197"/>
        <v>0.991349601217101</v>
      </c>
      <c r="E198" s="13">
        <f t="shared" si="197"/>
        <v>0.996832254632586</v>
      </c>
      <c r="F198" s="13">
        <f t="shared" si="197"/>
        <v>0.999989154446193</v>
      </c>
      <c r="G198" s="13">
        <f t="shared" si="172"/>
        <v>1.00003267370128</v>
      </c>
      <c r="H198" s="13">
        <f t="shared" si="172"/>
        <v>0.999363592592278</v>
      </c>
      <c r="I198" s="13">
        <f t="shared" si="172"/>
        <v>0.999983613930791</v>
      </c>
      <c r="J198" s="13">
        <f t="shared" si="172"/>
        <v>1</v>
      </c>
      <c r="K198" s="13">
        <f t="shared" si="172"/>
        <v>0.999990866114512</v>
      </c>
      <c r="L198" s="13">
        <f t="shared" si="172"/>
        <v>1</v>
      </c>
      <c r="M198" s="13">
        <f t="shared" si="172"/>
        <v>1</v>
      </c>
      <c r="N198" s="13">
        <f t="shared" si="172"/>
        <v>1</v>
      </c>
      <c r="O198" s="13">
        <f t="shared" si="172"/>
        <v>1</v>
      </c>
      <c r="P198" s="13" t="str">
        <f t="shared" si="172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T198" s="10">
        <v>202009</v>
      </c>
      <c r="AU198" s="13">
        <f t="shared" si="198"/>
        <v>1.04310836861605</v>
      </c>
      <c r="AV198" s="13">
        <f t="shared" si="199"/>
        <v>0.989900171582301</v>
      </c>
      <c r="AW198" s="13">
        <f t="shared" si="200"/>
        <v>0.995828189470427</v>
      </c>
      <c r="AX198" s="13">
        <f t="shared" si="201"/>
        <v>0.99998933066125</v>
      </c>
      <c r="AY198" s="13">
        <f t="shared" si="173"/>
        <v>1.00013113971427</v>
      </c>
      <c r="AZ198" s="13">
        <f t="shared" si="174"/>
        <v>1.00012742899595</v>
      </c>
      <c r="BA198" s="13">
        <f t="shared" si="175"/>
        <v>0.999974230506201</v>
      </c>
      <c r="BB198" s="13">
        <f t="shared" si="176"/>
        <v>1</v>
      </c>
      <c r="BC198" s="13">
        <f t="shared" si="177"/>
        <v>0.999982044365619</v>
      </c>
      <c r="BD198" s="13">
        <f t="shared" si="178"/>
        <v>1</v>
      </c>
      <c r="BE198" s="13">
        <f t="shared" si="179"/>
        <v>1</v>
      </c>
      <c r="BF198" s="13">
        <f t="shared" si="180"/>
        <v>1</v>
      </c>
      <c r="BG198" s="13">
        <f t="shared" si="181"/>
        <v>1</v>
      </c>
      <c r="BH198" s="13" t="str">
        <f t="shared" si="182"/>
        <v/>
      </c>
      <c r="BI198" s="13" t="s">
        <v>25</v>
      </c>
      <c r="BJ198" s="13" t="s">
        <v>25</v>
      </c>
      <c r="BK198" s="13" t="s">
        <v>25</v>
      </c>
      <c r="BL198" s="13" t="s">
        <v>25</v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L198" s="10">
        <v>202009</v>
      </c>
      <c r="CM198" s="13" t="str">
        <f t="shared" si="202"/>
        <v/>
      </c>
      <c r="CN198" s="13" t="str">
        <f t="shared" si="202"/>
        <v/>
      </c>
      <c r="CO198" s="13" t="str">
        <f t="shared" si="202"/>
        <v/>
      </c>
      <c r="CP198" s="13" t="str">
        <f t="shared" si="202"/>
        <v/>
      </c>
      <c r="CQ198" s="13" t="str">
        <f t="shared" si="196"/>
        <v/>
      </c>
      <c r="CR198" s="13" t="str">
        <f t="shared" si="196"/>
        <v/>
      </c>
      <c r="CS198" s="13" t="str">
        <f t="shared" si="196"/>
        <v/>
      </c>
      <c r="CT198" s="13" t="str">
        <f t="shared" si="196"/>
        <v/>
      </c>
      <c r="CU198" s="13" t="str">
        <f t="shared" si="196"/>
        <v/>
      </c>
      <c r="CV198" s="13" t="str">
        <f t="shared" si="196"/>
        <v/>
      </c>
      <c r="CW198" s="13" t="str">
        <f t="shared" si="196"/>
        <v/>
      </c>
      <c r="CX198" s="13" t="str">
        <f t="shared" si="196"/>
        <v/>
      </c>
      <c r="CY198" s="13" t="str">
        <f t="shared" si="196"/>
        <v/>
      </c>
      <c r="CZ198" s="13" t="str">
        <f t="shared" si="196"/>
        <v/>
      </c>
      <c r="DA198" s="13" t="s">
        <v>25</v>
      </c>
      <c r="DB198" s="13" t="s">
        <v>25</v>
      </c>
      <c r="DC198" s="13" t="s">
        <v>25</v>
      </c>
      <c r="DD198" s="13" t="s">
        <v>25</v>
      </c>
      <c r="DE198" s="13" t="s">
        <v>25</v>
      </c>
      <c r="DF198" s="13" t="s">
        <v>25</v>
      </c>
      <c r="DG198" s="13" t="s">
        <v>25</v>
      </c>
      <c r="DH198" s="13" t="s">
        <v>25</v>
      </c>
      <c r="DI198" s="13" t="s">
        <v>25</v>
      </c>
      <c r="DJ198" s="13" t="s">
        <v>25</v>
      </c>
      <c r="DK198" s="13" t="s">
        <v>25</v>
      </c>
      <c r="DL198" s="13" t="s">
        <v>25</v>
      </c>
      <c r="DM198" s="13" t="s">
        <v>25</v>
      </c>
      <c r="DN198" s="13" t="s">
        <v>25</v>
      </c>
      <c r="DO198" s="13" t="s">
        <v>25</v>
      </c>
      <c r="DP198" s="13" t="s">
        <v>25</v>
      </c>
      <c r="DQ198" s="13" t="s">
        <v>25</v>
      </c>
      <c r="DR198" s="13" t="s">
        <v>25</v>
      </c>
      <c r="DS198" s="13" t="s">
        <v>25</v>
      </c>
      <c r="DT198" s="13" t="s">
        <v>25</v>
      </c>
      <c r="DU198" s="13" t="s">
        <v>25</v>
      </c>
    </row>
    <row r="199" ht="15" customHeight="1" outlineLevel="1" spans="2:125">
      <c r="B199" s="10">
        <v>202012</v>
      </c>
      <c r="C199" s="13">
        <f t="shared" si="197"/>
        <v>1.00678270034756</v>
      </c>
      <c r="D199" s="13">
        <f t="shared" si="197"/>
        <v>0.993521975958883</v>
      </c>
      <c r="E199" s="13">
        <f t="shared" si="197"/>
        <v>0.99794580986524</v>
      </c>
      <c r="F199" s="13">
        <f t="shared" si="197"/>
        <v>1.00025258065773</v>
      </c>
      <c r="G199" s="13">
        <f t="shared" si="172"/>
        <v>0.999461566894361</v>
      </c>
      <c r="H199" s="13">
        <f t="shared" si="172"/>
        <v>1</v>
      </c>
      <c r="I199" s="13">
        <f t="shared" si="172"/>
        <v>1</v>
      </c>
      <c r="J199" s="13">
        <f t="shared" si="172"/>
        <v>0.999966348850553</v>
      </c>
      <c r="K199" s="13">
        <f t="shared" si="172"/>
        <v>1</v>
      </c>
      <c r="L199" s="13">
        <f t="shared" si="172"/>
        <v>1</v>
      </c>
      <c r="M199" s="13">
        <f t="shared" si="172"/>
        <v>1</v>
      </c>
      <c r="N199" s="13">
        <f t="shared" si="172"/>
        <v>1</v>
      </c>
      <c r="O199" s="13" t="str">
        <f t="shared" si="172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T199" s="10">
        <v>202012</v>
      </c>
      <c r="AU199" s="13">
        <f t="shared" si="198"/>
        <v>1.00414989312747</v>
      </c>
      <c r="AV199" s="13">
        <f t="shared" si="199"/>
        <v>0.993138565691287</v>
      </c>
      <c r="AW199" s="13">
        <f t="shared" si="200"/>
        <v>0.998020950457699</v>
      </c>
      <c r="AX199" s="13">
        <f t="shared" si="201"/>
        <v>1.00079436124992</v>
      </c>
      <c r="AY199" s="13">
        <f t="shared" si="173"/>
        <v>0.999617917355785</v>
      </c>
      <c r="AZ199" s="13">
        <f t="shared" si="174"/>
        <v>1</v>
      </c>
      <c r="BA199" s="13">
        <f t="shared" si="175"/>
        <v>1</v>
      </c>
      <c r="BB199" s="13">
        <f t="shared" si="176"/>
        <v>0.999940530173061</v>
      </c>
      <c r="BC199" s="13">
        <f t="shared" si="177"/>
        <v>1</v>
      </c>
      <c r="BD199" s="13">
        <f t="shared" si="178"/>
        <v>1</v>
      </c>
      <c r="BE199" s="13">
        <f t="shared" si="179"/>
        <v>1</v>
      </c>
      <c r="BF199" s="13">
        <f t="shared" si="180"/>
        <v>1</v>
      </c>
      <c r="BG199" s="13" t="str">
        <f t="shared" si="181"/>
        <v/>
      </c>
      <c r="BH199" s="13" t="s">
        <v>25</v>
      </c>
      <c r="BI199" s="13" t="s">
        <v>25</v>
      </c>
      <c r="BJ199" s="13" t="s">
        <v>25</v>
      </c>
      <c r="BK199" s="13" t="s">
        <v>25</v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L199" s="10">
        <v>202012</v>
      </c>
      <c r="CM199" s="13" t="str">
        <f t="shared" si="202"/>
        <v/>
      </c>
      <c r="CN199" s="13" t="str">
        <f t="shared" si="202"/>
        <v/>
      </c>
      <c r="CO199" s="13" t="str">
        <f t="shared" si="202"/>
        <v/>
      </c>
      <c r="CP199" s="13" t="str">
        <f t="shared" si="202"/>
        <v/>
      </c>
      <c r="CQ199" s="13" t="str">
        <f t="shared" si="196"/>
        <v/>
      </c>
      <c r="CR199" s="13" t="str">
        <f t="shared" si="196"/>
        <v/>
      </c>
      <c r="CS199" s="13" t="str">
        <f t="shared" si="196"/>
        <v/>
      </c>
      <c r="CT199" s="13" t="str">
        <f t="shared" si="196"/>
        <v/>
      </c>
      <c r="CU199" s="13" t="str">
        <f t="shared" si="196"/>
        <v/>
      </c>
      <c r="CV199" s="13" t="str">
        <f t="shared" si="196"/>
        <v/>
      </c>
      <c r="CW199" s="13" t="str">
        <f t="shared" si="196"/>
        <v/>
      </c>
      <c r="CX199" s="13" t="str">
        <f t="shared" si="196"/>
        <v/>
      </c>
      <c r="CY199" s="13" t="str">
        <f t="shared" si="196"/>
        <v/>
      </c>
      <c r="CZ199" s="13" t="s">
        <v>25</v>
      </c>
      <c r="DA199" s="13" t="s">
        <v>25</v>
      </c>
      <c r="DB199" s="13" t="s">
        <v>25</v>
      </c>
      <c r="DC199" s="13" t="s">
        <v>25</v>
      </c>
      <c r="DD199" s="13" t="s">
        <v>25</v>
      </c>
      <c r="DE199" s="13" t="s">
        <v>25</v>
      </c>
      <c r="DF199" s="13" t="s">
        <v>25</v>
      </c>
      <c r="DG199" s="13" t="s">
        <v>25</v>
      </c>
      <c r="DH199" s="13" t="s">
        <v>25</v>
      </c>
      <c r="DI199" s="13" t="s">
        <v>25</v>
      </c>
      <c r="DJ199" s="13" t="s">
        <v>25</v>
      </c>
      <c r="DK199" s="13" t="s">
        <v>25</v>
      </c>
      <c r="DL199" s="13" t="s">
        <v>25</v>
      </c>
      <c r="DM199" s="13" t="s">
        <v>25</v>
      </c>
      <c r="DN199" s="13" t="s">
        <v>25</v>
      </c>
      <c r="DO199" s="13" t="s">
        <v>25</v>
      </c>
      <c r="DP199" s="13" t="s">
        <v>25</v>
      </c>
      <c r="DQ199" s="13" t="s">
        <v>25</v>
      </c>
      <c r="DR199" s="13" t="s">
        <v>25</v>
      </c>
      <c r="DS199" s="13" t="s">
        <v>25</v>
      </c>
      <c r="DT199" s="13" t="s">
        <v>25</v>
      </c>
      <c r="DU199" s="13" t="s">
        <v>25</v>
      </c>
    </row>
    <row r="200" ht="15" customHeight="1" outlineLevel="1" spans="2:125">
      <c r="B200" s="10">
        <v>202103</v>
      </c>
      <c r="C200" s="13">
        <f t="shared" si="197"/>
        <v>1.01319449446698</v>
      </c>
      <c r="D200" s="13">
        <f t="shared" si="197"/>
        <v>0.995313410798367</v>
      </c>
      <c r="E200" s="13">
        <f t="shared" si="197"/>
        <v>0.994983260269128</v>
      </c>
      <c r="F200" s="13">
        <f t="shared" si="197"/>
        <v>0.999422248952564</v>
      </c>
      <c r="G200" s="13">
        <f t="shared" si="172"/>
        <v>0.998003656106824</v>
      </c>
      <c r="H200" s="13">
        <f t="shared" si="172"/>
        <v>1</v>
      </c>
      <c r="I200" s="13">
        <f t="shared" si="172"/>
        <v>0.999958064820286</v>
      </c>
      <c r="J200" s="13">
        <f t="shared" si="172"/>
        <v>1</v>
      </c>
      <c r="K200" s="13">
        <f t="shared" si="172"/>
        <v>0.99983437314989</v>
      </c>
      <c r="L200" s="13">
        <f t="shared" si="172"/>
        <v>0.99961252590519</v>
      </c>
      <c r="M200" s="13">
        <f t="shared" si="172"/>
        <v>1</v>
      </c>
      <c r="N200" s="13" t="str">
        <f t="shared" si="172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T200" s="10">
        <v>202103</v>
      </c>
      <c r="AU200" s="13">
        <f t="shared" si="198"/>
        <v>1.01319452569924</v>
      </c>
      <c r="AV200" s="13">
        <f t="shared" si="199"/>
        <v>0.995313395966068</v>
      </c>
      <c r="AW200" s="13">
        <f t="shared" si="200"/>
        <v>0.99703515086232</v>
      </c>
      <c r="AX200" s="13">
        <f t="shared" si="201"/>
        <v>1.0017383920618</v>
      </c>
      <c r="AY200" s="13">
        <f t="shared" si="173"/>
        <v>0.99699971307581</v>
      </c>
      <c r="AZ200" s="13">
        <f t="shared" si="174"/>
        <v>1</v>
      </c>
      <c r="BA200" s="13">
        <f t="shared" si="175"/>
        <v>0.999935487482414</v>
      </c>
      <c r="BB200" s="13">
        <f t="shared" si="176"/>
        <v>1</v>
      </c>
      <c r="BC200" s="13">
        <f t="shared" si="177"/>
        <v>0.999735882287577</v>
      </c>
      <c r="BD200" s="13">
        <f t="shared" si="178"/>
        <v>0.999613782699803</v>
      </c>
      <c r="BE200" s="13">
        <f t="shared" si="179"/>
        <v>0.999768168523854</v>
      </c>
      <c r="BF200" s="13" t="str">
        <f t="shared" si="180"/>
        <v/>
      </c>
      <c r="BG200" s="13" t="s">
        <v>25</v>
      </c>
      <c r="BH200" s="13" t="s">
        <v>25</v>
      </c>
      <c r="BI200" s="13" t="s">
        <v>25</v>
      </c>
      <c r="BJ200" s="13" t="s">
        <v>25</v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L200" s="10">
        <v>202103</v>
      </c>
      <c r="CM200" s="13" t="str">
        <f t="shared" si="202"/>
        <v/>
      </c>
      <c r="CN200" s="13" t="str">
        <f t="shared" si="202"/>
        <v/>
      </c>
      <c r="CO200" s="13" t="str">
        <f t="shared" si="202"/>
        <v/>
      </c>
      <c r="CP200" s="13" t="str">
        <f t="shared" si="202"/>
        <v/>
      </c>
      <c r="CQ200" s="13" t="str">
        <f t="shared" si="196"/>
        <v/>
      </c>
      <c r="CR200" s="13" t="str">
        <f t="shared" si="196"/>
        <v/>
      </c>
      <c r="CS200" s="13" t="str">
        <f t="shared" si="196"/>
        <v/>
      </c>
      <c r="CT200" s="13" t="str">
        <f t="shared" si="196"/>
        <v/>
      </c>
      <c r="CU200" s="13" t="str">
        <f t="shared" si="196"/>
        <v/>
      </c>
      <c r="CV200" s="13" t="str">
        <f t="shared" si="196"/>
        <v/>
      </c>
      <c r="CW200" s="13" t="str">
        <f t="shared" si="196"/>
        <v/>
      </c>
      <c r="CX200" s="13" t="str">
        <f t="shared" si="196"/>
        <v/>
      </c>
      <c r="CY200" s="13" t="s">
        <v>25</v>
      </c>
      <c r="CZ200" s="13" t="s">
        <v>25</v>
      </c>
      <c r="DA200" s="13" t="s">
        <v>25</v>
      </c>
      <c r="DB200" s="13" t="s">
        <v>25</v>
      </c>
      <c r="DC200" s="13" t="s">
        <v>25</v>
      </c>
      <c r="DD200" s="13" t="s">
        <v>25</v>
      </c>
      <c r="DE200" s="13" t="s">
        <v>25</v>
      </c>
      <c r="DF200" s="13" t="s">
        <v>25</v>
      </c>
      <c r="DG200" s="13" t="s">
        <v>25</v>
      </c>
      <c r="DH200" s="13" t="s">
        <v>25</v>
      </c>
      <c r="DI200" s="13" t="s">
        <v>25</v>
      </c>
      <c r="DJ200" s="13" t="s">
        <v>25</v>
      </c>
      <c r="DK200" s="13" t="s">
        <v>25</v>
      </c>
      <c r="DL200" s="13" t="s">
        <v>25</v>
      </c>
      <c r="DM200" s="13" t="s">
        <v>25</v>
      </c>
      <c r="DN200" s="13" t="s">
        <v>25</v>
      </c>
      <c r="DO200" s="13" t="s">
        <v>25</v>
      </c>
      <c r="DP200" s="13" t="s">
        <v>25</v>
      </c>
      <c r="DQ200" s="13" t="s">
        <v>25</v>
      </c>
      <c r="DR200" s="13" t="s">
        <v>25</v>
      </c>
      <c r="DS200" s="13" t="s">
        <v>25</v>
      </c>
      <c r="DT200" s="13" t="s">
        <v>25</v>
      </c>
      <c r="DU200" s="13" t="s">
        <v>25</v>
      </c>
    </row>
    <row r="201" ht="15" customHeight="1" outlineLevel="1" spans="2:125">
      <c r="B201" s="10">
        <v>202106</v>
      </c>
      <c r="C201" s="13">
        <f t="shared" si="197"/>
        <v>1.01028358281117</v>
      </c>
      <c r="D201" s="13">
        <f t="shared" si="197"/>
        <v>0.995943490674297</v>
      </c>
      <c r="E201" s="13">
        <f t="shared" si="197"/>
        <v>1.00641643591531</v>
      </c>
      <c r="F201" s="13">
        <f t="shared" si="197"/>
        <v>0.99928423419364</v>
      </c>
      <c r="G201" s="13">
        <f t="shared" si="197"/>
        <v>1</v>
      </c>
      <c r="H201" s="13">
        <f t="shared" si="197"/>
        <v>0.999810130717624</v>
      </c>
      <c r="I201" s="13">
        <f t="shared" si="197"/>
        <v>0.999591946091391</v>
      </c>
      <c r="J201" s="13">
        <f t="shared" si="197"/>
        <v>0.999921752740168</v>
      </c>
      <c r="K201" s="13">
        <f t="shared" si="197"/>
        <v>1</v>
      </c>
      <c r="L201" s="13">
        <f t="shared" si="197"/>
        <v>1</v>
      </c>
      <c r="M201" s="13" t="str">
        <f t="shared" si="197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T201" s="10">
        <v>202106</v>
      </c>
      <c r="AU201" s="13">
        <f t="shared" si="198"/>
        <v>1.01028367148579</v>
      </c>
      <c r="AV201" s="13">
        <f t="shared" si="199"/>
        <v>0.997606180007112</v>
      </c>
      <c r="AW201" s="13">
        <f t="shared" si="200"/>
        <v>1.00643473847581</v>
      </c>
      <c r="AX201" s="13">
        <f t="shared" si="201"/>
        <v>0.999308998956357</v>
      </c>
      <c r="AY201" s="13">
        <f t="shared" si="173"/>
        <v>1</v>
      </c>
      <c r="AZ201" s="13">
        <f t="shared" si="174"/>
        <v>0.999776411715015</v>
      </c>
      <c r="BA201" s="13">
        <f t="shared" si="175"/>
        <v>0.999348207849071</v>
      </c>
      <c r="BB201" s="13">
        <f t="shared" si="176"/>
        <v>0.999874983702636</v>
      </c>
      <c r="BC201" s="13">
        <f t="shared" si="177"/>
        <v>1</v>
      </c>
      <c r="BD201" s="13">
        <f t="shared" si="178"/>
        <v>1</v>
      </c>
      <c r="BE201" s="13" t="str">
        <f t="shared" si="179"/>
        <v/>
      </c>
      <c r="BF201" s="13" t="s">
        <v>25</v>
      </c>
      <c r="BG201" s="13" t="s">
        <v>25</v>
      </c>
      <c r="BH201" s="13" t="s">
        <v>25</v>
      </c>
      <c r="BI201" s="13" t="s">
        <v>25</v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L201" s="10">
        <v>202106</v>
      </c>
      <c r="CM201" s="13" t="str">
        <f t="shared" si="202"/>
        <v/>
      </c>
      <c r="CN201" s="13" t="str">
        <f t="shared" si="202"/>
        <v/>
      </c>
      <c r="CO201" s="13" t="str">
        <f t="shared" si="202"/>
        <v/>
      </c>
      <c r="CP201" s="13" t="str">
        <f t="shared" si="202"/>
        <v/>
      </c>
      <c r="CQ201" s="13" t="str">
        <f t="shared" si="202"/>
        <v/>
      </c>
      <c r="CR201" s="13" t="str">
        <f t="shared" si="202"/>
        <v/>
      </c>
      <c r="CS201" s="13" t="str">
        <f t="shared" si="202"/>
        <v/>
      </c>
      <c r="CT201" s="13" t="str">
        <f t="shared" si="202"/>
        <v/>
      </c>
      <c r="CU201" s="13" t="str">
        <f t="shared" si="202"/>
        <v/>
      </c>
      <c r="CV201" s="13" t="str">
        <f t="shared" si="202"/>
        <v/>
      </c>
      <c r="CW201" s="13" t="str">
        <f t="shared" si="202"/>
        <v/>
      </c>
      <c r="CX201" s="13" t="s">
        <v>25</v>
      </c>
      <c r="CY201" s="13" t="s">
        <v>25</v>
      </c>
      <c r="CZ201" s="13" t="s">
        <v>25</v>
      </c>
      <c r="DA201" s="13" t="s">
        <v>25</v>
      </c>
      <c r="DB201" s="13" t="s">
        <v>25</v>
      </c>
      <c r="DC201" s="13" t="s">
        <v>25</v>
      </c>
      <c r="DD201" s="13" t="s">
        <v>25</v>
      </c>
      <c r="DE201" s="13" t="s">
        <v>25</v>
      </c>
      <c r="DF201" s="13" t="s">
        <v>25</v>
      </c>
      <c r="DG201" s="13" t="s">
        <v>25</v>
      </c>
      <c r="DH201" s="13" t="s">
        <v>25</v>
      </c>
      <c r="DI201" s="13" t="s">
        <v>25</v>
      </c>
      <c r="DJ201" s="13" t="s">
        <v>25</v>
      </c>
      <c r="DK201" s="13" t="s">
        <v>25</v>
      </c>
      <c r="DL201" s="13" t="s">
        <v>25</v>
      </c>
      <c r="DM201" s="13" t="s">
        <v>25</v>
      </c>
      <c r="DN201" s="13" t="s">
        <v>25</v>
      </c>
      <c r="DO201" s="13" t="s">
        <v>25</v>
      </c>
      <c r="DP201" s="13" t="s">
        <v>25</v>
      </c>
      <c r="DQ201" s="13" t="s">
        <v>25</v>
      </c>
      <c r="DR201" s="13" t="s">
        <v>25</v>
      </c>
      <c r="DS201" s="13" t="s">
        <v>25</v>
      </c>
      <c r="DT201" s="13" t="s">
        <v>25</v>
      </c>
      <c r="DU201" s="13" t="s">
        <v>25</v>
      </c>
    </row>
    <row r="202" ht="15" customHeight="1" outlineLevel="1" spans="2:125">
      <c r="B202" s="10">
        <v>202109</v>
      </c>
      <c r="C202" s="13">
        <f t="shared" ref="C202:L211" si="203">IFERROR(IF(D163="","",D163/C163),0)</f>
        <v>0.99785200228584</v>
      </c>
      <c r="D202" s="13">
        <f t="shared" si="203"/>
        <v>1.00943195214745</v>
      </c>
      <c r="E202" s="13">
        <f t="shared" si="203"/>
        <v>0.999514123083228</v>
      </c>
      <c r="F202" s="13">
        <f t="shared" si="203"/>
        <v>0.999971571843718</v>
      </c>
      <c r="G202" s="13">
        <f t="shared" si="203"/>
        <v>0.999365699588361</v>
      </c>
      <c r="H202" s="13">
        <f t="shared" si="203"/>
        <v>0.999756790029129</v>
      </c>
      <c r="I202" s="13">
        <f t="shared" si="203"/>
        <v>0.999887972635401</v>
      </c>
      <c r="J202" s="13">
        <f t="shared" si="203"/>
        <v>1</v>
      </c>
      <c r="K202" s="13">
        <f t="shared" si="203"/>
        <v>1</v>
      </c>
      <c r="L202" s="13" t="str">
        <f t="shared" si="203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T202" s="10">
        <v>202109</v>
      </c>
      <c r="AU202" s="13">
        <f t="shared" si="198"/>
        <v>0.999577575606508</v>
      </c>
      <c r="AV202" s="13">
        <f t="shared" si="199"/>
        <v>1.00965968671871</v>
      </c>
      <c r="AW202" s="13">
        <f t="shared" si="200"/>
        <v>0.999513888185539</v>
      </c>
      <c r="AX202" s="13">
        <f t="shared" si="201"/>
        <v>0.999971627525782</v>
      </c>
      <c r="AY202" s="13">
        <f t="shared" si="173"/>
        <v>0.999354855013699</v>
      </c>
      <c r="AZ202" s="13">
        <f t="shared" si="174"/>
        <v>0.999611619020754</v>
      </c>
      <c r="BA202" s="13">
        <f t="shared" si="175"/>
        <v>0.999821078118019</v>
      </c>
      <c r="BB202" s="13">
        <f t="shared" si="176"/>
        <v>1</v>
      </c>
      <c r="BC202" s="13">
        <f t="shared" si="177"/>
        <v>1</v>
      </c>
      <c r="BD202" s="13" t="str">
        <f t="shared" si="178"/>
        <v/>
      </c>
      <c r="BE202" s="13" t="s">
        <v>25</v>
      </c>
      <c r="BF202" s="13" t="s">
        <v>25</v>
      </c>
      <c r="BG202" s="13" t="s">
        <v>25</v>
      </c>
      <c r="BH202" s="13" t="s">
        <v>25</v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L202" s="10">
        <v>202109</v>
      </c>
      <c r="CM202" s="13" t="str">
        <f t="shared" ref="CM202:CV211" si="204">IFERROR(IF(CN163="","",CN163/CM163),0)</f>
        <v/>
      </c>
      <c r="CN202" s="13" t="str">
        <f t="shared" si="204"/>
        <v/>
      </c>
      <c r="CO202" s="13" t="str">
        <f t="shared" si="204"/>
        <v/>
      </c>
      <c r="CP202" s="13" t="str">
        <f t="shared" si="204"/>
        <v/>
      </c>
      <c r="CQ202" s="13" t="str">
        <f t="shared" si="204"/>
        <v/>
      </c>
      <c r="CR202" s="13" t="str">
        <f t="shared" si="204"/>
        <v/>
      </c>
      <c r="CS202" s="13" t="str">
        <f t="shared" si="204"/>
        <v/>
      </c>
      <c r="CT202" s="13" t="str">
        <f t="shared" si="204"/>
        <v/>
      </c>
      <c r="CU202" s="13" t="str">
        <f t="shared" si="204"/>
        <v/>
      </c>
      <c r="CV202" s="13" t="str">
        <f t="shared" si="204"/>
        <v/>
      </c>
      <c r="CW202" s="13" t="s">
        <v>25</v>
      </c>
      <c r="CX202" s="13" t="s">
        <v>25</v>
      </c>
      <c r="CY202" s="13" t="s">
        <v>25</v>
      </c>
      <c r="CZ202" s="13" t="s">
        <v>25</v>
      </c>
      <c r="DA202" s="13" t="s">
        <v>25</v>
      </c>
      <c r="DB202" s="13" t="s">
        <v>25</v>
      </c>
      <c r="DC202" s="13" t="s">
        <v>25</v>
      </c>
      <c r="DD202" s="13" t="s">
        <v>25</v>
      </c>
      <c r="DE202" s="13" t="s">
        <v>25</v>
      </c>
      <c r="DF202" s="13" t="s">
        <v>25</v>
      </c>
      <c r="DG202" s="13" t="s">
        <v>25</v>
      </c>
      <c r="DH202" s="13" t="s">
        <v>25</v>
      </c>
      <c r="DI202" s="13" t="s">
        <v>25</v>
      </c>
      <c r="DJ202" s="13" t="s">
        <v>25</v>
      </c>
      <c r="DK202" s="13" t="s">
        <v>25</v>
      </c>
      <c r="DL202" s="13" t="s">
        <v>25</v>
      </c>
      <c r="DM202" s="13" t="s">
        <v>25</v>
      </c>
      <c r="DN202" s="13" t="s">
        <v>25</v>
      </c>
      <c r="DO202" s="13" t="s">
        <v>25</v>
      </c>
      <c r="DP202" s="13" t="s">
        <v>25</v>
      </c>
      <c r="DQ202" s="13" t="s">
        <v>25</v>
      </c>
      <c r="DR202" s="13" t="s">
        <v>25</v>
      </c>
      <c r="DS202" s="13" t="s">
        <v>25</v>
      </c>
      <c r="DT202" s="13" t="s">
        <v>25</v>
      </c>
      <c r="DU202" s="13" t="s">
        <v>25</v>
      </c>
    </row>
    <row r="203" ht="15" customHeight="1" outlineLevel="1" spans="2:125">
      <c r="B203" s="10">
        <v>202112</v>
      </c>
      <c r="C203" s="13">
        <f t="shared" si="203"/>
        <v>1.05983373829392</v>
      </c>
      <c r="D203" s="13">
        <f t="shared" si="203"/>
        <v>0.998497369528563</v>
      </c>
      <c r="E203" s="13">
        <f t="shared" si="203"/>
        <v>0.998086213497925</v>
      </c>
      <c r="F203" s="13">
        <f t="shared" si="203"/>
        <v>0.998318958237585</v>
      </c>
      <c r="G203" s="13">
        <f t="shared" si="203"/>
        <v>0.999593521367773</v>
      </c>
      <c r="H203" s="13">
        <f t="shared" si="203"/>
        <v>0.999340091290829</v>
      </c>
      <c r="I203" s="13">
        <f t="shared" si="203"/>
        <v>0.99999373238956</v>
      </c>
      <c r="J203" s="13">
        <f t="shared" si="203"/>
        <v>1</v>
      </c>
      <c r="K203" s="13" t="str">
        <f t="shared" si="203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T203" s="10">
        <v>202112</v>
      </c>
      <c r="AU203" s="13">
        <f t="shared" si="198"/>
        <v>1.05912770042199</v>
      </c>
      <c r="AV203" s="13">
        <f t="shared" si="199"/>
        <v>0.998523562933935</v>
      </c>
      <c r="AW203" s="13">
        <f t="shared" si="200"/>
        <v>0.998130012775211</v>
      </c>
      <c r="AX203" s="13">
        <f t="shared" si="201"/>
        <v>0.998046476975173</v>
      </c>
      <c r="AY203" s="13">
        <f t="shared" si="173"/>
        <v>0.99936437276668</v>
      </c>
      <c r="AZ203" s="13">
        <f t="shared" si="174"/>
        <v>0.99896783738958</v>
      </c>
      <c r="BA203" s="13">
        <f t="shared" si="175"/>
        <v>0.99999019318287</v>
      </c>
      <c r="BB203" s="13">
        <f t="shared" si="176"/>
        <v>1</v>
      </c>
      <c r="BC203" s="13" t="str">
        <f t="shared" si="177"/>
        <v/>
      </c>
      <c r="BD203" s="13" t="s">
        <v>25</v>
      </c>
      <c r="BE203" s="13" t="s">
        <v>25</v>
      </c>
      <c r="BF203" s="13" t="s">
        <v>25</v>
      </c>
      <c r="BG203" s="13" t="s">
        <v>25</v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L203" s="10">
        <v>202112</v>
      </c>
      <c r="CM203" s="13" t="str">
        <f t="shared" si="204"/>
        <v/>
      </c>
      <c r="CN203" s="13" t="str">
        <f t="shared" si="204"/>
        <v/>
      </c>
      <c r="CO203" s="13" t="str">
        <f t="shared" si="204"/>
        <v/>
      </c>
      <c r="CP203" s="13" t="str">
        <f t="shared" si="204"/>
        <v/>
      </c>
      <c r="CQ203" s="13" t="str">
        <f t="shared" si="204"/>
        <v/>
      </c>
      <c r="CR203" s="13" t="str">
        <f t="shared" si="204"/>
        <v/>
      </c>
      <c r="CS203" s="13" t="str">
        <f t="shared" si="204"/>
        <v/>
      </c>
      <c r="CT203" s="13" t="str">
        <f t="shared" si="204"/>
        <v/>
      </c>
      <c r="CU203" s="13" t="str">
        <f t="shared" si="204"/>
        <v/>
      </c>
      <c r="CV203" s="13" t="s">
        <v>25</v>
      </c>
      <c r="CW203" s="13" t="s">
        <v>25</v>
      </c>
      <c r="CX203" s="13" t="s">
        <v>25</v>
      </c>
      <c r="CY203" s="13" t="s">
        <v>25</v>
      </c>
      <c r="CZ203" s="13" t="s">
        <v>25</v>
      </c>
      <c r="DA203" s="13" t="s">
        <v>25</v>
      </c>
      <c r="DB203" s="13" t="s">
        <v>25</v>
      </c>
      <c r="DC203" s="13" t="s">
        <v>25</v>
      </c>
      <c r="DD203" s="13" t="s">
        <v>25</v>
      </c>
      <c r="DE203" s="13" t="s">
        <v>25</v>
      </c>
      <c r="DF203" s="13" t="s">
        <v>25</v>
      </c>
      <c r="DG203" s="13" t="s">
        <v>25</v>
      </c>
      <c r="DH203" s="13" t="s">
        <v>25</v>
      </c>
      <c r="DI203" s="13" t="s">
        <v>25</v>
      </c>
      <c r="DJ203" s="13" t="s">
        <v>25</v>
      </c>
      <c r="DK203" s="13" t="s">
        <v>25</v>
      </c>
      <c r="DL203" s="13" t="s">
        <v>25</v>
      </c>
      <c r="DM203" s="13" t="s">
        <v>25</v>
      </c>
      <c r="DN203" s="13" t="s">
        <v>25</v>
      </c>
      <c r="DO203" s="13" t="s">
        <v>25</v>
      </c>
      <c r="DP203" s="13" t="s">
        <v>25</v>
      </c>
      <c r="DQ203" s="13" t="s">
        <v>25</v>
      </c>
      <c r="DR203" s="13" t="s">
        <v>25</v>
      </c>
      <c r="DS203" s="13" t="s">
        <v>25</v>
      </c>
      <c r="DT203" s="13" t="s">
        <v>25</v>
      </c>
      <c r="DU203" s="13" t="s">
        <v>25</v>
      </c>
    </row>
    <row r="204" ht="15" customHeight="1" outlineLevel="1" spans="2:125">
      <c r="B204" s="10">
        <v>202203</v>
      </c>
      <c r="C204" s="13">
        <f t="shared" si="203"/>
        <v>1.0135991054341</v>
      </c>
      <c r="D204" s="13">
        <f t="shared" si="203"/>
        <v>1.00096651884483</v>
      </c>
      <c r="E204" s="13">
        <f t="shared" si="203"/>
        <v>0.997905949244894</v>
      </c>
      <c r="F204" s="13">
        <f t="shared" si="203"/>
        <v>0.998245431851102</v>
      </c>
      <c r="G204" s="13">
        <f t="shared" si="203"/>
        <v>1.00041714146431</v>
      </c>
      <c r="H204" s="13">
        <f t="shared" si="203"/>
        <v>0.999970827360593</v>
      </c>
      <c r="I204" s="13">
        <f t="shared" si="203"/>
        <v>1</v>
      </c>
      <c r="J204" s="13" t="str">
        <f t="shared" si="203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T204" s="10">
        <v>202203</v>
      </c>
      <c r="AU204" s="13">
        <f t="shared" si="198"/>
        <v>1.01361891077069</v>
      </c>
      <c r="AV204" s="13">
        <f t="shared" si="199"/>
        <v>1.00095822548751</v>
      </c>
      <c r="AW204" s="13">
        <f t="shared" si="200"/>
        <v>0.997875611774332</v>
      </c>
      <c r="AX204" s="13">
        <f t="shared" si="201"/>
        <v>0.998245434261559</v>
      </c>
      <c r="AY204" s="13">
        <f t="shared" si="173"/>
        <v>1.00041714343649</v>
      </c>
      <c r="AZ204" s="13">
        <f t="shared" si="174"/>
        <v>0.999970827902455</v>
      </c>
      <c r="BA204" s="13">
        <f t="shared" si="175"/>
        <v>1</v>
      </c>
      <c r="BB204" s="13" t="str">
        <f t="shared" si="176"/>
        <v/>
      </c>
      <c r="BC204" s="13" t="s">
        <v>25</v>
      </c>
      <c r="BD204" s="13" t="s">
        <v>25</v>
      </c>
      <c r="BE204" s="13" t="s">
        <v>25</v>
      </c>
      <c r="BF204" s="13" t="s">
        <v>25</v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L204" s="10">
        <v>202203</v>
      </c>
      <c r="CM204" s="13" t="str">
        <f t="shared" si="204"/>
        <v/>
      </c>
      <c r="CN204" s="13" t="str">
        <f t="shared" si="204"/>
        <v/>
      </c>
      <c r="CO204" s="13" t="str">
        <f t="shared" si="204"/>
        <v/>
      </c>
      <c r="CP204" s="13" t="str">
        <f t="shared" si="204"/>
        <v/>
      </c>
      <c r="CQ204" s="13" t="str">
        <f t="shared" si="204"/>
        <v/>
      </c>
      <c r="CR204" s="13" t="str">
        <f t="shared" si="204"/>
        <v/>
      </c>
      <c r="CS204" s="13" t="str">
        <f t="shared" si="204"/>
        <v/>
      </c>
      <c r="CT204" s="13" t="str">
        <f t="shared" si="204"/>
        <v/>
      </c>
      <c r="CU204" s="13" t="s">
        <v>25</v>
      </c>
      <c r="CV204" s="13" t="s">
        <v>25</v>
      </c>
      <c r="CW204" s="13" t="s">
        <v>25</v>
      </c>
      <c r="CX204" s="13" t="s">
        <v>25</v>
      </c>
      <c r="CY204" s="13" t="s">
        <v>25</v>
      </c>
      <c r="CZ204" s="13" t="s">
        <v>25</v>
      </c>
      <c r="DA204" s="13" t="s">
        <v>25</v>
      </c>
      <c r="DB204" s="13" t="s">
        <v>25</v>
      </c>
      <c r="DC204" s="13" t="s">
        <v>25</v>
      </c>
      <c r="DD204" s="13" t="s">
        <v>25</v>
      </c>
      <c r="DE204" s="13" t="s">
        <v>25</v>
      </c>
      <c r="DF204" s="13" t="s">
        <v>25</v>
      </c>
      <c r="DG204" s="13" t="s">
        <v>25</v>
      </c>
      <c r="DH204" s="13" t="s">
        <v>25</v>
      </c>
      <c r="DI204" s="13" t="s">
        <v>25</v>
      </c>
      <c r="DJ204" s="13" t="s">
        <v>25</v>
      </c>
      <c r="DK204" s="13" t="s">
        <v>25</v>
      </c>
      <c r="DL204" s="13" t="s">
        <v>25</v>
      </c>
      <c r="DM204" s="13" t="s">
        <v>25</v>
      </c>
      <c r="DN204" s="13" t="s">
        <v>25</v>
      </c>
      <c r="DO204" s="13" t="s">
        <v>25</v>
      </c>
      <c r="DP204" s="13" t="s">
        <v>25</v>
      </c>
      <c r="DQ204" s="13" t="s">
        <v>25</v>
      </c>
      <c r="DR204" s="13" t="s">
        <v>25</v>
      </c>
      <c r="DS204" s="13" t="s">
        <v>25</v>
      </c>
      <c r="DT204" s="13" t="s">
        <v>25</v>
      </c>
      <c r="DU204" s="13" t="s">
        <v>25</v>
      </c>
    </row>
    <row r="205" ht="15" customHeight="1" outlineLevel="1" spans="2:125">
      <c r="B205" s="10">
        <v>202206</v>
      </c>
      <c r="C205" s="13">
        <f t="shared" si="203"/>
        <v>1.01921540553562</v>
      </c>
      <c r="D205" s="13">
        <f t="shared" si="203"/>
        <v>0.999300698390865</v>
      </c>
      <c r="E205" s="13">
        <f t="shared" si="203"/>
        <v>0.996782077910173</v>
      </c>
      <c r="F205" s="13">
        <f t="shared" si="203"/>
        <v>0.997639679874187</v>
      </c>
      <c r="G205" s="13">
        <f t="shared" si="203"/>
        <v>0.999982921902904</v>
      </c>
      <c r="H205" s="13">
        <f t="shared" si="203"/>
        <v>0.999995709724617</v>
      </c>
      <c r="I205" s="13" t="str">
        <f t="shared" si="203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T205" s="10">
        <v>202206</v>
      </c>
      <c r="AU205" s="13">
        <f t="shared" si="198"/>
        <v>1.01921544769655</v>
      </c>
      <c r="AV205" s="13">
        <f t="shared" si="199"/>
        <v>0.999311088865971</v>
      </c>
      <c r="AW205" s="13">
        <f t="shared" si="200"/>
        <v>0.996775454590958</v>
      </c>
      <c r="AX205" s="13">
        <f t="shared" si="201"/>
        <v>0.997639689155036</v>
      </c>
      <c r="AY205" s="13">
        <f t="shared" si="173"/>
        <v>0.999982921608006</v>
      </c>
      <c r="AZ205" s="13">
        <f t="shared" si="174"/>
        <v>0.999995709561063</v>
      </c>
      <c r="BA205" s="13" t="str">
        <f t="shared" si="175"/>
        <v/>
      </c>
      <c r="BB205" s="13" t="s">
        <v>25</v>
      </c>
      <c r="BC205" s="13" t="s">
        <v>25</v>
      </c>
      <c r="BD205" s="13" t="s">
        <v>25</v>
      </c>
      <c r="BE205" s="13" t="s">
        <v>25</v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L205" s="10">
        <v>202206</v>
      </c>
      <c r="CM205" s="13" t="str">
        <f t="shared" si="204"/>
        <v/>
      </c>
      <c r="CN205" s="13" t="str">
        <f t="shared" si="204"/>
        <v/>
      </c>
      <c r="CO205" s="13" t="str">
        <f t="shared" si="204"/>
        <v/>
      </c>
      <c r="CP205" s="13" t="str">
        <f t="shared" si="204"/>
        <v/>
      </c>
      <c r="CQ205" s="13" t="str">
        <f t="shared" si="204"/>
        <v/>
      </c>
      <c r="CR205" s="13" t="str">
        <f t="shared" si="204"/>
        <v/>
      </c>
      <c r="CS205" s="13" t="str">
        <f t="shared" si="204"/>
        <v/>
      </c>
      <c r="CT205" s="13" t="s">
        <v>25</v>
      </c>
      <c r="CU205" s="13" t="s">
        <v>25</v>
      </c>
      <c r="CV205" s="13" t="s">
        <v>25</v>
      </c>
      <c r="CW205" s="13" t="s">
        <v>25</v>
      </c>
      <c r="CX205" s="13" t="s">
        <v>25</v>
      </c>
      <c r="CY205" s="13" t="s">
        <v>25</v>
      </c>
      <c r="CZ205" s="13" t="s">
        <v>25</v>
      </c>
      <c r="DA205" s="13" t="s">
        <v>25</v>
      </c>
      <c r="DB205" s="13" t="s">
        <v>25</v>
      </c>
      <c r="DC205" s="13" t="s">
        <v>25</v>
      </c>
      <c r="DD205" s="13" t="s">
        <v>25</v>
      </c>
      <c r="DE205" s="13" t="s">
        <v>25</v>
      </c>
      <c r="DF205" s="13" t="s">
        <v>25</v>
      </c>
      <c r="DG205" s="13" t="s">
        <v>25</v>
      </c>
      <c r="DH205" s="13" t="s">
        <v>25</v>
      </c>
      <c r="DI205" s="13" t="s">
        <v>25</v>
      </c>
      <c r="DJ205" s="13" t="s">
        <v>25</v>
      </c>
      <c r="DK205" s="13" t="s">
        <v>25</v>
      </c>
      <c r="DL205" s="13" t="s">
        <v>25</v>
      </c>
      <c r="DM205" s="13" t="s">
        <v>25</v>
      </c>
      <c r="DN205" s="13" t="s">
        <v>25</v>
      </c>
      <c r="DO205" s="13" t="s">
        <v>25</v>
      </c>
      <c r="DP205" s="13" t="s">
        <v>25</v>
      </c>
      <c r="DQ205" s="13" t="s">
        <v>25</v>
      </c>
      <c r="DR205" s="13" t="s">
        <v>25</v>
      </c>
      <c r="DS205" s="13" t="s">
        <v>25</v>
      </c>
      <c r="DT205" s="13" t="s">
        <v>25</v>
      </c>
      <c r="DU205" s="13" t="s">
        <v>25</v>
      </c>
    </row>
    <row r="206" ht="15" customHeight="1" outlineLevel="1" spans="2:125">
      <c r="B206" s="10">
        <v>202209</v>
      </c>
      <c r="C206" s="13">
        <f t="shared" si="203"/>
        <v>1.024091157972</v>
      </c>
      <c r="D206" s="13">
        <f t="shared" si="203"/>
        <v>1.00145026662983</v>
      </c>
      <c r="E206" s="13">
        <f t="shared" si="203"/>
        <v>1.00010140957619</v>
      </c>
      <c r="F206" s="13">
        <f t="shared" si="203"/>
        <v>1</v>
      </c>
      <c r="G206" s="13">
        <f t="shared" si="203"/>
        <v>1</v>
      </c>
      <c r="H206" s="13" t="str">
        <f t="shared" si="203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T206" s="10">
        <v>202209</v>
      </c>
      <c r="AU206" s="13">
        <f t="shared" si="198"/>
        <v>1.02411467418846</v>
      </c>
      <c r="AV206" s="13">
        <f t="shared" si="199"/>
        <v>1.00142974698253</v>
      </c>
      <c r="AW206" s="13">
        <f t="shared" si="200"/>
        <v>1.00010142067064</v>
      </c>
      <c r="AX206" s="13">
        <f t="shared" si="201"/>
        <v>1.00035090898533</v>
      </c>
      <c r="AY206" s="13">
        <f t="shared" si="173"/>
        <v>1</v>
      </c>
      <c r="AZ206" s="13" t="str">
        <f t="shared" si="174"/>
        <v/>
      </c>
      <c r="BA206" s="13" t="s">
        <v>25</v>
      </c>
      <c r="BB206" s="13" t="s">
        <v>25</v>
      </c>
      <c r="BC206" s="13" t="s">
        <v>25</v>
      </c>
      <c r="BD206" s="13" t="s">
        <v>25</v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L206" s="10">
        <v>202209</v>
      </c>
      <c r="CM206" s="13" t="str">
        <f t="shared" si="204"/>
        <v/>
      </c>
      <c r="CN206" s="13" t="str">
        <f t="shared" si="204"/>
        <v/>
      </c>
      <c r="CO206" s="13" t="str">
        <f t="shared" si="204"/>
        <v/>
      </c>
      <c r="CP206" s="13" t="str">
        <f t="shared" si="204"/>
        <v/>
      </c>
      <c r="CQ206" s="13" t="str">
        <f t="shared" si="204"/>
        <v/>
      </c>
      <c r="CR206" s="13" t="str">
        <f t="shared" si="204"/>
        <v/>
      </c>
      <c r="CS206" s="13" t="s">
        <v>25</v>
      </c>
      <c r="CT206" s="13" t="s">
        <v>25</v>
      </c>
      <c r="CU206" s="13" t="s">
        <v>25</v>
      </c>
      <c r="CV206" s="13" t="s">
        <v>25</v>
      </c>
      <c r="CW206" s="13" t="s">
        <v>25</v>
      </c>
      <c r="CX206" s="13" t="s">
        <v>25</v>
      </c>
      <c r="CY206" s="13" t="s">
        <v>25</v>
      </c>
      <c r="CZ206" s="13" t="s">
        <v>25</v>
      </c>
      <c r="DA206" s="13" t="s">
        <v>25</v>
      </c>
      <c r="DB206" s="13" t="s">
        <v>25</v>
      </c>
      <c r="DC206" s="13" t="s">
        <v>25</v>
      </c>
      <c r="DD206" s="13" t="s">
        <v>25</v>
      </c>
      <c r="DE206" s="13" t="s">
        <v>25</v>
      </c>
      <c r="DF206" s="13" t="s">
        <v>25</v>
      </c>
      <c r="DG206" s="13" t="s">
        <v>25</v>
      </c>
      <c r="DH206" s="13" t="s">
        <v>25</v>
      </c>
      <c r="DI206" s="13" t="s">
        <v>25</v>
      </c>
      <c r="DJ206" s="13" t="s">
        <v>25</v>
      </c>
      <c r="DK206" s="13" t="s">
        <v>25</v>
      </c>
      <c r="DL206" s="13" t="s">
        <v>25</v>
      </c>
      <c r="DM206" s="13" t="s">
        <v>25</v>
      </c>
      <c r="DN206" s="13" t="s">
        <v>25</v>
      </c>
      <c r="DO206" s="13" t="s">
        <v>25</v>
      </c>
      <c r="DP206" s="13" t="s">
        <v>25</v>
      </c>
      <c r="DQ206" s="13" t="s">
        <v>25</v>
      </c>
      <c r="DR206" s="13" t="s">
        <v>25</v>
      </c>
      <c r="DS206" s="13" t="s">
        <v>25</v>
      </c>
      <c r="DT206" s="13" t="s">
        <v>25</v>
      </c>
      <c r="DU206" s="13" t="s">
        <v>25</v>
      </c>
    </row>
    <row r="207" ht="15" customHeight="1" outlineLevel="1" spans="2:125">
      <c r="B207" s="10">
        <v>202212</v>
      </c>
      <c r="C207" s="13">
        <f t="shared" si="203"/>
        <v>1.02271426345146</v>
      </c>
      <c r="D207" s="13">
        <f t="shared" si="203"/>
        <v>1.00052159404482</v>
      </c>
      <c r="E207" s="13">
        <f t="shared" si="203"/>
        <v>1</v>
      </c>
      <c r="F207" s="13">
        <f t="shared" si="203"/>
        <v>1.00121516471927</v>
      </c>
      <c r="G207" s="13" t="str">
        <f t="shared" si="203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T207" s="10">
        <v>202212</v>
      </c>
      <c r="AU207" s="13">
        <f t="shared" si="198"/>
        <v>1.02270117267066</v>
      </c>
      <c r="AV207" s="13">
        <f t="shared" si="199"/>
        <v>1.00052159278599</v>
      </c>
      <c r="AW207" s="13">
        <f t="shared" si="200"/>
        <v>1.00023416236624</v>
      </c>
      <c r="AX207" s="13">
        <f t="shared" si="201"/>
        <v>1.00140768110248</v>
      </c>
      <c r="AY207" s="13" t="str">
        <f t="shared" si="173"/>
        <v/>
      </c>
      <c r="AZ207" s="13" t="s">
        <v>25</v>
      </c>
      <c r="BA207" s="13" t="s">
        <v>25</v>
      </c>
      <c r="BB207" s="13" t="s">
        <v>25</v>
      </c>
      <c r="BC207" s="13" t="s">
        <v>25</v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L207" s="10">
        <v>202212</v>
      </c>
      <c r="CM207" s="13" t="str">
        <f t="shared" si="204"/>
        <v/>
      </c>
      <c r="CN207" s="13" t="str">
        <f t="shared" si="204"/>
        <v/>
      </c>
      <c r="CO207" s="13" t="str">
        <f t="shared" si="204"/>
        <v/>
      </c>
      <c r="CP207" s="13" t="str">
        <f t="shared" si="204"/>
        <v/>
      </c>
      <c r="CQ207" s="13" t="str">
        <f t="shared" si="204"/>
        <v/>
      </c>
      <c r="CR207" s="13" t="s">
        <v>25</v>
      </c>
      <c r="CS207" s="13" t="s">
        <v>25</v>
      </c>
      <c r="CT207" s="13" t="s">
        <v>25</v>
      </c>
      <c r="CU207" s="13" t="s">
        <v>25</v>
      </c>
      <c r="CV207" s="13" t="s">
        <v>25</v>
      </c>
      <c r="CW207" s="13" t="s">
        <v>25</v>
      </c>
      <c r="CX207" s="13" t="s">
        <v>25</v>
      </c>
      <c r="CY207" s="13" t="s">
        <v>25</v>
      </c>
      <c r="CZ207" s="13" t="s">
        <v>25</v>
      </c>
      <c r="DA207" s="13" t="s">
        <v>25</v>
      </c>
      <c r="DB207" s="13" t="s">
        <v>25</v>
      </c>
      <c r="DC207" s="13" t="s">
        <v>25</v>
      </c>
      <c r="DD207" s="13" t="s">
        <v>25</v>
      </c>
      <c r="DE207" s="13" t="s">
        <v>25</v>
      </c>
      <c r="DF207" s="13" t="s">
        <v>25</v>
      </c>
      <c r="DG207" s="13" t="s">
        <v>25</v>
      </c>
      <c r="DH207" s="13" t="s">
        <v>25</v>
      </c>
      <c r="DI207" s="13" t="s">
        <v>25</v>
      </c>
      <c r="DJ207" s="13" t="s">
        <v>25</v>
      </c>
      <c r="DK207" s="13" t="s">
        <v>25</v>
      </c>
      <c r="DL207" s="13" t="s">
        <v>25</v>
      </c>
      <c r="DM207" s="13" t="s">
        <v>25</v>
      </c>
      <c r="DN207" s="13" t="s">
        <v>25</v>
      </c>
      <c r="DO207" s="13" t="s">
        <v>25</v>
      </c>
      <c r="DP207" s="13" t="s">
        <v>25</v>
      </c>
      <c r="DQ207" s="13" t="s">
        <v>25</v>
      </c>
      <c r="DR207" s="13" t="s">
        <v>25</v>
      </c>
      <c r="DS207" s="13" t="s">
        <v>25</v>
      </c>
      <c r="DT207" s="13" t="s">
        <v>25</v>
      </c>
      <c r="DU207" s="13" t="s">
        <v>25</v>
      </c>
    </row>
    <row r="208" ht="15" customHeight="1" outlineLevel="1" spans="2:125">
      <c r="B208" s="10">
        <v>202303</v>
      </c>
      <c r="C208" s="13">
        <f t="shared" si="203"/>
        <v>1.00489046082714</v>
      </c>
      <c r="D208" s="13">
        <f t="shared" si="203"/>
        <v>0.999939877341108</v>
      </c>
      <c r="E208" s="13">
        <f t="shared" si="203"/>
        <v>1.00152971193717</v>
      </c>
      <c r="F208" s="13" t="str">
        <f t="shared" si="203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T208" s="10">
        <v>202303</v>
      </c>
      <c r="AU208" s="13">
        <f t="shared" si="198"/>
        <v>1.00479456692291</v>
      </c>
      <c r="AV208" s="13">
        <f t="shared" si="199"/>
        <v>1.00019849018533</v>
      </c>
      <c r="AW208" s="13">
        <f t="shared" si="200"/>
        <v>1.0017454633561</v>
      </c>
      <c r="AX208" s="13" t="str">
        <f t="shared" si="201"/>
        <v/>
      </c>
      <c r="AY208" s="13" t="s">
        <v>25</v>
      </c>
      <c r="AZ208" s="13" t="s">
        <v>25</v>
      </c>
      <c r="BA208" s="13" t="s">
        <v>25</v>
      </c>
      <c r="BB208" s="13" t="s">
        <v>25</v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L208" s="10">
        <v>202303</v>
      </c>
      <c r="CM208" s="13" t="str">
        <f t="shared" si="204"/>
        <v/>
      </c>
      <c r="CN208" s="13" t="str">
        <f t="shared" si="204"/>
        <v/>
      </c>
      <c r="CO208" s="13" t="str">
        <f t="shared" si="204"/>
        <v/>
      </c>
      <c r="CP208" s="13" t="str">
        <f t="shared" si="204"/>
        <v/>
      </c>
      <c r="CQ208" s="13" t="s">
        <v>25</v>
      </c>
      <c r="CR208" s="13" t="s">
        <v>25</v>
      </c>
      <c r="CS208" s="13" t="s">
        <v>25</v>
      </c>
      <c r="CT208" s="13" t="s">
        <v>25</v>
      </c>
      <c r="CU208" s="13" t="s">
        <v>25</v>
      </c>
      <c r="CV208" s="13" t="s">
        <v>25</v>
      </c>
      <c r="CW208" s="13" t="s">
        <v>25</v>
      </c>
      <c r="CX208" s="13" t="s">
        <v>25</v>
      </c>
      <c r="CY208" s="13" t="s">
        <v>25</v>
      </c>
      <c r="CZ208" s="13" t="s">
        <v>25</v>
      </c>
      <c r="DA208" s="13" t="s">
        <v>25</v>
      </c>
      <c r="DB208" s="13" t="s">
        <v>25</v>
      </c>
      <c r="DC208" s="13" t="s">
        <v>25</v>
      </c>
      <c r="DD208" s="13" t="s">
        <v>25</v>
      </c>
      <c r="DE208" s="13" t="s">
        <v>25</v>
      </c>
      <c r="DF208" s="13" t="s">
        <v>25</v>
      </c>
      <c r="DG208" s="13" t="s">
        <v>25</v>
      </c>
      <c r="DH208" s="13" t="s">
        <v>25</v>
      </c>
      <c r="DI208" s="13" t="s">
        <v>25</v>
      </c>
      <c r="DJ208" s="13" t="s">
        <v>25</v>
      </c>
      <c r="DK208" s="13" t="s">
        <v>25</v>
      </c>
      <c r="DL208" s="13" t="s">
        <v>25</v>
      </c>
      <c r="DM208" s="13" t="s">
        <v>25</v>
      </c>
      <c r="DN208" s="13" t="s">
        <v>25</v>
      </c>
      <c r="DO208" s="13" t="s">
        <v>25</v>
      </c>
      <c r="DP208" s="13" t="s">
        <v>25</v>
      </c>
      <c r="DQ208" s="13" t="s">
        <v>25</v>
      </c>
      <c r="DR208" s="13" t="s">
        <v>25</v>
      </c>
      <c r="DS208" s="13" t="s">
        <v>25</v>
      </c>
      <c r="DT208" s="13" t="s">
        <v>25</v>
      </c>
      <c r="DU208" s="13" t="s">
        <v>25</v>
      </c>
    </row>
    <row r="209" ht="15" customHeight="1" outlineLevel="1" spans="2:125">
      <c r="B209" s="10">
        <v>202306</v>
      </c>
      <c r="C209" s="13">
        <f t="shared" si="203"/>
        <v>1.00159157423688</v>
      </c>
      <c r="D209" s="13">
        <f t="shared" si="203"/>
        <v>0.99999230990561</v>
      </c>
      <c r="E209" s="13" t="str">
        <f t="shared" si="203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T209" s="10">
        <v>202306</v>
      </c>
      <c r="AU209" s="13">
        <f t="shared" si="198"/>
        <v>1.00193402090192</v>
      </c>
      <c r="AV209" s="13">
        <f t="shared" si="199"/>
        <v>1.00027292568554</v>
      </c>
      <c r="AW209" s="13" t="str">
        <f t="shared" si="200"/>
        <v/>
      </c>
      <c r="AX209" s="13" t="s">
        <v>25</v>
      </c>
      <c r="AY209" s="13" t="s">
        <v>25</v>
      </c>
      <c r="AZ209" s="13" t="s">
        <v>25</v>
      </c>
      <c r="BA209" s="13" t="s">
        <v>25</v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L209" s="10">
        <v>202306</v>
      </c>
      <c r="CM209" s="13" t="str">
        <f t="shared" si="204"/>
        <v/>
      </c>
      <c r="CN209" s="13" t="str">
        <f t="shared" si="204"/>
        <v/>
      </c>
      <c r="CO209" s="13" t="str">
        <f t="shared" si="204"/>
        <v/>
      </c>
      <c r="CP209" s="13" t="s">
        <v>25</v>
      </c>
      <c r="CQ209" s="13" t="s">
        <v>25</v>
      </c>
      <c r="CR209" s="13" t="s">
        <v>25</v>
      </c>
      <c r="CS209" s="13" t="s">
        <v>25</v>
      </c>
      <c r="CT209" s="13" t="s">
        <v>25</v>
      </c>
      <c r="CU209" s="13" t="s">
        <v>25</v>
      </c>
      <c r="CV209" s="13" t="s">
        <v>25</v>
      </c>
      <c r="CW209" s="13" t="s">
        <v>25</v>
      </c>
      <c r="CX209" s="13" t="s">
        <v>25</v>
      </c>
      <c r="CY209" s="13" t="s">
        <v>25</v>
      </c>
      <c r="CZ209" s="13" t="s">
        <v>25</v>
      </c>
      <c r="DA209" s="13" t="s">
        <v>25</v>
      </c>
      <c r="DB209" s="13" t="s">
        <v>25</v>
      </c>
      <c r="DC209" s="13" t="s">
        <v>25</v>
      </c>
      <c r="DD209" s="13" t="s">
        <v>25</v>
      </c>
      <c r="DE209" s="13" t="s">
        <v>25</v>
      </c>
      <c r="DF209" s="13" t="s">
        <v>25</v>
      </c>
      <c r="DG209" s="13" t="s">
        <v>25</v>
      </c>
      <c r="DH209" s="13" t="s">
        <v>25</v>
      </c>
      <c r="DI209" s="13" t="s">
        <v>25</v>
      </c>
      <c r="DJ209" s="13" t="s">
        <v>25</v>
      </c>
      <c r="DK209" s="13" t="s">
        <v>25</v>
      </c>
      <c r="DL209" s="13" t="s">
        <v>25</v>
      </c>
      <c r="DM209" s="13" t="s">
        <v>25</v>
      </c>
      <c r="DN209" s="13" t="s">
        <v>25</v>
      </c>
      <c r="DO209" s="13" t="s">
        <v>25</v>
      </c>
      <c r="DP209" s="13" t="s">
        <v>25</v>
      </c>
      <c r="DQ209" s="13" t="s">
        <v>25</v>
      </c>
      <c r="DR209" s="13" t="s">
        <v>25</v>
      </c>
      <c r="DS209" s="13" t="s">
        <v>25</v>
      </c>
      <c r="DT209" s="13" t="s">
        <v>25</v>
      </c>
      <c r="DU209" s="13" t="s">
        <v>25</v>
      </c>
    </row>
    <row r="210" ht="15" customHeight="1" outlineLevel="1" spans="2:125">
      <c r="B210" s="10">
        <v>202309</v>
      </c>
      <c r="C210" s="13">
        <f t="shared" si="203"/>
        <v>1.00071193216111</v>
      </c>
      <c r="D210" s="13" t="str">
        <f t="shared" si="203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T210" s="10">
        <v>202309</v>
      </c>
      <c r="AU210" s="13">
        <f t="shared" si="198"/>
        <v>1.00099575802212</v>
      </c>
      <c r="AV210" s="13" t="str">
        <f t="shared" si="199"/>
        <v/>
      </c>
      <c r="AW210" s="13" t="s">
        <v>25</v>
      </c>
      <c r="AX210" s="13" t="s">
        <v>25</v>
      </c>
      <c r="AY210" s="13" t="s">
        <v>25</v>
      </c>
      <c r="AZ210" s="13" t="s">
        <v>25</v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L210" s="10">
        <v>202309</v>
      </c>
      <c r="CM210" s="13" t="str">
        <f t="shared" si="204"/>
        <v/>
      </c>
      <c r="CN210" s="13" t="str">
        <f t="shared" si="204"/>
        <v/>
      </c>
      <c r="CO210" s="13" t="s">
        <v>25</v>
      </c>
      <c r="CP210" s="13" t="s">
        <v>25</v>
      </c>
      <c r="CQ210" s="13" t="s">
        <v>25</v>
      </c>
      <c r="CR210" s="13" t="s">
        <v>25</v>
      </c>
      <c r="CS210" s="13" t="s">
        <v>25</v>
      </c>
      <c r="CT210" s="13" t="s">
        <v>25</v>
      </c>
      <c r="CU210" s="13" t="s">
        <v>25</v>
      </c>
      <c r="CV210" s="13" t="s">
        <v>25</v>
      </c>
      <c r="CW210" s="13" t="s">
        <v>25</v>
      </c>
      <c r="CX210" s="13" t="s">
        <v>25</v>
      </c>
      <c r="CY210" s="13" t="s">
        <v>25</v>
      </c>
      <c r="CZ210" s="13" t="s">
        <v>25</v>
      </c>
      <c r="DA210" s="13" t="s">
        <v>25</v>
      </c>
      <c r="DB210" s="13" t="s">
        <v>25</v>
      </c>
      <c r="DC210" s="13" t="s">
        <v>25</v>
      </c>
      <c r="DD210" s="13" t="s">
        <v>25</v>
      </c>
      <c r="DE210" s="13" t="s">
        <v>25</v>
      </c>
      <c r="DF210" s="13" t="s">
        <v>25</v>
      </c>
      <c r="DG210" s="13" t="s">
        <v>25</v>
      </c>
      <c r="DH210" s="13" t="s">
        <v>25</v>
      </c>
      <c r="DI210" s="13" t="s">
        <v>25</v>
      </c>
      <c r="DJ210" s="13" t="s">
        <v>25</v>
      </c>
      <c r="DK210" s="13" t="s">
        <v>25</v>
      </c>
      <c r="DL210" s="13" t="s">
        <v>25</v>
      </c>
      <c r="DM210" s="13" t="s">
        <v>25</v>
      </c>
      <c r="DN210" s="13" t="s">
        <v>25</v>
      </c>
      <c r="DO210" s="13" t="s">
        <v>25</v>
      </c>
      <c r="DP210" s="13" t="s">
        <v>25</v>
      </c>
      <c r="DQ210" s="13" t="s">
        <v>25</v>
      </c>
      <c r="DR210" s="13" t="s">
        <v>25</v>
      </c>
      <c r="DS210" s="13" t="s">
        <v>25</v>
      </c>
      <c r="DT210" s="13" t="s">
        <v>25</v>
      </c>
      <c r="DU210" s="13" t="s">
        <v>25</v>
      </c>
    </row>
    <row r="211" ht="15" customHeight="1" outlineLevel="1" spans="2:125">
      <c r="B211" s="10">
        <v>202312</v>
      </c>
      <c r="C211" s="13" t="str">
        <f t="shared" si="203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T211" s="10">
        <v>202312</v>
      </c>
      <c r="AU211" s="13" t="str">
        <f t="shared" si="198"/>
        <v/>
      </c>
      <c r="AV211" s="13" t="s">
        <v>25</v>
      </c>
      <c r="AW211" s="13" t="s">
        <v>25</v>
      </c>
      <c r="AX211" s="13" t="s">
        <v>25</v>
      </c>
      <c r="AY211" s="13" t="s">
        <v>25</v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L211" s="10">
        <v>202312</v>
      </c>
      <c r="CM211" s="13" t="str">
        <f t="shared" si="204"/>
        <v/>
      </c>
      <c r="CN211" s="13" t="s">
        <v>25</v>
      </c>
      <c r="CO211" s="13" t="s">
        <v>25</v>
      </c>
      <c r="CP211" s="13" t="s">
        <v>25</v>
      </c>
      <c r="CQ211" s="13" t="s">
        <v>25</v>
      </c>
      <c r="CR211" s="13" t="s">
        <v>25</v>
      </c>
      <c r="CS211" s="13" t="s">
        <v>25</v>
      </c>
      <c r="CT211" s="13" t="s">
        <v>25</v>
      </c>
      <c r="CU211" s="13" t="s">
        <v>25</v>
      </c>
      <c r="CV211" s="13" t="s">
        <v>25</v>
      </c>
      <c r="CW211" s="13" t="s">
        <v>25</v>
      </c>
      <c r="CX211" s="13" t="s">
        <v>25</v>
      </c>
      <c r="CY211" s="13" t="s">
        <v>25</v>
      </c>
      <c r="CZ211" s="13" t="s">
        <v>25</v>
      </c>
      <c r="DA211" s="13" t="s">
        <v>25</v>
      </c>
      <c r="DB211" s="13" t="s">
        <v>25</v>
      </c>
      <c r="DC211" s="13" t="s">
        <v>25</v>
      </c>
      <c r="DD211" s="13" t="s">
        <v>25</v>
      </c>
      <c r="DE211" s="13" t="s">
        <v>25</v>
      </c>
      <c r="DF211" s="13" t="s">
        <v>25</v>
      </c>
      <c r="DG211" s="13" t="s">
        <v>25</v>
      </c>
      <c r="DH211" s="13" t="s">
        <v>25</v>
      </c>
      <c r="DI211" s="13" t="s">
        <v>25</v>
      </c>
      <c r="DJ211" s="13" t="s">
        <v>25</v>
      </c>
      <c r="DK211" s="13" t="s">
        <v>25</v>
      </c>
      <c r="DL211" s="13" t="s">
        <v>25</v>
      </c>
      <c r="DM211" s="13" t="s">
        <v>25</v>
      </c>
      <c r="DN211" s="13" t="s">
        <v>25</v>
      </c>
      <c r="DO211" s="13" t="s">
        <v>25</v>
      </c>
      <c r="DP211" s="13" t="s">
        <v>25</v>
      </c>
      <c r="DQ211" s="13" t="s">
        <v>25</v>
      </c>
      <c r="DR211" s="13" t="s">
        <v>25</v>
      </c>
      <c r="DS211" s="13" t="s">
        <v>25</v>
      </c>
      <c r="DT211" s="13" t="s">
        <v>25</v>
      </c>
      <c r="DU211" s="13" t="s">
        <v>25</v>
      </c>
    </row>
    <row r="212" ht="15" customHeight="1" outlineLevel="1" spans="2:125">
      <c r="B212" s="6" t="s">
        <v>27</v>
      </c>
      <c r="C212" s="13">
        <f>IFERROR(IF(COUNT(C177:C210)-2&lt;=0,0,(SUM(C177:C210)-MAX(C177:C210)-MIN(C177:C210))/(COUNT(C177:C210)-2)),0)</f>
        <v>1.01395105036099</v>
      </c>
      <c r="D212" s="13">
        <f>IFERROR(IF(COUNT(D177:D209)-2&lt;=0,0,(SUM(D177:D209)-MAX(D177:D209)-MIN(D177:D209))/(COUNT(D177:D209)-2)),0)</f>
        <v>0.993723276669052</v>
      </c>
      <c r="E212" s="13">
        <f>IFERROR(IF(COUNT(E177:E208)-2&lt;=0,0,(SUM(E177:E208)-MAX(E177:E208)-MIN(E177:E208))/(COUNT(E177:E208)-2)),0)</f>
        <v>0.99799103375676</v>
      </c>
      <c r="F212" s="13">
        <f>IFERROR(IF(COUNT(F177:F207)-2&lt;=0,0,(SUM(F177:F207)-MAX(F177:F207)-MIN(F177:F207))/(COUNT(F177:F207)-2)),0)</f>
        <v>0.997886789255208</v>
      </c>
      <c r="G212" s="13">
        <f>IFERROR(IF(COUNT(G177:G206)-2&lt;=0,0,(SUM(G177:G206)-MAX(G177:G206)-MIN(G177:G206))/(COUNT(G177:G206)-2)),0)</f>
        <v>0.999516855985113</v>
      </c>
      <c r="H212" s="13">
        <f>IFERROR(IF(COUNT(H177:H205)-2&lt;=0,0,(SUM(H177:H205)-MAX(H177:H205)-MIN(H177:H205))/(COUNT(H177:H205)-2)),0)</f>
        <v>0.999842581119679</v>
      </c>
      <c r="I212" s="13">
        <f>IFERROR(IF(COUNT(I177:I204)-2&lt;=0,0,(SUM(I177:I204)-MAX(I177:I204)-MIN(I177:I204))/(COUNT(I177:I204)-2)),0)</f>
        <v>0.999738058942741</v>
      </c>
      <c r="J212" s="13">
        <f>IFERROR(IF(COUNT(J177:J203)-2&lt;=0,0,(SUM(J177:J203)-MAX(J177:J203)-MIN(J177:J203))/(COUNT(J177:J203)-2)),0)</f>
        <v>0.999903908067351</v>
      </c>
      <c r="K212" s="13">
        <f>IFERROR(IF(COUNT(K177:K202)-2&lt;=0,0,(SUM(K177:K202)-MAX(K177:K202)-MIN(K177:K202))/(COUNT(K177:K202)-2)),0)</f>
        <v>0.999970927127378</v>
      </c>
      <c r="L212" s="13">
        <f>IFERROR(IF(COUNT(L177:L201)-2&lt;=0,0,(SUM(L177:L201)-MAX(L177:L201)-MIN(L177:L201))/(COUNT(L177:L201)-2)),0)</f>
        <v>0.999982807069697</v>
      </c>
      <c r="M212" s="13">
        <f>IFERROR(IF(COUNT(M177:M200)-2&lt;=0,0,(SUM(M177:M200)-MAX(M177:M200)-MIN(M177:M200))/(COUNT(M177:M200)-2)),0)</f>
        <v>0.999994914707224</v>
      </c>
      <c r="N212" s="13">
        <f>IFERROR(IF(COUNT(N177:N199)-2&lt;=0,0,(SUM(N177:N199)-MAX(N177:N199)-MIN(N177:N199))/(COUNT(N177:N199)-2)),0)</f>
        <v>0.999996847743818</v>
      </c>
      <c r="O212" s="13">
        <f>IFERROR(IF(COUNT(O177:O198)-2&lt;=0,0,(SUM(O177:O198)-MAX(O177:O198)-MIN(O177:O198))/(COUNT(O177:O198)-2)),0)</f>
        <v>1</v>
      </c>
      <c r="P212" s="13">
        <f>IFERROR(IF(COUNT(P177:P197)-2&lt;=0,0,(SUM(P177:P197)-MAX(P177:P197)-MIN(P177:P197))/(COUNT(P177:P197)-2)),0)</f>
        <v>1</v>
      </c>
      <c r="Q212" s="13">
        <f>IFERROR(IF(COUNT(Q177:Q196)-2&lt;=0,0,(SUM(Q177:Q196)-MAX(Q177:Q196)-MIN(Q177:Q196))/(COUNT(Q177:Q196)-2)),0)</f>
        <v>1</v>
      </c>
      <c r="R212" s="13">
        <f>IFERROR(IF(COUNT(R177:R195)-2&lt;=0,0,(SUM(R177:R195)-MAX(R177:R195)-MIN(R177:R195))/(COUNT(R177:R195)-2)),0)</f>
        <v>1</v>
      </c>
      <c r="S212" s="13">
        <f>IFERROR(IF(COUNT(S177:S194)-2&lt;=0,0,(SUM(S177:S194)-MAX(S177:S194)-MIN(S177:S194))/(COUNT(S177:S194)-2)),0)</f>
        <v>1</v>
      </c>
      <c r="T212" s="13">
        <f>IFERROR(IF(COUNT(T177:T193)-2&lt;=0,0,(SUM(T177:T193)-MAX(T177:T193)-MIN(T177:T193))/(COUNT(T177:T193)-2)),0)</f>
        <v>1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T212" s="6" t="s">
        <v>27</v>
      </c>
      <c r="AU212" s="13">
        <f>IFERROR(IF(COUNT(AU177:AU210)-2&lt;=0,0,(SUM(AU177:AU210)-MAX(AU177:AU210)-MIN(AU177:AU210))/(COUNT(AU177:AU210)-2)),0)</f>
        <v>1.01120323214832</v>
      </c>
      <c r="AV212" s="13">
        <f>IFERROR(IF(COUNT(AV177:AV209)-2&lt;=0,0,(SUM(AV177:AV209)-MAX(AV177:AV209)-MIN(AV177:AV209))/(COUNT(AV177:AV209)-2)),0)</f>
        <v>0.991121915486615</v>
      </c>
      <c r="AW212" s="13">
        <f>IFERROR(IF(COUNT(AW177:AW208)-2&lt;=0,0,(SUM(AW177:AW208)-MAX(AW177:AW208)-MIN(AW177:AW208))/(COUNT(AW177:AW208)-2)),0)</f>
        <v>0.997023434033719</v>
      </c>
      <c r="AX212" s="13">
        <f>IFERROR(IF(COUNT(AX177:AX207)-2&lt;=0,0,(SUM(AX177:AX207)-MAX(AX177:AX207)-MIN(AX177:AX207))/(COUNT(AX177:AX207)-2)),0)</f>
        <v>0.997009694762104</v>
      </c>
      <c r="AY212" s="13">
        <f>IFERROR(IF(COUNT(AY177:AY206)-2&lt;=0,0,(SUM(AY177:AY206)-MAX(AY177:AY206)-MIN(AY177:AY206))/(COUNT(AY177:AY206)-2)),0)</f>
        <v>0.998846174800333</v>
      </c>
      <c r="AZ212" s="13">
        <f>IFERROR(IF(COUNT(AZ177:AZ205)-2&lt;=0,0,(SUM(AZ177:AZ205)-MAX(AZ177:AZ205)-MIN(AZ177:AZ205))/(COUNT(AZ177:AZ205)-2)),0)</f>
        <v>0.999767990988709</v>
      </c>
      <c r="BA212" s="13">
        <f>IFERROR(IF(COUNT(BA177:BA204)-2&lt;=0,0,(SUM(BA177:BA204)-MAX(BA177:BA204)-MIN(BA177:BA204))/(COUNT(BA177:BA204)-2)),0)</f>
        <v>0.999324171692577</v>
      </c>
      <c r="BB212" s="13">
        <f>IFERROR(IF(COUNT(BB177:BB203)-2&lt;=0,0,(SUM(BB177:BB203)-MAX(BB177:BB203)-MIN(BB177:BB203))/(COUNT(BB177:BB203)-2)),0)</f>
        <v>0.999312670329532</v>
      </c>
      <c r="BC212" s="13">
        <f>IFERROR(IF(COUNT(BC177:BC202)-2&lt;=0,0,(SUM(BC177:BC202)-MAX(BC177:BC202)-MIN(BC177:BC202))/(COUNT(BC177:BC202)-2)),0)</f>
        <v>0.999861796203485</v>
      </c>
      <c r="BD212" s="13">
        <f>IFERROR(IF(COUNT(BD177:BD201)-2&lt;=0,0,(SUM(BD177:BD201)-MAX(BD177:BD201)-MIN(BD177:BD201))/(COUNT(BD177:BD201)-2)),0)</f>
        <v>0.99997200911559</v>
      </c>
      <c r="BE212" s="13">
        <f>IFERROR(IF(COUNT(BE177:BE200)-2&lt;=0,0,(SUM(BE177:BE200)-MAX(BE177:BE200)-MIN(BE177:BE200))/(COUNT(BE177:BE200)-2)),0)</f>
        <v>0.999978468747044</v>
      </c>
      <c r="BF212" s="13">
        <f>IFERROR(IF(COUNT(BF177:BF199)-2&lt;=0,0,(SUM(BF177:BF199)-MAX(BF177:BF199)-MIN(BF177:BF199))/(COUNT(BF177:BF199)-2)),0)</f>
        <v>0.999993715466124</v>
      </c>
      <c r="BG212" s="13">
        <f>IFERROR(IF(COUNT(BG177:BG198)-2&lt;=0,0,(SUM(BG177:BG198)-MAX(BG177:BG198)-MIN(BG177:BG198))/(COUNT(BG177:BG198)-2)),0)</f>
        <v>1</v>
      </c>
      <c r="BH212" s="13">
        <f>IFERROR(IF(COUNT(BH177:BH197)-2&lt;=0,0,(SUM(BH177:BH197)-MAX(BH177:BH197)-MIN(BH177:BH197))/(COUNT(BH177:BH197)-2)),0)</f>
        <v>1</v>
      </c>
      <c r="BI212" s="13">
        <f>IFERROR(IF(COUNT(BI177:BI196)-2&lt;=0,0,(SUM(BI177:BI196)-MAX(BI177:BI196)-MIN(BI177:BI196))/(COUNT(BI177:BI196)-2)),0)</f>
        <v>1</v>
      </c>
      <c r="BJ212" s="13">
        <f>IFERROR(IF(COUNT(BJ177:BJ195)-2&lt;=0,0,(SUM(BJ177:BJ195)-MAX(BJ177:BJ195)-MIN(BJ177:BJ195))/(COUNT(BJ177:BJ195)-2)),0)</f>
        <v>1</v>
      </c>
      <c r="BK212" s="13">
        <f>IFERROR(IF(COUNT(BK177:BK194)-2&lt;=0,0,(SUM(BK177:BK194)-MAX(BK177:BK194)-MIN(BK177:BK194))/(COUNT(BK177:BK194)-2)),0)</f>
        <v>1</v>
      </c>
      <c r="BL212" s="13">
        <f>IFERROR(IF(COUNT(BL177:BL193)-2&lt;=0,0,(SUM(BL177:BL193)-MAX(BL177:BL193)-MIN(BL177:BL193))/(COUNT(BL177:BL193)-2)),0)</f>
        <v>1</v>
      </c>
      <c r="BM212" s="13">
        <f>IFERROR(IF(COUNT(BM177:BM192)-2&lt;=0,0,(SUM(BM177:BM192)-MAX(BM177:BM192)-MIN(BM177:BM192))/(COUNT(BM177:BM192)-2)),0)</f>
        <v>1</v>
      </c>
      <c r="BN212" s="13">
        <f>IFERROR(IF(COUNT(BN177:BN191)-2&lt;=0,0,(SUM(BN177:BN191)-MAX(BN177:BN191)-MIN(BN177:BN191))/(COUNT(BN177:BN191)-2)),0)</f>
        <v>1</v>
      </c>
      <c r="BO212" s="13">
        <f>IFERROR(IF(COUNT(BO177:BO190)-2&lt;=0,0,(SUM(BO177:BO190)-MAX(BO177:BO190)-MIN(BO177:BO190))/(COUNT(BO177:BO190)-2)),0)</f>
        <v>1</v>
      </c>
      <c r="BP212" s="13">
        <f>IFERROR(IF(COUNT(BP177:BP189)-2&lt;=0,0,(SUM(BP177:BP189)-MAX(BP177:BP189)-MIN(BP177:BP189))/(COUNT(BP177:BP189)-2)),0)</f>
        <v>1</v>
      </c>
      <c r="BQ212" s="13">
        <f>IFERROR(IF(COUNT(BQ177:BQ188)-2&lt;=0,0,(SUM(BQ177:BQ188)-MAX(BQ177:BQ188)-MIN(BQ177:BQ188))/(COUNT(BQ177:BQ188)-2)),0)</f>
        <v>1</v>
      </c>
      <c r="BR212" s="13">
        <f>IFERROR(IF(COUNT(BR177:BR187)-2&lt;=0,0,(SUM(BR177:BR187)-MAX(BR177:BR187)-MIN(BR177:BR187))/(COUNT(BR177:BR187)-2)),0)</f>
        <v>1</v>
      </c>
      <c r="BS212" s="13">
        <f>IFERROR(IF(COUNT(BS177:BS186)-2&lt;=0,0,(SUM(BS177:BS186)-MAX(BS177:BS186)-MIN(BS177:BS186))/(COUNT(BS177:BS186)-2)),0)</f>
        <v>1</v>
      </c>
      <c r="BT212" s="13">
        <f>IFERROR(IF(COUNT(BT177:BT185)-2&lt;=0,0,(SUM(BT177:BT185)-MAX(BT177:BT185)-MIN(BT177:BT185))/(COUNT(BT177:BT185)-2)),0)</f>
        <v>1</v>
      </c>
      <c r="BU212" s="13">
        <f>IFERROR(IF(COUNT(BU177:BU184)-2&lt;=0,0,(SUM(BU177:BU184)-MAX(BU177:BU184)-MIN(BU177:BU184))/(COUNT(BU177:BU184)-2)),0)</f>
        <v>1</v>
      </c>
      <c r="BV212" s="13">
        <f>IFERROR(IF(COUNT(BV177:BV183)-2&lt;=0,0,(SUM(BV177:BV183)-MAX(BV177:BV183)-MIN(BV177:BV183))/(COUNT(BV177:BV183)-2)),0)</f>
        <v>1</v>
      </c>
      <c r="BW212" s="13">
        <f>IFERROR(IF(COUNT(BW177:BW182)-2&lt;=0,0,(SUM(BW177:BW182)-MAX(BW177:BW182)-MIN(BW177:BW182))/(COUNT(BW177:BW182)-2)),0)</f>
        <v>1</v>
      </c>
      <c r="BX212" s="13">
        <f>IFERROR(IF(COUNT(BX177:BX181)-2&lt;=0,0,(SUM(BX177:BX181)-MAX(BX177:BX181)-MIN(BX177:BX181))/(COUNT(BX177:BX181)-2)),0)</f>
        <v>1</v>
      </c>
      <c r="BY212" s="13">
        <f>IFERROR(IF(COUNT(BY177:BY180)-2&lt;=0,0,(SUM(BY177:BY180)-MAX(BY177:BY180)-MIN(BY177:BY180))/(COUNT(BY177:BY180)-2)),0)</f>
        <v>1</v>
      </c>
      <c r="BZ212" s="13">
        <f>IFERROR(IF(COUNT(BZ177:BZ179)-2&lt;=0,0,(SUM(BZ177:BZ179)-MAX(BZ177:BZ179)-MIN(BZ177:BZ179))/(COUNT(BZ177:BZ179)-2)),0)</f>
        <v>1</v>
      </c>
      <c r="CA212" s="13">
        <f>IFERROR(IF(COUNT(CA177:CA178)-2&lt;=0,0,(SUM(CA177:CA178)-MAX(CA177:CA178)-MIN(CA177:CA178))/(COUNT(CA177:CA178)-2)),0)</f>
        <v>0</v>
      </c>
      <c r="CB212" s="13">
        <f>IFERROR(IF(COUNT(CB177:CB177)-2&lt;=0,0,(SUM(CB177:CB177)-MAX(CB177:CB177)-MIN(CB177:CB177))/(COUNT(CB177:CB177)-2)),0)</f>
        <v>0</v>
      </c>
      <c r="CC212" s="13" t="s">
        <v>25</v>
      </c>
      <c r="CL212" s="6" t="s">
        <v>27</v>
      </c>
      <c r="CM212" s="13">
        <f>IFERROR(IF(COUNT(CM177:CM210)-2&lt;=0,0,(SUM(CM177:CM210)-MAX(CM177:CM210)-MIN(CM177:CM210))/(COUNT(CM177:CM210)-2)),0)</f>
        <v>0</v>
      </c>
      <c r="CN212" s="13">
        <f>IFERROR(IF(COUNT(CN177:CN209)-2&lt;=0,0,(SUM(CN177:CN209)-MAX(CN177:CN209)-MIN(CN177:CN209))/(COUNT(CN177:CN209)-2)),0)</f>
        <v>0</v>
      </c>
      <c r="CO212" s="13">
        <f>IFERROR(IF(COUNT(CO177:CO208)-2&lt;=0,0,(SUM(CO177:CO208)-MAX(CO177:CO208)-MIN(CO177:CO208))/(COUNT(CO177:CO208)-2)),0)</f>
        <v>0</v>
      </c>
      <c r="CP212" s="13">
        <f>IFERROR(IF(COUNT(CP177:CP207)-2&lt;=0,0,(SUM(CP177:CP207)-MAX(CP177:CP207)-MIN(CP177:CP207))/(COUNT(CP177:CP207)-2)),0)</f>
        <v>0</v>
      </c>
      <c r="CQ212" s="13">
        <f>IFERROR(IF(COUNT(CQ177:CQ206)-2&lt;=0,0,(SUM(CQ177:CQ206)-MAX(CQ177:CQ206)-MIN(CQ177:CQ206))/(COUNT(CQ177:CQ206)-2)),0)</f>
        <v>0</v>
      </c>
      <c r="CR212" s="13">
        <f>IFERROR(IF(COUNT(CR177:CR205)-2&lt;=0,0,(SUM(CR177:CR205)-MAX(CR177:CR205)-MIN(CR177:CR205))/(COUNT(CR177:CR205)-2)),0)</f>
        <v>0</v>
      </c>
      <c r="CS212" s="13">
        <f>IFERROR(IF(COUNT(CS177:CS204)-2&lt;=0,0,(SUM(CS177:CS204)-MAX(CS177:CS204)-MIN(CS177:CS204))/(COUNT(CS177:CS204)-2)),0)</f>
        <v>0</v>
      </c>
      <c r="CT212" s="13">
        <f>IFERROR(IF(COUNT(CT177:CT203)-2&lt;=0,0,(SUM(CT177:CT203)-MAX(CT177:CT203)-MIN(CT177:CT203))/(COUNT(CT177:CT203)-2)),0)</f>
        <v>0</v>
      </c>
      <c r="CU212" s="13">
        <f>IFERROR(IF(COUNT(CU177:CU202)-2&lt;=0,0,(SUM(CU177:CU202)-MAX(CU177:CU202)-MIN(CU177:CU202))/(COUNT(CU177:CU202)-2)),0)</f>
        <v>0</v>
      </c>
      <c r="CV212" s="13">
        <f>IFERROR(IF(COUNT(CV177:CV201)-2&lt;=0,0,(SUM(CV177:CV201)-MAX(CV177:CV201)-MIN(CV177:CV201))/(COUNT(CV177:CV201)-2)),0)</f>
        <v>0</v>
      </c>
      <c r="CW212" s="13">
        <f>IFERROR(IF(COUNT(CW177:CW200)-2&lt;=0,0,(SUM(CW177:CW200)-MAX(CW177:CW200)-MIN(CW177:CW200))/(COUNT(CW177:CW200)-2)),0)</f>
        <v>0</v>
      </c>
      <c r="CX212" s="13">
        <f>IFERROR(IF(COUNT(CX177:CX199)-2&lt;=0,0,(SUM(CX177:CX199)-MAX(CX177:CX199)-MIN(CX177:CX199))/(COUNT(CX177:CX199)-2)),0)</f>
        <v>0</v>
      </c>
      <c r="CY212" s="13">
        <f>IFERROR(IF(COUNT(CY177:CY198)-2&lt;=0,0,(SUM(CY177:CY198)-MAX(CY177:CY198)-MIN(CY177:CY198))/(COUNT(CY177:CY198)-2)),0)</f>
        <v>0</v>
      </c>
      <c r="CZ212" s="13">
        <f>IFERROR(IF(COUNT(CZ177:CZ197)-2&lt;=0,0,(SUM(CZ177:CZ197)-MAX(CZ177:CZ197)-MIN(CZ177:CZ197))/(COUNT(CZ177:CZ197)-2)),0)</f>
        <v>0</v>
      </c>
      <c r="DA212" s="13">
        <f>IFERROR(IF(COUNT(DA177:DA196)-2&lt;=0,0,(SUM(DA177:DA196)-MAX(DA177:DA196)-MIN(DA177:DA196))/(COUNT(DA177:DA196)-2)),0)</f>
        <v>0</v>
      </c>
      <c r="DB212" s="13">
        <f>IFERROR(IF(COUNT(DB177:DB195)-2&lt;=0,0,(SUM(DB177:DB195)-MAX(DB177:DB195)-MIN(DB177:DB195))/(COUNT(DB177:DB195)-2)),0)</f>
        <v>0</v>
      </c>
      <c r="DC212" s="13">
        <f>IFERROR(IF(COUNT(DC177:DC194)-2&lt;=0,0,(SUM(DC177:DC194)-MAX(DC177:DC194)-MIN(DC177:DC194))/(COUNT(DC177:DC194)-2)),0)</f>
        <v>0</v>
      </c>
      <c r="DD212" s="13">
        <f>IFERROR(IF(COUNT(DD177:DD193)-2&lt;=0,0,(SUM(DD177:DD193)-MAX(DD177:DD193)-MIN(DD177:DD193))/(COUNT(DD177:DD193)-2)),0)</f>
        <v>0</v>
      </c>
      <c r="DE212" s="13">
        <f>IFERROR(IF(COUNT(DE177:DE192)-2&lt;=0,0,(SUM(DE177:DE192)-MAX(DE177:DE192)-MIN(DE177:DE192))/(COUNT(DE177:DE192)-2)),0)</f>
        <v>0</v>
      </c>
      <c r="DF212" s="13">
        <f>IFERROR(IF(COUNT(DF177:DF191)-2&lt;=0,0,(SUM(DF177:DF191)-MAX(DF177:DF191)-MIN(DF177:DF191))/(COUNT(DF177:DF191)-2)),0)</f>
        <v>0</v>
      </c>
      <c r="DG212" s="13">
        <f>IFERROR(IF(COUNT(DG177:DG190)-2&lt;=0,0,(SUM(DG177:DG190)-MAX(DG177:DG190)-MIN(DG177:DG190))/(COUNT(DG177:DG190)-2)),0)</f>
        <v>0</v>
      </c>
      <c r="DH212" s="13">
        <f>IFERROR(IF(COUNT(DH177:DH189)-2&lt;=0,0,(SUM(DH177:DH189)-MAX(DH177:DH189)-MIN(DH177:DH189))/(COUNT(DH177:DH189)-2)),0)</f>
        <v>0</v>
      </c>
      <c r="DI212" s="13">
        <f>IFERROR(IF(COUNT(DI177:DI188)-2&lt;=0,0,(SUM(DI177:DI188)-MAX(DI177:DI188)-MIN(DI177:DI188))/(COUNT(DI177:DI188)-2)),0)</f>
        <v>0</v>
      </c>
      <c r="DJ212" s="13">
        <f>IFERROR(IF(COUNT(DJ177:DJ187)-2&lt;=0,0,(SUM(DJ177:DJ187)-MAX(DJ177:DJ187)-MIN(DJ177:DJ187))/(COUNT(DJ177:DJ187)-2)),0)</f>
        <v>0</v>
      </c>
      <c r="DK212" s="13">
        <f>IFERROR(IF(COUNT(DK177:DK186)-2&lt;=0,0,(SUM(DK177:DK186)-MAX(DK177:DK186)-MIN(DK177:DK186))/(COUNT(DK177:DK186)-2)),0)</f>
        <v>0</v>
      </c>
      <c r="DL212" s="13">
        <f>IFERROR(IF(COUNT(DL177:DL185)-2&lt;=0,0,(SUM(DL177:DL185)-MAX(DL177:DL185)-MIN(DL177:DL185))/(COUNT(DL177:DL185)-2)),0)</f>
        <v>0</v>
      </c>
      <c r="DM212" s="13">
        <f>IFERROR(IF(COUNT(DM177:DM184)-2&lt;=0,0,(SUM(DM177:DM184)-MAX(DM177:DM184)-MIN(DM177:DM184))/(COUNT(DM177:DM184)-2)),0)</f>
        <v>0</v>
      </c>
      <c r="DN212" s="13">
        <f>IFERROR(IF(COUNT(DN177:DN183)-2&lt;=0,0,(SUM(DN177:DN183)-MAX(DN177:DN183)-MIN(DN177:DN183))/(COUNT(DN177:DN183)-2)),0)</f>
        <v>0</v>
      </c>
      <c r="DO212" s="13">
        <f>IFERROR(IF(COUNT(DO177:DO182)-2&lt;=0,0,(SUM(DO177:DO182)-MAX(DO177:DO182)-MIN(DO177:DO182))/(COUNT(DO177:DO182)-2)),0)</f>
        <v>0</v>
      </c>
      <c r="DP212" s="13">
        <f>IFERROR(IF(COUNT(DP177:DP181)-2&lt;=0,0,(SUM(DP177:DP181)-MAX(DP177:DP181)-MIN(DP177:DP181))/(COUNT(DP177:DP181)-2)),0)</f>
        <v>0</v>
      </c>
      <c r="DQ212" s="13">
        <f>IFERROR(IF(COUNT(DQ177:DQ180)-2&lt;=0,0,(SUM(DQ177:DQ180)-MAX(DQ177:DQ180)-MIN(DQ177:DQ180))/(COUNT(DQ177:DQ180)-2)),0)</f>
        <v>0</v>
      </c>
      <c r="DR212" s="13">
        <f>IFERROR(IF(COUNT(DR177:DR179)-2&lt;=0,0,(SUM(DR177:DR179)-MAX(DR177:DR179)-MIN(DR177:DR179))/(COUNT(DR177:DR179)-2)),0)</f>
        <v>0</v>
      </c>
      <c r="DS212" s="13">
        <f>IFERROR(IF(COUNT(DS177:DS178)-2&lt;=0,0,(SUM(DS177:DS178)-MAX(DS177:DS178)-MIN(DS177:DS178))/(COUNT(DS177:DS178)-2)),0)</f>
        <v>0</v>
      </c>
      <c r="DT212" s="13">
        <f>IFERROR(IF(COUNT(DT177:DT177)-2&lt;=0,0,(SUM(DT177:DT177)-MAX(DT177:DT177)-MIN(DT177:DT177))/(COUNT(DT177:DT177)-2)),0)</f>
        <v>0</v>
      </c>
      <c r="DU212" s="13" t="s">
        <v>25</v>
      </c>
    </row>
    <row r="213" ht="15" customHeight="1" outlineLevel="1" spans="2:125">
      <c r="B213" s="6" t="s">
        <v>28</v>
      </c>
      <c r="C213" s="13">
        <f>IFERROR(SUM(D138:D171)/SUM(C138:C171),0)</f>
        <v>1.01297737392979</v>
      </c>
      <c r="D213" s="13">
        <f>IFERROR(SUM(E138:E170)/SUM(D138:D170),0)</f>
        <v>0.99480281872971</v>
      </c>
      <c r="E213" s="13">
        <f>IFERROR(SUM(F138:F169)/SUM(E138:E169),0)</f>
        <v>0.998884487499216</v>
      </c>
      <c r="F213" s="13">
        <f>IFERROR(SUM(G138:G168)/SUM(F138:F168),0)</f>
        <v>0.998450137559568</v>
      </c>
      <c r="G213" s="13">
        <f>IFERROR(SUM(H138:H167)/SUM(G138:G167),0)</f>
        <v>0.999076927841059</v>
      </c>
      <c r="H213" s="13">
        <f>IFERROR(SUM(I138:I166)/SUM(H138:H166),0)</f>
        <v>0.999791649965944</v>
      </c>
      <c r="I213" s="13">
        <f>IFERROR(SUM(J138:J165)/SUM(I138:I165),0)</f>
        <v>0.999780791348992</v>
      </c>
      <c r="J213" s="13">
        <f>IFERROR(SUM(K138:K164)/SUM(J138:J164),0)</f>
        <v>0.999793272083625</v>
      </c>
      <c r="K213" s="13">
        <f>IFERROR(SUM(L138:L163)/SUM(K138:K163),0)</f>
        <v>0.999943754751694</v>
      </c>
      <c r="L213" s="13">
        <f>IFERROR(SUM(M138:M162)/SUM(L138:L162),0)</f>
        <v>0.999945352151419</v>
      </c>
      <c r="M213" s="13">
        <f>IFERROR(SUM(N138:N161)/SUM(M138:M161),0)</f>
        <v>0.99997677476129</v>
      </c>
      <c r="N213" s="13">
        <f>IFERROR(SUM(O138:O160)/SUM(N138:N160),0)</f>
        <v>0.9999876221599</v>
      </c>
      <c r="O213" s="13">
        <f>IFERROR(SUM(P138:P159)/SUM(O138:O159),0)</f>
        <v>0.999949225094644</v>
      </c>
      <c r="P213" s="13">
        <f>IFERROR(SUM(Q138:Q158)/SUM(P138:P158),0)</f>
        <v>0.999990853315436</v>
      </c>
      <c r="Q213" s="13">
        <f>IFERROR(SUM(R138:R157)/SUM(Q138:Q157),0)</f>
        <v>1</v>
      </c>
      <c r="R213" s="13">
        <f>IFERROR(SUM(S138:S156)/SUM(R138:R156),0)</f>
        <v>1</v>
      </c>
      <c r="S213" s="13">
        <f>IFERROR(SUM(T138:T155)/SUM(S138:S155),0)</f>
        <v>1</v>
      </c>
      <c r="T213" s="13">
        <f>IFERROR(SUM(U138:U154)/SUM(T138:T154),0)</f>
        <v>1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1.00188613585731</v>
      </c>
      <c r="X213" s="13">
        <f>IFERROR(SUM(Y138:Y150)/SUM(X138:X150),0)</f>
        <v>1.00012242498427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1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T213" s="6" t="s">
        <v>28</v>
      </c>
      <c r="AU213" s="13">
        <f>IFERROR(SUM(AV138:AV171)/SUM(AU138:AU171),0)</f>
        <v>1.00308359600293</v>
      </c>
      <c r="AV213" s="13">
        <f>IFERROR(SUM(AW138:AW170)/SUM(AV138:AV170),0)</f>
        <v>0.985454964542101</v>
      </c>
      <c r="AW213" s="13">
        <f>IFERROR(SUM(AX138:AX169)/SUM(AW138:AW169),0)</f>
        <v>0.996596840583375</v>
      </c>
      <c r="AX213" s="13">
        <f>IFERROR(SUM(AY138:AY168)/SUM(AX138:AX168),0)</f>
        <v>0.995672140448653</v>
      </c>
      <c r="AY213" s="13">
        <f>IFERROR(SUM(AZ138:AZ167)/SUM(AY138:AY167),0)</f>
        <v>0.996333263061207</v>
      </c>
      <c r="AZ213" s="13">
        <f>IFERROR(SUM(BA138:BA166)/SUM(AZ138:AZ166),0)</f>
        <v>0.997265612510973</v>
      </c>
      <c r="BA213" s="13">
        <f>IFERROR(SUM(BB138:BB165)/SUM(BA138:BA165),0)</f>
        <v>0.996783074161996</v>
      </c>
      <c r="BB213" s="13">
        <f>IFERROR(SUM(BC138:BC164)/SUM(BB138:BB164),0)</f>
        <v>0.996563082632495</v>
      </c>
      <c r="BC213" s="13">
        <f>IFERROR(SUM(BD138:BD163)/SUM(BC138:BC163),0)</f>
        <v>0.996517186086496</v>
      </c>
      <c r="BD213" s="13">
        <f>IFERROR(SUM(BE138:BE162)/SUM(BD138:BD162),0)</f>
        <v>0.999940949283388</v>
      </c>
      <c r="BE213" s="13">
        <f>IFERROR(SUM(BF138:BF161)/SUM(BE138:BE161),0)</f>
        <v>0.999941372657636</v>
      </c>
      <c r="BF213" s="13">
        <f>IFERROR(SUM(BG138:BG160)/SUM(BF138:BF160),0)</f>
        <v>0.999980184113378</v>
      </c>
      <c r="BG213" s="13">
        <f>IFERROR(SUM(BH138:BH159)/SUM(BG138:BG159),0)</f>
        <v>0.999920454832621</v>
      </c>
      <c r="BH213" s="13">
        <f>IFERROR(SUM(BI138:BI158)/SUM(BH138:BH158),0)</f>
        <v>0.999985997458418</v>
      </c>
      <c r="BI213" s="13">
        <f>IFERROR(SUM(BJ138:BJ157)/SUM(BI138:BI157),0)</f>
        <v>1</v>
      </c>
      <c r="BJ213" s="13">
        <f>IFERROR(SUM(BK138:BK156)/SUM(BJ138:BJ156),0)</f>
        <v>1</v>
      </c>
      <c r="BK213" s="13">
        <f>IFERROR(SUM(BL138:BL155)/SUM(BK138:BK155),0)</f>
        <v>1</v>
      </c>
      <c r="BL213" s="13">
        <f>IFERROR(SUM(BM138:BM154)/SUM(BL138:BL154),0)</f>
        <v>1</v>
      </c>
      <c r="BM213" s="13">
        <f>IFERROR(SUM(BN138:BN153)/SUM(BM138:BM153),0)</f>
        <v>1</v>
      </c>
      <c r="BN213" s="13">
        <f>IFERROR(SUM(BO138:BO152)/SUM(BN138:BN152),0)</f>
        <v>1</v>
      </c>
      <c r="BO213" s="13">
        <f>IFERROR(SUM(BP138:BP151)/SUM(BO138:BO151),0)</f>
        <v>1.00246956820848</v>
      </c>
      <c r="BP213" s="13">
        <f>IFERROR(SUM(BQ138:BQ150)/SUM(BP138:BP150),0)</f>
        <v>1.00015607975435</v>
      </c>
      <c r="BQ213" s="13">
        <f>IFERROR(SUM(BR138:BR149)/SUM(BQ138:BQ149),0)</f>
        <v>1</v>
      </c>
      <c r="BR213" s="13">
        <f>IFERROR(SUM(BS138:BS148)/SUM(BR138:BR148),0)</f>
        <v>1</v>
      </c>
      <c r="BS213" s="13">
        <f>IFERROR(SUM(BT138:BT147)/SUM(BS138:BS147),0)</f>
        <v>1</v>
      </c>
      <c r="BT213" s="13">
        <f>IFERROR(SUM(BU138:BU146)/SUM(BT138:BT146),0)</f>
        <v>1</v>
      </c>
      <c r="BU213" s="13">
        <f>IFERROR(SUM(BV138:BV145)/SUM(BU138:BU145),0)</f>
        <v>1</v>
      </c>
      <c r="BV213" s="13">
        <f>IFERROR(SUM(BW138:BW144)/SUM(BV138:BV144),0)</f>
        <v>1</v>
      </c>
      <c r="BW213" s="13">
        <f>IFERROR(SUM(BX138:BX143)/SUM(BW138:BW143),0)</f>
        <v>1</v>
      </c>
      <c r="BX213" s="13">
        <f>IFERROR(SUM(BY138:BY142)/SUM(BX138:BX142),0)</f>
        <v>1</v>
      </c>
      <c r="BY213" s="13">
        <f>IFERROR(SUM(BZ138:BZ141)/SUM(BY138:BY141),0)</f>
        <v>1</v>
      </c>
      <c r="BZ213" s="13">
        <f>IFERROR(SUM(CA138:CA140)/SUM(BZ138:BZ140),0)</f>
        <v>1</v>
      </c>
      <c r="CA213" s="13">
        <f>IFERROR(SUM(CB138:CB139)/SUM(CA138:CA139),0)</f>
        <v>1</v>
      </c>
      <c r="CB213" s="13">
        <f>IFERROR(SUM(CC138:CC138)/SUM(CB138:CB138),0)</f>
        <v>1</v>
      </c>
      <c r="CC213" s="13" t="s">
        <v>25</v>
      </c>
      <c r="CL213" s="6" t="s">
        <v>28</v>
      </c>
      <c r="CM213" s="13">
        <f>IFERROR(SUM(CN138:CN171)/SUM(CM138:CM171),0)</f>
        <v>0</v>
      </c>
      <c r="CN213" s="13">
        <f>IFERROR(SUM(CO138:CO170)/SUM(CN138:CN170),0)</f>
        <v>0</v>
      </c>
      <c r="CO213" s="13">
        <f>IFERROR(SUM(CP138:CP169)/SUM(CO138:CO169),0)</f>
        <v>0</v>
      </c>
      <c r="CP213" s="13">
        <f>IFERROR(SUM(CQ138:CQ168)/SUM(CP138:CP168),0)</f>
        <v>0</v>
      </c>
      <c r="CQ213" s="13">
        <f>IFERROR(SUM(CR138:CR167)/SUM(CQ138:CQ167),0)</f>
        <v>0</v>
      </c>
      <c r="CR213" s="13">
        <f>IFERROR(SUM(CS138:CS166)/SUM(CR138:CR166),0)</f>
        <v>0</v>
      </c>
      <c r="CS213" s="13">
        <f>IFERROR(SUM(CT138:CT165)/SUM(CS138:CS165),0)</f>
        <v>0</v>
      </c>
      <c r="CT213" s="13">
        <f>IFERROR(SUM(CU138:CU164)/SUM(CT138:CT164),0)</f>
        <v>0</v>
      </c>
      <c r="CU213" s="13">
        <f>IFERROR(SUM(CV138:CV163)/SUM(CU138:CU163),0)</f>
        <v>0</v>
      </c>
      <c r="CV213" s="13">
        <f>IFERROR(SUM(CW138:CW162)/SUM(CV138:CV162),0)</f>
        <v>0</v>
      </c>
      <c r="CW213" s="13">
        <f>IFERROR(SUM(CX138:CX161)/SUM(CW138:CW161),0)</f>
        <v>0</v>
      </c>
      <c r="CX213" s="13">
        <f>IFERROR(SUM(CY138:CY160)/SUM(CX138:CX160),0)</f>
        <v>0</v>
      </c>
      <c r="CY213" s="13">
        <f>IFERROR(SUM(CZ138:CZ159)/SUM(CY138:CY159),0)</f>
        <v>0</v>
      </c>
      <c r="CZ213" s="13">
        <f>IFERROR(SUM(DA138:DA158)/SUM(CZ138:CZ158),0)</f>
        <v>0</v>
      </c>
      <c r="DA213" s="13">
        <f>IFERROR(SUM(DB138:DB157)/SUM(DA138:DA157),0)</f>
        <v>0</v>
      </c>
      <c r="DB213" s="13">
        <f>IFERROR(SUM(DC138:DC156)/SUM(DB138:DB156),0)</f>
        <v>0</v>
      </c>
      <c r="DC213" s="13">
        <f>IFERROR(SUM(DD138:DD155)/SUM(DC138:DC155),0)</f>
        <v>0</v>
      </c>
      <c r="DD213" s="13">
        <f>IFERROR(SUM(DE138:DE154)/SUM(DD138:DD154),0)</f>
        <v>0</v>
      </c>
      <c r="DE213" s="13">
        <f>IFERROR(SUM(DF138:DF153)/SUM(DE138:DE153),0)</f>
        <v>0</v>
      </c>
      <c r="DF213" s="13">
        <f>IFERROR(SUM(DG138:DG152)/SUM(DF138:DF152),0)</f>
        <v>0</v>
      </c>
      <c r="DG213" s="13">
        <f>IFERROR(SUM(DH138:DH151)/SUM(DG138:DG151),0)</f>
        <v>0</v>
      </c>
      <c r="DH213" s="13">
        <f>IFERROR(SUM(DI138:DI150)/SUM(DH138:DH150),0)</f>
        <v>0</v>
      </c>
      <c r="DI213" s="13">
        <f>IFERROR(SUM(DJ138:DJ149)/SUM(DI138:DI149),0)</f>
        <v>0</v>
      </c>
      <c r="DJ213" s="13">
        <f>IFERROR(SUM(DK138:DK148)/SUM(DJ138:DJ148),0)</f>
        <v>0</v>
      </c>
      <c r="DK213" s="13">
        <f>IFERROR(SUM(DL138:DL147)/SUM(DK138:DK147),0)</f>
        <v>0</v>
      </c>
      <c r="DL213" s="13">
        <f>IFERROR(SUM(DM138:DM146)/SUM(DL138:DL146),0)</f>
        <v>0</v>
      </c>
      <c r="DM213" s="13">
        <f>IFERROR(SUM(DN138:DN145)/SUM(DM138:DM145),0)</f>
        <v>0</v>
      </c>
      <c r="DN213" s="13">
        <f>IFERROR(SUM(DO138:DO144)/SUM(DN138:DN144),0)</f>
        <v>0</v>
      </c>
      <c r="DO213" s="13">
        <f>IFERROR(SUM(DP138:DP143)/SUM(DO138:DO143),0)</f>
        <v>0</v>
      </c>
      <c r="DP213" s="13">
        <f>IFERROR(SUM(DQ138:DQ142)/SUM(DP138:DP142),0)</f>
        <v>0</v>
      </c>
      <c r="DQ213" s="13">
        <f>IFERROR(SUM(DR138:DR141)/SUM(DQ138:DQ141),0)</f>
        <v>0</v>
      </c>
      <c r="DR213" s="13">
        <f>IFERROR(SUM(DS138:DS140)/SUM(DR138:DR140),0)</f>
        <v>0</v>
      </c>
      <c r="DS213" s="13">
        <f>IFERROR(SUM(DT138:DT139)/SUM(DS138:DS139),0)</f>
        <v>0</v>
      </c>
      <c r="DT213" s="13">
        <f>IFERROR(SUM(DU138:DU138)/SUM(DT138:DT138),0)</f>
        <v>0</v>
      </c>
      <c r="DU213" s="13" t="s">
        <v>25</v>
      </c>
    </row>
    <row r="214" ht="15" customHeight="1" outlineLevel="1" spans="2:125">
      <c r="B214" s="6" t="s">
        <v>29</v>
      </c>
      <c r="C214" s="13">
        <f>IFERROR(SUM(D170:D171)/SUM(C170:C171),0)</f>
        <v>1.00115386136628</v>
      </c>
      <c r="D214" s="13">
        <f>IFERROR(SUM(E169:E170)/SUM(D169:D170),0)</f>
        <v>0.999962480098687</v>
      </c>
      <c r="E214" s="13">
        <f>IFERROR(SUM(F168:F169)/SUM(E168:E169),0)</f>
        <v>1.00069122610643</v>
      </c>
      <c r="F214" s="13">
        <f>IFERROR(SUM(G167:G168)/SUM(F167:F168),0)</f>
        <v>1.00072882075235</v>
      </c>
      <c r="G214" s="13">
        <f>IFERROR(SUM(H166:H167)/SUM(G166:G167),0)</f>
        <v>0.999991456988952</v>
      </c>
      <c r="H214" s="13">
        <f>IFERROR(SUM(I165:I166)/SUM(H165:H166),0)</f>
        <v>0.999982809366397</v>
      </c>
      <c r="I214" s="13">
        <f>IFERROR(SUM(J164:J165)/SUM(I164:I165),0)</f>
        <v>0.99999690539558</v>
      </c>
      <c r="J214" s="13">
        <f>IFERROR(SUM(K163:K164)/SUM(J163:J164),0)</f>
        <v>1</v>
      </c>
      <c r="K214" s="13">
        <f>IFERROR(SUM(L162:L163)/SUM(K162:K163),0)</f>
        <v>1</v>
      </c>
      <c r="L214" s="13">
        <f>IFERROR(SUM(M161:M162)/SUM(L161:L162),0)</f>
        <v>0.99979179915896</v>
      </c>
      <c r="M214" s="13">
        <f>IFERROR(SUM(N160:N161)/SUM(M160:M161),0)</f>
        <v>1</v>
      </c>
      <c r="N214" s="13">
        <f>IFERROR(SUM(O159:O160)/SUM(N159:N160),0)</f>
        <v>1</v>
      </c>
      <c r="O214" s="13">
        <f>IFERROR(SUM(P158:P159)/SUM(O158:O159),0)</f>
        <v>1</v>
      </c>
      <c r="P214" s="13">
        <f>IFERROR(SUM(Q157:Q158)/SUM(P157:P158),0)</f>
        <v>1</v>
      </c>
      <c r="Q214" s="13">
        <f>IFERROR(SUM(R156:R157)/SUM(Q156:Q157),0)</f>
        <v>1</v>
      </c>
      <c r="R214" s="13">
        <f>IFERROR(SUM(S155:S156)/SUM(R155:R156),0)</f>
        <v>1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1.00024831174729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1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T214" s="6" t="s">
        <v>29</v>
      </c>
      <c r="AU214" s="13">
        <f>IFERROR(SUM(AV170:AV171)/SUM(AU170:AU171),0)</f>
        <v>1.00146709211136</v>
      </c>
      <c r="AV214" s="13">
        <f>IFERROR(SUM(AW169:AW170)/SUM(AV169:AV170),0)</f>
        <v>1.0002306173134</v>
      </c>
      <c r="AW214" s="13">
        <f>IFERROR(SUM(AX168:AX169)/SUM(AW168:AW169),0)</f>
        <v>1.0009522160107</v>
      </c>
      <c r="AX214" s="13">
        <f>IFERROR(SUM(AY167:AY168)/SUM(AX167:AX168),0)</f>
        <v>1.00098478992855</v>
      </c>
      <c r="AY214" s="13">
        <f>IFERROR(SUM(AZ166:AZ167)/SUM(AY166:AY167),0)</f>
        <v>0.999991458333596</v>
      </c>
      <c r="AZ214" s="13">
        <f>IFERROR(SUM(BA165:BA166)/SUM(AZ165:AZ166),0)</f>
        <v>0.999982809618974</v>
      </c>
      <c r="BA214" s="13">
        <f>IFERROR(SUM(BB164:BB165)/SUM(BA164:BA165),0)</f>
        <v>0.999995103196243</v>
      </c>
      <c r="BB214" s="13">
        <f>IFERROR(SUM(BC163:BC164)/SUM(BB163:BB164),0)</f>
        <v>1</v>
      </c>
      <c r="BC214" s="13">
        <f>IFERROR(SUM(BD162:BD163)/SUM(BC162:BC163),0)</f>
        <v>1</v>
      </c>
      <c r="BD214" s="13">
        <f>IFERROR(SUM(BE161:BE162)/SUM(BD161:BD162),0)</f>
        <v>0.999792295821358</v>
      </c>
      <c r="BE214" s="13">
        <f>IFERROR(SUM(BF160:BF161)/SUM(BE160:BE161),0)</f>
        <v>0.999882823355084</v>
      </c>
      <c r="BF214" s="13">
        <f>IFERROR(SUM(BG159:BG160)/SUM(BF159:BF160),0)</f>
        <v>1</v>
      </c>
      <c r="BG214" s="13">
        <f>IFERROR(SUM(BH158:BH159)/SUM(BG158:BG159),0)</f>
        <v>1</v>
      </c>
      <c r="BH214" s="13">
        <f>IFERROR(SUM(BI157:BI158)/SUM(BH157:BH158),0)</f>
        <v>1</v>
      </c>
      <c r="BI214" s="13">
        <f>IFERROR(SUM(BJ156:BJ157)/SUM(BI156:BI157),0)</f>
        <v>1</v>
      </c>
      <c r="BJ214" s="13">
        <f>IFERROR(SUM(BK155:BK156)/SUM(BJ155:BJ156),0)</f>
        <v>1</v>
      </c>
      <c r="BK214" s="13">
        <f>IFERROR(SUM(BL154:BL155)/SUM(BK154:BK155),0)</f>
        <v>1</v>
      </c>
      <c r="BL214" s="13">
        <f>IFERROR(SUM(BM153:BM154)/SUM(BL153:BL154),0)</f>
        <v>1</v>
      </c>
      <c r="BM214" s="13">
        <f>IFERROR(SUM(BN152:BN153)/SUM(BM152:BM153),0)</f>
        <v>1</v>
      </c>
      <c r="BN214" s="13">
        <f>IFERROR(SUM(BO151:BO152)/SUM(BN151:BN152),0)</f>
        <v>1</v>
      </c>
      <c r="BO214" s="13">
        <f>IFERROR(SUM(BP150:BP151)/SUM(BO150:BO151),0)</f>
        <v>1</v>
      </c>
      <c r="BP214" s="13">
        <f>IFERROR(SUM(BQ149:BQ150)/SUM(BP149:BP150),0)</f>
        <v>1.00038019477205</v>
      </c>
      <c r="BQ214" s="13">
        <f>IFERROR(SUM(BR148:BR149)/SUM(BQ148:BQ149),0)</f>
        <v>1</v>
      </c>
      <c r="BR214" s="13">
        <f>IFERROR(SUM(BS147:BS148)/SUM(BR147:BR148),0)</f>
        <v>1</v>
      </c>
      <c r="BS214" s="13">
        <f>IFERROR(SUM(BT146:BT147)/SUM(BS146:BS147),0)</f>
        <v>1</v>
      </c>
      <c r="BT214" s="13">
        <f>IFERROR(SUM(BU145:BU146)/SUM(BT145:BT146),0)</f>
        <v>1</v>
      </c>
      <c r="BU214" s="13">
        <f>IFERROR(SUM(BV144:BV145)/SUM(BU144:BU145),0)</f>
        <v>1</v>
      </c>
      <c r="BV214" s="13">
        <f>IFERROR(SUM(BW143:BW144)/SUM(BV143:BV144),0)</f>
        <v>1</v>
      </c>
      <c r="BW214" s="13">
        <f>IFERROR(SUM(BX142:BX143)/SUM(BW142:BW143),0)</f>
        <v>1</v>
      </c>
      <c r="BX214" s="13">
        <f>IFERROR(SUM(BY141:BY142)/SUM(BX141:BX142),0)</f>
        <v>1</v>
      </c>
      <c r="BY214" s="13">
        <f>IFERROR(SUM(BZ140:BZ141)/SUM(BY140:BY141),0)</f>
        <v>1</v>
      </c>
      <c r="BZ214" s="13">
        <f>IFERROR(SUM(CA139:CA140)/SUM(BZ139:BZ140),0)</f>
        <v>1</v>
      </c>
      <c r="CA214" s="13">
        <f>IFERROR(SUM(CB138:CB139)/SUM(CA138:CA139),0)</f>
        <v>1</v>
      </c>
      <c r="CB214" s="13">
        <f>IFERROR(SUM(CC138:CC138)/SUM(CB138:CB138),0)</f>
        <v>1</v>
      </c>
      <c r="CC214" s="13" t="s">
        <v>25</v>
      </c>
      <c r="CL214" s="6" t="s">
        <v>29</v>
      </c>
      <c r="CM214" s="13">
        <f>IFERROR(SUM(CN170:CN171)/SUM(CM170:CM171),0)</f>
        <v>0</v>
      </c>
      <c r="CN214" s="13">
        <f>IFERROR(SUM(CO169:CO170)/SUM(CN169:CN170),0)</f>
        <v>0</v>
      </c>
      <c r="CO214" s="13">
        <f>IFERROR(SUM(CP168:CP169)/SUM(CO168:CO169),0)</f>
        <v>0</v>
      </c>
      <c r="CP214" s="13">
        <f>IFERROR(SUM(CQ167:CQ168)/SUM(CP167:CP168),0)</f>
        <v>0</v>
      </c>
      <c r="CQ214" s="13">
        <f>IFERROR(SUM(CR166:CR167)/SUM(CQ166:CQ167),0)</f>
        <v>0</v>
      </c>
      <c r="CR214" s="13">
        <f>IFERROR(SUM(CS165:CS166)/SUM(CR165:CR166),0)</f>
        <v>0</v>
      </c>
      <c r="CS214" s="13">
        <f>IFERROR(SUM(CT164:CT165)/SUM(CS164:CS165),0)</f>
        <v>0</v>
      </c>
      <c r="CT214" s="13">
        <f>IFERROR(SUM(CU163:CU164)/SUM(CT163:CT164),0)</f>
        <v>0</v>
      </c>
      <c r="CU214" s="13">
        <f>IFERROR(SUM(CV162:CV163)/SUM(CU162:CU163),0)</f>
        <v>0</v>
      </c>
      <c r="CV214" s="13">
        <f>IFERROR(SUM(CW161:CW162)/SUM(CV161:CV162),0)</f>
        <v>0</v>
      </c>
      <c r="CW214" s="13">
        <f>IFERROR(SUM(CX160:CX161)/SUM(CW160:CW161),0)</f>
        <v>0</v>
      </c>
      <c r="CX214" s="13">
        <f>IFERROR(SUM(CY159:CY160)/SUM(CX159:CX160),0)</f>
        <v>0</v>
      </c>
      <c r="CY214" s="13">
        <f>IFERROR(SUM(CZ158:CZ159)/SUM(CY158:CY159),0)</f>
        <v>0</v>
      </c>
      <c r="CZ214" s="13">
        <f>IFERROR(SUM(DA157:DA158)/SUM(CZ157:CZ158),0)</f>
        <v>0</v>
      </c>
      <c r="DA214" s="13">
        <f>IFERROR(SUM(DB156:DB157)/SUM(DA156:DA157),0)</f>
        <v>0</v>
      </c>
      <c r="DB214" s="13">
        <f>IFERROR(SUM(DC155:DC156)/SUM(DB155:DB156),0)</f>
        <v>0</v>
      </c>
      <c r="DC214" s="13">
        <f>IFERROR(SUM(DD154:DD155)/SUM(DC154:DC155),0)</f>
        <v>0</v>
      </c>
      <c r="DD214" s="13">
        <f>IFERROR(SUM(DE153:DE154)/SUM(DD153:DD154),0)</f>
        <v>0</v>
      </c>
      <c r="DE214" s="13">
        <f>IFERROR(SUM(DF152:DF153)/SUM(DE152:DE153),0)</f>
        <v>0</v>
      </c>
      <c r="DF214" s="13">
        <f>IFERROR(SUM(DG151:DG152)/SUM(DF151:DF152),0)</f>
        <v>0</v>
      </c>
      <c r="DG214" s="13">
        <f>IFERROR(SUM(DH150:DH151)/SUM(DG150:DG151),0)</f>
        <v>0</v>
      </c>
      <c r="DH214" s="13">
        <f>IFERROR(SUM(DI149:DI150)/SUM(DH149:DH150),0)</f>
        <v>0</v>
      </c>
      <c r="DI214" s="13">
        <f>IFERROR(SUM(DJ148:DJ149)/SUM(DI148:DI149),0)</f>
        <v>0</v>
      </c>
      <c r="DJ214" s="13">
        <f>IFERROR(SUM(DK147:DK148)/SUM(DJ147:DJ148),0)</f>
        <v>0</v>
      </c>
      <c r="DK214" s="13">
        <f>IFERROR(SUM(DL146:DL147)/SUM(DK146:DK147),0)</f>
        <v>0</v>
      </c>
      <c r="DL214" s="13">
        <f>IFERROR(SUM(DM145:DM146)/SUM(DL145:DL146),0)</f>
        <v>0</v>
      </c>
      <c r="DM214" s="13">
        <f>IFERROR(SUM(DN144:DN145)/SUM(DM144:DM145),0)</f>
        <v>0</v>
      </c>
      <c r="DN214" s="13">
        <f>IFERROR(SUM(DO143:DO144)/SUM(DN143:DN144),0)</f>
        <v>0</v>
      </c>
      <c r="DO214" s="13">
        <f>IFERROR(SUM(DP142:DP143)/SUM(DO142:DO143),0)</f>
        <v>0</v>
      </c>
      <c r="DP214" s="13">
        <f>IFERROR(SUM(DQ141:DQ142)/SUM(DP141:DP142),0)</f>
        <v>0</v>
      </c>
      <c r="DQ214" s="13">
        <f>IFERROR(SUM(DR140:DR141)/SUM(DQ140:DQ141),0)</f>
        <v>0</v>
      </c>
      <c r="DR214" s="13">
        <f>IFERROR(SUM(DS139:DS140)/SUM(DR139:DR140),0)</f>
        <v>0</v>
      </c>
      <c r="DS214" s="13">
        <f>IFERROR(SUM(DT138:DT139)/SUM(DS138:DS139),0)</f>
        <v>0</v>
      </c>
      <c r="DT214" s="13">
        <f>IFERROR(SUM(DU138:DU138)/SUM(DT138:DT138),0)</f>
        <v>0</v>
      </c>
      <c r="DU214" s="13" t="s">
        <v>25</v>
      </c>
    </row>
    <row r="215" ht="15" customHeight="1" outlineLevel="1" spans="2:125">
      <c r="B215" s="6" t="s">
        <v>30</v>
      </c>
      <c r="C215" s="13">
        <f>IFERROR(AVERAGE(C208:C210),0)</f>
        <v>1.00239798907505</v>
      </c>
      <c r="D215" s="13">
        <f>IFERROR(AVERAGE(D207:D209),0)</f>
        <v>1.00015126043051</v>
      </c>
      <c r="E215" s="13">
        <f>IFERROR(AVERAGE(E206:E208),0)</f>
        <v>1.00054370717112</v>
      </c>
      <c r="F215" s="13">
        <f>IFERROR(AVERAGE(F205:F207),0)</f>
        <v>0.999618281531152</v>
      </c>
      <c r="G215" s="13">
        <f>IFERROR(AVERAGE(G204:G206),0)</f>
        <v>1.00013335445574</v>
      </c>
      <c r="H215" s="13">
        <f>IFERROR(AVERAGE(H203:H205),0)</f>
        <v>0.999768876125346</v>
      </c>
      <c r="I215" s="13">
        <f>IFERROR(AVERAGE(I202:I204),0)</f>
        <v>0.999960568341653</v>
      </c>
      <c r="J215" s="13">
        <f>IFERROR(AVERAGE(J201:J203),0)</f>
        <v>0.999973917580056</v>
      </c>
      <c r="K215" s="13">
        <f>IFERROR(AVERAGE(K200:K202),0)</f>
        <v>0.999944791049963</v>
      </c>
      <c r="L215" s="13">
        <f>IFERROR(AVERAGE(L199:L201),0)</f>
        <v>0.999870841968396</v>
      </c>
      <c r="M215" s="13">
        <f>IFERROR(AVERAGE(M198:M200),0)</f>
        <v>1</v>
      </c>
      <c r="N215" s="13">
        <f>IFERROR(AVERAGE(N197:N199),0)</f>
        <v>1</v>
      </c>
      <c r="O215" s="13">
        <f>IFERROR(AVERAGE(O196:O198),0)</f>
        <v>1</v>
      </c>
      <c r="P215" s="13">
        <f>IFERROR(AVERAGE(P195:P197),0)</f>
        <v>1</v>
      </c>
      <c r="Q215" s="13">
        <f>IFERROR(AVERAGE(Q194:Q196),0)</f>
        <v>1</v>
      </c>
      <c r="R215" s="13">
        <f>IFERROR(AVERAGE(R193:R195),0)</f>
        <v>1</v>
      </c>
      <c r="S215" s="13">
        <f>IFERROR(AVERAGE(S192:S194),0)</f>
        <v>1</v>
      </c>
      <c r="T215" s="13">
        <f>IFERROR(AVERAGE(T191:T193),0)</f>
        <v>1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1.0016758872593</v>
      </c>
      <c r="X215" s="13">
        <f>IFERROR(AVERAGE(X187:X189),0)</f>
        <v>1.00010063409068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1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T215" s="6" t="s">
        <v>30</v>
      </c>
      <c r="AU215" s="13">
        <f>IFERROR(AVERAGE(AU208:AU210),0)</f>
        <v>1.00257478194898</v>
      </c>
      <c r="AV215" s="13">
        <f>IFERROR(AVERAGE(AV207:AV209),0)</f>
        <v>1.00033100288562</v>
      </c>
      <c r="AW215" s="13">
        <f>IFERROR(AVERAGE(AW206:AW208),0)</f>
        <v>1.000693682131</v>
      </c>
      <c r="AX215" s="13">
        <f>IFERROR(AVERAGE(AX205:AX207),0)</f>
        <v>0.999799426414281</v>
      </c>
      <c r="AY215" s="13">
        <f>IFERROR(AVERAGE(AY204:AY206),0)</f>
        <v>1.00013335501483</v>
      </c>
      <c r="AZ215" s="13">
        <f>IFERROR(AVERAGE(AZ203:AZ205),0)</f>
        <v>0.999644791617699</v>
      </c>
      <c r="BA215" s="13">
        <f>IFERROR(AVERAGE(BA202:BA204),0)</f>
        <v>0.99993709043363</v>
      </c>
      <c r="BB215" s="13">
        <f>IFERROR(AVERAGE(BB201:BB203),0)</f>
        <v>0.999958327900878</v>
      </c>
      <c r="BC215" s="13">
        <f>IFERROR(AVERAGE(BC200:BC202),0)</f>
        <v>0.999911960762526</v>
      </c>
      <c r="BD215" s="13">
        <f>IFERROR(AVERAGE(BD199:BD201),0)</f>
        <v>0.999871260899935</v>
      </c>
      <c r="BE215" s="13">
        <f>IFERROR(AVERAGE(BE198:BE200),0)</f>
        <v>0.999922722841285</v>
      </c>
      <c r="BF215" s="13">
        <f>IFERROR(AVERAGE(BF197:BF199),0)</f>
        <v>1</v>
      </c>
      <c r="BG215" s="13">
        <f>IFERROR(AVERAGE(BG196:BG198),0)</f>
        <v>1</v>
      </c>
      <c r="BH215" s="13">
        <f>IFERROR(AVERAGE(BH195:BH197),0)</f>
        <v>1</v>
      </c>
      <c r="BI215" s="13">
        <f>IFERROR(AVERAGE(BI194:BI196),0)</f>
        <v>1</v>
      </c>
      <c r="BJ215" s="13">
        <f>IFERROR(AVERAGE(BJ193:BJ195),0)</f>
        <v>1</v>
      </c>
      <c r="BK215" s="13">
        <f>IFERROR(AVERAGE(BK192:BK194),0)</f>
        <v>1</v>
      </c>
      <c r="BL215" s="13">
        <f>IFERROR(AVERAGE(BL191:BL193),0)</f>
        <v>1</v>
      </c>
      <c r="BM215" s="13">
        <f>IFERROR(AVERAGE(BM190:BM192),0)</f>
        <v>1</v>
      </c>
      <c r="BN215" s="13">
        <f>IFERROR(AVERAGE(BN189:BN191),0)</f>
        <v>1</v>
      </c>
      <c r="BO215" s="13">
        <f>IFERROR(AVERAGE(BO188:BO190),0)</f>
        <v>1.00244882350956</v>
      </c>
      <c r="BP215" s="13">
        <f>IFERROR(AVERAGE(BP187:BP189),0)</f>
        <v>1.00014670906843</v>
      </c>
      <c r="BQ215" s="13">
        <f>IFERROR(AVERAGE(BQ186:BQ188),0)</f>
        <v>1</v>
      </c>
      <c r="BR215" s="13">
        <f>IFERROR(AVERAGE(BR185:BR187),0)</f>
        <v>1</v>
      </c>
      <c r="BS215" s="13">
        <f>IFERROR(AVERAGE(BS184:BS186),0)</f>
        <v>1</v>
      </c>
      <c r="BT215" s="13">
        <f>IFERROR(AVERAGE(BT183:BT185),0)</f>
        <v>1</v>
      </c>
      <c r="BU215" s="13">
        <f>IFERROR(AVERAGE(BU182:BU184),0)</f>
        <v>1</v>
      </c>
      <c r="BV215" s="13">
        <f>IFERROR(AVERAGE(BV181:BV183),0)</f>
        <v>1</v>
      </c>
      <c r="BW215" s="13">
        <f>IFERROR(AVERAGE(BW180:BW182),0)</f>
        <v>1</v>
      </c>
      <c r="BX215" s="13">
        <f>IFERROR(AVERAGE(BX179:BX181),0)</f>
        <v>1</v>
      </c>
      <c r="BY215" s="13">
        <f>IFERROR(AVERAGE(BY178:BY180),0)</f>
        <v>1</v>
      </c>
      <c r="BZ215" s="13">
        <f>IFERROR(AVERAGE(BZ177:BZ179),0)</f>
        <v>1</v>
      </c>
      <c r="CA215" s="13">
        <f>IFERROR(AVERAGE(CA177:CA178),0)</f>
        <v>1</v>
      </c>
      <c r="CB215" s="13">
        <f>IFERROR(AVERAGE(CB177:CB177),0)</f>
        <v>1</v>
      </c>
      <c r="CC215" s="13" t="s">
        <v>25</v>
      </c>
      <c r="CL215" s="6" t="s">
        <v>30</v>
      </c>
      <c r="CM215" s="13">
        <f>IFERROR(AVERAGE(CM208:CM210),0)</f>
        <v>0</v>
      </c>
      <c r="CN215" s="13">
        <f>IFERROR(AVERAGE(CN207:CN209),0)</f>
        <v>0</v>
      </c>
      <c r="CO215" s="13">
        <f>IFERROR(AVERAGE(CO206:CO208),0)</f>
        <v>0</v>
      </c>
      <c r="CP215" s="13">
        <f>IFERROR(AVERAGE(CP205:CP207),0)</f>
        <v>0</v>
      </c>
      <c r="CQ215" s="13">
        <f>IFERROR(AVERAGE(CQ204:CQ206),0)</f>
        <v>0</v>
      </c>
      <c r="CR215" s="13">
        <f>IFERROR(AVERAGE(CR203:CR205),0)</f>
        <v>0</v>
      </c>
      <c r="CS215" s="13">
        <f>IFERROR(AVERAGE(CS202:CS204),0)</f>
        <v>0</v>
      </c>
      <c r="CT215" s="13">
        <f>IFERROR(AVERAGE(CT201:CT203),0)</f>
        <v>0</v>
      </c>
      <c r="CU215" s="13">
        <f>IFERROR(AVERAGE(CU200:CU202),0)</f>
        <v>0</v>
      </c>
      <c r="CV215" s="13">
        <f>IFERROR(AVERAGE(CV199:CV201),0)</f>
        <v>0</v>
      </c>
      <c r="CW215" s="13">
        <f>IFERROR(AVERAGE(CW198:CW200),0)</f>
        <v>0</v>
      </c>
      <c r="CX215" s="13">
        <f>IFERROR(AVERAGE(CX197:CX199),0)</f>
        <v>0</v>
      </c>
      <c r="CY215" s="13">
        <f>IFERROR(AVERAGE(CY196:CY198),0)</f>
        <v>0</v>
      </c>
      <c r="CZ215" s="13">
        <f>IFERROR(AVERAGE(CZ195:CZ197),0)</f>
        <v>0</v>
      </c>
      <c r="DA215" s="13">
        <f>IFERROR(AVERAGE(DA194:DA196),0)</f>
        <v>0</v>
      </c>
      <c r="DB215" s="13">
        <f>IFERROR(AVERAGE(DB193:DB195),0)</f>
        <v>0</v>
      </c>
      <c r="DC215" s="13">
        <f>IFERROR(AVERAGE(DC192:DC194),0)</f>
        <v>0</v>
      </c>
      <c r="DD215" s="13">
        <f>IFERROR(AVERAGE(DD191:DD193),0)</f>
        <v>0</v>
      </c>
      <c r="DE215" s="13">
        <f>IFERROR(AVERAGE(DE190:DE192),0)</f>
        <v>0</v>
      </c>
      <c r="DF215" s="13">
        <f>IFERROR(AVERAGE(DF189:DF191),0)</f>
        <v>0</v>
      </c>
      <c r="DG215" s="13">
        <f>IFERROR(AVERAGE(DG188:DG190),0)</f>
        <v>0</v>
      </c>
      <c r="DH215" s="13">
        <f>IFERROR(AVERAGE(DH187:DH189),0)</f>
        <v>0</v>
      </c>
      <c r="DI215" s="13">
        <f>IFERROR(AVERAGE(DI186:DI188),0)</f>
        <v>0</v>
      </c>
      <c r="DJ215" s="13">
        <f>IFERROR(AVERAGE(DJ185:DJ187),0)</f>
        <v>0</v>
      </c>
      <c r="DK215" s="13">
        <f>IFERROR(AVERAGE(DK184:DK186),0)</f>
        <v>0</v>
      </c>
      <c r="DL215" s="13">
        <f>IFERROR(AVERAGE(DL183:DL185),0)</f>
        <v>0</v>
      </c>
      <c r="DM215" s="13">
        <f>IFERROR(AVERAGE(DM182:DM184),0)</f>
        <v>0</v>
      </c>
      <c r="DN215" s="13">
        <f>IFERROR(AVERAGE(DN181:DN183),0)</f>
        <v>0</v>
      </c>
      <c r="DO215" s="13">
        <f>IFERROR(AVERAGE(DO180:DO182),0)</f>
        <v>0</v>
      </c>
      <c r="DP215" s="13">
        <f>IFERROR(AVERAGE(DP179:DP181),0)</f>
        <v>0</v>
      </c>
      <c r="DQ215" s="13">
        <f>IFERROR(AVERAGE(DQ178:DQ180),0)</f>
        <v>0</v>
      </c>
      <c r="DR215" s="13">
        <f>IFERROR(AVERAGE(DR177:DR179),0)</f>
        <v>0</v>
      </c>
      <c r="DS215" s="13">
        <f>IFERROR(AVERAGE(DS177:DS178),0)</f>
        <v>0</v>
      </c>
      <c r="DT215" s="13">
        <f>IFERROR(AVERAGE(DT177:DT177),0)</f>
        <v>0</v>
      </c>
      <c r="DU215" s="13" t="s">
        <v>25</v>
      </c>
    </row>
    <row r="216" ht="15" customHeight="1" outlineLevel="1" spans="2:125">
      <c r="B216" s="6" t="s">
        <v>31</v>
      </c>
      <c r="C216" s="13">
        <f>IFERROR(SUM(D169:D171)/SUM(C169:C171),0)</f>
        <v>1.00264065913684</v>
      </c>
      <c r="D216" s="13">
        <f>IFERROR(SUM(E168:E170)/SUM(D168:D170),0)</f>
        <v>1.00019070242519</v>
      </c>
      <c r="E216" s="13">
        <f>IFERROR(SUM(F167:F169)/SUM(E167:E169),0)</f>
        <v>1.00053327750376</v>
      </c>
      <c r="F216" s="13">
        <f>IFERROR(SUM(G166:G168)/SUM(F166:F168),0)</f>
        <v>0.999843771593361</v>
      </c>
      <c r="G216" s="13">
        <f>IFERROR(SUM(H165:H167)/SUM(G165:G167),0)</f>
        <v>1.00014042436971</v>
      </c>
      <c r="H216" s="13">
        <f>IFERROR(SUM(I164:I166)/SUM(H164:H166),0)</f>
        <v>0.999766873526648</v>
      </c>
      <c r="I216" s="13">
        <f>IFERROR(SUM(J163:J165)/SUM(I163:I165),0)</f>
        <v>0.999966237292031</v>
      </c>
      <c r="J216" s="13">
        <f>IFERROR(SUM(K162:K164)/SUM(J162:J164),0)</f>
        <v>0.999976976847384</v>
      </c>
      <c r="K216" s="13">
        <f>IFERROR(SUM(L161:L163)/SUM(K161:K163),0)</f>
        <v>0.999940307078902</v>
      </c>
      <c r="L216" s="13">
        <f>IFERROR(SUM(M160:M162)/SUM(L160:L162),0)</f>
        <v>0.999861900297956</v>
      </c>
      <c r="M216" s="13">
        <f>IFERROR(SUM(N159:N161)/SUM(M159:M161),0)</f>
        <v>1</v>
      </c>
      <c r="N216" s="13">
        <f>IFERROR(SUM(O158:O160)/SUM(N158:N160),0)</f>
        <v>1</v>
      </c>
      <c r="O216" s="13">
        <f>IFERROR(SUM(P157:P159)/SUM(O157:O159),0)</f>
        <v>1</v>
      </c>
      <c r="P216" s="13">
        <f>IFERROR(SUM(Q156:Q158)/SUM(P156:P158),0)</f>
        <v>1</v>
      </c>
      <c r="Q216" s="13">
        <f>IFERROR(SUM(R155:R157)/SUM(Q155:Q157),0)</f>
        <v>1</v>
      </c>
      <c r="R216" s="13">
        <f>IFERROR(SUM(S154:S156)/SUM(R154:R156),0)</f>
        <v>1</v>
      </c>
      <c r="S216" s="13">
        <f>IFERROR(SUM(T153:T155)/SUM(S153:S155),0)</f>
        <v>1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1.00356798528945</v>
      </c>
      <c r="X216" s="13">
        <f>IFERROR(SUM(Y148:Y150)/SUM(X148:X150),0)</f>
        <v>1.00019711940871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1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T216" s="6" t="s">
        <v>31</v>
      </c>
      <c r="AU216" s="13">
        <f>IFERROR(SUM(X169:AV171)/SUM(AU169:AU171),0)</f>
        <v>2.00600611624907</v>
      </c>
      <c r="AV216" s="13">
        <f>IFERROR(SUM(Y168:AW170)/SUM(AV168:AV170),0)</f>
        <v>2.99241649394958</v>
      </c>
      <c r="AW216" s="13">
        <f>IFERROR(SUM(Z167:AX169)/SUM(AW167:AW169),0)</f>
        <v>3.98587653856611</v>
      </c>
      <c r="AX216" s="13">
        <f>IFERROR(SUM(AA166:AY168)/SUM(AX166:AX168),0)</f>
        <v>4.98304314872273</v>
      </c>
      <c r="AY216" s="13">
        <f>IFERROR(SUM(AB165:AZ167)/SUM(AY165:AY167),0)</f>
        <v>5.99440065629842</v>
      </c>
      <c r="AZ216" s="13">
        <f>IFERROR(SUM(AC164:BA166)/SUM(AZ164:AZ166),0)</f>
        <v>6.98978744388237</v>
      </c>
      <c r="BA216" s="13">
        <f>IFERROR(SUM(AD163:BB165)/SUM(BA163:BA165),0)</f>
        <v>7.98802723125318</v>
      </c>
      <c r="BB216" s="13">
        <f>IFERROR(SUM(AE162:BC164)/SUM(BB162:BB164),0)</f>
        <v>8.9840803447941</v>
      </c>
      <c r="BC216" s="13">
        <f>IFERROR(SUM(AF161:BD163)/SUM(BC161:BC163),0)</f>
        <v>10.0011447305592</v>
      </c>
      <c r="BD216" s="13">
        <f>IFERROR(SUM(AG160:BE162)/SUM(BD160:BD162),0)</f>
        <v>11.0103559094281</v>
      </c>
      <c r="BE216" s="13">
        <f>IFERROR(SUM(AH159:BF161)/SUM(BE159:BE161),0)</f>
        <v>12.0141248987591</v>
      </c>
      <c r="BF216" s="13">
        <f>IFERROR(SUM(AI158:BG160)/SUM(BF158:BF160),0)</f>
        <v>13.0117671123923</v>
      </c>
      <c r="BG216" s="13">
        <f>IFERROR(SUM(AJ157:BH159)/SUM(BG157:BG159),0)</f>
        <v>14.0063689267385</v>
      </c>
      <c r="BH216" s="13">
        <f>IFERROR(SUM(AK156:BI158)/SUM(BH156:BH158),0)</f>
        <v>15.0180633252422</v>
      </c>
      <c r="BI216" s="13">
        <f>IFERROR(SUM(AL155:BJ157)/SUM(BI155:BI157),0)</f>
        <v>16.0372798329839</v>
      </c>
      <c r="BJ216" s="13">
        <f>IFERROR(SUM(AM154:BK156)/SUM(BJ154:BJ156),0)</f>
        <v>17.0916723365882</v>
      </c>
      <c r="BK216" s="13">
        <f>IFERROR(SUM(AN153:BL155)/SUM(BK153:BK155),0)</f>
        <v>18.1270469105107</v>
      </c>
      <c r="BL216" s="13">
        <f>IFERROR(SUM(AO152:BM154)/SUM(BL152:BL154),0)</f>
        <v>19.2576174050137</v>
      </c>
      <c r="BM216" s="13">
        <f>IFERROR(SUM(AP151:BN153)/SUM(BM151:BM153),0)</f>
        <v>20.449542198517</v>
      </c>
      <c r="BN216" s="13">
        <f>IFERROR(SUM(AQ150:BO152)/SUM(BN150:BN152),0)</f>
        <v>21.7262476708382</v>
      </c>
      <c r="BO216" s="13">
        <f>IFERROR(SUM(AR149:BP151)/SUM(BO149:BO151),0)</f>
        <v>22.4774568894631</v>
      </c>
      <c r="BP216" s="13">
        <f>IFERROR(SUM(AS148:BQ150)/SUM(BP148:BP150),0)</f>
        <v>23.3357804247557</v>
      </c>
      <c r="BQ216" s="13">
        <f>IFERROR(SUM(AT147:BR149)/SUM(BQ147:BQ149),0)</f>
        <v>24.3324567850333</v>
      </c>
      <c r="BR216" s="13">
        <f>IFERROR(SUM(AU146:BS148)/SUM(BR146:BR148),0)</f>
        <v>25.6694088881722</v>
      </c>
      <c r="BS216" s="13">
        <f>IFERROR(SUM(AV145:BT147)/SUM(BS145:BS147),0)</f>
        <v>25.7065396688978</v>
      </c>
      <c r="BT216" s="13">
        <f>IFERROR(SUM(AW144:BU146)/SUM(BT144:BT146),0)</f>
        <v>25.4652256104962</v>
      </c>
      <c r="BU216" s="13">
        <f>IFERROR(SUM(AX143:BV145)/SUM(BU143:BU145),0)</f>
        <v>25.233351984231</v>
      </c>
      <c r="BV216" s="13">
        <f>IFERROR(SUM(AY142:BW144)/SUM(BV142:BV144),0)</f>
        <v>25.0069581866989</v>
      </c>
      <c r="BW216" s="13">
        <f>IFERROR(SUM(AZ141:BX143)/SUM(BW141:BW143),0)</f>
        <v>25.0058475703575</v>
      </c>
      <c r="BX216" s="13">
        <f>IFERROR(SUM(BA140:BY142)/SUM(BX140:BX142),0)</f>
        <v>25.0032948092676</v>
      </c>
      <c r="BY216" s="13">
        <f>IFERROR(SUM(BB139:BZ141)/SUM(BY139:BY141),0)</f>
        <v>25</v>
      </c>
      <c r="BZ216" s="13">
        <f>IFERROR(SUM(BC138:CA140)/SUM(BZ138:BZ140),0)</f>
        <v>25</v>
      </c>
      <c r="CA216" s="13">
        <f>IFERROR(SUM(BD138:CB139)/SUM(CA138:CA139),0)</f>
        <v>25</v>
      </c>
      <c r="CB216" s="13">
        <f>IFERROR(SUM(BE138:CC138)/SUM(CB138:CB138),0)</f>
        <v>25</v>
      </c>
      <c r="CC216" s="13" t="s">
        <v>25</v>
      </c>
      <c r="CL216" s="6" t="s">
        <v>31</v>
      </c>
      <c r="CM216" s="13">
        <f>IFERROR(SUM(BP169:CN171)/SUM(CM169:CM171),0)</f>
        <v>0</v>
      </c>
      <c r="CN216" s="13">
        <f>IFERROR(SUM(BQ168:CO170)/SUM(CN168:CN170),0)</f>
        <v>0</v>
      </c>
      <c r="CO216" s="13">
        <f>IFERROR(SUM(BR167:CP169)/SUM(CO167:CO169),0)</f>
        <v>0</v>
      </c>
      <c r="CP216" s="13">
        <f>IFERROR(SUM(BS166:CQ168)/SUM(CP166:CP168),0)</f>
        <v>0</v>
      </c>
      <c r="CQ216" s="13">
        <f>IFERROR(SUM(BT165:CR167)/SUM(CQ165:CQ167),0)</f>
        <v>0</v>
      </c>
      <c r="CR216" s="13">
        <f>IFERROR(SUM(BU164:CS166)/SUM(CR164:CR166),0)</f>
        <v>0</v>
      </c>
      <c r="CS216" s="13">
        <f>IFERROR(SUM(BV163:CT165)/SUM(CS163:CS165),0)</f>
        <v>0</v>
      </c>
      <c r="CT216" s="13">
        <f>IFERROR(SUM(BW162:CU164)/SUM(CT162:CT164),0)</f>
        <v>0</v>
      </c>
      <c r="CU216" s="13">
        <f>IFERROR(SUM(BX161:CV163)/SUM(CU161:CU163),0)</f>
        <v>0</v>
      </c>
      <c r="CV216" s="13">
        <f>IFERROR(SUM(BY160:CW162)/SUM(CV160:CV162),0)</f>
        <v>0</v>
      </c>
      <c r="CW216" s="13">
        <f>IFERROR(SUM(BZ159:CX161)/SUM(CW159:CW161),0)</f>
        <v>0</v>
      </c>
      <c r="CX216" s="13">
        <f>IFERROR(SUM(CA158:CY160)/SUM(CX158:CX160),0)</f>
        <v>0</v>
      </c>
      <c r="CY216" s="13">
        <f>IFERROR(SUM(CB157:CZ159)/SUM(CY157:CY159),0)</f>
        <v>0</v>
      </c>
      <c r="CZ216" s="13">
        <f>IFERROR(SUM(CC156:DA158)/SUM(CZ156:CZ158),0)</f>
        <v>0</v>
      </c>
      <c r="DA216" s="13">
        <f>IFERROR(SUM(CD155:DB157)/SUM(DA155:DA157),0)</f>
        <v>0</v>
      </c>
      <c r="DB216" s="13">
        <f>IFERROR(SUM(CE154:DC156)/SUM(DB154:DB156),0)</f>
        <v>0</v>
      </c>
      <c r="DC216" s="13">
        <f>IFERROR(SUM(CF153:DD155)/SUM(DC153:DC155),0)</f>
        <v>0</v>
      </c>
      <c r="DD216" s="13">
        <f>IFERROR(SUM(CG152:DE154)/SUM(DD152:DD154),0)</f>
        <v>0</v>
      </c>
      <c r="DE216" s="13">
        <f>IFERROR(SUM(CH151:DF153)/SUM(DE151:DE153),0)</f>
        <v>0</v>
      </c>
      <c r="DF216" s="13">
        <f>IFERROR(SUM(CI150:DG152)/SUM(DF150:DF152),0)</f>
        <v>0</v>
      </c>
      <c r="DG216" s="13">
        <f>IFERROR(SUM(CJ149:DH151)/SUM(DG149:DG151),0)</f>
        <v>0</v>
      </c>
      <c r="DH216" s="13">
        <f>IFERROR(SUM(CK148:DI150)/SUM(DH148:DH150),0)</f>
        <v>0</v>
      </c>
      <c r="DI216" s="13">
        <f>IFERROR(SUM(CL147:DJ149)/SUM(DI147:DI149),0)</f>
        <v>0</v>
      </c>
      <c r="DJ216" s="13">
        <f>IFERROR(SUM(CM146:DK148)/SUM(DJ146:DJ148),0)</f>
        <v>0</v>
      </c>
      <c r="DK216" s="13">
        <f>IFERROR(SUM(CN145:DL147)/SUM(DK145:DK147),0)</f>
        <v>0</v>
      </c>
      <c r="DL216" s="13">
        <f>IFERROR(SUM(CO144:DM146)/SUM(DL144:DL146),0)</f>
        <v>0</v>
      </c>
      <c r="DM216" s="13">
        <f>IFERROR(SUM(CP143:DN145)/SUM(DM143:DM145),0)</f>
        <v>0</v>
      </c>
      <c r="DN216" s="13">
        <f>IFERROR(SUM(CQ142:DO144)/SUM(DN142:DN144),0)</f>
        <v>0</v>
      </c>
      <c r="DO216" s="13">
        <f>IFERROR(SUM(CR141:DP143)/SUM(DO141:DO143),0)</f>
        <v>0</v>
      </c>
      <c r="DP216" s="13">
        <f>IFERROR(SUM(CS140:DQ142)/SUM(DP140:DP142),0)</f>
        <v>0</v>
      </c>
      <c r="DQ216" s="13">
        <f>IFERROR(SUM(CT139:DR141)/SUM(DQ139:DQ141),0)</f>
        <v>0</v>
      </c>
      <c r="DR216" s="13">
        <f>IFERROR(SUM(CU138:DS140)/SUM(DR138:DR140),0)</f>
        <v>0</v>
      </c>
      <c r="DS216" s="13">
        <f>IFERROR(SUM(CV138:DT139)/SUM(DS138:DS139),0)</f>
        <v>0</v>
      </c>
      <c r="DT216" s="13">
        <f>IFERROR(SUM(CW138:DU138)/SUM(DT138:DT138),0)</f>
        <v>0</v>
      </c>
      <c r="DU216" s="13" t="s">
        <v>25</v>
      </c>
    </row>
    <row r="217" ht="15" customHeight="1" outlineLevel="1" spans="2:125">
      <c r="B217" s="6" t="s">
        <v>32</v>
      </c>
      <c r="C217" s="13">
        <f>IFERROR(SUM(D168:D171)/SUM(C168:C171),0)</f>
        <v>1.00909565044258</v>
      </c>
      <c r="D217" s="13">
        <f>IFERROR(SUM(E167:E170)/SUM(D167:D170),0)</f>
        <v>1.00046012352942</v>
      </c>
      <c r="E217" s="13">
        <f>IFERROR(SUM(F166:F169)/SUM(E166:E169),0)</f>
        <v>0.999736778126462</v>
      </c>
      <c r="F217" s="13">
        <f>IFERROR(SUM(G165:G168)/SUM(F165:F168),0)</f>
        <v>0.999467272235034</v>
      </c>
      <c r="G217" s="13">
        <f>IFERROR(SUM(H164:H167)/SUM(G164:G167),0)</f>
        <v>1.00000111108173</v>
      </c>
      <c r="H217" s="13">
        <f>IFERROR(SUM(I163:I166)/SUM(H163:H166),0)</f>
        <v>0.99976475156276</v>
      </c>
      <c r="I217" s="13">
        <f>IFERROR(SUM(J162:J165)/SUM(I162:I165),0)</f>
        <v>0.999887744565921</v>
      </c>
      <c r="J217" s="13">
        <f>IFERROR(SUM(K161:K164)/SUM(J161:J164),0)</f>
        <v>0.999982840872156</v>
      </c>
      <c r="K217" s="13">
        <f>IFERROR(SUM(L160:L163)/SUM(K160:K163),0)</f>
        <v>0.99995546693984</v>
      </c>
      <c r="L217" s="13">
        <f>IFERROR(SUM(M159:M162)/SUM(L159:L162),0)</f>
        <v>0.999891044992546</v>
      </c>
      <c r="M217" s="13">
        <f>IFERROR(SUM(N158:N161)/SUM(M158:M161),0)</f>
        <v>1</v>
      </c>
      <c r="N217" s="13">
        <f>IFERROR(SUM(O157:O160)/SUM(N157:N160),0)</f>
        <v>1</v>
      </c>
      <c r="O217" s="13">
        <f>IFERROR(SUM(P156:P159)/SUM(O156:O159),0)</f>
        <v>1</v>
      </c>
      <c r="P217" s="13">
        <f>IFERROR(SUM(Q155:Q158)/SUM(P155:P158),0)</f>
        <v>1</v>
      </c>
      <c r="Q217" s="13">
        <f>IFERROR(SUM(R154:R157)/SUM(Q154:Q157),0)</f>
        <v>1</v>
      </c>
      <c r="R217" s="13">
        <f>IFERROR(SUM(S153:S156)/SUM(R153:R156),0)</f>
        <v>1</v>
      </c>
      <c r="S217" s="13">
        <f>IFERROR(SUM(T152:T155)/SUM(S152:S155),0)</f>
        <v>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1.00291215163568</v>
      </c>
      <c r="X217" s="13">
        <f>IFERROR(SUM(Y147:Y150)/SUM(X147:X150),0)</f>
        <v>1.00017376324341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1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T217" s="6" t="s">
        <v>32</v>
      </c>
      <c r="AU217" s="13">
        <f>IFERROR(SUM(AV168:AV171)/SUM(AU168:AU171),0)</f>
        <v>1.00878931203318</v>
      </c>
      <c r="AV217" s="13">
        <f>IFERROR(SUM(AW167:AW170)/SUM(AV167:AV170),0)</f>
        <v>1.00056510874041</v>
      </c>
      <c r="AW217" s="13">
        <f>IFERROR(SUM(AX166:AX169)/SUM(AW166:AW169),0)</f>
        <v>0.99991246107084</v>
      </c>
      <c r="AX217" s="13">
        <f>IFERROR(SUM(AY165:AY168)/SUM(AX165:AX168),0)</f>
        <v>0.999606994885073</v>
      </c>
      <c r="AY217" s="13">
        <f>IFERROR(SUM(AZ164:AZ167)/SUM(AY164:AY167),0)</f>
        <v>0.999939348744077</v>
      </c>
      <c r="AZ217" s="13">
        <f>IFERROR(SUM(BA163:BA166)/SUM(AZ163:AZ166),0)</f>
        <v>0.999631405361808</v>
      </c>
      <c r="BA217" s="13">
        <f>IFERROR(SUM(BB162:BB165)/SUM(BA162:BA165),0)</f>
        <v>0.99982165383113</v>
      </c>
      <c r="BB217" s="13">
        <f>IFERROR(SUM(BC161:BC164)/SUM(BB161:BB164),0)</f>
        <v>0.999972768420268</v>
      </c>
      <c r="BC217" s="13">
        <f>IFERROR(SUM(BD160:BD163)/SUM(BC160:BC163),0)</f>
        <v>0.999929556027071</v>
      </c>
      <c r="BD217" s="13">
        <f>IFERROR(SUM(BE159:BE162)/SUM(BD159:BD162),0)</f>
        <v>0.999892676983252</v>
      </c>
      <c r="BE217" s="13">
        <f>IFERROR(SUM(BF158:BF161)/SUM(BE158:BE161),0)</f>
        <v>0.999928690115538</v>
      </c>
      <c r="BF217" s="13">
        <f>IFERROR(SUM(BG157:BG160)/SUM(BF157:BF160),0)</f>
        <v>1</v>
      </c>
      <c r="BG217" s="13">
        <f>IFERROR(SUM(BH156:BH159)/SUM(BG156:BG159),0)</f>
        <v>1</v>
      </c>
      <c r="BH217" s="13">
        <f>IFERROR(SUM(BI155:BI158)/SUM(BH155:BH158),0)</f>
        <v>1</v>
      </c>
      <c r="BI217" s="13">
        <f>IFERROR(SUM(BJ154:BJ157)/SUM(BI154:BI157),0)</f>
        <v>1</v>
      </c>
      <c r="BJ217" s="13">
        <f>IFERROR(SUM(BK153:BK156)/SUM(BJ153:BJ156),0)</f>
        <v>1</v>
      </c>
      <c r="BK217" s="13">
        <f>IFERROR(SUM(BL152:BL155)/SUM(BK152:BK155),0)</f>
        <v>1</v>
      </c>
      <c r="BL217" s="13">
        <f>IFERROR(SUM(BM151:BM154)/SUM(BL151:BL154),0)</f>
        <v>1</v>
      </c>
      <c r="BM217" s="13">
        <f>IFERROR(SUM(BN150:BN153)/SUM(BM150:BM153),0)</f>
        <v>1</v>
      </c>
      <c r="BN217" s="13">
        <f>IFERROR(SUM(BO149:BO152)/SUM(BN149:BN152),0)</f>
        <v>1</v>
      </c>
      <c r="BO217" s="13">
        <f>IFERROR(SUM(BP148:BP151)/SUM(BO148:BO151),0)</f>
        <v>1.00439988877819</v>
      </c>
      <c r="BP217" s="13">
        <f>IFERROR(SUM(BQ147:BQ150)/SUM(BP147:BP150),0)</f>
        <v>1.00024421852059</v>
      </c>
      <c r="BQ217" s="13">
        <f>IFERROR(SUM(BR146:BR149)/SUM(BQ146:BQ149),0)</f>
        <v>1</v>
      </c>
      <c r="BR217" s="13">
        <f>IFERROR(SUM(BS145:BS148)/SUM(BR145:BR148),0)</f>
        <v>1</v>
      </c>
      <c r="BS217" s="13">
        <f>IFERROR(SUM(BT144:BT147)/SUM(BS144:BS147),0)</f>
        <v>1</v>
      </c>
      <c r="BT217" s="13">
        <f>IFERROR(SUM(BU143:BU146)/SUM(BT143:BT146),0)</f>
        <v>1</v>
      </c>
      <c r="BU217" s="13">
        <f>IFERROR(SUM(BV142:BV145)/SUM(BU142:BU145),0)</f>
        <v>1</v>
      </c>
      <c r="BV217" s="13">
        <f>IFERROR(SUM(BW141:BW144)/SUM(BV141:BV144),0)</f>
        <v>1</v>
      </c>
      <c r="BW217" s="13">
        <f>IFERROR(SUM(BX140:BX143)/SUM(BW140:BW143),0)</f>
        <v>1</v>
      </c>
      <c r="BX217" s="13">
        <f>IFERROR(SUM(BY139:BY142)/SUM(BX139:BX142),0)</f>
        <v>1</v>
      </c>
      <c r="BY217" s="13">
        <f>IFERROR(SUM(BZ138:BZ141)/SUM(BY138:BY141),0)</f>
        <v>1</v>
      </c>
      <c r="BZ217" s="13">
        <f>IFERROR(SUM(CA138:CA140)/SUM(BZ138:BZ140),0)</f>
        <v>1</v>
      </c>
      <c r="CA217" s="13">
        <f>IFERROR(SUM(CB138:CB139)/SUM(CA138:CA139),0)</f>
        <v>1</v>
      </c>
      <c r="CB217" s="13">
        <f>IFERROR(SUM(CC138:CC138)/SUM(CB138:CB138),0)</f>
        <v>1</v>
      </c>
      <c r="CC217" s="13" t="s">
        <v>25</v>
      </c>
      <c r="CL217" s="6" t="s">
        <v>32</v>
      </c>
      <c r="CM217" s="13">
        <f>IFERROR(SUM(CN168:CN171)/SUM(CM168:CM171),0)</f>
        <v>0</v>
      </c>
      <c r="CN217" s="13">
        <f>IFERROR(SUM(CO167:CO170)/SUM(CN167:CN170),0)</f>
        <v>0</v>
      </c>
      <c r="CO217" s="13">
        <f>IFERROR(SUM(CP166:CP169)/SUM(CO166:CO169),0)</f>
        <v>0</v>
      </c>
      <c r="CP217" s="13">
        <f>IFERROR(SUM(CQ165:CQ168)/SUM(CP165:CP168),0)</f>
        <v>0</v>
      </c>
      <c r="CQ217" s="13">
        <f>IFERROR(SUM(CR164:CR167)/SUM(CQ164:CQ167),0)</f>
        <v>0</v>
      </c>
      <c r="CR217" s="13">
        <f>IFERROR(SUM(CS163:CS166)/SUM(CR163:CR166),0)</f>
        <v>0</v>
      </c>
      <c r="CS217" s="13">
        <f>IFERROR(SUM(CT162:CT165)/SUM(CS162:CS165),0)</f>
        <v>0</v>
      </c>
      <c r="CT217" s="13">
        <f>IFERROR(SUM(CU161:CU164)/SUM(CT161:CT164),0)</f>
        <v>0</v>
      </c>
      <c r="CU217" s="13">
        <f>IFERROR(SUM(CV160:CV163)/SUM(CU160:CU163),0)</f>
        <v>0</v>
      </c>
      <c r="CV217" s="13">
        <f>IFERROR(SUM(CW159:CW162)/SUM(CV159:CV162),0)</f>
        <v>0</v>
      </c>
      <c r="CW217" s="13">
        <f>IFERROR(SUM(CX158:CX161)/SUM(CW158:CW161),0)</f>
        <v>0</v>
      </c>
      <c r="CX217" s="13">
        <f>IFERROR(SUM(CY157:CY160)/SUM(CX157:CX160),0)</f>
        <v>0</v>
      </c>
      <c r="CY217" s="13">
        <f>IFERROR(SUM(CZ156:CZ159)/SUM(CY156:CY159),0)</f>
        <v>0</v>
      </c>
      <c r="CZ217" s="13">
        <f>IFERROR(SUM(DA155:DA158)/SUM(CZ155:CZ158),0)</f>
        <v>0</v>
      </c>
      <c r="DA217" s="13">
        <f>IFERROR(SUM(DB154:DB157)/SUM(DA154:DA157),0)</f>
        <v>0</v>
      </c>
      <c r="DB217" s="13">
        <f>IFERROR(SUM(DC153:DC156)/SUM(DB153:DB156),0)</f>
        <v>0</v>
      </c>
      <c r="DC217" s="13">
        <f>IFERROR(SUM(DD152:DD155)/SUM(DC152:DC155),0)</f>
        <v>0</v>
      </c>
      <c r="DD217" s="13">
        <f>IFERROR(SUM(DE151:DE154)/SUM(DD151:DD154),0)</f>
        <v>0</v>
      </c>
      <c r="DE217" s="13">
        <f>IFERROR(SUM(DF150:DF153)/SUM(DE150:DE153),0)</f>
        <v>0</v>
      </c>
      <c r="DF217" s="13">
        <f>IFERROR(SUM(DG149:DG152)/SUM(DF149:DF152),0)</f>
        <v>0</v>
      </c>
      <c r="DG217" s="13">
        <f>IFERROR(SUM(DH148:DH151)/SUM(DG148:DG151),0)</f>
        <v>0</v>
      </c>
      <c r="DH217" s="13">
        <f>IFERROR(SUM(DI147:DI150)/SUM(DH147:DH150),0)</f>
        <v>0</v>
      </c>
      <c r="DI217" s="13">
        <f>IFERROR(SUM(DJ146:DJ149)/SUM(DI146:DI149),0)</f>
        <v>0</v>
      </c>
      <c r="DJ217" s="13">
        <f>IFERROR(SUM(DK145:DK148)/SUM(DJ145:DJ148),0)</f>
        <v>0</v>
      </c>
      <c r="DK217" s="13">
        <f>IFERROR(SUM(DL144:DL147)/SUM(DK144:DK147),0)</f>
        <v>0</v>
      </c>
      <c r="DL217" s="13">
        <f>IFERROR(SUM(DM143:DM146)/SUM(DL143:DL146),0)</f>
        <v>0</v>
      </c>
      <c r="DM217" s="13">
        <f>IFERROR(SUM(DN142:DN145)/SUM(DM142:DM145),0)</f>
        <v>0</v>
      </c>
      <c r="DN217" s="13">
        <f>IFERROR(SUM(DO141:DO144)/SUM(DN141:DN144),0)</f>
        <v>0</v>
      </c>
      <c r="DO217" s="13">
        <f>IFERROR(SUM(DP140:DP143)/SUM(DO140:DO143),0)</f>
        <v>0</v>
      </c>
      <c r="DP217" s="13">
        <f>IFERROR(SUM(DQ139:DQ142)/SUM(DP139:DP142),0)</f>
        <v>0</v>
      </c>
      <c r="DQ217" s="13">
        <f>IFERROR(SUM(DR138:DR141)/SUM(DQ138:DQ141),0)</f>
        <v>0</v>
      </c>
      <c r="DR217" s="13">
        <f>IFERROR(SUM(DS138:DS140)/SUM(DR138:DR140),0)</f>
        <v>0</v>
      </c>
      <c r="DS217" s="13">
        <f>IFERROR(SUM(DT138:DT139)/SUM(DS138:DS139),0)</f>
        <v>0</v>
      </c>
      <c r="DT217" s="13">
        <f>IFERROR(SUM(DU138:DU138)/SUM(DT138:DT138),0)</f>
        <v>0</v>
      </c>
      <c r="DU217" s="13" t="s">
        <v>25</v>
      </c>
    </row>
    <row r="218" ht="15" customHeight="1" outlineLevel="1" spans="2:125">
      <c r="B218" s="6" t="s">
        <v>33</v>
      </c>
      <c r="C218" s="13">
        <f>IFERROR(SUM(D167:D171)/SUM(C167:C171),0)</f>
        <v>1.01173975253477</v>
      </c>
      <c r="D218" s="13">
        <f>IFERROR(SUM(E166:E170)/SUM(D166:D170),0)</f>
        <v>1.00025434302195</v>
      </c>
      <c r="E218" s="13">
        <f>IFERROR(SUM(F165:F169)/SUM(E165:E169),0)</f>
        <v>0.999396717660385</v>
      </c>
      <c r="F218" s="13">
        <f>IFERROR(SUM(G164:G168)/SUM(F164:F168),0)</f>
        <v>0.999252506140514</v>
      </c>
      <c r="G218" s="13">
        <f>IFERROR(SUM(H163:H167)/SUM(G163:G167),0)</f>
        <v>0.999894273511829</v>
      </c>
      <c r="H218" s="13">
        <f>IFERROR(SUM(I162:I166)/SUM(H162:H166),0)</f>
        <v>0.99977226234736</v>
      </c>
      <c r="I218" s="13">
        <f>IFERROR(SUM(J161:J165)/SUM(I161:I165),0)</f>
        <v>0.999901513706933</v>
      </c>
      <c r="J218" s="13">
        <f>IFERROR(SUM(K160:K164)/SUM(J160:J164),0)</f>
        <v>0.999979642610213</v>
      </c>
      <c r="K218" s="13">
        <f>IFERROR(SUM(L159:L163)/SUM(K159:K163),0)</f>
        <v>0.999961410129865</v>
      </c>
      <c r="L218" s="13">
        <f>IFERROR(SUM(M158:M162)/SUM(L158:L162),0)</f>
        <v>0.999874582542829</v>
      </c>
      <c r="M218" s="13">
        <f>IFERROR(SUM(N157:N161)/SUM(M157:M161),0)</f>
        <v>0.999994319287165</v>
      </c>
      <c r="N218" s="13">
        <f>IFERROR(SUM(O156:O160)/SUM(N156:N160),0)</f>
        <v>0.999974258044178</v>
      </c>
      <c r="O218" s="13">
        <f>IFERROR(SUM(P155:P159)/SUM(O155:O159),0)</f>
        <v>0.999858354589672</v>
      </c>
      <c r="P218" s="13">
        <f>IFERROR(SUM(Q154:Q158)/SUM(P154:P158),0)</f>
        <v>0.999972050993388</v>
      </c>
      <c r="Q218" s="13">
        <f>IFERROR(SUM(R153:R157)/SUM(Q153:Q157),0)</f>
        <v>1</v>
      </c>
      <c r="R218" s="13">
        <f>IFERROR(SUM(S152:S156)/SUM(R152:R156),0)</f>
        <v>1</v>
      </c>
      <c r="S218" s="13">
        <f>IFERROR(SUM(T151:T155)/SUM(S151:S155),0)</f>
        <v>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1.0026005038364</v>
      </c>
      <c r="X218" s="13">
        <f>IFERROR(SUM(Y146:Y150)/SUM(X146:X150),0)</f>
        <v>1.00015867097441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1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T218" s="6" t="s">
        <v>33</v>
      </c>
      <c r="AU218" s="13">
        <f>IFERROR(SUM(AV167:AV171)/SUM(AU167:AU171),0)</f>
        <v>1.01134980300342</v>
      </c>
      <c r="AV218" s="13">
        <f>IFERROR(SUM(AW166:AW170)/SUM(AV166:AV170),0)</f>
        <v>1.00035064752992</v>
      </c>
      <c r="AW218" s="13">
        <f>IFERROR(SUM(AX165:AX169)/SUM(AW165:AW169),0)</f>
        <v>0.999541839058966</v>
      </c>
      <c r="AX218" s="13">
        <f>IFERROR(SUM(AY164:AY168)/SUM(AX164:AX168),0)</f>
        <v>0.999309610378409</v>
      </c>
      <c r="AY218" s="13">
        <f>IFERROR(SUM(AZ163:AZ167)/SUM(AY163:AY167),0)</f>
        <v>0.999841400730975</v>
      </c>
      <c r="AZ218" s="13">
        <f>IFERROR(SUM(BA162:BA166)/SUM(AZ162:AZ166),0)</f>
        <v>0.999655310325353</v>
      </c>
      <c r="BA218" s="13">
        <f>IFERROR(SUM(BB161:BB165)/SUM(BA161:BA165),0)</f>
        <v>0.999843877173827</v>
      </c>
      <c r="BB218" s="13">
        <f>IFERROR(SUM(BC160:BC164)/SUM(BB160:BB164),0)</f>
        <v>0.999966364646574</v>
      </c>
      <c r="BC218" s="13">
        <f>IFERROR(SUM(BD159:BD163)/SUM(BC159:BC163),0)</f>
        <v>0.999938411064414</v>
      </c>
      <c r="BD218" s="13">
        <f>IFERROR(SUM(BE158:BE162)/SUM(BD158:BD162),0)</f>
        <v>0.999846595781249</v>
      </c>
      <c r="BE218" s="13">
        <f>IFERROR(SUM(BF157:BF161)/SUM(BE157:BE161),0)</f>
        <v>0.999927952105</v>
      </c>
      <c r="BF218" s="13">
        <f>IFERROR(SUM(BG156:BG160)/SUM(BF156:BF160),0)</f>
        <v>0.999949378064653</v>
      </c>
      <c r="BG218" s="13">
        <f>IFERROR(SUM(BH155:BH159)/SUM(BG155:BG159),0)</f>
        <v>0.999718732242437</v>
      </c>
      <c r="BH218" s="13">
        <f>IFERROR(SUM(BI154:BI158)/SUM(BH154:BH158),0)</f>
        <v>0.999944247218355</v>
      </c>
      <c r="BI218" s="13">
        <f>IFERROR(SUM(BJ153:BJ157)/SUM(BI153:BI157),0)</f>
        <v>1</v>
      </c>
      <c r="BJ218" s="13">
        <f>IFERROR(SUM(BK152:BK156)/SUM(BJ152:BJ156),0)</f>
        <v>1</v>
      </c>
      <c r="BK218" s="13">
        <f>IFERROR(SUM(BL151:BL155)/SUM(BK151:BK155),0)</f>
        <v>1</v>
      </c>
      <c r="BL218" s="13">
        <f>IFERROR(SUM(BM150:BM154)/SUM(BL150:BL154),0)</f>
        <v>1</v>
      </c>
      <c r="BM218" s="13">
        <f>IFERROR(SUM(BN149:BN153)/SUM(BM149:BM153),0)</f>
        <v>1</v>
      </c>
      <c r="BN218" s="13">
        <f>IFERROR(SUM(BO148:BO152)/SUM(BN148:BN152),0)</f>
        <v>1</v>
      </c>
      <c r="BO218" s="13">
        <f>IFERROR(SUM(BP147:BP151)/SUM(BO147:BO151),0)</f>
        <v>1.00376815018199</v>
      </c>
      <c r="BP218" s="13">
        <f>IFERROR(SUM(BQ146:BQ150)/SUM(BP146:BP150),0)</f>
        <v>1.00021779023266</v>
      </c>
      <c r="BQ218" s="13">
        <f>IFERROR(SUM(BR145:BR149)/SUM(BQ145:BQ149),0)</f>
        <v>1</v>
      </c>
      <c r="BR218" s="13">
        <f>IFERROR(SUM(BS144:BS148)/SUM(BR144:BR148),0)</f>
        <v>1</v>
      </c>
      <c r="BS218" s="13">
        <f>IFERROR(SUM(BT143:BT147)/SUM(BS143:BS147),0)</f>
        <v>1</v>
      </c>
      <c r="BT218" s="13">
        <f>IFERROR(SUM(BU142:BU146)/SUM(BT142:BT146),0)</f>
        <v>1</v>
      </c>
      <c r="BU218" s="13">
        <f>IFERROR(SUM(BV141:BV145)/SUM(BU141:BU145),0)</f>
        <v>1</v>
      </c>
      <c r="BV218" s="13">
        <f>IFERROR(SUM(BW140:BW144)/SUM(BV140:BV144),0)</f>
        <v>1</v>
      </c>
      <c r="BW218" s="13">
        <f>IFERROR(SUM(BX139:BX143)/SUM(BW139:BW143),0)</f>
        <v>1</v>
      </c>
      <c r="BX218" s="13">
        <f>IFERROR(SUM(BY138:BY142)/SUM(BX138:BX142),0)</f>
        <v>1</v>
      </c>
      <c r="BY218" s="13">
        <f>IFERROR(SUM(BZ138:BZ141)/SUM(BY138:BY141),0)</f>
        <v>1</v>
      </c>
      <c r="BZ218" s="13">
        <f>IFERROR(SUM(CA138:CA140)/SUM(BZ138:BZ140),0)</f>
        <v>1</v>
      </c>
      <c r="CA218" s="13">
        <f>IFERROR(SUM(CB138:CB139)/SUM(CA138:CA139),0)</f>
        <v>1</v>
      </c>
      <c r="CB218" s="13">
        <f>IFERROR(SUM(CC138:CC138)/SUM(CB138:CB138),0)</f>
        <v>1</v>
      </c>
      <c r="CC218" s="13" t="s">
        <v>25</v>
      </c>
      <c r="CL218" s="6" t="s">
        <v>33</v>
      </c>
      <c r="CM218" s="13">
        <f>IFERROR(SUM(CN167:CN171)/SUM(CM167:CM171),0)</f>
        <v>0</v>
      </c>
      <c r="CN218" s="13">
        <f>IFERROR(SUM(CO166:CO170)/SUM(CN166:CN170),0)</f>
        <v>0</v>
      </c>
      <c r="CO218" s="13">
        <f>IFERROR(SUM(CP165:CP169)/SUM(CO165:CO169),0)</f>
        <v>0</v>
      </c>
      <c r="CP218" s="13">
        <f>IFERROR(SUM(CQ164:CQ168)/SUM(CP164:CP168),0)</f>
        <v>0</v>
      </c>
      <c r="CQ218" s="13">
        <f>IFERROR(SUM(CR163:CR167)/SUM(CQ163:CQ167),0)</f>
        <v>0</v>
      </c>
      <c r="CR218" s="13">
        <f>IFERROR(SUM(CS162:CS166)/SUM(CR162:CR166),0)</f>
        <v>0</v>
      </c>
      <c r="CS218" s="13">
        <f>IFERROR(SUM(CT161:CT165)/SUM(CS161:CS165),0)</f>
        <v>0</v>
      </c>
      <c r="CT218" s="13">
        <f>IFERROR(SUM(CU160:CU164)/SUM(CT160:CT164),0)</f>
        <v>0</v>
      </c>
      <c r="CU218" s="13">
        <f>IFERROR(SUM(CV159:CV163)/SUM(CU159:CU163),0)</f>
        <v>0</v>
      </c>
      <c r="CV218" s="13">
        <f>IFERROR(SUM(CW158:CW162)/SUM(CV158:CV162),0)</f>
        <v>0</v>
      </c>
      <c r="CW218" s="13">
        <f>IFERROR(SUM(CX157:CX161)/SUM(CW157:CW161),0)</f>
        <v>0</v>
      </c>
      <c r="CX218" s="13">
        <f>IFERROR(SUM(CY156:CY160)/SUM(CX156:CX160),0)</f>
        <v>0</v>
      </c>
      <c r="CY218" s="13">
        <f>IFERROR(SUM(CZ155:CZ159)/SUM(CY155:CY159),0)</f>
        <v>0</v>
      </c>
      <c r="CZ218" s="13">
        <f>IFERROR(SUM(DA154:DA158)/SUM(CZ154:CZ158),0)</f>
        <v>0</v>
      </c>
      <c r="DA218" s="13">
        <f>IFERROR(SUM(DB153:DB157)/SUM(DA153:DA157),0)</f>
        <v>0</v>
      </c>
      <c r="DB218" s="13">
        <f>IFERROR(SUM(DC152:DC156)/SUM(DB152:DB156),0)</f>
        <v>0</v>
      </c>
      <c r="DC218" s="13">
        <f>IFERROR(SUM(DD151:DD155)/SUM(DC151:DC155),0)</f>
        <v>0</v>
      </c>
      <c r="DD218" s="13">
        <f>IFERROR(SUM(DE150:DE154)/SUM(DD150:DD154),0)</f>
        <v>0</v>
      </c>
      <c r="DE218" s="13">
        <f>IFERROR(SUM(DF149:DF153)/SUM(DE149:DE153),0)</f>
        <v>0</v>
      </c>
      <c r="DF218" s="13">
        <f>IFERROR(SUM(DG148:DG152)/SUM(DF148:DF152),0)</f>
        <v>0</v>
      </c>
      <c r="DG218" s="13">
        <f>IFERROR(SUM(DH147:DH151)/SUM(DG147:DG151),0)</f>
        <v>0</v>
      </c>
      <c r="DH218" s="13">
        <f>IFERROR(SUM(DI146:DI150)/SUM(DH146:DH150),0)</f>
        <v>0</v>
      </c>
      <c r="DI218" s="13">
        <f>IFERROR(SUM(DJ145:DJ149)/SUM(DI145:DI149),0)</f>
        <v>0</v>
      </c>
      <c r="DJ218" s="13">
        <f>IFERROR(SUM(DK144:DK148)/SUM(DJ144:DJ148),0)</f>
        <v>0</v>
      </c>
      <c r="DK218" s="13">
        <f>IFERROR(SUM(DL143:DL147)/SUM(DK143:DK147),0)</f>
        <v>0</v>
      </c>
      <c r="DL218" s="13">
        <f>IFERROR(SUM(DM142:DM146)/SUM(DL142:DL146),0)</f>
        <v>0</v>
      </c>
      <c r="DM218" s="13">
        <f>IFERROR(SUM(DN141:DN145)/SUM(DM141:DM145),0)</f>
        <v>0</v>
      </c>
      <c r="DN218" s="13">
        <f>IFERROR(SUM(DO140:DO144)/SUM(DN140:DN144),0)</f>
        <v>0</v>
      </c>
      <c r="DO218" s="13">
        <f>IFERROR(SUM(DP139:DP143)/SUM(DO139:DO143),0)</f>
        <v>0</v>
      </c>
      <c r="DP218" s="13">
        <f>IFERROR(SUM(DQ138:DQ142)/SUM(DP138:DP142),0)</f>
        <v>0</v>
      </c>
      <c r="DQ218" s="13">
        <f>IFERROR(SUM(DR138:DR141)/SUM(DQ138:DQ141),0)</f>
        <v>0</v>
      </c>
      <c r="DR218" s="13">
        <f>IFERROR(SUM(DS138:DS140)/SUM(DR138:DR140),0)</f>
        <v>0</v>
      </c>
      <c r="DS218" s="13">
        <f>IFERROR(SUM(DT138:DT139)/SUM(DS138:DS139),0)</f>
        <v>0</v>
      </c>
      <c r="DT218" s="13">
        <f>IFERROR(SUM(DU138:DU138)/SUM(DT138:DT138),0)</f>
        <v>0</v>
      </c>
      <c r="DU218" s="13" t="s">
        <v>25</v>
      </c>
    </row>
    <row r="219" ht="15" customHeight="1" outlineLevel="1" spans="2:125">
      <c r="B219" s="6" t="s">
        <v>34</v>
      </c>
      <c r="C219" s="13">
        <f>IFERROR(SUM(D166:D171)/SUM(C166:C171),0)</f>
        <v>1.01287327742763</v>
      </c>
      <c r="D219" s="13">
        <f>IFERROR(SUM(E165:E170)/SUM(D165:D170),0)</f>
        <v>1.00036823125402</v>
      </c>
      <c r="E219" s="13">
        <f>IFERROR(SUM(F164:F169)/SUM(E164:E169),0)</f>
        <v>0.999195522922291</v>
      </c>
      <c r="F219" s="13">
        <f>IFERROR(SUM(G163:G168)/SUM(F163:F168),0)</f>
        <v>0.99934529374867</v>
      </c>
      <c r="G219" s="13">
        <f>IFERROR(SUM(H162:H167)/SUM(G162:G167),0)</f>
        <v>0.999908728290855</v>
      </c>
      <c r="H219" s="13">
        <f>IFERROR(SUM(I161:I166)/SUM(H161:H166),0)</f>
        <v>0.999808965554268</v>
      </c>
      <c r="I219" s="13">
        <f>IFERROR(SUM(J160:J165)/SUM(I160:I165),0)</f>
        <v>0.999916885370746</v>
      </c>
      <c r="J219" s="13">
        <f>IFERROR(SUM(K159:K164)/SUM(J159:J164),0)</f>
        <v>0.999982360248591</v>
      </c>
      <c r="K219" s="13">
        <f>IFERROR(SUM(L158:L163)/SUM(K158:K163),0)</f>
        <v>0.999939113346368</v>
      </c>
      <c r="L219" s="13">
        <f>IFERROR(SUM(M157:M162)/SUM(L157:L162),0)</f>
        <v>0.999889710225583</v>
      </c>
      <c r="M219" s="13">
        <f>IFERROR(SUM(N156:N161)/SUM(M156:M161),0)</f>
        <v>0.999953782688284</v>
      </c>
      <c r="N219" s="13">
        <f>IFERROR(SUM(O155:O160)/SUM(N155:N160),0)</f>
        <v>0.999976638678501</v>
      </c>
      <c r="O219" s="13">
        <f>IFERROR(SUM(P154:P159)/SUM(O154:O159),0)</f>
        <v>0.999872018826166</v>
      </c>
      <c r="P219" s="13">
        <f>IFERROR(SUM(Q153:Q158)/SUM(P153:P158),0)</f>
        <v>0.999975351103277</v>
      </c>
      <c r="Q219" s="13">
        <f>IFERROR(SUM(R152:R157)/SUM(Q152:Q157),0)</f>
        <v>1</v>
      </c>
      <c r="R219" s="13">
        <f>IFERROR(SUM(S151:S156)/SUM(R151:R156),0)</f>
        <v>1</v>
      </c>
      <c r="S219" s="13">
        <f>IFERROR(SUM(T150:T155)/SUM(S150:S155),0)</f>
        <v>1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1.00239477302757</v>
      </c>
      <c r="X219" s="13">
        <f>IFERROR(SUM(Y145:Y150)/SUM(X145:X150),0)</f>
        <v>1.00014446525697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1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T219" s="6" t="s">
        <v>34</v>
      </c>
      <c r="AU219" s="13">
        <f>IFERROR(SUM(AV166:AV171)/SUM(AU166:AU171),0)</f>
        <v>1.01248895168235</v>
      </c>
      <c r="AV219" s="13">
        <f>IFERROR(SUM(AW165:AW170)/SUM(AV165:AV170),0)</f>
        <v>1.00044482057206</v>
      </c>
      <c r="AW219" s="13">
        <f>IFERROR(SUM(AX164:AX169)/SUM(AW164:AW169),0)</f>
        <v>0.999324620637745</v>
      </c>
      <c r="AX219" s="13">
        <f>IFERROR(SUM(AY163:AY168)/SUM(AX163:AX168),0)</f>
        <v>0.999394851446255</v>
      </c>
      <c r="AY219" s="13">
        <f>IFERROR(SUM(AZ162:AZ167)/SUM(AY162:AY167),0)</f>
        <v>0.999863017123787</v>
      </c>
      <c r="AZ219" s="13">
        <f>IFERROR(SUM(BA161:BA166)/SUM(AZ161:AZ166),0)</f>
        <v>0.999710753964139</v>
      </c>
      <c r="BA219" s="13">
        <f>IFERROR(SUM(BB160:BB165)/SUM(BA160:BA165),0)</f>
        <v>0.999868903468046</v>
      </c>
      <c r="BB219" s="13">
        <f>IFERROR(SUM(BC159:BC164)/SUM(BB159:BB164),0)</f>
        <v>0.999970867373072</v>
      </c>
      <c r="BC219" s="13">
        <f>IFERROR(SUM(BD158:BD163)/SUM(BC158:BC163),0)</f>
        <v>0.999892793179195</v>
      </c>
      <c r="BD219" s="13">
        <f>IFERROR(SUM(BE157:BE162)/SUM(BD157:BD162),0)</f>
        <v>0.9998649373374</v>
      </c>
      <c r="BE219" s="13">
        <f>IFERROR(SUM(BF156:BF161)/SUM(BE156:BE161),0)</f>
        <v>0.999854514978341</v>
      </c>
      <c r="BF219" s="13">
        <f>IFERROR(SUM(BG155:BG160)/SUM(BF155:BF160),0)</f>
        <v>0.999953995242169</v>
      </c>
      <c r="BG219" s="13">
        <f>IFERROR(SUM(BH154:BH159)/SUM(BG154:BG159),0)</f>
        <v>0.999745709681168</v>
      </c>
      <c r="BH219" s="13">
        <f>IFERROR(SUM(BI153:BI158)/SUM(BH153:BH158),0)</f>
        <v>0.99995081653147</v>
      </c>
      <c r="BI219" s="13">
        <f>IFERROR(SUM(BJ152:BJ157)/SUM(BI152:BI157),0)</f>
        <v>1</v>
      </c>
      <c r="BJ219" s="13">
        <f>IFERROR(SUM(BK151:BK156)/SUM(BJ151:BJ156),0)</f>
        <v>1</v>
      </c>
      <c r="BK219" s="13">
        <f>IFERROR(SUM(BL150:BL155)/SUM(BK150:BK155),0)</f>
        <v>1</v>
      </c>
      <c r="BL219" s="13">
        <f>IFERROR(SUM(BM149:BM154)/SUM(BL149:BL154),0)</f>
        <v>1</v>
      </c>
      <c r="BM219" s="13">
        <f>IFERROR(SUM(BN148:BN153)/SUM(BM148:BM153),0)</f>
        <v>1</v>
      </c>
      <c r="BN219" s="13">
        <f>IFERROR(SUM(BO147:BO152)/SUM(BN147:BN152),0)</f>
        <v>1</v>
      </c>
      <c r="BO219" s="13">
        <f>IFERROR(SUM(BP146:BP151)/SUM(BO146:BO151),0)</f>
        <v>1.00338559539862</v>
      </c>
      <c r="BP219" s="13">
        <f>IFERROR(SUM(BQ145:BQ150)/SUM(BP145:BP150),0)</f>
        <v>1.0001937687269</v>
      </c>
      <c r="BQ219" s="13">
        <f>IFERROR(SUM(BR144:BR149)/SUM(BQ144:BQ149),0)</f>
        <v>1</v>
      </c>
      <c r="BR219" s="13">
        <f>IFERROR(SUM(BS143:BS148)/SUM(BR143:BR148),0)</f>
        <v>1</v>
      </c>
      <c r="BS219" s="13">
        <f>IFERROR(SUM(BT142:BT147)/SUM(BS142:BS147),0)</f>
        <v>1</v>
      </c>
      <c r="BT219" s="13">
        <f>IFERROR(SUM(BU141:BU146)/SUM(BT141:BT146),0)</f>
        <v>1</v>
      </c>
      <c r="BU219" s="13">
        <f>IFERROR(SUM(BV140:BV145)/SUM(BU140:BU145),0)</f>
        <v>1</v>
      </c>
      <c r="BV219" s="13">
        <f>IFERROR(SUM(BW139:BW144)/SUM(BV139:BV144),0)</f>
        <v>1</v>
      </c>
      <c r="BW219" s="13">
        <f>IFERROR(SUM(BX138:BX143)/SUM(BW138:BW143),0)</f>
        <v>1</v>
      </c>
      <c r="BX219" s="13">
        <f>IFERROR(SUM(BY138:BY142)/SUM(BX138:BX142),0)</f>
        <v>1</v>
      </c>
      <c r="BY219" s="13">
        <f>IFERROR(SUM(BZ138:BZ141)/SUM(BY138:BY141),0)</f>
        <v>1</v>
      </c>
      <c r="BZ219" s="13">
        <f>IFERROR(SUM(CA138:CA140)/SUM(BZ138:BZ140),0)</f>
        <v>1</v>
      </c>
      <c r="CA219" s="13">
        <f>IFERROR(SUM(CB138:CB139)/SUM(CA138:CA139),0)</f>
        <v>1</v>
      </c>
      <c r="CB219" s="13">
        <f>IFERROR(SUM(CC138:CC138)/SUM(CB138:CB138),0)</f>
        <v>1</v>
      </c>
      <c r="CC219" s="13" t="s">
        <v>25</v>
      </c>
      <c r="CL219" s="6" t="s">
        <v>34</v>
      </c>
      <c r="CM219" s="13">
        <f>IFERROR(SUM(CN166:CN171)/SUM(CM166:CM171),0)</f>
        <v>0</v>
      </c>
      <c r="CN219" s="13">
        <f>IFERROR(SUM(CO165:CO170)/SUM(CN165:CN170),0)</f>
        <v>0</v>
      </c>
      <c r="CO219" s="13">
        <f>IFERROR(SUM(CP164:CP169)/SUM(CO164:CO169),0)</f>
        <v>0</v>
      </c>
      <c r="CP219" s="13">
        <f>IFERROR(SUM(CQ163:CQ168)/SUM(CP163:CP168),0)</f>
        <v>0</v>
      </c>
      <c r="CQ219" s="13">
        <f>IFERROR(SUM(CR162:CR167)/SUM(CQ162:CQ167),0)</f>
        <v>0</v>
      </c>
      <c r="CR219" s="13">
        <f>IFERROR(SUM(CS161:CS166)/SUM(CR161:CR166),0)</f>
        <v>0</v>
      </c>
      <c r="CS219" s="13">
        <f>IFERROR(SUM(CT160:CT165)/SUM(CS160:CS165),0)</f>
        <v>0</v>
      </c>
      <c r="CT219" s="13">
        <f>IFERROR(SUM(CU159:CU164)/SUM(CT159:CT164),0)</f>
        <v>0</v>
      </c>
      <c r="CU219" s="13">
        <f>IFERROR(SUM(CV158:CV163)/SUM(CU158:CU163),0)</f>
        <v>0</v>
      </c>
      <c r="CV219" s="13">
        <f>IFERROR(SUM(CW157:CW162)/SUM(CV157:CV162),0)</f>
        <v>0</v>
      </c>
      <c r="CW219" s="13">
        <f>IFERROR(SUM(CX156:CX161)/SUM(CW156:CW161),0)</f>
        <v>0</v>
      </c>
      <c r="CX219" s="13">
        <f>IFERROR(SUM(CY155:CY160)/SUM(CX155:CX160),0)</f>
        <v>0</v>
      </c>
      <c r="CY219" s="13">
        <f>IFERROR(SUM(CZ154:CZ159)/SUM(CY154:CY159),0)</f>
        <v>0</v>
      </c>
      <c r="CZ219" s="13">
        <f>IFERROR(SUM(DA153:DA158)/SUM(CZ153:CZ158),0)</f>
        <v>0</v>
      </c>
      <c r="DA219" s="13">
        <f>IFERROR(SUM(DB152:DB157)/SUM(DA152:DA157),0)</f>
        <v>0</v>
      </c>
      <c r="DB219" s="13">
        <f>IFERROR(SUM(DC151:DC156)/SUM(DB151:DB156),0)</f>
        <v>0</v>
      </c>
      <c r="DC219" s="13">
        <f>IFERROR(SUM(DD150:DD155)/SUM(DC150:DC155),0)</f>
        <v>0</v>
      </c>
      <c r="DD219" s="13">
        <f>IFERROR(SUM(DE149:DE154)/SUM(DD149:DD154),0)</f>
        <v>0</v>
      </c>
      <c r="DE219" s="13">
        <f>IFERROR(SUM(DF148:DF153)/SUM(DE148:DE153),0)</f>
        <v>0</v>
      </c>
      <c r="DF219" s="13">
        <f>IFERROR(SUM(DG147:DG152)/SUM(DF147:DF152),0)</f>
        <v>0</v>
      </c>
      <c r="DG219" s="13">
        <f>IFERROR(SUM(DH146:DH151)/SUM(DG146:DG151),0)</f>
        <v>0</v>
      </c>
      <c r="DH219" s="13">
        <f>IFERROR(SUM(DI145:DI150)/SUM(DH145:DH150),0)</f>
        <v>0</v>
      </c>
      <c r="DI219" s="13">
        <f>IFERROR(SUM(DJ144:DJ149)/SUM(DI144:DI149),0)</f>
        <v>0</v>
      </c>
      <c r="DJ219" s="13">
        <f>IFERROR(SUM(DK143:DK148)/SUM(DJ143:DJ148),0)</f>
        <v>0</v>
      </c>
      <c r="DK219" s="13">
        <f>IFERROR(SUM(DL142:DL147)/SUM(DK142:DK147),0)</f>
        <v>0</v>
      </c>
      <c r="DL219" s="13">
        <f>IFERROR(SUM(DM141:DM146)/SUM(DL141:DL146),0)</f>
        <v>0</v>
      </c>
      <c r="DM219" s="13">
        <f>IFERROR(SUM(DN140:DN145)/SUM(DM140:DM145),0)</f>
        <v>0</v>
      </c>
      <c r="DN219" s="13">
        <f>IFERROR(SUM(DO139:DO144)/SUM(DN139:DN144),0)</f>
        <v>0</v>
      </c>
      <c r="DO219" s="13">
        <f>IFERROR(SUM(DP138:DP143)/SUM(DO138:DO143),0)</f>
        <v>0</v>
      </c>
      <c r="DP219" s="13">
        <f>IFERROR(SUM(DQ138:DQ142)/SUM(DP138:DP142),0)</f>
        <v>0</v>
      </c>
      <c r="DQ219" s="13">
        <f>IFERROR(SUM(DR138:DR141)/SUM(DQ138:DQ141),0)</f>
        <v>0</v>
      </c>
      <c r="DR219" s="13">
        <f>IFERROR(SUM(DS138:DS140)/SUM(DR138:DR140),0)</f>
        <v>0</v>
      </c>
      <c r="DS219" s="13">
        <f>IFERROR(SUM(DT138:DT139)/SUM(DS138:DS139),0)</f>
        <v>0</v>
      </c>
      <c r="DT219" s="13">
        <f>IFERROR(SUM(DU138:DU138)/SUM(DT138:DT138),0)</f>
        <v>0</v>
      </c>
      <c r="DU219" s="13" t="s">
        <v>25</v>
      </c>
    </row>
    <row r="220" ht="15" customHeight="1" outlineLevel="1" spans="2:105">
      <c r="B220" s="15" t="s">
        <v>35</v>
      </c>
      <c r="C220" s="16">
        <f t="shared" ref="C220" si="205">IFERROR(C219,0)</f>
        <v>1.01287327742763</v>
      </c>
      <c r="D220" s="16">
        <f>IFERROR(D218,0)</f>
        <v>1.00025434302195</v>
      </c>
      <c r="E220" s="16">
        <f>E215</f>
        <v>1.00054370717112</v>
      </c>
      <c r="F220" s="16">
        <v>1.011</v>
      </c>
      <c r="G220" s="16">
        <v>1.008</v>
      </c>
      <c r="H220" s="16">
        <v>1.009</v>
      </c>
      <c r="I220" s="16">
        <v>1.01</v>
      </c>
      <c r="J220" s="16">
        <v>1.01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T220" s="15" t="s">
        <v>35</v>
      </c>
      <c r="AU220" s="16">
        <f t="shared" ref="AU220" si="206">IFERROR(AU219,0)</f>
        <v>1.01248895168235</v>
      </c>
      <c r="AV220" s="16">
        <v>1.055</v>
      </c>
      <c r="AW220" s="16">
        <f>AW214</f>
        <v>1.0009522160107</v>
      </c>
      <c r="AX220" s="16">
        <v>1.012</v>
      </c>
      <c r="AY220" s="16">
        <v>1.009</v>
      </c>
      <c r="AZ220" s="16">
        <v>1.015</v>
      </c>
      <c r="BA220" s="16">
        <v>1.01</v>
      </c>
      <c r="BB220" s="16">
        <v>1.01</v>
      </c>
      <c r="BC220" s="16">
        <v>1</v>
      </c>
      <c r="BD220" s="16">
        <v>1</v>
      </c>
      <c r="BE220" s="16">
        <v>1</v>
      </c>
      <c r="BF220" s="16">
        <v>1</v>
      </c>
      <c r="BG220" s="16">
        <v>1</v>
      </c>
      <c r="BH220" s="16">
        <v>1</v>
      </c>
      <c r="BI220" s="16">
        <v>1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ht="15" customHeight="1" outlineLevel="1" spans="2:125">
      <c r="B221" s="6" t="s">
        <v>36</v>
      </c>
      <c r="C221" s="13">
        <f t="shared" ref="C221:AJ221" si="207">IFERROR(C220*D221,0)</f>
        <v>1.06327897271646</v>
      </c>
      <c r="D221" s="13">
        <f t="shared" si="207"/>
        <v>1.0497650559178</v>
      </c>
      <c r="E221" s="13">
        <f t="shared" si="207"/>
        <v>1.04949812339356</v>
      </c>
      <c r="F221" s="13">
        <f t="shared" si="207"/>
        <v>1.0489278138192</v>
      </c>
      <c r="G221" s="13">
        <f t="shared" si="207"/>
        <v>1.0375151472</v>
      </c>
      <c r="H221" s="13">
        <f t="shared" si="207"/>
        <v>1.0292809</v>
      </c>
      <c r="I221" s="13">
        <f t="shared" si="207"/>
        <v>1.0201</v>
      </c>
      <c r="J221" s="13">
        <f t="shared" si="207"/>
        <v>1.01</v>
      </c>
      <c r="K221" s="13">
        <f t="shared" si="207"/>
        <v>1</v>
      </c>
      <c r="L221" s="13">
        <f t="shared" si="207"/>
        <v>1</v>
      </c>
      <c r="M221" s="13">
        <f t="shared" si="207"/>
        <v>1</v>
      </c>
      <c r="N221" s="13">
        <f t="shared" si="207"/>
        <v>1</v>
      </c>
      <c r="O221" s="13">
        <f t="shared" si="207"/>
        <v>1</v>
      </c>
      <c r="P221" s="13">
        <f t="shared" si="207"/>
        <v>1</v>
      </c>
      <c r="Q221" s="13">
        <f t="shared" si="207"/>
        <v>1</v>
      </c>
      <c r="R221" s="13">
        <f t="shared" si="207"/>
        <v>1</v>
      </c>
      <c r="S221" s="13">
        <f t="shared" si="207"/>
        <v>1</v>
      </c>
      <c r="T221" s="13">
        <f t="shared" si="207"/>
        <v>1</v>
      </c>
      <c r="U221" s="13">
        <f t="shared" si="207"/>
        <v>1</v>
      </c>
      <c r="V221" s="13">
        <f t="shared" si="207"/>
        <v>1</v>
      </c>
      <c r="W221" s="13">
        <f t="shared" si="207"/>
        <v>1</v>
      </c>
      <c r="X221" s="13">
        <f t="shared" si="207"/>
        <v>1</v>
      </c>
      <c r="Y221" s="13">
        <f t="shared" si="207"/>
        <v>1</v>
      </c>
      <c r="Z221" s="13">
        <f t="shared" si="207"/>
        <v>1</v>
      </c>
      <c r="AA221" s="13">
        <f t="shared" si="207"/>
        <v>1</v>
      </c>
      <c r="AB221" s="13">
        <f t="shared" si="207"/>
        <v>1</v>
      </c>
      <c r="AC221" s="13">
        <f t="shared" si="207"/>
        <v>1</v>
      </c>
      <c r="AD221" s="13">
        <f t="shared" si="207"/>
        <v>1</v>
      </c>
      <c r="AE221" s="13">
        <f t="shared" si="207"/>
        <v>1</v>
      </c>
      <c r="AF221" s="13">
        <f t="shared" si="207"/>
        <v>1</v>
      </c>
      <c r="AG221" s="13">
        <f t="shared" si="207"/>
        <v>1</v>
      </c>
      <c r="AH221" s="13">
        <f t="shared" si="207"/>
        <v>1</v>
      </c>
      <c r="AI221" s="13">
        <f t="shared" si="207"/>
        <v>1</v>
      </c>
      <c r="AJ221" s="13">
        <f t="shared" si="207"/>
        <v>1</v>
      </c>
      <c r="AK221" s="13">
        <f>AK220</f>
        <v>1</v>
      </c>
      <c r="AT221" s="6" t="s">
        <v>36</v>
      </c>
      <c r="AU221" s="13">
        <f t="shared" ref="AU221" si="208">IFERROR(AU220*AV221,0)</f>
        <v>1.13041149841682</v>
      </c>
      <c r="AV221" s="13">
        <f t="shared" ref="AV221" si="209">IFERROR(AV220*AW221,0)</f>
        <v>1.11646798371333</v>
      </c>
      <c r="AW221" s="13">
        <f t="shared" ref="AW221" si="210">IFERROR(AW220*AX221,0)</f>
        <v>1.0582634916714</v>
      </c>
      <c r="AX221" s="13">
        <f t="shared" ref="AX221" si="211">IFERROR(AX220*AY221,0)</f>
        <v>1.057256754862</v>
      </c>
      <c r="AY221" s="13">
        <f t="shared" ref="AY221" si="212">IFERROR(AY220*AZ221,0)</f>
        <v>1.0447201135</v>
      </c>
      <c r="AZ221" s="13">
        <f t="shared" ref="AZ221" si="213">IFERROR(AZ220*BA221,0)</f>
        <v>1.0354015</v>
      </c>
      <c r="BA221" s="13">
        <f t="shared" ref="BA221" si="214">IFERROR(BA220*BB221,0)</f>
        <v>1.0201</v>
      </c>
      <c r="BB221" s="13">
        <f t="shared" ref="BB221" si="215">IFERROR(BB220*BC221,0)</f>
        <v>1.01</v>
      </c>
      <c r="BC221" s="13">
        <f t="shared" ref="BC221" si="216">IFERROR(BC220*BD221,0)</f>
        <v>1</v>
      </c>
      <c r="BD221" s="13">
        <f t="shared" ref="BD221" si="217">IFERROR(BD220*BE221,0)</f>
        <v>1</v>
      </c>
      <c r="BE221" s="13">
        <f t="shared" ref="BE221" si="218">IFERROR(BE220*BF221,0)</f>
        <v>1</v>
      </c>
      <c r="BF221" s="13">
        <f t="shared" ref="BF221" si="219">IFERROR(BF220*BG221,0)</f>
        <v>1</v>
      </c>
      <c r="BG221" s="13">
        <f t="shared" ref="BG221" si="220">IFERROR(BG220*BH221,0)</f>
        <v>1</v>
      </c>
      <c r="BH221" s="13">
        <f t="shared" ref="BH221" si="221">IFERROR(BH220*BI221,0)</f>
        <v>1</v>
      </c>
      <c r="BI221" s="13">
        <f t="shared" ref="BI221" si="222">IFERROR(BI220*BJ221,0)</f>
        <v>1</v>
      </c>
      <c r="BJ221" s="13">
        <f t="shared" ref="BJ221" si="223">IFERROR(BJ220*BK221,0)</f>
        <v>1</v>
      </c>
      <c r="BK221" s="13">
        <f t="shared" ref="BK221" si="224">IFERROR(BK220*BL221,0)</f>
        <v>1</v>
      </c>
      <c r="BL221" s="13">
        <f t="shared" ref="BL221" si="225">IFERROR(BL220*BM221,0)</f>
        <v>1</v>
      </c>
      <c r="BM221" s="13">
        <f t="shared" ref="BM221" si="226">IFERROR(BM220*BN221,0)</f>
        <v>1</v>
      </c>
      <c r="BN221" s="13">
        <f t="shared" ref="BN221" si="227">IFERROR(BN220*BO221,0)</f>
        <v>1</v>
      </c>
      <c r="BO221" s="13">
        <f t="shared" ref="BO221" si="228">IFERROR(BO220*BP221,0)</f>
        <v>1</v>
      </c>
      <c r="BP221" s="13">
        <f t="shared" ref="BP221" si="229">IFERROR(BP220*BQ221,0)</f>
        <v>1</v>
      </c>
      <c r="BQ221" s="13">
        <f t="shared" ref="BQ221" si="230">IFERROR(BQ220*BR221,0)</f>
        <v>1</v>
      </c>
      <c r="BR221" s="13">
        <f t="shared" ref="BR221" si="231">IFERROR(BR220*BS221,0)</f>
        <v>1</v>
      </c>
      <c r="BS221" s="13">
        <f t="shared" ref="BS221" si="232">IFERROR(BS220*BT221,0)</f>
        <v>1</v>
      </c>
      <c r="BT221" s="13">
        <f t="shared" ref="BT221" si="233">IFERROR(BT220*BU221,0)</f>
        <v>1</v>
      </c>
      <c r="BU221" s="13">
        <f t="shared" ref="BU221" si="234">IFERROR(BU220*BV221,0)</f>
        <v>1</v>
      </c>
      <c r="BV221" s="13">
        <f t="shared" ref="BV221" si="235">IFERROR(BV220*BW221,0)</f>
        <v>1</v>
      </c>
      <c r="BW221" s="13">
        <f t="shared" ref="BW221" si="236">IFERROR(BW220*BX221,0)</f>
        <v>1</v>
      </c>
      <c r="BX221" s="13">
        <f t="shared" ref="BX221" si="237">IFERROR(BX220*BY221,0)</f>
        <v>1</v>
      </c>
      <c r="BY221" s="13">
        <f t="shared" ref="BY221" si="238">IFERROR(BY220*BZ221,0)</f>
        <v>1</v>
      </c>
      <c r="BZ221" s="13">
        <f t="shared" ref="BZ221" si="239">IFERROR(BZ220*CA221,0)</f>
        <v>1</v>
      </c>
      <c r="CA221" s="13">
        <f t="shared" ref="CA221" si="240">IFERROR(CA220*CB221,0)</f>
        <v>1</v>
      </c>
      <c r="CB221" s="13">
        <f t="shared" ref="CB221" si="241">IFERROR(CB220*CC221,0)</f>
        <v>1</v>
      </c>
      <c r="CC221" s="13">
        <f>CC220</f>
        <v>1</v>
      </c>
      <c r="CL221" s="6" t="s">
        <v>36</v>
      </c>
      <c r="CM221" s="13">
        <f t="shared" ref="CM221:DT221" si="242">IFERROR(CM220*CN221,0)</f>
        <v>0</v>
      </c>
      <c r="CN221" s="13">
        <f t="shared" si="242"/>
        <v>0</v>
      </c>
      <c r="CO221" s="13">
        <f t="shared" si="242"/>
        <v>0</v>
      </c>
      <c r="CP221" s="13">
        <f t="shared" si="242"/>
        <v>0</v>
      </c>
      <c r="CQ221" s="13">
        <f t="shared" si="242"/>
        <v>0</v>
      </c>
      <c r="CR221" s="13">
        <f t="shared" si="242"/>
        <v>0</v>
      </c>
      <c r="CS221" s="13">
        <f t="shared" si="242"/>
        <v>0</v>
      </c>
      <c r="CT221" s="13">
        <f t="shared" si="242"/>
        <v>0</v>
      </c>
      <c r="CU221" s="13">
        <f t="shared" si="242"/>
        <v>0</v>
      </c>
      <c r="CV221" s="13">
        <f t="shared" si="242"/>
        <v>0</v>
      </c>
      <c r="CW221" s="13">
        <f t="shared" si="242"/>
        <v>0</v>
      </c>
      <c r="CX221" s="13">
        <f t="shared" si="242"/>
        <v>0</v>
      </c>
      <c r="CY221" s="13">
        <f t="shared" si="242"/>
        <v>0</v>
      </c>
      <c r="CZ221" s="13">
        <f t="shared" si="242"/>
        <v>0</v>
      </c>
      <c r="DA221" s="13">
        <f t="shared" si="242"/>
        <v>0</v>
      </c>
      <c r="DB221" s="13">
        <f t="shared" si="242"/>
        <v>0</v>
      </c>
      <c r="DC221" s="13">
        <f t="shared" si="242"/>
        <v>0</v>
      </c>
      <c r="DD221" s="13">
        <f t="shared" si="242"/>
        <v>0</v>
      </c>
      <c r="DE221" s="13">
        <f t="shared" si="242"/>
        <v>0</v>
      </c>
      <c r="DF221" s="13">
        <f t="shared" si="242"/>
        <v>0</v>
      </c>
      <c r="DG221" s="13">
        <f t="shared" si="242"/>
        <v>0</v>
      </c>
      <c r="DH221" s="13">
        <f t="shared" si="242"/>
        <v>0</v>
      </c>
      <c r="DI221" s="13">
        <f t="shared" si="242"/>
        <v>0</v>
      </c>
      <c r="DJ221" s="13">
        <f t="shared" si="242"/>
        <v>0</v>
      </c>
      <c r="DK221" s="13">
        <f t="shared" si="242"/>
        <v>0</v>
      </c>
      <c r="DL221" s="13">
        <f t="shared" si="242"/>
        <v>0</v>
      </c>
      <c r="DM221" s="13">
        <f t="shared" si="242"/>
        <v>0</v>
      </c>
      <c r="DN221" s="13">
        <f t="shared" si="242"/>
        <v>0</v>
      </c>
      <c r="DO221" s="13">
        <f t="shared" si="242"/>
        <v>0</v>
      </c>
      <c r="DP221" s="13">
        <f t="shared" si="242"/>
        <v>0</v>
      </c>
      <c r="DQ221" s="13">
        <f t="shared" si="242"/>
        <v>0</v>
      </c>
      <c r="DR221" s="13">
        <f t="shared" si="242"/>
        <v>0</v>
      </c>
      <c r="DS221" s="13">
        <f t="shared" si="242"/>
        <v>0</v>
      </c>
      <c r="DT221" s="13">
        <f t="shared" si="242"/>
        <v>0</v>
      </c>
      <c r="DU221" s="13">
        <f>DU220</f>
        <v>0</v>
      </c>
    </row>
    <row r="222" ht="15" customHeight="1" outlineLevel="1" spans="2:125">
      <c r="B222" s="6" t="s">
        <v>37</v>
      </c>
      <c r="C222" s="13">
        <f t="shared" ref="C222:AK222" si="243">IFERROR(ROUND(1-1/C221,4),0)</f>
        <v>0.0595</v>
      </c>
      <c r="D222" s="13">
        <f t="shared" si="243"/>
        <v>0.0474</v>
      </c>
      <c r="E222" s="13">
        <f t="shared" si="243"/>
        <v>0.0472</v>
      </c>
      <c r="F222" s="13">
        <f t="shared" si="243"/>
        <v>0.0466</v>
      </c>
      <c r="G222" s="13">
        <f t="shared" si="243"/>
        <v>0.0362</v>
      </c>
      <c r="H222" s="13">
        <f t="shared" si="243"/>
        <v>0.0284</v>
      </c>
      <c r="I222" s="13">
        <f t="shared" si="243"/>
        <v>0.0197</v>
      </c>
      <c r="J222" s="13">
        <f t="shared" si="243"/>
        <v>0.0099</v>
      </c>
      <c r="K222" s="13">
        <f t="shared" si="243"/>
        <v>0</v>
      </c>
      <c r="L222" s="13">
        <f t="shared" si="243"/>
        <v>0</v>
      </c>
      <c r="M222" s="13">
        <f t="shared" si="243"/>
        <v>0</v>
      </c>
      <c r="N222" s="13">
        <f t="shared" si="243"/>
        <v>0</v>
      </c>
      <c r="O222" s="13">
        <f t="shared" si="243"/>
        <v>0</v>
      </c>
      <c r="P222" s="13">
        <f t="shared" si="243"/>
        <v>0</v>
      </c>
      <c r="Q222" s="13">
        <f t="shared" si="243"/>
        <v>0</v>
      </c>
      <c r="R222" s="13">
        <f t="shared" si="243"/>
        <v>0</v>
      </c>
      <c r="S222" s="13">
        <f t="shared" si="243"/>
        <v>0</v>
      </c>
      <c r="T222" s="13">
        <f t="shared" si="243"/>
        <v>0</v>
      </c>
      <c r="U222" s="13">
        <f t="shared" si="243"/>
        <v>0</v>
      </c>
      <c r="V222" s="13">
        <f t="shared" si="243"/>
        <v>0</v>
      </c>
      <c r="W222" s="13">
        <f t="shared" si="243"/>
        <v>0</v>
      </c>
      <c r="X222" s="13">
        <f t="shared" si="243"/>
        <v>0</v>
      </c>
      <c r="Y222" s="13">
        <f t="shared" si="243"/>
        <v>0</v>
      </c>
      <c r="Z222" s="13">
        <f t="shared" si="243"/>
        <v>0</v>
      </c>
      <c r="AA222" s="13">
        <f t="shared" si="243"/>
        <v>0</v>
      </c>
      <c r="AB222" s="13">
        <f t="shared" si="243"/>
        <v>0</v>
      </c>
      <c r="AC222" s="13">
        <f t="shared" si="243"/>
        <v>0</v>
      </c>
      <c r="AD222" s="13">
        <f t="shared" si="243"/>
        <v>0</v>
      </c>
      <c r="AE222" s="13">
        <f t="shared" si="243"/>
        <v>0</v>
      </c>
      <c r="AF222" s="13">
        <f t="shared" si="243"/>
        <v>0</v>
      </c>
      <c r="AG222" s="13">
        <f t="shared" si="243"/>
        <v>0</v>
      </c>
      <c r="AH222" s="13">
        <f t="shared" si="243"/>
        <v>0</v>
      </c>
      <c r="AI222" s="13">
        <f t="shared" si="243"/>
        <v>0</v>
      </c>
      <c r="AJ222" s="13">
        <f t="shared" si="243"/>
        <v>0</v>
      </c>
      <c r="AK222" s="13">
        <f t="shared" si="243"/>
        <v>0</v>
      </c>
      <c r="AT222" s="6" t="s">
        <v>37</v>
      </c>
      <c r="AU222" s="13">
        <f t="shared" ref="AU222:CC222" si="244">IFERROR(ROUND(1-1/AU221,4),0)</f>
        <v>0.1154</v>
      </c>
      <c r="AV222" s="13">
        <f t="shared" si="244"/>
        <v>0.1043</v>
      </c>
      <c r="AW222" s="13">
        <f t="shared" si="244"/>
        <v>0.0551</v>
      </c>
      <c r="AX222" s="13">
        <f t="shared" si="244"/>
        <v>0.0542</v>
      </c>
      <c r="AY222" s="13">
        <f t="shared" si="244"/>
        <v>0.0428</v>
      </c>
      <c r="AZ222" s="13">
        <f t="shared" si="244"/>
        <v>0.0342</v>
      </c>
      <c r="BA222" s="13">
        <f t="shared" si="244"/>
        <v>0.0197</v>
      </c>
      <c r="BB222" s="13">
        <f t="shared" si="244"/>
        <v>0.0099</v>
      </c>
      <c r="BC222" s="13">
        <f t="shared" si="244"/>
        <v>0</v>
      </c>
      <c r="BD222" s="13">
        <f t="shared" si="244"/>
        <v>0</v>
      </c>
      <c r="BE222" s="13">
        <f t="shared" si="244"/>
        <v>0</v>
      </c>
      <c r="BF222" s="13">
        <f t="shared" si="244"/>
        <v>0</v>
      </c>
      <c r="BG222" s="13">
        <f t="shared" si="244"/>
        <v>0</v>
      </c>
      <c r="BH222" s="13">
        <f t="shared" si="244"/>
        <v>0</v>
      </c>
      <c r="BI222" s="13">
        <f t="shared" si="244"/>
        <v>0</v>
      </c>
      <c r="BJ222" s="13">
        <f t="shared" si="244"/>
        <v>0</v>
      </c>
      <c r="BK222" s="13">
        <f t="shared" si="244"/>
        <v>0</v>
      </c>
      <c r="BL222" s="13">
        <f t="shared" si="244"/>
        <v>0</v>
      </c>
      <c r="BM222" s="13">
        <f t="shared" si="244"/>
        <v>0</v>
      </c>
      <c r="BN222" s="13">
        <f t="shared" si="244"/>
        <v>0</v>
      </c>
      <c r="BO222" s="13">
        <f t="shared" si="244"/>
        <v>0</v>
      </c>
      <c r="BP222" s="13">
        <f t="shared" si="244"/>
        <v>0</v>
      </c>
      <c r="BQ222" s="13">
        <f t="shared" si="244"/>
        <v>0</v>
      </c>
      <c r="BR222" s="13">
        <f t="shared" si="244"/>
        <v>0</v>
      </c>
      <c r="BS222" s="13">
        <f t="shared" si="244"/>
        <v>0</v>
      </c>
      <c r="BT222" s="13">
        <f t="shared" si="244"/>
        <v>0</v>
      </c>
      <c r="BU222" s="13">
        <f t="shared" si="244"/>
        <v>0</v>
      </c>
      <c r="BV222" s="13">
        <f t="shared" si="244"/>
        <v>0</v>
      </c>
      <c r="BW222" s="13">
        <f t="shared" si="244"/>
        <v>0</v>
      </c>
      <c r="BX222" s="13">
        <f t="shared" si="244"/>
        <v>0</v>
      </c>
      <c r="BY222" s="13">
        <f t="shared" si="244"/>
        <v>0</v>
      </c>
      <c r="BZ222" s="13">
        <f t="shared" si="244"/>
        <v>0</v>
      </c>
      <c r="CA222" s="13">
        <f t="shared" si="244"/>
        <v>0</v>
      </c>
      <c r="CB222" s="13">
        <f t="shared" si="244"/>
        <v>0</v>
      </c>
      <c r="CC222" s="13">
        <f t="shared" si="244"/>
        <v>0</v>
      </c>
      <c r="CL222" s="6" t="s">
        <v>37</v>
      </c>
      <c r="CM222" s="13">
        <f t="shared" ref="CM222:DU222" si="245">IFERROR(ROUND(1-1/CM221,4),0)</f>
        <v>0</v>
      </c>
      <c r="CN222" s="13">
        <f t="shared" si="245"/>
        <v>0</v>
      </c>
      <c r="CO222" s="13">
        <f t="shared" si="245"/>
        <v>0</v>
      </c>
      <c r="CP222" s="13">
        <f t="shared" si="245"/>
        <v>0</v>
      </c>
      <c r="CQ222" s="13">
        <f t="shared" si="245"/>
        <v>0</v>
      </c>
      <c r="CR222" s="13">
        <f t="shared" si="245"/>
        <v>0</v>
      </c>
      <c r="CS222" s="13">
        <f t="shared" si="245"/>
        <v>0</v>
      </c>
      <c r="CT222" s="13">
        <f t="shared" si="245"/>
        <v>0</v>
      </c>
      <c r="CU222" s="13">
        <f t="shared" si="245"/>
        <v>0</v>
      </c>
      <c r="CV222" s="13">
        <f t="shared" si="245"/>
        <v>0</v>
      </c>
      <c r="CW222" s="13">
        <f t="shared" si="245"/>
        <v>0</v>
      </c>
      <c r="CX222" s="13">
        <f t="shared" si="245"/>
        <v>0</v>
      </c>
      <c r="CY222" s="13">
        <f t="shared" si="245"/>
        <v>0</v>
      </c>
      <c r="CZ222" s="13">
        <f t="shared" si="245"/>
        <v>0</v>
      </c>
      <c r="DA222" s="13">
        <f t="shared" si="245"/>
        <v>0</v>
      </c>
      <c r="DB222" s="13">
        <f t="shared" si="245"/>
        <v>0</v>
      </c>
      <c r="DC222" s="13">
        <f t="shared" si="245"/>
        <v>0</v>
      </c>
      <c r="DD222" s="13">
        <f t="shared" si="245"/>
        <v>0</v>
      </c>
      <c r="DE222" s="13">
        <f t="shared" si="245"/>
        <v>0</v>
      </c>
      <c r="DF222" s="13">
        <f t="shared" si="245"/>
        <v>0</v>
      </c>
      <c r="DG222" s="13">
        <f t="shared" si="245"/>
        <v>0</v>
      </c>
      <c r="DH222" s="13">
        <f t="shared" si="245"/>
        <v>0</v>
      </c>
      <c r="DI222" s="13">
        <f t="shared" si="245"/>
        <v>0</v>
      </c>
      <c r="DJ222" s="13">
        <f t="shared" si="245"/>
        <v>0</v>
      </c>
      <c r="DK222" s="13">
        <f t="shared" si="245"/>
        <v>0</v>
      </c>
      <c r="DL222" s="13">
        <f t="shared" si="245"/>
        <v>0</v>
      </c>
      <c r="DM222" s="13">
        <f t="shared" si="245"/>
        <v>0</v>
      </c>
      <c r="DN222" s="13">
        <f t="shared" si="245"/>
        <v>0</v>
      </c>
      <c r="DO222" s="13">
        <f t="shared" si="245"/>
        <v>0</v>
      </c>
      <c r="DP222" s="13">
        <f t="shared" si="245"/>
        <v>0</v>
      </c>
      <c r="DQ222" s="13">
        <f t="shared" si="245"/>
        <v>0</v>
      </c>
      <c r="DR222" s="13">
        <f t="shared" si="245"/>
        <v>0</v>
      </c>
      <c r="DS222" s="13">
        <f t="shared" si="245"/>
        <v>0</v>
      </c>
      <c r="DT222" s="13">
        <f t="shared" si="245"/>
        <v>0</v>
      </c>
      <c r="DU222" s="13">
        <f t="shared" si="245"/>
        <v>0</v>
      </c>
    </row>
    <row r="223" ht="15" customHeight="1"/>
    <row r="224" ht="15" customHeight="1"/>
    <row r="225" ht="15" customHeight="1" spans="2:105">
      <c r="B225" s="5" t="s">
        <v>69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T225" s="5" t="s">
        <v>42</v>
      </c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CL225" s="5" t="s">
        <v>42</v>
      </c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</row>
    <row r="226" ht="15" customHeight="1" outlineLevel="1" spans="2:10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T226" s="24" t="s">
        <v>23</v>
      </c>
      <c r="AU226" s="25" t="s">
        <v>43</v>
      </c>
      <c r="AV226" s="26" t="s">
        <v>44</v>
      </c>
      <c r="AW226" s="26" t="s">
        <v>45</v>
      </c>
      <c r="AX226" s="26" t="s">
        <v>46</v>
      </c>
      <c r="AY226" s="26" t="s">
        <v>47</v>
      </c>
      <c r="AZ226" s="27" t="s">
        <v>48</v>
      </c>
      <c r="BA226" s="26" t="s">
        <v>25</v>
      </c>
      <c r="BB226" s="27" t="s">
        <v>49</v>
      </c>
      <c r="BC226" s="26" t="s">
        <v>50</v>
      </c>
      <c r="BD226" s="27" t="s">
        <v>51</v>
      </c>
      <c r="BE226" s="26" t="s">
        <v>52</v>
      </c>
      <c r="BF226" s="26" t="s">
        <v>53</v>
      </c>
      <c r="BG226" s="27" t="s">
        <v>54</v>
      </c>
      <c r="BH226" s="26" t="s">
        <v>55</v>
      </c>
      <c r="BI226" s="40" t="s">
        <v>56</v>
      </c>
      <c r="CL226" s="24" t="s">
        <v>23</v>
      </c>
      <c r="CM226" s="25" t="s">
        <v>43</v>
      </c>
      <c r="CN226" s="26" t="s">
        <v>44</v>
      </c>
      <c r="CO226" s="26" t="s">
        <v>45</v>
      </c>
      <c r="CP226" s="26" t="s">
        <v>46</v>
      </c>
      <c r="CQ226" s="26" t="s">
        <v>47</v>
      </c>
      <c r="CR226" s="27" t="s">
        <v>48</v>
      </c>
      <c r="CS226" s="26" t="s">
        <v>25</v>
      </c>
      <c r="CT226" s="27" t="s">
        <v>49</v>
      </c>
      <c r="CU226" s="26" t="s">
        <v>50</v>
      </c>
      <c r="CV226" s="27" t="s">
        <v>51</v>
      </c>
      <c r="CW226" s="26" t="s">
        <v>52</v>
      </c>
      <c r="CX226" s="26" t="s">
        <v>53</v>
      </c>
      <c r="CY226" s="27" t="s">
        <v>54</v>
      </c>
      <c r="CZ226" s="26" t="s">
        <v>55</v>
      </c>
      <c r="DA226" s="40" t="s">
        <v>56</v>
      </c>
    </row>
    <row r="227" ht="15" customHeight="1" outlineLevel="1" spans="2:105">
      <c r="B227" s="24"/>
      <c r="H227" s="27" t="s">
        <v>57</v>
      </c>
      <c r="I227" s="26" t="s">
        <v>58</v>
      </c>
      <c r="J227" s="27"/>
      <c r="L227" s="27"/>
      <c r="O227" s="27"/>
      <c r="Q227" s="41"/>
      <c r="AT227" s="24"/>
      <c r="AZ227" s="27" t="s">
        <v>57</v>
      </c>
      <c r="BA227" s="26" t="s">
        <v>58</v>
      </c>
      <c r="BB227" s="27"/>
      <c r="BD227" s="27"/>
      <c r="BG227" s="27"/>
      <c r="BI227" s="41"/>
      <c r="CL227" s="24"/>
      <c r="CR227" s="27" t="s">
        <v>57</v>
      </c>
      <c r="CS227" s="26" t="s">
        <v>58</v>
      </c>
      <c r="CT227" s="27"/>
      <c r="CV227" s="27"/>
      <c r="CY227" s="27"/>
      <c r="DA227" s="41"/>
    </row>
    <row r="228" ht="15" customHeight="1" outlineLevel="1" spans="2:105">
      <c r="B228" s="28">
        <v>201606</v>
      </c>
      <c r="C228" s="29">
        <v>4506325.82</v>
      </c>
      <c r="D228" s="30">
        <v>1304420.5</v>
      </c>
      <c r="E228" s="30">
        <f>IFERROR(AK99,0)</f>
        <v>0</v>
      </c>
      <c r="F228" s="30">
        <f>IFERROR([15]育肥猪004大赔案!AK8,0)</f>
        <v>0</v>
      </c>
      <c r="G228" s="30">
        <f>IFERROR([15]育肥猪004大赔案!AK47,0)</f>
        <v>0</v>
      </c>
      <c r="H228" s="29">
        <f>ROUND(IFERROR(AK90*D228,0),2)</f>
        <v>1304420.5</v>
      </c>
      <c r="I228" s="30">
        <f>ROUND(IFERROR(AK221*(SUM(D228:E228)),0),2)</f>
        <v>1304420.5</v>
      </c>
      <c r="J228" s="34">
        <f>ROUND(I228,2)</f>
        <v>1304420.5</v>
      </c>
      <c r="K228" s="30">
        <f t="shared" ref="K228:K262" si="246">ROUND(IFERROR(J228-(SUM(D228:E228)),0),2)</f>
        <v>0</v>
      </c>
      <c r="L228" s="35">
        <f t="shared" ref="L228:L262" si="247">0</f>
        <v>0</v>
      </c>
      <c r="M228" s="30">
        <f t="shared" ref="M228:M262" si="248">ROUND(IFERROR(C251*L228,0),2)</f>
        <v>0</v>
      </c>
      <c r="N228" s="36">
        <f t="shared" ref="N228:N262" si="249">ROUND(IFERROR(M228-F228-G228,0),2)</f>
        <v>0</v>
      </c>
      <c r="O228" s="29">
        <f t="shared" ref="O228:P262" si="250">ROUND(IFERROR(J228+M228,0),2)</f>
        <v>1304420.5</v>
      </c>
      <c r="P228" s="30">
        <f t="shared" si="250"/>
        <v>0</v>
      </c>
      <c r="Q228" s="42">
        <f t="shared" ref="Q228:Q262" si="251">IFERROR(O228/C228,0)</f>
        <v>0.289464311304503</v>
      </c>
      <c r="AT228" s="28">
        <v>201606</v>
      </c>
      <c r="AU228" s="29">
        <v>4506325.82</v>
      </c>
      <c r="AV228" s="30">
        <v>1304420.5</v>
      </c>
      <c r="AW228" s="30">
        <f>IFERROR(CC99,0)</f>
        <v>0</v>
      </c>
      <c r="AX228" s="30">
        <f>IFERROR([15]育肥猪004大赔案!BU8,0)</f>
        <v>0</v>
      </c>
      <c r="AY228" s="30">
        <f>IFERROR([15]育肥猪004大赔案!BU47,0)</f>
        <v>0</v>
      </c>
      <c r="AZ228" s="29">
        <f>ROUND(IFERROR(CC90*AV228,0),2)</f>
        <v>1304420.5</v>
      </c>
      <c r="BA228" s="30">
        <f>ROUND(IFERROR(CC221*(SUM(AV228:AW228)),0),2)</f>
        <v>1304420.5</v>
      </c>
      <c r="BB228" s="34">
        <f>ROUND(BA228,2)</f>
        <v>1304420.5</v>
      </c>
      <c r="BC228" s="30">
        <f t="shared" ref="BC228:BC262" si="252">ROUND(IFERROR(BB228-(SUM(AV228:AW228)),0),2)</f>
        <v>0</v>
      </c>
      <c r="BD228" s="35">
        <f t="shared" ref="BD228:BD262" si="253">0</f>
        <v>0</v>
      </c>
      <c r="BE228" s="30">
        <f t="shared" ref="BE228:BE262" si="254">ROUND(IFERROR(AU251*BD228,0),2)</f>
        <v>0</v>
      </c>
      <c r="BF228" s="30">
        <f t="shared" ref="BF228:BF262" si="255">ROUND(IFERROR(BE228-AX228-AY228,0),2)</f>
        <v>0</v>
      </c>
      <c r="BG228" s="29">
        <f t="shared" ref="BG228:BG262" si="256">ROUND(IFERROR(BB228+BE228,0),2)</f>
        <v>1304420.5</v>
      </c>
      <c r="BH228" s="30">
        <f t="shared" ref="BH228:BH262" si="257">ROUND(IFERROR(BC228+BF228,0),2)</f>
        <v>0</v>
      </c>
      <c r="BI228" s="42">
        <f t="shared" ref="BI228:BI262" si="258">IFERROR(BG228/AU228,0)</f>
        <v>0.289464311304503</v>
      </c>
      <c r="CL228" s="28">
        <v>201506</v>
      </c>
      <c r="CM228" s="29">
        <v>71667.7</v>
      </c>
      <c r="CN228" s="30">
        <f>IFERROR(DU7,0)</f>
        <v>0</v>
      </c>
      <c r="CO228" s="30">
        <f>IFERROR(DU99,0)</f>
        <v>0</v>
      </c>
      <c r="CP228" s="30">
        <f>IFERROR([15]育肥猪004大赔案!DM8,0)</f>
        <v>0</v>
      </c>
      <c r="CQ228" s="30">
        <f>IFERROR([15]育肥猪004大赔案!DM47,0)</f>
        <v>0</v>
      </c>
      <c r="CR228" s="29">
        <f>ROUND(IFERROR(DU90*CN228,0),2)</f>
        <v>0</v>
      </c>
      <c r="CS228" s="30">
        <f>ROUND(IFERROR(DU221*(SUM(CN228:CO228)),0),2)</f>
        <v>0</v>
      </c>
      <c r="CT228" s="34">
        <f>ROUND(CS228,2)</f>
        <v>0</v>
      </c>
      <c r="CU228" s="30">
        <f t="shared" ref="CU228:CU262" si="259">ROUND(IFERROR(CT228-(SUM(CN228:CO228)),0),2)</f>
        <v>0</v>
      </c>
      <c r="CV228" s="35">
        <f t="shared" ref="CV228:CV262" si="260">0</f>
        <v>0</v>
      </c>
      <c r="CW228" s="30">
        <f t="shared" ref="CW228:CW262" si="261">ROUND(IFERROR(CM251*CV228,0),2)</f>
        <v>0</v>
      </c>
      <c r="CX228" s="30">
        <f t="shared" ref="CX228:CX262" si="262">ROUND(IFERROR(CW228-CP228-CQ228,0),2)</f>
        <v>0</v>
      </c>
      <c r="CY228" s="29">
        <f t="shared" ref="CY228:CZ262" si="263">ROUND(IFERROR(CT228+CW228,0),2)</f>
        <v>0</v>
      </c>
      <c r="CZ228" s="30">
        <f t="shared" si="263"/>
        <v>0</v>
      </c>
      <c r="DA228" s="42">
        <f t="shared" ref="DA228:DA262" si="264">IFERROR(CY228/CM228,0)</f>
        <v>0</v>
      </c>
    </row>
    <row r="229" ht="15" customHeight="1" outlineLevel="1" spans="2:105">
      <c r="B229" s="31">
        <v>201609</v>
      </c>
      <c r="C229" s="32">
        <v>6928901.73</v>
      </c>
      <c r="D229" s="33">
        <v>2314569.45</v>
      </c>
      <c r="E229" s="33">
        <f>IFERROR(AJ100,0)</f>
        <v>0</v>
      </c>
      <c r="F229" s="33">
        <f>IFERROR([15]育肥猪004大赔案!AJ9,0)</f>
        <v>0</v>
      </c>
      <c r="G229" s="33">
        <f>IFERROR([15]育肥猪004大赔案!AJ48,0)</f>
        <v>0</v>
      </c>
      <c r="H229" s="32">
        <f>ROUND(IFERROR(AJ90*D229,0),2)</f>
        <v>2314569.45</v>
      </c>
      <c r="I229" s="33">
        <f>ROUND(IFERROR(AJ221*(SUM(D229:E229)),0),2)</f>
        <v>2314569.45</v>
      </c>
      <c r="J229" s="37">
        <f>ROUND(I229,2)</f>
        <v>2314569.45</v>
      </c>
      <c r="K229" s="33">
        <f t="shared" si="246"/>
        <v>0</v>
      </c>
      <c r="L229" s="38">
        <f t="shared" si="247"/>
        <v>0</v>
      </c>
      <c r="M229" s="33">
        <f t="shared" si="248"/>
        <v>0</v>
      </c>
      <c r="N229" s="39">
        <f t="shared" si="249"/>
        <v>0</v>
      </c>
      <c r="O229" s="32">
        <f t="shared" si="250"/>
        <v>2314569.45</v>
      </c>
      <c r="P229" s="33">
        <f t="shared" si="250"/>
        <v>0</v>
      </c>
      <c r="Q229" s="43">
        <f t="shared" si="251"/>
        <v>0.334045645355112</v>
      </c>
      <c r="AT229" s="31">
        <v>201609</v>
      </c>
      <c r="AU229" s="32">
        <v>6928901.73</v>
      </c>
      <c r="AV229" s="33">
        <v>2314569.45</v>
      </c>
      <c r="AW229" s="33">
        <f>IFERROR(CB100,0)</f>
        <v>0</v>
      </c>
      <c r="AX229" s="33">
        <f>IFERROR([15]育肥猪004大赔案!BT9,0)</f>
        <v>0</v>
      </c>
      <c r="AY229" s="33">
        <f>IFERROR([15]育肥猪004大赔案!BT48,0)</f>
        <v>0</v>
      </c>
      <c r="AZ229" s="32">
        <f>ROUND(IFERROR(CB90*AV229,0),2)</f>
        <v>2314569.45</v>
      </c>
      <c r="BA229" s="33">
        <f>ROUND(IFERROR(CB221*(SUM(AV229:AW229)),0),2)</f>
        <v>2314569.45</v>
      </c>
      <c r="BB229" s="37">
        <f>ROUND(BA229,2)</f>
        <v>2314569.45</v>
      </c>
      <c r="BC229" s="33">
        <f t="shared" si="252"/>
        <v>0</v>
      </c>
      <c r="BD229" s="38">
        <f t="shared" si="253"/>
        <v>0</v>
      </c>
      <c r="BE229" s="33">
        <f t="shared" si="254"/>
        <v>0</v>
      </c>
      <c r="BF229" s="33">
        <f t="shared" si="255"/>
        <v>0</v>
      </c>
      <c r="BG229" s="32">
        <f t="shared" si="256"/>
        <v>2314569.45</v>
      </c>
      <c r="BH229" s="33">
        <f t="shared" si="257"/>
        <v>0</v>
      </c>
      <c r="BI229" s="43">
        <f t="shared" si="258"/>
        <v>0.334045645355112</v>
      </c>
      <c r="CL229" s="31">
        <v>201509</v>
      </c>
      <c r="CM229" s="32">
        <v>692716.73</v>
      </c>
      <c r="CN229" s="33">
        <f>IFERROR(DT8,0)</f>
        <v>0</v>
      </c>
      <c r="CO229" s="33">
        <f>IFERROR(DT100,0)</f>
        <v>0</v>
      </c>
      <c r="CP229" s="33">
        <f>IFERROR([15]育肥猪004大赔案!DL9,0)</f>
        <v>0</v>
      </c>
      <c r="CQ229" s="33">
        <f>IFERROR([15]育肥猪004大赔案!DL48,0)</f>
        <v>0</v>
      </c>
      <c r="CR229" s="32">
        <f>ROUND(IFERROR(DT90*CN229,0),2)</f>
        <v>0</v>
      </c>
      <c r="CS229" s="33">
        <f>ROUND(IFERROR(DT221*(SUM(CN229:CO229)),0),2)</f>
        <v>0</v>
      </c>
      <c r="CT229" s="37">
        <f>ROUND(CS229,2)</f>
        <v>0</v>
      </c>
      <c r="CU229" s="33">
        <f t="shared" si="259"/>
        <v>0</v>
      </c>
      <c r="CV229" s="38">
        <f t="shared" si="260"/>
        <v>0</v>
      </c>
      <c r="CW229" s="33">
        <f t="shared" si="261"/>
        <v>0</v>
      </c>
      <c r="CX229" s="33">
        <f t="shared" si="262"/>
        <v>0</v>
      </c>
      <c r="CY229" s="32">
        <f t="shared" si="263"/>
        <v>0</v>
      </c>
      <c r="CZ229" s="33">
        <f t="shared" si="263"/>
        <v>0</v>
      </c>
      <c r="DA229" s="43">
        <f t="shared" si="264"/>
        <v>0</v>
      </c>
    </row>
    <row r="230" ht="15" customHeight="1" outlineLevel="1" spans="2:105">
      <c r="B230" s="31">
        <v>201612</v>
      </c>
      <c r="C230" s="32">
        <v>8164643.99</v>
      </c>
      <c r="D230" s="33">
        <v>3845232.98</v>
      </c>
      <c r="E230" s="33">
        <f>IFERROR(AI101,0)</f>
        <v>0</v>
      </c>
      <c r="F230" s="33">
        <f>IFERROR([15]育肥猪004大赔案!AI10,0)</f>
        <v>0</v>
      </c>
      <c r="G230" s="33">
        <f>IFERROR([15]育肥猪004大赔案!AI49,0)</f>
        <v>0</v>
      </c>
      <c r="H230" s="32">
        <f>ROUND(IFERROR(AI90*D230,0),2)</f>
        <v>3845232.98</v>
      </c>
      <c r="I230" s="33">
        <f>ROUND(IFERROR(AI221*(SUM(D230:E230)),0),2)</f>
        <v>3845232.98</v>
      </c>
      <c r="J230" s="37">
        <f t="shared" ref="J230:J262" si="265">ROUND(I230,2)</f>
        <v>3845232.98</v>
      </c>
      <c r="K230" s="33">
        <f t="shared" si="246"/>
        <v>0</v>
      </c>
      <c r="L230" s="38">
        <f t="shared" si="247"/>
        <v>0</v>
      </c>
      <c r="M230" s="33">
        <f t="shared" si="248"/>
        <v>0</v>
      </c>
      <c r="N230" s="39">
        <f t="shared" si="249"/>
        <v>0</v>
      </c>
      <c r="O230" s="32">
        <f t="shared" si="250"/>
        <v>3845232.98</v>
      </c>
      <c r="P230" s="33">
        <f t="shared" si="250"/>
        <v>0</v>
      </c>
      <c r="Q230" s="43">
        <f t="shared" si="251"/>
        <v>0.470961499939203</v>
      </c>
      <c r="AT230" s="31">
        <v>201612</v>
      </c>
      <c r="AU230" s="32">
        <v>8164643.99</v>
      </c>
      <c r="AV230" s="33">
        <v>3845232.98</v>
      </c>
      <c r="AW230" s="33">
        <f>IFERROR(CA101,0)</f>
        <v>0</v>
      </c>
      <c r="AX230" s="33">
        <f>IFERROR([15]育肥猪004大赔案!BS10,0)</f>
        <v>0</v>
      </c>
      <c r="AY230" s="33">
        <f>IFERROR([15]育肥猪004大赔案!BS49,0)</f>
        <v>0</v>
      </c>
      <c r="AZ230" s="32">
        <f>ROUND(IFERROR(CA90*AV230,0),2)</f>
        <v>3845232.98</v>
      </c>
      <c r="BA230" s="33">
        <f>ROUND(IFERROR(CA221*(SUM(AV230:AW230)),0),2)</f>
        <v>3845232.98</v>
      </c>
      <c r="BB230" s="37">
        <f t="shared" ref="BB230:BB262" si="266">ROUND(BA230,2)</f>
        <v>3845232.98</v>
      </c>
      <c r="BC230" s="33">
        <f t="shared" si="252"/>
        <v>0</v>
      </c>
      <c r="BD230" s="38">
        <f t="shared" si="253"/>
        <v>0</v>
      </c>
      <c r="BE230" s="33">
        <f t="shared" si="254"/>
        <v>0</v>
      </c>
      <c r="BF230" s="33">
        <f t="shared" si="255"/>
        <v>0</v>
      </c>
      <c r="BG230" s="32">
        <f t="shared" si="256"/>
        <v>3845232.98</v>
      </c>
      <c r="BH230" s="33">
        <f t="shared" si="257"/>
        <v>0</v>
      </c>
      <c r="BI230" s="43">
        <f t="shared" si="258"/>
        <v>0.470961499939203</v>
      </c>
      <c r="CL230" s="31">
        <v>201512</v>
      </c>
      <c r="CM230" s="32">
        <v>1392320.57</v>
      </c>
      <c r="CN230" s="33">
        <f>IFERROR(DS9,0)</f>
        <v>0</v>
      </c>
      <c r="CO230" s="33">
        <f>IFERROR(DS101,0)</f>
        <v>0</v>
      </c>
      <c r="CP230" s="33">
        <f>IFERROR([15]育肥猪004大赔案!DK10,0)</f>
        <v>0</v>
      </c>
      <c r="CQ230" s="33">
        <f>IFERROR([15]育肥猪004大赔案!DK49,0)</f>
        <v>0</v>
      </c>
      <c r="CR230" s="32">
        <f>ROUND(IFERROR(DS90*CN230,0),2)</f>
        <v>0</v>
      </c>
      <c r="CS230" s="33">
        <f>ROUND(IFERROR(DS221*(SUM(CN230:CO230)),0),2)</f>
        <v>0</v>
      </c>
      <c r="CT230" s="37">
        <f t="shared" ref="CT230:CT262" si="267">ROUND(CS230,2)</f>
        <v>0</v>
      </c>
      <c r="CU230" s="33">
        <f t="shared" si="259"/>
        <v>0</v>
      </c>
      <c r="CV230" s="38">
        <f t="shared" si="260"/>
        <v>0</v>
      </c>
      <c r="CW230" s="33">
        <f t="shared" si="261"/>
        <v>0</v>
      </c>
      <c r="CX230" s="33">
        <f t="shared" si="262"/>
        <v>0</v>
      </c>
      <c r="CY230" s="32">
        <f t="shared" si="263"/>
        <v>0</v>
      </c>
      <c r="CZ230" s="33">
        <f t="shared" si="263"/>
        <v>0</v>
      </c>
      <c r="DA230" s="43">
        <f t="shared" si="264"/>
        <v>0</v>
      </c>
    </row>
    <row r="231" ht="15" customHeight="1" outlineLevel="1" spans="2:105">
      <c r="B231" s="31">
        <v>201703</v>
      </c>
      <c r="C231" s="32">
        <v>9892443.32</v>
      </c>
      <c r="D231" s="33">
        <v>4703793.72</v>
      </c>
      <c r="E231" s="33">
        <f>IFERROR(AH102,0)</f>
        <v>0</v>
      </c>
      <c r="F231" s="33">
        <f>IFERROR([15]育肥猪004大赔案!AH11,0)</f>
        <v>0</v>
      </c>
      <c r="G231" s="33">
        <f>IFERROR([15]育肥猪004大赔案!AH50,0)</f>
        <v>0</v>
      </c>
      <c r="H231" s="32">
        <f>ROUND(IFERROR(AH90*D231,0),2)</f>
        <v>4703793.72</v>
      </c>
      <c r="I231" s="33">
        <f>ROUND(IFERROR(AH221*(SUM(D231:E231)),0),2)</f>
        <v>4703793.72</v>
      </c>
      <c r="J231" s="37">
        <f t="shared" si="265"/>
        <v>4703793.72</v>
      </c>
      <c r="K231" s="33">
        <f t="shared" si="246"/>
        <v>0</v>
      </c>
      <c r="L231" s="38">
        <f t="shared" si="247"/>
        <v>0</v>
      </c>
      <c r="M231" s="33">
        <f t="shared" si="248"/>
        <v>0</v>
      </c>
      <c r="N231" s="39">
        <f t="shared" si="249"/>
        <v>0</v>
      </c>
      <c r="O231" s="32">
        <f t="shared" si="250"/>
        <v>4703793.72</v>
      </c>
      <c r="P231" s="33">
        <f t="shared" si="250"/>
        <v>0</v>
      </c>
      <c r="Q231" s="43">
        <f t="shared" si="251"/>
        <v>0.475493623551032</v>
      </c>
      <c r="AT231" s="31">
        <v>201703</v>
      </c>
      <c r="AU231" s="32">
        <v>9892443.32</v>
      </c>
      <c r="AV231" s="33">
        <v>4703793.72</v>
      </c>
      <c r="AW231" s="33">
        <f>IFERROR(BZ102,0)</f>
        <v>0</v>
      </c>
      <c r="AX231" s="33">
        <f>IFERROR([15]育肥猪004大赔案!BR11,0)</f>
        <v>0</v>
      </c>
      <c r="AY231" s="33">
        <f>IFERROR([15]育肥猪004大赔案!BR50,0)</f>
        <v>0</v>
      </c>
      <c r="AZ231" s="32">
        <f>ROUND(IFERROR(BZ90*AV231,0),2)</f>
        <v>4703793.72</v>
      </c>
      <c r="BA231" s="33">
        <f>ROUND(IFERROR(BZ221*(SUM(AV231:AW231)),0),2)</f>
        <v>4703793.72</v>
      </c>
      <c r="BB231" s="37">
        <f t="shared" si="266"/>
        <v>4703793.72</v>
      </c>
      <c r="BC231" s="33">
        <f t="shared" si="252"/>
        <v>0</v>
      </c>
      <c r="BD231" s="38">
        <f t="shared" si="253"/>
        <v>0</v>
      </c>
      <c r="BE231" s="33">
        <f t="shared" si="254"/>
        <v>0</v>
      </c>
      <c r="BF231" s="33">
        <f t="shared" si="255"/>
        <v>0</v>
      </c>
      <c r="BG231" s="32">
        <f t="shared" si="256"/>
        <v>4703793.72</v>
      </c>
      <c r="BH231" s="33">
        <f t="shared" si="257"/>
        <v>0</v>
      </c>
      <c r="BI231" s="43">
        <f t="shared" si="258"/>
        <v>0.475493623551032</v>
      </c>
      <c r="CL231" s="31">
        <v>201603</v>
      </c>
      <c r="CM231" s="32">
        <v>1933064.16</v>
      </c>
      <c r="CN231" s="33">
        <f>IFERROR(DR10,0)</f>
        <v>0</v>
      </c>
      <c r="CO231" s="33">
        <f>IFERROR(DR102,0)</f>
        <v>0</v>
      </c>
      <c r="CP231" s="33">
        <f>IFERROR([15]育肥猪004大赔案!DJ11,0)</f>
        <v>0</v>
      </c>
      <c r="CQ231" s="33">
        <f>IFERROR([15]育肥猪004大赔案!DJ50,0)</f>
        <v>0</v>
      </c>
      <c r="CR231" s="32">
        <f>ROUND(IFERROR(DR90*CN231,0),2)</f>
        <v>0</v>
      </c>
      <c r="CS231" s="33">
        <f>ROUND(IFERROR(DR221*(SUM(CN231:CO231)),0),2)</f>
        <v>0</v>
      </c>
      <c r="CT231" s="37">
        <f t="shared" si="267"/>
        <v>0</v>
      </c>
      <c r="CU231" s="33">
        <f t="shared" si="259"/>
        <v>0</v>
      </c>
      <c r="CV231" s="38">
        <f t="shared" si="260"/>
        <v>0</v>
      </c>
      <c r="CW231" s="33">
        <f t="shared" si="261"/>
        <v>0</v>
      </c>
      <c r="CX231" s="33">
        <f t="shared" si="262"/>
        <v>0</v>
      </c>
      <c r="CY231" s="32">
        <f t="shared" si="263"/>
        <v>0</v>
      </c>
      <c r="CZ231" s="33">
        <f t="shared" si="263"/>
        <v>0</v>
      </c>
      <c r="DA231" s="43">
        <f t="shared" si="264"/>
        <v>0</v>
      </c>
    </row>
    <row r="232" ht="15" customHeight="1" outlineLevel="1" spans="2:105">
      <c r="B232" s="31">
        <v>201706</v>
      </c>
      <c r="C232" s="32">
        <v>15302023.18</v>
      </c>
      <c r="D232" s="33">
        <v>6957940.73</v>
      </c>
      <c r="E232" s="33">
        <f>IFERROR(AG103,0)</f>
        <v>0</v>
      </c>
      <c r="F232" s="33">
        <f>IFERROR([15]育肥猪004大赔案!AG12,0)</f>
        <v>0</v>
      </c>
      <c r="G232" s="33">
        <f>IFERROR([15]育肥猪004大赔案!AG51,0)</f>
        <v>0</v>
      </c>
      <c r="H232" s="32">
        <f>ROUND(IFERROR(AG90*D232,0),2)</f>
        <v>6957940.73</v>
      </c>
      <c r="I232" s="33">
        <f>ROUND(IFERROR(AG221*(SUM(D232:E232)),0),2)</f>
        <v>6957940.73</v>
      </c>
      <c r="J232" s="37">
        <f t="shared" si="265"/>
        <v>6957940.73</v>
      </c>
      <c r="K232" s="33">
        <f t="shared" si="246"/>
        <v>0</v>
      </c>
      <c r="L232" s="38">
        <f t="shared" si="247"/>
        <v>0</v>
      </c>
      <c r="M232" s="33">
        <f t="shared" si="248"/>
        <v>0</v>
      </c>
      <c r="N232" s="39">
        <f t="shared" si="249"/>
        <v>0</v>
      </c>
      <c r="O232" s="32">
        <f t="shared" si="250"/>
        <v>6957940.73</v>
      </c>
      <c r="P232" s="33">
        <f t="shared" si="250"/>
        <v>0</v>
      </c>
      <c r="Q232" s="43">
        <f t="shared" si="251"/>
        <v>0.454707240222597</v>
      </c>
      <c r="AT232" s="31">
        <v>201706</v>
      </c>
      <c r="AU232" s="32">
        <v>15302023.18</v>
      </c>
      <c r="AV232" s="33">
        <v>6957940.73</v>
      </c>
      <c r="AW232" s="33">
        <f>IFERROR(BY103,0)</f>
        <v>0</v>
      </c>
      <c r="AX232" s="33">
        <f>IFERROR([15]育肥猪004大赔案!BQ12,0)</f>
        <v>0</v>
      </c>
      <c r="AY232" s="33">
        <f>IFERROR([15]育肥猪004大赔案!BQ51,0)</f>
        <v>0</v>
      </c>
      <c r="AZ232" s="32">
        <f>ROUND(IFERROR(BY90*AV232,0),2)</f>
        <v>6957940.73</v>
      </c>
      <c r="BA232" s="33">
        <f>ROUND(IFERROR(BY221*(SUM(AV232:AW232)),0),2)</f>
        <v>6957940.73</v>
      </c>
      <c r="BB232" s="37">
        <f t="shared" si="266"/>
        <v>6957940.73</v>
      </c>
      <c r="BC232" s="33">
        <f t="shared" si="252"/>
        <v>0</v>
      </c>
      <c r="BD232" s="38">
        <f t="shared" si="253"/>
        <v>0</v>
      </c>
      <c r="BE232" s="33">
        <f t="shared" si="254"/>
        <v>0</v>
      </c>
      <c r="BF232" s="33">
        <f t="shared" si="255"/>
        <v>0</v>
      </c>
      <c r="BG232" s="32">
        <f t="shared" si="256"/>
        <v>6957940.73</v>
      </c>
      <c r="BH232" s="33">
        <f t="shared" si="257"/>
        <v>0</v>
      </c>
      <c r="BI232" s="43">
        <f t="shared" si="258"/>
        <v>0.454707240222597</v>
      </c>
      <c r="CL232" s="31">
        <v>201606</v>
      </c>
      <c r="CM232" s="32">
        <v>4506325.82</v>
      </c>
      <c r="CN232" s="33">
        <f>IFERROR(DQ11,0)</f>
        <v>0</v>
      </c>
      <c r="CO232" s="33">
        <f>IFERROR(DQ103,0)</f>
        <v>0</v>
      </c>
      <c r="CP232" s="33">
        <f>IFERROR([15]育肥猪004大赔案!DI12,0)</f>
        <v>0</v>
      </c>
      <c r="CQ232" s="33">
        <f>IFERROR([15]育肥猪004大赔案!DI51,0)</f>
        <v>0</v>
      </c>
      <c r="CR232" s="32">
        <f>ROUND(IFERROR(DQ90*CN232,0),2)</f>
        <v>0</v>
      </c>
      <c r="CS232" s="33">
        <f>ROUND(IFERROR(DQ221*(SUM(CN232:CO232)),0),2)</f>
        <v>0</v>
      </c>
      <c r="CT232" s="37">
        <f t="shared" si="267"/>
        <v>0</v>
      </c>
      <c r="CU232" s="33">
        <f t="shared" si="259"/>
        <v>0</v>
      </c>
      <c r="CV232" s="38">
        <f t="shared" si="260"/>
        <v>0</v>
      </c>
      <c r="CW232" s="33">
        <f t="shared" si="261"/>
        <v>0</v>
      </c>
      <c r="CX232" s="33">
        <f t="shared" si="262"/>
        <v>0</v>
      </c>
      <c r="CY232" s="32">
        <f t="shared" si="263"/>
        <v>0</v>
      </c>
      <c r="CZ232" s="33">
        <f t="shared" si="263"/>
        <v>0</v>
      </c>
      <c r="DA232" s="43">
        <f t="shared" si="264"/>
        <v>0</v>
      </c>
    </row>
    <row r="233" ht="15" customHeight="1" outlineLevel="1" spans="2:105">
      <c r="B233" s="31">
        <v>201709</v>
      </c>
      <c r="C233" s="32">
        <v>20813574.32</v>
      </c>
      <c r="D233" s="33">
        <v>12768138.2</v>
      </c>
      <c r="E233" s="33">
        <f>IFERROR(AF104,0)</f>
        <v>0</v>
      </c>
      <c r="F233" s="33">
        <f>IFERROR([15]育肥猪004大赔案!AF13,0)</f>
        <v>0</v>
      </c>
      <c r="G233" s="33">
        <f>IFERROR([15]育肥猪004大赔案!AF52,0)</f>
        <v>0</v>
      </c>
      <c r="H233" s="32">
        <f>ROUND(IFERROR(AF90*D233,0),2)</f>
        <v>12768138.2</v>
      </c>
      <c r="I233" s="33">
        <f>ROUND(IFERROR(AF221*(SUM(D233:E233)),0),2)</f>
        <v>12768138.2</v>
      </c>
      <c r="J233" s="37">
        <f t="shared" si="265"/>
        <v>12768138.2</v>
      </c>
      <c r="K233" s="33">
        <f t="shared" si="246"/>
        <v>0</v>
      </c>
      <c r="L233" s="38">
        <f t="shared" si="247"/>
        <v>0</v>
      </c>
      <c r="M233" s="33">
        <f t="shared" si="248"/>
        <v>0</v>
      </c>
      <c r="N233" s="39">
        <f t="shared" si="249"/>
        <v>0</v>
      </c>
      <c r="O233" s="32">
        <f t="shared" si="250"/>
        <v>12768138.2</v>
      </c>
      <c r="P233" s="33">
        <f t="shared" si="250"/>
        <v>0</v>
      </c>
      <c r="Q233" s="43">
        <f t="shared" si="251"/>
        <v>0.613452451928497</v>
      </c>
      <c r="AT233" s="31">
        <v>201709</v>
      </c>
      <c r="AU233" s="32">
        <v>20813574.32</v>
      </c>
      <c r="AV233" s="33">
        <v>12768198.2</v>
      </c>
      <c r="AW233" s="33">
        <f>IFERROR(BX104,0)</f>
        <v>0</v>
      </c>
      <c r="AX233" s="33">
        <f>IFERROR([15]育肥猪004大赔案!BP13,0)</f>
        <v>0</v>
      </c>
      <c r="AY233" s="33">
        <f>IFERROR([15]育肥猪004大赔案!BP52,0)</f>
        <v>0</v>
      </c>
      <c r="AZ233" s="32">
        <f>ROUND(IFERROR(BX90*AV233,0),2)</f>
        <v>12768198.2</v>
      </c>
      <c r="BA233" s="33">
        <f>ROUND(IFERROR(BX221*(SUM(AV233:AW233)),0),2)</f>
        <v>12768198.2</v>
      </c>
      <c r="BB233" s="37">
        <f t="shared" si="266"/>
        <v>12768198.2</v>
      </c>
      <c r="BC233" s="33">
        <f t="shared" si="252"/>
        <v>0</v>
      </c>
      <c r="BD233" s="38">
        <f t="shared" si="253"/>
        <v>0</v>
      </c>
      <c r="BE233" s="33">
        <f t="shared" si="254"/>
        <v>0</v>
      </c>
      <c r="BF233" s="33">
        <f t="shared" si="255"/>
        <v>0</v>
      </c>
      <c r="BG233" s="32">
        <f t="shared" si="256"/>
        <v>12768198.2</v>
      </c>
      <c r="BH233" s="33">
        <f t="shared" si="257"/>
        <v>0</v>
      </c>
      <c r="BI233" s="43">
        <f t="shared" si="258"/>
        <v>0.613455334662576</v>
      </c>
      <c r="CL233" s="31">
        <v>201609</v>
      </c>
      <c r="CM233" s="32">
        <v>6928901.73</v>
      </c>
      <c r="CN233" s="33">
        <f>IFERROR(DP12,0)</f>
        <v>0</v>
      </c>
      <c r="CO233" s="33">
        <f>IFERROR(DP104,0)</f>
        <v>0</v>
      </c>
      <c r="CP233" s="33">
        <f>IFERROR([15]育肥猪004大赔案!DH13,0)</f>
        <v>0</v>
      </c>
      <c r="CQ233" s="33">
        <f>IFERROR([15]育肥猪004大赔案!DH52,0)</f>
        <v>0</v>
      </c>
      <c r="CR233" s="32">
        <f>ROUND(IFERROR(DP90*CN233,0),2)</f>
        <v>0</v>
      </c>
      <c r="CS233" s="33">
        <f>ROUND(IFERROR(DP221*(SUM(CN233:CO233)),0),2)</f>
        <v>0</v>
      </c>
      <c r="CT233" s="37">
        <f t="shared" si="267"/>
        <v>0</v>
      </c>
      <c r="CU233" s="33">
        <f t="shared" si="259"/>
        <v>0</v>
      </c>
      <c r="CV233" s="38">
        <f t="shared" si="260"/>
        <v>0</v>
      </c>
      <c r="CW233" s="33">
        <f t="shared" si="261"/>
        <v>0</v>
      </c>
      <c r="CX233" s="33">
        <f t="shared" si="262"/>
        <v>0</v>
      </c>
      <c r="CY233" s="32">
        <f t="shared" si="263"/>
        <v>0</v>
      </c>
      <c r="CZ233" s="33">
        <f t="shared" si="263"/>
        <v>0</v>
      </c>
      <c r="DA233" s="43">
        <f t="shared" si="264"/>
        <v>0</v>
      </c>
    </row>
    <row r="234" ht="15" customHeight="1" outlineLevel="1" spans="2:105">
      <c r="B234" s="31">
        <v>201712</v>
      </c>
      <c r="C234" s="32">
        <v>27271636.62</v>
      </c>
      <c r="D234" s="33">
        <v>23678988.51</v>
      </c>
      <c r="E234" s="33">
        <f>IFERROR(AE105,0)</f>
        <v>0</v>
      </c>
      <c r="F234" s="33">
        <f>IFERROR([15]育肥猪004大赔案!AE14,0)</f>
        <v>0</v>
      </c>
      <c r="G234" s="33">
        <f>IFERROR([15]育肥猪004大赔案!AE53,0)</f>
        <v>0</v>
      </c>
      <c r="H234" s="32">
        <f>ROUND(IFERROR(AE90*D234,0),2)</f>
        <v>23678988.51</v>
      </c>
      <c r="I234" s="33">
        <f>ROUND(IFERROR(AE221*(SUM(D234:E234)),0),2)</f>
        <v>23678988.51</v>
      </c>
      <c r="J234" s="37">
        <f t="shared" si="265"/>
        <v>23678988.51</v>
      </c>
      <c r="K234" s="33">
        <f t="shared" si="246"/>
        <v>0</v>
      </c>
      <c r="L234" s="38">
        <f t="shared" si="247"/>
        <v>0</v>
      </c>
      <c r="M234" s="33">
        <f t="shared" si="248"/>
        <v>0</v>
      </c>
      <c r="N234" s="39">
        <f t="shared" si="249"/>
        <v>0</v>
      </c>
      <c r="O234" s="32">
        <f t="shared" si="250"/>
        <v>23678988.51</v>
      </c>
      <c r="P234" s="33">
        <f t="shared" si="250"/>
        <v>0</v>
      </c>
      <c r="Q234" s="43">
        <f t="shared" si="251"/>
        <v>0.86826430111036</v>
      </c>
      <c r="AT234" s="31">
        <v>201712</v>
      </c>
      <c r="AU234" s="32">
        <v>27271636.62</v>
      </c>
      <c r="AV234" s="33">
        <v>23678998.51</v>
      </c>
      <c r="AW234" s="33">
        <f>IFERROR(BW105,0)</f>
        <v>0</v>
      </c>
      <c r="AX234" s="33">
        <f>IFERROR([15]育肥猪004大赔案!BO14,0)</f>
        <v>0</v>
      </c>
      <c r="AY234" s="33">
        <f>IFERROR([15]育肥猪004大赔案!BO53,0)</f>
        <v>0</v>
      </c>
      <c r="AZ234" s="32">
        <f>ROUND(IFERROR(BW90*AV234,0),2)</f>
        <v>23678998.51</v>
      </c>
      <c r="BA234" s="33">
        <f>ROUND(IFERROR(BW221*(SUM(AV234:AW234)),0),2)</f>
        <v>23678998.51</v>
      </c>
      <c r="BB234" s="37">
        <f t="shared" si="266"/>
        <v>23678998.51</v>
      </c>
      <c r="BC234" s="33">
        <f t="shared" si="252"/>
        <v>0</v>
      </c>
      <c r="BD234" s="38">
        <f t="shared" si="253"/>
        <v>0</v>
      </c>
      <c r="BE234" s="33">
        <f t="shared" si="254"/>
        <v>0</v>
      </c>
      <c r="BF234" s="33">
        <f t="shared" si="255"/>
        <v>0</v>
      </c>
      <c r="BG234" s="32">
        <f t="shared" si="256"/>
        <v>23678998.51</v>
      </c>
      <c r="BH234" s="33">
        <f t="shared" si="257"/>
        <v>0</v>
      </c>
      <c r="BI234" s="43">
        <f t="shared" si="258"/>
        <v>0.868264667791691</v>
      </c>
      <c r="CL234" s="31">
        <v>201612</v>
      </c>
      <c r="CM234" s="32">
        <v>8164643.99</v>
      </c>
      <c r="CN234" s="33">
        <f>IFERROR(DO13,0)</f>
        <v>0</v>
      </c>
      <c r="CO234" s="33">
        <f>IFERROR(DO105,0)</f>
        <v>0</v>
      </c>
      <c r="CP234" s="33">
        <f>IFERROR([15]育肥猪004大赔案!DG14,0)</f>
        <v>0</v>
      </c>
      <c r="CQ234" s="33">
        <f>IFERROR([15]育肥猪004大赔案!DG53,0)</f>
        <v>0</v>
      </c>
      <c r="CR234" s="32">
        <f>ROUND(IFERROR(DO90*CN234,0),2)</f>
        <v>0</v>
      </c>
      <c r="CS234" s="33">
        <f>ROUND(IFERROR(DO221*(SUM(CN234:CO234)),0),2)</f>
        <v>0</v>
      </c>
      <c r="CT234" s="37">
        <f t="shared" si="267"/>
        <v>0</v>
      </c>
      <c r="CU234" s="33">
        <f t="shared" si="259"/>
        <v>0</v>
      </c>
      <c r="CV234" s="38">
        <f t="shared" si="260"/>
        <v>0</v>
      </c>
      <c r="CW234" s="33">
        <f t="shared" si="261"/>
        <v>0</v>
      </c>
      <c r="CX234" s="33">
        <f t="shared" si="262"/>
        <v>0</v>
      </c>
      <c r="CY234" s="32">
        <f t="shared" si="263"/>
        <v>0</v>
      </c>
      <c r="CZ234" s="33">
        <f t="shared" si="263"/>
        <v>0</v>
      </c>
      <c r="DA234" s="43">
        <f t="shared" si="264"/>
        <v>0</v>
      </c>
    </row>
    <row r="235" ht="15" customHeight="1" outlineLevel="1" spans="2:105">
      <c r="B235" s="31">
        <v>201803</v>
      </c>
      <c r="C235" s="32">
        <v>35754467.55</v>
      </c>
      <c r="D235" s="33">
        <v>27636514.91</v>
      </c>
      <c r="E235" s="33">
        <f>IFERROR(AD106,0)</f>
        <v>0</v>
      </c>
      <c r="F235" s="33">
        <f>IFERROR([15]育肥猪004大赔案!AD15,0)</f>
        <v>0</v>
      </c>
      <c r="G235" s="33">
        <f>IFERROR([15]育肥猪004大赔案!AD54,0)</f>
        <v>0</v>
      </c>
      <c r="H235" s="32">
        <f>ROUND(IFERROR(AD90*D235,0),2)</f>
        <v>27636514.91</v>
      </c>
      <c r="I235" s="33">
        <f>ROUND(IFERROR(AD221*(SUM(D235:E235)),0),2)</f>
        <v>27636514.91</v>
      </c>
      <c r="J235" s="37">
        <f t="shared" si="265"/>
        <v>27636514.91</v>
      </c>
      <c r="K235" s="33">
        <f t="shared" si="246"/>
        <v>0</v>
      </c>
      <c r="L235" s="38">
        <f t="shared" si="247"/>
        <v>0</v>
      </c>
      <c r="M235" s="33">
        <f t="shared" si="248"/>
        <v>0</v>
      </c>
      <c r="N235" s="39">
        <f t="shared" si="249"/>
        <v>0</v>
      </c>
      <c r="O235" s="32">
        <f t="shared" si="250"/>
        <v>27636514.91</v>
      </c>
      <c r="P235" s="33">
        <f t="shared" si="250"/>
        <v>0</v>
      </c>
      <c r="Q235" s="43">
        <f t="shared" si="251"/>
        <v>0.772952774960286</v>
      </c>
      <c r="AT235" s="31">
        <v>201803</v>
      </c>
      <c r="AU235" s="32">
        <v>35754467.55</v>
      </c>
      <c r="AV235" s="33">
        <v>25383946.82</v>
      </c>
      <c r="AW235" s="33">
        <f>IFERROR(BV106,0)</f>
        <v>0</v>
      </c>
      <c r="AX235" s="33">
        <f>IFERROR([15]育肥猪004大赔案!BN15,0)</f>
        <v>0</v>
      </c>
      <c r="AY235" s="33">
        <f>IFERROR([15]育肥猪004大赔案!BN54,0)</f>
        <v>0</v>
      </c>
      <c r="AZ235" s="32">
        <f>ROUND(IFERROR(BV90*AV235,0),2)</f>
        <v>25383946.82</v>
      </c>
      <c r="BA235" s="33">
        <f>ROUND(IFERROR(BV221*(SUM(AV235:AW235)),0),2)</f>
        <v>25383946.82</v>
      </c>
      <c r="BB235" s="37">
        <f t="shared" si="266"/>
        <v>25383946.82</v>
      </c>
      <c r="BC235" s="33">
        <f t="shared" si="252"/>
        <v>0</v>
      </c>
      <c r="BD235" s="38">
        <f t="shared" si="253"/>
        <v>0</v>
      </c>
      <c r="BE235" s="33">
        <f t="shared" si="254"/>
        <v>0</v>
      </c>
      <c r="BF235" s="33">
        <f t="shared" si="255"/>
        <v>0</v>
      </c>
      <c r="BG235" s="32">
        <f t="shared" si="256"/>
        <v>25383946.82</v>
      </c>
      <c r="BH235" s="33">
        <f t="shared" si="257"/>
        <v>0</v>
      </c>
      <c r="BI235" s="43">
        <f t="shared" si="258"/>
        <v>0.709951750351265</v>
      </c>
      <c r="CL235" s="31">
        <v>201703</v>
      </c>
      <c r="CM235" s="32">
        <v>9892443.32</v>
      </c>
      <c r="CN235" s="33">
        <f>IFERROR(DN14,0)</f>
        <v>0</v>
      </c>
      <c r="CO235" s="33">
        <f>IFERROR(DN106,0)</f>
        <v>0</v>
      </c>
      <c r="CP235" s="33">
        <f>IFERROR([15]育肥猪004大赔案!DF15,0)</f>
        <v>0</v>
      </c>
      <c r="CQ235" s="33">
        <f>IFERROR([15]育肥猪004大赔案!DF54,0)</f>
        <v>0</v>
      </c>
      <c r="CR235" s="32">
        <f>ROUND(IFERROR(DN90*CN235,0),2)</f>
        <v>0</v>
      </c>
      <c r="CS235" s="33">
        <f>ROUND(IFERROR(DN221*(SUM(CN235:CO235)),0),2)</f>
        <v>0</v>
      </c>
      <c r="CT235" s="37">
        <f t="shared" si="267"/>
        <v>0</v>
      </c>
      <c r="CU235" s="33">
        <f t="shared" si="259"/>
        <v>0</v>
      </c>
      <c r="CV235" s="38">
        <f t="shared" si="260"/>
        <v>0</v>
      </c>
      <c r="CW235" s="33">
        <f t="shared" si="261"/>
        <v>0</v>
      </c>
      <c r="CX235" s="33">
        <f t="shared" si="262"/>
        <v>0</v>
      </c>
      <c r="CY235" s="32">
        <f t="shared" si="263"/>
        <v>0</v>
      </c>
      <c r="CZ235" s="33">
        <f t="shared" si="263"/>
        <v>0</v>
      </c>
      <c r="DA235" s="43">
        <f t="shared" si="264"/>
        <v>0</v>
      </c>
    </row>
    <row r="236" ht="15" customHeight="1" outlineLevel="1" spans="2:105">
      <c r="B236" s="31">
        <v>201806</v>
      </c>
      <c r="C236" s="32">
        <v>39832833.62</v>
      </c>
      <c r="D236" s="33">
        <v>24410694.8</v>
      </c>
      <c r="E236" s="33">
        <f>IFERROR(AC107,0)</f>
        <v>0</v>
      </c>
      <c r="F236" s="33">
        <f>IFERROR([15]育肥猪004大赔案!AC16,0)</f>
        <v>0</v>
      </c>
      <c r="G236" s="33">
        <f>IFERROR([15]育肥猪004大赔案!AC55,0)</f>
        <v>0</v>
      </c>
      <c r="H236" s="32">
        <f>ROUND(IFERROR(AC90*D236,0),2)</f>
        <v>24410694.8</v>
      </c>
      <c r="I236" s="33">
        <f>ROUND(IFERROR(AC221*(SUM(D236:E236)),0),2)</f>
        <v>24410694.8</v>
      </c>
      <c r="J236" s="37">
        <f t="shared" si="265"/>
        <v>24410694.8</v>
      </c>
      <c r="K236" s="33">
        <f t="shared" si="246"/>
        <v>0</v>
      </c>
      <c r="L236" s="38">
        <f t="shared" si="247"/>
        <v>0</v>
      </c>
      <c r="M236" s="33">
        <f t="shared" si="248"/>
        <v>0</v>
      </c>
      <c r="N236" s="39">
        <f t="shared" si="249"/>
        <v>0</v>
      </c>
      <c r="O236" s="32">
        <f t="shared" si="250"/>
        <v>24410694.8</v>
      </c>
      <c r="P236" s="33">
        <f t="shared" si="250"/>
        <v>0</v>
      </c>
      <c r="Q236" s="43">
        <f t="shared" si="251"/>
        <v>0.612828477955518</v>
      </c>
      <c r="AT236" s="31">
        <v>201806</v>
      </c>
      <c r="AU236" s="32">
        <v>39832833.62</v>
      </c>
      <c r="AV236" s="33">
        <v>22158126.71</v>
      </c>
      <c r="AW236" s="33">
        <f>IFERROR(BU107,0)</f>
        <v>0</v>
      </c>
      <c r="AX236" s="33">
        <f>IFERROR([15]育肥猪004大赔案!BM16,0)</f>
        <v>0</v>
      </c>
      <c r="AY236" s="33">
        <f>IFERROR([15]育肥猪004大赔案!BM55,0)</f>
        <v>0</v>
      </c>
      <c r="AZ236" s="32">
        <f>ROUND(IFERROR(BU90*AV236,0),2)</f>
        <v>22158126.71</v>
      </c>
      <c r="BA236" s="33">
        <f>ROUND(IFERROR(BU221*(SUM(AV236:AW236)),0),2)</f>
        <v>22158126.71</v>
      </c>
      <c r="BB236" s="37">
        <f t="shared" si="266"/>
        <v>22158126.71</v>
      </c>
      <c r="BC236" s="33">
        <f t="shared" si="252"/>
        <v>0</v>
      </c>
      <c r="BD236" s="38">
        <f t="shared" si="253"/>
        <v>0</v>
      </c>
      <c r="BE236" s="33">
        <f t="shared" si="254"/>
        <v>0</v>
      </c>
      <c r="BF236" s="33">
        <f t="shared" si="255"/>
        <v>0</v>
      </c>
      <c r="BG236" s="32">
        <f t="shared" si="256"/>
        <v>22158126.71</v>
      </c>
      <c r="BH236" s="33">
        <f t="shared" si="257"/>
        <v>0</v>
      </c>
      <c r="BI236" s="43">
        <f t="shared" si="258"/>
        <v>0.556277941995933</v>
      </c>
      <c r="CL236" s="31">
        <v>201706</v>
      </c>
      <c r="CM236" s="32">
        <v>15302023.18</v>
      </c>
      <c r="CN236" s="33">
        <f>IFERROR(DM15,0)</f>
        <v>0</v>
      </c>
      <c r="CO236" s="33">
        <f>IFERROR(DM107,0)</f>
        <v>0</v>
      </c>
      <c r="CP236" s="33">
        <f>IFERROR([15]育肥猪004大赔案!DE16,0)</f>
        <v>0</v>
      </c>
      <c r="CQ236" s="33">
        <f>IFERROR([15]育肥猪004大赔案!DE55,0)</f>
        <v>0</v>
      </c>
      <c r="CR236" s="32">
        <f>ROUND(IFERROR(DM90*CN236,0),2)</f>
        <v>0</v>
      </c>
      <c r="CS236" s="33">
        <f>ROUND(IFERROR(DM221*(SUM(CN236:CO236)),0),2)</f>
        <v>0</v>
      </c>
      <c r="CT236" s="37">
        <f t="shared" si="267"/>
        <v>0</v>
      </c>
      <c r="CU236" s="33">
        <f t="shared" si="259"/>
        <v>0</v>
      </c>
      <c r="CV236" s="38">
        <f t="shared" si="260"/>
        <v>0</v>
      </c>
      <c r="CW236" s="33">
        <f t="shared" si="261"/>
        <v>0</v>
      </c>
      <c r="CX236" s="33">
        <f t="shared" si="262"/>
        <v>0</v>
      </c>
      <c r="CY236" s="32">
        <f t="shared" si="263"/>
        <v>0</v>
      </c>
      <c r="CZ236" s="33">
        <f t="shared" si="263"/>
        <v>0</v>
      </c>
      <c r="DA236" s="43">
        <f t="shared" si="264"/>
        <v>0</v>
      </c>
    </row>
    <row r="237" ht="15" customHeight="1" outlineLevel="1" spans="2:105">
      <c r="B237" s="31">
        <v>201809</v>
      </c>
      <c r="C237" s="32">
        <v>42699908.34</v>
      </c>
      <c r="D237" s="33">
        <v>30408517.31</v>
      </c>
      <c r="E237" s="33">
        <f>IFERROR(AB108,0)</f>
        <v>0</v>
      </c>
      <c r="F237" s="33">
        <f>IFERROR([15]育肥猪004大赔案!AB17,0)</f>
        <v>0</v>
      </c>
      <c r="G237" s="33">
        <f>IFERROR([15]育肥猪004大赔案!AB56,0)</f>
        <v>0</v>
      </c>
      <c r="H237" s="32">
        <f>ROUND(IFERROR(AB90*D237,0),2)</f>
        <v>30408517.31</v>
      </c>
      <c r="I237" s="33">
        <f>ROUND(IFERROR(AB221*(SUM(D237:E237)),0),2)</f>
        <v>30408517.31</v>
      </c>
      <c r="J237" s="37">
        <f t="shared" si="265"/>
        <v>30408517.31</v>
      </c>
      <c r="K237" s="33">
        <f t="shared" si="246"/>
        <v>0</v>
      </c>
      <c r="L237" s="38">
        <f t="shared" si="247"/>
        <v>0</v>
      </c>
      <c r="M237" s="33">
        <f t="shared" si="248"/>
        <v>0</v>
      </c>
      <c r="N237" s="39">
        <f t="shared" si="249"/>
        <v>0</v>
      </c>
      <c r="O237" s="32">
        <f t="shared" si="250"/>
        <v>30408517.31</v>
      </c>
      <c r="P237" s="33">
        <f t="shared" si="250"/>
        <v>0</v>
      </c>
      <c r="Q237" s="43">
        <f t="shared" si="251"/>
        <v>0.712144791222285</v>
      </c>
      <c r="AT237" s="31">
        <v>201809</v>
      </c>
      <c r="AU237" s="32">
        <v>42699908.34</v>
      </c>
      <c r="AV237" s="33">
        <v>28155949.22</v>
      </c>
      <c r="AW237" s="33">
        <f>IFERROR(BT108,0)</f>
        <v>0</v>
      </c>
      <c r="AX237" s="33">
        <f>IFERROR([15]育肥猪004大赔案!BL17,0)</f>
        <v>0</v>
      </c>
      <c r="AY237" s="33">
        <f>IFERROR([15]育肥猪004大赔案!BL56,0)</f>
        <v>0</v>
      </c>
      <c r="AZ237" s="32">
        <f>ROUND(IFERROR(BT90*AV237,0),2)</f>
        <v>28155949.22</v>
      </c>
      <c r="BA237" s="33">
        <f>ROUND(IFERROR(BT221*(SUM(AV237:AW237)),0),2)</f>
        <v>28155949.22</v>
      </c>
      <c r="BB237" s="37">
        <f t="shared" si="266"/>
        <v>28155949.22</v>
      </c>
      <c r="BC237" s="33">
        <f t="shared" si="252"/>
        <v>0</v>
      </c>
      <c r="BD237" s="38">
        <f t="shared" si="253"/>
        <v>0</v>
      </c>
      <c r="BE237" s="33">
        <f t="shared" si="254"/>
        <v>0</v>
      </c>
      <c r="BF237" s="33">
        <f t="shared" si="255"/>
        <v>0</v>
      </c>
      <c r="BG237" s="32">
        <f t="shared" si="256"/>
        <v>28155949.22</v>
      </c>
      <c r="BH237" s="33">
        <f t="shared" si="257"/>
        <v>0</v>
      </c>
      <c r="BI237" s="43">
        <f t="shared" si="258"/>
        <v>0.659391326927612</v>
      </c>
      <c r="CL237" s="31">
        <v>201709</v>
      </c>
      <c r="CM237" s="32">
        <v>20813574.32</v>
      </c>
      <c r="CN237" s="33">
        <f>IFERROR(DL16,0)</f>
        <v>0</v>
      </c>
      <c r="CO237" s="33">
        <f>IFERROR(DL108,0)</f>
        <v>0</v>
      </c>
      <c r="CP237" s="33">
        <f>IFERROR([15]育肥猪004大赔案!DD17,0)</f>
        <v>0</v>
      </c>
      <c r="CQ237" s="33">
        <f>IFERROR([15]育肥猪004大赔案!DD56,0)</f>
        <v>0</v>
      </c>
      <c r="CR237" s="32">
        <f>ROUND(IFERROR(DL90*CN237,0),2)</f>
        <v>0</v>
      </c>
      <c r="CS237" s="33">
        <f>ROUND(IFERROR(DL221*(SUM(CN237:CO237)),0),2)</f>
        <v>0</v>
      </c>
      <c r="CT237" s="37">
        <f t="shared" si="267"/>
        <v>0</v>
      </c>
      <c r="CU237" s="33">
        <f t="shared" si="259"/>
        <v>0</v>
      </c>
      <c r="CV237" s="38">
        <f t="shared" si="260"/>
        <v>0</v>
      </c>
      <c r="CW237" s="33">
        <f t="shared" si="261"/>
        <v>0</v>
      </c>
      <c r="CX237" s="33">
        <f t="shared" si="262"/>
        <v>0</v>
      </c>
      <c r="CY237" s="32">
        <f t="shared" si="263"/>
        <v>0</v>
      </c>
      <c r="CZ237" s="33">
        <f t="shared" si="263"/>
        <v>0</v>
      </c>
      <c r="DA237" s="43">
        <f t="shared" si="264"/>
        <v>0</v>
      </c>
    </row>
    <row r="238" ht="15" customHeight="1" outlineLevel="1" spans="2:105">
      <c r="B238" s="31">
        <v>201812</v>
      </c>
      <c r="C238" s="32">
        <v>47284100.01</v>
      </c>
      <c r="D238" s="33">
        <v>46640083.86</v>
      </c>
      <c r="E238" s="33">
        <f>IFERROR(AA109,0)</f>
        <v>0</v>
      </c>
      <c r="F238" s="33">
        <f>IFERROR([15]育肥猪004大赔案!AA18,0)</f>
        <v>0</v>
      </c>
      <c r="G238" s="33">
        <f>IFERROR([15]育肥猪004大赔案!AA57,0)</f>
        <v>0</v>
      </c>
      <c r="H238" s="32">
        <f>ROUND(IFERROR(AA90*D238,0),2)</f>
        <v>46640083.86</v>
      </c>
      <c r="I238" s="33">
        <f>ROUND(IFERROR(AA221*(SUM(D238:E238)),0),2)</f>
        <v>46640083.86</v>
      </c>
      <c r="J238" s="37">
        <f t="shared" si="265"/>
        <v>46640083.86</v>
      </c>
      <c r="K238" s="33">
        <f t="shared" si="246"/>
        <v>0</v>
      </c>
      <c r="L238" s="38">
        <f t="shared" si="247"/>
        <v>0</v>
      </c>
      <c r="M238" s="33">
        <f t="shared" si="248"/>
        <v>0</v>
      </c>
      <c r="N238" s="39">
        <f t="shared" si="249"/>
        <v>0</v>
      </c>
      <c r="O238" s="32">
        <f t="shared" si="250"/>
        <v>46640083.86</v>
      </c>
      <c r="P238" s="33">
        <f t="shared" si="250"/>
        <v>0</v>
      </c>
      <c r="Q238" s="43">
        <f t="shared" si="251"/>
        <v>0.98637985813701</v>
      </c>
      <c r="AT238" s="31">
        <v>201812</v>
      </c>
      <c r="AU238" s="32">
        <v>42772063.39</v>
      </c>
      <c r="AV238" s="33">
        <v>37150990.69</v>
      </c>
      <c r="AW238" s="33">
        <f>IFERROR(BS109,0)</f>
        <v>0</v>
      </c>
      <c r="AX238" s="33">
        <f>IFERROR([15]育肥猪004大赔案!BK18,0)</f>
        <v>0</v>
      </c>
      <c r="AY238" s="33">
        <f>IFERROR([15]育肥猪004大赔案!BK57,0)</f>
        <v>0</v>
      </c>
      <c r="AZ238" s="32">
        <f>ROUND(IFERROR(BS90*AV238,0),2)</f>
        <v>37150990.69</v>
      </c>
      <c r="BA238" s="33">
        <f>ROUND(IFERROR(BS221*(SUM(AV238:AW238)),0),2)</f>
        <v>37150990.69</v>
      </c>
      <c r="BB238" s="37">
        <f t="shared" si="266"/>
        <v>37150990.69</v>
      </c>
      <c r="BC238" s="33">
        <f t="shared" si="252"/>
        <v>0</v>
      </c>
      <c r="BD238" s="38">
        <f t="shared" si="253"/>
        <v>0</v>
      </c>
      <c r="BE238" s="33">
        <f t="shared" si="254"/>
        <v>0</v>
      </c>
      <c r="BF238" s="33">
        <f t="shared" si="255"/>
        <v>0</v>
      </c>
      <c r="BG238" s="32">
        <f t="shared" si="256"/>
        <v>37150990.69</v>
      </c>
      <c r="BH238" s="33">
        <f t="shared" si="257"/>
        <v>0</v>
      </c>
      <c r="BI238" s="43">
        <f t="shared" si="258"/>
        <v>0.86858074512921</v>
      </c>
      <c r="CL238" s="31">
        <v>201712</v>
      </c>
      <c r="CM238" s="32">
        <v>27271636.62</v>
      </c>
      <c r="CN238" s="33">
        <f>IFERROR(DK17,0)</f>
        <v>0</v>
      </c>
      <c r="CO238" s="33">
        <f>IFERROR(DK109,0)</f>
        <v>0</v>
      </c>
      <c r="CP238" s="33">
        <f>IFERROR([15]育肥猪004大赔案!DC18,0)</f>
        <v>0</v>
      </c>
      <c r="CQ238" s="33">
        <f>IFERROR([15]育肥猪004大赔案!DC57,0)</f>
        <v>0</v>
      </c>
      <c r="CR238" s="32">
        <f>ROUND(IFERROR(DK90*CN238,0),2)</f>
        <v>0</v>
      </c>
      <c r="CS238" s="33">
        <f>ROUND(IFERROR(DK221*(SUM(CN238:CO238)),0),2)</f>
        <v>0</v>
      </c>
      <c r="CT238" s="37">
        <f t="shared" si="267"/>
        <v>0</v>
      </c>
      <c r="CU238" s="33">
        <f t="shared" si="259"/>
        <v>0</v>
      </c>
      <c r="CV238" s="38">
        <f t="shared" si="260"/>
        <v>0</v>
      </c>
      <c r="CW238" s="33">
        <f t="shared" si="261"/>
        <v>0</v>
      </c>
      <c r="CX238" s="33">
        <f t="shared" si="262"/>
        <v>0</v>
      </c>
      <c r="CY238" s="32">
        <f t="shared" si="263"/>
        <v>0</v>
      </c>
      <c r="CZ238" s="33">
        <f t="shared" si="263"/>
        <v>0</v>
      </c>
      <c r="DA238" s="43">
        <f t="shared" si="264"/>
        <v>0</v>
      </c>
    </row>
    <row r="239" ht="15" customHeight="1" outlineLevel="1" spans="2:105">
      <c r="B239" s="31">
        <v>201903</v>
      </c>
      <c r="C239" s="32">
        <v>53579679.55</v>
      </c>
      <c r="D239" s="33">
        <v>147756202.27</v>
      </c>
      <c r="E239" s="33">
        <f>IFERROR(Z110,0)</f>
        <v>0</v>
      </c>
      <c r="F239" s="33">
        <f>IFERROR([15]育肥猪004大赔案!Z19,0)</f>
        <v>0</v>
      </c>
      <c r="G239" s="33">
        <f>IFERROR([15]育肥猪004大赔案!Z58,0)</f>
        <v>0</v>
      </c>
      <c r="H239" s="32">
        <f>ROUND(IFERROR(Z90*D239,0),2)</f>
        <v>147756202.27</v>
      </c>
      <c r="I239" s="33">
        <f>ROUND(IFERROR(Z221*(SUM(D239:E239)),0),2)</f>
        <v>147756202.27</v>
      </c>
      <c r="J239" s="37">
        <f t="shared" si="265"/>
        <v>147756202.27</v>
      </c>
      <c r="K239" s="33">
        <f t="shared" si="246"/>
        <v>0</v>
      </c>
      <c r="L239" s="38">
        <f t="shared" si="247"/>
        <v>0</v>
      </c>
      <c r="M239" s="33">
        <f t="shared" si="248"/>
        <v>0</v>
      </c>
      <c r="N239" s="39">
        <f t="shared" si="249"/>
        <v>0</v>
      </c>
      <c r="O239" s="32">
        <f t="shared" si="250"/>
        <v>147756202.27</v>
      </c>
      <c r="P239" s="33">
        <f t="shared" si="250"/>
        <v>0</v>
      </c>
      <c r="Q239" s="43">
        <f t="shared" si="251"/>
        <v>2.75769104091254</v>
      </c>
      <c r="AT239" s="31">
        <v>201903</v>
      </c>
      <c r="AU239" s="32">
        <v>36430111.11</v>
      </c>
      <c r="AV239" s="33">
        <v>101366370.23</v>
      </c>
      <c r="AW239" s="33">
        <f>IFERROR(BR110,0)</f>
        <v>0</v>
      </c>
      <c r="AX239" s="33">
        <f>IFERROR([15]育肥猪004大赔案!BJ19,0)</f>
        <v>0</v>
      </c>
      <c r="AY239" s="33">
        <f>IFERROR([15]育肥猪004大赔案!BJ58,0)</f>
        <v>0</v>
      </c>
      <c r="AZ239" s="32">
        <f>ROUND(IFERROR(BR90*AV239,0),2)</f>
        <v>101366370.23</v>
      </c>
      <c r="BA239" s="33">
        <f>ROUND(IFERROR(BR221*(SUM(AV239:AW239)),0),2)</f>
        <v>101366370.23</v>
      </c>
      <c r="BB239" s="37">
        <f t="shared" si="266"/>
        <v>101366370.23</v>
      </c>
      <c r="BC239" s="33">
        <f t="shared" si="252"/>
        <v>0</v>
      </c>
      <c r="BD239" s="38">
        <f t="shared" si="253"/>
        <v>0</v>
      </c>
      <c r="BE239" s="33">
        <f t="shared" si="254"/>
        <v>0</v>
      </c>
      <c r="BF239" s="33">
        <f t="shared" si="255"/>
        <v>0</v>
      </c>
      <c r="BG239" s="32">
        <f t="shared" si="256"/>
        <v>101366370.23</v>
      </c>
      <c r="BH239" s="33">
        <f t="shared" si="257"/>
        <v>0</v>
      </c>
      <c r="BI239" s="43">
        <f t="shared" si="258"/>
        <v>2.78248863759779</v>
      </c>
      <c r="CL239" s="31">
        <v>201803</v>
      </c>
      <c r="CM239" s="32">
        <v>35754467.55</v>
      </c>
      <c r="CN239" s="33">
        <f>IFERROR(DJ18,0)</f>
        <v>0</v>
      </c>
      <c r="CO239" s="33">
        <f>IFERROR(DJ110,0)</f>
        <v>0</v>
      </c>
      <c r="CP239" s="33">
        <f>IFERROR([15]育肥猪004大赔案!DB19,0)</f>
        <v>0</v>
      </c>
      <c r="CQ239" s="33">
        <f>IFERROR([15]育肥猪004大赔案!DB58,0)</f>
        <v>0</v>
      </c>
      <c r="CR239" s="32">
        <f>ROUND(IFERROR(DJ90*CN239,0),2)</f>
        <v>0</v>
      </c>
      <c r="CS239" s="33">
        <f>ROUND(IFERROR(DJ221*(SUM(CN239:CO239)),0),2)</f>
        <v>0</v>
      </c>
      <c r="CT239" s="37">
        <f t="shared" si="267"/>
        <v>0</v>
      </c>
      <c r="CU239" s="33">
        <f t="shared" si="259"/>
        <v>0</v>
      </c>
      <c r="CV239" s="38">
        <f t="shared" si="260"/>
        <v>0</v>
      </c>
      <c r="CW239" s="33">
        <f t="shared" si="261"/>
        <v>0</v>
      </c>
      <c r="CX239" s="33">
        <f t="shared" si="262"/>
        <v>0</v>
      </c>
      <c r="CY239" s="32">
        <f t="shared" si="263"/>
        <v>0</v>
      </c>
      <c r="CZ239" s="33">
        <f t="shared" si="263"/>
        <v>0</v>
      </c>
      <c r="DA239" s="43">
        <f t="shared" si="264"/>
        <v>0</v>
      </c>
    </row>
    <row r="240" ht="15" customHeight="1" outlineLevel="1" spans="2:105">
      <c r="B240" s="31">
        <v>201906</v>
      </c>
      <c r="C240" s="32">
        <v>48516072.27</v>
      </c>
      <c r="D240" s="33">
        <v>31879049.86</v>
      </c>
      <c r="E240" s="33">
        <f>IFERROR(Y111,0)</f>
        <v>0</v>
      </c>
      <c r="F240" s="33">
        <f>IFERROR([15]育肥猪004大赔案!Y20,0)</f>
        <v>0</v>
      </c>
      <c r="G240" s="33">
        <f>IFERROR([15]育肥猪004大赔案!Y59,0)</f>
        <v>0</v>
      </c>
      <c r="H240" s="32">
        <f>ROUND(IFERROR(Y90*D240,0),2)</f>
        <v>31879049.86</v>
      </c>
      <c r="I240" s="33">
        <f>ROUND(IFERROR(Y221*(SUM(D240:E240)),0),2)</f>
        <v>31879049.86</v>
      </c>
      <c r="J240" s="37">
        <f t="shared" si="265"/>
        <v>31879049.86</v>
      </c>
      <c r="K240" s="33">
        <f t="shared" si="246"/>
        <v>0</v>
      </c>
      <c r="L240" s="38">
        <f t="shared" si="247"/>
        <v>0</v>
      </c>
      <c r="M240" s="33">
        <f t="shared" si="248"/>
        <v>0</v>
      </c>
      <c r="N240" s="39">
        <f t="shared" si="249"/>
        <v>0</v>
      </c>
      <c r="O240" s="32">
        <f t="shared" si="250"/>
        <v>31879049.86</v>
      </c>
      <c r="P240" s="33">
        <f t="shared" si="250"/>
        <v>0</v>
      </c>
      <c r="Q240" s="43">
        <f t="shared" si="251"/>
        <v>0.657082248591514</v>
      </c>
      <c r="AT240" s="31">
        <v>201906</v>
      </c>
      <c r="AU240" s="32">
        <v>28477591.2</v>
      </c>
      <c r="AV240" s="33">
        <v>15971972.81</v>
      </c>
      <c r="AW240" s="33">
        <f>IFERROR(BQ111,0)</f>
        <v>0</v>
      </c>
      <c r="AX240" s="33">
        <f>IFERROR([15]育肥猪004大赔案!BI20,0)</f>
        <v>0</v>
      </c>
      <c r="AY240" s="33">
        <f>IFERROR([15]育肥猪004大赔案!BI59,0)</f>
        <v>0</v>
      </c>
      <c r="AZ240" s="32">
        <f>ROUND(IFERROR(BQ90*AV240,0),2)</f>
        <v>15971972.81</v>
      </c>
      <c r="BA240" s="33">
        <f>ROUND(IFERROR(BQ221*(SUM(AV240:AW240)),0),2)</f>
        <v>15971972.81</v>
      </c>
      <c r="BB240" s="37">
        <f t="shared" si="266"/>
        <v>15971972.81</v>
      </c>
      <c r="BC240" s="33">
        <f t="shared" si="252"/>
        <v>0</v>
      </c>
      <c r="BD240" s="38">
        <f t="shared" si="253"/>
        <v>0</v>
      </c>
      <c r="BE240" s="33">
        <f t="shared" si="254"/>
        <v>0</v>
      </c>
      <c r="BF240" s="33">
        <f t="shared" si="255"/>
        <v>0</v>
      </c>
      <c r="BG240" s="32">
        <f t="shared" si="256"/>
        <v>15971972.81</v>
      </c>
      <c r="BH240" s="33">
        <f t="shared" si="257"/>
        <v>0</v>
      </c>
      <c r="BI240" s="43">
        <f t="shared" si="258"/>
        <v>0.5608610889112</v>
      </c>
      <c r="CL240" s="31">
        <v>201806</v>
      </c>
      <c r="CM240" s="32">
        <v>39832833.62</v>
      </c>
      <c r="CN240" s="33">
        <f>IFERROR(DI19,0)</f>
        <v>0</v>
      </c>
      <c r="CO240" s="33">
        <f>IFERROR(DI111,0)</f>
        <v>0</v>
      </c>
      <c r="CP240" s="33">
        <f>IFERROR([15]育肥猪004大赔案!DA20,0)</f>
        <v>0</v>
      </c>
      <c r="CQ240" s="33">
        <f>IFERROR([15]育肥猪004大赔案!DA59,0)</f>
        <v>0</v>
      </c>
      <c r="CR240" s="32">
        <f>ROUND(IFERROR(DI90*CN240,0),2)</f>
        <v>0</v>
      </c>
      <c r="CS240" s="33">
        <f>ROUND(IFERROR(DI221*(SUM(CN240:CO240)),0),2)</f>
        <v>0</v>
      </c>
      <c r="CT240" s="37">
        <f t="shared" si="267"/>
        <v>0</v>
      </c>
      <c r="CU240" s="33">
        <f t="shared" si="259"/>
        <v>0</v>
      </c>
      <c r="CV240" s="38">
        <f t="shared" si="260"/>
        <v>0</v>
      </c>
      <c r="CW240" s="33">
        <f t="shared" si="261"/>
        <v>0</v>
      </c>
      <c r="CX240" s="33">
        <f t="shared" si="262"/>
        <v>0</v>
      </c>
      <c r="CY240" s="32">
        <f t="shared" si="263"/>
        <v>0</v>
      </c>
      <c r="CZ240" s="33">
        <f t="shared" si="263"/>
        <v>0</v>
      </c>
      <c r="DA240" s="43">
        <f t="shared" si="264"/>
        <v>0</v>
      </c>
    </row>
    <row r="241" ht="15" customHeight="1" outlineLevel="1" spans="2:105">
      <c r="B241" s="31">
        <v>201909</v>
      </c>
      <c r="C241" s="32">
        <v>44055341.33</v>
      </c>
      <c r="D241" s="33">
        <v>28248037.67</v>
      </c>
      <c r="E241" s="33">
        <f>IFERROR(X112,0)</f>
        <v>0</v>
      </c>
      <c r="F241" s="33">
        <f>IFERROR([15]育肥猪004大赔案!X21,0)</f>
        <v>0</v>
      </c>
      <c r="G241" s="33">
        <f>IFERROR([15]育肥猪004大赔案!X60,0)</f>
        <v>0</v>
      </c>
      <c r="H241" s="32">
        <f>ROUND(IFERROR(X90*D241,0),2)</f>
        <v>28248037.67</v>
      </c>
      <c r="I241" s="33">
        <f>ROUND(IFERROR(X221*(SUM(D241:E241)),0),2)</f>
        <v>28248037.67</v>
      </c>
      <c r="J241" s="37">
        <f t="shared" si="265"/>
        <v>28248037.67</v>
      </c>
      <c r="K241" s="33">
        <f t="shared" si="246"/>
        <v>0</v>
      </c>
      <c r="L241" s="38">
        <f t="shared" si="247"/>
        <v>0</v>
      </c>
      <c r="M241" s="33">
        <f t="shared" si="248"/>
        <v>0</v>
      </c>
      <c r="N241" s="39">
        <f t="shared" si="249"/>
        <v>0</v>
      </c>
      <c r="O241" s="32">
        <f t="shared" si="250"/>
        <v>28248037.67</v>
      </c>
      <c r="P241" s="33">
        <f t="shared" si="250"/>
        <v>0</v>
      </c>
      <c r="Q241" s="43">
        <f t="shared" si="251"/>
        <v>0.641194389084535</v>
      </c>
      <c r="AT241" s="31">
        <v>201909</v>
      </c>
      <c r="AU241" s="32">
        <v>24107804.94</v>
      </c>
      <c r="AV241" s="33">
        <v>14236825.77</v>
      </c>
      <c r="AW241" s="33">
        <f>IFERROR(BP112,0)</f>
        <v>0</v>
      </c>
      <c r="AX241" s="33">
        <f>IFERROR([15]育肥猪004大赔案!BH21,0)</f>
        <v>0</v>
      </c>
      <c r="AY241" s="33">
        <f>IFERROR([15]育肥猪004大赔案!BH60,0)</f>
        <v>0</v>
      </c>
      <c r="AZ241" s="32">
        <f>ROUND(IFERROR(BP90*AV241,0),2)</f>
        <v>14236825.77</v>
      </c>
      <c r="BA241" s="33">
        <f>ROUND(IFERROR(BP221*(SUM(AV241:AW241)),0),2)</f>
        <v>14236825.77</v>
      </c>
      <c r="BB241" s="37">
        <f t="shared" si="266"/>
        <v>14236825.77</v>
      </c>
      <c r="BC241" s="33">
        <f t="shared" si="252"/>
        <v>0</v>
      </c>
      <c r="BD241" s="38">
        <f t="shared" si="253"/>
        <v>0</v>
      </c>
      <c r="BE241" s="33">
        <f t="shared" si="254"/>
        <v>0</v>
      </c>
      <c r="BF241" s="33">
        <f t="shared" si="255"/>
        <v>0</v>
      </c>
      <c r="BG241" s="32">
        <f t="shared" si="256"/>
        <v>14236825.77</v>
      </c>
      <c r="BH241" s="33">
        <f t="shared" si="257"/>
        <v>0</v>
      </c>
      <c r="BI241" s="43">
        <f t="shared" si="258"/>
        <v>0.590548405606935</v>
      </c>
      <c r="CL241" s="31">
        <v>201809</v>
      </c>
      <c r="CM241" s="32">
        <v>42699908.34</v>
      </c>
      <c r="CN241" s="33">
        <f>IFERROR(DH20,0)</f>
        <v>0</v>
      </c>
      <c r="CO241" s="33">
        <f>IFERROR(DH112,0)</f>
        <v>0</v>
      </c>
      <c r="CP241" s="33">
        <f>IFERROR([15]育肥猪004大赔案!CZ21,0)</f>
        <v>0</v>
      </c>
      <c r="CQ241" s="33">
        <f>IFERROR([15]育肥猪004大赔案!CZ60,0)</f>
        <v>0</v>
      </c>
      <c r="CR241" s="32">
        <f>ROUND(IFERROR(DH90*CN241,0),2)</f>
        <v>0</v>
      </c>
      <c r="CS241" s="33">
        <f>ROUND(IFERROR(DH221*(SUM(CN241:CO241)),0),2)</f>
        <v>0</v>
      </c>
      <c r="CT241" s="37">
        <f t="shared" si="267"/>
        <v>0</v>
      </c>
      <c r="CU241" s="33">
        <f t="shared" si="259"/>
        <v>0</v>
      </c>
      <c r="CV241" s="38">
        <f t="shared" si="260"/>
        <v>0</v>
      </c>
      <c r="CW241" s="33">
        <f t="shared" si="261"/>
        <v>0</v>
      </c>
      <c r="CX241" s="33">
        <f t="shared" si="262"/>
        <v>0</v>
      </c>
      <c r="CY241" s="32">
        <f t="shared" si="263"/>
        <v>0</v>
      </c>
      <c r="CZ241" s="33">
        <f t="shared" si="263"/>
        <v>0</v>
      </c>
      <c r="DA241" s="43">
        <f t="shared" si="264"/>
        <v>0</v>
      </c>
    </row>
    <row r="242" ht="15" customHeight="1" outlineLevel="1" spans="2:105">
      <c r="B242" s="31">
        <v>201912</v>
      </c>
      <c r="C242" s="32">
        <v>40361407.95</v>
      </c>
      <c r="D242" s="33">
        <v>24088583.04</v>
      </c>
      <c r="E242" s="33">
        <f>IFERROR(W113,0)</f>
        <v>0</v>
      </c>
      <c r="F242" s="33">
        <f>IFERROR([15]育肥猪004大赔案!W22,0)</f>
        <v>0</v>
      </c>
      <c r="G242" s="33">
        <f>IFERROR([15]育肥猪004大赔案!W61,0)</f>
        <v>0</v>
      </c>
      <c r="H242" s="32">
        <f>ROUND(IFERROR(W90*D242,0),2)</f>
        <v>24088583.04</v>
      </c>
      <c r="I242" s="33">
        <f>ROUND(IFERROR(W221*(SUM(D242:E242)),0),2)</f>
        <v>24088583.04</v>
      </c>
      <c r="J242" s="37">
        <f t="shared" si="265"/>
        <v>24088583.04</v>
      </c>
      <c r="K242" s="33">
        <f t="shared" si="246"/>
        <v>0</v>
      </c>
      <c r="L242" s="38">
        <f t="shared" si="247"/>
        <v>0</v>
      </c>
      <c r="M242" s="33">
        <f t="shared" si="248"/>
        <v>0</v>
      </c>
      <c r="N242" s="39">
        <f t="shared" si="249"/>
        <v>0</v>
      </c>
      <c r="O242" s="32">
        <f t="shared" si="250"/>
        <v>24088583.04</v>
      </c>
      <c r="P242" s="33">
        <f t="shared" si="250"/>
        <v>0</v>
      </c>
      <c r="Q242" s="43">
        <f t="shared" si="251"/>
        <v>0.596822169083921</v>
      </c>
      <c r="AT242" s="31">
        <v>201912</v>
      </c>
      <c r="AU242" s="32">
        <v>19934486.24</v>
      </c>
      <c r="AV242" s="33">
        <v>9739628.1</v>
      </c>
      <c r="AW242" s="33">
        <f>IFERROR(BO113,0)</f>
        <v>0</v>
      </c>
      <c r="AX242" s="33">
        <f>IFERROR([15]育肥猪004大赔案!BG22,0)</f>
        <v>0</v>
      </c>
      <c r="AY242" s="33">
        <f>IFERROR([15]育肥猪004大赔案!BG61,0)</f>
        <v>0</v>
      </c>
      <c r="AZ242" s="32">
        <f>ROUND(IFERROR(BO90*AV242,0),2)</f>
        <v>9739628.1</v>
      </c>
      <c r="BA242" s="33">
        <f>ROUND(IFERROR(BO221*(SUM(AV242:AW242)),0),2)</f>
        <v>9739628.1</v>
      </c>
      <c r="BB242" s="37">
        <f t="shared" si="266"/>
        <v>9739628.1</v>
      </c>
      <c r="BC242" s="33">
        <f t="shared" si="252"/>
        <v>0</v>
      </c>
      <c r="BD242" s="38">
        <f t="shared" si="253"/>
        <v>0</v>
      </c>
      <c r="BE242" s="33">
        <f t="shared" si="254"/>
        <v>0</v>
      </c>
      <c r="BF242" s="33">
        <f t="shared" si="255"/>
        <v>0</v>
      </c>
      <c r="BG242" s="32">
        <f t="shared" si="256"/>
        <v>9739628.1</v>
      </c>
      <c r="BH242" s="33">
        <f t="shared" si="257"/>
        <v>0</v>
      </c>
      <c r="BI242" s="43">
        <f t="shared" si="258"/>
        <v>0.488581846692228</v>
      </c>
      <c r="CL242" s="31">
        <v>201812</v>
      </c>
      <c r="CM242" s="32">
        <v>42772063.39</v>
      </c>
      <c r="CN242" s="33">
        <f>IFERROR(DG21,0)</f>
        <v>0</v>
      </c>
      <c r="CO242" s="33">
        <f>IFERROR(DG113,0)</f>
        <v>0</v>
      </c>
      <c r="CP242" s="33">
        <f>IFERROR([15]育肥猪004大赔案!CY22,0)</f>
        <v>0</v>
      </c>
      <c r="CQ242" s="33">
        <f>IFERROR([15]育肥猪004大赔案!CY61,0)</f>
        <v>0</v>
      </c>
      <c r="CR242" s="32">
        <f>ROUND(IFERROR(DG90*CN242,0),2)</f>
        <v>0</v>
      </c>
      <c r="CS242" s="33">
        <f>ROUND(IFERROR(DG221*(SUM(CN242:CO242)),0),2)</f>
        <v>0</v>
      </c>
      <c r="CT242" s="37">
        <f t="shared" si="267"/>
        <v>0</v>
      </c>
      <c r="CU242" s="33">
        <f t="shared" si="259"/>
        <v>0</v>
      </c>
      <c r="CV242" s="38">
        <f t="shared" si="260"/>
        <v>0</v>
      </c>
      <c r="CW242" s="33">
        <f t="shared" si="261"/>
        <v>0</v>
      </c>
      <c r="CX242" s="33">
        <f t="shared" si="262"/>
        <v>0</v>
      </c>
      <c r="CY242" s="32">
        <f t="shared" si="263"/>
        <v>0</v>
      </c>
      <c r="CZ242" s="33">
        <f t="shared" si="263"/>
        <v>0</v>
      </c>
      <c r="DA242" s="43">
        <f t="shared" si="264"/>
        <v>0</v>
      </c>
    </row>
    <row r="243" ht="15" customHeight="1" outlineLevel="1" spans="2:105">
      <c r="B243" s="31">
        <v>202003</v>
      </c>
      <c r="C243" s="32">
        <v>41586962.61</v>
      </c>
      <c r="D243" s="33">
        <v>28971856.3</v>
      </c>
      <c r="E243" s="33">
        <f>IFERROR(V114,0)</f>
        <v>0</v>
      </c>
      <c r="F243" s="33">
        <f>IFERROR([15]育肥猪004大赔案!V23,0)</f>
        <v>0</v>
      </c>
      <c r="G243" s="33">
        <f>IFERROR([15]育肥猪004大赔案!V62,0)</f>
        <v>0</v>
      </c>
      <c r="H243" s="32">
        <f>ROUND(IFERROR(V90*D243,0),2)</f>
        <v>28971856.3</v>
      </c>
      <c r="I243" s="33">
        <f>ROUND(IFERROR(V221*(SUM(D243:E243)),0),2)</f>
        <v>28971856.3</v>
      </c>
      <c r="J243" s="37">
        <f t="shared" si="265"/>
        <v>28971856.3</v>
      </c>
      <c r="K243" s="33">
        <f t="shared" si="246"/>
        <v>0</v>
      </c>
      <c r="L243" s="38">
        <f t="shared" si="247"/>
        <v>0</v>
      </c>
      <c r="M243" s="33">
        <f t="shared" si="248"/>
        <v>0</v>
      </c>
      <c r="N243" s="39">
        <f t="shared" si="249"/>
        <v>0</v>
      </c>
      <c r="O243" s="32">
        <f t="shared" si="250"/>
        <v>28971856.3</v>
      </c>
      <c r="P243" s="33">
        <f t="shared" si="250"/>
        <v>0</v>
      </c>
      <c r="Q243" s="43">
        <f t="shared" si="251"/>
        <v>0.696657184889801</v>
      </c>
      <c r="AT243" s="31">
        <v>202003</v>
      </c>
      <c r="AU243" s="32">
        <v>20775262.91</v>
      </c>
      <c r="AV243" s="33">
        <v>14489254.86</v>
      </c>
      <c r="AW243" s="33">
        <f>IFERROR(BN114,0)</f>
        <v>0</v>
      </c>
      <c r="AX243" s="33">
        <f>IFERROR([15]育肥猪004大赔案!BF23,0)</f>
        <v>0</v>
      </c>
      <c r="AY243" s="33">
        <f>IFERROR([15]育肥猪004大赔案!BF62,0)</f>
        <v>0</v>
      </c>
      <c r="AZ243" s="32">
        <f>ROUND(IFERROR(BN90*AV243,0),2)</f>
        <v>14489254.86</v>
      </c>
      <c r="BA243" s="33">
        <f>ROUND(IFERROR(BN221*(SUM(AV243:AW243)),0),2)</f>
        <v>14489254.86</v>
      </c>
      <c r="BB243" s="37">
        <f t="shared" si="266"/>
        <v>14489254.86</v>
      </c>
      <c r="BC243" s="33">
        <f t="shared" si="252"/>
        <v>0</v>
      </c>
      <c r="BD243" s="38">
        <f t="shared" si="253"/>
        <v>0</v>
      </c>
      <c r="BE243" s="33">
        <f t="shared" si="254"/>
        <v>0</v>
      </c>
      <c r="BF243" s="33">
        <f t="shared" si="255"/>
        <v>0</v>
      </c>
      <c r="BG243" s="32">
        <f t="shared" si="256"/>
        <v>14489254.86</v>
      </c>
      <c r="BH243" s="33">
        <f t="shared" si="257"/>
        <v>0</v>
      </c>
      <c r="BI243" s="43">
        <f t="shared" si="258"/>
        <v>0.697428231005718</v>
      </c>
      <c r="CL243" s="31">
        <v>201903</v>
      </c>
      <c r="CM243" s="32">
        <v>36430111.11</v>
      </c>
      <c r="CN243" s="33">
        <f>IFERROR(DF22,0)</f>
        <v>0</v>
      </c>
      <c r="CO243" s="33">
        <f>IFERROR(DF114,0)</f>
        <v>0</v>
      </c>
      <c r="CP243" s="33">
        <f>IFERROR([15]育肥猪004大赔案!CX23,0)</f>
        <v>0</v>
      </c>
      <c r="CQ243" s="33">
        <f>IFERROR([15]育肥猪004大赔案!CX62,0)</f>
        <v>0</v>
      </c>
      <c r="CR243" s="32">
        <f>ROUND(IFERROR(DF90*CN243,0),2)</f>
        <v>0</v>
      </c>
      <c r="CS243" s="33">
        <f>ROUND(IFERROR(DF221*(SUM(CN243:CO243)),0),2)</f>
        <v>0</v>
      </c>
      <c r="CT243" s="37">
        <f t="shared" si="267"/>
        <v>0</v>
      </c>
      <c r="CU243" s="33">
        <f t="shared" si="259"/>
        <v>0</v>
      </c>
      <c r="CV243" s="38">
        <f t="shared" si="260"/>
        <v>0</v>
      </c>
      <c r="CW243" s="33">
        <f t="shared" si="261"/>
        <v>0</v>
      </c>
      <c r="CX243" s="33">
        <f t="shared" si="262"/>
        <v>0</v>
      </c>
      <c r="CY243" s="32">
        <f t="shared" si="263"/>
        <v>0</v>
      </c>
      <c r="CZ243" s="33">
        <f t="shared" si="263"/>
        <v>0</v>
      </c>
      <c r="DA243" s="43">
        <f t="shared" si="264"/>
        <v>0</v>
      </c>
    </row>
    <row r="244" ht="15" customHeight="1" outlineLevel="1" spans="2:105">
      <c r="B244" s="31">
        <v>202006</v>
      </c>
      <c r="C244" s="32">
        <v>62893340.92</v>
      </c>
      <c r="D244" s="33">
        <v>28214965.99</v>
      </c>
      <c r="E244" s="33">
        <f>IFERROR(U115,0)</f>
        <v>0</v>
      </c>
      <c r="F244" s="33">
        <f>IFERROR([15]育肥猪004大赔案!U24,0)</f>
        <v>0</v>
      </c>
      <c r="G244" s="33">
        <f>IFERROR([15]育肥猪004大赔案!U63,0)</f>
        <v>0</v>
      </c>
      <c r="H244" s="32">
        <f>ROUND(IFERROR(U90*D244,0),2)</f>
        <v>28214965.99</v>
      </c>
      <c r="I244" s="33">
        <f>ROUND(IFERROR(U221*(SUM(D244:E244)),0),2)</f>
        <v>28214965.99</v>
      </c>
      <c r="J244" s="37">
        <f t="shared" si="265"/>
        <v>28214965.99</v>
      </c>
      <c r="K244" s="33">
        <f t="shared" si="246"/>
        <v>0</v>
      </c>
      <c r="L244" s="38">
        <f t="shared" si="247"/>
        <v>0</v>
      </c>
      <c r="M244" s="33">
        <f t="shared" si="248"/>
        <v>0</v>
      </c>
      <c r="N244" s="39">
        <f t="shared" si="249"/>
        <v>0</v>
      </c>
      <c r="O244" s="32">
        <f t="shared" si="250"/>
        <v>28214965.99</v>
      </c>
      <c r="P244" s="33">
        <f t="shared" si="250"/>
        <v>0</v>
      </c>
      <c r="Q244" s="43">
        <f t="shared" si="251"/>
        <v>0.448616110660893</v>
      </c>
      <c r="AT244" s="31">
        <v>202006</v>
      </c>
      <c r="AU244" s="32">
        <v>31523641.03</v>
      </c>
      <c r="AV244" s="33">
        <v>14115645.39</v>
      </c>
      <c r="AW244" s="33">
        <f>IFERROR(BM115,0)</f>
        <v>0</v>
      </c>
      <c r="AX244" s="33">
        <f>IFERROR([15]育肥猪004大赔案!BE24,0)</f>
        <v>0</v>
      </c>
      <c r="AY244" s="33">
        <f>IFERROR([15]育肥猪004大赔案!BE63,0)</f>
        <v>0</v>
      </c>
      <c r="AZ244" s="32">
        <f>ROUND(IFERROR(BM90*AV244,0),2)</f>
        <v>14115645.39</v>
      </c>
      <c r="BA244" s="33">
        <f>ROUND(IFERROR(BM221*(SUM(AV244:AW244)),0),2)</f>
        <v>14115645.39</v>
      </c>
      <c r="BB244" s="37">
        <f t="shared" si="266"/>
        <v>14115645.39</v>
      </c>
      <c r="BC244" s="33">
        <f t="shared" si="252"/>
        <v>0</v>
      </c>
      <c r="BD244" s="38">
        <f t="shared" si="253"/>
        <v>0</v>
      </c>
      <c r="BE244" s="33">
        <f t="shared" si="254"/>
        <v>0</v>
      </c>
      <c r="BF244" s="33">
        <f t="shared" si="255"/>
        <v>0</v>
      </c>
      <c r="BG244" s="32">
        <f t="shared" si="256"/>
        <v>14115645.39</v>
      </c>
      <c r="BH244" s="33">
        <f t="shared" si="257"/>
        <v>0</v>
      </c>
      <c r="BI244" s="43">
        <f t="shared" si="258"/>
        <v>0.447779664048535</v>
      </c>
      <c r="CL244" s="31">
        <v>201906</v>
      </c>
      <c r="CM244" s="32">
        <v>28477591.2</v>
      </c>
      <c r="CN244" s="33">
        <f>IFERROR(DE23,0)</f>
        <v>0</v>
      </c>
      <c r="CO244" s="33">
        <f>IFERROR(DE115,0)</f>
        <v>0</v>
      </c>
      <c r="CP244" s="33">
        <f>IFERROR([15]育肥猪004大赔案!CW24,0)</f>
        <v>0</v>
      </c>
      <c r="CQ244" s="33">
        <f>IFERROR([15]育肥猪004大赔案!CW63,0)</f>
        <v>0</v>
      </c>
      <c r="CR244" s="32">
        <f>ROUND(IFERROR(DE90*CN244,0),2)</f>
        <v>0</v>
      </c>
      <c r="CS244" s="33">
        <f>ROUND(IFERROR(DE221*(SUM(CN244:CO244)),0),2)</f>
        <v>0</v>
      </c>
      <c r="CT244" s="37">
        <f t="shared" si="267"/>
        <v>0</v>
      </c>
      <c r="CU244" s="33">
        <f t="shared" si="259"/>
        <v>0</v>
      </c>
      <c r="CV244" s="38">
        <f t="shared" si="260"/>
        <v>0</v>
      </c>
      <c r="CW244" s="33">
        <f t="shared" si="261"/>
        <v>0</v>
      </c>
      <c r="CX244" s="33">
        <f t="shared" si="262"/>
        <v>0</v>
      </c>
      <c r="CY244" s="32">
        <f t="shared" si="263"/>
        <v>0</v>
      </c>
      <c r="CZ244" s="33">
        <f t="shared" si="263"/>
        <v>0</v>
      </c>
      <c r="DA244" s="43">
        <f t="shared" si="264"/>
        <v>0</v>
      </c>
    </row>
    <row r="245" ht="15" customHeight="1" outlineLevel="1" spans="2:105">
      <c r="B245" s="31">
        <v>202009</v>
      </c>
      <c r="C245" s="32">
        <v>61015640.35</v>
      </c>
      <c r="D245" s="33">
        <v>33267983.25</v>
      </c>
      <c r="E245" s="33">
        <f>IFERROR(T116,0)</f>
        <v>0</v>
      </c>
      <c r="F245" s="33">
        <f>IFERROR([15]育肥猪004大赔案!T25,0)</f>
        <v>0</v>
      </c>
      <c r="G245" s="33">
        <f>IFERROR([15]育肥猪004大赔案!T64,0)</f>
        <v>0</v>
      </c>
      <c r="H245" s="32">
        <f>ROUND(IFERROR(T90*D245,0),2)</f>
        <v>33267983.25</v>
      </c>
      <c r="I245" s="33">
        <f>ROUND(IFERROR(T221*(SUM(D245:E245)),0),2)</f>
        <v>33267983.25</v>
      </c>
      <c r="J245" s="37">
        <f t="shared" si="265"/>
        <v>33267983.25</v>
      </c>
      <c r="K245" s="33">
        <f t="shared" si="246"/>
        <v>0</v>
      </c>
      <c r="L245" s="38">
        <f t="shared" si="247"/>
        <v>0</v>
      </c>
      <c r="M245" s="33">
        <f t="shared" si="248"/>
        <v>0</v>
      </c>
      <c r="N245" s="39">
        <f t="shared" si="249"/>
        <v>0</v>
      </c>
      <c r="O245" s="32">
        <f t="shared" si="250"/>
        <v>33267983.25</v>
      </c>
      <c r="P245" s="33">
        <f t="shared" si="250"/>
        <v>0</v>
      </c>
      <c r="Q245" s="43">
        <f t="shared" si="251"/>
        <v>0.545236976276362</v>
      </c>
      <c r="AT245" s="31">
        <v>202009</v>
      </c>
      <c r="AU245" s="32">
        <v>29878216.61</v>
      </c>
      <c r="AV245" s="33">
        <v>16642569.42</v>
      </c>
      <c r="AW245" s="33">
        <f>IFERROR(BL116,0)</f>
        <v>0</v>
      </c>
      <c r="AX245" s="33">
        <f>IFERROR([15]育肥猪004大赔案!BD25,0)</f>
        <v>0</v>
      </c>
      <c r="AY245" s="33">
        <f>IFERROR([15]育肥猪004大赔案!BD64,0)</f>
        <v>0</v>
      </c>
      <c r="AZ245" s="32">
        <f>ROUND(IFERROR(BL90*AV245,0),2)</f>
        <v>16642569.42</v>
      </c>
      <c r="BA245" s="33">
        <f>ROUND(IFERROR(BL221*(SUM(AV245:AW245)),0),2)</f>
        <v>16642569.42</v>
      </c>
      <c r="BB245" s="37">
        <f t="shared" si="266"/>
        <v>16642569.42</v>
      </c>
      <c r="BC245" s="33">
        <f t="shared" si="252"/>
        <v>0</v>
      </c>
      <c r="BD245" s="38">
        <f t="shared" si="253"/>
        <v>0</v>
      </c>
      <c r="BE245" s="33">
        <f t="shared" si="254"/>
        <v>0</v>
      </c>
      <c r="BF245" s="33">
        <f t="shared" si="255"/>
        <v>0</v>
      </c>
      <c r="BG245" s="32">
        <f t="shared" si="256"/>
        <v>16642569.42</v>
      </c>
      <c r="BH245" s="33">
        <f t="shared" si="257"/>
        <v>0</v>
      </c>
      <c r="BI245" s="43">
        <f t="shared" si="258"/>
        <v>0.557013480330344</v>
      </c>
      <c r="CL245" s="31">
        <v>201909</v>
      </c>
      <c r="CM245" s="32">
        <v>24107804.94</v>
      </c>
      <c r="CN245" s="33">
        <f>IFERROR(DD24,0)</f>
        <v>0</v>
      </c>
      <c r="CO245" s="33">
        <f>IFERROR(DD116,0)</f>
        <v>0</v>
      </c>
      <c r="CP245" s="33">
        <f>IFERROR([15]育肥猪004大赔案!CV25,0)</f>
        <v>0</v>
      </c>
      <c r="CQ245" s="33">
        <f>IFERROR([15]育肥猪004大赔案!CV64,0)</f>
        <v>0</v>
      </c>
      <c r="CR245" s="32">
        <f>ROUND(IFERROR(DD90*CN245,0),2)</f>
        <v>0</v>
      </c>
      <c r="CS245" s="33">
        <f>ROUND(IFERROR(DD221*(SUM(CN245:CO245)),0),2)</f>
        <v>0</v>
      </c>
      <c r="CT245" s="37">
        <f t="shared" si="267"/>
        <v>0</v>
      </c>
      <c r="CU245" s="33">
        <f t="shared" si="259"/>
        <v>0</v>
      </c>
      <c r="CV245" s="38">
        <f t="shared" si="260"/>
        <v>0</v>
      </c>
      <c r="CW245" s="33">
        <f t="shared" si="261"/>
        <v>0</v>
      </c>
      <c r="CX245" s="33">
        <f t="shared" si="262"/>
        <v>0</v>
      </c>
      <c r="CY245" s="32">
        <f t="shared" si="263"/>
        <v>0</v>
      </c>
      <c r="CZ245" s="33">
        <f t="shared" si="263"/>
        <v>0</v>
      </c>
      <c r="DA245" s="43">
        <f t="shared" si="264"/>
        <v>0</v>
      </c>
    </row>
    <row r="246" ht="15" customHeight="1" outlineLevel="1" spans="2:105">
      <c r="B246" s="31">
        <v>202012</v>
      </c>
      <c r="C246" s="32">
        <v>67529447.18</v>
      </c>
      <c r="D246" s="33">
        <v>46622624.61</v>
      </c>
      <c r="E246" s="33">
        <f>IFERROR(S117,0)</f>
        <v>0</v>
      </c>
      <c r="F246" s="33">
        <f>IFERROR([15]育肥猪004大赔案!S26,0)</f>
        <v>0</v>
      </c>
      <c r="G246" s="33">
        <f>IFERROR([15]育肥猪004大赔案!S65,0)</f>
        <v>0</v>
      </c>
      <c r="H246" s="32">
        <f>ROUND(IFERROR(S90*D246,0),2)</f>
        <v>46622624.61</v>
      </c>
      <c r="I246" s="33">
        <f>ROUND(IFERROR(S221*(SUM(D246:E246)),0),2)</f>
        <v>46622624.61</v>
      </c>
      <c r="J246" s="37">
        <f t="shared" si="265"/>
        <v>46622624.61</v>
      </c>
      <c r="K246" s="33">
        <f t="shared" si="246"/>
        <v>0</v>
      </c>
      <c r="L246" s="38">
        <f t="shared" si="247"/>
        <v>0</v>
      </c>
      <c r="M246" s="33">
        <f t="shared" si="248"/>
        <v>0</v>
      </c>
      <c r="N246" s="39">
        <f t="shared" si="249"/>
        <v>0</v>
      </c>
      <c r="O246" s="32">
        <f t="shared" si="250"/>
        <v>46622624.61</v>
      </c>
      <c r="P246" s="33">
        <f t="shared" si="250"/>
        <v>0</v>
      </c>
      <c r="Q246" s="43">
        <f t="shared" si="251"/>
        <v>0.690404357757101</v>
      </c>
      <c r="AT246" s="31">
        <v>202012</v>
      </c>
      <c r="AU246" s="32">
        <v>33369030.93</v>
      </c>
      <c r="AV246" s="33">
        <v>23330320.56</v>
      </c>
      <c r="AW246" s="33">
        <f>IFERROR(BK117,0)</f>
        <v>0</v>
      </c>
      <c r="AX246" s="33">
        <f>IFERROR([15]育肥猪004大赔案!BC26,0)</f>
        <v>0</v>
      </c>
      <c r="AY246" s="33">
        <f>IFERROR([15]育肥猪004大赔案!BC65,0)</f>
        <v>0</v>
      </c>
      <c r="AZ246" s="32">
        <f>ROUND(IFERROR(BK90*AV246,0),2)</f>
        <v>23330320.56</v>
      </c>
      <c r="BA246" s="33">
        <f>ROUND(IFERROR(BK221*(SUM(AV246:AW246)),0),2)</f>
        <v>23330320.56</v>
      </c>
      <c r="BB246" s="37">
        <f t="shared" si="266"/>
        <v>23330320.56</v>
      </c>
      <c r="BC246" s="33">
        <f t="shared" si="252"/>
        <v>0</v>
      </c>
      <c r="BD246" s="38">
        <f t="shared" si="253"/>
        <v>0</v>
      </c>
      <c r="BE246" s="33">
        <f t="shared" si="254"/>
        <v>0</v>
      </c>
      <c r="BF246" s="33">
        <f t="shared" si="255"/>
        <v>0</v>
      </c>
      <c r="BG246" s="32">
        <f t="shared" si="256"/>
        <v>23330320.56</v>
      </c>
      <c r="BH246" s="33">
        <f t="shared" si="257"/>
        <v>0</v>
      </c>
      <c r="BI246" s="43">
        <f t="shared" si="258"/>
        <v>0.699160865922096</v>
      </c>
      <c r="CL246" s="31">
        <v>201912</v>
      </c>
      <c r="CM246" s="32">
        <v>19934486.24</v>
      </c>
      <c r="CN246" s="33">
        <f>IFERROR(DC25,0)</f>
        <v>0</v>
      </c>
      <c r="CO246" s="33">
        <f>IFERROR(DC117,0)</f>
        <v>0</v>
      </c>
      <c r="CP246" s="33">
        <f>IFERROR([15]育肥猪004大赔案!CU26,0)</f>
        <v>0</v>
      </c>
      <c r="CQ246" s="33">
        <f>IFERROR([15]育肥猪004大赔案!CU65,0)</f>
        <v>0</v>
      </c>
      <c r="CR246" s="32">
        <f>ROUND(IFERROR(DC90*CN246,0),2)</f>
        <v>0</v>
      </c>
      <c r="CS246" s="33">
        <f>ROUND(IFERROR(DC221*(SUM(CN246:CO246)),0),2)</f>
        <v>0</v>
      </c>
      <c r="CT246" s="37">
        <f t="shared" si="267"/>
        <v>0</v>
      </c>
      <c r="CU246" s="33">
        <f t="shared" si="259"/>
        <v>0</v>
      </c>
      <c r="CV246" s="38">
        <f t="shared" si="260"/>
        <v>0</v>
      </c>
      <c r="CW246" s="33">
        <f t="shared" si="261"/>
        <v>0</v>
      </c>
      <c r="CX246" s="33">
        <f t="shared" si="262"/>
        <v>0</v>
      </c>
      <c r="CY246" s="32">
        <f t="shared" si="263"/>
        <v>0</v>
      </c>
      <c r="CZ246" s="33">
        <f t="shared" si="263"/>
        <v>0</v>
      </c>
      <c r="DA246" s="43">
        <f t="shared" si="264"/>
        <v>0</v>
      </c>
    </row>
    <row r="247" ht="15" customHeight="1" outlineLevel="1" spans="2:105">
      <c r="B247" s="31">
        <v>202103</v>
      </c>
      <c r="C247" s="32">
        <v>78380582.91</v>
      </c>
      <c r="D247" s="33">
        <v>56561341.08</v>
      </c>
      <c r="E247" s="33">
        <f>IFERROR(R118,0)</f>
        <v>0</v>
      </c>
      <c r="F247" s="33">
        <f>IFERROR([15]育肥猪004大赔案!R27,0)</f>
        <v>0</v>
      </c>
      <c r="G247" s="33">
        <f>IFERROR([15]育肥猪004大赔案!R66,0)</f>
        <v>0</v>
      </c>
      <c r="H247" s="32">
        <f>ROUND(IFERROR(R90*D247,0),2)</f>
        <v>56561341.08</v>
      </c>
      <c r="I247" s="33">
        <f>ROUND(IFERROR(R221*(SUM(D247:E247)),0),2)</f>
        <v>56561341.08</v>
      </c>
      <c r="J247" s="37">
        <f t="shared" si="265"/>
        <v>56561341.08</v>
      </c>
      <c r="K247" s="33">
        <f t="shared" si="246"/>
        <v>0</v>
      </c>
      <c r="L247" s="38">
        <f t="shared" si="247"/>
        <v>0</v>
      </c>
      <c r="M247" s="33">
        <f t="shared" si="248"/>
        <v>0</v>
      </c>
      <c r="N247" s="39">
        <f t="shared" si="249"/>
        <v>0</v>
      </c>
      <c r="O247" s="32">
        <f t="shared" si="250"/>
        <v>56561341.08</v>
      </c>
      <c r="P247" s="33">
        <f t="shared" si="250"/>
        <v>0</v>
      </c>
      <c r="Q247" s="43">
        <f t="shared" si="251"/>
        <v>0.721624399565211</v>
      </c>
      <c r="AT247" s="31">
        <v>202103</v>
      </c>
      <c r="AU247" s="32">
        <v>39192269.28</v>
      </c>
      <c r="AV247" s="33">
        <v>28389955.72</v>
      </c>
      <c r="AW247" s="33">
        <f>IFERROR(BJ118,0)</f>
        <v>0</v>
      </c>
      <c r="AX247" s="33">
        <f>IFERROR([15]育肥猪004大赔案!BB27,0)</f>
        <v>0</v>
      </c>
      <c r="AY247" s="33">
        <f>IFERROR([15]育肥猪004大赔案!BB66,0)</f>
        <v>0</v>
      </c>
      <c r="AZ247" s="32">
        <f>ROUND(IFERROR(BJ90*AV247,0),2)</f>
        <v>28389955.72</v>
      </c>
      <c r="BA247" s="33">
        <f>ROUND(IFERROR(BJ221*(SUM(AV247:AW247)),0),2)</f>
        <v>28389955.72</v>
      </c>
      <c r="BB247" s="37">
        <f t="shared" si="266"/>
        <v>28389955.72</v>
      </c>
      <c r="BC247" s="33">
        <f t="shared" si="252"/>
        <v>0</v>
      </c>
      <c r="BD247" s="38">
        <f t="shared" si="253"/>
        <v>0</v>
      </c>
      <c r="BE247" s="33">
        <f t="shared" si="254"/>
        <v>0</v>
      </c>
      <c r="BF247" s="33">
        <f t="shared" si="255"/>
        <v>0</v>
      </c>
      <c r="BG247" s="32">
        <f t="shared" si="256"/>
        <v>28389955.72</v>
      </c>
      <c r="BH247" s="33">
        <f t="shared" si="257"/>
        <v>0</v>
      </c>
      <c r="BI247" s="43">
        <f t="shared" si="258"/>
        <v>0.72437642018569</v>
      </c>
      <c r="CL247" s="31">
        <v>202003</v>
      </c>
      <c r="CM247" s="32">
        <v>20775262.91</v>
      </c>
      <c r="CN247" s="33">
        <f>IFERROR(DB26,0)</f>
        <v>0</v>
      </c>
      <c r="CO247" s="33">
        <f>IFERROR(DB118,0)</f>
        <v>0</v>
      </c>
      <c r="CP247" s="33">
        <f>IFERROR([15]育肥猪004大赔案!CT27,0)</f>
        <v>0</v>
      </c>
      <c r="CQ247" s="33">
        <f>IFERROR([15]育肥猪004大赔案!CT66,0)</f>
        <v>0</v>
      </c>
      <c r="CR247" s="32">
        <f>ROUND(IFERROR(DB90*CN247,0),2)</f>
        <v>0</v>
      </c>
      <c r="CS247" s="33">
        <f>ROUND(IFERROR(DB221*(SUM(CN247:CO247)),0),2)</f>
        <v>0</v>
      </c>
      <c r="CT247" s="37">
        <f t="shared" si="267"/>
        <v>0</v>
      </c>
      <c r="CU247" s="33">
        <f t="shared" si="259"/>
        <v>0</v>
      </c>
      <c r="CV247" s="38">
        <f t="shared" si="260"/>
        <v>0</v>
      </c>
      <c r="CW247" s="33">
        <f t="shared" si="261"/>
        <v>0</v>
      </c>
      <c r="CX247" s="33">
        <f t="shared" si="262"/>
        <v>0</v>
      </c>
      <c r="CY247" s="32">
        <f t="shared" si="263"/>
        <v>0</v>
      </c>
      <c r="CZ247" s="33">
        <f t="shared" si="263"/>
        <v>0</v>
      </c>
      <c r="DA247" s="43">
        <f t="shared" si="264"/>
        <v>0</v>
      </c>
    </row>
    <row r="248" ht="15" customHeight="1" outlineLevel="1" spans="2:105">
      <c r="B248" s="31">
        <v>202106</v>
      </c>
      <c r="C248" s="32">
        <v>83351051.41</v>
      </c>
      <c r="D248" s="33">
        <v>51721132.36</v>
      </c>
      <c r="E248" s="33">
        <f>IFERROR(Q119,0)</f>
        <v>0</v>
      </c>
      <c r="F248" s="33">
        <f>IFERROR([15]育肥猪004大赔案!Q28,0)</f>
        <v>0</v>
      </c>
      <c r="G248" s="33">
        <f>IFERROR([15]育肥猪004大赔案!Q67,0)</f>
        <v>0</v>
      </c>
      <c r="H248" s="32">
        <f>ROUND(IFERROR(Q90*D248,0),2)</f>
        <v>51721132.36</v>
      </c>
      <c r="I248" s="33">
        <f>ROUND(IFERROR(Q221*(SUM(D248:E248)),0),2)</f>
        <v>51721132.36</v>
      </c>
      <c r="J248" s="37">
        <f t="shared" si="265"/>
        <v>51721132.36</v>
      </c>
      <c r="K248" s="33">
        <f t="shared" si="246"/>
        <v>0</v>
      </c>
      <c r="L248" s="38">
        <f t="shared" si="247"/>
        <v>0</v>
      </c>
      <c r="M248" s="33">
        <f t="shared" si="248"/>
        <v>0</v>
      </c>
      <c r="N248" s="39">
        <f t="shared" si="249"/>
        <v>0</v>
      </c>
      <c r="O248" s="32">
        <f t="shared" si="250"/>
        <v>51721132.36</v>
      </c>
      <c r="P248" s="33">
        <f t="shared" si="250"/>
        <v>0</v>
      </c>
      <c r="Q248" s="43">
        <f t="shared" si="251"/>
        <v>0.620521654916938</v>
      </c>
      <c r="AT248" s="31">
        <v>202106</v>
      </c>
      <c r="AU248" s="32">
        <v>41760434.73</v>
      </c>
      <c r="AV248" s="33">
        <v>25994353.29</v>
      </c>
      <c r="AW248" s="33">
        <f>IFERROR(BI119,0)</f>
        <v>0</v>
      </c>
      <c r="AX248" s="33">
        <f>IFERROR([15]育肥猪004大赔案!BA28,0)</f>
        <v>0</v>
      </c>
      <c r="AY248" s="33">
        <f>IFERROR([15]育肥猪004大赔案!BA67,0)</f>
        <v>0</v>
      </c>
      <c r="AZ248" s="32">
        <f>ROUND(IFERROR(BI90*AV248,0),2)</f>
        <v>25994353.29</v>
      </c>
      <c r="BA248" s="33">
        <f>ROUND(IFERROR(BI221*(SUM(AV248:AW248)),0),2)</f>
        <v>25994353.29</v>
      </c>
      <c r="BB248" s="37">
        <f t="shared" si="266"/>
        <v>25994353.29</v>
      </c>
      <c r="BC248" s="33">
        <f t="shared" si="252"/>
        <v>0</v>
      </c>
      <c r="BD248" s="38">
        <f t="shared" si="253"/>
        <v>0</v>
      </c>
      <c r="BE248" s="33">
        <f t="shared" si="254"/>
        <v>0</v>
      </c>
      <c r="BF248" s="33">
        <f t="shared" si="255"/>
        <v>0</v>
      </c>
      <c r="BG248" s="32">
        <f t="shared" si="256"/>
        <v>25994353.29</v>
      </c>
      <c r="BH248" s="33">
        <f t="shared" si="257"/>
        <v>0</v>
      </c>
      <c r="BI248" s="43">
        <f t="shared" si="258"/>
        <v>0.622463665861363</v>
      </c>
      <c r="CL248" s="31">
        <v>202006</v>
      </c>
      <c r="CM248" s="32">
        <v>31523641.03</v>
      </c>
      <c r="CN248" s="33">
        <f>IFERROR(DA27,0)</f>
        <v>0</v>
      </c>
      <c r="CO248" s="33">
        <f>IFERROR(DA119,0)</f>
        <v>0</v>
      </c>
      <c r="CP248" s="33">
        <f>IFERROR([15]育肥猪004大赔案!CS28,0)</f>
        <v>0</v>
      </c>
      <c r="CQ248" s="33">
        <f>IFERROR([15]育肥猪004大赔案!CS67,0)</f>
        <v>0</v>
      </c>
      <c r="CR248" s="32">
        <f>ROUND(IFERROR(DA90*CN248,0),2)</f>
        <v>0</v>
      </c>
      <c r="CS248" s="33">
        <f>ROUND(IFERROR(DA221*(SUM(CN248:CO248)),0),2)</f>
        <v>0</v>
      </c>
      <c r="CT248" s="37">
        <f t="shared" si="267"/>
        <v>0</v>
      </c>
      <c r="CU248" s="33">
        <f t="shared" si="259"/>
        <v>0</v>
      </c>
      <c r="CV248" s="38">
        <f t="shared" si="260"/>
        <v>0</v>
      </c>
      <c r="CW248" s="33">
        <f t="shared" si="261"/>
        <v>0</v>
      </c>
      <c r="CX248" s="33">
        <f t="shared" si="262"/>
        <v>0</v>
      </c>
      <c r="CY248" s="32">
        <f t="shared" si="263"/>
        <v>0</v>
      </c>
      <c r="CZ248" s="33">
        <f t="shared" si="263"/>
        <v>0</v>
      </c>
      <c r="DA248" s="43">
        <f t="shared" si="264"/>
        <v>0</v>
      </c>
    </row>
    <row r="249" ht="15" customHeight="1" outlineLevel="1" spans="2:105">
      <c r="B249" s="31">
        <v>202109</v>
      </c>
      <c r="C249" s="32">
        <v>93252032.53</v>
      </c>
      <c r="D249" s="33">
        <v>76111491.77</v>
      </c>
      <c r="E249" s="33">
        <f>IFERROR(P120,0)</f>
        <v>0</v>
      </c>
      <c r="F249" s="33">
        <f>IFERROR([15]育肥猪004大赔案!P29,0)</f>
        <v>0</v>
      </c>
      <c r="G249" s="33">
        <f>IFERROR([15]育肥猪004大赔案!P68,0)</f>
        <v>0</v>
      </c>
      <c r="H249" s="32">
        <f>ROUND(IFERROR(P90*D249,0),2)</f>
        <v>76111491.77</v>
      </c>
      <c r="I249" s="33">
        <f>ROUND(IFERROR(P221*(SUM(D249:E249)),0),2)</f>
        <v>76111491.77</v>
      </c>
      <c r="J249" s="37">
        <f t="shared" si="265"/>
        <v>76111491.77</v>
      </c>
      <c r="K249" s="33">
        <f t="shared" si="246"/>
        <v>0</v>
      </c>
      <c r="L249" s="38">
        <f t="shared" si="247"/>
        <v>0</v>
      </c>
      <c r="M249" s="33">
        <f t="shared" si="248"/>
        <v>0</v>
      </c>
      <c r="N249" s="39">
        <f t="shared" si="249"/>
        <v>0</v>
      </c>
      <c r="O249" s="32">
        <f t="shared" si="250"/>
        <v>76111491.77</v>
      </c>
      <c r="P249" s="33">
        <f t="shared" si="250"/>
        <v>0</v>
      </c>
      <c r="Q249" s="43">
        <f t="shared" si="251"/>
        <v>0.816191236856036</v>
      </c>
      <c r="AT249" s="31">
        <v>202109</v>
      </c>
      <c r="AU249" s="32">
        <v>46955515.32</v>
      </c>
      <c r="AV249" s="33">
        <v>38716956.61</v>
      </c>
      <c r="AW249" s="33">
        <f>IFERROR(BH120,0)</f>
        <v>0</v>
      </c>
      <c r="AX249" s="33">
        <f>IFERROR([15]育肥猪004大赔案!AZ29,0)</f>
        <v>0</v>
      </c>
      <c r="AY249" s="33">
        <f>IFERROR([15]育肥猪004大赔案!AZ68,0)</f>
        <v>0</v>
      </c>
      <c r="AZ249" s="32">
        <f>ROUND(IFERROR(BH90*AV249,0),2)</f>
        <v>38716956.61</v>
      </c>
      <c r="BA249" s="33">
        <f>ROUND(IFERROR(BH221*(SUM(AV249:AW249)),0),2)</f>
        <v>38716956.61</v>
      </c>
      <c r="BB249" s="37">
        <f t="shared" si="266"/>
        <v>38716956.61</v>
      </c>
      <c r="BC249" s="33">
        <f t="shared" si="252"/>
        <v>0</v>
      </c>
      <c r="BD249" s="38">
        <f t="shared" si="253"/>
        <v>0</v>
      </c>
      <c r="BE249" s="33">
        <f t="shared" si="254"/>
        <v>0</v>
      </c>
      <c r="BF249" s="33">
        <f t="shared" si="255"/>
        <v>0</v>
      </c>
      <c r="BG249" s="32">
        <f t="shared" si="256"/>
        <v>38716956.61</v>
      </c>
      <c r="BH249" s="33">
        <f t="shared" si="257"/>
        <v>0</v>
      </c>
      <c r="BI249" s="43">
        <f t="shared" si="258"/>
        <v>0.824545452140083</v>
      </c>
      <c r="CL249" s="31">
        <v>202009</v>
      </c>
      <c r="CM249" s="32">
        <v>29878216.61</v>
      </c>
      <c r="CN249" s="33">
        <f>IFERROR(CZ28,0)</f>
        <v>0</v>
      </c>
      <c r="CO249" s="33">
        <f>IFERROR(CZ120,0)</f>
        <v>0</v>
      </c>
      <c r="CP249" s="33">
        <f>IFERROR([15]育肥猪004大赔案!CR29,0)</f>
        <v>0</v>
      </c>
      <c r="CQ249" s="33">
        <f>IFERROR([15]育肥猪004大赔案!CR68,0)</f>
        <v>0</v>
      </c>
      <c r="CR249" s="32">
        <f>ROUND(IFERROR(CZ90*CN249,0),2)</f>
        <v>0</v>
      </c>
      <c r="CS249" s="33">
        <f>ROUND(IFERROR(CZ221*(SUM(CN249:CO249)),0),2)</f>
        <v>0</v>
      </c>
      <c r="CT249" s="37">
        <f t="shared" si="267"/>
        <v>0</v>
      </c>
      <c r="CU249" s="33">
        <f t="shared" si="259"/>
        <v>0</v>
      </c>
      <c r="CV249" s="38">
        <f t="shared" si="260"/>
        <v>0</v>
      </c>
      <c r="CW249" s="33">
        <f t="shared" si="261"/>
        <v>0</v>
      </c>
      <c r="CX249" s="33">
        <f t="shared" si="262"/>
        <v>0</v>
      </c>
      <c r="CY249" s="32">
        <f t="shared" si="263"/>
        <v>0</v>
      </c>
      <c r="CZ249" s="33">
        <f t="shared" si="263"/>
        <v>0</v>
      </c>
      <c r="DA249" s="43">
        <f t="shared" si="264"/>
        <v>0</v>
      </c>
    </row>
    <row r="250" ht="15" customHeight="1" outlineLevel="1" spans="2:105">
      <c r="B250" s="31">
        <v>202112</v>
      </c>
      <c r="C250" s="32">
        <v>100143746.33</v>
      </c>
      <c r="D250" s="33">
        <v>95803310.19</v>
      </c>
      <c r="E250" s="33">
        <f>IFERROR(O121,0)</f>
        <v>0</v>
      </c>
      <c r="F250" s="33">
        <f>IFERROR([15]育肥猪004大赔案!O30,0)</f>
        <v>0</v>
      </c>
      <c r="G250" s="33">
        <f>IFERROR([15]育肥猪004大赔案!O69,0)</f>
        <v>0</v>
      </c>
      <c r="H250" s="32">
        <f>ROUND(IFERROR(O90*D250,0),2)</f>
        <v>95803310.19</v>
      </c>
      <c r="I250" s="33">
        <f>ROUND(IFERROR(O221*(SUM(D250:E250)),0),2)</f>
        <v>95803310.19</v>
      </c>
      <c r="J250" s="37">
        <f t="shared" si="265"/>
        <v>95803310.19</v>
      </c>
      <c r="K250" s="33">
        <f t="shared" si="246"/>
        <v>0</v>
      </c>
      <c r="L250" s="38">
        <f t="shared" si="247"/>
        <v>0</v>
      </c>
      <c r="M250" s="33">
        <f t="shared" si="248"/>
        <v>0</v>
      </c>
      <c r="N250" s="39">
        <f t="shared" si="249"/>
        <v>0</v>
      </c>
      <c r="O250" s="32">
        <f t="shared" si="250"/>
        <v>95803310.19</v>
      </c>
      <c r="P250" s="33">
        <f t="shared" si="250"/>
        <v>0</v>
      </c>
      <c r="Q250" s="43">
        <f t="shared" si="251"/>
        <v>0.956657941218844</v>
      </c>
      <c r="AT250" s="31">
        <v>202112</v>
      </c>
      <c r="AU250" s="32">
        <v>48695173.82</v>
      </c>
      <c r="AV250" s="33">
        <v>49756728.23</v>
      </c>
      <c r="AW250" s="33">
        <f>IFERROR(BG121,0)</f>
        <v>0</v>
      </c>
      <c r="AX250" s="33">
        <f>IFERROR([15]育肥猪004大赔案!AY30,0)</f>
        <v>0</v>
      </c>
      <c r="AY250" s="33">
        <f>IFERROR([15]育肥猪004大赔案!AY69,0)</f>
        <v>0</v>
      </c>
      <c r="AZ250" s="32">
        <f>ROUND(IFERROR(BG90*AV250,0),2)</f>
        <v>49756728.23</v>
      </c>
      <c r="BA250" s="33">
        <f>ROUND(IFERROR(BG221*(SUM(AV250:AW250)),0),2)</f>
        <v>49756728.23</v>
      </c>
      <c r="BB250" s="37">
        <f t="shared" si="266"/>
        <v>49756728.23</v>
      </c>
      <c r="BC250" s="33">
        <f t="shared" si="252"/>
        <v>0</v>
      </c>
      <c r="BD250" s="38">
        <f t="shared" si="253"/>
        <v>0</v>
      </c>
      <c r="BE250" s="33">
        <f t="shared" si="254"/>
        <v>0</v>
      </c>
      <c r="BF250" s="33">
        <f t="shared" si="255"/>
        <v>0</v>
      </c>
      <c r="BG250" s="32">
        <f t="shared" si="256"/>
        <v>49756728.23</v>
      </c>
      <c r="BH250" s="33">
        <f t="shared" si="257"/>
        <v>0</v>
      </c>
      <c r="BI250" s="43">
        <f t="shared" si="258"/>
        <v>1.02179999221122</v>
      </c>
      <c r="CL250" s="31">
        <v>202012</v>
      </c>
      <c r="CM250" s="32">
        <v>33369030.93</v>
      </c>
      <c r="CN250" s="33">
        <f>IFERROR(CY29,0)</f>
        <v>0</v>
      </c>
      <c r="CO250" s="33">
        <f>IFERROR(CY121,0)</f>
        <v>0</v>
      </c>
      <c r="CP250" s="33">
        <f>IFERROR([15]育肥猪004大赔案!CQ30,0)</f>
        <v>0</v>
      </c>
      <c r="CQ250" s="33">
        <f>IFERROR([15]育肥猪004大赔案!CQ69,0)</f>
        <v>0</v>
      </c>
      <c r="CR250" s="32">
        <f>ROUND(IFERROR(CY90*CN250,0),2)</f>
        <v>0</v>
      </c>
      <c r="CS250" s="33">
        <f>ROUND(IFERROR(CY221*(SUM(CN250:CO250)),0),2)</f>
        <v>0</v>
      </c>
      <c r="CT250" s="37">
        <f t="shared" si="267"/>
        <v>0</v>
      </c>
      <c r="CU250" s="33">
        <f t="shared" si="259"/>
        <v>0</v>
      </c>
      <c r="CV250" s="38">
        <f t="shared" si="260"/>
        <v>0</v>
      </c>
      <c r="CW250" s="33">
        <f t="shared" si="261"/>
        <v>0</v>
      </c>
      <c r="CX250" s="33">
        <f t="shared" si="262"/>
        <v>0</v>
      </c>
      <c r="CY250" s="32">
        <f t="shared" si="263"/>
        <v>0</v>
      </c>
      <c r="CZ250" s="33">
        <f t="shared" si="263"/>
        <v>0</v>
      </c>
      <c r="DA250" s="43">
        <f t="shared" si="264"/>
        <v>0</v>
      </c>
    </row>
    <row r="251" ht="15" customHeight="1" outlineLevel="1" spans="2:105">
      <c r="B251" s="31">
        <v>202203</v>
      </c>
      <c r="C251" s="32">
        <v>124563876.28</v>
      </c>
      <c r="D251" s="33">
        <v>101372388.41</v>
      </c>
      <c r="E251" s="33">
        <f>IFERROR(N122,0)</f>
        <v>0</v>
      </c>
      <c r="F251" s="33">
        <f>IFERROR([15]育肥猪004大赔案!N31,0)</f>
        <v>0</v>
      </c>
      <c r="G251" s="33">
        <f>IFERROR([15]育肥猪004大赔案!N70,0)</f>
        <v>0</v>
      </c>
      <c r="H251" s="32">
        <f>ROUND(IFERROR(N90*D251,0),2)</f>
        <v>101372388.41</v>
      </c>
      <c r="I251" s="33">
        <f>ROUND(IFERROR(N221*(SUM(D251:E251)),0),2)</f>
        <v>101372388.41</v>
      </c>
      <c r="J251" s="37">
        <f t="shared" si="265"/>
        <v>101372388.41</v>
      </c>
      <c r="K251" s="33">
        <f t="shared" si="246"/>
        <v>0</v>
      </c>
      <c r="L251" s="38">
        <f t="shared" si="247"/>
        <v>0</v>
      </c>
      <c r="M251" s="33">
        <f t="shared" si="248"/>
        <v>0</v>
      </c>
      <c r="N251" s="39">
        <f t="shared" si="249"/>
        <v>0</v>
      </c>
      <c r="O251" s="32">
        <f t="shared" si="250"/>
        <v>101372388.41</v>
      </c>
      <c r="P251" s="33">
        <f t="shared" si="250"/>
        <v>0</v>
      </c>
      <c r="Q251" s="43">
        <f t="shared" si="251"/>
        <v>0.813818511733938</v>
      </c>
      <c r="AT251" s="31">
        <v>202203</v>
      </c>
      <c r="AU251" s="32">
        <v>62299237.8</v>
      </c>
      <c r="AV251" s="33">
        <v>50839330.19</v>
      </c>
      <c r="AW251" s="33">
        <f>IFERROR(BF122,0)</f>
        <v>0</v>
      </c>
      <c r="AX251" s="33">
        <f>IFERROR([15]育肥猪004大赔案!AX31,0)</f>
        <v>0</v>
      </c>
      <c r="AY251" s="33">
        <f>IFERROR([15]育肥猪004大赔案!AX70,0)</f>
        <v>0</v>
      </c>
      <c r="AZ251" s="32">
        <f>ROUND(IFERROR(BF90*AV251,0),2)</f>
        <v>50839330.19</v>
      </c>
      <c r="BA251" s="33">
        <f>ROUND(IFERROR(BF221*(SUM(AV251:AW251)),0),2)</f>
        <v>50839330.19</v>
      </c>
      <c r="BB251" s="37">
        <f t="shared" si="266"/>
        <v>50839330.19</v>
      </c>
      <c r="BC251" s="33">
        <f t="shared" si="252"/>
        <v>0</v>
      </c>
      <c r="BD251" s="38">
        <f t="shared" si="253"/>
        <v>0</v>
      </c>
      <c r="BE251" s="33">
        <f t="shared" si="254"/>
        <v>0</v>
      </c>
      <c r="BF251" s="33">
        <f t="shared" si="255"/>
        <v>0</v>
      </c>
      <c r="BG251" s="32">
        <f t="shared" si="256"/>
        <v>50839330.19</v>
      </c>
      <c r="BH251" s="33">
        <f t="shared" si="257"/>
        <v>0</v>
      </c>
      <c r="BI251" s="43">
        <f t="shared" si="258"/>
        <v>0.816050596850159</v>
      </c>
      <c r="CL251" s="31">
        <v>202103</v>
      </c>
      <c r="CM251" s="32">
        <v>39192269.28</v>
      </c>
      <c r="CN251" s="33">
        <f>IFERROR(CX30,0)</f>
        <v>0</v>
      </c>
      <c r="CO251" s="33">
        <f>IFERROR(CX122,0)</f>
        <v>0</v>
      </c>
      <c r="CP251" s="33">
        <f>IFERROR([15]育肥猪004大赔案!CP31,0)</f>
        <v>0</v>
      </c>
      <c r="CQ251" s="33">
        <f>IFERROR([15]育肥猪004大赔案!CP70,0)</f>
        <v>0</v>
      </c>
      <c r="CR251" s="32">
        <f>ROUND(IFERROR(CX90*CN251,0),2)</f>
        <v>0</v>
      </c>
      <c r="CS251" s="33">
        <f>ROUND(IFERROR(CX221*(SUM(CN251:CO251)),0),2)</f>
        <v>0</v>
      </c>
      <c r="CT251" s="37">
        <f t="shared" si="267"/>
        <v>0</v>
      </c>
      <c r="CU251" s="33">
        <f t="shared" si="259"/>
        <v>0</v>
      </c>
      <c r="CV251" s="38">
        <f t="shared" si="260"/>
        <v>0</v>
      </c>
      <c r="CW251" s="33">
        <f t="shared" si="261"/>
        <v>0</v>
      </c>
      <c r="CX251" s="33">
        <f t="shared" si="262"/>
        <v>0</v>
      </c>
      <c r="CY251" s="32">
        <f t="shared" si="263"/>
        <v>0</v>
      </c>
      <c r="CZ251" s="33">
        <f t="shared" si="263"/>
        <v>0</v>
      </c>
      <c r="DA251" s="43">
        <f t="shared" si="264"/>
        <v>0</v>
      </c>
    </row>
    <row r="252" ht="15" customHeight="1" outlineLevel="1" spans="2:105">
      <c r="B252" s="31">
        <v>202206</v>
      </c>
      <c r="C252" s="32">
        <v>153637047.04</v>
      </c>
      <c r="D252" s="33">
        <v>87321464.49</v>
      </c>
      <c r="E252" s="33">
        <f>IFERROR(M123,0)</f>
        <v>0</v>
      </c>
      <c r="F252" s="33">
        <f>IFERROR([15]育肥猪004大赔案!M32,0)</f>
        <v>0</v>
      </c>
      <c r="G252" s="33">
        <f>IFERROR([15]育肥猪004大赔案!M71,0)</f>
        <v>0</v>
      </c>
      <c r="H252" s="32">
        <f>ROUND(IFERROR(M90*D252,0),2)</f>
        <v>87321464.49</v>
      </c>
      <c r="I252" s="33">
        <f>ROUND(IFERROR(M221*(SUM(D252:E252)),0),2)</f>
        <v>87321464.49</v>
      </c>
      <c r="J252" s="37">
        <f t="shared" si="265"/>
        <v>87321464.49</v>
      </c>
      <c r="K252" s="33">
        <f t="shared" si="246"/>
        <v>0</v>
      </c>
      <c r="L252" s="38">
        <f t="shared" si="247"/>
        <v>0</v>
      </c>
      <c r="M252" s="33">
        <f t="shared" si="248"/>
        <v>0</v>
      </c>
      <c r="N252" s="39">
        <f t="shared" si="249"/>
        <v>0</v>
      </c>
      <c r="O252" s="32">
        <f t="shared" si="250"/>
        <v>87321464.49</v>
      </c>
      <c r="P252" s="33">
        <f t="shared" si="250"/>
        <v>0</v>
      </c>
      <c r="Q252" s="43">
        <f t="shared" si="251"/>
        <v>0.568362033587287</v>
      </c>
      <c r="AT252" s="31">
        <v>202206</v>
      </c>
      <c r="AU252" s="32">
        <v>76663111.49</v>
      </c>
      <c r="AV252" s="33">
        <v>43721312.39</v>
      </c>
      <c r="AW252" s="33">
        <f>IFERROR(BE123,0)</f>
        <v>0</v>
      </c>
      <c r="AX252" s="33">
        <f>IFERROR([15]育肥猪004大赔案!AW32,0)</f>
        <v>0</v>
      </c>
      <c r="AY252" s="33">
        <f>IFERROR([15]育肥猪004大赔案!AW71,0)</f>
        <v>0</v>
      </c>
      <c r="AZ252" s="32">
        <f>ROUND(IFERROR(BE90*AV252,0),2)</f>
        <v>43721312.39</v>
      </c>
      <c r="BA252" s="33">
        <f>ROUND(IFERROR(BE221*(SUM(AV252:AW252)),0),2)</f>
        <v>43721312.39</v>
      </c>
      <c r="BB252" s="37">
        <f t="shared" si="266"/>
        <v>43721312.39</v>
      </c>
      <c r="BC252" s="33">
        <f t="shared" si="252"/>
        <v>0</v>
      </c>
      <c r="BD252" s="38">
        <f t="shared" si="253"/>
        <v>0</v>
      </c>
      <c r="BE252" s="33">
        <f t="shared" si="254"/>
        <v>0</v>
      </c>
      <c r="BF252" s="33">
        <f t="shared" si="255"/>
        <v>0</v>
      </c>
      <c r="BG252" s="32">
        <f t="shared" si="256"/>
        <v>43721312.39</v>
      </c>
      <c r="BH252" s="33">
        <f t="shared" si="257"/>
        <v>0</v>
      </c>
      <c r="BI252" s="43">
        <f t="shared" si="258"/>
        <v>0.570304433778468</v>
      </c>
      <c r="CL252" s="31">
        <v>202106</v>
      </c>
      <c r="CM252" s="32">
        <v>41760434.73</v>
      </c>
      <c r="CN252" s="33">
        <f>IFERROR(CW31,0)</f>
        <v>0</v>
      </c>
      <c r="CO252" s="33">
        <f>IFERROR(CW123,0)</f>
        <v>0</v>
      </c>
      <c r="CP252" s="33">
        <f>IFERROR([15]育肥猪004大赔案!CO32,0)</f>
        <v>0</v>
      </c>
      <c r="CQ252" s="33">
        <f>IFERROR([15]育肥猪004大赔案!CO71,0)</f>
        <v>0</v>
      </c>
      <c r="CR252" s="32">
        <f>ROUND(IFERROR(CW90*CN252,0),2)</f>
        <v>0</v>
      </c>
      <c r="CS252" s="33">
        <f>ROUND(IFERROR(CW221*(SUM(CN252:CO252)),0),2)</f>
        <v>0</v>
      </c>
      <c r="CT252" s="37">
        <f t="shared" si="267"/>
        <v>0</v>
      </c>
      <c r="CU252" s="33">
        <f t="shared" si="259"/>
        <v>0</v>
      </c>
      <c r="CV252" s="38">
        <f t="shared" si="260"/>
        <v>0</v>
      </c>
      <c r="CW252" s="33">
        <f t="shared" si="261"/>
        <v>0</v>
      </c>
      <c r="CX252" s="33">
        <f t="shared" si="262"/>
        <v>0</v>
      </c>
      <c r="CY252" s="32">
        <f t="shared" si="263"/>
        <v>0</v>
      </c>
      <c r="CZ252" s="33">
        <f t="shared" si="263"/>
        <v>0</v>
      </c>
      <c r="DA252" s="43">
        <f t="shared" si="264"/>
        <v>0</v>
      </c>
    </row>
    <row r="253" ht="15" customHeight="1" outlineLevel="1" spans="2:105">
      <c r="B253" s="31">
        <v>202209</v>
      </c>
      <c r="C253" s="32">
        <v>165971619.41</v>
      </c>
      <c r="D253" s="33">
        <v>92678398.54</v>
      </c>
      <c r="E253" s="33">
        <f>IFERROR(L124,0)</f>
        <v>0</v>
      </c>
      <c r="F253" s="33">
        <f>IFERROR([15]育肥猪004大赔案!L33,0)</f>
        <v>0</v>
      </c>
      <c r="G253" s="33">
        <f>IFERROR([15]育肥猪004大赔案!L72,0)</f>
        <v>0</v>
      </c>
      <c r="H253" s="32">
        <f>ROUND(IFERROR(L90*D253,0),2)</f>
        <v>92678398.54</v>
      </c>
      <c r="I253" s="33">
        <f>ROUND(IFERROR(L221*(SUM(D253:E253)),0),2)</f>
        <v>92678398.54</v>
      </c>
      <c r="J253" s="37">
        <f t="shared" si="265"/>
        <v>92678398.54</v>
      </c>
      <c r="K253" s="33">
        <f t="shared" si="246"/>
        <v>0</v>
      </c>
      <c r="L253" s="38">
        <f t="shared" si="247"/>
        <v>0</v>
      </c>
      <c r="M253" s="33">
        <f t="shared" si="248"/>
        <v>0</v>
      </c>
      <c r="N253" s="39">
        <f t="shared" si="249"/>
        <v>0</v>
      </c>
      <c r="O253" s="32">
        <f t="shared" si="250"/>
        <v>92678398.54</v>
      </c>
      <c r="P253" s="33">
        <f t="shared" si="250"/>
        <v>0</v>
      </c>
      <c r="Q253" s="43">
        <f t="shared" si="251"/>
        <v>0.558399073705827</v>
      </c>
      <c r="AT253" s="31">
        <v>202209</v>
      </c>
      <c r="AU253" s="32">
        <v>82807634.02</v>
      </c>
      <c r="AV253" s="33">
        <v>46419440.79</v>
      </c>
      <c r="AW253" s="33">
        <f>IFERROR(BD124,0)</f>
        <v>0</v>
      </c>
      <c r="AX253" s="33">
        <f>IFERROR([15]育肥猪004大赔案!AV33,0)</f>
        <v>0</v>
      </c>
      <c r="AY253" s="33">
        <f>IFERROR([15]育肥猪004大赔案!AV72,0)</f>
        <v>0</v>
      </c>
      <c r="AZ253" s="32">
        <f>ROUND(IFERROR(BD90*AV253,0),2)</f>
        <v>46419440.79</v>
      </c>
      <c r="BA253" s="33">
        <f>ROUND(IFERROR(BD221*(SUM(AV253:AW253)),0),2)</f>
        <v>46419440.79</v>
      </c>
      <c r="BB253" s="37">
        <f t="shared" si="266"/>
        <v>46419440.79</v>
      </c>
      <c r="BC253" s="33">
        <f t="shared" si="252"/>
        <v>0</v>
      </c>
      <c r="BD253" s="38">
        <f t="shared" si="253"/>
        <v>0</v>
      </c>
      <c r="BE253" s="33">
        <f t="shared" si="254"/>
        <v>0</v>
      </c>
      <c r="BF253" s="33">
        <f t="shared" si="255"/>
        <v>0</v>
      </c>
      <c r="BG253" s="32">
        <f t="shared" si="256"/>
        <v>46419440.79</v>
      </c>
      <c r="BH253" s="33">
        <f t="shared" si="257"/>
        <v>0</v>
      </c>
      <c r="BI253" s="43">
        <f t="shared" si="258"/>
        <v>0.560569582012072</v>
      </c>
      <c r="CL253" s="31">
        <v>202109</v>
      </c>
      <c r="CM253" s="32">
        <v>46955515.32</v>
      </c>
      <c r="CN253" s="33">
        <f>IFERROR(CV32,0)</f>
        <v>0</v>
      </c>
      <c r="CO253" s="33">
        <f>IFERROR(CV124,0)</f>
        <v>0</v>
      </c>
      <c r="CP253" s="33">
        <f>IFERROR([15]育肥猪004大赔案!CN33,0)</f>
        <v>0</v>
      </c>
      <c r="CQ253" s="33">
        <f>IFERROR([15]育肥猪004大赔案!CN72,0)</f>
        <v>0</v>
      </c>
      <c r="CR253" s="32">
        <f>ROUND(IFERROR(CV90*CN253,0),2)</f>
        <v>0</v>
      </c>
      <c r="CS253" s="33">
        <f>ROUND(IFERROR(CV221*(SUM(CN253:CO253)),0),2)</f>
        <v>0</v>
      </c>
      <c r="CT253" s="37">
        <f t="shared" si="267"/>
        <v>0</v>
      </c>
      <c r="CU253" s="33">
        <f t="shared" si="259"/>
        <v>0</v>
      </c>
      <c r="CV253" s="38">
        <f t="shared" si="260"/>
        <v>0</v>
      </c>
      <c r="CW253" s="33">
        <f t="shared" si="261"/>
        <v>0</v>
      </c>
      <c r="CX253" s="33">
        <f t="shared" si="262"/>
        <v>0</v>
      </c>
      <c r="CY253" s="32">
        <f t="shared" si="263"/>
        <v>0</v>
      </c>
      <c r="CZ253" s="33">
        <f t="shared" si="263"/>
        <v>0</v>
      </c>
      <c r="DA253" s="43">
        <f t="shared" si="264"/>
        <v>0</v>
      </c>
    </row>
    <row r="254" ht="15" customHeight="1" outlineLevel="1" spans="2:105">
      <c r="B254" s="31">
        <v>202212</v>
      </c>
      <c r="C254" s="32">
        <v>181369299.38</v>
      </c>
      <c r="D254" s="33">
        <v>116790189.67</v>
      </c>
      <c r="E254" s="33">
        <f>IFERROR(K125,0)</f>
        <v>0</v>
      </c>
      <c r="F254" s="33">
        <f>IFERROR([15]育肥猪004大赔案!K34,0)</f>
        <v>0</v>
      </c>
      <c r="G254" s="33">
        <f>IFERROR([15]育肥猪004大赔案!K73,0)</f>
        <v>0</v>
      </c>
      <c r="H254" s="32">
        <f>ROUND(IFERROR(K90*D254,0),2)</f>
        <v>116790189.67</v>
      </c>
      <c r="I254" s="33">
        <f>ROUND(IFERROR(K221*(SUM(D254:E254)),0),2)</f>
        <v>116790189.67</v>
      </c>
      <c r="J254" s="37">
        <f t="shared" si="265"/>
        <v>116790189.67</v>
      </c>
      <c r="K254" s="33">
        <f t="shared" si="246"/>
        <v>0</v>
      </c>
      <c r="L254" s="38">
        <f t="shared" si="247"/>
        <v>0</v>
      </c>
      <c r="M254" s="33">
        <f t="shared" si="248"/>
        <v>0</v>
      </c>
      <c r="N254" s="39">
        <f t="shared" si="249"/>
        <v>0</v>
      </c>
      <c r="O254" s="32">
        <f t="shared" si="250"/>
        <v>116790189.67</v>
      </c>
      <c r="P254" s="33">
        <f t="shared" si="250"/>
        <v>0</v>
      </c>
      <c r="Q254" s="43">
        <f t="shared" si="251"/>
        <v>0.643935826345695</v>
      </c>
      <c r="AT254" s="31">
        <v>202212</v>
      </c>
      <c r="AU254" s="32">
        <v>90028167.22</v>
      </c>
      <c r="AV254" s="33">
        <v>59712978.16</v>
      </c>
      <c r="AW254" s="33">
        <f>IFERROR(BC125,0)</f>
        <v>0</v>
      </c>
      <c r="AX254" s="33">
        <f>IFERROR([15]育肥猪004大赔案!AU34,0)</f>
        <v>0</v>
      </c>
      <c r="AY254" s="33">
        <f>IFERROR([15]育肥猪004大赔案!AU73,0)</f>
        <v>0</v>
      </c>
      <c r="AZ254" s="32">
        <f>ROUND(IFERROR(BC90*AV254,0),2)</f>
        <v>59712978.16</v>
      </c>
      <c r="BA254" s="33">
        <f>ROUND(IFERROR(BC221*(SUM(AV254:AW254)),0),2)</f>
        <v>59712978.16</v>
      </c>
      <c r="BB254" s="37">
        <f t="shared" si="266"/>
        <v>59712978.16</v>
      </c>
      <c r="BC254" s="33">
        <f t="shared" si="252"/>
        <v>0</v>
      </c>
      <c r="BD254" s="38">
        <f t="shared" si="253"/>
        <v>0</v>
      </c>
      <c r="BE254" s="33">
        <f t="shared" si="254"/>
        <v>0</v>
      </c>
      <c r="BF254" s="33">
        <f t="shared" si="255"/>
        <v>0</v>
      </c>
      <c r="BG254" s="32">
        <f t="shared" si="256"/>
        <v>59712978.16</v>
      </c>
      <c r="BH254" s="33">
        <f t="shared" si="257"/>
        <v>0</v>
      </c>
      <c r="BI254" s="43">
        <f t="shared" si="258"/>
        <v>0.663269952103774</v>
      </c>
      <c r="CL254" s="31">
        <v>202112</v>
      </c>
      <c r="CM254" s="32">
        <v>48695173.82</v>
      </c>
      <c r="CN254" s="33">
        <f>IFERROR(CU33,0)</f>
        <v>0</v>
      </c>
      <c r="CO254" s="33">
        <f>IFERROR(CU125,0)</f>
        <v>0</v>
      </c>
      <c r="CP254" s="33">
        <f>IFERROR([15]育肥猪004大赔案!CM34,0)</f>
        <v>0</v>
      </c>
      <c r="CQ254" s="33">
        <f>IFERROR([15]育肥猪004大赔案!CM73,0)</f>
        <v>0</v>
      </c>
      <c r="CR254" s="32">
        <f>ROUND(IFERROR(CU90*CN254,0),2)</f>
        <v>0</v>
      </c>
      <c r="CS254" s="33">
        <f>ROUND(IFERROR(CU221*(SUM(CN254:CO254)),0),2)</f>
        <v>0</v>
      </c>
      <c r="CT254" s="37">
        <f t="shared" si="267"/>
        <v>0</v>
      </c>
      <c r="CU254" s="33">
        <f t="shared" si="259"/>
        <v>0</v>
      </c>
      <c r="CV254" s="38">
        <f t="shared" si="260"/>
        <v>0</v>
      </c>
      <c r="CW254" s="33">
        <f t="shared" si="261"/>
        <v>0</v>
      </c>
      <c r="CX254" s="33">
        <f t="shared" si="262"/>
        <v>0</v>
      </c>
      <c r="CY254" s="32">
        <f t="shared" si="263"/>
        <v>0</v>
      </c>
      <c r="CZ254" s="33">
        <f t="shared" si="263"/>
        <v>0</v>
      </c>
      <c r="DA254" s="43">
        <f t="shared" si="264"/>
        <v>0</v>
      </c>
    </row>
    <row r="255" ht="15" customHeight="1" outlineLevel="1" spans="2:105">
      <c r="B255" s="31">
        <v>202303</v>
      </c>
      <c r="C255" s="32">
        <v>119651038.15</v>
      </c>
      <c r="D255" s="33">
        <v>119749812.01</v>
      </c>
      <c r="E255" s="33">
        <f>IFERROR(J126,0)</f>
        <v>0</v>
      </c>
      <c r="F255" s="33">
        <f>IFERROR([15]育肥猪004大赔案!J35,0)</f>
        <v>0</v>
      </c>
      <c r="G255" s="33">
        <f>IFERROR([15]育肥猪004大赔案!J74,0)</f>
        <v>0</v>
      </c>
      <c r="H255" s="32">
        <f>ROUND(IFERROR(J90*D255,0),2)</f>
        <v>119749812.01</v>
      </c>
      <c r="I255" s="33">
        <f>ROUND(IFERROR(J221*(SUM(D255:E255)),0),2)</f>
        <v>120947310.13</v>
      </c>
      <c r="J255" s="37">
        <f t="shared" si="265"/>
        <v>120947310.13</v>
      </c>
      <c r="K255" s="33">
        <f t="shared" si="246"/>
        <v>1197498.12</v>
      </c>
      <c r="L255" s="38">
        <f t="shared" si="247"/>
        <v>0</v>
      </c>
      <c r="M255" s="33">
        <f t="shared" si="248"/>
        <v>0</v>
      </c>
      <c r="N255" s="39">
        <f t="shared" si="249"/>
        <v>0</v>
      </c>
      <c r="O255" s="32">
        <f t="shared" si="250"/>
        <v>120947310.13</v>
      </c>
      <c r="P255" s="33">
        <f t="shared" si="250"/>
        <v>1197498.12</v>
      </c>
      <c r="Q255" s="43">
        <f t="shared" si="251"/>
        <v>1.01083377127389</v>
      </c>
      <c r="AT255" s="31">
        <v>202303</v>
      </c>
      <c r="AU255" s="32">
        <v>59807662.54</v>
      </c>
      <c r="AV255" s="33">
        <v>59874647.06</v>
      </c>
      <c r="AW255" s="33">
        <f>IFERROR(BB126,0)</f>
        <v>0</v>
      </c>
      <c r="AX255" s="33">
        <f>IFERROR([15]育肥猪004大赔案!AT35,0)</f>
        <v>0</v>
      </c>
      <c r="AY255" s="33">
        <f>IFERROR([15]育肥猪004大赔案!AT74,0)</f>
        <v>0</v>
      </c>
      <c r="AZ255" s="32">
        <f>ROUND(IFERROR(BB90*AV255,0),2)</f>
        <v>59874647.06</v>
      </c>
      <c r="BA255" s="33">
        <f>ROUND(IFERROR(BB221*(SUM(AV255:AW255)),0),2)</f>
        <v>60473393.53</v>
      </c>
      <c r="BB255" s="37">
        <f t="shared" si="266"/>
        <v>60473393.53</v>
      </c>
      <c r="BC255" s="33">
        <f t="shared" si="252"/>
        <v>598746.47</v>
      </c>
      <c r="BD255" s="38">
        <f t="shared" si="253"/>
        <v>0</v>
      </c>
      <c r="BE255" s="33">
        <f t="shared" si="254"/>
        <v>0</v>
      </c>
      <c r="BF255" s="33">
        <f t="shared" si="255"/>
        <v>0</v>
      </c>
      <c r="BG255" s="32">
        <f t="shared" si="256"/>
        <v>60473393.53</v>
      </c>
      <c r="BH255" s="33">
        <f t="shared" si="257"/>
        <v>598746.47</v>
      </c>
      <c r="BI255" s="43">
        <f t="shared" si="258"/>
        <v>1.01113119894219</v>
      </c>
      <c r="CL255" s="31">
        <v>202203</v>
      </c>
      <c r="CM255" s="32">
        <v>62299237.8</v>
      </c>
      <c r="CN255" s="33">
        <f>IFERROR(CT34,0)</f>
        <v>0</v>
      </c>
      <c r="CO255" s="33">
        <f>IFERROR(CT126,0)</f>
        <v>0</v>
      </c>
      <c r="CP255" s="33">
        <f>IFERROR([15]育肥猪004大赔案!CL35,0)</f>
        <v>0</v>
      </c>
      <c r="CQ255" s="33">
        <f>IFERROR([15]育肥猪004大赔案!CL74,0)</f>
        <v>0</v>
      </c>
      <c r="CR255" s="32">
        <f>ROUND(IFERROR(CT90*CN255,0),2)</f>
        <v>0</v>
      </c>
      <c r="CS255" s="33">
        <f>ROUND(IFERROR(CT221*(SUM(CN255:CO255)),0),2)</f>
        <v>0</v>
      </c>
      <c r="CT255" s="37">
        <f t="shared" si="267"/>
        <v>0</v>
      </c>
      <c r="CU255" s="33">
        <f t="shared" si="259"/>
        <v>0</v>
      </c>
      <c r="CV255" s="38">
        <f t="shared" si="260"/>
        <v>0</v>
      </c>
      <c r="CW255" s="33">
        <f t="shared" si="261"/>
        <v>0</v>
      </c>
      <c r="CX255" s="33">
        <f t="shared" si="262"/>
        <v>0</v>
      </c>
      <c r="CY255" s="32">
        <f t="shared" si="263"/>
        <v>0</v>
      </c>
      <c r="CZ255" s="33">
        <f t="shared" si="263"/>
        <v>0</v>
      </c>
      <c r="DA255" s="43">
        <f t="shared" si="264"/>
        <v>0</v>
      </c>
    </row>
    <row r="256" ht="15" customHeight="1" outlineLevel="1" spans="2:105">
      <c r="B256" s="31">
        <v>202306</v>
      </c>
      <c r="C256" s="32">
        <v>228621790.3</v>
      </c>
      <c r="D256" s="33">
        <v>111227814.09</v>
      </c>
      <c r="E256" s="33">
        <f>IFERROR(I127,0)</f>
        <v>0</v>
      </c>
      <c r="F256" s="33">
        <f>IFERROR([15]育肥猪004大赔案!I36,0)</f>
        <v>0</v>
      </c>
      <c r="G256" s="33">
        <f>IFERROR([15]育肥猪004大赔案!I75,0)</f>
        <v>0</v>
      </c>
      <c r="H256" s="32">
        <f>ROUND(IFERROR(I90*D256,0),2)</f>
        <v>111227814.09</v>
      </c>
      <c r="I256" s="33">
        <f>ROUND(IFERROR(I221*(SUM(D256:E256)),0),2)</f>
        <v>113463493.15</v>
      </c>
      <c r="J256" s="37">
        <f t="shared" si="265"/>
        <v>113463493.15</v>
      </c>
      <c r="K256" s="33">
        <f t="shared" si="246"/>
        <v>2235679.06</v>
      </c>
      <c r="L256" s="38">
        <f t="shared" si="247"/>
        <v>0</v>
      </c>
      <c r="M256" s="33">
        <f t="shared" si="248"/>
        <v>0</v>
      </c>
      <c r="N256" s="39">
        <f t="shared" si="249"/>
        <v>0</v>
      </c>
      <c r="O256" s="32">
        <f t="shared" si="250"/>
        <v>113463493.15</v>
      </c>
      <c r="P256" s="33">
        <f t="shared" si="250"/>
        <v>2235679.06</v>
      </c>
      <c r="Q256" s="43">
        <f t="shared" si="251"/>
        <v>0.496293432927421</v>
      </c>
      <c r="AT256" s="31">
        <v>202306</v>
      </c>
      <c r="AU256" s="32">
        <v>114056132.84</v>
      </c>
      <c r="AV256" s="33">
        <v>55614117.76</v>
      </c>
      <c r="AW256" s="33">
        <f>IFERROR(BA127,0)</f>
        <v>0</v>
      </c>
      <c r="AX256" s="33">
        <f>IFERROR([15]育肥猪004大赔案!AS36,0)</f>
        <v>0</v>
      </c>
      <c r="AY256" s="33">
        <f>IFERROR([15]育肥猪004大赔案!AS75,0)</f>
        <v>0</v>
      </c>
      <c r="AZ256" s="32">
        <f>ROUND(IFERROR(BA90*AV256,0),2)</f>
        <v>55614117.76</v>
      </c>
      <c r="BA256" s="33">
        <f>ROUND(IFERROR(BA221*(SUM(AV256:AW256)),0),2)</f>
        <v>56731961.53</v>
      </c>
      <c r="BB256" s="37">
        <f t="shared" si="266"/>
        <v>56731961.53</v>
      </c>
      <c r="BC256" s="33">
        <f t="shared" si="252"/>
        <v>1117843.77</v>
      </c>
      <c r="BD256" s="38">
        <f t="shared" si="253"/>
        <v>0</v>
      </c>
      <c r="BE256" s="33">
        <f t="shared" si="254"/>
        <v>0</v>
      </c>
      <c r="BF256" s="33">
        <f t="shared" si="255"/>
        <v>0</v>
      </c>
      <c r="BG256" s="32">
        <f t="shared" si="256"/>
        <v>56731961.53</v>
      </c>
      <c r="BH256" s="33">
        <f t="shared" si="257"/>
        <v>1117843.77</v>
      </c>
      <c r="BI256" s="43">
        <f t="shared" si="258"/>
        <v>0.497403867002791</v>
      </c>
      <c r="CL256" s="31">
        <v>202206</v>
      </c>
      <c r="CM256" s="32">
        <v>76663111.49</v>
      </c>
      <c r="CN256" s="33">
        <f>IFERROR(CS35,0)</f>
        <v>0</v>
      </c>
      <c r="CO256" s="33">
        <f>IFERROR(CS127,0)</f>
        <v>0</v>
      </c>
      <c r="CP256" s="33">
        <f>IFERROR([15]育肥猪004大赔案!CK36,0)</f>
        <v>0</v>
      </c>
      <c r="CQ256" s="33">
        <f>IFERROR([15]育肥猪004大赔案!CK75,0)</f>
        <v>0</v>
      </c>
      <c r="CR256" s="32">
        <f>ROUND(IFERROR(CS90*CN256,0),2)</f>
        <v>0</v>
      </c>
      <c r="CS256" s="33">
        <f>ROUND(IFERROR(CS221*(SUM(CN256:CO256)),0),2)</f>
        <v>0</v>
      </c>
      <c r="CT256" s="37">
        <f t="shared" si="267"/>
        <v>0</v>
      </c>
      <c r="CU256" s="33">
        <f t="shared" si="259"/>
        <v>0</v>
      </c>
      <c r="CV256" s="38">
        <f t="shared" si="260"/>
        <v>0</v>
      </c>
      <c r="CW256" s="33">
        <f t="shared" si="261"/>
        <v>0</v>
      </c>
      <c r="CX256" s="33">
        <f t="shared" si="262"/>
        <v>0</v>
      </c>
      <c r="CY256" s="32">
        <f t="shared" si="263"/>
        <v>0</v>
      </c>
      <c r="CZ256" s="33">
        <f t="shared" si="263"/>
        <v>0</v>
      </c>
      <c r="DA256" s="43">
        <f t="shared" si="264"/>
        <v>0</v>
      </c>
    </row>
    <row r="257" ht="15" customHeight="1" outlineLevel="1" spans="2:105">
      <c r="B257" s="31">
        <v>202309</v>
      </c>
      <c r="C257" s="32">
        <v>186724348.76</v>
      </c>
      <c r="D257" s="33">
        <v>111127007.2</v>
      </c>
      <c r="E257" s="33">
        <f>IFERROR(H128,0)</f>
        <v>0</v>
      </c>
      <c r="F257" s="33">
        <f>IFERROR([15]育肥猪004大赔案!H37,0)</f>
        <v>0</v>
      </c>
      <c r="G257" s="33">
        <f>IFERROR([15]育肥猪004大赔案!H76,0)</f>
        <v>0</v>
      </c>
      <c r="H257" s="32">
        <f>ROUND(IFERROR(H90*D257,0),2)</f>
        <v>111127007.2</v>
      </c>
      <c r="I257" s="33">
        <f>ROUND(IFERROR(H221*(SUM(D257:E257)),0),2)</f>
        <v>114380905.99</v>
      </c>
      <c r="J257" s="37">
        <f t="shared" si="265"/>
        <v>114380905.99</v>
      </c>
      <c r="K257" s="33">
        <f t="shared" si="246"/>
        <v>3253898.79</v>
      </c>
      <c r="L257" s="38">
        <f t="shared" si="247"/>
        <v>0</v>
      </c>
      <c r="M257" s="33">
        <f t="shared" si="248"/>
        <v>0</v>
      </c>
      <c r="N257" s="39">
        <f t="shared" si="249"/>
        <v>0</v>
      </c>
      <c r="O257" s="32">
        <f t="shared" si="250"/>
        <v>114380905.99</v>
      </c>
      <c r="P257" s="33">
        <f t="shared" si="250"/>
        <v>3253898.79</v>
      </c>
      <c r="Q257" s="43">
        <f t="shared" si="251"/>
        <v>0.61256556388913</v>
      </c>
      <c r="AT257" s="31">
        <v>202309</v>
      </c>
      <c r="AU257" s="32">
        <v>93123773.65</v>
      </c>
      <c r="AV257" s="33">
        <v>55583136.26</v>
      </c>
      <c r="AW257" s="33">
        <f>IFERROR(AZ128,0)</f>
        <v>0</v>
      </c>
      <c r="AX257" s="33">
        <f>IFERROR([15]育肥猪004大赔案!AR37,0)</f>
        <v>0</v>
      </c>
      <c r="AY257" s="33">
        <f>IFERROR([15]育肥猪004大赔案!AR76,0)</f>
        <v>0</v>
      </c>
      <c r="AZ257" s="32">
        <f>ROUND(IFERROR(AZ90*AV257,0),2)</f>
        <v>55583136.26</v>
      </c>
      <c r="BA257" s="33">
        <f>ROUND(IFERROR(AZ221*(SUM(AV257:AW257)),0),2)</f>
        <v>57550862.66</v>
      </c>
      <c r="BB257" s="37">
        <f t="shared" si="266"/>
        <v>57550862.66</v>
      </c>
      <c r="BC257" s="33">
        <f t="shared" si="252"/>
        <v>1967726.4</v>
      </c>
      <c r="BD257" s="38">
        <f t="shared" si="253"/>
        <v>0</v>
      </c>
      <c r="BE257" s="33">
        <f t="shared" si="254"/>
        <v>0</v>
      </c>
      <c r="BF257" s="33">
        <f t="shared" si="255"/>
        <v>0</v>
      </c>
      <c r="BG257" s="32">
        <f t="shared" si="256"/>
        <v>57550862.66</v>
      </c>
      <c r="BH257" s="33">
        <f t="shared" si="257"/>
        <v>1967726.4</v>
      </c>
      <c r="BI257" s="43">
        <f t="shared" si="258"/>
        <v>0.618003979051594</v>
      </c>
      <c r="CL257" s="31">
        <v>202209</v>
      </c>
      <c r="CM257" s="32">
        <v>82807634.02</v>
      </c>
      <c r="CN257" s="33">
        <f>IFERROR(CR36,0)</f>
        <v>0</v>
      </c>
      <c r="CO257" s="33">
        <f>IFERROR(CR128,0)</f>
        <v>0</v>
      </c>
      <c r="CP257" s="33">
        <f>IFERROR([15]育肥猪004大赔案!CJ37,0)</f>
        <v>0</v>
      </c>
      <c r="CQ257" s="33">
        <f>IFERROR([15]育肥猪004大赔案!CJ76,0)</f>
        <v>0</v>
      </c>
      <c r="CR257" s="32">
        <f>ROUND(IFERROR(CR90*CN257,0),2)</f>
        <v>0</v>
      </c>
      <c r="CS257" s="33">
        <f>ROUND(IFERROR(CR221*(SUM(CN257:CO257)),0),2)</f>
        <v>0</v>
      </c>
      <c r="CT257" s="37">
        <f t="shared" si="267"/>
        <v>0</v>
      </c>
      <c r="CU257" s="33">
        <f t="shared" si="259"/>
        <v>0</v>
      </c>
      <c r="CV257" s="38">
        <f t="shared" si="260"/>
        <v>0</v>
      </c>
      <c r="CW257" s="33">
        <f t="shared" si="261"/>
        <v>0</v>
      </c>
      <c r="CX257" s="33">
        <f t="shared" si="262"/>
        <v>0</v>
      </c>
      <c r="CY257" s="32">
        <f t="shared" si="263"/>
        <v>0</v>
      </c>
      <c r="CZ257" s="33">
        <f t="shared" si="263"/>
        <v>0</v>
      </c>
      <c r="DA257" s="43">
        <f t="shared" si="264"/>
        <v>0</v>
      </c>
    </row>
    <row r="258" ht="15" customHeight="1" outlineLevel="1" spans="2:105">
      <c r="B258" s="31">
        <v>202312</v>
      </c>
      <c r="C258" s="32">
        <v>167276059.12</v>
      </c>
      <c r="D258" s="33">
        <v>166734025.15</v>
      </c>
      <c r="E258" s="33">
        <f>IFERROR(G129,0)</f>
        <v>0</v>
      </c>
      <c r="F258" s="33">
        <f>IFERROR([15]育肥猪004大赔案!G38,0)</f>
        <v>0</v>
      </c>
      <c r="G258" s="33">
        <f>IFERROR([15]育肥猪004大赔案!G77,0)</f>
        <v>0</v>
      </c>
      <c r="H258" s="32">
        <f>ROUND(IFERROR(G90*D258,0),2)</f>
        <v>168401365.4</v>
      </c>
      <c r="I258" s="33">
        <f>ROUND(IFERROR(G221*(SUM(D258:E258)),0),2)</f>
        <v>172989076.65</v>
      </c>
      <c r="J258" s="37">
        <f t="shared" si="265"/>
        <v>172989076.65</v>
      </c>
      <c r="K258" s="33">
        <f t="shared" si="246"/>
        <v>6255051.5</v>
      </c>
      <c r="L258" s="38">
        <f t="shared" si="247"/>
        <v>0</v>
      </c>
      <c r="M258" s="33">
        <f t="shared" si="248"/>
        <v>0</v>
      </c>
      <c r="N258" s="39">
        <f t="shared" si="249"/>
        <v>0</v>
      </c>
      <c r="O258" s="32">
        <f t="shared" si="250"/>
        <v>172989076.65</v>
      </c>
      <c r="P258" s="33">
        <f t="shared" si="250"/>
        <v>6255051.5</v>
      </c>
      <c r="Q258" s="43">
        <f t="shared" si="251"/>
        <v>1.03415322886045</v>
      </c>
      <c r="AT258" s="31">
        <v>202312</v>
      </c>
      <c r="AU258" s="32">
        <v>78920260.76</v>
      </c>
      <c r="AV258" s="33">
        <v>83402807.39</v>
      </c>
      <c r="AW258" s="33">
        <f>IFERROR(AY129,0)</f>
        <v>0</v>
      </c>
      <c r="AX258" s="33">
        <f>IFERROR([15]育肥猪004大赔案!AQ38,0)</f>
        <v>0</v>
      </c>
      <c r="AY258" s="33">
        <f>IFERROR([15]育肥猪004大赔案!AQ77,0)</f>
        <v>0</v>
      </c>
      <c r="AZ258" s="32">
        <f>ROUND(IFERROR(AY90*AV258,0),2)</f>
        <v>84236835.46</v>
      </c>
      <c r="BA258" s="33">
        <f>ROUND(IFERROR(AY221*(SUM(AV258:AW258)),0),2)</f>
        <v>87132590.4</v>
      </c>
      <c r="BB258" s="37">
        <f t="shared" si="266"/>
        <v>87132590.4</v>
      </c>
      <c r="BC258" s="33">
        <f t="shared" si="252"/>
        <v>3729783.01</v>
      </c>
      <c r="BD258" s="38">
        <f t="shared" si="253"/>
        <v>0</v>
      </c>
      <c r="BE258" s="33">
        <f t="shared" si="254"/>
        <v>0</v>
      </c>
      <c r="BF258" s="33">
        <f t="shared" si="255"/>
        <v>0</v>
      </c>
      <c r="BG258" s="32">
        <f t="shared" si="256"/>
        <v>87132590.4</v>
      </c>
      <c r="BH258" s="33">
        <f t="shared" si="257"/>
        <v>3729783.01</v>
      </c>
      <c r="BI258" s="43">
        <f t="shared" si="258"/>
        <v>1.10405857204367</v>
      </c>
      <c r="CL258" s="31">
        <v>202212</v>
      </c>
      <c r="CM258" s="32">
        <v>90028167.22</v>
      </c>
      <c r="CN258" s="33">
        <f>IFERROR(CQ37,0)</f>
        <v>0</v>
      </c>
      <c r="CO258" s="33">
        <f>IFERROR(CQ129,0)</f>
        <v>0</v>
      </c>
      <c r="CP258" s="33">
        <f>IFERROR([15]育肥猪004大赔案!CI38,0)</f>
        <v>0</v>
      </c>
      <c r="CQ258" s="33">
        <f>IFERROR([15]育肥猪004大赔案!CI77,0)</f>
        <v>0</v>
      </c>
      <c r="CR258" s="32">
        <f>ROUND(IFERROR(CQ90*CN258,0),2)</f>
        <v>0</v>
      </c>
      <c r="CS258" s="33">
        <f>ROUND(IFERROR(CQ221*(SUM(CN258:CO258)),0),2)</f>
        <v>0</v>
      </c>
      <c r="CT258" s="37">
        <f t="shared" si="267"/>
        <v>0</v>
      </c>
      <c r="CU258" s="33">
        <f t="shared" si="259"/>
        <v>0</v>
      </c>
      <c r="CV258" s="38">
        <f t="shared" si="260"/>
        <v>0</v>
      </c>
      <c r="CW258" s="33">
        <f t="shared" si="261"/>
        <v>0</v>
      </c>
      <c r="CX258" s="33">
        <f t="shared" si="262"/>
        <v>0</v>
      </c>
      <c r="CY258" s="32">
        <f t="shared" si="263"/>
        <v>0</v>
      </c>
      <c r="CZ258" s="33">
        <f t="shared" si="263"/>
        <v>0</v>
      </c>
      <c r="DA258" s="43">
        <f t="shared" si="264"/>
        <v>0</v>
      </c>
    </row>
    <row r="259" ht="15" customHeight="1" outlineLevel="1" spans="2:105">
      <c r="B259" s="31">
        <v>202403</v>
      </c>
      <c r="C259" s="32">
        <v>178019848.2</v>
      </c>
      <c r="D259" s="33">
        <v>137494415.1</v>
      </c>
      <c r="E259" s="33">
        <f>IFERROR(F130,0)</f>
        <v>0</v>
      </c>
      <c r="F259" s="33">
        <f>IFERROR([15]育肥猪004大赔案!F39,0)</f>
        <v>0</v>
      </c>
      <c r="G259" s="33">
        <f>IFERROR([15]育肥猪004大赔案!F78,0)</f>
        <v>0</v>
      </c>
      <c r="H259" s="32">
        <f>ROUND(IFERROR(F90*D259,0),2)</f>
        <v>140258052.84</v>
      </c>
      <c r="I259" s="33">
        <f>ROUND(IFERROR(F221*(SUM(D259:E259)),0),2)</f>
        <v>144221716.24</v>
      </c>
      <c r="J259" s="37">
        <f t="shared" si="265"/>
        <v>144221716.24</v>
      </c>
      <c r="K259" s="33">
        <f t="shared" si="246"/>
        <v>6727301.14</v>
      </c>
      <c r="L259" s="38">
        <f t="shared" si="247"/>
        <v>0</v>
      </c>
      <c r="M259" s="33">
        <f t="shared" si="248"/>
        <v>0</v>
      </c>
      <c r="N259" s="39">
        <f t="shared" si="249"/>
        <v>0</v>
      </c>
      <c r="O259" s="32">
        <f t="shared" si="250"/>
        <v>144221716.24</v>
      </c>
      <c r="P259" s="33">
        <f t="shared" si="250"/>
        <v>6727301.14</v>
      </c>
      <c r="Q259" s="43">
        <f t="shared" si="251"/>
        <v>0.810144024378513</v>
      </c>
      <c r="AT259" s="31">
        <v>202403</v>
      </c>
      <c r="AU259" s="32">
        <v>98537876.44</v>
      </c>
      <c r="AV259" s="33">
        <v>75504652.9</v>
      </c>
      <c r="AW259" s="33">
        <f>IFERROR(AX130,0)</f>
        <v>0</v>
      </c>
      <c r="AX259" s="33">
        <f>IFERROR([15]育肥猪004大赔案!AP39,0)</f>
        <v>202303</v>
      </c>
      <c r="AY259" s="33">
        <f>IFERROR([15]育肥猪004大赔案!AP78,0)</f>
        <v>202303</v>
      </c>
      <c r="AZ259" s="32">
        <f>ROUND(IFERROR(AX90*AV259,0),2)</f>
        <v>77022296.42</v>
      </c>
      <c r="BA259" s="33">
        <f>ROUND(IFERROR(AX221*(SUM(AV259:AW259)),0),2)</f>
        <v>79827804.3</v>
      </c>
      <c r="BB259" s="37">
        <f t="shared" si="266"/>
        <v>79827804.3</v>
      </c>
      <c r="BC259" s="33">
        <f t="shared" si="252"/>
        <v>4323151.4</v>
      </c>
      <c r="BD259" s="38">
        <f t="shared" si="253"/>
        <v>0</v>
      </c>
      <c r="BE259" s="33">
        <f t="shared" si="254"/>
        <v>0</v>
      </c>
      <c r="BF259" s="33">
        <f t="shared" si="255"/>
        <v>-404606</v>
      </c>
      <c r="BG259" s="32">
        <f t="shared" si="256"/>
        <v>79827804.3</v>
      </c>
      <c r="BH259" s="33">
        <f t="shared" si="257"/>
        <v>3918545.4</v>
      </c>
      <c r="BI259" s="43">
        <f t="shared" si="258"/>
        <v>0.810123042874862</v>
      </c>
      <c r="CL259" s="31">
        <v>202303</v>
      </c>
      <c r="CM259" s="32">
        <v>59807662.54</v>
      </c>
      <c r="CN259" s="33">
        <f>IFERROR(CP38,0)</f>
        <v>0</v>
      </c>
      <c r="CO259" s="33">
        <f>IFERROR(CP130,0)</f>
        <v>0</v>
      </c>
      <c r="CP259" s="33">
        <f>IFERROR([15]育肥猪004大赔案!CH39,0)</f>
        <v>0</v>
      </c>
      <c r="CQ259" s="33">
        <f>IFERROR([15]育肥猪004大赔案!CH78,0)</f>
        <v>0</v>
      </c>
      <c r="CR259" s="32">
        <f>ROUND(IFERROR(CP90*CN259,0),2)</f>
        <v>0</v>
      </c>
      <c r="CS259" s="33">
        <f>ROUND(IFERROR(CP221*(SUM(CN259:CO259)),0),2)</f>
        <v>0</v>
      </c>
      <c r="CT259" s="37">
        <f t="shared" si="267"/>
        <v>0</v>
      </c>
      <c r="CU259" s="33">
        <f t="shared" si="259"/>
        <v>0</v>
      </c>
      <c r="CV259" s="38">
        <f t="shared" si="260"/>
        <v>0</v>
      </c>
      <c r="CW259" s="33">
        <f t="shared" si="261"/>
        <v>0</v>
      </c>
      <c r="CX259" s="33">
        <f t="shared" si="262"/>
        <v>0</v>
      </c>
      <c r="CY259" s="32">
        <f t="shared" si="263"/>
        <v>0</v>
      </c>
      <c r="CZ259" s="33">
        <f t="shared" si="263"/>
        <v>0</v>
      </c>
      <c r="DA259" s="43">
        <f t="shared" si="264"/>
        <v>0</v>
      </c>
    </row>
    <row r="260" ht="15" customHeight="1" outlineLevel="1" spans="2:105">
      <c r="B260" s="31">
        <v>202406</v>
      </c>
      <c r="C260" s="32">
        <v>172334738.89</v>
      </c>
      <c r="D260" s="33">
        <v>104029132.46</v>
      </c>
      <c r="E260" s="33">
        <f>IFERROR(E131,0)</f>
        <v>0</v>
      </c>
      <c r="F260" s="33">
        <f>IFERROR([15]育肥猪004大赔案!E40,0)</f>
        <v>0</v>
      </c>
      <c r="G260" s="33">
        <f>IFERROR([15]育肥猪004大赔案!E79,0)</f>
        <v>0</v>
      </c>
      <c r="H260" s="32">
        <f>ROUND(IFERROR(E90*D260,0),2)</f>
        <v>108242520.38</v>
      </c>
      <c r="I260" s="33">
        <f>ROUND(IFERROR(E221*(SUM(D260:E260)),0),2)</f>
        <v>109178379.3</v>
      </c>
      <c r="J260" s="37">
        <f t="shared" si="265"/>
        <v>109178379.3</v>
      </c>
      <c r="K260" s="33">
        <f t="shared" si="246"/>
        <v>5149246.84</v>
      </c>
      <c r="L260" s="38">
        <f t="shared" si="247"/>
        <v>0</v>
      </c>
      <c r="M260" s="33">
        <f t="shared" si="248"/>
        <v>0</v>
      </c>
      <c r="N260" s="39">
        <f t="shared" si="249"/>
        <v>0</v>
      </c>
      <c r="O260" s="32">
        <f t="shared" si="250"/>
        <v>109178379.3</v>
      </c>
      <c r="P260" s="33">
        <f t="shared" si="250"/>
        <v>5149246.84</v>
      </c>
      <c r="Q260" s="43">
        <f t="shared" si="251"/>
        <v>0.633525080336169</v>
      </c>
      <c r="AT260" s="31">
        <v>202406</v>
      </c>
      <c r="AU260" s="32">
        <v>94247050.54</v>
      </c>
      <c r="AV260" s="33">
        <v>57239290.14</v>
      </c>
      <c r="AW260" s="33">
        <f>IFERROR(AW131,0)</f>
        <v>0</v>
      </c>
      <c r="AX260" s="33">
        <f>IFERROR([15]育肥猪004大赔案!AO40,0)</f>
        <v>0</v>
      </c>
      <c r="AY260" s="33">
        <f>IFERROR([15]育肥猪004大赔案!AO79,0)</f>
        <v>0</v>
      </c>
      <c r="AZ260" s="32">
        <f>ROUND(IFERROR(AW90*AV260,0),2)</f>
        <v>59557595.87</v>
      </c>
      <c r="BA260" s="33">
        <f>ROUND(IFERROR(AW221*(SUM(AV260:AW260)),0),2)</f>
        <v>60574251.04</v>
      </c>
      <c r="BB260" s="37">
        <f t="shared" si="266"/>
        <v>60574251.04</v>
      </c>
      <c r="BC260" s="33">
        <f t="shared" si="252"/>
        <v>3334960.9</v>
      </c>
      <c r="BD260" s="38">
        <f t="shared" si="253"/>
        <v>0</v>
      </c>
      <c r="BE260" s="33">
        <f t="shared" si="254"/>
        <v>0</v>
      </c>
      <c r="BF260" s="33">
        <f t="shared" si="255"/>
        <v>0</v>
      </c>
      <c r="BG260" s="32">
        <f t="shared" si="256"/>
        <v>60574251.04</v>
      </c>
      <c r="BH260" s="33">
        <f t="shared" si="257"/>
        <v>3334960.9</v>
      </c>
      <c r="BI260" s="43">
        <f t="shared" si="258"/>
        <v>0.642717736978849</v>
      </c>
      <c r="CL260" s="31">
        <v>202306</v>
      </c>
      <c r="CM260" s="32">
        <v>114056132.84</v>
      </c>
      <c r="CN260" s="33">
        <f>IFERROR(CO39,0)</f>
        <v>0</v>
      </c>
      <c r="CO260" s="33">
        <f>IFERROR(CO131,0)</f>
        <v>0</v>
      </c>
      <c r="CP260" s="33">
        <f>IFERROR([15]育肥猪004大赔案!CG40,0)</f>
        <v>0</v>
      </c>
      <c r="CQ260" s="33">
        <f>IFERROR([15]育肥猪004大赔案!CG79,0)</f>
        <v>0</v>
      </c>
      <c r="CR260" s="32">
        <f>ROUND(IFERROR(CO90*CN260,0),2)</f>
        <v>0</v>
      </c>
      <c r="CS260" s="33">
        <f>ROUND(IFERROR(CO221*(SUM(CN260:CO260)),0),2)</f>
        <v>0</v>
      </c>
      <c r="CT260" s="37">
        <f t="shared" si="267"/>
        <v>0</v>
      </c>
      <c r="CU260" s="33">
        <f t="shared" si="259"/>
        <v>0</v>
      </c>
      <c r="CV260" s="38">
        <f t="shared" si="260"/>
        <v>0</v>
      </c>
      <c r="CW260" s="33">
        <f t="shared" si="261"/>
        <v>0</v>
      </c>
      <c r="CX260" s="33">
        <f t="shared" si="262"/>
        <v>0</v>
      </c>
      <c r="CY260" s="32">
        <f t="shared" si="263"/>
        <v>0</v>
      </c>
      <c r="CZ260" s="33">
        <f t="shared" si="263"/>
        <v>0</v>
      </c>
      <c r="DA260" s="43">
        <f t="shared" si="264"/>
        <v>0</v>
      </c>
    </row>
    <row r="261" ht="15" customHeight="1" outlineLevel="1" spans="2:105">
      <c r="B261" s="31">
        <v>202409</v>
      </c>
      <c r="C261" s="32">
        <v>183484849.71</v>
      </c>
      <c r="D261" s="33">
        <v>102946917.22</v>
      </c>
      <c r="E261" s="33">
        <f>IFERROR(D132,0)</f>
        <v>0</v>
      </c>
      <c r="F261" s="33">
        <f>IFERROR([15]育肥猪004大赔案!D41,0)</f>
        <v>0</v>
      </c>
      <c r="G261" s="33">
        <f>IFERROR([15]育肥猪004大赔案!D80,0)</f>
        <v>0</v>
      </c>
      <c r="H261" s="32">
        <f>ROUND(IFERROR(D90*D261,0),2)</f>
        <v>109794385.09</v>
      </c>
      <c r="I261" s="33">
        <f>ROUND(IFERROR(D221*(SUM(D261:E261)),0),2)</f>
        <v>108070076.31</v>
      </c>
      <c r="J261" s="37">
        <f t="shared" si="265"/>
        <v>108070076.31</v>
      </c>
      <c r="K261" s="33">
        <f t="shared" si="246"/>
        <v>5123159.09</v>
      </c>
      <c r="L261" s="38">
        <f t="shared" si="247"/>
        <v>0</v>
      </c>
      <c r="M261" s="33">
        <f t="shared" si="248"/>
        <v>0</v>
      </c>
      <c r="N261" s="39">
        <f t="shared" si="249"/>
        <v>0</v>
      </c>
      <c r="O261" s="32">
        <f t="shared" si="250"/>
        <v>108070076.31</v>
      </c>
      <c r="P261" s="33">
        <f t="shared" si="250"/>
        <v>5123159.09</v>
      </c>
      <c r="Q261" s="43">
        <f t="shared" si="251"/>
        <v>0.588986373974778</v>
      </c>
      <c r="AT261" s="31">
        <v>202409</v>
      </c>
      <c r="AU261" s="32">
        <v>101286792.17</v>
      </c>
      <c r="AV261" s="33">
        <v>56635748</v>
      </c>
      <c r="AW261" s="33">
        <f>IFERROR(AV132,0)</f>
        <v>0</v>
      </c>
      <c r="AX261" s="33">
        <f>IFERROR([15]育肥猪004大赔案!AN41,0)</f>
        <v>0</v>
      </c>
      <c r="AY261" s="33">
        <f>IFERROR([15]育肥猪004大赔案!AN80,0)</f>
        <v>0</v>
      </c>
      <c r="AZ261" s="32">
        <f>ROUND(IFERROR(AV90*AV261,0),2)</f>
        <v>60697497.34</v>
      </c>
      <c r="BA261" s="33">
        <f>ROUND(IFERROR(AV221*(SUM(AV261:AW261)),0),2)</f>
        <v>63231999.38</v>
      </c>
      <c r="BB261" s="37">
        <f t="shared" si="266"/>
        <v>63231999.38</v>
      </c>
      <c r="BC261" s="33">
        <f t="shared" si="252"/>
        <v>6596251.38</v>
      </c>
      <c r="BD261" s="38">
        <f t="shared" si="253"/>
        <v>0</v>
      </c>
      <c r="BE261" s="33">
        <f t="shared" si="254"/>
        <v>0</v>
      </c>
      <c r="BF261" s="33">
        <f t="shared" si="255"/>
        <v>0</v>
      </c>
      <c r="BG261" s="32">
        <f t="shared" si="256"/>
        <v>63231999.38</v>
      </c>
      <c r="BH261" s="33">
        <f t="shared" si="257"/>
        <v>6596251.38</v>
      </c>
      <c r="BI261" s="43">
        <f t="shared" si="258"/>
        <v>0.624286721153843</v>
      </c>
      <c r="CL261" s="31">
        <v>202309</v>
      </c>
      <c r="CM261" s="32">
        <v>93123773.65</v>
      </c>
      <c r="CN261" s="33">
        <f>IFERROR(CN40,0)</f>
        <v>0</v>
      </c>
      <c r="CO261" s="33">
        <f>IFERROR(CN132,0)</f>
        <v>0</v>
      </c>
      <c r="CP261" s="33">
        <f>IFERROR([15]育肥猪004大赔案!CF41,0)</f>
        <v>0</v>
      </c>
      <c r="CQ261" s="33">
        <f>IFERROR([15]育肥猪004大赔案!CF80,0)</f>
        <v>0</v>
      </c>
      <c r="CR261" s="32">
        <f>ROUND(IFERROR(CN90*CN261,0),2)</f>
        <v>0</v>
      </c>
      <c r="CS261" s="33">
        <f>ROUND(IFERROR(CN221*(SUM(CN261:CO261)),0),2)</f>
        <v>0</v>
      </c>
      <c r="CT261" s="37">
        <f t="shared" si="267"/>
        <v>0</v>
      </c>
      <c r="CU261" s="33">
        <f t="shared" si="259"/>
        <v>0</v>
      </c>
      <c r="CV261" s="38">
        <f t="shared" si="260"/>
        <v>0</v>
      </c>
      <c r="CW261" s="33">
        <f t="shared" si="261"/>
        <v>0</v>
      </c>
      <c r="CX261" s="33">
        <f t="shared" si="262"/>
        <v>0</v>
      </c>
      <c r="CY261" s="32">
        <f t="shared" si="263"/>
        <v>0</v>
      </c>
      <c r="CZ261" s="33">
        <f t="shared" si="263"/>
        <v>0</v>
      </c>
      <c r="DA261" s="43">
        <f t="shared" si="264"/>
        <v>0</v>
      </c>
    </row>
    <row r="262" ht="15" customHeight="1" outlineLevel="1" spans="2:105">
      <c r="B262" s="44">
        <v>202412</v>
      </c>
      <c r="C262" s="45">
        <v>132582939.64</v>
      </c>
      <c r="D262" s="46">
        <v>115021805.63</v>
      </c>
      <c r="E262" s="46">
        <f>IFERROR(C133,0)</f>
        <v>238567.84</v>
      </c>
      <c r="F262" s="46">
        <f>IFERROR([15]育肥猪004大赔案!C42,0)</f>
        <v>0</v>
      </c>
      <c r="G262" s="46">
        <f>IFERROR([15]育肥猪004大赔案!C81,0)</f>
        <v>0</v>
      </c>
      <c r="H262" s="45">
        <f>ROUND(IFERROR(C90*D262,0),2)</f>
        <v>125326665.8</v>
      </c>
      <c r="I262" s="46">
        <f>ROUND(IFERROR(C221*(SUM(D262:E262)),0),2)</f>
        <v>122553931.5</v>
      </c>
      <c r="J262" s="37">
        <f t="shared" si="265"/>
        <v>122553931.5</v>
      </c>
      <c r="K262" s="46">
        <f t="shared" si="246"/>
        <v>7293558.03</v>
      </c>
      <c r="L262" s="63">
        <f t="shared" si="247"/>
        <v>0</v>
      </c>
      <c r="M262" s="46">
        <f t="shared" si="248"/>
        <v>0</v>
      </c>
      <c r="N262" s="64">
        <f t="shared" si="249"/>
        <v>0</v>
      </c>
      <c r="O262" s="45">
        <f t="shared" si="250"/>
        <v>122553931.5</v>
      </c>
      <c r="P262" s="46">
        <f t="shared" si="250"/>
        <v>7293558.03</v>
      </c>
      <c r="Q262" s="68">
        <f t="shared" si="251"/>
        <v>0.924356722160245</v>
      </c>
      <c r="AT262" s="44">
        <v>202412</v>
      </c>
      <c r="AU262" s="45">
        <v>69350782.41</v>
      </c>
      <c r="AV262" s="46">
        <v>63261665.4</v>
      </c>
      <c r="AW262" s="46">
        <f>IFERROR(AU133,0)</f>
        <v>131212.31</v>
      </c>
      <c r="AX262" s="46">
        <f>IFERROR([15]育肥猪004大赔案!AM42,0)</f>
        <v>0</v>
      </c>
      <c r="AY262" s="46">
        <f>IFERROR([15]育肥猪004大赔案!AM81,0)</f>
        <v>0</v>
      </c>
      <c r="AZ262" s="45">
        <f>ROUND(IFERROR(AU90*AV262,0),2)</f>
        <v>69266342.89</v>
      </c>
      <c r="BA262" s="46">
        <f>ROUND(IFERROR(AU221*(SUM(AV262:AW262)),0),2)</f>
        <v>71660037.88</v>
      </c>
      <c r="BB262" s="37">
        <f t="shared" si="266"/>
        <v>71660037.88</v>
      </c>
      <c r="BC262" s="46">
        <f t="shared" si="252"/>
        <v>8267160.17</v>
      </c>
      <c r="BD262" s="63">
        <f t="shared" si="253"/>
        <v>0</v>
      </c>
      <c r="BE262" s="46">
        <f t="shared" si="254"/>
        <v>0</v>
      </c>
      <c r="BF262" s="46">
        <f t="shared" si="255"/>
        <v>0</v>
      </c>
      <c r="BG262" s="45">
        <f t="shared" si="256"/>
        <v>71660037.88</v>
      </c>
      <c r="BH262" s="46">
        <f t="shared" si="257"/>
        <v>8267160.17</v>
      </c>
      <c r="BI262" s="68">
        <f t="shared" si="258"/>
        <v>1.0332981891444</v>
      </c>
      <c r="CL262" s="44">
        <v>202312</v>
      </c>
      <c r="CM262" s="45">
        <v>78920260.76</v>
      </c>
      <c r="CN262" s="46">
        <f>IFERROR(CM41,0)</f>
        <v>0</v>
      </c>
      <c r="CO262" s="46">
        <f>IFERROR(CM133,0)</f>
        <v>0</v>
      </c>
      <c r="CP262" s="46">
        <f>IFERROR([15]育肥猪004大赔案!CE42,0)</f>
        <v>0</v>
      </c>
      <c r="CQ262" s="46">
        <f>IFERROR([15]育肥猪004大赔案!CE81,0)</f>
        <v>0</v>
      </c>
      <c r="CR262" s="45">
        <f>ROUND(IFERROR(CM90*CN262,0),2)</f>
        <v>0</v>
      </c>
      <c r="CS262" s="46">
        <f>ROUND(IFERROR(CM221*(SUM(CN262:CO262)),0),2)</f>
        <v>0</v>
      </c>
      <c r="CT262" s="37">
        <f t="shared" si="267"/>
        <v>0</v>
      </c>
      <c r="CU262" s="46">
        <f t="shared" si="259"/>
        <v>0</v>
      </c>
      <c r="CV262" s="63">
        <f t="shared" si="260"/>
        <v>0</v>
      </c>
      <c r="CW262" s="46">
        <f t="shared" si="261"/>
        <v>0</v>
      </c>
      <c r="CX262" s="46">
        <f t="shared" si="262"/>
        <v>0</v>
      </c>
      <c r="CY262" s="45">
        <f t="shared" si="263"/>
        <v>0</v>
      </c>
      <c r="CZ262" s="46">
        <f t="shared" si="263"/>
        <v>0</v>
      </c>
      <c r="DA262" s="68">
        <f t="shared" si="264"/>
        <v>0</v>
      </c>
    </row>
    <row r="263" ht="15" customHeight="1" outlineLevel="1" spans="2:105">
      <c r="B263" s="47" t="s">
        <v>59</v>
      </c>
      <c r="C263" s="48">
        <f t="shared" ref="C263:G263" si="268">IFERROR(SUM(C228:C262),0)</f>
        <v>3027353618.72</v>
      </c>
      <c r="D263" s="48">
        <f t="shared" si="268"/>
        <v>2200408843.33</v>
      </c>
      <c r="E263" s="48">
        <f t="shared" si="268"/>
        <v>238567.84</v>
      </c>
      <c r="F263" s="48">
        <f t="shared" si="268"/>
        <v>0</v>
      </c>
      <c r="G263" s="48">
        <f t="shared" si="268"/>
        <v>0</v>
      </c>
      <c r="H263" s="48">
        <f t="shared" ref="H263:K263" si="269">ROUND(IFERROR(SUM(H228:H262),0),2)</f>
        <v>2226205537.28</v>
      </c>
      <c r="I263" s="48">
        <f t="shared" si="269"/>
        <v>2237882803.74</v>
      </c>
      <c r="J263" s="48">
        <f t="shared" si="269"/>
        <v>2237882803.74</v>
      </c>
      <c r="K263" s="48">
        <f t="shared" si="269"/>
        <v>37235392.57</v>
      </c>
      <c r="L263" s="48"/>
      <c r="M263" s="48">
        <f t="shared" ref="M263:P263" si="270">ROUND(IFERROR(SUM(M228:M262),0),2)</f>
        <v>0</v>
      </c>
      <c r="N263" s="48">
        <f t="shared" si="270"/>
        <v>0</v>
      </c>
      <c r="O263" s="48">
        <f t="shared" si="270"/>
        <v>2237882803.74</v>
      </c>
      <c r="P263" s="48">
        <f t="shared" si="270"/>
        <v>37235392.57</v>
      </c>
      <c r="Q263" s="69"/>
      <c r="AT263" s="47" t="s">
        <v>59</v>
      </c>
      <c r="AU263" s="48">
        <f>IFERROR(SUM(AU228:AU262),0)</f>
        <v>1676166841.88</v>
      </c>
      <c r="AV263" s="48">
        <f t="shared" ref="AU263:AY263" si="271">IFERROR(SUM(AV228:AV262),0)</f>
        <v>1228981874.96</v>
      </c>
      <c r="AW263" s="48">
        <f t="shared" si="271"/>
        <v>131212.31</v>
      </c>
      <c r="AX263" s="48">
        <f t="shared" si="271"/>
        <v>202303</v>
      </c>
      <c r="AY263" s="48">
        <f t="shared" si="271"/>
        <v>202303</v>
      </c>
      <c r="AZ263" s="48">
        <f t="shared" ref="AZ263:BC263" si="272">ROUND(IFERROR(SUM(AZ228:AZ262),0),2)</f>
        <v>1243718279.11</v>
      </c>
      <c r="BA263" s="48">
        <f t="shared" si="272"/>
        <v>1259048710.77</v>
      </c>
      <c r="BB263" s="48">
        <f t="shared" si="272"/>
        <v>1259048710.77</v>
      </c>
      <c r="BC263" s="48">
        <f t="shared" si="272"/>
        <v>29935623.5</v>
      </c>
      <c r="BD263" s="48"/>
      <c r="BE263" s="48">
        <f t="shared" ref="BE263:BH263" si="273">ROUND(IFERROR(SUM(BE228:BE262),0),2)</f>
        <v>0</v>
      </c>
      <c r="BF263" s="48">
        <f t="shared" si="273"/>
        <v>-404606</v>
      </c>
      <c r="BG263" s="48">
        <f t="shared" si="273"/>
        <v>1259048710.77</v>
      </c>
      <c r="BH263" s="48">
        <f t="shared" si="273"/>
        <v>29531017.5</v>
      </c>
      <c r="BI263" s="69"/>
      <c r="CL263" s="47" t="s">
        <v>59</v>
      </c>
      <c r="CM263" s="48">
        <f t="shared" ref="CM263:CQ263" si="274">IFERROR(SUM(CM228:CM262),0)</f>
        <v>1316834109.48</v>
      </c>
      <c r="CN263" s="48">
        <f t="shared" si="274"/>
        <v>0</v>
      </c>
      <c r="CO263" s="48">
        <f t="shared" si="274"/>
        <v>0</v>
      </c>
      <c r="CP263" s="48">
        <f t="shared" si="274"/>
        <v>0</v>
      </c>
      <c r="CQ263" s="48">
        <f t="shared" si="274"/>
        <v>0</v>
      </c>
      <c r="CR263" s="48">
        <f t="shared" ref="CR263:CU263" si="275">ROUND(IFERROR(SUM(CR228:CR262),0),2)</f>
        <v>0</v>
      </c>
      <c r="CS263" s="48">
        <f t="shared" si="275"/>
        <v>0</v>
      </c>
      <c r="CT263" s="48">
        <f t="shared" si="275"/>
        <v>0</v>
      </c>
      <c r="CU263" s="48">
        <f t="shared" si="275"/>
        <v>0</v>
      </c>
      <c r="CV263" s="48"/>
      <c r="CW263" s="48">
        <f t="shared" ref="CW263:CZ263" si="276">ROUND(IFERROR(SUM(CW228:CW262),0),2)</f>
        <v>0</v>
      </c>
      <c r="CX263" s="48">
        <f t="shared" si="276"/>
        <v>0</v>
      </c>
      <c r="CY263" s="48">
        <f t="shared" si="276"/>
        <v>0</v>
      </c>
      <c r="CZ263" s="48">
        <f t="shared" si="276"/>
        <v>0</v>
      </c>
      <c r="DA263" s="69"/>
    </row>
    <row r="264" ht="15" customHeight="1"/>
    <row r="265" ht="15" customHeight="1" spans="11:99">
      <c r="K265" s="65">
        <f>K263-[15]育肥猪004预期赔付率!J40</f>
        <v>6252692.96</v>
      </c>
      <c r="BC265" s="65" t="e">
        <f>BC263-[15]育肥猪004预期赔付率!#REF!</f>
        <v>#REF!</v>
      </c>
      <c r="CU265" s="65">
        <f>CU263-[15]育肥猪004预期赔付率!AP40</f>
        <v>-16702132.79</v>
      </c>
    </row>
    <row r="266" ht="15" customHeight="1" spans="2:81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T266" s="8" t="s">
        <v>23</v>
      </c>
      <c r="AU266" s="49" t="s">
        <v>24</v>
      </c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70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</row>
    <row r="267" ht="15" customHeight="1" spans="2:81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T267" s="50"/>
      <c r="AU267" s="9">
        <v>1</v>
      </c>
      <c r="AV267" s="9">
        <v>2</v>
      </c>
      <c r="AW267" s="9">
        <v>3</v>
      </c>
      <c r="AX267" s="9">
        <v>4</v>
      </c>
      <c r="AY267" s="9">
        <v>5</v>
      </c>
      <c r="AZ267" s="9">
        <v>6</v>
      </c>
      <c r="BA267" s="9">
        <v>7</v>
      </c>
      <c r="BB267" s="9">
        <v>8</v>
      </c>
      <c r="BC267" s="9">
        <v>9</v>
      </c>
      <c r="BD267" s="9">
        <v>10</v>
      </c>
      <c r="BE267" s="9">
        <v>11</v>
      </c>
      <c r="BF267" s="9">
        <v>12</v>
      </c>
      <c r="BG267" s="9">
        <v>13</v>
      </c>
      <c r="BH267" s="9">
        <v>14</v>
      </c>
      <c r="BI267" s="9">
        <v>15</v>
      </c>
      <c r="BJ267" s="9">
        <v>16</v>
      </c>
      <c r="BK267" s="71">
        <v>17</v>
      </c>
      <c r="BL267" s="9">
        <v>18</v>
      </c>
      <c r="BM267" s="9">
        <v>19</v>
      </c>
      <c r="BN267" s="9">
        <v>20</v>
      </c>
      <c r="BO267" s="9">
        <v>21</v>
      </c>
      <c r="BP267" s="9">
        <v>22</v>
      </c>
      <c r="BQ267" s="9">
        <v>23</v>
      </c>
      <c r="BR267" s="9">
        <v>24</v>
      </c>
      <c r="BS267" s="9">
        <v>25</v>
      </c>
      <c r="BT267" s="9">
        <v>26</v>
      </c>
      <c r="BU267" s="9">
        <v>27</v>
      </c>
      <c r="BV267" s="9">
        <v>28</v>
      </c>
      <c r="BW267" s="9">
        <v>29</v>
      </c>
      <c r="BX267" s="9">
        <v>30</v>
      </c>
      <c r="BY267" s="9">
        <v>31</v>
      </c>
      <c r="BZ267" s="9">
        <v>32</v>
      </c>
      <c r="CA267" s="9">
        <v>33</v>
      </c>
      <c r="CB267" s="9">
        <v>34</v>
      </c>
      <c r="CC267" s="9">
        <v>35</v>
      </c>
    </row>
    <row r="268" ht="15" customHeight="1" spans="2:81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T268" s="10">
        <v>201506</v>
      </c>
      <c r="AU268" s="11">
        <f>SUM(BB228,-AV228)</f>
        <v>0</v>
      </c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72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</row>
    <row r="269" ht="15" customHeight="1" spans="2:81">
      <c r="B269" s="10">
        <v>201509</v>
      </c>
      <c r="C269" s="11">
        <f t="shared" ref="C269:C302" si="277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T269" s="10">
        <v>201509</v>
      </c>
      <c r="AU269" s="11">
        <f t="shared" ref="AU269:AU287" si="278">SUM(BB229,-AV229)</f>
        <v>0</v>
      </c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72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</row>
    <row r="270" ht="15" customHeight="1" spans="2:81">
      <c r="B270" s="10">
        <v>201512</v>
      </c>
      <c r="C270" s="11">
        <f t="shared" si="277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T270" s="10">
        <v>201512</v>
      </c>
      <c r="AU270" s="11">
        <f t="shared" si="278"/>
        <v>0</v>
      </c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72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</row>
    <row r="271" ht="15" customHeight="1" spans="2:81">
      <c r="B271" s="10">
        <v>201603</v>
      </c>
      <c r="C271" s="11">
        <f t="shared" si="277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T271" s="10">
        <v>201603</v>
      </c>
      <c r="AU271" s="11">
        <f t="shared" si="278"/>
        <v>0</v>
      </c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72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>
        <f>IFERROR($AU271*BY$93/SUM($AG$93:$CC$93),0)</f>
        <v>0</v>
      </c>
      <c r="BZ271" s="11">
        <f>IFERROR($AU271*BZ$93/SUM($AG$93:$CC$93),0)</f>
        <v>0</v>
      </c>
      <c r="CA271" s="11">
        <f>IFERROR($AU271*CA$93/SUM($AG$93:$CC$93),0)</f>
        <v>0</v>
      </c>
      <c r="CB271" s="11">
        <f>IFERROR($AU271*CB$93/SUM($AG$93:$CC$93),0)</f>
        <v>0</v>
      </c>
      <c r="CC271" s="11">
        <f>IFERROR($AU271*CC$93/SUM($AG$93:$CC$93),0)</f>
        <v>0</v>
      </c>
    </row>
    <row r="272" ht="15" customHeight="1" spans="2:81">
      <c r="B272" s="10">
        <v>201606</v>
      </c>
      <c r="C272" s="11">
        <f t="shared" si="277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279">IFERROR($C272*AF$93/SUM($AF$93:$AK$93),0)</f>
        <v>0</v>
      </c>
      <c r="AG272" s="11">
        <f t="shared" si="279"/>
        <v>0</v>
      </c>
      <c r="AH272" s="11">
        <f t="shared" si="279"/>
        <v>0</v>
      </c>
      <c r="AI272" s="11">
        <f t="shared" si="279"/>
        <v>0</v>
      </c>
      <c r="AJ272" s="11">
        <f t="shared" si="279"/>
        <v>0</v>
      </c>
      <c r="AK272" s="11">
        <f t="shared" si="279"/>
        <v>0</v>
      </c>
      <c r="AT272" s="10">
        <v>201606</v>
      </c>
      <c r="AU272" s="11">
        <f t="shared" si="278"/>
        <v>0</v>
      </c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72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>
        <f t="shared" ref="BX272:CC272" si="280">IFERROR($AU272*BX$93/SUM($AF$93:$CC$93),0)</f>
        <v>0</v>
      </c>
      <c r="BY272" s="11">
        <f t="shared" si="280"/>
        <v>0</v>
      </c>
      <c r="BZ272" s="11">
        <f t="shared" si="280"/>
        <v>0</v>
      </c>
      <c r="CA272" s="11">
        <f t="shared" si="280"/>
        <v>0</v>
      </c>
      <c r="CB272" s="11">
        <f t="shared" si="280"/>
        <v>0</v>
      </c>
      <c r="CC272" s="11">
        <f t="shared" si="280"/>
        <v>0</v>
      </c>
    </row>
    <row r="273" ht="15" customHeight="1" spans="2:81">
      <c r="B273" s="10">
        <v>201609</v>
      </c>
      <c r="C273" s="11">
        <f t="shared" si="277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281">IFERROR($C273*AE$93/SUM($AE$93:$AK$93),0)</f>
        <v>0</v>
      </c>
      <c r="AF273" s="11">
        <f t="shared" si="281"/>
        <v>0</v>
      </c>
      <c r="AG273" s="11">
        <f t="shared" si="281"/>
        <v>0</v>
      </c>
      <c r="AH273" s="11">
        <f t="shared" si="281"/>
        <v>0</v>
      </c>
      <c r="AI273" s="11">
        <f t="shared" si="281"/>
        <v>0</v>
      </c>
      <c r="AJ273" s="11">
        <f t="shared" si="281"/>
        <v>0</v>
      </c>
      <c r="AK273" s="11">
        <f t="shared" si="281"/>
        <v>0</v>
      </c>
      <c r="AT273" s="10">
        <v>201609</v>
      </c>
      <c r="AU273" s="11">
        <f t="shared" si="278"/>
        <v>0</v>
      </c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72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>
        <f t="shared" ref="BW273:CC273" si="282">IFERROR($AU273*BW$93/SUM($AE$93:$CC$93),0)</f>
        <v>0</v>
      </c>
      <c r="BX273" s="11">
        <f t="shared" si="282"/>
        <v>0</v>
      </c>
      <c r="BY273" s="11">
        <f t="shared" si="282"/>
        <v>0</v>
      </c>
      <c r="BZ273" s="11">
        <f t="shared" si="282"/>
        <v>0</v>
      </c>
      <c r="CA273" s="11">
        <f t="shared" si="282"/>
        <v>0</v>
      </c>
      <c r="CB273" s="11">
        <f t="shared" si="282"/>
        <v>0</v>
      </c>
      <c r="CC273" s="11">
        <f t="shared" si="282"/>
        <v>0</v>
      </c>
    </row>
    <row r="274" ht="15" customHeight="1" spans="2:81">
      <c r="B274" s="10">
        <v>201612</v>
      </c>
      <c r="C274" s="11">
        <f t="shared" si="277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283">IFERROR($C274*AD$93/SUM($AD$93:$AK$93),0)</f>
        <v>0</v>
      </c>
      <c r="AE274" s="11">
        <f t="shared" si="283"/>
        <v>0</v>
      </c>
      <c r="AF274" s="11">
        <f t="shared" si="283"/>
        <v>0</v>
      </c>
      <c r="AG274" s="11">
        <f t="shared" si="283"/>
        <v>0</v>
      </c>
      <c r="AH274" s="11">
        <f t="shared" si="283"/>
        <v>0</v>
      </c>
      <c r="AI274" s="11">
        <f t="shared" si="283"/>
        <v>0</v>
      </c>
      <c r="AJ274" s="11">
        <f t="shared" si="283"/>
        <v>0</v>
      </c>
      <c r="AK274" s="11">
        <f t="shared" si="283"/>
        <v>0</v>
      </c>
      <c r="AT274" s="10">
        <v>201612</v>
      </c>
      <c r="AU274" s="11">
        <f t="shared" si="278"/>
        <v>0</v>
      </c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72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>
        <f t="shared" ref="BV274:CC274" si="284">IFERROR($AU274*BV$93/SUM($AD$93:$CC$93),0)</f>
        <v>0</v>
      </c>
      <c r="BW274" s="11">
        <f t="shared" si="284"/>
        <v>0</v>
      </c>
      <c r="BX274" s="11">
        <f t="shared" si="284"/>
        <v>0</v>
      </c>
      <c r="BY274" s="11">
        <f t="shared" si="284"/>
        <v>0</v>
      </c>
      <c r="BZ274" s="11">
        <f t="shared" si="284"/>
        <v>0</v>
      </c>
      <c r="CA274" s="11">
        <f t="shared" si="284"/>
        <v>0</v>
      </c>
      <c r="CB274" s="11">
        <f t="shared" si="284"/>
        <v>0</v>
      </c>
      <c r="CC274" s="11">
        <f t="shared" si="284"/>
        <v>0</v>
      </c>
    </row>
    <row r="275" ht="15" customHeight="1" spans="2:81">
      <c r="B275" s="10">
        <v>201703</v>
      </c>
      <c r="C275" s="11">
        <f t="shared" si="277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285">IFERROR($C275*AC$93/SUM($AC$93:$AK$93),0)</f>
        <v>0</v>
      </c>
      <c r="AD275" s="11">
        <f t="shared" si="285"/>
        <v>0</v>
      </c>
      <c r="AE275" s="11">
        <f t="shared" si="285"/>
        <v>0</v>
      </c>
      <c r="AF275" s="11">
        <f t="shared" si="285"/>
        <v>0</v>
      </c>
      <c r="AG275" s="11">
        <f t="shared" si="285"/>
        <v>0</v>
      </c>
      <c r="AH275" s="11">
        <f t="shared" si="285"/>
        <v>0</v>
      </c>
      <c r="AI275" s="11">
        <f t="shared" si="285"/>
        <v>0</v>
      </c>
      <c r="AJ275" s="11">
        <f t="shared" si="285"/>
        <v>0</v>
      </c>
      <c r="AK275" s="11">
        <f t="shared" si="285"/>
        <v>0</v>
      </c>
      <c r="AT275" s="10">
        <v>201703</v>
      </c>
      <c r="AU275" s="11">
        <f t="shared" si="278"/>
        <v>0</v>
      </c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72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>
        <f t="shared" ref="BU275:CC275" si="286">IFERROR($AU275*BU$93/SUM($AC$93:$CC$93),0)</f>
        <v>0</v>
      </c>
      <c r="BV275" s="11">
        <f t="shared" si="286"/>
        <v>0</v>
      </c>
      <c r="BW275" s="11">
        <f t="shared" si="286"/>
        <v>0</v>
      </c>
      <c r="BX275" s="11">
        <f t="shared" si="286"/>
        <v>0</v>
      </c>
      <c r="BY275" s="11">
        <f t="shared" si="286"/>
        <v>0</v>
      </c>
      <c r="BZ275" s="11">
        <f t="shared" si="286"/>
        <v>0</v>
      </c>
      <c r="CA275" s="11">
        <f t="shared" si="286"/>
        <v>0</v>
      </c>
      <c r="CB275" s="11">
        <f t="shared" si="286"/>
        <v>0</v>
      </c>
      <c r="CC275" s="11">
        <f t="shared" si="286"/>
        <v>0</v>
      </c>
    </row>
    <row r="276" ht="15" customHeight="1" spans="2:81">
      <c r="B276" s="10">
        <v>201706</v>
      </c>
      <c r="C276" s="11">
        <f t="shared" si="277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287">IFERROR($C276*AB$93/SUM($AB$93:$AK$93),0)</f>
        <v>0</v>
      </c>
      <c r="AC276" s="11">
        <f t="shared" si="287"/>
        <v>0</v>
      </c>
      <c r="AD276" s="11">
        <f t="shared" si="287"/>
        <v>0</v>
      </c>
      <c r="AE276" s="11">
        <f t="shared" si="287"/>
        <v>0</v>
      </c>
      <c r="AF276" s="11">
        <f t="shared" si="287"/>
        <v>0</v>
      </c>
      <c r="AG276" s="11">
        <f t="shared" si="287"/>
        <v>0</v>
      </c>
      <c r="AH276" s="11">
        <f t="shared" si="287"/>
        <v>0</v>
      </c>
      <c r="AI276" s="11">
        <f t="shared" si="287"/>
        <v>0</v>
      </c>
      <c r="AJ276" s="11">
        <f t="shared" si="287"/>
        <v>0</v>
      </c>
      <c r="AK276" s="11">
        <f t="shared" si="287"/>
        <v>0</v>
      </c>
      <c r="AT276" s="10">
        <v>201706</v>
      </c>
      <c r="AU276" s="11">
        <f t="shared" si="278"/>
        <v>0</v>
      </c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72"/>
      <c r="BL276" s="11"/>
      <c r="BM276" s="11"/>
      <c r="BN276" s="11"/>
      <c r="BO276" s="11"/>
      <c r="BP276" s="11"/>
      <c r="BQ276" s="11"/>
      <c r="BR276" s="11"/>
      <c r="BS276" s="11"/>
      <c r="BT276" s="11">
        <f t="shared" ref="BT276:CC276" si="288">IFERROR($AU276*BT$93/SUM($AB$93:$CC$93),0)</f>
        <v>0</v>
      </c>
      <c r="BU276" s="11">
        <f t="shared" si="288"/>
        <v>0</v>
      </c>
      <c r="BV276" s="11">
        <f t="shared" si="288"/>
        <v>0</v>
      </c>
      <c r="BW276" s="11">
        <f t="shared" si="288"/>
        <v>0</v>
      </c>
      <c r="BX276" s="11">
        <f t="shared" si="288"/>
        <v>0</v>
      </c>
      <c r="BY276" s="11">
        <f t="shared" si="288"/>
        <v>0</v>
      </c>
      <c r="BZ276" s="11">
        <f t="shared" si="288"/>
        <v>0</v>
      </c>
      <c r="CA276" s="11">
        <f t="shared" si="288"/>
        <v>0</v>
      </c>
      <c r="CB276" s="11">
        <f t="shared" si="288"/>
        <v>0</v>
      </c>
      <c r="CC276" s="11">
        <f t="shared" si="288"/>
        <v>0</v>
      </c>
    </row>
    <row r="277" ht="15" customHeight="1" spans="2:81">
      <c r="B277" s="10">
        <v>201709</v>
      </c>
      <c r="C277" s="11">
        <f t="shared" si="277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289">IFERROR($C277*AA$93/SUM($AA$93:$AK$93),0)</f>
        <v>0</v>
      </c>
      <c r="AB277" s="11">
        <f t="shared" si="289"/>
        <v>0</v>
      </c>
      <c r="AC277" s="11">
        <f t="shared" si="289"/>
        <v>0</v>
      </c>
      <c r="AD277" s="11">
        <f t="shared" si="289"/>
        <v>0</v>
      </c>
      <c r="AE277" s="11">
        <f t="shared" si="289"/>
        <v>0</v>
      </c>
      <c r="AF277" s="11">
        <f t="shared" si="289"/>
        <v>0</v>
      </c>
      <c r="AG277" s="11">
        <f t="shared" si="289"/>
        <v>0</v>
      </c>
      <c r="AH277" s="11">
        <f t="shared" si="289"/>
        <v>0</v>
      </c>
      <c r="AI277" s="11">
        <f t="shared" si="289"/>
        <v>0</v>
      </c>
      <c r="AJ277" s="11">
        <f t="shared" si="289"/>
        <v>0</v>
      </c>
      <c r="AK277" s="11">
        <f t="shared" si="289"/>
        <v>0</v>
      </c>
      <c r="AT277" s="10">
        <v>201709</v>
      </c>
      <c r="AU277" s="11">
        <f t="shared" si="278"/>
        <v>0</v>
      </c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72"/>
      <c r="BL277" s="11"/>
      <c r="BM277" s="11"/>
      <c r="BN277" s="11"/>
      <c r="BO277" s="11"/>
      <c r="BP277" s="11"/>
      <c r="BQ277" s="11"/>
      <c r="BR277" s="11"/>
      <c r="BS277" s="11">
        <f t="shared" ref="BS277:CC277" si="290">IFERROR($AU277*BS$93/SUM($AA$93:$CC$93),0)</f>
        <v>0</v>
      </c>
      <c r="BT277" s="11">
        <f t="shared" si="290"/>
        <v>0</v>
      </c>
      <c r="BU277" s="11">
        <f t="shared" si="290"/>
        <v>0</v>
      </c>
      <c r="BV277" s="11">
        <f t="shared" si="290"/>
        <v>0</v>
      </c>
      <c r="BW277" s="11">
        <f t="shared" si="290"/>
        <v>0</v>
      </c>
      <c r="BX277" s="11">
        <f t="shared" si="290"/>
        <v>0</v>
      </c>
      <c r="BY277" s="11">
        <f t="shared" si="290"/>
        <v>0</v>
      </c>
      <c r="BZ277" s="11">
        <f t="shared" si="290"/>
        <v>0</v>
      </c>
      <c r="CA277" s="11">
        <f t="shared" si="290"/>
        <v>0</v>
      </c>
      <c r="CB277" s="11">
        <f t="shared" si="290"/>
        <v>0</v>
      </c>
      <c r="CC277" s="11">
        <f t="shared" si="290"/>
        <v>0</v>
      </c>
    </row>
    <row r="278" ht="15" customHeight="1" spans="2:81">
      <c r="B278" s="10">
        <v>201712</v>
      </c>
      <c r="C278" s="11">
        <f t="shared" si="277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291">IFERROR($C278*Z$93/SUM($Z$93:$AK$93),0)</f>
        <v>0</v>
      </c>
      <c r="AA278" s="11">
        <f t="shared" si="291"/>
        <v>0</v>
      </c>
      <c r="AB278" s="11">
        <f t="shared" si="291"/>
        <v>0</v>
      </c>
      <c r="AC278" s="11">
        <f t="shared" si="291"/>
        <v>0</v>
      </c>
      <c r="AD278" s="11">
        <f t="shared" si="291"/>
        <v>0</v>
      </c>
      <c r="AE278" s="11">
        <f t="shared" si="291"/>
        <v>0</v>
      </c>
      <c r="AF278" s="11">
        <f t="shared" si="291"/>
        <v>0</v>
      </c>
      <c r="AG278" s="11">
        <f t="shared" si="291"/>
        <v>0</v>
      </c>
      <c r="AH278" s="11">
        <f t="shared" si="291"/>
        <v>0</v>
      </c>
      <c r="AI278" s="11">
        <f t="shared" si="291"/>
        <v>0</v>
      </c>
      <c r="AJ278" s="11">
        <f t="shared" si="291"/>
        <v>0</v>
      </c>
      <c r="AK278" s="11">
        <f t="shared" si="291"/>
        <v>0</v>
      </c>
      <c r="AT278" s="10">
        <v>201712</v>
      </c>
      <c r="AU278" s="11">
        <f t="shared" si="278"/>
        <v>0</v>
      </c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72"/>
      <c r="BL278" s="11"/>
      <c r="BM278" s="11"/>
      <c r="BN278" s="11"/>
      <c r="BO278" s="11"/>
      <c r="BP278" s="11"/>
      <c r="BQ278" s="11"/>
      <c r="BR278" s="11">
        <f t="shared" ref="BR278:CC278" si="292">IFERROR($AU278*BR$93/SUM($Z$93:$CC$93),0)</f>
        <v>0</v>
      </c>
      <c r="BS278" s="11">
        <f t="shared" si="292"/>
        <v>0</v>
      </c>
      <c r="BT278" s="11">
        <f t="shared" si="292"/>
        <v>0</v>
      </c>
      <c r="BU278" s="11">
        <f t="shared" si="292"/>
        <v>0</v>
      </c>
      <c r="BV278" s="11">
        <f t="shared" si="292"/>
        <v>0</v>
      </c>
      <c r="BW278" s="11">
        <f t="shared" si="292"/>
        <v>0</v>
      </c>
      <c r="BX278" s="11">
        <f t="shared" si="292"/>
        <v>0</v>
      </c>
      <c r="BY278" s="11">
        <f t="shared" si="292"/>
        <v>0</v>
      </c>
      <c r="BZ278" s="11">
        <f t="shared" si="292"/>
        <v>0</v>
      </c>
      <c r="CA278" s="11">
        <f t="shared" si="292"/>
        <v>0</v>
      </c>
      <c r="CB278" s="11">
        <f t="shared" si="292"/>
        <v>0</v>
      </c>
      <c r="CC278" s="11">
        <f t="shared" si="292"/>
        <v>0</v>
      </c>
    </row>
    <row r="279" ht="15" customHeight="1" spans="2:81">
      <c r="B279" s="10">
        <v>201803</v>
      </c>
      <c r="C279" s="11">
        <f t="shared" si="277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293">IFERROR($C279*Y$93/SUM($Y$93:$AK$93),0)</f>
        <v>0</v>
      </c>
      <c r="Z279" s="11">
        <f t="shared" si="293"/>
        <v>0</v>
      </c>
      <c r="AA279" s="11">
        <f t="shared" si="293"/>
        <v>0</v>
      </c>
      <c r="AB279" s="11">
        <f t="shared" si="293"/>
        <v>0</v>
      </c>
      <c r="AC279" s="11">
        <f t="shared" si="293"/>
        <v>0</v>
      </c>
      <c r="AD279" s="11">
        <f t="shared" si="293"/>
        <v>0</v>
      </c>
      <c r="AE279" s="11">
        <f t="shared" si="293"/>
        <v>0</v>
      </c>
      <c r="AF279" s="11">
        <f t="shared" si="293"/>
        <v>0</v>
      </c>
      <c r="AG279" s="11">
        <f t="shared" si="293"/>
        <v>0</v>
      </c>
      <c r="AH279" s="11">
        <f t="shared" si="293"/>
        <v>0</v>
      </c>
      <c r="AI279" s="11">
        <f t="shared" si="293"/>
        <v>0</v>
      </c>
      <c r="AJ279" s="11">
        <f t="shared" si="293"/>
        <v>0</v>
      </c>
      <c r="AK279" s="11">
        <f t="shared" si="293"/>
        <v>0</v>
      </c>
      <c r="AT279" s="10">
        <v>201803</v>
      </c>
      <c r="AU279" s="11">
        <f t="shared" si="278"/>
        <v>0</v>
      </c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72"/>
      <c r="BL279" s="11"/>
      <c r="BM279" s="11"/>
      <c r="BN279" s="11"/>
      <c r="BO279" s="11"/>
      <c r="BP279" s="11"/>
      <c r="BQ279" s="11">
        <f t="shared" ref="BQ279:CC279" si="294">IFERROR($AU279*BQ$93/SUM($Y$93:$CC$93),0)</f>
        <v>0</v>
      </c>
      <c r="BR279" s="11">
        <f t="shared" si="294"/>
        <v>0</v>
      </c>
      <c r="BS279" s="11">
        <f t="shared" si="294"/>
        <v>0</v>
      </c>
      <c r="BT279" s="11">
        <f t="shared" si="294"/>
        <v>0</v>
      </c>
      <c r="BU279" s="11">
        <f t="shared" si="294"/>
        <v>0</v>
      </c>
      <c r="BV279" s="11">
        <f t="shared" si="294"/>
        <v>0</v>
      </c>
      <c r="BW279" s="11">
        <f t="shared" si="294"/>
        <v>0</v>
      </c>
      <c r="BX279" s="11">
        <f t="shared" si="294"/>
        <v>0</v>
      </c>
      <c r="BY279" s="11">
        <f t="shared" si="294"/>
        <v>0</v>
      </c>
      <c r="BZ279" s="11">
        <f t="shared" si="294"/>
        <v>0</v>
      </c>
      <c r="CA279" s="11">
        <f t="shared" si="294"/>
        <v>0</v>
      </c>
      <c r="CB279" s="11">
        <f t="shared" si="294"/>
        <v>0</v>
      </c>
      <c r="CC279" s="11">
        <f t="shared" si="294"/>
        <v>0</v>
      </c>
    </row>
    <row r="280" ht="15" customHeight="1" spans="2:81">
      <c r="B280" s="10">
        <v>201806</v>
      </c>
      <c r="C280" s="11">
        <f t="shared" si="277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295">IFERROR($C280*Y$93/SUM($X$93:$AK$93),0)</f>
        <v>0</v>
      </c>
      <c r="Z280" s="11">
        <f t="shared" si="295"/>
        <v>0</v>
      </c>
      <c r="AA280" s="11">
        <f t="shared" si="295"/>
        <v>0</v>
      </c>
      <c r="AB280" s="11">
        <f t="shared" si="295"/>
        <v>0</v>
      </c>
      <c r="AC280" s="11">
        <f t="shared" si="295"/>
        <v>0</v>
      </c>
      <c r="AD280" s="11">
        <f t="shared" si="295"/>
        <v>0</v>
      </c>
      <c r="AE280" s="11">
        <f t="shared" si="295"/>
        <v>0</v>
      </c>
      <c r="AF280" s="11">
        <f t="shared" si="295"/>
        <v>0</v>
      </c>
      <c r="AG280" s="11">
        <f t="shared" si="295"/>
        <v>0</v>
      </c>
      <c r="AH280" s="11">
        <f t="shared" si="295"/>
        <v>0</v>
      </c>
      <c r="AI280" s="11">
        <f t="shared" si="295"/>
        <v>0</v>
      </c>
      <c r="AJ280" s="11">
        <f t="shared" si="295"/>
        <v>0</v>
      </c>
      <c r="AK280" s="11">
        <f t="shared" si="295"/>
        <v>0</v>
      </c>
      <c r="AT280" s="10">
        <v>201806</v>
      </c>
      <c r="AU280" s="11">
        <f t="shared" si="278"/>
        <v>0</v>
      </c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72"/>
      <c r="BL280" s="11"/>
      <c r="BM280" s="11"/>
      <c r="BN280" s="11"/>
      <c r="BO280" s="11"/>
      <c r="BP280" s="11"/>
      <c r="BQ280" s="11">
        <f t="shared" ref="BQ280:CC280" si="296">IFERROR($AU280*BQ$93/SUM($X$93:$CC$93),0)</f>
        <v>0</v>
      </c>
      <c r="BR280" s="11">
        <f t="shared" si="296"/>
        <v>0</v>
      </c>
      <c r="BS280" s="11">
        <f t="shared" si="296"/>
        <v>0</v>
      </c>
      <c r="BT280" s="11">
        <f t="shared" si="296"/>
        <v>0</v>
      </c>
      <c r="BU280" s="11">
        <f t="shared" si="296"/>
        <v>0</v>
      </c>
      <c r="BV280" s="11">
        <f t="shared" si="296"/>
        <v>0</v>
      </c>
      <c r="BW280" s="11">
        <f t="shared" si="296"/>
        <v>0</v>
      </c>
      <c r="BX280" s="11">
        <f t="shared" si="296"/>
        <v>0</v>
      </c>
      <c r="BY280" s="11">
        <f t="shared" si="296"/>
        <v>0</v>
      </c>
      <c r="BZ280" s="11">
        <f t="shared" si="296"/>
        <v>0</v>
      </c>
      <c r="CA280" s="11">
        <f t="shared" si="296"/>
        <v>0</v>
      </c>
      <c r="CB280" s="11">
        <f t="shared" si="296"/>
        <v>0</v>
      </c>
      <c r="CC280" s="11">
        <f t="shared" si="296"/>
        <v>0</v>
      </c>
    </row>
    <row r="281" ht="15" customHeight="1" spans="2:81">
      <c r="B281" s="10">
        <v>201809</v>
      </c>
      <c r="C281" s="11">
        <f t="shared" si="277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297">IFERROR($C281*Z$93/SUM($W$93:$AK$93),0)</f>
        <v>0</v>
      </c>
      <c r="AA281" s="11">
        <f t="shared" si="297"/>
        <v>0</v>
      </c>
      <c r="AB281" s="11">
        <f t="shared" si="297"/>
        <v>0</v>
      </c>
      <c r="AC281" s="11">
        <f t="shared" si="297"/>
        <v>0</v>
      </c>
      <c r="AD281" s="11">
        <f t="shared" si="297"/>
        <v>0</v>
      </c>
      <c r="AE281" s="11">
        <f t="shared" si="297"/>
        <v>0</v>
      </c>
      <c r="AF281" s="11">
        <f t="shared" si="297"/>
        <v>0</v>
      </c>
      <c r="AG281" s="11">
        <f t="shared" si="297"/>
        <v>0</v>
      </c>
      <c r="AH281" s="11">
        <f t="shared" si="297"/>
        <v>0</v>
      </c>
      <c r="AI281" s="11">
        <f t="shared" si="297"/>
        <v>0</v>
      </c>
      <c r="AJ281" s="11">
        <f t="shared" si="297"/>
        <v>0</v>
      </c>
      <c r="AK281" s="11">
        <f t="shared" si="297"/>
        <v>0</v>
      </c>
      <c r="AT281" s="10">
        <v>201809</v>
      </c>
      <c r="AU281" s="11">
        <f t="shared" si="278"/>
        <v>0</v>
      </c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72"/>
      <c r="BL281" s="11"/>
      <c r="BM281" s="11"/>
      <c r="BN281" s="11"/>
      <c r="BO281" s="11"/>
      <c r="BP281" s="11"/>
      <c r="BQ281" s="73">
        <f>IFERROR($AU281*BQ$93/SUM($Y$93:$CC$93),0)</f>
        <v>0</v>
      </c>
      <c r="BR281" s="11">
        <f t="shared" ref="BR281:CC281" si="298">IFERROR($AU281*BR$93/SUM($W$93:$CC$93),0)</f>
        <v>0</v>
      </c>
      <c r="BS281" s="11">
        <f t="shared" si="298"/>
        <v>0</v>
      </c>
      <c r="BT281" s="11">
        <f t="shared" si="298"/>
        <v>0</v>
      </c>
      <c r="BU281" s="11">
        <f t="shared" si="298"/>
        <v>0</v>
      </c>
      <c r="BV281" s="11">
        <f t="shared" si="298"/>
        <v>0</v>
      </c>
      <c r="BW281" s="11">
        <f t="shared" si="298"/>
        <v>0</v>
      </c>
      <c r="BX281" s="11">
        <f t="shared" si="298"/>
        <v>0</v>
      </c>
      <c r="BY281" s="11">
        <f t="shared" si="298"/>
        <v>0</v>
      </c>
      <c r="BZ281" s="11">
        <f t="shared" si="298"/>
        <v>0</v>
      </c>
      <c r="CA281" s="11">
        <f t="shared" si="298"/>
        <v>0</v>
      </c>
      <c r="CB281" s="11">
        <f t="shared" si="298"/>
        <v>0</v>
      </c>
      <c r="CC281" s="11">
        <f t="shared" si="298"/>
        <v>0</v>
      </c>
    </row>
    <row r="282" ht="15" customHeight="1" spans="2:81">
      <c r="B282" s="10">
        <v>201812</v>
      </c>
      <c r="C282" s="11">
        <f t="shared" si="277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299">IFERROR($C282*Y$93/SUM($V$93:$AK$93),0)</f>
        <v>0</v>
      </c>
      <c r="Z282" s="73">
        <f t="shared" si="299"/>
        <v>0</v>
      </c>
      <c r="AA282" s="73">
        <f t="shared" si="299"/>
        <v>0</v>
      </c>
      <c r="AB282" s="73">
        <f t="shared" si="299"/>
        <v>0</v>
      </c>
      <c r="AC282" s="73">
        <f t="shared" si="299"/>
        <v>0</v>
      </c>
      <c r="AD282" s="73">
        <f t="shared" si="299"/>
        <v>0</v>
      </c>
      <c r="AE282" s="73">
        <f t="shared" si="299"/>
        <v>0</v>
      </c>
      <c r="AF282" s="73">
        <f t="shared" si="299"/>
        <v>0</v>
      </c>
      <c r="AG282" s="73">
        <f t="shared" si="299"/>
        <v>0</v>
      </c>
      <c r="AH282" s="73">
        <f t="shared" si="299"/>
        <v>0</v>
      </c>
      <c r="AI282" s="73">
        <f t="shared" si="299"/>
        <v>0</v>
      </c>
      <c r="AJ282" s="73">
        <f t="shared" si="299"/>
        <v>0</v>
      </c>
      <c r="AK282" s="73">
        <f t="shared" si="299"/>
        <v>0</v>
      </c>
      <c r="AT282" s="10">
        <v>201812</v>
      </c>
      <c r="AU282" s="11">
        <f t="shared" si="278"/>
        <v>0</v>
      </c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72"/>
      <c r="BL282" s="11"/>
      <c r="BM282" s="11"/>
      <c r="BN282" s="11"/>
      <c r="BO282" s="11"/>
      <c r="BP282" s="73">
        <f t="shared" ref="BP282:CC282" si="300">IFERROR($AU282*BP$93/SUM($V$93:$CC$93),0)</f>
        <v>0</v>
      </c>
      <c r="BQ282" s="73">
        <f t="shared" si="300"/>
        <v>0</v>
      </c>
      <c r="BR282" s="73">
        <f t="shared" si="300"/>
        <v>0</v>
      </c>
      <c r="BS282" s="73">
        <f t="shared" si="300"/>
        <v>0</v>
      </c>
      <c r="BT282" s="73">
        <f t="shared" si="300"/>
        <v>0</v>
      </c>
      <c r="BU282" s="73">
        <f t="shared" si="300"/>
        <v>0</v>
      </c>
      <c r="BV282" s="73">
        <f t="shared" si="300"/>
        <v>0</v>
      </c>
      <c r="BW282" s="73">
        <f t="shared" si="300"/>
        <v>0</v>
      </c>
      <c r="BX282" s="73">
        <f t="shared" si="300"/>
        <v>0</v>
      </c>
      <c r="BY282" s="73">
        <f t="shared" si="300"/>
        <v>0</v>
      </c>
      <c r="BZ282" s="73">
        <f t="shared" si="300"/>
        <v>0</v>
      </c>
      <c r="CA282" s="73">
        <f t="shared" si="300"/>
        <v>0</v>
      </c>
      <c r="CB282" s="73">
        <f t="shared" si="300"/>
        <v>0</v>
      </c>
      <c r="CC282" s="73">
        <f t="shared" si="300"/>
        <v>0</v>
      </c>
    </row>
    <row r="283" ht="15" customHeight="1" spans="2:81">
      <c r="B283" s="10">
        <v>201903</v>
      </c>
      <c r="C283" s="11">
        <f t="shared" si="277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301">IFERROR($C283*X$93/SUM($W$93:$AK$93),0)</f>
        <v>0</v>
      </c>
      <c r="Y283" s="73">
        <f t="shared" si="301"/>
        <v>0</v>
      </c>
      <c r="Z283" s="73">
        <f t="shared" si="301"/>
        <v>0</v>
      </c>
      <c r="AA283" s="73">
        <f t="shared" si="301"/>
        <v>0</v>
      </c>
      <c r="AB283" s="73">
        <f t="shared" si="301"/>
        <v>0</v>
      </c>
      <c r="AC283" s="73">
        <f t="shared" si="301"/>
        <v>0</v>
      </c>
      <c r="AD283" s="73">
        <f t="shared" si="301"/>
        <v>0</v>
      </c>
      <c r="AE283" s="73">
        <f t="shared" si="301"/>
        <v>0</v>
      </c>
      <c r="AF283" s="73">
        <f t="shared" si="301"/>
        <v>0</v>
      </c>
      <c r="AG283" s="73">
        <f t="shared" si="301"/>
        <v>0</v>
      </c>
      <c r="AH283" s="73">
        <f t="shared" si="301"/>
        <v>0</v>
      </c>
      <c r="AI283" s="73">
        <f t="shared" si="301"/>
        <v>0</v>
      </c>
      <c r="AJ283" s="73">
        <f t="shared" si="301"/>
        <v>0</v>
      </c>
      <c r="AK283" s="73">
        <f t="shared" si="301"/>
        <v>0</v>
      </c>
      <c r="AT283" s="10">
        <v>201903</v>
      </c>
      <c r="AU283" s="11">
        <f t="shared" si="278"/>
        <v>0</v>
      </c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72"/>
      <c r="BL283" s="11"/>
      <c r="BM283" s="11"/>
      <c r="BN283" s="11"/>
      <c r="BO283" s="73">
        <f t="shared" ref="BO283:CC283" si="302">IFERROR($AU283*BO$93/SUM($W$93:$CC$93),0)</f>
        <v>0</v>
      </c>
      <c r="BP283" s="73">
        <f t="shared" si="302"/>
        <v>0</v>
      </c>
      <c r="BQ283" s="73">
        <f t="shared" si="302"/>
        <v>0</v>
      </c>
      <c r="BR283" s="73">
        <f t="shared" si="302"/>
        <v>0</v>
      </c>
      <c r="BS283" s="73">
        <f t="shared" si="302"/>
        <v>0</v>
      </c>
      <c r="BT283" s="73">
        <f t="shared" si="302"/>
        <v>0</v>
      </c>
      <c r="BU283" s="73">
        <f t="shared" si="302"/>
        <v>0</v>
      </c>
      <c r="BV283" s="73">
        <f t="shared" si="302"/>
        <v>0</v>
      </c>
      <c r="BW283" s="73">
        <f t="shared" si="302"/>
        <v>0</v>
      </c>
      <c r="BX283" s="73">
        <f t="shared" si="302"/>
        <v>0</v>
      </c>
      <c r="BY283" s="73">
        <f t="shared" si="302"/>
        <v>0</v>
      </c>
      <c r="BZ283" s="73">
        <f t="shared" si="302"/>
        <v>0</v>
      </c>
      <c r="CA283" s="73">
        <f t="shared" si="302"/>
        <v>0</v>
      </c>
      <c r="CB283" s="73">
        <f t="shared" si="302"/>
        <v>0</v>
      </c>
      <c r="CC283" s="73">
        <f t="shared" si="302"/>
        <v>0</v>
      </c>
    </row>
    <row r="284" ht="15" customHeight="1" spans="2:81">
      <c r="B284" s="10">
        <v>201906</v>
      </c>
      <c r="C284" s="11">
        <f t="shared" si="277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303">IFERROR($C284*W$93/SUM($V$93:$AK$93),0)</f>
        <v>0</v>
      </c>
      <c r="X284" s="73">
        <f t="shared" si="303"/>
        <v>0</v>
      </c>
      <c r="Y284" s="73">
        <f t="shared" si="303"/>
        <v>0</v>
      </c>
      <c r="Z284" s="73">
        <f t="shared" si="303"/>
        <v>0</v>
      </c>
      <c r="AA284" s="73">
        <f t="shared" si="303"/>
        <v>0</v>
      </c>
      <c r="AB284" s="73">
        <f t="shared" si="303"/>
        <v>0</v>
      </c>
      <c r="AC284" s="73">
        <f t="shared" si="303"/>
        <v>0</v>
      </c>
      <c r="AD284" s="73">
        <f t="shared" si="303"/>
        <v>0</v>
      </c>
      <c r="AE284" s="73">
        <f t="shared" si="303"/>
        <v>0</v>
      </c>
      <c r="AF284" s="73">
        <f t="shared" si="303"/>
        <v>0</v>
      </c>
      <c r="AG284" s="73">
        <f t="shared" si="303"/>
        <v>0</v>
      </c>
      <c r="AH284" s="73">
        <f t="shared" si="303"/>
        <v>0</v>
      </c>
      <c r="AI284" s="73">
        <f t="shared" si="303"/>
        <v>0</v>
      </c>
      <c r="AJ284" s="73">
        <f t="shared" si="303"/>
        <v>0</v>
      </c>
      <c r="AK284" s="73">
        <f t="shared" si="303"/>
        <v>0</v>
      </c>
      <c r="AT284" s="10">
        <v>201906</v>
      </c>
      <c r="AU284" s="11">
        <f t="shared" si="278"/>
        <v>0</v>
      </c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72"/>
      <c r="BL284" s="11"/>
      <c r="BM284" s="11"/>
      <c r="BN284" s="73">
        <f t="shared" ref="BN284:CC284" si="304">IFERROR($AU284*BN$93/SUM($V$93:$CC$93),0)</f>
        <v>0</v>
      </c>
      <c r="BO284" s="73">
        <f t="shared" si="304"/>
        <v>0</v>
      </c>
      <c r="BP284" s="73">
        <f t="shared" si="304"/>
        <v>0</v>
      </c>
      <c r="BQ284" s="73">
        <f t="shared" si="304"/>
        <v>0</v>
      </c>
      <c r="BR284" s="73">
        <f t="shared" si="304"/>
        <v>0</v>
      </c>
      <c r="BS284" s="73">
        <f t="shared" si="304"/>
        <v>0</v>
      </c>
      <c r="BT284" s="73">
        <f t="shared" si="304"/>
        <v>0</v>
      </c>
      <c r="BU284" s="73">
        <f t="shared" si="304"/>
        <v>0</v>
      </c>
      <c r="BV284" s="73">
        <f t="shared" si="304"/>
        <v>0</v>
      </c>
      <c r="BW284" s="73">
        <f t="shared" si="304"/>
        <v>0</v>
      </c>
      <c r="BX284" s="73">
        <f t="shared" si="304"/>
        <v>0</v>
      </c>
      <c r="BY284" s="73">
        <f t="shared" si="304"/>
        <v>0</v>
      </c>
      <c r="BZ284" s="73">
        <f t="shared" si="304"/>
        <v>0</v>
      </c>
      <c r="CA284" s="73">
        <f t="shared" si="304"/>
        <v>0</v>
      </c>
      <c r="CB284" s="73">
        <f t="shared" si="304"/>
        <v>0</v>
      </c>
      <c r="CC284" s="73">
        <f t="shared" si="304"/>
        <v>0</v>
      </c>
    </row>
    <row r="285" ht="15" customHeight="1" spans="2:81">
      <c r="B285" s="10">
        <v>201909</v>
      </c>
      <c r="C285" s="11">
        <f t="shared" si="277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305">IFERROR($C285*V$93/SUM($U$93:$AK$93),0)</f>
        <v>0</v>
      </c>
      <c r="W285" s="73">
        <f t="shared" si="305"/>
        <v>0</v>
      </c>
      <c r="X285" s="73">
        <f t="shared" si="305"/>
        <v>0</v>
      </c>
      <c r="Y285" s="73">
        <f t="shared" si="305"/>
        <v>0</v>
      </c>
      <c r="Z285" s="73">
        <f t="shared" si="305"/>
        <v>0</v>
      </c>
      <c r="AA285" s="73">
        <f t="shared" si="305"/>
        <v>0</v>
      </c>
      <c r="AB285" s="73">
        <f t="shared" si="305"/>
        <v>0</v>
      </c>
      <c r="AC285" s="73">
        <f t="shared" si="305"/>
        <v>0</v>
      </c>
      <c r="AD285" s="73">
        <f t="shared" si="305"/>
        <v>0</v>
      </c>
      <c r="AE285" s="73">
        <f t="shared" si="305"/>
        <v>0</v>
      </c>
      <c r="AF285" s="73">
        <f t="shared" si="305"/>
        <v>0</v>
      </c>
      <c r="AG285" s="73">
        <f t="shared" si="305"/>
        <v>0</v>
      </c>
      <c r="AH285" s="73">
        <f t="shared" si="305"/>
        <v>0</v>
      </c>
      <c r="AI285" s="73">
        <f t="shared" si="305"/>
        <v>0</v>
      </c>
      <c r="AJ285" s="73">
        <f t="shared" si="305"/>
        <v>0</v>
      </c>
      <c r="AK285" s="73">
        <f t="shared" si="305"/>
        <v>0</v>
      </c>
      <c r="AT285" s="10">
        <v>201909</v>
      </c>
      <c r="AU285" s="11">
        <f t="shared" si="278"/>
        <v>0</v>
      </c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72"/>
      <c r="BL285" s="11"/>
      <c r="BM285" s="73">
        <f t="shared" ref="BM285:CC285" si="306">IFERROR($AU285*BM$93/SUM($U$93:$CC$93),0)</f>
        <v>0</v>
      </c>
      <c r="BN285" s="73">
        <f t="shared" si="306"/>
        <v>0</v>
      </c>
      <c r="BO285" s="73">
        <f t="shared" si="306"/>
        <v>0</v>
      </c>
      <c r="BP285" s="73">
        <f t="shared" si="306"/>
        <v>0</v>
      </c>
      <c r="BQ285" s="73">
        <f t="shared" si="306"/>
        <v>0</v>
      </c>
      <c r="BR285" s="73">
        <f t="shared" si="306"/>
        <v>0</v>
      </c>
      <c r="BS285" s="73">
        <f t="shared" si="306"/>
        <v>0</v>
      </c>
      <c r="BT285" s="73">
        <f t="shared" si="306"/>
        <v>0</v>
      </c>
      <c r="BU285" s="73">
        <f t="shared" si="306"/>
        <v>0</v>
      </c>
      <c r="BV285" s="73">
        <f t="shared" si="306"/>
        <v>0</v>
      </c>
      <c r="BW285" s="73">
        <f t="shared" si="306"/>
        <v>0</v>
      </c>
      <c r="BX285" s="73">
        <f t="shared" si="306"/>
        <v>0</v>
      </c>
      <c r="BY285" s="73">
        <f t="shared" si="306"/>
        <v>0</v>
      </c>
      <c r="BZ285" s="73">
        <f t="shared" si="306"/>
        <v>0</v>
      </c>
      <c r="CA285" s="73">
        <f t="shared" si="306"/>
        <v>0</v>
      </c>
      <c r="CB285" s="73">
        <f t="shared" si="306"/>
        <v>0</v>
      </c>
      <c r="CC285" s="73">
        <f t="shared" si="306"/>
        <v>0</v>
      </c>
    </row>
    <row r="286" ht="15" customHeight="1" spans="2:81">
      <c r="B286" s="10">
        <v>201912</v>
      </c>
      <c r="C286" s="11">
        <f t="shared" si="277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307">IFERROR($C286*U$93/SUM($T$93:$AK$93),0)</f>
        <v>0</v>
      </c>
      <c r="V286" s="73">
        <f t="shared" si="307"/>
        <v>0</v>
      </c>
      <c r="W286" s="73">
        <f t="shared" si="307"/>
        <v>0</v>
      </c>
      <c r="X286" s="73">
        <f t="shared" si="307"/>
        <v>0</v>
      </c>
      <c r="Y286" s="73">
        <f t="shared" si="307"/>
        <v>0</v>
      </c>
      <c r="Z286" s="73">
        <f t="shared" si="307"/>
        <v>0</v>
      </c>
      <c r="AA286" s="73">
        <f t="shared" si="307"/>
        <v>0</v>
      </c>
      <c r="AB286" s="73">
        <f t="shared" si="307"/>
        <v>0</v>
      </c>
      <c r="AC286" s="73">
        <f t="shared" si="307"/>
        <v>0</v>
      </c>
      <c r="AD286" s="73">
        <f t="shared" si="307"/>
        <v>0</v>
      </c>
      <c r="AE286" s="73">
        <f t="shared" si="307"/>
        <v>0</v>
      </c>
      <c r="AF286" s="73">
        <f t="shared" si="307"/>
        <v>0</v>
      </c>
      <c r="AG286" s="73">
        <f t="shared" si="307"/>
        <v>0</v>
      </c>
      <c r="AH286" s="73">
        <f t="shared" si="307"/>
        <v>0</v>
      </c>
      <c r="AI286" s="73">
        <f t="shared" si="307"/>
        <v>0</v>
      </c>
      <c r="AJ286" s="73">
        <f t="shared" si="307"/>
        <v>0</v>
      </c>
      <c r="AK286" s="73">
        <f t="shared" si="307"/>
        <v>0</v>
      </c>
      <c r="AT286" s="10">
        <v>201912</v>
      </c>
      <c r="AU286" s="11">
        <f t="shared" si="278"/>
        <v>0</v>
      </c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72"/>
      <c r="BL286" s="73">
        <f t="shared" ref="BL286:CC286" si="308">IFERROR($AU286*BL$93/SUM($T$93:$CC$93),0)</f>
        <v>0</v>
      </c>
      <c r="BM286" s="73">
        <f t="shared" si="308"/>
        <v>0</v>
      </c>
      <c r="BN286" s="73">
        <f t="shared" si="308"/>
        <v>0</v>
      </c>
      <c r="BO286" s="73">
        <f t="shared" si="308"/>
        <v>0</v>
      </c>
      <c r="BP286" s="73">
        <f t="shared" si="308"/>
        <v>0</v>
      </c>
      <c r="BQ286" s="73">
        <f t="shared" si="308"/>
        <v>0</v>
      </c>
      <c r="BR286" s="73">
        <f t="shared" si="308"/>
        <v>0</v>
      </c>
      <c r="BS286" s="73">
        <f t="shared" si="308"/>
        <v>0</v>
      </c>
      <c r="BT286" s="73">
        <f t="shared" si="308"/>
        <v>0</v>
      </c>
      <c r="BU286" s="73">
        <f t="shared" si="308"/>
        <v>0</v>
      </c>
      <c r="BV286" s="73">
        <f t="shared" si="308"/>
        <v>0</v>
      </c>
      <c r="BW286" s="73">
        <f t="shared" si="308"/>
        <v>0</v>
      </c>
      <c r="BX286" s="73">
        <f t="shared" si="308"/>
        <v>0</v>
      </c>
      <c r="BY286" s="73">
        <f t="shared" si="308"/>
        <v>0</v>
      </c>
      <c r="BZ286" s="73">
        <f t="shared" si="308"/>
        <v>0</v>
      </c>
      <c r="CA286" s="73">
        <f t="shared" si="308"/>
        <v>0</v>
      </c>
      <c r="CB286" s="73">
        <f t="shared" si="308"/>
        <v>0</v>
      </c>
      <c r="CC286" s="73">
        <f t="shared" si="308"/>
        <v>0</v>
      </c>
    </row>
    <row r="287" ht="15" customHeight="1" spans="2:81">
      <c r="B287" s="10">
        <v>202003</v>
      </c>
      <c r="C287" s="11">
        <f t="shared" si="277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309">IFERROR($C287*T$93/SUM($S$93:$AK$93),0)</f>
        <v>0</v>
      </c>
      <c r="U287" s="73">
        <f t="shared" si="309"/>
        <v>0</v>
      </c>
      <c r="V287" s="73">
        <f t="shared" si="309"/>
        <v>0</v>
      </c>
      <c r="W287" s="73">
        <f t="shared" si="309"/>
        <v>0</v>
      </c>
      <c r="X287" s="73">
        <f t="shared" si="309"/>
        <v>0</v>
      </c>
      <c r="Y287" s="73">
        <f t="shared" si="309"/>
        <v>0</v>
      </c>
      <c r="Z287" s="73">
        <f t="shared" si="309"/>
        <v>0</v>
      </c>
      <c r="AA287" s="73">
        <f t="shared" si="309"/>
        <v>0</v>
      </c>
      <c r="AB287" s="73">
        <f t="shared" si="309"/>
        <v>0</v>
      </c>
      <c r="AC287" s="73">
        <f t="shared" si="309"/>
        <v>0</v>
      </c>
      <c r="AD287" s="73">
        <f t="shared" si="309"/>
        <v>0</v>
      </c>
      <c r="AE287" s="73">
        <f t="shared" si="309"/>
        <v>0</v>
      </c>
      <c r="AF287" s="73">
        <f t="shared" si="309"/>
        <v>0</v>
      </c>
      <c r="AG287" s="73">
        <f t="shared" si="309"/>
        <v>0</v>
      </c>
      <c r="AH287" s="73">
        <f t="shared" si="309"/>
        <v>0</v>
      </c>
      <c r="AI287" s="73">
        <f t="shared" si="309"/>
        <v>0</v>
      </c>
      <c r="AJ287" s="73">
        <f t="shared" si="309"/>
        <v>0</v>
      </c>
      <c r="AK287" s="73">
        <f t="shared" si="309"/>
        <v>0</v>
      </c>
      <c r="AT287" s="10">
        <v>202003</v>
      </c>
      <c r="AU287" s="11">
        <f t="shared" si="278"/>
        <v>0</v>
      </c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73">
        <f t="shared" ref="BK287:CC287" si="310">IFERROR($AU287*BK$93/SUM($S$93:$CC$93),0)</f>
        <v>0</v>
      </c>
      <c r="BL287" s="73">
        <f t="shared" si="310"/>
        <v>0</v>
      </c>
      <c r="BM287" s="73">
        <f t="shared" si="310"/>
        <v>0</v>
      </c>
      <c r="BN287" s="73">
        <f t="shared" si="310"/>
        <v>0</v>
      </c>
      <c r="BO287" s="73">
        <f t="shared" si="310"/>
        <v>0</v>
      </c>
      <c r="BP287" s="73">
        <f t="shared" si="310"/>
        <v>0</v>
      </c>
      <c r="BQ287" s="73">
        <f t="shared" si="310"/>
        <v>0</v>
      </c>
      <c r="BR287" s="73">
        <f t="shared" si="310"/>
        <v>0</v>
      </c>
      <c r="BS287" s="73">
        <f t="shared" si="310"/>
        <v>0</v>
      </c>
      <c r="BT287" s="73">
        <f t="shared" si="310"/>
        <v>0</v>
      </c>
      <c r="BU287" s="73">
        <f t="shared" si="310"/>
        <v>0</v>
      </c>
      <c r="BV287" s="73">
        <f t="shared" si="310"/>
        <v>0</v>
      </c>
      <c r="BW287" s="73">
        <f t="shared" si="310"/>
        <v>0</v>
      </c>
      <c r="BX287" s="73">
        <f t="shared" si="310"/>
        <v>0</v>
      </c>
      <c r="BY287" s="73">
        <f t="shared" si="310"/>
        <v>0</v>
      </c>
      <c r="BZ287" s="73">
        <f t="shared" si="310"/>
        <v>0</v>
      </c>
      <c r="CA287" s="73">
        <f t="shared" si="310"/>
        <v>0</v>
      </c>
      <c r="CB287" s="73">
        <f t="shared" si="310"/>
        <v>0</v>
      </c>
      <c r="CC287" s="73">
        <f t="shared" si="310"/>
        <v>0</v>
      </c>
    </row>
    <row r="288" ht="15" customHeight="1" spans="2:81">
      <c r="B288" s="10">
        <v>202006</v>
      </c>
      <c r="C288" s="11">
        <f t="shared" si="277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311">IFERROR($C288*S$93/SUM($R$93:$AK$93),0)</f>
        <v>0</v>
      </c>
      <c r="T288" s="73">
        <f t="shared" si="311"/>
        <v>0</v>
      </c>
      <c r="U288" s="73">
        <f t="shared" si="311"/>
        <v>0</v>
      </c>
      <c r="V288" s="73">
        <f t="shared" si="311"/>
        <v>0</v>
      </c>
      <c r="W288" s="73">
        <f t="shared" si="311"/>
        <v>0</v>
      </c>
      <c r="X288" s="73">
        <f t="shared" si="311"/>
        <v>0</v>
      </c>
      <c r="Y288" s="73">
        <f t="shared" si="311"/>
        <v>0</v>
      </c>
      <c r="Z288" s="73">
        <f t="shared" si="311"/>
        <v>0</v>
      </c>
      <c r="AA288" s="73">
        <f t="shared" si="311"/>
        <v>0</v>
      </c>
      <c r="AB288" s="73">
        <f t="shared" si="311"/>
        <v>0</v>
      </c>
      <c r="AC288" s="73">
        <f t="shared" si="311"/>
        <v>0</v>
      </c>
      <c r="AD288" s="73">
        <f t="shared" si="311"/>
        <v>0</v>
      </c>
      <c r="AE288" s="73">
        <f t="shared" si="311"/>
        <v>0</v>
      </c>
      <c r="AF288" s="73">
        <f t="shared" si="311"/>
        <v>0</v>
      </c>
      <c r="AG288" s="73">
        <f t="shared" si="311"/>
        <v>0</v>
      </c>
      <c r="AH288" s="73">
        <f t="shared" si="311"/>
        <v>0</v>
      </c>
      <c r="AI288" s="73">
        <f t="shared" si="311"/>
        <v>0</v>
      </c>
      <c r="AJ288" s="73">
        <f t="shared" si="311"/>
        <v>0</v>
      </c>
      <c r="AK288" s="73">
        <f t="shared" si="311"/>
        <v>0</v>
      </c>
      <c r="AT288" s="10">
        <v>202006</v>
      </c>
      <c r="AU288" s="11">
        <f t="shared" ref="AU288:AU302" si="312">SUM(BB248,-AV248)</f>
        <v>0</v>
      </c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73">
        <f t="shared" ref="BJ288:CC288" si="313">IFERROR($AU288*BJ$93/SUM($BJ$93:$CC$93),0)</f>
        <v>0</v>
      </c>
      <c r="BK288" s="73">
        <f t="shared" si="313"/>
        <v>0</v>
      </c>
      <c r="BL288" s="73">
        <f t="shared" si="313"/>
        <v>0</v>
      </c>
      <c r="BM288" s="73">
        <f t="shared" si="313"/>
        <v>0</v>
      </c>
      <c r="BN288" s="73">
        <f t="shared" si="313"/>
        <v>0</v>
      </c>
      <c r="BO288" s="73">
        <f t="shared" si="313"/>
        <v>0</v>
      </c>
      <c r="BP288" s="73">
        <f t="shared" si="313"/>
        <v>0</v>
      </c>
      <c r="BQ288" s="73">
        <f t="shared" si="313"/>
        <v>0</v>
      </c>
      <c r="BR288" s="73">
        <f t="shared" si="313"/>
        <v>0</v>
      </c>
      <c r="BS288" s="73">
        <f t="shared" si="313"/>
        <v>0</v>
      </c>
      <c r="BT288" s="73">
        <f t="shared" si="313"/>
        <v>0</v>
      </c>
      <c r="BU288" s="73">
        <f t="shared" si="313"/>
        <v>0</v>
      </c>
      <c r="BV288" s="73">
        <f t="shared" si="313"/>
        <v>0</v>
      </c>
      <c r="BW288" s="73">
        <f t="shared" si="313"/>
        <v>0</v>
      </c>
      <c r="BX288" s="73">
        <f t="shared" si="313"/>
        <v>0</v>
      </c>
      <c r="BY288" s="73">
        <f t="shared" si="313"/>
        <v>0</v>
      </c>
      <c r="BZ288" s="73">
        <f t="shared" si="313"/>
        <v>0</v>
      </c>
      <c r="CA288" s="73">
        <f t="shared" si="313"/>
        <v>0</v>
      </c>
      <c r="CB288" s="73">
        <f t="shared" si="313"/>
        <v>0</v>
      </c>
      <c r="CC288" s="73">
        <f t="shared" si="313"/>
        <v>0</v>
      </c>
    </row>
    <row r="289" ht="15" customHeight="1" spans="2:81">
      <c r="B289" s="10">
        <v>202009</v>
      </c>
      <c r="C289" s="11">
        <f t="shared" si="277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314">IFERROR($C289*R$93/SUM($Q$93:$AK$93),0)</f>
        <v>0</v>
      </c>
      <c r="S289" s="66">
        <f t="shared" si="314"/>
        <v>0</v>
      </c>
      <c r="T289" s="66">
        <f t="shared" si="314"/>
        <v>0</v>
      </c>
      <c r="U289" s="66">
        <f t="shared" si="314"/>
        <v>0</v>
      </c>
      <c r="V289" s="66">
        <f t="shared" si="314"/>
        <v>0</v>
      </c>
      <c r="W289" s="66">
        <f t="shared" si="314"/>
        <v>0</v>
      </c>
      <c r="X289" s="66">
        <f t="shared" si="314"/>
        <v>0</v>
      </c>
      <c r="Y289" s="66">
        <f t="shared" si="314"/>
        <v>0</v>
      </c>
      <c r="Z289" s="66">
        <f t="shared" si="314"/>
        <v>0</v>
      </c>
      <c r="AA289" s="66">
        <f t="shared" si="314"/>
        <v>0</v>
      </c>
      <c r="AB289" s="66">
        <f t="shared" si="314"/>
        <v>0</v>
      </c>
      <c r="AC289" s="66">
        <f t="shared" si="314"/>
        <v>0</v>
      </c>
      <c r="AD289" s="66">
        <f t="shared" si="314"/>
        <v>0</v>
      </c>
      <c r="AE289" s="66">
        <f t="shared" si="314"/>
        <v>0</v>
      </c>
      <c r="AF289" s="66">
        <f t="shared" si="314"/>
        <v>0</v>
      </c>
      <c r="AG289" s="66">
        <f t="shared" si="314"/>
        <v>0</v>
      </c>
      <c r="AH289" s="66">
        <f t="shared" si="314"/>
        <v>0</v>
      </c>
      <c r="AI289" s="66">
        <f t="shared" si="314"/>
        <v>0</v>
      </c>
      <c r="AJ289" s="66">
        <f t="shared" si="314"/>
        <v>0</v>
      </c>
      <c r="AK289" s="66">
        <f t="shared" si="314"/>
        <v>0</v>
      </c>
      <c r="AT289" s="10">
        <v>202009</v>
      </c>
      <c r="AU289" s="11">
        <f t="shared" si="312"/>
        <v>0</v>
      </c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66">
        <f t="shared" ref="BI289:CC289" si="315">IFERROR($AU289*BI$93/SUM($BI$93:$CC$93),0)</f>
        <v>0</v>
      </c>
      <c r="BJ289" s="66">
        <f t="shared" si="315"/>
        <v>0</v>
      </c>
      <c r="BK289" s="66">
        <f t="shared" si="315"/>
        <v>0</v>
      </c>
      <c r="BL289" s="66">
        <f t="shared" si="315"/>
        <v>0</v>
      </c>
      <c r="BM289" s="66">
        <f t="shared" si="315"/>
        <v>0</v>
      </c>
      <c r="BN289" s="66">
        <f t="shared" si="315"/>
        <v>0</v>
      </c>
      <c r="BO289" s="66">
        <f t="shared" si="315"/>
        <v>0</v>
      </c>
      <c r="BP289" s="66">
        <f t="shared" si="315"/>
        <v>0</v>
      </c>
      <c r="BQ289" s="66">
        <f t="shared" si="315"/>
        <v>0</v>
      </c>
      <c r="BR289" s="66">
        <f t="shared" si="315"/>
        <v>0</v>
      </c>
      <c r="BS289" s="66">
        <f t="shared" si="315"/>
        <v>0</v>
      </c>
      <c r="BT289" s="66">
        <f t="shared" si="315"/>
        <v>0</v>
      </c>
      <c r="BU289" s="66">
        <f t="shared" si="315"/>
        <v>0</v>
      </c>
      <c r="BV289" s="66">
        <f t="shared" si="315"/>
        <v>0</v>
      </c>
      <c r="BW289" s="66">
        <f t="shared" si="315"/>
        <v>0</v>
      </c>
      <c r="BX289" s="66">
        <f t="shared" si="315"/>
        <v>0</v>
      </c>
      <c r="BY289" s="66">
        <f t="shared" si="315"/>
        <v>0</v>
      </c>
      <c r="BZ289" s="66">
        <f t="shared" si="315"/>
        <v>0</v>
      </c>
      <c r="CA289" s="66">
        <f t="shared" si="315"/>
        <v>0</v>
      </c>
      <c r="CB289" s="66">
        <f t="shared" si="315"/>
        <v>0</v>
      </c>
      <c r="CC289" s="66">
        <f t="shared" si="315"/>
        <v>0</v>
      </c>
    </row>
    <row r="290" ht="15" customHeight="1" spans="2:81">
      <c r="B290" s="10">
        <v>202012</v>
      </c>
      <c r="C290" s="11">
        <f t="shared" si="277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316">IFERROR($C290*Q$93/SUM($P$93:$AK$93),0)</f>
        <v>0</v>
      </c>
      <c r="R290" s="66">
        <f t="shared" si="316"/>
        <v>0</v>
      </c>
      <c r="S290" s="66">
        <f t="shared" si="316"/>
        <v>0</v>
      </c>
      <c r="T290" s="66">
        <f t="shared" si="316"/>
        <v>0</v>
      </c>
      <c r="U290" s="66">
        <f t="shared" si="316"/>
        <v>0</v>
      </c>
      <c r="V290" s="66">
        <f t="shared" si="316"/>
        <v>0</v>
      </c>
      <c r="W290" s="66">
        <f t="shared" si="316"/>
        <v>0</v>
      </c>
      <c r="X290" s="66">
        <f t="shared" si="316"/>
        <v>0</v>
      </c>
      <c r="Y290" s="66">
        <f t="shared" si="316"/>
        <v>0</v>
      </c>
      <c r="Z290" s="66">
        <f t="shared" si="316"/>
        <v>0</v>
      </c>
      <c r="AA290" s="66">
        <f t="shared" si="316"/>
        <v>0</v>
      </c>
      <c r="AB290" s="66">
        <f t="shared" si="316"/>
        <v>0</v>
      </c>
      <c r="AC290" s="66">
        <f t="shared" si="316"/>
        <v>0</v>
      </c>
      <c r="AD290" s="66">
        <f t="shared" si="316"/>
        <v>0</v>
      </c>
      <c r="AE290" s="66">
        <f t="shared" si="316"/>
        <v>0</v>
      </c>
      <c r="AF290" s="66">
        <f t="shared" si="316"/>
        <v>0</v>
      </c>
      <c r="AG290" s="66">
        <f t="shared" si="316"/>
        <v>0</v>
      </c>
      <c r="AH290" s="66">
        <f t="shared" si="316"/>
        <v>0</v>
      </c>
      <c r="AI290" s="66">
        <f t="shared" si="316"/>
        <v>0</v>
      </c>
      <c r="AJ290" s="66">
        <f t="shared" si="316"/>
        <v>0</v>
      </c>
      <c r="AK290" s="66">
        <f t="shared" si="316"/>
        <v>0</v>
      </c>
      <c r="AT290" s="10">
        <v>202012</v>
      </c>
      <c r="AU290" s="11">
        <f t="shared" si="312"/>
        <v>0</v>
      </c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66">
        <f t="shared" ref="BH290:CC290" si="317">IFERROR($AU290*BH$93/SUM($BH$93:$CC$93),0)</f>
        <v>0</v>
      </c>
      <c r="BI290" s="66">
        <f t="shared" si="317"/>
        <v>0</v>
      </c>
      <c r="BJ290" s="66">
        <f t="shared" si="317"/>
        <v>0</v>
      </c>
      <c r="BK290" s="66">
        <f t="shared" si="317"/>
        <v>0</v>
      </c>
      <c r="BL290" s="66">
        <f t="shared" si="317"/>
        <v>0</v>
      </c>
      <c r="BM290" s="66">
        <f t="shared" si="317"/>
        <v>0</v>
      </c>
      <c r="BN290" s="66">
        <f t="shared" si="317"/>
        <v>0</v>
      </c>
      <c r="BO290" s="66">
        <f t="shared" si="317"/>
        <v>0</v>
      </c>
      <c r="BP290" s="66">
        <f t="shared" si="317"/>
        <v>0</v>
      </c>
      <c r="BQ290" s="66">
        <f t="shared" si="317"/>
        <v>0</v>
      </c>
      <c r="BR290" s="66">
        <f t="shared" si="317"/>
        <v>0</v>
      </c>
      <c r="BS290" s="66">
        <f t="shared" si="317"/>
        <v>0</v>
      </c>
      <c r="BT290" s="66">
        <f t="shared" si="317"/>
        <v>0</v>
      </c>
      <c r="BU290" s="66">
        <f t="shared" si="317"/>
        <v>0</v>
      </c>
      <c r="BV290" s="66">
        <f t="shared" si="317"/>
        <v>0</v>
      </c>
      <c r="BW290" s="66">
        <f t="shared" si="317"/>
        <v>0</v>
      </c>
      <c r="BX290" s="66">
        <f t="shared" si="317"/>
        <v>0</v>
      </c>
      <c r="BY290" s="66">
        <f t="shared" si="317"/>
        <v>0</v>
      </c>
      <c r="BZ290" s="66">
        <f t="shared" si="317"/>
        <v>0</v>
      </c>
      <c r="CA290" s="66">
        <f t="shared" si="317"/>
        <v>0</v>
      </c>
      <c r="CB290" s="66">
        <f t="shared" si="317"/>
        <v>0</v>
      </c>
      <c r="CC290" s="66">
        <f t="shared" si="317"/>
        <v>0</v>
      </c>
    </row>
    <row r="291" ht="15" customHeight="1" spans="2:81">
      <c r="B291" s="10">
        <v>202103</v>
      </c>
      <c r="C291" s="11">
        <f t="shared" si="277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318">IFERROR($C291*P$93/SUM($O$93:$AK$93),0)</f>
        <v>0</v>
      </c>
      <c r="Q291" s="66">
        <f t="shared" si="318"/>
        <v>0</v>
      </c>
      <c r="R291" s="66">
        <f t="shared" si="318"/>
        <v>0</v>
      </c>
      <c r="S291" s="66">
        <f t="shared" si="318"/>
        <v>0</v>
      </c>
      <c r="T291" s="66">
        <f t="shared" si="318"/>
        <v>0</v>
      </c>
      <c r="U291" s="66">
        <f t="shared" si="318"/>
        <v>0</v>
      </c>
      <c r="V291" s="66">
        <f t="shared" si="318"/>
        <v>0</v>
      </c>
      <c r="W291" s="66">
        <f t="shared" si="318"/>
        <v>0</v>
      </c>
      <c r="X291" s="66">
        <f t="shared" si="318"/>
        <v>0</v>
      </c>
      <c r="Y291" s="66">
        <f t="shared" si="318"/>
        <v>0</v>
      </c>
      <c r="Z291" s="66">
        <f t="shared" si="318"/>
        <v>0</v>
      </c>
      <c r="AA291" s="66">
        <f t="shared" si="318"/>
        <v>0</v>
      </c>
      <c r="AB291" s="66">
        <f t="shared" si="318"/>
        <v>0</v>
      </c>
      <c r="AC291" s="66">
        <f t="shared" si="318"/>
        <v>0</v>
      </c>
      <c r="AD291" s="66">
        <f t="shared" si="318"/>
        <v>0</v>
      </c>
      <c r="AE291" s="66">
        <f t="shared" si="318"/>
        <v>0</v>
      </c>
      <c r="AF291" s="66">
        <f t="shared" si="318"/>
        <v>0</v>
      </c>
      <c r="AG291" s="66">
        <f t="shared" si="318"/>
        <v>0</v>
      </c>
      <c r="AH291" s="66">
        <f t="shared" si="318"/>
        <v>0</v>
      </c>
      <c r="AI291" s="66">
        <f t="shared" si="318"/>
        <v>0</v>
      </c>
      <c r="AJ291" s="66">
        <f t="shared" si="318"/>
        <v>0</v>
      </c>
      <c r="AK291" s="66">
        <f t="shared" si="318"/>
        <v>0</v>
      </c>
      <c r="AT291" s="10">
        <v>202103</v>
      </c>
      <c r="AU291" s="11">
        <f t="shared" si="312"/>
        <v>0</v>
      </c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66">
        <f t="shared" ref="BG291:CC291" si="319">IFERROR($AU291*BG$93/SUM($BG$93:$CC$93),0)</f>
        <v>0</v>
      </c>
      <c r="BH291" s="66">
        <f t="shared" si="319"/>
        <v>0</v>
      </c>
      <c r="BI291" s="66">
        <f t="shared" si="319"/>
        <v>0</v>
      </c>
      <c r="BJ291" s="66">
        <f t="shared" si="319"/>
        <v>0</v>
      </c>
      <c r="BK291" s="66">
        <f t="shared" si="319"/>
        <v>0</v>
      </c>
      <c r="BL291" s="66">
        <f t="shared" si="319"/>
        <v>0</v>
      </c>
      <c r="BM291" s="66">
        <f t="shared" si="319"/>
        <v>0</v>
      </c>
      <c r="BN291" s="66">
        <f t="shared" si="319"/>
        <v>0</v>
      </c>
      <c r="BO291" s="66">
        <f t="shared" si="319"/>
        <v>0</v>
      </c>
      <c r="BP291" s="66">
        <f t="shared" si="319"/>
        <v>0</v>
      </c>
      <c r="BQ291" s="66">
        <f t="shared" si="319"/>
        <v>0</v>
      </c>
      <c r="BR291" s="66">
        <f t="shared" si="319"/>
        <v>0</v>
      </c>
      <c r="BS291" s="66">
        <f t="shared" si="319"/>
        <v>0</v>
      </c>
      <c r="BT291" s="66">
        <f t="shared" si="319"/>
        <v>0</v>
      </c>
      <c r="BU291" s="66">
        <f t="shared" si="319"/>
        <v>0</v>
      </c>
      <c r="BV291" s="66">
        <f t="shared" si="319"/>
        <v>0</v>
      </c>
      <c r="BW291" s="66">
        <f t="shared" si="319"/>
        <v>0</v>
      </c>
      <c r="BX291" s="66">
        <f t="shared" si="319"/>
        <v>0</v>
      </c>
      <c r="BY291" s="66">
        <f t="shared" si="319"/>
        <v>0</v>
      </c>
      <c r="BZ291" s="66">
        <f t="shared" si="319"/>
        <v>0</v>
      </c>
      <c r="CA291" s="66">
        <f t="shared" si="319"/>
        <v>0</v>
      </c>
      <c r="CB291" s="66">
        <f t="shared" si="319"/>
        <v>0</v>
      </c>
      <c r="CC291" s="66">
        <f t="shared" si="319"/>
        <v>0</v>
      </c>
    </row>
    <row r="292" ht="15" customHeight="1" spans="2:81">
      <c r="B292" s="10">
        <v>202106</v>
      </c>
      <c r="C292" s="11">
        <f t="shared" si="277"/>
        <v>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320">IFERROR($C292*O$93/SUM($N$93:$AK$93),0)</f>
        <v>0</v>
      </c>
      <c r="P292" s="66">
        <f t="shared" si="320"/>
        <v>0</v>
      </c>
      <c r="Q292" s="66">
        <f t="shared" si="320"/>
        <v>0</v>
      </c>
      <c r="R292" s="66">
        <f t="shared" si="320"/>
        <v>0</v>
      </c>
      <c r="S292" s="66">
        <f t="shared" si="320"/>
        <v>0</v>
      </c>
      <c r="T292" s="66">
        <f t="shared" si="320"/>
        <v>0</v>
      </c>
      <c r="U292" s="66">
        <f t="shared" si="320"/>
        <v>0</v>
      </c>
      <c r="V292" s="66">
        <f t="shared" si="320"/>
        <v>0</v>
      </c>
      <c r="W292" s="66">
        <f t="shared" si="320"/>
        <v>0</v>
      </c>
      <c r="X292" s="66">
        <f t="shared" si="320"/>
        <v>0</v>
      </c>
      <c r="Y292" s="66">
        <f t="shared" si="320"/>
        <v>0</v>
      </c>
      <c r="Z292" s="66">
        <f t="shared" si="320"/>
        <v>0</v>
      </c>
      <c r="AA292" s="66">
        <f t="shared" si="320"/>
        <v>0</v>
      </c>
      <c r="AB292" s="66">
        <f t="shared" si="320"/>
        <v>0</v>
      </c>
      <c r="AC292" s="66">
        <f t="shared" si="320"/>
        <v>0</v>
      </c>
      <c r="AD292" s="66">
        <f t="shared" si="320"/>
        <v>0</v>
      </c>
      <c r="AE292" s="66">
        <f t="shared" si="320"/>
        <v>0</v>
      </c>
      <c r="AF292" s="66">
        <f t="shared" si="320"/>
        <v>0</v>
      </c>
      <c r="AG292" s="66">
        <f t="shared" si="320"/>
        <v>0</v>
      </c>
      <c r="AH292" s="66">
        <f t="shared" si="320"/>
        <v>0</v>
      </c>
      <c r="AI292" s="66">
        <f t="shared" si="320"/>
        <v>0</v>
      </c>
      <c r="AJ292" s="66">
        <f t="shared" si="320"/>
        <v>0</v>
      </c>
      <c r="AK292" s="66">
        <f t="shared" si="320"/>
        <v>0</v>
      </c>
      <c r="AT292" s="10">
        <v>202106</v>
      </c>
      <c r="AU292" s="11">
        <f t="shared" si="312"/>
        <v>0</v>
      </c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66">
        <f t="shared" ref="BF292:CC292" si="321">IFERROR($AU292*BF$93/SUM($BF$93:$CC$93),0)</f>
        <v>0</v>
      </c>
      <c r="BG292" s="66">
        <f t="shared" si="321"/>
        <v>0</v>
      </c>
      <c r="BH292" s="66">
        <f t="shared" si="321"/>
        <v>0</v>
      </c>
      <c r="BI292" s="66">
        <f t="shared" si="321"/>
        <v>0</v>
      </c>
      <c r="BJ292" s="66">
        <f t="shared" si="321"/>
        <v>0</v>
      </c>
      <c r="BK292" s="66">
        <f t="shared" si="321"/>
        <v>0</v>
      </c>
      <c r="BL292" s="66">
        <f t="shared" si="321"/>
        <v>0</v>
      </c>
      <c r="BM292" s="66">
        <f t="shared" si="321"/>
        <v>0</v>
      </c>
      <c r="BN292" s="66">
        <f t="shared" si="321"/>
        <v>0</v>
      </c>
      <c r="BO292" s="66">
        <f t="shared" si="321"/>
        <v>0</v>
      </c>
      <c r="BP292" s="66">
        <f t="shared" si="321"/>
        <v>0</v>
      </c>
      <c r="BQ292" s="66">
        <f t="shared" si="321"/>
        <v>0</v>
      </c>
      <c r="BR292" s="66">
        <f t="shared" si="321"/>
        <v>0</v>
      </c>
      <c r="BS292" s="66">
        <f t="shared" si="321"/>
        <v>0</v>
      </c>
      <c r="BT292" s="66">
        <f t="shared" si="321"/>
        <v>0</v>
      </c>
      <c r="BU292" s="66">
        <f t="shared" si="321"/>
        <v>0</v>
      </c>
      <c r="BV292" s="66">
        <f t="shared" si="321"/>
        <v>0</v>
      </c>
      <c r="BW292" s="66">
        <f t="shared" si="321"/>
        <v>0</v>
      </c>
      <c r="BX292" s="66">
        <f t="shared" si="321"/>
        <v>0</v>
      </c>
      <c r="BY292" s="66">
        <f t="shared" si="321"/>
        <v>0</v>
      </c>
      <c r="BZ292" s="66">
        <f t="shared" si="321"/>
        <v>0</v>
      </c>
      <c r="CA292" s="66">
        <f t="shared" si="321"/>
        <v>0</v>
      </c>
      <c r="CB292" s="66">
        <f t="shared" si="321"/>
        <v>0</v>
      </c>
      <c r="CC292" s="66">
        <f t="shared" si="321"/>
        <v>0</v>
      </c>
    </row>
    <row r="293" ht="15" customHeight="1" spans="2:81">
      <c r="B293" s="10">
        <v>202109</v>
      </c>
      <c r="C293" s="11">
        <f t="shared" si="277"/>
        <v>0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322">IFERROR($C293*N$93/SUM($M$93:$AK$93),0)</f>
        <v>0</v>
      </c>
      <c r="O293" s="66">
        <f t="shared" si="322"/>
        <v>0</v>
      </c>
      <c r="P293" s="66">
        <f t="shared" si="322"/>
        <v>0</v>
      </c>
      <c r="Q293" s="66">
        <f t="shared" si="322"/>
        <v>0</v>
      </c>
      <c r="R293" s="66">
        <f t="shared" si="322"/>
        <v>0</v>
      </c>
      <c r="S293" s="66">
        <f t="shared" si="322"/>
        <v>0</v>
      </c>
      <c r="T293" s="66">
        <f t="shared" si="322"/>
        <v>0</v>
      </c>
      <c r="U293" s="66">
        <f t="shared" si="322"/>
        <v>0</v>
      </c>
      <c r="V293" s="66">
        <f t="shared" si="322"/>
        <v>0</v>
      </c>
      <c r="W293" s="66">
        <f t="shared" si="322"/>
        <v>0</v>
      </c>
      <c r="X293" s="66">
        <f t="shared" si="322"/>
        <v>0</v>
      </c>
      <c r="Y293" s="66">
        <f t="shared" si="322"/>
        <v>0</v>
      </c>
      <c r="Z293" s="66">
        <f t="shared" si="322"/>
        <v>0</v>
      </c>
      <c r="AA293" s="66">
        <f t="shared" si="322"/>
        <v>0</v>
      </c>
      <c r="AB293" s="66">
        <f t="shared" si="322"/>
        <v>0</v>
      </c>
      <c r="AC293" s="66">
        <f t="shared" si="322"/>
        <v>0</v>
      </c>
      <c r="AD293" s="66">
        <f t="shared" si="322"/>
        <v>0</v>
      </c>
      <c r="AE293" s="66">
        <f t="shared" si="322"/>
        <v>0</v>
      </c>
      <c r="AF293" s="66">
        <f t="shared" si="322"/>
        <v>0</v>
      </c>
      <c r="AG293" s="66">
        <f t="shared" si="322"/>
        <v>0</v>
      </c>
      <c r="AH293" s="66">
        <f t="shared" si="322"/>
        <v>0</v>
      </c>
      <c r="AI293" s="66">
        <f t="shared" si="322"/>
        <v>0</v>
      </c>
      <c r="AJ293" s="66">
        <f t="shared" si="322"/>
        <v>0</v>
      </c>
      <c r="AK293" s="66">
        <f t="shared" si="322"/>
        <v>0</v>
      </c>
      <c r="AT293" s="10">
        <v>202109</v>
      </c>
      <c r="AU293" s="11">
        <f t="shared" si="312"/>
        <v>0</v>
      </c>
      <c r="AV293" s="11"/>
      <c r="AW293" s="11"/>
      <c r="AX293" s="11"/>
      <c r="AY293" s="11"/>
      <c r="AZ293" s="11"/>
      <c r="BA293" s="11"/>
      <c r="BB293" s="11"/>
      <c r="BC293" s="11"/>
      <c r="BD293" s="11"/>
      <c r="BE293" s="66">
        <f t="shared" ref="BE293:CC293" si="323">IFERROR($AU293*BE$93/SUM($BE$93:$CC$93),0)</f>
        <v>0</v>
      </c>
      <c r="BF293" s="66">
        <f t="shared" si="323"/>
        <v>0</v>
      </c>
      <c r="BG293" s="66">
        <f t="shared" si="323"/>
        <v>0</v>
      </c>
      <c r="BH293" s="66">
        <f t="shared" si="323"/>
        <v>0</v>
      </c>
      <c r="BI293" s="66">
        <f t="shared" si="323"/>
        <v>0</v>
      </c>
      <c r="BJ293" s="66">
        <f t="shared" si="323"/>
        <v>0</v>
      </c>
      <c r="BK293" s="66">
        <f t="shared" si="323"/>
        <v>0</v>
      </c>
      <c r="BL293" s="66">
        <f t="shared" si="323"/>
        <v>0</v>
      </c>
      <c r="BM293" s="66">
        <f t="shared" si="323"/>
        <v>0</v>
      </c>
      <c r="BN293" s="66">
        <f t="shared" si="323"/>
        <v>0</v>
      </c>
      <c r="BO293" s="66">
        <f t="shared" si="323"/>
        <v>0</v>
      </c>
      <c r="BP293" s="66">
        <f t="shared" si="323"/>
        <v>0</v>
      </c>
      <c r="BQ293" s="66">
        <f t="shared" si="323"/>
        <v>0</v>
      </c>
      <c r="BR293" s="66">
        <f t="shared" si="323"/>
        <v>0</v>
      </c>
      <c r="BS293" s="66">
        <f t="shared" si="323"/>
        <v>0</v>
      </c>
      <c r="BT293" s="66">
        <f t="shared" si="323"/>
        <v>0</v>
      </c>
      <c r="BU293" s="66">
        <f t="shared" si="323"/>
        <v>0</v>
      </c>
      <c r="BV293" s="66">
        <f t="shared" si="323"/>
        <v>0</v>
      </c>
      <c r="BW293" s="66">
        <f t="shared" si="323"/>
        <v>0</v>
      </c>
      <c r="BX293" s="66">
        <f t="shared" si="323"/>
        <v>0</v>
      </c>
      <c r="BY293" s="66">
        <f t="shared" si="323"/>
        <v>0</v>
      </c>
      <c r="BZ293" s="66">
        <f t="shared" si="323"/>
        <v>0</v>
      </c>
      <c r="CA293" s="66">
        <f t="shared" si="323"/>
        <v>0</v>
      </c>
      <c r="CB293" s="66">
        <f t="shared" si="323"/>
        <v>0</v>
      </c>
      <c r="CC293" s="66">
        <f t="shared" si="323"/>
        <v>0</v>
      </c>
    </row>
    <row r="294" ht="15" customHeight="1" spans="2:81">
      <c r="B294" s="10">
        <v>202112</v>
      </c>
      <c r="C294" s="11">
        <f t="shared" si="277"/>
        <v>0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324">IFERROR($C294*M$93/SUM($L$93:$AK$93),0)</f>
        <v>0</v>
      </c>
      <c r="N294" s="66">
        <f t="shared" si="324"/>
        <v>0</v>
      </c>
      <c r="O294" s="66">
        <f t="shared" si="324"/>
        <v>0</v>
      </c>
      <c r="P294" s="66">
        <f t="shared" si="324"/>
        <v>0</v>
      </c>
      <c r="Q294" s="66">
        <f t="shared" si="324"/>
        <v>0</v>
      </c>
      <c r="R294" s="66">
        <f t="shared" si="324"/>
        <v>0</v>
      </c>
      <c r="S294" s="66">
        <f t="shared" si="324"/>
        <v>0</v>
      </c>
      <c r="T294" s="66">
        <f t="shared" si="324"/>
        <v>0</v>
      </c>
      <c r="U294" s="66">
        <f t="shared" si="324"/>
        <v>0</v>
      </c>
      <c r="V294" s="66">
        <f t="shared" si="324"/>
        <v>0</v>
      </c>
      <c r="W294" s="66">
        <f t="shared" si="324"/>
        <v>0</v>
      </c>
      <c r="X294" s="66">
        <f t="shared" si="324"/>
        <v>0</v>
      </c>
      <c r="Y294" s="66">
        <f t="shared" si="324"/>
        <v>0</v>
      </c>
      <c r="Z294" s="66">
        <f t="shared" si="324"/>
        <v>0</v>
      </c>
      <c r="AA294" s="66">
        <f t="shared" si="324"/>
        <v>0</v>
      </c>
      <c r="AB294" s="66">
        <f t="shared" si="324"/>
        <v>0</v>
      </c>
      <c r="AC294" s="66">
        <f t="shared" si="324"/>
        <v>0</v>
      </c>
      <c r="AD294" s="66">
        <f t="shared" si="324"/>
        <v>0</v>
      </c>
      <c r="AE294" s="66">
        <f t="shared" si="324"/>
        <v>0</v>
      </c>
      <c r="AF294" s="66">
        <f t="shared" si="324"/>
        <v>0</v>
      </c>
      <c r="AG294" s="66">
        <f t="shared" si="324"/>
        <v>0</v>
      </c>
      <c r="AH294" s="66">
        <f t="shared" si="324"/>
        <v>0</v>
      </c>
      <c r="AI294" s="66">
        <f t="shared" si="324"/>
        <v>0</v>
      </c>
      <c r="AJ294" s="66">
        <f t="shared" si="324"/>
        <v>0</v>
      </c>
      <c r="AK294" s="66">
        <f t="shared" si="324"/>
        <v>0</v>
      </c>
      <c r="AT294" s="10">
        <v>202112</v>
      </c>
      <c r="AU294" s="11">
        <f t="shared" si="312"/>
        <v>0</v>
      </c>
      <c r="AV294" s="11"/>
      <c r="AW294" s="11"/>
      <c r="AX294" s="11"/>
      <c r="AY294" s="11"/>
      <c r="AZ294" s="11"/>
      <c r="BA294" s="11"/>
      <c r="BB294" s="11"/>
      <c r="BC294" s="11"/>
      <c r="BD294" s="66">
        <f t="shared" ref="BD294:CC294" si="325">IFERROR($AU294*BD$93/SUM($BD$93:$CC$93),0)</f>
        <v>0</v>
      </c>
      <c r="BE294" s="66">
        <f t="shared" si="325"/>
        <v>0</v>
      </c>
      <c r="BF294" s="66">
        <f t="shared" si="325"/>
        <v>0</v>
      </c>
      <c r="BG294" s="66">
        <f t="shared" si="325"/>
        <v>0</v>
      </c>
      <c r="BH294" s="66">
        <f t="shared" si="325"/>
        <v>0</v>
      </c>
      <c r="BI294" s="66">
        <f t="shared" si="325"/>
        <v>0</v>
      </c>
      <c r="BJ294" s="66">
        <f t="shared" si="325"/>
        <v>0</v>
      </c>
      <c r="BK294" s="66">
        <f t="shared" si="325"/>
        <v>0</v>
      </c>
      <c r="BL294" s="66">
        <f t="shared" si="325"/>
        <v>0</v>
      </c>
      <c r="BM294" s="66">
        <f t="shared" si="325"/>
        <v>0</v>
      </c>
      <c r="BN294" s="66">
        <f t="shared" si="325"/>
        <v>0</v>
      </c>
      <c r="BO294" s="66">
        <f t="shared" si="325"/>
        <v>0</v>
      </c>
      <c r="BP294" s="66">
        <f t="shared" si="325"/>
        <v>0</v>
      </c>
      <c r="BQ294" s="66">
        <f t="shared" si="325"/>
        <v>0</v>
      </c>
      <c r="BR294" s="66">
        <f t="shared" si="325"/>
        <v>0</v>
      </c>
      <c r="BS294" s="66">
        <f t="shared" si="325"/>
        <v>0</v>
      </c>
      <c r="BT294" s="66">
        <f t="shared" si="325"/>
        <v>0</v>
      </c>
      <c r="BU294" s="66">
        <f t="shared" si="325"/>
        <v>0</v>
      </c>
      <c r="BV294" s="66">
        <f t="shared" si="325"/>
        <v>0</v>
      </c>
      <c r="BW294" s="66">
        <f t="shared" si="325"/>
        <v>0</v>
      </c>
      <c r="BX294" s="66">
        <f t="shared" si="325"/>
        <v>0</v>
      </c>
      <c r="BY294" s="66">
        <f t="shared" si="325"/>
        <v>0</v>
      </c>
      <c r="BZ294" s="66">
        <f t="shared" si="325"/>
        <v>0</v>
      </c>
      <c r="CA294" s="66">
        <f t="shared" si="325"/>
        <v>0</v>
      </c>
      <c r="CB294" s="66">
        <f t="shared" si="325"/>
        <v>0</v>
      </c>
      <c r="CC294" s="66">
        <f t="shared" si="325"/>
        <v>0</v>
      </c>
    </row>
    <row r="295" ht="15" customHeight="1" spans="2:81">
      <c r="B295" s="10">
        <v>202203</v>
      </c>
      <c r="C295" s="11">
        <f t="shared" si="277"/>
        <v>1197498.11999999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326">IFERROR($C295*L$93/SUM($K$93:$AK$93),0)</f>
        <v>0</v>
      </c>
      <c r="M295" s="66">
        <f t="shared" si="326"/>
        <v>0</v>
      </c>
      <c r="N295" s="66">
        <f t="shared" si="326"/>
        <v>0</v>
      </c>
      <c r="O295" s="66">
        <f t="shared" si="326"/>
        <v>0</v>
      </c>
      <c r="P295" s="66">
        <f t="shared" si="326"/>
        <v>0</v>
      </c>
      <c r="Q295" s="66">
        <f t="shared" si="326"/>
        <v>0</v>
      </c>
      <c r="R295" s="66">
        <f t="shared" si="326"/>
        <v>0</v>
      </c>
      <c r="S295" s="66">
        <f t="shared" si="326"/>
        <v>0</v>
      </c>
      <c r="T295" s="66">
        <f t="shared" si="326"/>
        <v>0</v>
      </c>
      <c r="U295" s="66">
        <f t="shared" si="326"/>
        <v>0</v>
      </c>
      <c r="V295" s="66">
        <f t="shared" si="326"/>
        <v>0</v>
      </c>
      <c r="W295" s="66">
        <f t="shared" si="326"/>
        <v>0</v>
      </c>
      <c r="X295" s="66">
        <f t="shared" si="326"/>
        <v>0</v>
      </c>
      <c r="Y295" s="66">
        <f t="shared" si="326"/>
        <v>0</v>
      </c>
      <c r="Z295" s="66">
        <f t="shared" si="326"/>
        <v>0</v>
      </c>
      <c r="AA295" s="66">
        <f t="shared" si="326"/>
        <v>0</v>
      </c>
      <c r="AB295" s="66">
        <f t="shared" si="326"/>
        <v>0</v>
      </c>
      <c r="AC295" s="66">
        <f t="shared" si="326"/>
        <v>0</v>
      </c>
      <c r="AD295" s="66">
        <f t="shared" si="326"/>
        <v>0</v>
      </c>
      <c r="AE295" s="66">
        <f t="shared" si="326"/>
        <v>0</v>
      </c>
      <c r="AF295" s="66">
        <f t="shared" si="326"/>
        <v>0</v>
      </c>
      <c r="AG295" s="66">
        <f t="shared" si="326"/>
        <v>0</v>
      </c>
      <c r="AH295" s="66">
        <f t="shared" si="326"/>
        <v>0</v>
      </c>
      <c r="AI295" s="66">
        <f t="shared" si="326"/>
        <v>0</v>
      </c>
      <c r="AJ295" s="66">
        <f t="shared" si="326"/>
        <v>0</v>
      </c>
      <c r="AK295" s="66">
        <f t="shared" si="326"/>
        <v>0</v>
      </c>
      <c r="AT295" s="10">
        <v>202203</v>
      </c>
      <c r="AU295" s="11">
        <f t="shared" si="312"/>
        <v>598746.469999999</v>
      </c>
      <c r="AV295" s="11"/>
      <c r="AW295" s="11"/>
      <c r="AX295" s="11"/>
      <c r="AY295" s="11"/>
      <c r="AZ295" s="11"/>
      <c r="BA295" s="11"/>
      <c r="BB295" s="11"/>
      <c r="BC295" s="66">
        <f t="shared" ref="BC295:CC295" si="327">IFERROR($AU295*BC$93/SUM($BC$93:$CC$93),0)</f>
        <v>0</v>
      </c>
      <c r="BD295" s="66">
        <f t="shared" si="327"/>
        <v>0</v>
      </c>
      <c r="BE295" s="66">
        <f t="shared" si="327"/>
        <v>0</v>
      </c>
      <c r="BF295" s="66">
        <f t="shared" si="327"/>
        <v>0</v>
      </c>
      <c r="BG295" s="66">
        <f t="shared" si="327"/>
        <v>0</v>
      </c>
      <c r="BH295" s="66">
        <f t="shared" si="327"/>
        <v>0</v>
      </c>
      <c r="BI295" s="66">
        <f t="shared" si="327"/>
        <v>0</v>
      </c>
      <c r="BJ295" s="66">
        <f t="shared" si="327"/>
        <v>0</v>
      </c>
      <c r="BK295" s="66">
        <f t="shared" si="327"/>
        <v>0</v>
      </c>
      <c r="BL295" s="66">
        <f t="shared" si="327"/>
        <v>0</v>
      </c>
      <c r="BM295" s="66">
        <f t="shared" si="327"/>
        <v>0</v>
      </c>
      <c r="BN295" s="66">
        <f t="shared" si="327"/>
        <v>0</v>
      </c>
      <c r="BO295" s="66">
        <f t="shared" si="327"/>
        <v>0</v>
      </c>
      <c r="BP295" s="66">
        <f t="shared" si="327"/>
        <v>0</v>
      </c>
      <c r="BQ295" s="66">
        <f t="shared" si="327"/>
        <v>0</v>
      </c>
      <c r="BR295" s="66">
        <f t="shared" si="327"/>
        <v>0</v>
      </c>
      <c r="BS295" s="66">
        <f t="shared" si="327"/>
        <v>0</v>
      </c>
      <c r="BT295" s="66">
        <f t="shared" si="327"/>
        <v>0</v>
      </c>
      <c r="BU295" s="66">
        <f t="shared" si="327"/>
        <v>0</v>
      </c>
      <c r="BV295" s="66">
        <f t="shared" si="327"/>
        <v>0</v>
      </c>
      <c r="BW295" s="66">
        <f t="shared" si="327"/>
        <v>0</v>
      </c>
      <c r="BX295" s="66">
        <f t="shared" si="327"/>
        <v>0</v>
      </c>
      <c r="BY295" s="66">
        <f t="shared" si="327"/>
        <v>0</v>
      </c>
      <c r="BZ295" s="66">
        <f t="shared" si="327"/>
        <v>0</v>
      </c>
      <c r="CA295" s="66">
        <f t="shared" si="327"/>
        <v>0</v>
      </c>
      <c r="CB295" s="66">
        <f t="shared" si="327"/>
        <v>0</v>
      </c>
      <c r="CC295" s="66">
        <f t="shared" si="327"/>
        <v>0</v>
      </c>
    </row>
    <row r="296" ht="15" customHeight="1" spans="2:81">
      <c r="B296" s="10">
        <v>202206</v>
      </c>
      <c r="C296" s="11">
        <f t="shared" si="277"/>
        <v>2235679.06</v>
      </c>
      <c r="D296" s="11"/>
      <c r="E296" s="11"/>
      <c r="F296" s="11"/>
      <c r="G296" s="11"/>
      <c r="H296" s="11"/>
      <c r="I296" s="11"/>
      <c r="J296" s="66">
        <f>IFERROR($C296*J$93/SUM($J$93:$AK$93),0)</f>
        <v>0</v>
      </c>
      <c r="K296" s="66">
        <f t="shared" ref="K296:AK296" si="328">IFERROR($C296*K$93/SUM($J$93:$AK$93),0)</f>
        <v>0</v>
      </c>
      <c r="L296" s="66">
        <f t="shared" si="328"/>
        <v>0</v>
      </c>
      <c r="M296" s="66">
        <f t="shared" si="328"/>
        <v>0</v>
      </c>
      <c r="N296" s="66">
        <f t="shared" si="328"/>
        <v>0</v>
      </c>
      <c r="O296" s="66">
        <f t="shared" si="328"/>
        <v>0</v>
      </c>
      <c r="P296" s="66">
        <f t="shared" si="328"/>
        <v>0</v>
      </c>
      <c r="Q296" s="66">
        <f t="shared" si="328"/>
        <v>0</v>
      </c>
      <c r="R296" s="66">
        <f t="shared" si="328"/>
        <v>0</v>
      </c>
      <c r="S296" s="66">
        <f t="shared" si="328"/>
        <v>0</v>
      </c>
      <c r="T296" s="66">
        <f t="shared" si="328"/>
        <v>0</v>
      </c>
      <c r="U296" s="66">
        <f t="shared" si="328"/>
        <v>0</v>
      </c>
      <c r="V296" s="66">
        <f t="shared" si="328"/>
        <v>0</v>
      </c>
      <c r="W296" s="66">
        <f t="shared" si="328"/>
        <v>0</v>
      </c>
      <c r="X296" s="66">
        <f t="shared" si="328"/>
        <v>0</v>
      </c>
      <c r="Y296" s="66">
        <f t="shared" si="328"/>
        <v>0</v>
      </c>
      <c r="Z296" s="66">
        <f t="shared" si="328"/>
        <v>0</v>
      </c>
      <c r="AA296" s="66">
        <f t="shared" si="328"/>
        <v>0</v>
      </c>
      <c r="AB296" s="66">
        <f t="shared" si="328"/>
        <v>0</v>
      </c>
      <c r="AC296" s="66">
        <f t="shared" si="328"/>
        <v>0</v>
      </c>
      <c r="AD296" s="66">
        <f t="shared" si="328"/>
        <v>0</v>
      </c>
      <c r="AE296" s="66">
        <f t="shared" si="328"/>
        <v>0</v>
      </c>
      <c r="AF296" s="66">
        <f t="shared" si="328"/>
        <v>0</v>
      </c>
      <c r="AG296" s="66">
        <f t="shared" si="328"/>
        <v>0</v>
      </c>
      <c r="AH296" s="66">
        <f t="shared" si="328"/>
        <v>0</v>
      </c>
      <c r="AI296" s="66">
        <f t="shared" si="328"/>
        <v>0</v>
      </c>
      <c r="AJ296" s="66">
        <f t="shared" si="328"/>
        <v>0</v>
      </c>
      <c r="AK296" s="66">
        <f t="shared" si="328"/>
        <v>0</v>
      </c>
      <c r="AT296" s="10">
        <v>202206</v>
      </c>
      <c r="AU296" s="11">
        <f t="shared" si="312"/>
        <v>1117843.77</v>
      </c>
      <c r="AV296" s="11"/>
      <c r="AW296" s="11"/>
      <c r="AX296" s="11"/>
      <c r="AY296" s="11"/>
      <c r="AZ296" s="11"/>
      <c r="BA296" s="11"/>
      <c r="BB296" s="66">
        <f t="shared" ref="BB296:CC296" si="329">IFERROR($AU296*BB$93/SUM($BB$93:$CC$93),0)</f>
        <v>0</v>
      </c>
      <c r="BC296" s="66">
        <f t="shared" si="329"/>
        <v>0</v>
      </c>
      <c r="BD296" s="66">
        <f t="shared" si="329"/>
        <v>0</v>
      </c>
      <c r="BE296" s="66">
        <f t="shared" si="329"/>
        <v>0</v>
      </c>
      <c r="BF296" s="66">
        <f t="shared" si="329"/>
        <v>0</v>
      </c>
      <c r="BG296" s="66">
        <f t="shared" si="329"/>
        <v>0</v>
      </c>
      <c r="BH296" s="66">
        <f t="shared" si="329"/>
        <v>0</v>
      </c>
      <c r="BI296" s="66">
        <f t="shared" si="329"/>
        <v>0</v>
      </c>
      <c r="BJ296" s="66">
        <f t="shared" si="329"/>
        <v>0</v>
      </c>
      <c r="BK296" s="66">
        <f t="shared" si="329"/>
        <v>0</v>
      </c>
      <c r="BL296" s="66">
        <f t="shared" si="329"/>
        <v>0</v>
      </c>
      <c r="BM296" s="66">
        <f t="shared" si="329"/>
        <v>0</v>
      </c>
      <c r="BN296" s="66">
        <f t="shared" si="329"/>
        <v>0</v>
      </c>
      <c r="BO296" s="66">
        <f t="shared" si="329"/>
        <v>0</v>
      </c>
      <c r="BP296" s="66">
        <f t="shared" si="329"/>
        <v>0</v>
      </c>
      <c r="BQ296" s="66">
        <f t="shared" si="329"/>
        <v>0</v>
      </c>
      <c r="BR296" s="66">
        <f t="shared" si="329"/>
        <v>0</v>
      </c>
      <c r="BS296" s="66">
        <f t="shared" si="329"/>
        <v>0</v>
      </c>
      <c r="BT296" s="66">
        <f t="shared" si="329"/>
        <v>0</v>
      </c>
      <c r="BU296" s="66">
        <f t="shared" si="329"/>
        <v>0</v>
      </c>
      <c r="BV296" s="66">
        <f t="shared" si="329"/>
        <v>0</v>
      </c>
      <c r="BW296" s="66">
        <f t="shared" si="329"/>
        <v>0</v>
      </c>
      <c r="BX296" s="66">
        <f t="shared" si="329"/>
        <v>0</v>
      </c>
      <c r="BY296" s="66">
        <f t="shared" si="329"/>
        <v>0</v>
      </c>
      <c r="BZ296" s="66">
        <f t="shared" si="329"/>
        <v>0</v>
      </c>
      <c r="CA296" s="66">
        <f t="shared" si="329"/>
        <v>0</v>
      </c>
      <c r="CB296" s="66">
        <f t="shared" si="329"/>
        <v>0</v>
      </c>
      <c r="CC296" s="66">
        <f t="shared" si="329"/>
        <v>0</v>
      </c>
    </row>
    <row r="297" ht="15" customHeight="1" spans="2:81">
      <c r="B297" s="10">
        <v>202209</v>
      </c>
      <c r="C297" s="11">
        <f t="shared" si="277"/>
        <v>3253898.78999999</v>
      </c>
      <c r="D297" s="11"/>
      <c r="E297" s="11"/>
      <c r="F297" s="11"/>
      <c r="G297" s="11"/>
      <c r="H297" s="11"/>
      <c r="I297" s="66">
        <f>IFERROR($C297*I$93/SUM($I$93:$AK$93),0)</f>
        <v>0</v>
      </c>
      <c r="J297" s="66">
        <f t="shared" ref="J297:AK297" si="330">IFERROR($C297*J$93/SUM($I$93:$AK$93),0)</f>
        <v>0</v>
      </c>
      <c r="K297" s="66">
        <f t="shared" si="330"/>
        <v>0</v>
      </c>
      <c r="L297" s="66">
        <f t="shared" si="330"/>
        <v>0</v>
      </c>
      <c r="M297" s="66">
        <f t="shared" si="330"/>
        <v>0</v>
      </c>
      <c r="N297" s="66">
        <f t="shared" si="330"/>
        <v>0</v>
      </c>
      <c r="O297" s="66">
        <f t="shared" si="330"/>
        <v>0</v>
      </c>
      <c r="P297" s="66">
        <f t="shared" si="330"/>
        <v>0</v>
      </c>
      <c r="Q297" s="66">
        <f t="shared" si="330"/>
        <v>0</v>
      </c>
      <c r="R297" s="66">
        <f t="shared" si="330"/>
        <v>0</v>
      </c>
      <c r="S297" s="66">
        <f t="shared" si="330"/>
        <v>0</v>
      </c>
      <c r="T297" s="66">
        <f t="shared" si="330"/>
        <v>0</v>
      </c>
      <c r="U297" s="66">
        <f t="shared" si="330"/>
        <v>0</v>
      </c>
      <c r="V297" s="66">
        <f t="shared" si="330"/>
        <v>0</v>
      </c>
      <c r="W297" s="66">
        <f t="shared" si="330"/>
        <v>0</v>
      </c>
      <c r="X297" s="66">
        <f t="shared" si="330"/>
        <v>0</v>
      </c>
      <c r="Y297" s="66">
        <f t="shared" si="330"/>
        <v>0</v>
      </c>
      <c r="Z297" s="66">
        <f t="shared" si="330"/>
        <v>0</v>
      </c>
      <c r="AA297" s="66">
        <f t="shared" si="330"/>
        <v>0</v>
      </c>
      <c r="AB297" s="66">
        <f t="shared" si="330"/>
        <v>0</v>
      </c>
      <c r="AC297" s="66">
        <f t="shared" si="330"/>
        <v>0</v>
      </c>
      <c r="AD297" s="66">
        <f t="shared" si="330"/>
        <v>0</v>
      </c>
      <c r="AE297" s="66">
        <f t="shared" si="330"/>
        <v>0</v>
      </c>
      <c r="AF297" s="66">
        <f t="shared" si="330"/>
        <v>0</v>
      </c>
      <c r="AG297" s="66">
        <f t="shared" si="330"/>
        <v>0</v>
      </c>
      <c r="AH297" s="66">
        <f t="shared" si="330"/>
        <v>0</v>
      </c>
      <c r="AI297" s="66">
        <f t="shared" si="330"/>
        <v>0</v>
      </c>
      <c r="AJ297" s="66">
        <f t="shared" si="330"/>
        <v>0</v>
      </c>
      <c r="AK297" s="66">
        <f t="shared" si="330"/>
        <v>0</v>
      </c>
      <c r="AT297" s="10">
        <v>202209</v>
      </c>
      <c r="AU297" s="11">
        <f t="shared" si="312"/>
        <v>1967726.4</v>
      </c>
      <c r="AV297" s="11"/>
      <c r="AW297" s="11"/>
      <c r="AX297" s="11"/>
      <c r="AY297" s="11"/>
      <c r="AZ297" s="11"/>
      <c r="BA297" s="66">
        <f t="shared" ref="BA297:CC297" si="331">IFERROR($AU297*BA$93/SUM($BA$93:$CC$93),0)</f>
        <v>0</v>
      </c>
      <c r="BB297" s="66">
        <f t="shared" si="331"/>
        <v>0</v>
      </c>
      <c r="BC297" s="66">
        <f t="shared" si="331"/>
        <v>0</v>
      </c>
      <c r="BD297" s="66">
        <f t="shared" si="331"/>
        <v>0</v>
      </c>
      <c r="BE297" s="66">
        <f t="shared" si="331"/>
        <v>0</v>
      </c>
      <c r="BF297" s="66">
        <f t="shared" si="331"/>
        <v>0</v>
      </c>
      <c r="BG297" s="66">
        <f t="shared" si="331"/>
        <v>0</v>
      </c>
      <c r="BH297" s="66">
        <f t="shared" si="331"/>
        <v>0</v>
      </c>
      <c r="BI297" s="66">
        <f t="shared" si="331"/>
        <v>0</v>
      </c>
      <c r="BJ297" s="66">
        <f t="shared" si="331"/>
        <v>0</v>
      </c>
      <c r="BK297" s="66">
        <f t="shared" si="331"/>
        <v>0</v>
      </c>
      <c r="BL297" s="66">
        <f t="shared" si="331"/>
        <v>0</v>
      </c>
      <c r="BM297" s="66">
        <f t="shared" si="331"/>
        <v>0</v>
      </c>
      <c r="BN297" s="66">
        <f t="shared" si="331"/>
        <v>0</v>
      </c>
      <c r="BO297" s="66">
        <f t="shared" si="331"/>
        <v>0</v>
      </c>
      <c r="BP297" s="66">
        <f t="shared" si="331"/>
        <v>0</v>
      </c>
      <c r="BQ297" s="66">
        <f t="shared" si="331"/>
        <v>0</v>
      </c>
      <c r="BR297" s="66">
        <f t="shared" si="331"/>
        <v>0</v>
      </c>
      <c r="BS297" s="66">
        <f t="shared" si="331"/>
        <v>0</v>
      </c>
      <c r="BT297" s="66">
        <f t="shared" si="331"/>
        <v>0</v>
      </c>
      <c r="BU297" s="66">
        <f t="shared" si="331"/>
        <v>0</v>
      </c>
      <c r="BV297" s="66">
        <f t="shared" si="331"/>
        <v>0</v>
      </c>
      <c r="BW297" s="66">
        <f t="shared" si="331"/>
        <v>0</v>
      </c>
      <c r="BX297" s="66">
        <f t="shared" si="331"/>
        <v>0</v>
      </c>
      <c r="BY297" s="66">
        <f t="shared" si="331"/>
        <v>0</v>
      </c>
      <c r="BZ297" s="66">
        <f t="shared" si="331"/>
        <v>0</v>
      </c>
      <c r="CA297" s="66">
        <f t="shared" si="331"/>
        <v>0</v>
      </c>
      <c r="CB297" s="66">
        <f t="shared" si="331"/>
        <v>0</v>
      </c>
      <c r="CC297" s="66">
        <f t="shared" si="331"/>
        <v>0</v>
      </c>
    </row>
    <row r="298" ht="15" customHeight="1" spans="2:81">
      <c r="B298" s="10">
        <v>202212</v>
      </c>
      <c r="C298" s="11">
        <f t="shared" si="277"/>
        <v>6255051.5</v>
      </c>
      <c r="D298" s="11"/>
      <c r="E298" s="11"/>
      <c r="F298" s="11"/>
      <c r="G298" s="11"/>
      <c r="H298" s="11">
        <f>IFERROR($C298*H$93/SUM($H$93:$AK$93),0)</f>
        <v>6255051.5</v>
      </c>
      <c r="I298" s="11">
        <f t="shared" ref="I298:AK298" si="332">IFERROR($C298*I$93/SUM($H$93:$AK$93),0)</f>
        <v>0</v>
      </c>
      <c r="J298" s="11">
        <f t="shared" si="332"/>
        <v>0</v>
      </c>
      <c r="K298" s="11">
        <f t="shared" si="332"/>
        <v>0</v>
      </c>
      <c r="L298" s="11">
        <f t="shared" si="332"/>
        <v>0</v>
      </c>
      <c r="M298" s="11">
        <f t="shared" si="332"/>
        <v>0</v>
      </c>
      <c r="N298" s="11">
        <f t="shared" si="332"/>
        <v>0</v>
      </c>
      <c r="O298" s="11">
        <f t="shared" si="332"/>
        <v>0</v>
      </c>
      <c r="P298" s="11">
        <f t="shared" si="332"/>
        <v>0</v>
      </c>
      <c r="Q298" s="11">
        <f t="shared" si="332"/>
        <v>0</v>
      </c>
      <c r="R298" s="11">
        <f t="shared" si="332"/>
        <v>0</v>
      </c>
      <c r="S298" s="11">
        <f t="shared" si="332"/>
        <v>0</v>
      </c>
      <c r="T298" s="11">
        <f t="shared" si="332"/>
        <v>0</v>
      </c>
      <c r="U298" s="11">
        <f t="shared" si="332"/>
        <v>0</v>
      </c>
      <c r="V298" s="11">
        <f t="shared" si="332"/>
        <v>0</v>
      </c>
      <c r="W298" s="11">
        <f t="shared" si="332"/>
        <v>0</v>
      </c>
      <c r="X298" s="11">
        <f t="shared" si="332"/>
        <v>0</v>
      </c>
      <c r="Y298" s="11">
        <f t="shared" si="332"/>
        <v>0</v>
      </c>
      <c r="Z298" s="11">
        <f t="shared" si="332"/>
        <v>0</v>
      </c>
      <c r="AA298" s="11">
        <f t="shared" si="332"/>
        <v>0</v>
      </c>
      <c r="AB298" s="11">
        <f t="shared" si="332"/>
        <v>0</v>
      </c>
      <c r="AC298" s="11">
        <f t="shared" si="332"/>
        <v>0</v>
      </c>
      <c r="AD298" s="11">
        <f t="shared" si="332"/>
        <v>0</v>
      </c>
      <c r="AE298" s="11">
        <f t="shared" si="332"/>
        <v>0</v>
      </c>
      <c r="AF298" s="11">
        <f t="shared" si="332"/>
        <v>0</v>
      </c>
      <c r="AG298" s="11">
        <f t="shared" si="332"/>
        <v>0</v>
      </c>
      <c r="AH298" s="11">
        <f t="shared" si="332"/>
        <v>0</v>
      </c>
      <c r="AI298" s="11">
        <f t="shared" si="332"/>
        <v>0</v>
      </c>
      <c r="AJ298" s="11">
        <f t="shared" si="332"/>
        <v>0</v>
      </c>
      <c r="AK298" s="11">
        <f t="shared" si="332"/>
        <v>0</v>
      </c>
      <c r="AT298" s="10">
        <v>202212</v>
      </c>
      <c r="AU298" s="11">
        <f t="shared" si="312"/>
        <v>3729783.01000001</v>
      </c>
      <c r="AV298" s="11"/>
      <c r="AW298" s="11"/>
      <c r="AX298" s="11"/>
      <c r="AY298" s="11"/>
      <c r="AZ298" s="11">
        <f t="shared" ref="AZ298:CC298" si="333">IFERROR($AU298*AZ$93/SUM($AZ$93:$CC$93),0)</f>
        <v>3729783.01000001</v>
      </c>
      <c r="BA298" s="11">
        <f t="shared" si="333"/>
        <v>0</v>
      </c>
      <c r="BB298" s="11">
        <f t="shared" si="333"/>
        <v>0</v>
      </c>
      <c r="BC298" s="11">
        <f t="shared" si="333"/>
        <v>0</v>
      </c>
      <c r="BD298" s="11">
        <f t="shared" si="333"/>
        <v>0</v>
      </c>
      <c r="BE298" s="11">
        <f t="shared" si="333"/>
        <v>0</v>
      </c>
      <c r="BF298" s="11">
        <f t="shared" si="333"/>
        <v>0</v>
      </c>
      <c r="BG298" s="11">
        <f t="shared" si="333"/>
        <v>0</v>
      </c>
      <c r="BH298" s="11">
        <f t="shared" si="333"/>
        <v>0</v>
      </c>
      <c r="BI298" s="11">
        <f t="shared" si="333"/>
        <v>0</v>
      </c>
      <c r="BJ298" s="11">
        <f t="shared" si="333"/>
        <v>0</v>
      </c>
      <c r="BK298" s="11">
        <f t="shared" si="333"/>
        <v>0</v>
      </c>
      <c r="BL298" s="11">
        <f t="shared" si="333"/>
        <v>0</v>
      </c>
      <c r="BM298" s="11">
        <f t="shared" si="333"/>
        <v>0</v>
      </c>
      <c r="BN298" s="11">
        <f t="shared" si="333"/>
        <v>0</v>
      </c>
      <c r="BO298" s="11">
        <f t="shared" si="333"/>
        <v>0</v>
      </c>
      <c r="BP298" s="11">
        <f t="shared" si="333"/>
        <v>0</v>
      </c>
      <c r="BQ298" s="11">
        <f t="shared" si="333"/>
        <v>0</v>
      </c>
      <c r="BR298" s="11">
        <f t="shared" si="333"/>
        <v>0</v>
      </c>
      <c r="BS298" s="11">
        <f t="shared" si="333"/>
        <v>0</v>
      </c>
      <c r="BT298" s="11">
        <f t="shared" si="333"/>
        <v>0</v>
      </c>
      <c r="BU298" s="11">
        <f t="shared" si="333"/>
        <v>0</v>
      </c>
      <c r="BV298" s="11">
        <f t="shared" si="333"/>
        <v>0</v>
      </c>
      <c r="BW298" s="11">
        <f t="shared" si="333"/>
        <v>0</v>
      </c>
      <c r="BX298" s="11">
        <f t="shared" si="333"/>
        <v>0</v>
      </c>
      <c r="BY298" s="11">
        <f t="shared" si="333"/>
        <v>0</v>
      </c>
      <c r="BZ298" s="11">
        <f t="shared" si="333"/>
        <v>0</v>
      </c>
      <c r="CA298" s="11">
        <f t="shared" si="333"/>
        <v>0</v>
      </c>
      <c r="CB298" s="11">
        <f t="shared" si="333"/>
        <v>0</v>
      </c>
      <c r="CC298" s="11">
        <f t="shared" si="333"/>
        <v>0</v>
      </c>
    </row>
    <row r="299" ht="15" customHeight="1" spans="2:81">
      <c r="B299" s="10">
        <v>202303</v>
      </c>
      <c r="C299" s="11">
        <f t="shared" si="277"/>
        <v>6727301.14000002</v>
      </c>
      <c r="D299" s="11"/>
      <c r="E299" s="11"/>
      <c r="F299" s="11"/>
      <c r="G299" s="11">
        <f>IFERROR($C299*G$93/SUM($G$93:$AK$93),0)</f>
        <v>3346915.99004977</v>
      </c>
      <c r="H299" s="11">
        <f t="shared" ref="H299:AK299" si="334">IFERROR($C299*H$93/SUM($G$93:$AK$93),0)</f>
        <v>3380385.14995025</v>
      </c>
      <c r="I299" s="11">
        <f t="shared" si="334"/>
        <v>0</v>
      </c>
      <c r="J299" s="11">
        <f t="shared" si="334"/>
        <v>0</v>
      </c>
      <c r="K299" s="11">
        <f t="shared" si="334"/>
        <v>0</v>
      </c>
      <c r="L299" s="11">
        <f t="shared" si="334"/>
        <v>0</v>
      </c>
      <c r="M299" s="11">
        <f t="shared" si="334"/>
        <v>0</v>
      </c>
      <c r="N299" s="11">
        <f t="shared" si="334"/>
        <v>0</v>
      </c>
      <c r="O299" s="11">
        <f t="shared" si="334"/>
        <v>0</v>
      </c>
      <c r="P299" s="11">
        <f t="shared" si="334"/>
        <v>0</v>
      </c>
      <c r="Q299" s="11">
        <f t="shared" si="334"/>
        <v>0</v>
      </c>
      <c r="R299" s="11">
        <f t="shared" si="334"/>
        <v>0</v>
      </c>
      <c r="S299" s="11">
        <f t="shared" si="334"/>
        <v>0</v>
      </c>
      <c r="T299" s="11">
        <f t="shared" si="334"/>
        <v>0</v>
      </c>
      <c r="U299" s="11">
        <f t="shared" si="334"/>
        <v>0</v>
      </c>
      <c r="V299" s="11">
        <f t="shared" si="334"/>
        <v>0</v>
      </c>
      <c r="W299" s="11">
        <f t="shared" si="334"/>
        <v>0</v>
      </c>
      <c r="X299" s="11">
        <f t="shared" si="334"/>
        <v>0</v>
      </c>
      <c r="Y299" s="11">
        <f t="shared" si="334"/>
        <v>0</v>
      </c>
      <c r="Z299" s="11">
        <f t="shared" si="334"/>
        <v>0</v>
      </c>
      <c r="AA299" s="11">
        <f t="shared" si="334"/>
        <v>0</v>
      </c>
      <c r="AB299" s="11">
        <f t="shared" si="334"/>
        <v>0</v>
      </c>
      <c r="AC299" s="11">
        <f t="shared" si="334"/>
        <v>0</v>
      </c>
      <c r="AD299" s="11">
        <f t="shared" si="334"/>
        <v>0</v>
      </c>
      <c r="AE299" s="11">
        <f t="shared" si="334"/>
        <v>0</v>
      </c>
      <c r="AF299" s="11">
        <f t="shared" si="334"/>
        <v>0</v>
      </c>
      <c r="AG299" s="11">
        <f t="shared" si="334"/>
        <v>0</v>
      </c>
      <c r="AH299" s="11">
        <f t="shared" si="334"/>
        <v>0</v>
      </c>
      <c r="AI299" s="11">
        <f t="shared" si="334"/>
        <v>0</v>
      </c>
      <c r="AJ299" s="11">
        <f t="shared" si="334"/>
        <v>0</v>
      </c>
      <c r="AK299" s="11">
        <f t="shared" si="334"/>
        <v>0</v>
      </c>
      <c r="AT299" s="10">
        <v>202303</v>
      </c>
      <c r="AU299" s="11">
        <f t="shared" si="312"/>
        <v>4323151.39999999</v>
      </c>
      <c r="AV299" s="11"/>
      <c r="AW299" s="11"/>
      <c r="AX299" s="11"/>
      <c r="AY299" s="11">
        <f t="shared" ref="AY299:CC299" si="335">IFERROR($AU299*AY$93/SUM($AY$93:$CC$93),0)</f>
        <v>2150821.5920398</v>
      </c>
      <c r="AZ299" s="11">
        <f t="shared" si="335"/>
        <v>2172329.80796019</v>
      </c>
      <c r="BA299" s="11">
        <f t="shared" si="335"/>
        <v>0</v>
      </c>
      <c r="BB299" s="11">
        <f t="shared" si="335"/>
        <v>0</v>
      </c>
      <c r="BC299" s="11">
        <f t="shared" si="335"/>
        <v>0</v>
      </c>
      <c r="BD299" s="11">
        <f t="shared" si="335"/>
        <v>0</v>
      </c>
      <c r="BE299" s="11">
        <f t="shared" si="335"/>
        <v>0</v>
      </c>
      <c r="BF299" s="11">
        <f t="shared" si="335"/>
        <v>0</v>
      </c>
      <c r="BG299" s="11">
        <f t="shared" si="335"/>
        <v>0</v>
      </c>
      <c r="BH299" s="11">
        <f t="shared" si="335"/>
        <v>0</v>
      </c>
      <c r="BI299" s="11">
        <f t="shared" si="335"/>
        <v>0</v>
      </c>
      <c r="BJ299" s="11">
        <f t="shared" si="335"/>
        <v>0</v>
      </c>
      <c r="BK299" s="11">
        <f t="shared" si="335"/>
        <v>0</v>
      </c>
      <c r="BL299" s="11">
        <f t="shared" si="335"/>
        <v>0</v>
      </c>
      <c r="BM299" s="11">
        <f t="shared" si="335"/>
        <v>0</v>
      </c>
      <c r="BN299" s="11">
        <f t="shared" si="335"/>
        <v>0</v>
      </c>
      <c r="BO299" s="11">
        <f t="shared" si="335"/>
        <v>0</v>
      </c>
      <c r="BP299" s="11">
        <f t="shared" si="335"/>
        <v>0</v>
      </c>
      <c r="BQ299" s="11">
        <f t="shared" si="335"/>
        <v>0</v>
      </c>
      <c r="BR299" s="11">
        <f t="shared" si="335"/>
        <v>0</v>
      </c>
      <c r="BS299" s="11">
        <f t="shared" si="335"/>
        <v>0</v>
      </c>
      <c r="BT299" s="11">
        <f t="shared" si="335"/>
        <v>0</v>
      </c>
      <c r="BU299" s="11">
        <f t="shared" si="335"/>
        <v>0</v>
      </c>
      <c r="BV299" s="11">
        <f t="shared" si="335"/>
        <v>0</v>
      </c>
      <c r="BW299" s="11">
        <f t="shared" si="335"/>
        <v>0</v>
      </c>
      <c r="BX299" s="11">
        <f t="shared" si="335"/>
        <v>0</v>
      </c>
      <c r="BY299" s="11">
        <f t="shared" si="335"/>
        <v>0</v>
      </c>
      <c r="BZ299" s="11">
        <f t="shared" si="335"/>
        <v>0</v>
      </c>
      <c r="CA299" s="11">
        <f t="shared" si="335"/>
        <v>0</v>
      </c>
      <c r="CB299" s="11">
        <f t="shared" si="335"/>
        <v>0</v>
      </c>
      <c r="CC299" s="11">
        <f t="shared" si="335"/>
        <v>0</v>
      </c>
    </row>
    <row r="300" ht="15" customHeight="1" spans="2:81">
      <c r="B300" s="10">
        <v>202306</v>
      </c>
      <c r="C300" s="11">
        <f t="shared" si="277"/>
        <v>5149246.84</v>
      </c>
      <c r="D300" s="11"/>
      <c r="E300" s="11"/>
      <c r="F300" s="11">
        <f>IFERROR($C300*F$93/SUM($F$93:$AK$93),0)</f>
        <v>2542712.37963557</v>
      </c>
      <c r="G300" s="11">
        <f t="shared" ref="G300:AK300" si="336">IFERROR($C300*G$93/SUM($F$93:$AK$93),0)</f>
        <v>1296783.31361415</v>
      </c>
      <c r="H300" s="11">
        <f t="shared" si="336"/>
        <v>1309751.14675029</v>
      </c>
      <c r="I300" s="11">
        <f t="shared" si="336"/>
        <v>0</v>
      </c>
      <c r="J300" s="11">
        <f t="shared" si="336"/>
        <v>0</v>
      </c>
      <c r="K300" s="11">
        <f t="shared" si="336"/>
        <v>0</v>
      </c>
      <c r="L300" s="11">
        <f t="shared" si="336"/>
        <v>0</v>
      </c>
      <c r="M300" s="11">
        <f t="shared" si="336"/>
        <v>0</v>
      </c>
      <c r="N300" s="11">
        <f t="shared" si="336"/>
        <v>0</v>
      </c>
      <c r="O300" s="11">
        <f t="shared" si="336"/>
        <v>0</v>
      </c>
      <c r="P300" s="11">
        <f t="shared" si="336"/>
        <v>0</v>
      </c>
      <c r="Q300" s="11">
        <f t="shared" si="336"/>
        <v>0</v>
      </c>
      <c r="R300" s="11">
        <f t="shared" si="336"/>
        <v>0</v>
      </c>
      <c r="S300" s="11">
        <f t="shared" si="336"/>
        <v>0</v>
      </c>
      <c r="T300" s="11">
        <f t="shared" si="336"/>
        <v>0</v>
      </c>
      <c r="U300" s="11">
        <f t="shared" si="336"/>
        <v>0</v>
      </c>
      <c r="V300" s="11">
        <f t="shared" si="336"/>
        <v>0</v>
      </c>
      <c r="W300" s="11">
        <f t="shared" si="336"/>
        <v>0</v>
      </c>
      <c r="X300" s="11">
        <f t="shared" si="336"/>
        <v>0</v>
      </c>
      <c r="Y300" s="11">
        <f t="shared" si="336"/>
        <v>0</v>
      </c>
      <c r="Z300" s="11">
        <f t="shared" si="336"/>
        <v>0</v>
      </c>
      <c r="AA300" s="11">
        <f t="shared" si="336"/>
        <v>0</v>
      </c>
      <c r="AB300" s="11">
        <f t="shared" si="336"/>
        <v>0</v>
      </c>
      <c r="AC300" s="11">
        <f t="shared" si="336"/>
        <v>0</v>
      </c>
      <c r="AD300" s="11">
        <f t="shared" si="336"/>
        <v>0</v>
      </c>
      <c r="AE300" s="11">
        <f t="shared" si="336"/>
        <v>0</v>
      </c>
      <c r="AF300" s="11">
        <f t="shared" si="336"/>
        <v>0</v>
      </c>
      <c r="AG300" s="11">
        <f t="shared" si="336"/>
        <v>0</v>
      </c>
      <c r="AH300" s="11">
        <f t="shared" si="336"/>
        <v>0</v>
      </c>
      <c r="AI300" s="11">
        <f t="shared" si="336"/>
        <v>0</v>
      </c>
      <c r="AJ300" s="11">
        <f t="shared" si="336"/>
        <v>0</v>
      </c>
      <c r="AK300" s="11">
        <f t="shared" si="336"/>
        <v>0</v>
      </c>
      <c r="AT300" s="10">
        <v>202306</v>
      </c>
      <c r="AU300" s="11">
        <f t="shared" si="312"/>
        <v>3334960.9</v>
      </c>
      <c r="AV300" s="11"/>
      <c r="AW300" s="11"/>
      <c r="AX300" s="11">
        <f t="shared" ref="AX300:CC300" si="337">IFERROR($AU300*AX$93/SUM($AX$93:$CC$93),0)</f>
        <v>1646812.94750876</v>
      </c>
      <c r="AY300" s="11">
        <f t="shared" si="337"/>
        <v>839874.603229474</v>
      </c>
      <c r="AZ300" s="11">
        <f t="shared" si="337"/>
        <v>848273.349261766</v>
      </c>
      <c r="BA300" s="11">
        <f t="shared" si="337"/>
        <v>0</v>
      </c>
      <c r="BB300" s="11">
        <f t="shared" si="337"/>
        <v>0</v>
      </c>
      <c r="BC300" s="11">
        <f t="shared" si="337"/>
        <v>0</v>
      </c>
      <c r="BD300" s="11">
        <f t="shared" si="337"/>
        <v>0</v>
      </c>
      <c r="BE300" s="11">
        <f t="shared" si="337"/>
        <v>0</v>
      </c>
      <c r="BF300" s="11">
        <f t="shared" si="337"/>
        <v>0</v>
      </c>
      <c r="BG300" s="11">
        <f t="shared" si="337"/>
        <v>0</v>
      </c>
      <c r="BH300" s="11">
        <f t="shared" si="337"/>
        <v>0</v>
      </c>
      <c r="BI300" s="11">
        <f t="shared" si="337"/>
        <v>0</v>
      </c>
      <c r="BJ300" s="11">
        <f t="shared" si="337"/>
        <v>0</v>
      </c>
      <c r="BK300" s="11">
        <f t="shared" si="337"/>
        <v>0</v>
      </c>
      <c r="BL300" s="11">
        <f t="shared" si="337"/>
        <v>0</v>
      </c>
      <c r="BM300" s="11">
        <f t="shared" si="337"/>
        <v>0</v>
      </c>
      <c r="BN300" s="11">
        <f t="shared" si="337"/>
        <v>0</v>
      </c>
      <c r="BO300" s="11">
        <f t="shared" si="337"/>
        <v>0</v>
      </c>
      <c r="BP300" s="11">
        <f t="shared" si="337"/>
        <v>0</v>
      </c>
      <c r="BQ300" s="11">
        <f t="shared" si="337"/>
        <v>0</v>
      </c>
      <c r="BR300" s="11">
        <f t="shared" si="337"/>
        <v>0</v>
      </c>
      <c r="BS300" s="11">
        <f t="shared" si="337"/>
        <v>0</v>
      </c>
      <c r="BT300" s="11">
        <f t="shared" si="337"/>
        <v>0</v>
      </c>
      <c r="BU300" s="11">
        <f t="shared" si="337"/>
        <v>0</v>
      </c>
      <c r="BV300" s="11">
        <f t="shared" si="337"/>
        <v>0</v>
      </c>
      <c r="BW300" s="11">
        <f t="shared" si="337"/>
        <v>0</v>
      </c>
      <c r="BX300" s="11">
        <f t="shared" si="337"/>
        <v>0</v>
      </c>
      <c r="BY300" s="11">
        <f t="shared" si="337"/>
        <v>0</v>
      </c>
      <c r="BZ300" s="11">
        <f t="shared" si="337"/>
        <v>0</v>
      </c>
      <c r="CA300" s="11">
        <f t="shared" si="337"/>
        <v>0</v>
      </c>
      <c r="CB300" s="11">
        <f t="shared" si="337"/>
        <v>0</v>
      </c>
      <c r="CC300" s="11">
        <f t="shared" si="337"/>
        <v>0</v>
      </c>
    </row>
    <row r="301" ht="15" customHeight="1" spans="2:81">
      <c r="B301" s="10">
        <v>202309</v>
      </c>
      <c r="C301" s="11">
        <f t="shared" si="277"/>
        <v>5123159.09</v>
      </c>
      <c r="D301" s="11"/>
      <c r="E301" s="11">
        <f>IFERROR($C301*E$93/SUM($E$93:$AK$93),0)</f>
        <v>1925578.34714359</v>
      </c>
      <c r="F301" s="11">
        <f t="shared" ref="F301:AK301" si="338">IFERROR($C301*F$93/SUM($E$93:$AK$93),0)</f>
        <v>1578974.24465774</v>
      </c>
      <c r="G301" s="11">
        <f t="shared" si="338"/>
        <v>805276.864775457</v>
      </c>
      <c r="H301" s="11">
        <f t="shared" si="338"/>
        <v>813329.633423208</v>
      </c>
      <c r="I301" s="11">
        <f t="shared" si="338"/>
        <v>0</v>
      </c>
      <c r="J301" s="11">
        <f t="shared" si="338"/>
        <v>0</v>
      </c>
      <c r="K301" s="11">
        <f t="shared" si="338"/>
        <v>0</v>
      </c>
      <c r="L301" s="11">
        <f t="shared" si="338"/>
        <v>0</v>
      </c>
      <c r="M301" s="11">
        <f t="shared" si="338"/>
        <v>0</v>
      </c>
      <c r="N301" s="11">
        <f t="shared" si="338"/>
        <v>0</v>
      </c>
      <c r="O301" s="11">
        <f t="shared" si="338"/>
        <v>0</v>
      </c>
      <c r="P301" s="11">
        <f t="shared" si="338"/>
        <v>0</v>
      </c>
      <c r="Q301" s="11">
        <f t="shared" si="338"/>
        <v>0</v>
      </c>
      <c r="R301" s="11">
        <f t="shared" si="338"/>
        <v>0</v>
      </c>
      <c r="S301" s="11">
        <f t="shared" si="338"/>
        <v>0</v>
      </c>
      <c r="T301" s="11">
        <f t="shared" si="338"/>
        <v>0</v>
      </c>
      <c r="U301" s="11">
        <f t="shared" si="338"/>
        <v>0</v>
      </c>
      <c r="V301" s="11">
        <f t="shared" si="338"/>
        <v>0</v>
      </c>
      <c r="W301" s="11">
        <f t="shared" si="338"/>
        <v>0</v>
      </c>
      <c r="X301" s="11">
        <f t="shared" si="338"/>
        <v>0</v>
      </c>
      <c r="Y301" s="11">
        <f t="shared" si="338"/>
        <v>0</v>
      </c>
      <c r="Z301" s="11">
        <f t="shared" si="338"/>
        <v>0</v>
      </c>
      <c r="AA301" s="11">
        <f t="shared" si="338"/>
        <v>0</v>
      </c>
      <c r="AB301" s="11">
        <f t="shared" si="338"/>
        <v>0</v>
      </c>
      <c r="AC301" s="11">
        <f t="shared" si="338"/>
        <v>0</v>
      </c>
      <c r="AD301" s="11">
        <f t="shared" si="338"/>
        <v>0</v>
      </c>
      <c r="AE301" s="11">
        <f t="shared" si="338"/>
        <v>0</v>
      </c>
      <c r="AF301" s="11">
        <f t="shared" si="338"/>
        <v>0</v>
      </c>
      <c r="AG301" s="11">
        <f t="shared" si="338"/>
        <v>0</v>
      </c>
      <c r="AH301" s="11">
        <f t="shared" si="338"/>
        <v>0</v>
      </c>
      <c r="AI301" s="11">
        <f t="shared" si="338"/>
        <v>0</v>
      </c>
      <c r="AJ301" s="11">
        <f t="shared" si="338"/>
        <v>0</v>
      </c>
      <c r="AK301" s="11">
        <f t="shared" si="338"/>
        <v>0</v>
      </c>
      <c r="AT301" s="10">
        <v>202309</v>
      </c>
      <c r="AU301" s="11">
        <f t="shared" si="312"/>
        <v>6596251.38</v>
      </c>
      <c r="AV301" s="11"/>
      <c r="AW301" s="11">
        <f t="shared" ref="AW301:CC301" si="339">IFERROR($AU301*AW$93/SUM($AW$93:$CC$93),0)</f>
        <v>2759281.28397902</v>
      </c>
      <c r="AX301" s="11">
        <f t="shared" si="339"/>
        <v>1894706.48166558</v>
      </c>
      <c r="AY301" s="11">
        <f t="shared" si="339"/>
        <v>966300.305649455</v>
      </c>
      <c r="AZ301" s="11">
        <f t="shared" si="339"/>
        <v>975963.308705945</v>
      </c>
      <c r="BA301" s="11">
        <f t="shared" si="339"/>
        <v>0</v>
      </c>
      <c r="BB301" s="11">
        <f t="shared" si="339"/>
        <v>0</v>
      </c>
      <c r="BC301" s="11">
        <f t="shared" si="339"/>
        <v>0</v>
      </c>
      <c r="BD301" s="11">
        <f t="shared" si="339"/>
        <v>0</v>
      </c>
      <c r="BE301" s="11">
        <f t="shared" si="339"/>
        <v>0</v>
      </c>
      <c r="BF301" s="11">
        <f t="shared" si="339"/>
        <v>0</v>
      </c>
      <c r="BG301" s="11">
        <f t="shared" si="339"/>
        <v>0</v>
      </c>
      <c r="BH301" s="11">
        <f t="shared" si="339"/>
        <v>0</v>
      </c>
      <c r="BI301" s="11">
        <f t="shared" si="339"/>
        <v>0</v>
      </c>
      <c r="BJ301" s="11">
        <f t="shared" si="339"/>
        <v>0</v>
      </c>
      <c r="BK301" s="11">
        <f t="shared" si="339"/>
        <v>0</v>
      </c>
      <c r="BL301" s="11">
        <f t="shared" si="339"/>
        <v>0</v>
      </c>
      <c r="BM301" s="11">
        <f t="shared" si="339"/>
        <v>0</v>
      </c>
      <c r="BN301" s="11">
        <f t="shared" si="339"/>
        <v>0</v>
      </c>
      <c r="BO301" s="11">
        <f t="shared" si="339"/>
        <v>0</v>
      </c>
      <c r="BP301" s="11">
        <f t="shared" si="339"/>
        <v>0</v>
      </c>
      <c r="BQ301" s="11">
        <f t="shared" si="339"/>
        <v>0</v>
      </c>
      <c r="BR301" s="11">
        <f t="shared" si="339"/>
        <v>0</v>
      </c>
      <c r="BS301" s="11">
        <f t="shared" si="339"/>
        <v>0</v>
      </c>
      <c r="BT301" s="11">
        <f t="shared" si="339"/>
        <v>0</v>
      </c>
      <c r="BU301" s="11">
        <f t="shared" si="339"/>
        <v>0</v>
      </c>
      <c r="BV301" s="11">
        <f t="shared" si="339"/>
        <v>0</v>
      </c>
      <c r="BW301" s="11">
        <f t="shared" si="339"/>
        <v>0</v>
      </c>
      <c r="BX301" s="11">
        <f t="shared" si="339"/>
        <v>0</v>
      </c>
      <c r="BY301" s="11">
        <f t="shared" si="339"/>
        <v>0</v>
      </c>
      <c r="BZ301" s="11">
        <f t="shared" si="339"/>
        <v>0</v>
      </c>
      <c r="CA301" s="11">
        <f t="shared" si="339"/>
        <v>0</v>
      </c>
      <c r="CB301" s="11">
        <f t="shared" si="339"/>
        <v>0</v>
      </c>
      <c r="CC301" s="11">
        <f t="shared" si="339"/>
        <v>0</v>
      </c>
    </row>
    <row r="302" ht="15" customHeight="1" spans="2:81">
      <c r="B302" s="10">
        <v>202312</v>
      </c>
      <c r="C302" s="11">
        <f t="shared" si="277"/>
        <v>7532125.87</v>
      </c>
      <c r="D302" s="11">
        <f t="shared" ref="D302:S302" si="340">IFERROR($C302*D$93/SUM($D$93:$AK$93),0)</f>
        <v>1819065.35786887</v>
      </c>
      <c r="E302" s="11">
        <f t="shared" si="340"/>
        <v>2147297.28763523</v>
      </c>
      <c r="F302" s="11">
        <f t="shared" si="340"/>
        <v>1760783.77586089</v>
      </c>
      <c r="G302" s="11">
        <f t="shared" si="340"/>
        <v>897999.725689062</v>
      </c>
      <c r="H302" s="11">
        <f t="shared" si="340"/>
        <v>906979.722945949</v>
      </c>
      <c r="I302" s="11">
        <f t="shared" si="340"/>
        <v>0</v>
      </c>
      <c r="J302" s="11">
        <f t="shared" si="340"/>
        <v>0</v>
      </c>
      <c r="K302" s="11">
        <f t="shared" si="340"/>
        <v>0</v>
      </c>
      <c r="L302" s="11">
        <f t="shared" si="340"/>
        <v>0</v>
      </c>
      <c r="M302" s="11">
        <f t="shared" si="340"/>
        <v>0</v>
      </c>
      <c r="N302" s="11">
        <f t="shared" si="340"/>
        <v>0</v>
      </c>
      <c r="O302" s="11">
        <f t="shared" si="340"/>
        <v>0</v>
      </c>
      <c r="P302" s="11">
        <f t="shared" si="340"/>
        <v>0</v>
      </c>
      <c r="Q302" s="11">
        <f t="shared" si="340"/>
        <v>0</v>
      </c>
      <c r="R302" s="11">
        <f t="shared" si="340"/>
        <v>0</v>
      </c>
      <c r="S302" s="11">
        <f t="shared" si="340"/>
        <v>0</v>
      </c>
      <c r="T302" s="11">
        <f t="shared" ref="T302:AK302" si="341">IFERROR($C302*T$93/SUM($D$93:$AK$93),0)</f>
        <v>0</v>
      </c>
      <c r="U302" s="11">
        <f t="shared" si="341"/>
        <v>0</v>
      </c>
      <c r="V302" s="11">
        <f t="shared" si="341"/>
        <v>0</v>
      </c>
      <c r="W302" s="11">
        <f t="shared" si="341"/>
        <v>0</v>
      </c>
      <c r="X302" s="11">
        <f t="shared" si="341"/>
        <v>0</v>
      </c>
      <c r="Y302" s="11">
        <f t="shared" si="341"/>
        <v>0</v>
      </c>
      <c r="Z302" s="11">
        <f t="shared" si="341"/>
        <v>0</v>
      </c>
      <c r="AA302" s="11">
        <f t="shared" si="341"/>
        <v>0</v>
      </c>
      <c r="AB302" s="11">
        <f t="shared" si="341"/>
        <v>0</v>
      </c>
      <c r="AC302" s="11">
        <f t="shared" si="341"/>
        <v>0</v>
      </c>
      <c r="AD302" s="11">
        <f t="shared" si="341"/>
        <v>0</v>
      </c>
      <c r="AE302" s="11">
        <f t="shared" si="341"/>
        <v>0</v>
      </c>
      <c r="AF302" s="11">
        <f t="shared" si="341"/>
        <v>0</v>
      </c>
      <c r="AG302" s="11">
        <f t="shared" si="341"/>
        <v>0</v>
      </c>
      <c r="AH302" s="11">
        <f t="shared" si="341"/>
        <v>0</v>
      </c>
      <c r="AI302" s="11">
        <f t="shared" si="341"/>
        <v>0</v>
      </c>
      <c r="AJ302" s="11">
        <f t="shared" si="341"/>
        <v>0</v>
      </c>
      <c r="AK302" s="11">
        <f t="shared" si="341"/>
        <v>0</v>
      </c>
      <c r="AT302" s="10">
        <v>202312</v>
      </c>
      <c r="AU302" s="11">
        <f t="shared" si="312"/>
        <v>8398372.48</v>
      </c>
      <c r="AV302" s="11">
        <f t="shared" ref="AV302:CC302" si="342">IFERROR($AU302*AV$93/SUM($AV$93:$CC$93),0)</f>
        <v>1915461.80509032</v>
      </c>
      <c r="AW302" s="11">
        <f t="shared" si="342"/>
        <v>2711869.6757409</v>
      </c>
      <c r="AX302" s="11">
        <f t="shared" si="342"/>
        <v>1862150.5106754</v>
      </c>
      <c r="AY302" s="11">
        <f t="shared" si="342"/>
        <v>949696.760444465</v>
      </c>
      <c r="AZ302" s="11">
        <f t="shared" si="342"/>
        <v>959193.728048906</v>
      </c>
      <c r="BA302" s="11">
        <f t="shared" si="342"/>
        <v>0</v>
      </c>
      <c r="BB302" s="11">
        <f t="shared" si="342"/>
        <v>0</v>
      </c>
      <c r="BC302" s="11">
        <f t="shared" si="342"/>
        <v>0</v>
      </c>
      <c r="BD302" s="11">
        <f t="shared" si="342"/>
        <v>0</v>
      </c>
      <c r="BE302" s="11">
        <f t="shared" si="342"/>
        <v>0</v>
      </c>
      <c r="BF302" s="11">
        <f t="shared" si="342"/>
        <v>0</v>
      </c>
      <c r="BG302" s="11">
        <f t="shared" si="342"/>
        <v>0</v>
      </c>
      <c r="BH302" s="11">
        <f t="shared" si="342"/>
        <v>0</v>
      </c>
      <c r="BI302" s="11">
        <f t="shared" si="342"/>
        <v>0</v>
      </c>
      <c r="BJ302" s="11">
        <f t="shared" si="342"/>
        <v>0</v>
      </c>
      <c r="BK302" s="11">
        <f t="shared" si="342"/>
        <v>0</v>
      </c>
      <c r="BL302" s="11">
        <f t="shared" si="342"/>
        <v>0</v>
      </c>
      <c r="BM302" s="11">
        <f t="shared" si="342"/>
        <v>0</v>
      </c>
      <c r="BN302" s="11">
        <f t="shared" si="342"/>
        <v>0</v>
      </c>
      <c r="BO302" s="11">
        <f t="shared" si="342"/>
        <v>0</v>
      </c>
      <c r="BP302" s="11">
        <f t="shared" si="342"/>
        <v>0</v>
      </c>
      <c r="BQ302" s="11">
        <f t="shared" si="342"/>
        <v>0</v>
      </c>
      <c r="BR302" s="11">
        <f t="shared" si="342"/>
        <v>0</v>
      </c>
      <c r="BS302" s="11">
        <f t="shared" si="342"/>
        <v>0</v>
      </c>
      <c r="BT302" s="11">
        <f t="shared" si="342"/>
        <v>0</v>
      </c>
      <c r="BU302" s="11">
        <f t="shared" si="342"/>
        <v>0</v>
      </c>
      <c r="BV302" s="11">
        <f t="shared" si="342"/>
        <v>0</v>
      </c>
      <c r="BW302" s="11">
        <f t="shared" si="342"/>
        <v>0</v>
      </c>
      <c r="BX302" s="11">
        <f t="shared" si="342"/>
        <v>0</v>
      </c>
      <c r="BY302" s="11">
        <f t="shared" si="342"/>
        <v>0</v>
      </c>
      <c r="BZ302" s="11">
        <f t="shared" si="342"/>
        <v>0</v>
      </c>
      <c r="CA302" s="11">
        <f t="shared" si="342"/>
        <v>0</v>
      </c>
      <c r="CB302" s="11">
        <f t="shared" si="342"/>
        <v>0</v>
      </c>
      <c r="CC302" s="11">
        <f t="shared" si="342"/>
        <v>0</v>
      </c>
    </row>
    <row r="303" ht="15" customHeight="1" spans="19:81">
      <c r="S303" s="74"/>
      <c r="BJ303" s="1"/>
      <c r="BK303" s="74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</row>
    <row r="304" ht="15" customHeight="1" spans="19:81">
      <c r="S304" s="74"/>
      <c r="BJ304" s="1"/>
      <c r="BK304" s="74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</row>
    <row r="305" ht="15" customHeight="1" spans="2:81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T305" s="51">
        <v>0.5</v>
      </c>
      <c r="AU305" s="9">
        <v>1</v>
      </c>
      <c r="AV305" s="9">
        <v>2</v>
      </c>
      <c r="AW305" s="9">
        <v>3</v>
      </c>
      <c r="AX305" s="9">
        <v>4</v>
      </c>
      <c r="AY305" s="9">
        <v>5</v>
      </c>
      <c r="AZ305" s="9">
        <v>6</v>
      </c>
      <c r="BA305" s="9">
        <v>7</v>
      </c>
      <c r="BB305" s="9">
        <v>8</v>
      </c>
      <c r="BC305" s="9">
        <v>9</v>
      </c>
      <c r="BD305" s="9">
        <v>10</v>
      </c>
      <c r="BE305" s="9">
        <v>11</v>
      </c>
      <c r="BF305" s="9">
        <v>12</v>
      </c>
      <c r="BG305" s="9">
        <v>13</v>
      </c>
      <c r="BH305" s="9">
        <v>14</v>
      </c>
      <c r="BI305" s="9">
        <v>15</v>
      </c>
      <c r="BJ305" s="9">
        <v>16</v>
      </c>
      <c r="BK305" s="71">
        <v>17</v>
      </c>
      <c r="BL305" s="9">
        <v>18</v>
      </c>
      <c r="BM305" s="9">
        <v>19</v>
      </c>
      <c r="BN305" s="9">
        <v>20</v>
      </c>
      <c r="BO305" s="9">
        <v>21</v>
      </c>
      <c r="BP305" s="9">
        <v>22</v>
      </c>
      <c r="BQ305" s="9">
        <v>23</v>
      </c>
      <c r="BR305" s="9">
        <v>24</v>
      </c>
      <c r="BS305" s="9">
        <v>25</v>
      </c>
      <c r="BT305" s="9">
        <v>26</v>
      </c>
      <c r="BU305" s="9">
        <v>27</v>
      </c>
      <c r="BV305" s="9">
        <v>28</v>
      </c>
      <c r="BW305" s="9">
        <v>29</v>
      </c>
      <c r="BX305" s="9">
        <v>30</v>
      </c>
      <c r="BY305" s="9">
        <v>31</v>
      </c>
      <c r="BZ305" s="9">
        <v>32</v>
      </c>
      <c r="CA305" s="9">
        <v>33</v>
      </c>
      <c r="CB305" s="9">
        <v>34</v>
      </c>
      <c r="CC305" s="9">
        <v>35</v>
      </c>
    </row>
    <row r="306" ht="15" customHeight="1" spans="2:81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343">E305-$B$305</f>
        <v>2.5</v>
      </c>
      <c r="F306" s="9">
        <f t="shared" si="343"/>
        <v>3.5</v>
      </c>
      <c r="G306" s="9">
        <f t="shared" si="343"/>
        <v>4.5</v>
      </c>
      <c r="H306" s="9">
        <f t="shared" si="343"/>
        <v>5.5</v>
      </c>
      <c r="I306" s="9">
        <f t="shared" si="343"/>
        <v>6.5</v>
      </c>
      <c r="J306" s="9">
        <f t="shared" si="343"/>
        <v>7.5</v>
      </c>
      <c r="K306" s="9">
        <f t="shared" si="343"/>
        <v>8.5</v>
      </c>
      <c r="L306" s="9">
        <f t="shared" si="343"/>
        <v>9.5</v>
      </c>
      <c r="M306" s="9">
        <f t="shared" si="343"/>
        <v>10.5</v>
      </c>
      <c r="N306" s="9">
        <f t="shared" si="343"/>
        <v>11.5</v>
      </c>
      <c r="O306" s="9">
        <f t="shared" si="343"/>
        <v>12.5</v>
      </c>
      <c r="P306" s="9">
        <f t="shared" si="343"/>
        <v>13.5</v>
      </c>
      <c r="Q306" s="9">
        <f t="shared" si="343"/>
        <v>14.5</v>
      </c>
      <c r="R306" s="9">
        <f t="shared" si="343"/>
        <v>15.5</v>
      </c>
      <c r="S306" s="71">
        <f t="shared" si="343"/>
        <v>16.5</v>
      </c>
      <c r="T306" s="9">
        <f t="shared" si="343"/>
        <v>17.5</v>
      </c>
      <c r="U306" s="9">
        <f t="shared" si="343"/>
        <v>18.5</v>
      </c>
      <c r="V306" s="9">
        <f t="shared" si="343"/>
        <v>19.5</v>
      </c>
      <c r="W306" s="9">
        <f t="shared" si="343"/>
        <v>20.5</v>
      </c>
      <c r="X306" s="9">
        <f t="shared" si="343"/>
        <v>21.5</v>
      </c>
      <c r="Y306" s="9">
        <f t="shared" si="343"/>
        <v>22.5</v>
      </c>
      <c r="Z306" s="9">
        <f t="shared" si="343"/>
        <v>23.5</v>
      </c>
      <c r="AA306" s="9">
        <f t="shared" si="343"/>
        <v>24.5</v>
      </c>
      <c r="AB306" s="9">
        <f t="shared" si="343"/>
        <v>25.5</v>
      </c>
      <c r="AC306" s="9">
        <f t="shared" si="343"/>
        <v>26.5</v>
      </c>
      <c r="AD306" s="9">
        <f t="shared" si="343"/>
        <v>27.5</v>
      </c>
      <c r="AE306" s="9">
        <f t="shared" si="343"/>
        <v>28.5</v>
      </c>
      <c r="AF306" s="9">
        <f t="shared" si="343"/>
        <v>29.5</v>
      </c>
      <c r="AG306" s="9">
        <f t="shared" si="343"/>
        <v>30.5</v>
      </c>
      <c r="AH306" s="9">
        <f t="shared" si="343"/>
        <v>31.5</v>
      </c>
      <c r="AI306" s="9">
        <f t="shared" si="343"/>
        <v>32.5</v>
      </c>
      <c r="AJ306" s="9">
        <f t="shared" si="343"/>
        <v>33.5</v>
      </c>
      <c r="AK306" s="9">
        <f t="shared" si="343"/>
        <v>34.5</v>
      </c>
      <c r="AT306" s="52" t="s">
        <v>62</v>
      </c>
      <c r="AU306" s="53">
        <f>AU305-$B$305</f>
        <v>0.5</v>
      </c>
      <c r="AV306" s="9">
        <f>AV305-$B$305</f>
        <v>1.5</v>
      </c>
      <c r="AW306" s="9">
        <f t="shared" ref="AW306:CC306" si="344">AW305-$B$305</f>
        <v>2.5</v>
      </c>
      <c r="AX306" s="9">
        <f t="shared" si="344"/>
        <v>3.5</v>
      </c>
      <c r="AY306" s="9">
        <f t="shared" si="344"/>
        <v>4.5</v>
      </c>
      <c r="AZ306" s="9">
        <f t="shared" si="344"/>
        <v>5.5</v>
      </c>
      <c r="BA306" s="9">
        <f t="shared" si="344"/>
        <v>6.5</v>
      </c>
      <c r="BB306" s="9">
        <f t="shared" si="344"/>
        <v>7.5</v>
      </c>
      <c r="BC306" s="9">
        <f t="shared" si="344"/>
        <v>8.5</v>
      </c>
      <c r="BD306" s="9">
        <f t="shared" si="344"/>
        <v>9.5</v>
      </c>
      <c r="BE306" s="9">
        <f t="shared" si="344"/>
        <v>10.5</v>
      </c>
      <c r="BF306" s="9">
        <f t="shared" si="344"/>
        <v>11.5</v>
      </c>
      <c r="BG306" s="9">
        <f t="shared" si="344"/>
        <v>12.5</v>
      </c>
      <c r="BH306" s="9">
        <f t="shared" si="344"/>
        <v>13.5</v>
      </c>
      <c r="BI306" s="9">
        <f t="shared" si="344"/>
        <v>14.5</v>
      </c>
      <c r="BJ306" s="9">
        <f t="shared" si="344"/>
        <v>15.5</v>
      </c>
      <c r="BK306" s="71">
        <f t="shared" si="344"/>
        <v>16.5</v>
      </c>
      <c r="BL306" s="9">
        <f t="shared" si="344"/>
        <v>17.5</v>
      </c>
      <c r="BM306" s="9">
        <f t="shared" si="344"/>
        <v>18.5</v>
      </c>
      <c r="BN306" s="9">
        <f t="shared" si="344"/>
        <v>19.5</v>
      </c>
      <c r="BO306" s="9">
        <f t="shared" si="344"/>
        <v>20.5</v>
      </c>
      <c r="BP306" s="9">
        <f t="shared" si="344"/>
        <v>21.5</v>
      </c>
      <c r="BQ306" s="9">
        <f t="shared" si="344"/>
        <v>22.5</v>
      </c>
      <c r="BR306" s="9">
        <f t="shared" si="344"/>
        <v>23.5</v>
      </c>
      <c r="BS306" s="9">
        <f t="shared" si="344"/>
        <v>24.5</v>
      </c>
      <c r="BT306" s="9">
        <f t="shared" si="344"/>
        <v>25.5</v>
      </c>
      <c r="BU306" s="9">
        <f t="shared" si="344"/>
        <v>26.5</v>
      </c>
      <c r="BV306" s="9">
        <f t="shared" si="344"/>
        <v>27.5</v>
      </c>
      <c r="BW306" s="9">
        <f t="shared" si="344"/>
        <v>28.5</v>
      </c>
      <c r="BX306" s="9">
        <f t="shared" si="344"/>
        <v>29.5</v>
      </c>
      <c r="BY306" s="9">
        <f t="shared" si="344"/>
        <v>30.5</v>
      </c>
      <c r="BZ306" s="9">
        <f t="shared" si="344"/>
        <v>31.5</v>
      </c>
      <c r="CA306" s="9">
        <f t="shared" si="344"/>
        <v>32.5</v>
      </c>
      <c r="CB306" s="9">
        <f t="shared" si="344"/>
        <v>33.5</v>
      </c>
      <c r="CC306" s="9">
        <f t="shared" si="344"/>
        <v>34.5</v>
      </c>
    </row>
    <row r="307" ht="15" customHeight="1" spans="2:81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T307" s="54" t="s">
        <v>63</v>
      </c>
      <c r="AU307" s="55"/>
      <c r="AV307" s="55"/>
      <c r="AW307" s="55"/>
      <c r="AX307" s="55"/>
      <c r="AY307" s="55"/>
      <c r="AZ307" s="55"/>
      <c r="BA307" s="55"/>
      <c r="BB307" s="55"/>
      <c r="BC307" s="55"/>
      <c r="BD307" s="67"/>
      <c r="BE307" s="67"/>
      <c r="BF307" s="55"/>
      <c r="BG307" s="55"/>
      <c r="BH307" s="55"/>
      <c r="BI307" s="55"/>
      <c r="BJ307" s="55"/>
      <c r="BK307" s="75"/>
      <c r="BL307" s="55"/>
      <c r="BM307" s="55"/>
      <c r="BN307" s="55"/>
      <c r="BO307" s="55"/>
      <c r="BP307" s="55"/>
      <c r="BQ307" s="55"/>
      <c r="BR307" s="55"/>
      <c r="BS307" s="55"/>
      <c r="BT307" s="55"/>
      <c r="BU307" s="55"/>
      <c r="BV307" s="55"/>
      <c r="BW307" s="55"/>
      <c r="BX307" s="55"/>
      <c r="BY307" s="79"/>
      <c r="BZ307" s="1"/>
      <c r="CA307" s="1"/>
      <c r="CB307" s="1"/>
      <c r="CC307" s="1"/>
    </row>
    <row r="308" ht="15" customHeight="1" spans="2:81">
      <c r="B308" s="56" t="s">
        <v>64</v>
      </c>
      <c r="C308" s="57">
        <f>D302+E301+F300+G299+H298+I297+J296+K295+L294+M293+N292+O291+P290+Q289+R288+S287+T286+U285+V284+W283+X282+Y281+Z280+AA279+AB278+AC277+AD276</f>
        <v>15889323.5746978</v>
      </c>
      <c r="D308" s="57">
        <f t="shared" ref="D308:K308" si="345">E302+F301+G300+H299+I298+J297+K296+L295+M294+N293+O292+P291+Q290+R289+S288+T287+U286+V285+W284+X283+Y282+Z281+AA280+AB279+AC278+AD277+AE276</f>
        <v>8403439.99585738</v>
      </c>
      <c r="E308" s="57">
        <f t="shared" si="345"/>
        <v>3875811.78738663</v>
      </c>
      <c r="F308" s="57">
        <f t="shared" si="345"/>
        <v>1711329.35911227</v>
      </c>
      <c r="G308" s="57">
        <f t="shared" si="345"/>
        <v>906979.722945949</v>
      </c>
      <c r="H308" s="57">
        <f t="shared" si="345"/>
        <v>0</v>
      </c>
      <c r="I308" s="57">
        <f t="shared" si="345"/>
        <v>0</v>
      </c>
      <c r="J308" s="57">
        <f t="shared" si="345"/>
        <v>0</v>
      </c>
      <c r="K308" s="57">
        <f t="shared" si="345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:R308" si="346">O302+P301+Q300+R299+S298+T297+U296+V295+W294+X293+Y292+Z291+AA290+AB289+AC288+AD287+AE286+AF285+AG284+AH283+AI282+AJ281+AK280+AL279+AM278+AN277+AO276</f>
        <v>0</v>
      </c>
      <c r="O308" s="57">
        <f t="shared" si="346"/>
        <v>0</v>
      </c>
      <c r="P308" s="57">
        <f t="shared" si="346"/>
        <v>0</v>
      </c>
      <c r="Q308" s="57">
        <f t="shared" si="346"/>
        <v>0</v>
      </c>
      <c r="R308" s="57">
        <f t="shared" si="346"/>
        <v>0</v>
      </c>
      <c r="S308" s="57">
        <f>T302+U301+V300+W299+X298+Y297+Z296+AA295+AB294+AC293+AD292+AE291+AF290+AG289+AH288+AI287+AJ286+AK285</f>
        <v>0</v>
      </c>
      <c r="T308" s="57">
        <f t="shared" ref="T308:AA308" si="347">U302+V301+W300+X299+Y298+Z297+AA296+AB295+AC294+AD293+AE292+AF291+AG290+AH289+AI288+AJ287+AK286+AL285</f>
        <v>0</v>
      </c>
      <c r="U308" s="57">
        <f t="shared" si="347"/>
        <v>0</v>
      </c>
      <c r="V308" s="57">
        <f t="shared" si="347"/>
        <v>0</v>
      </c>
      <c r="W308" s="57">
        <f t="shared" si="347"/>
        <v>0</v>
      </c>
      <c r="X308" s="57">
        <f t="shared" si="347"/>
        <v>0</v>
      </c>
      <c r="Y308" s="57">
        <f t="shared" si="347"/>
        <v>0</v>
      </c>
      <c r="Z308" s="57">
        <f t="shared" si="347"/>
        <v>0</v>
      </c>
      <c r="AA308" s="57">
        <f t="shared" si="347"/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T308" s="56" t="s">
        <v>64</v>
      </c>
      <c r="AU308" s="57">
        <f>AV302+AW301+AX300+AY299+AZ298+BA297+BB296+BC295+BD294+BE293+BF292+BG291+BH290+BI289+BJ288+BK287+BL286+BM285+BN284+BO283+BP282+BQ281+BR280+BS279+BT278+BU277+BV276</f>
        <v>12202160.6386179</v>
      </c>
      <c r="AV308" s="57">
        <f t="shared" ref="AV308:BC308" si="348">AW302+AX301+AY300+AZ299+BA298+BB297+BC296+BD295+BE294+BF293+BG292+BH291+BI290+BJ289+BK288+BL287+BM286+BN285+BO284+BP283+BQ282+BR281+BS280+BT279+BU278+BV277+BW276</f>
        <v>7618780.56859615</v>
      </c>
      <c r="AW308" s="57">
        <f t="shared" si="348"/>
        <v>3676724.16558663</v>
      </c>
      <c r="AX308" s="57">
        <f t="shared" si="348"/>
        <v>1925660.06915041</v>
      </c>
      <c r="AY308" s="57">
        <f t="shared" si="348"/>
        <v>959193.728048906</v>
      </c>
      <c r="AZ308" s="57">
        <f t="shared" si="348"/>
        <v>0</v>
      </c>
      <c r="BA308" s="57">
        <f t="shared" si="348"/>
        <v>0</v>
      </c>
      <c r="BB308" s="57">
        <f t="shared" si="348"/>
        <v>0</v>
      </c>
      <c r="BC308" s="57">
        <f t="shared" si="348"/>
        <v>0</v>
      </c>
      <c r="BD308" s="57">
        <f>BE302+BF301+BG300+BH299+BI298+BJ297+BK296+BL295+BM294+BN293+BO292+BP291+BQ290+BR289+BS288+BT287+BU286+BV285+BW284+BX283+BY282+BZ281+CA280+CB279+CC278</f>
        <v>0</v>
      </c>
      <c r="BE308" s="57">
        <f>BF302+BG301+BH300+BI299+BJ298+BK297+BL296+BM295+BN294+BO293+BP292+BQ291+BR290+BS289+BT288+BU287+BV286+BW285+BX284+BY283+BZ282+CA281+CB280+CC279</f>
        <v>0</v>
      </c>
      <c r="BF308" s="57">
        <f t="shared" ref="BF308:BJ308" si="349">BG302+BH301+BI300+BJ299+BK298+BL297+BM296+BN295+BO294+BP293+BQ292+BR291+BS290+BT289+BU288+BV287+BW286+BX285+BY284+BZ283+CA282+CB281+CC280+CD279+CE278+CF277+CG276</f>
        <v>0</v>
      </c>
      <c r="BG308" s="57">
        <f t="shared" si="349"/>
        <v>0</v>
      </c>
      <c r="BH308" s="57">
        <f t="shared" si="349"/>
        <v>0</v>
      </c>
      <c r="BI308" s="57">
        <f t="shared" si="349"/>
        <v>0</v>
      </c>
      <c r="BJ308" s="57">
        <f t="shared" si="349"/>
        <v>0</v>
      </c>
      <c r="BK308" s="57">
        <f>BL302+BM301+BN300+BO299+BP298+BQ297+BR296+BS295+BT294+BU293+BV292+BW291+BX290+BY289+BZ288+CA287+CB286+CC285</f>
        <v>0</v>
      </c>
      <c r="BL308" s="57">
        <f t="shared" ref="BL308:BS308" si="350">BM302+BN301+BO300+BP299+BQ298+BR297+BS296+BT295+BU294+BV293+BW292+BX291+BY290+BZ289+CA288+CB287+CC286+CD285</f>
        <v>0</v>
      </c>
      <c r="BM308" s="57">
        <f t="shared" si="350"/>
        <v>0</v>
      </c>
      <c r="BN308" s="57">
        <f t="shared" si="350"/>
        <v>0</v>
      </c>
      <c r="BO308" s="57">
        <f t="shared" si="350"/>
        <v>0</v>
      </c>
      <c r="BP308" s="57">
        <f t="shared" si="350"/>
        <v>0</v>
      </c>
      <c r="BQ308" s="57">
        <f t="shared" si="350"/>
        <v>0</v>
      </c>
      <c r="BR308" s="57">
        <f t="shared" si="350"/>
        <v>0</v>
      </c>
      <c r="BS308" s="57">
        <f t="shared" si="350"/>
        <v>0</v>
      </c>
      <c r="BT308" s="57">
        <f>BU302+BV301+BW300+BX299+BY298+BZ297+CA296+CB295+CC294</f>
        <v>0</v>
      </c>
      <c r="BU308" s="57">
        <f>BV302+BW301+BX300+BY299+BZ298+CA297+CB296+CC295</f>
        <v>0</v>
      </c>
      <c r="BV308" s="57">
        <f>BW302+BX301+BY300+BZ299+CA298+CB297+CC296</f>
        <v>0</v>
      </c>
      <c r="BW308" s="57">
        <f>BX302+BY301+BZ300+CA299+CB298+CC297</f>
        <v>0</v>
      </c>
      <c r="BX308" s="57">
        <f>BY302+BZ301+CA300+CB299+CC298</f>
        <v>0</v>
      </c>
      <c r="BY308" s="57">
        <f>BZ302+CA301+CB300+CC299</f>
        <v>0</v>
      </c>
      <c r="BZ308" s="57">
        <f>CA302+CB301+CC300</f>
        <v>0</v>
      </c>
      <c r="CA308" s="57">
        <f>CB302+CC301</f>
        <v>0</v>
      </c>
      <c r="CB308" s="57">
        <f>CC302</f>
        <v>0</v>
      </c>
      <c r="CC308" s="57">
        <v>0</v>
      </c>
    </row>
    <row r="309" ht="15" customHeight="1" spans="2:81">
      <c r="B309" s="56" t="s">
        <v>65</v>
      </c>
      <c r="C309" s="57">
        <f>C308*C306</f>
        <v>7944661.7873489</v>
      </c>
      <c r="D309" s="58">
        <f t="shared" ref="D309:AK309" si="351">D308*D306</f>
        <v>12605159.9937861</v>
      </c>
      <c r="E309" s="58">
        <f t="shared" si="351"/>
        <v>9689529.46846658</v>
      </c>
      <c r="F309" s="58">
        <f t="shared" si="351"/>
        <v>5989652.75689294</v>
      </c>
      <c r="G309" s="58">
        <f t="shared" si="351"/>
        <v>4081408.75325677</v>
      </c>
      <c r="H309" s="58">
        <f t="shared" si="351"/>
        <v>0</v>
      </c>
      <c r="I309" s="58">
        <f t="shared" si="351"/>
        <v>0</v>
      </c>
      <c r="J309" s="58">
        <f t="shared" si="351"/>
        <v>0</v>
      </c>
      <c r="K309" s="58">
        <f t="shared" si="351"/>
        <v>0</v>
      </c>
      <c r="L309" s="58">
        <f t="shared" si="351"/>
        <v>0</v>
      </c>
      <c r="M309" s="58">
        <f t="shared" si="351"/>
        <v>0</v>
      </c>
      <c r="N309" s="58">
        <f t="shared" si="351"/>
        <v>0</v>
      </c>
      <c r="O309" s="58">
        <f t="shared" si="351"/>
        <v>0</v>
      </c>
      <c r="P309" s="58">
        <f t="shared" si="351"/>
        <v>0</v>
      </c>
      <c r="Q309" s="58">
        <f t="shared" si="351"/>
        <v>0</v>
      </c>
      <c r="R309" s="58">
        <f t="shared" si="351"/>
        <v>0</v>
      </c>
      <c r="S309" s="76">
        <f t="shared" si="351"/>
        <v>0</v>
      </c>
      <c r="T309" s="58">
        <f t="shared" si="351"/>
        <v>0</v>
      </c>
      <c r="U309" s="58">
        <f t="shared" si="351"/>
        <v>0</v>
      </c>
      <c r="V309" s="58">
        <f t="shared" si="351"/>
        <v>0</v>
      </c>
      <c r="W309" s="58">
        <f t="shared" si="351"/>
        <v>0</v>
      </c>
      <c r="X309" s="58">
        <f t="shared" si="351"/>
        <v>0</v>
      </c>
      <c r="Y309" s="58">
        <f t="shared" si="351"/>
        <v>0</v>
      </c>
      <c r="Z309" s="58">
        <f t="shared" si="351"/>
        <v>0</v>
      </c>
      <c r="AA309" s="58">
        <f t="shared" si="351"/>
        <v>0</v>
      </c>
      <c r="AB309" s="58">
        <f t="shared" si="351"/>
        <v>0</v>
      </c>
      <c r="AC309" s="58">
        <f t="shared" si="351"/>
        <v>0</v>
      </c>
      <c r="AD309" s="58">
        <f t="shared" si="351"/>
        <v>0</v>
      </c>
      <c r="AE309" s="58">
        <f t="shared" si="351"/>
        <v>0</v>
      </c>
      <c r="AF309" s="58">
        <f t="shared" si="351"/>
        <v>0</v>
      </c>
      <c r="AG309" s="58">
        <f t="shared" si="351"/>
        <v>0</v>
      </c>
      <c r="AH309" s="58">
        <f t="shared" si="351"/>
        <v>0</v>
      </c>
      <c r="AI309" s="58">
        <f t="shared" si="351"/>
        <v>0</v>
      </c>
      <c r="AJ309" s="58">
        <f t="shared" si="351"/>
        <v>0</v>
      </c>
      <c r="AK309" s="58">
        <f t="shared" si="351"/>
        <v>0</v>
      </c>
      <c r="AT309" s="56" t="s">
        <v>65</v>
      </c>
      <c r="AU309" s="57">
        <f>AU308*AU306</f>
        <v>6101080.31930895</v>
      </c>
      <c r="AV309" s="58">
        <f t="shared" ref="AV309:CC309" si="352">AV308*AV306</f>
        <v>11428170.8528942</v>
      </c>
      <c r="AW309" s="58">
        <f t="shared" si="352"/>
        <v>9191810.41396656</v>
      </c>
      <c r="AX309" s="58">
        <f t="shared" si="352"/>
        <v>6739810.24202644</v>
      </c>
      <c r="AY309" s="58">
        <f t="shared" si="352"/>
        <v>4316371.77622008</v>
      </c>
      <c r="AZ309" s="58">
        <f t="shared" si="352"/>
        <v>0</v>
      </c>
      <c r="BA309" s="58">
        <f t="shared" si="352"/>
        <v>0</v>
      </c>
      <c r="BB309" s="58">
        <f t="shared" si="352"/>
        <v>0</v>
      </c>
      <c r="BC309" s="58">
        <f t="shared" si="352"/>
        <v>0</v>
      </c>
      <c r="BD309" s="58">
        <f t="shared" si="352"/>
        <v>0</v>
      </c>
      <c r="BE309" s="58">
        <f t="shared" si="352"/>
        <v>0</v>
      </c>
      <c r="BF309" s="58">
        <f t="shared" si="352"/>
        <v>0</v>
      </c>
      <c r="BG309" s="58">
        <f t="shared" si="352"/>
        <v>0</v>
      </c>
      <c r="BH309" s="58">
        <f t="shared" si="352"/>
        <v>0</v>
      </c>
      <c r="BI309" s="58">
        <f t="shared" si="352"/>
        <v>0</v>
      </c>
      <c r="BJ309" s="58">
        <f t="shared" si="352"/>
        <v>0</v>
      </c>
      <c r="BK309" s="76">
        <f t="shared" si="352"/>
        <v>0</v>
      </c>
      <c r="BL309" s="58">
        <f t="shared" si="352"/>
        <v>0</v>
      </c>
      <c r="BM309" s="58">
        <f t="shared" si="352"/>
        <v>0</v>
      </c>
      <c r="BN309" s="58">
        <f t="shared" si="352"/>
        <v>0</v>
      </c>
      <c r="BO309" s="58">
        <f t="shared" si="352"/>
        <v>0</v>
      </c>
      <c r="BP309" s="58">
        <f t="shared" si="352"/>
        <v>0</v>
      </c>
      <c r="BQ309" s="58">
        <f t="shared" si="352"/>
        <v>0</v>
      </c>
      <c r="BR309" s="58">
        <f t="shared" si="352"/>
        <v>0</v>
      </c>
      <c r="BS309" s="58">
        <f t="shared" si="352"/>
        <v>0</v>
      </c>
      <c r="BT309" s="58">
        <f t="shared" si="352"/>
        <v>0</v>
      </c>
      <c r="BU309" s="58">
        <f t="shared" si="352"/>
        <v>0</v>
      </c>
      <c r="BV309" s="58">
        <f t="shared" si="352"/>
        <v>0</v>
      </c>
      <c r="BW309" s="58">
        <f t="shared" si="352"/>
        <v>0</v>
      </c>
      <c r="BX309" s="58">
        <f t="shared" si="352"/>
        <v>0</v>
      </c>
      <c r="BY309" s="58">
        <f t="shared" si="352"/>
        <v>0</v>
      </c>
      <c r="BZ309" s="58">
        <f t="shared" si="352"/>
        <v>0</v>
      </c>
      <c r="CA309" s="58">
        <f t="shared" si="352"/>
        <v>0</v>
      </c>
      <c r="CB309" s="58">
        <f t="shared" si="352"/>
        <v>0</v>
      </c>
      <c r="CC309" s="58">
        <f t="shared" si="352"/>
        <v>0</v>
      </c>
    </row>
    <row r="310" ht="15" customHeight="1" spans="2:81">
      <c r="B310" s="56" t="s">
        <v>66</v>
      </c>
      <c r="C310" s="59">
        <f>SUM(C309:AG309)/SUM(C308:AG308)/4</f>
        <v>0.327334297485602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T310" s="56" t="s">
        <v>66</v>
      </c>
      <c r="AU310" s="59">
        <f>SUM(AU309:BY309)/SUM(AU308:BY308)/4</f>
        <v>0.357976084097509</v>
      </c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77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80"/>
      <c r="BZ310" s="1"/>
      <c r="CA310" s="1"/>
      <c r="CB310" s="1"/>
      <c r="CC310" s="1"/>
    </row>
    <row r="311" ht="15" customHeight="1" spans="2:81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T311" s="61" t="s">
        <v>67</v>
      </c>
      <c r="AU311" s="55"/>
      <c r="AV311" s="55"/>
      <c r="AW311" s="55"/>
      <c r="AX311" s="55"/>
      <c r="AY311" s="55"/>
      <c r="AZ311" s="55"/>
      <c r="BA311" s="55"/>
      <c r="BB311" s="55"/>
      <c r="BC311" s="55"/>
      <c r="BD311" s="67"/>
      <c r="BE311" s="67"/>
      <c r="BF311" s="55"/>
      <c r="BG311" s="55"/>
      <c r="BH311" s="55"/>
      <c r="BI311" s="55"/>
      <c r="BJ311" s="55"/>
      <c r="BK311" s="7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79"/>
      <c r="BZ311" s="1"/>
      <c r="CA311" s="1"/>
      <c r="CB311" s="1"/>
      <c r="CC311" s="1"/>
    </row>
    <row r="312" ht="15" customHeight="1" spans="2:81">
      <c r="B312" s="56" t="s">
        <v>64</v>
      </c>
      <c r="C312" s="57">
        <f>C302</f>
        <v>7532125.87</v>
      </c>
      <c r="D312" s="57">
        <f t="shared" ref="D312:AK312" si="353">D302</f>
        <v>1819065.35786887</v>
      </c>
      <c r="E312" s="57">
        <f t="shared" si="353"/>
        <v>2147297.28763523</v>
      </c>
      <c r="F312" s="57">
        <f t="shared" si="353"/>
        <v>1760783.77586089</v>
      </c>
      <c r="G312" s="57">
        <f t="shared" si="353"/>
        <v>897999.725689062</v>
      </c>
      <c r="H312" s="57">
        <f t="shared" si="353"/>
        <v>906979.722945949</v>
      </c>
      <c r="I312" s="57">
        <f t="shared" si="353"/>
        <v>0</v>
      </c>
      <c r="J312" s="57">
        <f t="shared" si="353"/>
        <v>0</v>
      </c>
      <c r="K312" s="57">
        <f t="shared" si="353"/>
        <v>0</v>
      </c>
      <c r="L312" s="57">
        <f t="shared" si="353"/>
        <v>0</v>
      </c>
      <c r="M312" s="57">
        <f t="shared" si="353"/>
        <v>0</v>
      </c>
      <c r="N312" s="57">
        <f t="shared" si="353"/>
        <v>0</v>
      </c>
      <c r="O312" s="57">
        <f t="shared" si="353"/>
        <v>0</v>
      </c>
      <c r="P312" s="57">
        <f t="shared" si="353"/>
        <v>0</v>
      </c>
      <c r="Q312" s="57">
        <f t="shared" si="353"/>
        <v>0</v>
      </c>
      <c r="R312" s="57">
        <f t="shared" si="353"/>
        <v>0</v>
      </c>
      <c r="S312" s="57">
        <f t="shared" si="353"/>
        <v>0</v>
      </c>
      <c r="T312" s="57">
        <f t="shared" si="353"/>
        <v>0</v>
      </c>
      <c r="U312" s="57">
        <f t="shared" si="353"/>
        <v>0</v>
      </c>
      <c r="V312" s="57">
        <f t="shared" si="353"/>
        <v>0</v>
      </c>
      <c r="W312" s="57">
        <f t="shared" si="353"/>
        <v>0</v>
      </c>
      <c r="X312" s="57">
        <f t="shared" si="353"/>
        <v>0</v>
      </c>
      <c r="Y312" s="57">
        <f t="shared" si="353"/>
        <v>0</v>
      </c>
      <c r="Z312" s="57">
        <f t="shared" si="353"/>
        <v>0</v>
      </c>
      <c r="AA312" s="57">
        <f t="shared" si="353"/>
        <v>0</v>
      </c>
      <c r="AB312" s="57">
        <f t="shared" si="353"/>
        <v>0</v>
      </c>
      <c r="AC312" s="57">
        <f t="shared" si="353"/>
        <v>0</v>
      </c>
      <c r="AD312" s="57">
        <f t="shared" si="353"/>
        <v>0</v>
      </c>
      <c r="AE312" s="57">
        <f t="shared" si="353"/>
        <v>0</v>
      </c>
      <c r="AF312" s="57">
        <f t="shared" si="353"/>
        <v>0</v>
      </c>
      <c r="AG312" s="57">
        <f t="shared" si="353"/>
        <v>0</v>
      </c>
      <c r="AH312" s="57">
        <f t="shared" si="353"/>
        <v>0</v>
      </c>
      <c r="AI312" s="57">
        <f t="shared" si="353"/>
        <v>0</v>
      </c>
      <c r="AJ312" s="57">
        <f t="shared" si="353"/>
        <v>0</v>
      </c>
      <c r="AK312" s="57">
        <f t="shared" si="353"/>
        <v>0</v>
      </c>
      <c r="AT312" s="56" t="s">
        <v>64</v>
      </c>
      <c r="AU312" s="57">
        <f>AU302</f>
        <v>8398372.48</v>
      </c>
      <c r="AV312" s="57">
        <f t="shared" ref="AV312:CC312" si="354">AV302</f>
        <v>1915461.80509032</v>
      </c>
      <c r="AW312" s="57">
        <f t="shared" si="354"/>
        <v>2711869.6757409</v>
      </c>
      <c r="AX312" s="57">
        <f t="shared" si="354"/>
        <v>1862150.5106754</v>
      </c>
      <c r="AY312" s="57">
        <f t="shared" si="354"/>
        <v>949696.760444465</v>
      </c>
      <c r="AZ312" s="57">
        <f t="shared" si="354"/>
        <v>959193.728048906</v>
      </c>
      <c r="BA312" s="57">
        <f t="shared" si="354"/>
        <v>0</v>
      </c>
      <c r="BB312" s="57">
        <f t="shared" si="354"/>
        <v>0</v>
      </c>
      <c r="BC312" s="57">
        <f t="shared" si="354"/>
        <v>0</v>
      </c>
      <c r="BD312" s="57">
        <f t="shared" si="354"/>
        <v>0</v>
      </c>
      <c r="BE312" s="57">
        <f t="shared" si="354"/>
        <v>0</v>
      </c>
      <c r="BF312" s="57">
        <f t="shared" si="354"/>
        <v>0</v>
      </c>
      <c r="BG312" s="57">
        <f t="shared" si="354"/>
        <v>0</v>
      </c>
      <c r="BH312" s="57">
        <f t="shared" si="354"/>
        <v>0</v>
      </c>
      <c r="BI312" s="57">
        <f t="shared" si="354"/>
        <v>0</v>
      </c>
      <c r="BJ312" s="57">
        <f t="shared" si="354"/>
        <v>0</v>
      </c>
      <c r="BK312" s="57">
        <f t="shared" si="354"/>
        <v>0</v>
      </c>
      <c r="BL312" s="57">
        <f t="shared" si="354"/>
        <v>0</v>
      </c>
      <c r="BM312" s="57">
        <f t="shared" si="354"/>
        <v>0</v>
      </c>
      <c r="BN312" s="57">
        <f t="shared" si="354"/>
        <v>0</v>
      </c>
      <c r="BO312" s="57">
        <f t="shared" si="354"/>
        <v>0</v>
      </c>
      <c r="BP312" s="57">
        <f t="shared" si="354"/>
        <v>0</v>
      </c>
      <c r="BQ312" s="57">
        <f t="shared" si="354"/>
        <v>0</v>
      </c>
      <c r="BR312" s="57">
        <f t="shared" si="354"/>
        <v>0</v>
      </c>
      <c r="BS312" s="57">
        <f t="shared" si="354"/>
        <v>0</v>
      </c>
      <c r="BT312" s="57">
        <f t="shared" si="354"/>
        <v>0</v>
      </c>
      <c r="BU312" s="57">
        <f t="shared" si="354"/>
        <v>0</v>
      </c>
      <c r="BV312" s="57">
        <f t="shared" si="354"/>
        <v>0</v>
      </c>
      <c r="BW312" s="57">
        <f t="shared" si="354"/>
        <v>0</v>
      </c>
      <c r="BX312" s="57">
        <f t="shared" si="354"/>
        <v>0</v>
      </c>
      <c r="BY312" s="57">
        <f t="shared" si="354"/>
        <v>0</v>
      </c>
      <c r="BZ312" s="57">
        <f t="shared" si="354"/>
        <v>0</v>
      </c>
      <c r="CA312" s="57">
        <f t="shared" si="354"/>
        <v>0</v>
      </c>
      <c r="CB312" s="57">
        <f t="shared" si="354"/>
        <v>0</v>
      </c>
      <c r="CC312" s="57">
        <f t="shared" si="354"/>
        <v>0</v>
      </c>
    </row>
    <row r="313" ht="15" customHeight="1" spans="2:81">
      <c r="B313" s="56" t="s">
        <v>65</v>
      </c>
      <c r="C313" s="57">
        <f>C312*C306</f>
        <v>3766062.935</v>
      </c>
      <c r="D313" s="57">
        <f t="shared" ref="D313:AK313" si="355">D312*D306</f>
        <v>2728598.03680331</v>
      </c>
      <c r="E313" s="57">
        <f t="shared" si="355"/>
        <v>5368243.21908808</v>
      </c>
      <c r="F313" s="57">
        <f t="shared" si="355"/>
        <v>6162743.21551311</v>
      </c>
      <c r="G313" s="57">
        <f t="shared" si="355"/>
        <v>4040998.76560078</v>
      </c>
      <c r="H313" s="57">
        <f t="shared" si="355"/>
        <v>4988388.47620272</v>
      </c>
      <c r="I313" s="57">
        <f t="shared" si="355"/>
        <v>0</v>
      </c>
      <c r="J313" s="57">
        <f t="shared" si="355"/>
        <v>0</v>
      </c>
      <c r="K313" s="57">
        <f t="shared" si="355"/>
        <v>0</v>
      </c>
      <c r="L313" s="57">
        <f t="shared" si="355"/>
        <v>0</v>
      </c>
      <c r="M313" s="57">
        <f t="shared" si="355"/>
        <v>0</v>
      </c>
      <c r="N313" s="57">
        <f t="shared" si="355"/>
        <v>0</v>
      </c>
      <c r="O313" s="57">
        <f t="shared" si="355"/>
        <v>0</v>
      </c>
      <c r="P313" s="57">
        <f t="shared" si="355"/>
        <v>0</v>
      </c>
      <c r="Q313" s="57">
        <f t="shared" si="355"/>
        <v>0</v>
      </c>
      <c r="R313" s="57">
        <f t="shared" si="355"/>
        <v>0</v>
      </c>
      <c r="S313" s="78">
        <f t="shared" si="355"/>
        <v>0</v>
      </c>
      <c r="T313" s="57">
        <f t="shared" si="355"/>
        <v>0</v>
      </c>
      <c r="U313" s="57">
        <f t="shared" si="355"/>
        <v>0</v>
      </c>
      <c r="V313" s="57">
        <f t="shared" si="355"/>
        <v>0</v>
      </c>
      <c r="W313" s="57">
        <f t="shared" si="355"/>
        <v>0</v>
      </c>
      <c r="X313" s="57">
        <f t="shared" si="355"/>
        <v>0</v>
      </c>
      <c r="Y313" s="57">
        <f t="shared" si="355"/>
        <v>0</v>
      </c>
      <c r="Z313" s="57">
        <f t="shared" si="355"/>
        <v>0</v>
      </c>
      <c r="AA313" s="57">
        <f t="shared" si="355"/>
        <v>0</v>
      </c>
      <c r="AB313" s="57">
        <f t="shared" si="355"/>
        <v>0</v>
      </c>
      <c r="AC313" s="57">
        <f t="shared" si="355"/>
        <v>0</v>
      </c>
      <c r="AD313" s="57">
        <f t="shared" si="355"/>
        <v>0</v>
      </c>
      <c r="AE313" s="57">
        <f t="shared" si="355"/>
        <v>0</v>
      </c>
      <c r="AF313" s="57">
        <f t="shared" si="355"/>
        <v>0</v>
      </c>
      <c r="AG313" s="81">
        <f t="shared" si="355"/>
        <v>0</v>
      </c>
      <c r="AH313" s="57">
        <f t="shared" si="355"/>
        <v>0</v>
      </c>
      <c r="AI313" s="81">
        <f t="shared" si="355"/>
        <v>0</v>
      </c>
      <c r="AJ313" s="57">
        <f t="shared" si="355"/>
        <v>0</v>
      </c>
      <c r="AK313" s="81">
        <f t="shared" si="355"/>
        <v>0</v>
      </c>
      <c r="AT313" s="56" t="s">
        <v>65</v>
      </c>
      <c r="AU313" s="57">
        <f>AU312*AU306</f>
        <v>4199186.24</v>
      </c>
      <c r="AV313" s="57">
        <f t="shared" ref="AV313:CC313" si="356">AV312*AV306</f>
        <v>2873192.70763548</v>
      </c>
      <c r="AW313" s="57">
        <f t="shared" si="356"/>
        <v>6779674.18935225</v>
      </c>
      <c r="AX313" s="57">
        <f t="shared" si="356"/>
        <v>6517526.78736392</v>
      </c>
      <c r="AY313" s="57">
        <f t="shared" si="356"/>
        <v>4273635.42200009</v>
      </c>
      <c r="AZ313" s="57">
        <f t="shared" si="356"/>
        <v>5275565.50426898</v>
      </c>
      <c r="BA313" s="57">
        <f t="shared" si="356"/>
        <v>0</v>
      </c>
      <c r="BB313" s="57">
        <f t="shared" si="356"/>
        <v>0</v>
      </c>
      <c r="BC313" s="57">
        <f t="shared" si="356"/>
        <v>0</v>
      </c>
      <c r="BD313" s="57">
        <f t="shared" si="356"/>
        <v>0</v>
      </c>
      <c r="BE313" s="57">
        <f t="shared" si="356"/>
        <v>0</v>
      </c>
      <c r="BF313" s="57">
        <f t="shared" si="356"/>
        <v>0</v>
      </c>
      <c r="BG313" s="57">
        <f t="shared" si="356"/>
        <v>0</v>
      </c>
      <c r="BH313" s="57">
        <f t="shared" si="356"/>
        <v>0</v>
      </c>
      <c r="BI313" s="57">
        <f t="shared" si="356"/>
        <v>0</v>
      </c>
      <c r="BJ313" s="57">
        <f t="shared" si="356"/>
        <v>0</v>
      </c>
      <c r="BK313" s="78">
        <f t="shared" si="356"/>
        <v>0</v>
      </c>
      <c r="BL313" s="57">
        <f t="shared" si="356"/>
        <v>0</v>
      </c>
      <c r="BM313" s="57">
        <f t="shared" si="356"/>
        <v>0</v>
      </c>
      <c r="BN313" s="57">
        <f t="shared" si="356"/>
        <v>0</v>
      </c>
      <c r="BO313" s="57">
        <f t="shared" si="356"/>
        <v>0</v>
      </c>
      <c r="BP313" s="57">
        <f t="shared" si="356"/>
        <v>0</v>
      </c>
      <c r="BQ313" s="57">
        <f t="shared" si="356"/>
        <v>0</v>
      </c>
      <c r="BR313" s="57">
        <f t="shared" si="356"/>
        <v>0</v>
      </c>
      <c r="BS313" s="57">
        <f t="shared" si="356"/>
        <v>0</v>
      </c>
      <c r="BT313" s="57">
        <f t="shared" si="356"/>
        <v>0</v>
      </c>
      <c r="BU313" s="57">
        <f t="shared" si="356"/>
        <v>0</v>
      </c>
      <c r="BV313" s="57">
        <f t="shared" si="356"/>
        <v>0</v>
      </c>
      <c r="BW313" s="57">
        <f t="shared" si="356"/>
        <v>0</v>
      </c>
      <c r="BX313" s="57">
        <f t="shared" si="356"/>
        <v>0</v>
      </c>
      <c r="BY313" s="81">
        <f t="shared" si="356"/>
        <v>0</v>
      </c>
      <c r="BZ313" s="57">
        <f t="shared" si="356"/>
        <v>0</v>
      </c>
      <c r="CA313" s="81">
        <f t="shared" si="356"/>
        <v>0</v>
      </c>
      <c r="CB313" s="57">
        <f t="shared" si="356"/>
        <v>0</v>
      </c>
      <c r="CC313" s="81">
        <f t="shared" si="356"/>
        <v>0</v>
      </c>
    </row>
    <row r="314" ht="15" customHeight="1" spans="2:81">
      <c r="B314" s="62" t="s">
        <v>68</v>
      </c>
      <c r="C314" s="59">
        <f>SUM(C313:AG313)/SUM(C312:AG312)/4+0.125</f>
        <v>0.573994001082194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T314" s="62" t="s">
        <v>68</v>
      </c>
      <c r="AU314" s="59">
        <f>SUM(AU313:BY313)/SUM(AU312:BY312)/4+0.125</f>
        <v>0.570306232276994</v>
      </c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77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80"/>
      <c r="BZ314" s="1"/>
      <c r="CA314" s="1"/>
      <c r="CB314" s="1"/>
      <c r="CC314" s="1"/>
    </row>
    <row r="315" ht="15" customHeight="1" spans="19:19">
      <c r="S315" s="74"/>
    </row>
    <row r="316" ht="15" customHeight="1" spans="19:19">
      <c r="S316" s="74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104">
    <mergeCell ref="B2:AK2"/>
    <mergeCell ref="AT2:CC2"/>
    <mergeCell ref="CL2:DU2"/>
    <mergeCell ref="B3:AK3"/>
    <mergeCell ref="AT3:CC3"/>
    <mergeCell ref="CL3:DU3"/>
    <mergeCell ref="B4:AH4"/>
    <mergeCell ref="AJ4:AK4"/>
    <mergeCell ref="AT4:BZ4"/>
    <mergeCell ref="CB4:CC4"/>
    <mergeCell ref="CL4:DR4"/>
    <mergeCell ref="DT4:DU4"/>
    <mergeCell ref="C5:AK5"/>
    <mergeCell ref="AU5:CC5"/>
    <mergeCell ref="CM5:DU5"/>
    <mergeCell ref="B43:AK43"/>
    <mergeCell ref="AT43:CC43"/>
    <mergeCell ref="CL43:DU43"/>
    <mergeCell ref="C44:AK44"/>
    <mergeCell ref="AU44:CC44"/>
    <mergeCell ref="CM44:DU44"/>
    <mergeCell ref="B96:AK96"/>
    <mergeCell ref="AT96:CC96"/>
    <mergeCell ref="CL96:DU96"/>
    <mergeCell ref="C97:AK97"/>
    <mergeCell ref="AU97:CC97"/>
    <mergeCell ref="CM97:DU97"/>
    <mergeCell ref="B135:AK135"/>
    <mergeCell ref="AT135:CC135"/>
    <mergeCell ref="CL135:DU135"/>
    <mergeCell ref="C136:AK136"/>
    <mergeCell ref="AU136:CC136"/>
    <mergeCell ref="CM136:DU136"/>
    <mergeCell ref="B174:AK174"/>
    <mergeCell ref="AT174:CC174"/>
    <mergeCell ref="CL174:DU174"/>
    <mergeCell ref="C175:AK175"/>
    <mergeCell ref="AU175:CC175"/>
    <mergeCell ref="CM175:DU175"/>
    <mergeCell ref="B225:Q225"/>
    <mergeCell ref="AT225:BI225"/>
    <mergeCell ref="CL225:DA225"/>
    <mergeCell ref="H226:I226"/>
    <mergeCell ref="AZ226:BA226"/>
    <mergeCell ref="CR226:CS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T5:AT6"/>
    <mergeCell ref="AT44:AT45"/>
    <mergeCell ref="AT97:AT98"/>
    <mergeCell ref="AT136:AT137"/>
    <mergeCell ref="AT175:AT176"/>
    <mergeCell ref="AT226:AT227"/>
    <mergeCell ref="AT266:AT267"/>
    <mergeCell ref="AU226:AU227"/>
    <mergeCell ref="AV226:AV227"/>
    <mergeCell ref="AW226:AW227"/>
    <mergeCell ref="AX226:AX227"/>
    <mergeCell ref="AY226:AY227"/>
    <mergeCell ref="BB226:BB227"/>
    <mergeCell ref="BC226:BC227"/>
    <mergeCell ref="BD226:BD227"/>
    <mergeCell ref="BE226:BE227"/>
    <mergeCell ref="BF226:BF227"/>
    <mergeCell ref="BG226:BG227"/>
    <mergeCell ref="BH226:BH227"/>
    <mergeCell ref="BI226:BI227"/>
    <mergeCell ref="CL5:CL6"/>
    <mergeCell ref="CL44:CL45"/>
    <mergeCell ref="CL97:CL98"/>
    <mergeCell ref="CL136:CL137"/>
    <mergeCell ref="CL175:CL176"/>
    <mergeCell ref="CL226:CL227"/>
    <mergeCell ref="CM226:CM227"/>
    <mergeCell ref="CN226:CN227"/>
    <mergeCell ref="CO226:CO227"/>
    <mergeCell ref="CP226:CP227"/>
    <mergeCell ref="CQ226:CQ227"/>
    <mergeCell ref="CT226:CT227"/>
    <mergeCell ref="CU226:CU227"/>
    <mergeCell ref="CV226:CV227"/>
    <mergeCell ref="CW226:CW227"/>
    <mergeCell ref="CX226:CX227"/>
    <mergeCell ref="CY226:CY227"/>
    <mergeCell ref="CZ226:CZ227"/>
    <mergeCell ref="DA226:DA227"/>
  </mergeCells>
  <pageMargins left="0.7" right="0.7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Y458"/>
  <sheetViews>
    <sheetView topLeftCell="AQ285" workbookViewId="0">
      <selection activeCell="AY314" sqref="AY314"/>
    </sheetView>
  </sheetViews>
  <sheetFormatPr defaultColWidth="14.3333333333333" defaultRowHeight="15.75"/>
  <cols>
    <col min="1" max="1" width="14.3333333333333" style="1"/>
    <col min="2" max="45" width="14.3333333333333" style="1" outlineLevel="1"/>
    <col min="46" max="49" width="14.3333333333333" style="1"/>
    <col min="50" max="89" width="14.3333333333333" style="1" outlineLevel="1"/>
    <col min="90" max="109" width="14.3333333333333" style="1"/>
    <col min="110" max="16384" width="14.3333333333333" style="2"/>
  </cols>
  <sheetData>
    <row r="1" ht="15" customHeight="1"/>
    <row r="2" ht="15" customHeight="1" spans="2:85"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X2" s="3" t="s">
        <v>20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ht="15" customHeight="1" spans="2:8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X3" s="4" t="s">
        <v>2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ht="15" customHeight="1" spans="2:85">
      <c r="B4" s="6" t="s">
        <v>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4" t="s">
        <v>22</v>
      </c>
      <c r="AK4" s="12"/>
      <c r="AX4" s="6" t="s">
        <v>21</v>
      </c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4" t="s">
        <v>22</v>
      </c>
      <c r="CG4" s="12"/>
    </row>
    <row r="5" ht="15" customHeight="1" outlineLevel="1" spans="2:85">
      <c r="B5" s="8" t="s">
        <v>23</v>
      </c>
      <c r="C5" s="9" t="s">
        <v>24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X5" s="8" t="s">
        <v>23</v>
      </c>
      <c r="AY5" s="9" t="s">
        <v>24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ht="15" customHeight="1" outlineLevel="1" spans="2:85">
      <c r="B6" s="9"/>
      <c r="C6" s="9">
        <v>1</v>
      </c>
      <c r="D6" s="9">
        <v>2</v>
      </c>
      <c r="E6" s="9">
        <v>3</v>
      </c>
      <c r="F6" s="9">
        <v>4</v>
      </c>
      <c r="G6" s="9">
        <v>5</v>
      </c>
      <c r="H6" s="9">
        <v>6</v>
      </c>
      <c r="I6" s="9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9">
        <v>14</v>
      </c>
      <c r="Q6" s="9">
        <v>15</v>
      </c>
      <c r="R6" s="9">
        <v>16</v>
      </c>
      <c r="S6" s="9">
        <v>17</v>
      </c>
      <c r="T6" s="9">
        <v>18</v>
      </c>
      <c r="U6" s="9">
        <v>19</v>
      </c>
      <c r="V6" s="9">
        <v>20</v>
      </c>
      <c r="W6" s="9">
        <v>21</v>
      </c>
      <c r="X6" s="9">
        <v>22</v>
      </c>
      <c r="Y6" s="9">
        <v>23</v>
      </c>
      <c r="Z6" s="9">
        <v>24</v>
      </c>
      <c r="AA6" s="9">
        <v>25</v>
      </c>
      <c r="AB6" s="9">
        <v>26</v>
      </c>
      <c r="AC6" s="9">
        <v>27</v>
      </c>
      <c r="AD6" s="9">
        <v>28</v>
      </c>
      <c r="AE6" s="9">
        <v>29</v>
      </c>
      <c r="AF6" s="9">
        <v>30</v>
      </c>
      <c r="AG6" s="9">
        <v>31</v>
      </c>
      <c r="AH6" s="9">
        <v>32</v>
      </c>
      <c r="AI6" s="9">
        <v>33</v>
      </c>
      <c r="AJ6" s="9">
        <v>34</v>
      </c>
      <c r="AK6" s="9">
        <v>35</v>
      </c>
      <c r="AX6" s="9"/>
      <c r="AY6" s="9">
        <v>1</v>
      </c>
      <c r="AZ6" s="9">
        <v>2</v>
      </c>
      <c r="BA6" s="9">
        <v>3</v>
      </c>
      <c r="BB6" s="9">
        <v>4</v>
      </c>
      <c r="BC6" s="9">
        <v>5</v>
      </c>
      <c r="BD6" s="9">
        <v>6</v>
      </c>
      <c r="BE6" s="9">
        <v>7</v>
      </c>
      <c r="BF6" s="9">
        <v>8</v>
      </c>
      <c r="BG6" s="9">
        <v>9</v>
      </c>
      <c r="BH6" s="9">
        <v>10</v>
      </c>
      <c r="BI6" s="9">
        <v>11</v>
      </c>
      <c r="BJ6" s="9">
        <v>12</v>
      </c>
      <c r="BK6" s="9">
        <v>13</v>
      </c>
      <c r="BL6" s="9">
        <v>14</v>
      </c>
      <c r="BM6" s="9">
        <v>15</v>
      </c>
      <c r="BN6" s="9">
        <v>16</v>
      </c>
      <c r="BO6" s="9">
        <v>17</v>
      </c>
      <c r="BP6" s="9">
        <v>18</v>
      </c>
      <c r="BQ6" s="9">
        <v>19</v>
      </c>
      <c r="BR6" s="9">
        <v>20</v>
      </c>
      <c r="BS6" s="9">
        <v>21</v>
      </c>
      <c r="BT6" s="9">
        <v>22</v>
      </c>
      <c r="BU6" s="9">
        <v>23</v>
      </c>
      <c r="BV6" s="9">
        <v>24</v>
      </c>
      <c r="BW6" s="9">
        <v>25</v>
      </c>
      <c r="BX6" s="9">
        <v>26</v>
      </c>
      <c r="BY6" s="9">
        <v>27</v>
      </c>
      <c r="BZ6" s="9">
        <v>28</v>
      </c>
      <c r="CA6" s="9">
        <v>29</v>
      </c>
      <c r="CB6" s="9">
        <v>30</v>
      </c>
      <c r="CC6" s="9">
        <v>31</v>
      </c>
      <c r="CD6" s="9">
        <v>32</v>
      </c>
      <c r="CE6" s="9">
        <v>33</v>
      </c>
      <c r="CF6" s="9">
        <v>34</v>
      </c>
      <c r="CG6" s="9">
        <v>35</v>
      </c>
    </row>
    <row r="7" ht="15" customHeight="1" outlineLevel="1" spans="2:117">
      <c r="B7" s="10">
        <v>201606</v>
      </c>
      <c r="C7" s="11">
        <v>10595.2</v>
      </c>
      <c r="D7" s="11">
        <v>18300.8</v>
      </c>
      <c r="E7" s="11">
        <v>18300.8</v>
      </c>
      <c r="F7" s="11">
        <v>56487.57</v>
      </c>
      <c r="G7" s="11">
        <v>56487.57</v>
      </c>
      <c r="H7" s="11">
        <v>56487.57</v>
      </c>
      <c r="I7" s="11">
        <v>56487.57</v>
      </c>
      <c r="J7" s="11">
        <v>56487.57</v>
      </c>
      <c r="K7" s="11">
        <v>56487.57</v>
      </c>
      <c r="L7" s="11">
        <v>56487.57</v>
      </c>
      <c r="M7" s="11">
        <v>56487.57</v>
      </c>
      <c r="N7" s="11">
        <v>56487.57</v>
      </c>
      <c r="O7" s="11">
        <v>56487.57</v>
      </c>
      <c r="P7" s="11">
        <v>56487.57</v>
      </c>
      <c r="Q7" s="11">
        <v>56487.57</v>
      </c>
      <c r="R7" s="11">
        <v>56487.57</v>
      </c>
      <c r="S7" s="11">
        <v>56487.57</v>
      </c>
      <c r="T7" s="11">
        <v>56487.57</v>
      </c>
      <c r="U7" s="11">
        <v>56487.57</v>
      </c>
      <c r="V7" s="11">
        <v>56487.57</v>
      </c>
      <c r="W7" s="11">
        <v>56487.57</v>
      </c>
      <c r="X7" s="11">
        <v>56487.57</v>
      </c>
      <c r="Y7" s="11">
        <v>56487.57</v>
      </c>
      <c r="Z7" s="11">
        <v>56487.57</v>
      </c>
      <c r="AA7" s="11">
        <v>56487.57</v>
      </c>
      <c r="AB7" s="11">
        <v>56487.57</v>
      </c>
      <c r="AC7" s="11">
        <v>56487.57</v>
      </c>
      <c r="AD7" s="11">
        <v>56487.57</v>
      </c>
      <c r="AE7" s="11">
        <v>56487.57</v>
      </c>
      <c r="AF7" s="11">
        <v>56487.57</v>
      </c>
      <c r="AG7" s="11">
        <v>56487.57</v>
      </c>
      <c r="AH7" s="11">
        <v>56487.57</v>
      </c>
      <c r="AI7" s="11">
        <v>56487.57</v>
      </c>
      <c r="AJ7" s="11">
        <v>56487.57</v>
      </c>
      <c r="AK7" s="11">
        <v>56487.57</v>
      </c>
      <c r="AL7" s="11" t="s">
        <v>25</v>
      </c>
      <c r="AM7" s="11" t="s">
        <v>25</v>
      </c>
      <c r="AN7" s="11" t="s">
        <v>25</v>
      </c>
      <c r="AO7" s="11" t="s">
        <v>25</v>
      </c>
      <c r="AX7" s="10">
        <v>201606</v>
      </c>
      <c r="AY7" s="11">
        <v>10595.2</v>
      </c>
      <c r="AZ7" s="11">
        <v>18300.8</v>
      </c>
      <c r="BA7" s="11">
        <v>18300.8</v>
      </c>
      <c r="BB7" s="11">
        <v>56487.57</v>
      </c>
      <c r="BC7" s="11">
        <v>56487.57</v>
      </c>
      <c r="BD7" s="11">
        <v>56487.57</v>
      </c>
      <c r="BE7" s="11">
        <v>56487.57</v>
      </c>
      <c r="BF7" s="11">
        <v>56487.57</v>
      </c>
      <c r="BG7" s="11">
        <v>56487.57</v>
      </c>
      <c r="BH7" s="11">
        <v>56487.57</v>
      </c>
      <c r="BI7" s="11">
        <v>56487.57</v>
      </c>
      <c r="BJ7" s="11">
        <v>56487.57</v>
      </c>
      <c r="BK7" s="11">
        <v>56487.57</v>
      </c>
      <c r="BL7" s="11">
        <v>56487.57</v>
      </c>
      <c r="BM7" s="11">
        <v>56487.57</v>
      </c>
      <c r="BN7" s="11">
        <v>56487.57</v>
      </c>
      <c r="BO7" s="11">
        <v>56487.57</v>
      </c>
      <c r="BP7" s="11">
        <v>56487.57</v>
      </c>
      <c r="BQ7" s="11">
        <v>56487.57</v>
      </c>
      <c r="BR7" s="11">
        <v>56487.57</v>
      </c>
      <c r="BS7" s="11">
        <v>56487.57</v>
      </c>
      <c r="BT7" s="11">
        <v>56487.57</v>
      </c>
      <c r="BU7" s="11">
        <v>56487.57</v>
      </c>
      <c r="BV7" s="11">
        <v>56487.57</v>
      </c>
      <c r="BW7" s="11">
        <v>56487.57</v>
      </c>
      <c r="BX7" s="11">
        <v>56487.57</v>
      </c>
      <c r="BY7" s="11">
        <v>56487.57</v>
      </c>
      <c r="BZ7" s="11">
        <v>56487.57</v>
      </c>
      <c r="CA7" s="11">
        <v>56487.57</v>
      </c>
      <c r="CB7" s="11">
        <v>56487.57</v>
      </c>
      <c r="CC7" s="11">
        <v>56487.57</v>
      </c>
      <c r="CD7" s="11">
        <v>56487.57</v>
      </c>
      <c r="CE7" s="11">
        <v>56487.57</v>
      </c>
      <c r="CF7" s="11">
        <v>56487.57</v>
      </c>
      <c r="CG7" s="11">
        <v>56487.57</v>
      </c>
      <c r="CH7" s="11" t="s">
        <v>25</v>
      </c>
      <c r="CI7" s="11" t="s">
        <v>25</v>
      </c>
      <c r="CJ7" s="11" t="s">
        <v>25</v>
      </c>
      <c r="CK7" s="11" t="s">
        <v>25</v>
      </c>
      <c r="DF7" s="1"/>
      <c r="DG7" s="1"/>
      <c r="DH7" s="1"/>
      <c r="DI7" s="1"/>
      <c r="DJ7" s="1"/>
      <c r="DK7" s="1"/>
      <c r="DL7" s="1"/>
      <c r="DM7" s="1"/>
    </row>
    <row r="8" ht="15" customHeight="1" outlineLevel="1" spans="2:117">
      <c r="B8" s="10">
        <v>201609</v>
      </c>
      <c r="C8" s="11">
        <v>0</v>
      </c>
      <c r="D8" s="11">
        <v>1972221.15</v>
      </c>
      <c r="E8" s="11">
        <v>2381247.29</v>
      </c>
      <c r="F8" s="11">
        <v>2546014.36</v>
      </c>
      <c r="G8" s="11">
        <v>2546014.36</v>
      </c>
      <c r="H8" s="11">
        <v>2546014.36</v>
      </c>
      <c r="I8" s="11">
        <v>2546014.36</v>
      </c>
      <c r="J8" s="11">
        <v>2546014.36</v>
      </c>
      <c r="K8" s="11">
        <v>2546014.36</v>
      </c>
      <c r="L8" s="11">
        <v>2546014.36</v>
      </c>
      <c r="M8" s="11">
        <v>2546014.36</v>
      </c>
      <c r="N8" s="11">
        <v>2546014.36</v>
      </c>
      <c r="O8" s="11">
        <v>2546014.36</v>
      </c>
      <c r="P8" s="11">
        <v>2546014.36</v>
      </c>
      <c r="Q8" s="11">
        <v>2546014.36</v>
      </c>
      <c r="R8" s="11">
        <v>2546014.36</v>
      </c>
      <c r="S8" s="11">
        <v>2546014.36</v>
      </c>
      <c r="T8" s="11">
        <v>2546014.36</v>
      </c>
      <c r="U8" s="11">
        <v>2546014.36</v>
      </c>
      <c r="V8" s="11">
        <v>2546014.36</v>
      </c>
      <c r="W8" s="11">
        <v>2546014.36</v>
      </c>
      <c r="X8" s="11">
        <v>2546014.36</v>
      </c>
      <c r="Y8" s="11">
        <v>2546014.36</v>
      </c>
      <c r="Z8" s="11">
        <v>2546014.36</v>
      </c>
      <c r="AA8" s="11">
        <v>2546014.36</v>
      </c>
      <c r="AB8" s="11">
        <v>2546014.36</v>
      </c>
      <c r="AC8" s="11">
        <v>2546014.36</v>
      </c>
      <c r="AD8" s="11">
        <v>2546014.36</v>
      </c>
      <c r="AE8" s="11">
        <v>2546014.36</v>
      </c>
      <c r="AF8" s="11">
        <v>2546014.36</v>
      </c>
      <c r="AG8" s="11">
        <v>2546014.36</v>
      </c>
      <c r="AH8" s="11">
        <v>2546014.36</v>
      </c>
      <c r="AI8" s="11">
        <v>2546014.36</v>
      </c>
      <c r="AJ8" s="11">
        <v>2546014.36</v>
      </c>
      <c r="AK8" s="11" t="s">
        <v>25</v>
      </c>
      <c r="AL8" s="11" t="s">
        <v>25</v>
      </c>
      <c r="AM8" s="11" t="s">
        <v>25</v>
      </c>
      <c r="AN8" s="11" t="s">
        <v>25</v>
      </c>
      <c r="AO8" s="11" t="s">
        <v>25</v>
      </c>
      <c r="AX8" s="10">
        <v>201609</v>
      </c>
      <c r="AY8" s="11">
        <v>0</v>
      </c>
      <c r="AZ8" s="11">
        <v>1972221.15</v>
      </c>
      <c r="BA8" s="11">
        <v>2381247.29</v>
      </c>
      <c r="BB8" s="11">
        <v>2546014.36</v>
      </c>
      <c r="BC8" s="11">
        <v>2546014.36</v>
      </c>
      <c r="BD8" s="11">
        <v>2546014.36</v>
      </c>
      <c r="BE8" s="11">
        <v>2546014.36</v>
      </c>
      <c r="BF8" s="11">
        <v>2546014.36</v>
      </c>
      <c r="BG8" s="11">
        <v>2546014.36</v>
      </c>
      <c r="BH8" s="11">
        <v>2546014.36</v>
      </c>
      <c r="BI8" s="11">
        <v>2546014.36</v>
      </c>
      <c r="BJ8" s="11">
        <v>2546014.36</v>
      </c>
      <c r="BK8" s="11">
        <v>2546014.36</v>
      </c>
      <c r="BL8" s="11">
        <v>2546014.36</v>
      </c>
      <c r="BM8" s="11">
        <v>2546014.36</v>
      </c>
      <c r="BN8" s="11">
        <v>2546014.36</v>
      </c>
      <c r="BO8" s="11">
        <v>2546014.36</v>
      </c>
      <c r="BP8" s="11">
        <v>2546014.36</v>
      </c>
      <c r="BQ8" s="11">
        <v>2546014.36</v>
      </c>
      <c r="BR8" s="11">
        <v>2546014.36</v>
      </c>
      <c r="BS8" s="11">
        <v>2546014.36</v>
      </c>
      <c r="BT8" s="11">
        <v>2546014.36</v>
      </c>
      <c r="BU8" s="11">
        <v>2546014.36</v>
      </c>
      <c r="BV8" s="11">
        <v>2546014.36</v>
      </c>
      <c r="BW8" s="11">
        <v>2546014.36</v>
      </c>
      <c r="BX8" s="11">
        <v>2546014.36</v>
      </c>
      <c r="BY8" s="11">
        <v>2546014.36</v>
      </c>
      <c r="BZ8" s="11">
        <v>2546014.36</v>
      </c>
      <c r="CA8" s="11">
        <v>2546014.36</v>
      </c>
      <c r="CB8" s="11">
        <v>2546014.36</v>
      </c>
      <c r="CC8" s="11">
        <v>2546014.36</v>
      </c>
      <c r="CD8" s="11">
        <v>2546014.36</v>
      </c>
      <c r="CE8" s="11">
        <v>2546014.36</v>
      </c>
      <c r="CF8" s="11">
        <v>2546014.36</v>
      </c>
      <c r="CG8" s="11" t="s">
        <v>25</v>
      </c>
      <c r="CH8" s="11" t="s">
        <v>25</v>
      </c>
      <c r="CI8" s="11" t="s">
        <v>25</v>
      </c>
      <c r="CJ8" s="11" t="s">
        <v>25</v>
      </c>
      <c r="CK8" s="11" t="s">
        <v>25</v>
      </c>
      <c r="DF8" s="1"/>
      <c r="DG8" s="1"/>
      <c r="DH8" s="1"/>
      <c r="DI8" s="1"/>
      <c r="DJ8" s="1"/>
      <c r="DK8" s="1"/>
      <c r="DL8" s="1"/>
      <c r="DM8" s="1"/>
    </row>
    <row r="9" ht="15" customHeight="1" outlineLevel="1" spans="2:117">
      <c r="B9" s="10">
        <v>201612</v>
      </c>
      <c r="C9" s="11">
        <v>166670</v>
      </c>
      <c r="D9" s="11">
        <v>166670</v>
      </c>
      <c r="E9" s="11">
        <v>166670</v>
      </c>
      <c r="F9" s="11">
        <v>166670</v>
      </c>
      <c r="G9" s="11">
        <v>166670</v>
      </c>
      <c r="H9" s="11">
        <v>166670</v>
      </c>
      <c r="I9" s="11">
        <v>166670</v>
      </c>
      <c r="J9" s="11">
        <v>166670</v>
      </c>
      <c r="K9" s="11">
        <v>166670</v>
      </c>
      <c r="L9" s="11">
        <v>166670</v>
      </c>
      <c r="M9" s="11">
        <v>166670</v>
      </c>
      <c r="N9" s="11">
        <v>166670</v>
      </c>
      <c r="O9" s="11">
        <v>166670</v>
      </c>
      <c r="P9" s="11">
        <v>166670</v>
      </c>
      <c r="Q9" s="11">
        <v>166670</v>
      </c>
      <c r="R9" s="11">
        <v>166670</v>
      </c>
      <c r="S9" s="11">
        <v>166670</v>
      </c>
      <c r="T9" s="11">
        <v>166670</v>
      </c>
      <c r="U9" s="11">
        <v>166670</v>
      </c>
      <c r="V9" s="11">
        <v>166670</v>
      </c>
      <c r="W9" s="11">
        <v>166670</v>
      </c>
      <c r="X9" s="11">
        <v>166670</v>
      </c>
      <c r="Y9" s="11">
        <v>166670</v>
      </c>
      <c r="Z9" s="11">
        <v>166670</v>
      </c>
      <c r="AA9" s="11">
        <v>166670</v>
      </c>
      <c r="AB9" s="11">
        <v>166670</v>
      </c>
      <c r="AC9" s="11">
        <v>166670</v>
      </c>
      <c r="AD9" s="11">
        <v>166670</v>
      </c>
      <c r="AE9" s="11">
        <v>166670</v>
      </c>
      <c r="AF9" s="11">
        <v>166670</v>
      </c>
      <c r="AG9" s="11">
        <v>166670</v>
      </c>
      <c r="AH9" s="11">
        <v>166670</v>
      </c>
      <c r="AI9" s="11">
        <v>166670</v>
      </c>
      <c r="AJ9" s="11" t="s">
        <v>25</v>
      </c>
      <c r="AK9" s="11" t="s">
        <v>25</v>
      </c>
      <c r="AL9" s="11" t="s">
        <v>25</v>
      </c>
      <c r="AM9" s="11" t="s">
        <v>25</v>
      </c>
      <c r="AN9" s="11" t="s">
        <v>25</v>
      </c>
      <c r="AO9" s="11" t="s">
        <v>25</v>
      </c>
      <c r="AX9" s="10">
        <v>201612</v>
      </c>
      <c r="AY9" s="11">
        <v>166670</v>
      </c>
      <c r="AZ9" s="11">
        <v>166670</v>
      </c>
      <c r="BA9" s="11">
        <v>166670</v>
      </c>
      <c r="BB9" s="11">
        <v>166670</v>
      </c>
      <c r="BC9" s="11">
        <v>166670</v>
      </c>
      <c r="BD9" s="11">
        <v>166670</v>
      </c>
      <c r="BE9" s="11">
        <v>166670</v>
      </c>
      <c r="BF9" s="11">
        <v>166670</v>
      </c>
      <c r="BG9" s="11">
        <v>166670</v>
      </c>
      <c r="BH9" s="11">
        <v>166670</v>
      </c>
      <c r="BI9" s="11">
        <v>166670</v>
      </c>
      <c r="BJ9" s="11">
        <v>166670</v>
      </c>
      <c r="BK9" s="11">
        <v>166670</v>
      </c>
      <c r="BL9" s="11">
        <v>166670</v>
      </c>
      <c r="BM9" s="11">
        <v>166670</v>
      </c>
      <c r="BN9" s="11">
        <v>166670</v>
      </c>
      <c r="BO9" s="11">
        <v>166670</v>
      </c>
      <c r="BP9" s="11">
        <v>166670</v>
      </c>
      <c r="BQ9" s="11">
        <v>166670</v>
      </c>
      <c r="BR9" s="11">
        <v>166670</v>
      </c>
      <c r="BS9" s="11">
        <v>166670</v>
      </c>
      <c r="BT9" s="11">
        <v>166670</v>
      </c>
      <c r="BU9" s="11">
        <v>166670</v>
      </c>
      <c r="BV9" s="11">
        <v>166670</v>
      </c>
      <c r="BW9" s="11">
        <v>166670</v>
      </c>
      <c r="BX9" s="11">
        <v>166670</v>
      </c>
      <c r="BY9" s="11">
        <v>166670</v>
      </c>
      <c r="BZ9" s="11">
        <v>166670</v>
      </c>
      <c r="CA9" s="11">
        <v>166670</v>
      </c>
      <c r="CB9" s="11">
        <v>166670</v>
      </c>
      <c r="CC9" s="11">
        <v>166670</v>
      </c>
      <c r="CD9" s="11">
        <v>166670</v>
      </c>
      <c r="CE9" s="11">
        <v>166670</v>
      </c>
      <c r="CF9" s="11" t="s">
        <v>25</v>
      </c>
      <c r="CG9" s="11" t="s">
        <v>25</v>
      </c>
      <c r="CH9" s="11" t="s">
        <v>25</v>
      </c>
      <c r="CI9" s="11" t="s">
        <v>25</v>
      </c>
      <c r="CJ9" s="11" t="s">
        <v>25</v>
      </c>
      <c r="CK9" s="11" t="s">
        <v>25</v>
      </c>
      <c r="DF9" s="1"/>
      <c r="DG9" s="1"/>
      <c r="DH9" s="1"/>
      <c r="DI9" s="1"/>
      <c r="DJ9" s="1"/>
      <c r="DK9" s="1"/>
      <c r="DL9" s="1"/>
      <c r="DM9" s="1"/>
    </row>
    <row r="10" ht="15" customHeight="1" outlineLevel="1" spans="2:117">
      <c r="B10" s="10">
        <v>201703</v>
      </c>
      <c r="C10" s="11">
        <v>954058</v>
      </c>
      <c r="D10" s="11">
        <v>1077775.6</v>
      </c>
      <c r="E10" s="11">
        <v>1084975.6</v>
      </c>
      <c r="F10" s="11">
        <v>1092975.6</v>
      </c>
      <c r="G10" s="11">
        <v>1092975.6</v>
      </c>
      <c r="H10" s="11">
        <v>1092975.6</v>
      </c>
      <c r="I10" s="11">
        <v>1092975.6</v>
      </c>
      <c r="J10" s="11">
        <v>1092975.6</v>
      </c>
      <c r="K10" s="11">
        <v>1092975.6</v>
      </c>
      <c r="L10" s="11">
        <v>1092975.6</v>
      </c>
      <c r="M10" s="11">
        <v>1092975.6</v>
      </c>
      <c r="N10" s="11">
        <v>1092975.6</v>
      </c>
      <c r="O10" s="11">
        <v>1092975.6</v>
      </c>
      <c r="P10" s="11">
        <v>1092975.6</v>
      </c>
      <c r="Q10" s="11">
        <v>1092975.6</v>
      </c>
      <c r="R10" s="11">
        <v>1092975.6</v>
      </c>
      <c r="S10" s="11">
        <v>1092975.6</v>
      </c>
      <c r="T10" s="11">
        <v>1092975.6</v>
      </c>
      <c r="U10" s="11">
        <v>1092975.6</v>
      </c>
      <c r="V10" s="11">
        <v>1092975.6</v>
      </c>
      <c r="W10" s="11">
        <v>1092975.6</v>
      </c>
      <c r="X10" s="11">
        <v>1092975.6</v>
      </c>
      <c r="Y10" s="11">
        <v>1092975.6</v>
      </c>
      <c r="Z10" s="11">
        <v>1092975.6</v>
      </c>
      <c r="AA10" s="11">
        <v>1092975.6</v>
      </c>
      <c r="AB10" s="11">
        <v>1092975.6</v>
      </c>
      <c r="AC10" s="11">
        <v>1092975.6</v>
      </c>
      <c r="AD10" s="11">
        <v>1092975.6</v>
      </c>
      <c r="AE10" s="11">
        <v>1092975.6</v>
      </c>
      <c r="AF10" s="11">
        <v>1092975.6</v>
      </c>
      <c r="AG10" s="11">
        <v>1092975.6</v>
      </c>
      <c r="AH10" s="11">
        <v>1092975.6</v>
      </c>
      <c r="AI10" s="11" t="s">
        <v>25</v>
      </c>
      <c r="AJ10" s="11" t="s">
        <v>25</v>
      </c>
      <c r="AK10" s="11" t="s">
        <v>25</v>
      </c>
      <c r="AL10" s="11" t="s">
        <v>25</v>
      </c>
      <c r="AM10" s="11" t="s">
        <v>25</v>
      </c>
      <c r="AN10" s="11" t="s">
        <v>25</v>
      </c>
      <c r="AO10" s="11" t="s">
        <v>25</v>
      </c>
      <c r="AX10" s="10">
        <v>201703</v>
      </c>
      <c r="AY10" s="11">
        <v>954058</v>
      </c>
      <c r="AZ10" s="11">
        <v>1077775.6</v>
      </c>
      <c r="BA10" s="11">
        <v>1084975.6</v>
      </c>
      <c r="BB10" s="11">
        <v>1092975.6</v>
      </c>
      <c r="BC10" s="11">
        <v>1092975.6</v>
      </c>
      <c r="BD10" s="11">
        <v>1092975.6</v>
      </c>
      <c r="BE10" s="11">
        <v>1092975.6</v>
      </c>
      <c r="BF10" s="11">
        <v>1092975.6</v>
      </c>
      <c r="BG10" s="11">
        <v>1092975.6</v>
      </c>
      <c r="BH10" s="11">
        <v>1092975.6</v>
      </c>
      <c r="BI10" s="11">
        <v>1092975.6</v>
      </c>
      <c r="BJ10" s="11">
        <v>1092975.6</v>
      </c>
      <c r="BK10" s="11">
        <v>1092975.6</v>
      </c>
      <c r="BL10" s="11">
        <v>1092975.6</v>
      </c>
      <c r="BM10" s="11">
        <v>1092975.6</v>
      </c>
      <c r="BN10" s="11">
        <v>1092975.6</v>
      </c>
      <c r="BO10" s="11">
        <v>1092975.6</v>
      </c>
      <c r="BP10" s="11">
        <v>1092975.6</v>
      </c>
      <c r="BQ10" s="11">
        <v>1092975.6</v>
      </c>
      <c r="BR10" s="11">
        <v>1092975.6</v>
      </c>
      <c r="BS10" s="11">
        <v>1092975.6</v>
      </c>
      <c r="BT10" s="11">
        <v>1092975.6</v>
      </c>
      <c r="BU10" s="11">
        <v>1092975.6</v>
      </c>
      <c r="BV10" s="11">
        <v>1092975.6</v>
      </c>
      <c r="BW10" s="11">
        <v>1092975.6</v>
      </c>
      <c r="BX10" s="11">
        <v>1092975.6</v>
      </c>
      <c r="BY10" s="11">
        <v>1092975.6</v>
      </c>
      <c r="BZ10" s="11">
        <v>1092975.6</v>
      </c>
      <c r="CA10" s="11">
        <v>1092975.6</v>
      </c>
      <c r="CB10" s="11">
        <v>1092975.6</v>
      </c>
      <c r="CC10" s="11">
        <v>1092975.6</v>
      </c>
      <c r="CD10" s="11">
        <v>1092975.6</v>
      </c>
      <c r="CE10" s="11" t="s">
        <v>25</v>
      </c>
      <c r="CF10" s="11" t="s">
        <v>25</v>
      </c>
      <c r="CG10" s="11" t="s">
        <v>25</v>
      </c>
      <c r="CH10" s="11" t="s">
        <v>25</v>
      </c>
      <c r="CI10" s="11" t="s">
        <v>25</v>
      </c>
      <c r="CJ10" s="11" t="s">
        <v>25</v>
      </c>
      <c r="CK10" s="11" t="s">
        <v>25</v>
      </c>
      <c r="DF10" s="1"/>
      <c r="DG10" s="1"/>
      <c r="DH10" s="1"/>
      <c r="DI10" s="1"/>
      <c r="DJ10" s="1"/>
      <c r="DK10" s="1"/>
      <c r="DL10" s="1"/>
      <c r="DM10" s="1"/>
    </row>
    <row r="11" ht="15" customHeight="1" outlineLevel="1" spans="2:117">
      <c r="B11" s="10">
        <v>201706</v>
      </c>
      <c r="C11" s="11">
        <v>90701</v>
      </c>
      <c r="D11" s="11">
        <v>561992.2</v>
      </c>
      <c r="E11" s="11">
        <v>1014195.2</v>
      </c>
      <c r="F11" s="11">
        <v>1333641.03</v>
      </c>
      <c r="G11" s="11">
        <v>1333641.03</v>
      </c>
      <c r="H11" s="11">
        <v>1333641.03</v>
      </c>
      <c r="I11" s="11">
        <v>1333641.03</v>
      </c>
      <c r="J11" s="11">
        <v>1333641.03</v>
      </c>
      <c r="K11" s="11">
        <v>1333641.03</v>
      </c>
      <c r="L11" s="11">
        <v>1333641.03</v>
      </c>
      <c r="M11" s="11">
        <v>1333641.03</v>
      </c>
      <c r="N11" s="11">
        <v>1333641.03</v>
      </c>
      <c r="O11" s="11">
        <v>1333641.03</v>
      </c>
      <c r="P11" s="11">
        <v>1333641.03</v>
      </c>
      <c r="Q11" s="11">
        <v>1333641.03</v>
      </c>
      <c r="R11" s="11">
        <v>1333641.03</v>
      </c>
      <c r="S11" s="11">
        <v>1333641.03</v>
      </c>
      <c r="T11" s="11">
        <v>1333641.03</v>
      </c>
      <c r="U11" s="11">
        <v>1333641.03</v>
      </c>
      <c r="V11" s="11">
        <v>1333641.03</v>
      </c>
      <c r="W11" s="11">
        <v>1333641.03</v>
      </c>
      <c r="X11" s="11">
        <v>1333641.03</v>
      </c>
      <c r="Y11" s="11">
        <v>1333641.03</v>
      </c>
      <c r="Z11" s="11">
        <v>1333641.03</v>
      </c>
      <c r="AA11" s="11">
        <v>1333641.03</v>
      </c>
      <c r="AB11" s="11">
        <v>1333641.03</v>
      </c>
      <c r="AC11" s="11">
        <v>1333641.03</v>
      </c>
      <c r="AD11" s="11">
        <v>1333641.03</v>
      </c>
      <c r="AE11" s="11">
        <v>1333641.03</v>
      </c>
      <c r="AF11" s="11">
        <v>1333641.03</v>
      </c>
      <c r="AG11" s="11">
        <v>1333641.03</v>
      </c>
      <c r="AH11" s="11" t="s">
        <v>25</v>
      </c>
      <c r="AI11" s="11" t="s">
        <v>25</v>
      </c>
      <c r="AJ11" s="11" t="s">
        <v>25</v>
      </c>
      <c r="AK11" s="11" t="s">
        <v>25</v>
      </c>
      <c r="AL11" s="11" t="s">
        <v>25</v>
      </c>
      <c r="AM11" s="11" t="s">
        <v>25</v>
      </c>
      <c r="AN11" s="11" t="s">
        <v>25</v>
      </c>
      <c r="AO11" s="11" t="s">
        <v>25</v>
      </c>
      <c r="AX11" s="10">
        <v>201706</v>
      </c>
      <c r="AY11" s="11">
        <v>90701</v>
      </c>
      <c r="AZ11" s="11">
        <v>561992.2</v>
      </c>
      <c r="BA11" s="11">
        <v>1014195.2</v>
      </c>
      <c r="BB11" s="11">
        <v>1333641.03</v>
      </c>
      <c r="BC11" s="11">
        <v>1333641.03</v>
      </c>
      <c r="BD11" s="11">
        <v>1333641.03</v>
      </c>
      <c r="BE11" s="11">
        <v>1333641.03</v>
      </c>
      <c r="BF11" s="11">
        <v>1333641.03</v>
      </c>
      <c r="BG11" s="11">
        <v>1333641.03</v>
      </c>
      <c r="BH11" s="11">
        <v>1333641.03</v>
      </c>
      <c r="BI11" s="11">
        <v>1333641.03</v>
      </c>
      <c r="BJ11" s="11">
        <v>1333641.03</v>
      </c>
      <c r="BK11" s="11">
        <v>1333641.03</v>
      </c>
      <c r="BL11" s="11">
        <v>1333641.03</v>
      </c>
      <c r="BM11" s="11">
        <v>1333641.03</v>
      </c>
      <c r="BN11" s="11">
        <v>1333641.03</v>
      </c>
      <c r="BO11" s="11">
        <v>1333641.03</v>
      </c>
      <c r="BP11" s="11">
        <v>1333641.03</v>
      </c>
      <c r="BQ11" s="11">
        <v>1333641.03</v>
      </c>
      <c r="BR11" s="11">
        <v>1333641.03</v>
      </c>
      <c r="BS11" s="11">
        <v>1333641.03</v>
      </c>
      <c r="BT11" s="11">
        <v>1333641.03</v>
      </c>
      <c r="BU11" s="11">
        <v>1333641.03</v>
      </c>
      <c r="BV11" s="11">
        <v>1333641.03</v>
      </c>
      <c r="BW11" s="11">
        <v>1333641.03</v>
      </c>
      <c r="BX11" s="11">
        <v>1333641.03</v>
      </c>
      <c r="BY11" s="11">
        <v>1333641.03</v>
      </c>
      <c r="BZ11" s="11">
        <v>1333641.03</v>
      </c>
      <c r="CA11" s="11">
        <v>1333641.03</v>
      </c>
      <c r="CB11" s="11">
        <v>1333641.03</v>
      </c>
      <c r="CC11" s="11">
        <v>1333641.03</v>
      </c>
      <c r="CD11" s="11" t="s">
        <v>25</v>
      </c>
      <c r="CE11" s="11" t="s">
        <v>25</v>
      </c>
      <c r="CF11" s="11" t="s">
        <v>25</v>
      </c>
      <c r="CG11" s="11" t="s">
        <v>25</v>
      </c>
      <c r="CH11" s="11" t="s">
        <v>25</v>
      </c>
      <c r="CI11" s="11" t="s">
        <v>25</v>
      </c>
      <c r="CJ11" s="11" t="s">
        <v>25</v>
      </c>
      <c r="CK11" s="11" t="s">
        <v>25</v>
      </c>
      <c r="DF11" s="1"/>
      <c r="DG11" s="1"/>
      <c r="DH11" s="1"/>
      <c r="DI11" s="1"/>
      <c r="DJ11" s="1"/>
      <c r="DK11" s="1"/>
      <c r="DL11" s="1"/>
      <c r="DM11" s="1"/>
    </row>
    <row r="12" ht="15" customHeight="1" outlineLevel="1" spans="2:117">
      <c r="B12" s="10">
        <v>201709</v>
      </c>
      <c r="C12" s="11">
        <v>2278889.2</v>
      </c>
      <c r="D12" s="11">
        <v>13559846.48</v>
      </c>
      <c r="E12" s="11">
        <v>17770073.95</v>
      </c>
      <c r="F12" s="11">
        <v>18033673.89</v>
      </c>
      <c r="G12" s="11">
        <v>18036677.55</v>
      </c>
      <c r="H12" s="11">
        <v>18036677.55</v>
      </c>
      <c r="I12" s="11">
        <v>18246715.95</v>
      </c>
      <c r="J12" s="11">
        <v>18246715.95</v>
      </c>
      <c r="K12" s="11">
        <v>18246715.95</v>
      </c>
      <c r="L12" s="11">
        <v>18282715.95</v>
      </c>
      <c r="M12" s="11">
        <v>18282715.95</v>
      </c>
      <c r="N12" s="11">
        <v>18282715.95</v>
      </c>
      <c r="O12" s="11">
        <v>18282715.95</v>
      </c>
      <c r="P12" s="11">
        <v>18282715.95</v>
      </c>
      <c r="Q12" s="11">
        <v>18282715.95</v>
      </c>
      <c r="R12" s="11">
        <v>18282715.95</v>
      </c>
      <c r="S12" s="11">
        <v>18282715.95</v>
      </c>
      <c r="T12" s="11">
        <v>18282715.95</v>
      </c>
      <c r="U12" s="11">
        <v>18282715.95</v>
      </c>
      <c r="V12" s="11">
        <v>18282715.95</v>
      </c>
      <c r="W12" s="11">
        <v>18282715.95</v>
      </c>
      <c r="X12" s="11">
        <v>18282715.95</v>
      </c>
      <c r="Y12" s="11">
        <v>18282715.95</v>
      </c>
      <c r="Z12" s="11">
        <v>18282715.95</v>
      </c>
      <c r="AA12" s="11">
        <v>18282715.95</v>
      </c>
      <c r="AB12" s="11">
        <v>18282715.95</v>
      </c>
      <c r="AC12" s="11">
        <v>18282715.95</v>
      </c>
      <c r="AD12" s="11">
        <v>18282715.95</v>
      </c>
      <c r="AE12" s="11">
        <v>18282715.95</v>
      </c>
      <c r="AF12" s="11">
        <v>18123769.95</v>
      </c>
      <c r="AG12" s="11" t="s">
        <v>25</v>
      </c>
      <c r="AH12" s="11" t="s">
        <v>25</v>
      </c>
      <c r="AI12" s="11" t="s">
        <v>25</v>
      </c>
      <c r="AJ12" s="11" t="s">
        <v>25</v>
      </c>
      <c r="AK12" s="11" t="s">
        <v>25</v>
      </c>
      <c r="AL12" s="11" t="s">
        <v>25</v>
      </c>
      <c r="AM12" s="11" t="s">
        <v>25</v>
      </c>
      <c r="AN12" s="11" t="s">
        <v>25</v>
      </c>
      <c r="AO12" s="11" t="s">
        <v>25</v>
      </c>
      <c r="AX12" s="10">
        <v>201709</v>
      </c>
      <c r="AY12" s="11">
        <v>2278889.2</v>
      </c>
      <c r="AZ12" s="11">
        <v>13559846.48</v>
      </c>
      <c r="BA12" s="11">
        <v>17770073.95</v>
      </c>
      <c r="BB12" s="11">
        <v>18033673.89</v>
      </c>
      <c r="BC12" s="11">
        <v>18036677.55</v>
      </c>
      <c r="BD12" s="11">
        <v>18036677.55</v>
      </c>
      <c r="BE12" s="11">
        <v>18246715.95</v>
      </c>
      <c r="BF12" s="11">
        <v>18246715.95</v>
      </c>
      <c r="BG12" s="11">
        <v>18246715.95</v>
      </c>
      <c r="BH12" s="11">
        <v>18282715.95</v>
      </c>
      <c r="BI12" s="11">
        <v>18282715.95</v>
      </c>
      <c r="BJ12" s="11">
        <v>18282715.95</v>
      </c>
      <c r="BK12" s="11">
        <v>18282715.95</v>
      </c>
      <c r="BL12" s="11">
        <v>18282715.95</v>
      </c>
      <c r="BM12" s="11">
        <v>18282715.95</v>
      </c>
      <c r="BN12" s="11">
        <v>18282715.95</v>
      </c>
      <c r="BO12" s="11">
        <v>18282715.95</v>
      </c>
      <c r="BP12" s="11">
        <v>18282715.95</v>
      </c>
      <c r="BQ12" s="11">
        <v>18282715.95</v>
      </c>
      <c r="BR12" s="11">
        <v>18282715.95</v>
      </c>
      <c r="BS12" s="11">
        <v>18282715.95</v>
      </c>
      <c r="BT12" s="11">
        <v>18282715.95</v>
      </c>
      <c r="BU12" s="11">
        <v>18282715.95</v>
      </c>
      <c r="BV12" s="11">
        <v>18282715.95</v>
      </c>
      <c r="BW12" s="11">
        <v>18282715.95</v>
      </c>
      <c r="BX12" s="11">
        <v>18282715.95</v>
      </c>
      <c r="BY12" s="11">
        <v>18282715.95</v>
      </c>
      <c r="BZ12" s="11">
        <v>18282715.95</v>
      </c>
      <c r="CA12" s="11">
        <v>18282715.95</v>
      </c>
      <c r="CB12" s="11">
        <v>18123769.95</v>
      </c>
      <c r="CC12" s="11" t="s">
        <v>25</v>
      </c>
      <c r="CD12" s="11" t="s">
        <v>25</v>
      </c>
      <c r="CE12" s="11" t="s">
        <v>25</v>
      </c>
      <c r="CF12" s="11" t="s">
        <v>25</v>
      </c>
      <c r="CG12" s="11" t="s">
        <v>25</v>
      </c>
      <c r="CH12" s="11" t="s">
        <v>25</v>
      </c>
      <c r="CI12" s="11" t="s">
        <v>25</v>
      </c>
      <c r="CJ12" s="11" t="s">
        <v>25</v>
      </c>
      <c r="CK12" s="11" t="s">
        <v>25</v>
      </c>
      <c r="DF12" s="1"/>
      <c r="DG12" s="1"/>
      <c r="DH12" s="1"/>
      <c r="DI12" s="1"/>
      <c r="DJ12" s="1"/>
      <c r="DK12" s="1"/>
      <c r="DL12" s="1"/>
      <c r="DM12" s="1"/>
    </row>
    <row r="13" ht="15" customHeight="1" outlineLevel="1" spans="2:117">
      <c r="B13" s="10">
        <v>201712</v>
      </c>
      <c r="C13" s="11">
        <v>1820666</v>
      </c>
      <c r="D13" s="11">
        <v>2857733</v>
      </c>
      <c r="E13" s="11">
        <v>2882218.6</v>
      </c>
      <c r="F13" s="11">
        <v>2889418.6</v>
      </c>
      <c r="G13" s="11">
        <v>2889418.6</v>
      </c>
      <c r="H13" s="11">
        <v>2889418.6</v>
      </c>
      <c r="I13" s="11">
        <v>2889418.6</v>
      </c>
      <c r="J13" s="11">
        <v>2889418.6</v>
      </c>
      <c r="K13" s="11">
        <v>2889418.6</v>
      </c>
      <c r="L13" s="11">
        <v>2889418.6</v>
      </c>
      <c r="M13" s="11">
        <v>2889418.6</v>
      </c>
      <c r="N13" s="11">
        <v>2889418.6</v>
      </c>
      <c r="O13" s="11">
        <v>2889418.6</v>
      </c>
      <c r="P13" s="11">
        <v>2889418.6</v>
      </c>
      <c r="Q13" s="11">
        <v>2889418.6</v>
      </c>
      <c r="R13" s="11">
        <v>2889418.6</v>
      </c>
      <c r="S13" s="11">
        <v>2889418.6</v>
      </c>
      <c r="T13" s="11">
        <v>2889418.6</v>
      </c>
      <c r="U13" s="11">
        <v>2889418.6</v>
      </c>
      <c r="V13" s="11">
        <v>2889418.6</v>
      </c>
      <c r="W13" s="11">
        <v>2889418.6</v>
      </c>
      <c r="X13" s="11">
        <v>2889418.6</v>
      </c>
      <c r="Y13" s="11">
        <v>2889418.6</v>
      </c>
      <c r="Z13" s="11">
        <v>2889418.6</v>
      </c>
      <c r="AA13" s="11">
        <v>2889418.6</v>
      </c>
      <c r="AB13" s="11">
        <v>2889418.6</v>
      </c>
      <c r="AC13" s="11">
        <v>2889418.6</v>
      </c>
      <c r="AD13" s="11">
        <v>2889418.6</v>
      </c>
      <c r="AE13" s="11">
        <v>2889418.6</v>
      </c>
      <c r="AF13" s="11" t="s">
        <v>25</v>
      </c>
      <c r="AG13" s="11" t="s">
        <v>25</v>
      </c>
      <c r="AH13" s="11" t="s">
        <v>25</v>
      </c>
      <c r="AI13" s="11" t="s">
        <v>25</v>
      </c>
      <c r="AJ13" s="11" t="s">
        <v>25</v>
      </c>
      <c r="AK13" s="11" t="s">
        <v>25</v>
      </c>
      <c r="AL13" s="11" t="s">
        <v>25</v>
      </c>
      <c r="AM13" s="11" t="s">
        <v>25</v>
      </c>
      <c r="AN13" s="11" t="s">
        <v>25</v>
      </c>
      <c r="AO13" s="11" t="s">
        <v>25</v>
      </c>
      <c r="AX13" s="10">
        <v>201712</v>
      </c>
      <c r="AY13" s="11">
        <v>1820666</v>
      </c>
      <c r="AZ13" s="11">
        <v>2857733</v>
      </c>
      <c r="BA13" s="11">
        <v>2882218.6</v>
      </c>
      <c r="BB13" s="11">
        <v>2889418.6</v>
      </c>
      <c r="BC13" s="11">
        <v>2889418.6</v>
      </c>
      <c r="BD13" s="11">
        <v>2889418.6</v>
      </c>
      <c r="BE13" s="11">
        <v>2889418.6</v>
      </c>
      <c r="BF13" s="11">
        <v>2889418.6</v>
      </c>
      <c r="BG13" s="11">
        <v>2889418.6</v>
      </c>
      <c r="BH13" s="11">
        <v>2889418.6</v>
      </c>
      <c r="BI13" s="11">
        <v>2889418.6</v>
      </c>
      <c r="BJ13" s="11">
        <v>2889418.6</v>
      </c>
      <c r="BK13" s="11">
        <v>2889418.6</v>
      </c>
      <c r="BL13" s="11">
        <v>2889418.6</v>
      </c>
      <c r="BM13" s="11">
        <v>2889418.6</v>
      </c>
      <c r="BN13" s="11">
        <v>2889418.6</v>
      </c>
      <c r="BO13" s="11">
        <v>2889418.6</v>
      </c>
      <c r="BP13" s="11">
        <v>2889418.6</v>
      </c>
      <c r="BQ13" s="11">
        <v>2889418.6</v>
      </c>
      <c r="BR13" s="11">
        <v>2889418.6</v>
      </c>
      <c r="BS13" s="11">
        <v>2889418.6</v>
      </c>
      <c r="BT13" s="11">
        <v>2889418.6</v>
      </c>
      <c r="BU13" s="11">
        <v>2889418.6</v>
      </c>
      <c r="BV13" s="11">
        <v>2889418.6</v>
      </c>
      <c r="BW13" s="11">
        <v>2889418.6</v>
      </c>
      <c r="BX13" s="11">
        <v>2889418.6</v>
      </c>
      <c r="BY13" s="11">
        <v>2889418.6</v>
      </c>
      <c r="BZ13" s="11">
        <v>2889418.6</v>
      </c>
      <c r="CA13" s="11">
        <v>2889418.6</v>
      </c>
      <c r="CB13" s="11" t="s">
        <v>25</v>
      </c>
      <c r="CC13" s="11" t="s">
        <v>25</v>
      </c>
      <c r="CD13" s="11" t="s">
        <v>25</v>
      </c>
      <c r="CE13" s="11" t="s">
        <v>25</v>
      </c>
      <c r="CF13" s="11" t="s">
        <v>25</v>
      </c>
      <c r="CG13" s="11" t="s">
        <v>25</v>
      </c>
      <c r="CH13" s="11" t="s">
        <v>25</v>
      </c>
      <c r="CI13" s="11" t="s">
        <v>25</v>
      </c>
      <c r="CJ13" s="11" t="s">
        <v>25</v>
      </c>
      <c r="CK13" s="11" t="s">
        <v>25</v>
      </c>
      <c r="DF13" s="1"/>
      <c r="DG13" s="1"/>
      <c r="DH13" s="1"/>
      <c r="DI13" s="1"/>
      <c r="DJ13" s="1"/>
      <c r="DK13" s="1"/>
      <c r="DL13" s="1"/>
      <c r="DM13" s="1"/>
    </row>
    <row r="14" ht="15" customHeight="1" outlineLevel="1" spans="2:117">
      <c r="B14" s="10">
        <v>201803</v>
      </c>
      <c r="C14" s="11">
        <v>1455240.9</v>
      </c>
      <c r="D14" s="11">
        <v>3226292.18</v>
      </c>
      <c r="E14" s="11">
        <v>6821848.18</v>
      </c>
      <c r="F14" s="11">
        <v>7714333.03</v>
      </c>
      <c r="G14" s="11">
        <v>7749174.77</v>
      </c>
      <c r="H14" s="11">
        <v>7794174.77</v>
      </c>
      <c r="I14" s="11">
        <v>7794174.77</v>
      </c>
      <c r="J14" s="11">
        <v>7794174.77</v>
      </c>
      <c r="K14" s="11">
        <v>7794174.77</v>
      </c>
      <c r="L14" s="11">
        <v>7794174.77</v>
      </c>
      <c r="M14" s="11">
        <v>7794174.77</v>
      </c>
      <c r="N14" s="11">
        <v>7794174.77</v>
      </c>
      <c r="O14" s="11">
        <v>7794174.77</v>
      </c>
      <c r="P14" s="11">
        <v>7794174.77</v>
      </c>
      <c r="Q14" s="11">
        <v>7794174.77</v>
      </c>
      <c r="R14" s="11">
        <v>7794174.77</v>
      </c>
      <c r="S14" s="11">
        <v>7794174.77</v>
      </c>
      <c r="T14" s="11">
        <v>7794174.77</v>
      </c>
      <c r="U14" s="11">
        <v>7794174.77</v>
      </c>
      <c r="V14" s="11">
        <v>7794174.77</v>
      </c>
      <c r="W14" s="11">
        <v>7794174.77</v>
      </c>
      <c r="X14" s="11">
        <v>7794174.77</v>
      </c>
      <c r="Y14" s="11">
        <v>7794174.77</v>
      </c>
      <c r="Z14" s="11">
        <v>7794174.77</v>
      </c>
      <c r="AA14" s="11">
        <v>7794174.77</v>
      </c>
      <c r="AB14" s="11">
        <v>7794174.77</v>
      </c>
      <c r="AC14" s="11">
        <v>7794174.77</v>
      </c>
      <c r="AD14" s="11">
        <v>7794174.77</v>
      </c>
      <c r="AE14" s="11" t="s">
        <v>25</v>
      </c>
      <c r="AF14" s="11" t="s">
        <v>25</v>
      </c>
      <c r="AG14" s="11" t="s">
        <v>25</v>
      </c>
      <c r="AH14" s="11" t="s">
        <v>25</v>
      </c>
      <c r="AI14" s="11" t="s">
        <v>25</v>
      </c>
      <c r="AJ14" s="11" t="s">
        <v>25</v>
      </c>
      <c r="AK14" s="11" t="s">
        <v>25</v>
      </c>
      <c r="AL14" s="11" t="s">
        <v>25</v>
      </c>
      <c r="AM14" s="11" t="s">
        <v>25</v>
      </c>
      <c r="AN14" s="11" t="s">
        <v>25</v>
      </c>
      <c r="AO14" s="11" t="s">
        <v>25</v>
      </c>
      <c r="AX14" s="10">
        <v>201803</v>
      </c>
      <c r="AY14" s="11">
        <v>1453740.9</v>
      </c>
      <c r="AZ14" s="11">
        <v>3224042.18</v>
      </c>
      <c r="BA14" s="11">
        <v>6308401.16</v>
      </c>
      <c r="BB14" s="11">
        <v>7200886.01</v>
      </c>
      <c r="BC14" s="11">
        <v>7233006.85</v>
      </c>
      <c r="BD14" s="11">
        <v>7278006.85</v>
      </c>
      <c r="BE14" s="11">
        <v>7278006.85</v>
      </c>
      <c r="BF14" s="11">
        <v>7278006.85</v>
      </c>
      <c r="BG14" s="11">
        <v>7278006.85</v>
      </c>
      <c r="BH14" s="11">
        <v>7278006.85</v>
      </c>
      <c r="BI14" s="11">
        <v>7278006.85</v>
      </c>
      <c r="BJ14" s="11">
        <v>7278006.85</v>
      </c>
      <c r="BK14" s="11">
        <v>7278006.85</v>
      </c>
      <c r="BL14" s="11">
        <v>7278006.85</v>
      </c>
      <c r="BM14" s="11">
        <v>7278006.85</v>
      </c>
      <c r="BN14" s="11">
        <v>7278006.85</v>
      </c>
      <c r="BO14" s="11">
        <v>7278006.85</v>
      </c>
      <c r="BP14" s="11">
        <v>7278006.85</v>
      </c>
      <c r="BQ14" s="11">
        <v>7278006.85</v>
      </c>
      <c r="BR14" s="11">
        <v>7278006.85</v>
      </c>
      <c r="BS14" s="11">
        <v>7278006.85</v>
      </c>
      <c r="BT14" s="11">
        <v>7278006.85</v>
      </c>
      <c r="BU14" s="11">
        <v>7278006.85</v>
      </c>
      <c r="BV14" s="11">
        <v>7278006.85</v>
      </c>
      <c r="BW14" s="11">
        <v>7278006.85</v>
      </c>
      <c r="BX14" s="11">
        <v>7278006.85</v>
      </c>
      <c r="BY14" s="11">
        <v>7278006.85</v>
      </c>
      <c r="BZ14" s="11">
        <v>7278006.85</v>
      </c>
      <c r="CA14" s="11" t="s">
        <v>25</v>
      </c>
      <c r="CB14" s="11" t="s">
        <v>25</v>
      </c>
      <c r="CC14" s="11" t="s">
        <v>25</v>
      </c>
      <c r="CD14" s="11" t="s">
        <v>25</v>
      </c>
      <c r="CE14" s="11" t="s">
        <v>25</v>
      </c>
      <c r="CF14" s="11" t="s">
        <v>25</v>
      </c>
      <c r="CG14" s="11" t="s">
        <v>25</v>
      </c>
      <c r="CH14" s="11" t="s">
        <v>25</v>
      </c>
      <c r="CI14" s="11" t="s">
        <v>25</v>
      </c>
      <c r="CJ14" s="11" t="s">
        <v>25</v>
      </c>
      <c r="CK14" s="11" t="s">
        <v>25</v>
      </c>
      <c r="DF14" s="1"/>
      <c r="DG14" s="1"/>
      <c r="DH14" s="1"/>
      <c r="DI14" s="1"/>
      <c r="DJ14" s="1"/>
      <c r="DK14" s="1"/>
      <c r="DL14" s="1"/>
      <c r="DM14" s="1"/>
    </row>
    <row r="15" ht="15" customHeight="1" outlineLevel="1" spans="2:117">
      <c r="B15" s="10">
        <v>201806</v>
      </c>
      <c r="C15" s="11">
        <v>272515</v>
      </c>
      <c r="D15" s="11">
        <v>4370461.8</v>
      </c>
      <c r="E15" s="11">
        <v>7227004.53</v>
      </c>
      <c r="F15" s="11">
        <v>7953365.92</v>
      </c>
      <c r="G15" s="11">
        <v>7975503.77</v>
      </c>
      <c r="H15" s="11">
        <v>7979103.77</v>
      </c>
      <c r="I15" s="11">
        <v>7979103.77</v>
      </c>
      <c r="J15" s="11">
        <v>7997485.69</v>
      </c>
      <c r="K15" s="11">
        <v>7997485.69</v>
      </c>
      <c r="L15" s="11">
        <v>7997485.69</v>
      </c>
      <c r="M15" s="11">
        <v>7997485.69</v>
      </c>
      <c r="N15" s="11">
        <v>7997485.69</v>
      </c>
      <c r="O15" s="11">
        <v>7997485.69</v>
      </c>
      <c r="P15" s="11">
        <v>7997485.69</v>
      </c>
      <c r="Q15" s="11">
        <v>7997485.69</v>
      </c>
      <c r="R15" s="11">
        <v>7997485.69</v>
      </c>
      <c r="S15" s="11">
        <v>7997485.69</v>
      </c>
      <c r="T15" s="11">
        <v>7997485.69</v>
      </c>
      <c r="U15" s="11">
        <v>7997485.69</v>
      </c>
      <c r="V15" s="11">
        <v>7997485.69</v>
      </c>
      <c r="W15" s="11">
        <v>7997485.69</v>
      </c>
      <c r="X15" s="11">
        <v>7997485.69</v>
      </c>
      <c r="Y15" s="11">
        <v>7997485.69</v>
      </c>
      <c r="Z15" s="11">
        <v>7997485.69</v>
      </c>
      <c r="AA15" s="11">
        <v>7997485.69</v>
      </c>
      <c r="AB15" s="11">
        <v>7997485.69</v>
      </c>
      <c r="AC15" s="11">
        <v>7997485.69</v>
      </c>
      <c r="AD15" s="11" t="s">
        <v>25</v>
      </c>
      <c r="AE15" s="11" t="s">
        <v>25</v>
      </c>
      <c r="AF15" s="11" t="s">
        <v>25</v>
      </c>
      <c r="AG15" s="11" t="s">
        <v>25</v>
      </c>
      <c r="AH15" s="11" t="s">
        <v>25</v>
      </c>
      <c r="AI15" s="11" t="s">
        <v>25</v>
      </c>
      <c r="AJ15" s="11" t="s">
        <v>25</v>
      </c>
      <c r="AK15" s="11" t="s">
        <v>25</v>
      </c>
      <c r="AL15" s="11" t="s">
        <v>25</v>
      </c>
      <c r="AM15" s="11" t="s">
        <v>25</v>
      </c>
      <c r="AN15" s="11" t="s">
        <v>25</v>
      </c>
      <c r="AO15" s="11" t="s">
        <v>25</v>
      </c>
      <c r="AX15" s="10">
        <v>201806</v>
      </c>
      <c r="AY15" s="11">
        <v>247495</v>
      </c>
      <c r="AZ15" s="11">
        <v>3131280.31</v>
      </c>
      <c r="BA15" s="11">
        <v>5210270.09</v>
      </c>
      <c r="BB15" s="11">
        <v>5622742.66</v>
      </c>
      <c r="BC15" s="11">
        <v>5635386.58</v>
      </c>
      <c r="BD15" s="11">
        <v>5637186.58</v>
      </c>
      <c r="BE15" s="11">
        <v>5637186.58</v>
      </c>
      <c r="BF15" s="11">
        <v>5646377.53</v>
      </c>
      <c r="BG15" s="11">
        <v>5646377.53</v>
      </c>
      <c r="BH15" s="11">
        <v>5646377.53</v>
      </c>
      <c r="BI15" s="11">
        <v>5646377.53</v>
      </c>
      <c r="BJ15" s="11">
        <v>5646377.53</v>
      </c>
      <c r="BK15" s="11">
        <v>5646377.53</v>
      </c>
      <c r="BL15" s="11">
        <v>5646377.53</v>
      </c>
      <c r="BM15" s="11">
        <v>5646377.53</v>
      </c>
      <c r="BN15" s="11">
        <v>5646377.53</v>
      </c>
      <c r="BO15" s="11">
        <v>5646377.53</v>
      </c>
      <c r="BP15" s="11">
        <v>5646377.53</v>
      </c>
      <c r="BQ15" s="11">
        <v>5646377.53</v>
      </c>
      <c r="BR15" s="11">
        <v>5646377.53</v>
      </c>
      <c r="BS15" s="11">
        <v>5646377.53</v>
      </c>
      <c r="BT15" s="11">
        <v>5646377.53</v>
      </c>
      <c r="BU15" s="11">
        <v>5646377.53</v>
      </c>
      <c r="BV15" s="11">
        <v>5646377.53</v>
      </c>
      <c r="BW15" s="11">
        <v>5646377.53</v>
      </c>
      <c r="BX15" s="11">
        <v>5646377.53</v>
      </c>
      <c r="BY15" s="11">
        <v>5646377.53</v>
      </c>
      <c r="BZ15" s="11" t="s">
        <v>25</v>
      </c>
      <c r="CA15" s="11" t="s">
        <v>25</v>
      </c>
      <c r="CB15" s="11" t="s">
        <v>25</v>
      </c>
      <c r="CC15" s="11" t="s">
        <v>25</v>
      </c>
      <c r="CD15" s="11" t="s">
        <v>25</v>
      </c>
      <c r="CE15" s="11" t="s">
        <v>25</v>
      </c>
      <c r="CF15" s="11" t="s">
        <v>25</v>
      </c>
      <c r="CG15" s="11" t="s">
        <v>25</v>
      </c>
      <c r="CH15" s="11" t="s">
        <v>25</v>
      </c>
      <c r="CI15" s="11" t="s">
        <v>25</v>
      </c>
      <c r="CJ15" s="11" t="s">
        <v>25</v>
      </c>
      <c r="CK15" s="11" t="s">
        <v>25</v>
      </c>
      <c r="DF15" s="1"/>
      <c r="DG15" s="1"/>
      <c r="DH15" s="1"/>
      <c r="DI15" s="1"/>
      <c r="DJ15" s="1"/>
      <c r="DK15" s="1"/>
      <c r="DL15" s="1"/>
      <c r="DM15" s="1"/>
    </row>
    <row r="16" ht="15" customHeight="1" outlineLevel="1" spans="2:117">
      <c r="B16" s="10">
        <v>201809</v>
      </c>
      <c r="C16" s="11">
        <v>16374427.93</v>
      </c>
      <c r="D16" s="11">
        <v>36436234.63</v>
      </c>
      <c r="E16" s="11">
        <v>44166302.11</v>
      </c>
      <c r="F16" s="11">
        <v>44184452.11</v>
      </c>
      <c r="G16" s="11">
        <v>44588548.11</v>
      </c>
      <c r="H16" s="11">
        <v>44624548.11</v>
      </c>
      <c r="I16" s="11">
        <v>44624548.11</v>
      </c>
      <c r="J16" s="11">
        <v>44624548.11</v>
      </c>
      <c r="K16" s="11">
        <v>44624548.11</v>
      </c>
      <c r="L16" s="11">
        <v>44624548.11</v>
      </c>
      <c r="M16" s="11">
        <v>44624548.11</v>
      </c>
      <c r="N16" s="11">
        <v>44624548.11</v>
      </c>
      <c r="O16" s="11">
        <v>44624548.11</v>
      </c>
      <c r="P16" s="11">
        <v>44624548.11</v>
      </c>
      <c r="Q16" s="11">
        <v>44624548.11</v>
      </c>
      <c r="R16" s="11">
        <v>44624548.11</v>
      </c>
      <c r="S16" s="11">
        <v>44624548.11</v>
      </c>
      <c r="T16" s="11">
        <v>44624548.11</v>
      </c>
      <c r="U16" s="11">
        <v>44624548.11</v>
      </c>
      <c r="V16" s="11">
        <v>44624548.11</v>
      </c>
      <c r="W16" s="11">
        <v>44624548.11</v>
      </c>
      <c r="X16" s="11">
        <v>44624548.11</v>
      </c>
      <c r="Y16" s="11">
        <v>44624548.11</v>
      </c>
      <c r="Z16" s="11">
        <v>44624548.11</v>
      </c>
      <c r="AA16" s="11">
        <v>44624548.11</v>
      </c>
      <c r="AB16" s="11">
        <v>44624548.11</v>
      </c>
      <c r="AC16" s="11" t="s">
        <v>25</v>
      </c>
      <c r="AD16" s="11" t="s">
        <v>25</v>
      </c>
      <c r="AE16" s="11" t="s">
        <v>25</v>
      </c>
      <c r="AF16" s="11" t="s">
        <v>25</v>
      </c>
      <c r="AG16" s="11" t="s">
        <v>25</v>
      </c>
      <c r="AH16" s="11" t="s">
        <v>25</v>
      </c>
      <c r="AI16" s="11" t="s">
        <v>25</v>
      </c>
      <c r="AJ16" s="11" t="s">
        <v>25</v>
      </c>
      <c r="AK16" s="11" t="s">
        <v>25</v>
      </c>
      <c r="AL16" s="11" t="s">
        <v>25</v>
      </c>
      <c r="AM16" s="11" t="s">
        <v>25</v>
      </c>
      <c r="AN16" s="11" t="s">
        <v>25</v>
      </c>
      <c r="AO16" s="11" t="s">
        <v>25</v>
      </c>
      <c r="AX16" s="10">
        <v>201809</v>
      </c>
      <c r="AY16" s="11">
        <v>12379036.39</v>
      </c>
      <c r="AZ16" s="11">
        <v>27888141.84</v>
      </c>
      <c r="BA16" s="11">
        <v>32212347.8</v>
      </c>
      <c r="BB16" s="11">
        <v>32228247.8</v>
      </c>
      <c r="BC16" s="11">
        <v>32438725.8</v>
      </c>
      <c r="BD16" s="11">
        <v>32456725.8</v>
      </c>
      <c r="BE16" s="11">
        <v>32456725.8</v>
      </c>
      <c r="BF16" s="11">
        <v>32456725.8</v>
      </c>
      <c r="BG16" s="11">
        <v>32456725.8</v>
      </c>
      <c r="BH16" s="11">
        <v>32456725.8</v>
      </c>
      <c r="BI16" s="11">
        <v>32456725.8</v>
      </c>
      <c r="BJ16" s="11">
        <v>32456725.8</v>
      </c>
      <c r="BK16" s="11">
        <v>32456725.8</v>
      </c>
      <c r="BL16" s="11">
        <v>32456725.8</v>
      </c>
      <c r="BM16" s="11">
        <v>32456725.8</v>
      </c>
      <c r="BN16" s="11">
        <v>32456725.8</v>
      </c>
      <c r="BO16" s="11">
        <v>32456725.8</v>
      </c>
      <c r="BP16" s="11">
        <v>32456725.8</v>
      </c>
      <c r="BQ16" s="11">
        <v>32456725.8</v>
      </c>
      <c r="BR16" s="11">
        <v>32456725.8</v>
      </c>
      <c r="BS16" s="11">
        <v>32456725.8</v>
      </c>
      <c r="BT16" s="11">
        <v>32456725.8</v>
      </c>
      <c r="BU16" s="11">
        <v>32456725.8</v>
      </c>
      <c r="BV16" s="11">
        <v>32456725.8</v>
      </c>
      <c r="BW16" s="11">
        <v>32456725.8</v>
      </c>
      <c r="BX16" s="11">
        <v>32456725.8</v>
      </c>
      <c r="BY16" s="11" t="s">
        <v>25</v>
      </c>
      <c r="BZ16" s="11" t="s">
        <v>25</v>
      </c>
      <c r="CA16" s="11" t="s">
        <v>25</v>
      </c>
      <c r="CB16" s="11" t="s">
        <v>25</v>
      </c>
      <c r="CC16" s="11" t="s">
        <v>25</v>
      </c>
      <c r="CD16" s="11" t="s">
        <v>25</v>
      </c>
      <c r="CE16" s="11" t="s">
        <v>25</v>
      </c>
      <c r="CF16" s="11" t="s">
        <v>25</v>
      </c>
      <c r="CG16" s="11" t="s">
        <v>25</v>
      </c>
      <c r="CH16" s="11" t="s">
        <v>25</v>
      </c>
      <c r="CI16" s="11" t="s">
        <v>25</v>
      </c>
      <c r="CJ16" s="11" t="s">
        <v>25</v>
      </c>
      <c r="CK16" s="11" t="s">
        <v>25</v>
      </c>
      <c r="DF16" s="1"/>
      <c r="DG16" s="1"/>
      <c r="DH16" s="1"/>
      <c r="DI16" s="1"/>
      <c r="DJ16" s="1"/>
      <c r="DK16" s="1"/>
      <c r="DL16" s="1"/>
      <c r="DM16" s="1"/>
    </row>
    <row r="17" ht="15" customHeight="1" outlineLevel="1" spans="2:117">
      <c r="B17" s="10">
        <v>201812</v>
      </c>
      <c r="C17" s="11">
        <v>2263773.8</v>
      </c>
      <c r="D17" s="11">
        <v>2979871.93</v>
      </c>
      <c r="E17" s="11">
        <v>3113287.37</v>
      </c>
      <c r="F17" s="11">
        <v>3130237.37</v>
      </c>
      <c r="G17" s="11">
        <v>3130237.37</v>
      </c>
      <c r="H17" s="11">
        <v>3166237.37</v>
      </c>
      <c r="I17" s="11">
        <v>3166237.37</v>
      </c>
      <c r="J17" s="11">
        <v>3166237.37</v>
      </c>
      <c r="K17" s="11">
        <v>3166237.37</v>
      </c>
      <c r="L17" s="11">
        <v>3166237.37</v>
      </c>
      <c r="M17" s="11">
        <v>3166237.37</v>
      </c>
      <c r="N17" s="11">
        <v>3166237.37</v>
      </c>
      <c r="O17" s="11">
        <v>3166237.37</v>
      </c>
      <c r="P17" s="11">
        <v>3166237.37</v>
      </c>
      <c r="Q17" s="11">
        <v>3166237.37</v>
      </c>
      <c r="R17" s="11">
        <v>3166237.37</v>
      </c>
      <c r="S17" s="11">
        <v>3166237.37</v>
      </c>
      <c r="T17" s="11">
        <v>3166237.37</v>
      </c>
      <c r="U17" s="11">
        <v>3166237.37</v>
      </c>
      <c r="V17" s="11">
        <v>3166237.37</v>
      </c>
      <c r="W17" s="11">
        <v>3166237.37</v>
      </c>
      <c r="X17" s="11">
        <v>3166237.37</v>
      </c>
      <c r="Y17" s="11">
        <v>3166237.37</v>
      </c>
      <c r="Z17" s="11">
        <v>3166237.37</v>
      </c>
      <c r="AA17" s="11">
        <v>3166237.37</v>
      </c>
      <c r="AB17" s="11" t="s">
        <v>25</v>
      </c>
      <c r="AC17" s="11" t="s">
        <v>25</v>
      </c>
      <c r="AD17" s="11" t="s">
        <v>25</v>
      </c>
      <c r="AE17" s="11" t="s">
        <v>25</v>
      </c>
      <c r="AF17" s="11" t="s">
        <v>25</v>
      </c>
      <c r="AG17" s="11" t="s">
        <v>25</v>
      </c>
      <c r="AH17" s="11" t="s">
        <v>25</v>
      </c>
      <c r="AI17" s="11" t="s">
        <v>25</v>
      </c>
      <c r="AJ17" s="11" t="s">
        <v>25</v>
      </c>
      <c r="AK17" s="11" t="s">
        <v>25</v>
      </c>
      <c r="AL17" s="11" t="s">
        <v>25</v>
      </c>
      <c r="AM17" s="11" t="s">
        <v>25</v>
      </c>
      <c r="AN17" s="11" t="s">
        <v>25</v>
      </c>
      <c r="AO17" s="11" t="s">
        <v>25</v>
      </c>
      <c r="AX17" s="10">
        <v>201812</v>
      </c>
      <c r="AY17" s="11">
        <v>1805519.72</v>
      </c>
      <c r="AZ17" s="11">
        <v>2179522.31</v>
      </c>
      <c r="BA17" s="11">
        <v>2247430</v>
      </c>
      <c r="BB17" s="11">
        <v>2255905</v>
      </c>
      <c r="BC17" s="11">
        <v>2255905</v>
      </c>
      <c r="BD17" s="11">
        <v>2273905.23</v>
      </c>
      <c r="BE17" s="11">
        <v>2273905.23</v>
      </c>
      <c r="BF17" s="11">
        <v>2273905.23</v>
      </c>
      <c r="BG17" s="11">
        <v>2273905.23</v>
      </c>
      <c r="BH17" s="11">
        <v>2273905.23</v>
      </c>
      <c r="BI17" s="11">
        <v>2273905.23</v>
      </c>
      <c r="BJ17" s="11">
        <v>2273905.23</v>
      </c>
      <c r="BK17" s="11">
        <v>2273905.23</v>
      </c>
      <c r="BL17" s="11">
        <v>2273905.23</v>
      </c>
      <c r="BM17" s="11">
        <v>2273905.23</v>
      </c>
      <c r="BN17" s="11">
        <v>2273905.23</v>
      </c>
      <c r="BO17" s="11">
        <v>2273905.23</v>
      </c>
      <c r="BP17" s="11">
        <v>2273905.23</v>
      </c>
      <c r="BQ17" s="11">
        <v>2273905.23</v>
      </c>
      <c r="BR17" s="11">
        <v>2273905.23</v>
      </c>
      <c r="BS17" s="11">
        <v>2273905.23</v>
      </c>
      <c r="BT17" s="11">
        <v>2273905.23</v>
      </c>
      <c r="BU17" s="11">
        <v>2273905.23</v>
      </c>
      <c r="BV17" s="11">
        <v>2273905.23</v>
      </c>
      <c r="BW17" s="11">
        <v>2273905.23</v>
      </c>
      <c r="BX17" s="11" t="s">
        <v>25</v>
      </c>
      <c r="BY17" s="11" t="s">
        <v>25</v>
      </c>
      <c r="BZ17" s="11" t="s">
        <v>25</v>
      </c>
      <c r="CA17" s="11" t="s">
        <v>25</v>
      </c>
      <c r="CB17" s="11" t="s">
        <v>25</v>
      </c>
      <c r="CC17" s="11" t="s">
        <v>25</v>
      </c>
      <c r="CD17" s="11" t="s">
        <v>25</v>
      </c>
      <c r="CE17" s="11" t="s">
        <v>25</v>
      </c>
      <c r="CF17" s="11" t="s">
        <v>25</v>
      </c>
      <c r="CG17" s="11" t="s">
        <v>25</v>
      </c>
      <c r="CH17" s="11" t="s">
        <v>25</v>
      </c>
      <c r="CI17" s="11" t="s">
        <v>25</v>
      </c>
      <c r="CJ17" s="11" t="s">
        <v>25</v>
      </c>
      <c r="CK17" s="11" t="s">
        <v>25</v>
      </c>
      <c r="DF17" s="1"/>
      <c r="DG17" s="1"/>
      <c r="DH17" s="1"/>
      <c r="DI17" s="1"/>
      <c r="DJ17" s="1"/>
      <c r="DK17" s="1"/>
      <c r="DL17" s="1"/>
      <c r="DM17" s="1"/>
    </row>
    <row r="18" ht="15" customHeight="1" outlineLevel="1" spans="2:117">
      <c r="B18" s="10">
        <v>201903</v>
      </c>
      <c r="C18" s="11">
        <v>1752239.78</v>
      </c>
      <c r="D18" s="11">
        <v>5239008.76</v>
      </c>
      <c r="E18" s="11">
        <v>6855364.77</v>
      </c>
      <c r="F18" s="11">
        <v>6898741.77</v>
      </c>
      <c r="G18" s="11">
        <v>6898741.77</v>
      </c>
      <c r="H18" s="11">
        <v>6901357.77</v>
      </c>
      <c r="I18" s="11">
        <v>6901357.77</v>
      </c>
      <c r="J18" s="11">
        <v>6901357.77</v>
      </c>
      <c r="K18" s="11">
        <v>6901357.77</v>
      </c>
      <c r="L18" s="11">
        <v>6901357.77</v>
      </c>
      <c r="M18" s="11">
        <v>6901357.77</v>
      </c>
      <c r="N18" s="11">
        <v>6901357.77</v>
      </c>
      <c r="O18" s="11">
        <v>6901357.77</v>
      </c>
      <c r="P18" s="11">
        <v>6901357.77</v>
      </c>
      <c r="Q18" s="11">
        <v>6901357.77</v>
      </c>
      <c r="R18" s="11">
        <v>6901357.77</v>
      </c>
      <c r="S18" s="11">
        <v>6901357.77</v>
      </c>
      <c r="T18" s="11">
        <v>6901357.77</v>
      </c>
      <c r="U18" s="11">
        <v>6901357.77</v>
      </c>
      <c r="V18" s="11">
        <v>6901357.77</v>
      </c>
      <c r="W18" s="11">
        <v>6901357.77</v>
      </c>
      <c r="X18" s="11">
        <v>6901357.77</v>
      </c>
      <c r="Y18" s="11">
        <v>6901357.77</v>
      </c>
      <c r="Z18" s="11">
        <v>6901357.77</v>
      </c>
      <c r="AA18" s="11" t="s">
        <v>25</v>
      </c>
      <c r="AB18" s="11" t="s">
        <v>25</v>
      </c>
      <c r="AC18" s="11" t="s">
        <v>25</v>
      </c>
      <c r="AD18" s="11" t="s">
        <v>25</v>
      </c>
      <c r="AE18" s="11" t="s">
        <v>25</v>
      </c>
      <c r="AF18" s="11" t="s">
        <v>25</v>
      </c>
      <c r="AG18" s="11" t="s">
        <v>25</v>
      </c>
      <c r="AH18" s="11" t="s">
        <v>25</v>
      </c>
      <c r="AI18" s="11" t="s">
        <v>25</v>
      </c>
      <c r="AJ18" s="11" t="s">
        <v>25</v>
      </c>
      <c r="AK18" s="11" t="s">
        <v>25</v>
      </c>
      <c r="AL18" s="11" t="s">
        <v>25</v>
      </c>
      <c r="AM18" s="11" t="s">
        <v>25</v>
      </c>
      <c r="AN18" s="11" t="s">
        <v>25</v>
      </c>
      <c r="AO18" s="11" t="s">
        <v>25</v>
      </c>
      <c r="AX18" s="10">
        <v>201903</v>
      </c>
      <c r="AY18" s="11">
        <v>876119.82</v>
      </c>
      <c r="AZ18" s="11">
        <v>2619504.32</v>
      </c>
      <c r="BA18" s="11">
        <v>3427682.28</v>
      </c>
      <c r="BB18" s="11">
        <v>3464475.78</v>
      </c>
      <c r="BC18" s="11">
        <v>3464475.78</v>
      </c>
      <c r="BD18" s="11">
        <v>3465783.78</v>
      </c>
      <c r="BE18" s="11">
        <v>3465783.78</v>
      </c>
      <c r="BF18" s="11">
        <v>3465783.78</v>
      </c>
      <c r="BG18" s="11">
        <v>3465783.78</v>
      </c>
      <c r="BH18" s="11">
        <v>3465783.78</v>
      </c>
      <c r="BI18" s="11">
        <v>3465783.78</v>
      </c>
      <c r="BJ18" s="11">
        <v>3465783.78</v>
      </c>
      <c r="BK18" s="11">
        <v>3465783.78</v>
      </c>
      <c r="BL18" s="11">
        <v>3465783.78</v>
      </c>
      <c r="BM18" s="11">
        <v>3465783.78</v>
      </c>
      <c r="BN18" s="11">
        <v>3465783.78</v>
      </c>
      <c r="BO18" s="11">
        <v>3465783.78</v>
      </c>
      <c r="BP18" s="11">
        <v>3465783.78</v>
      </c>
      <c r="BQ18" s="11">
        <v>3465783.78</v>
      </c>
      <c r="BR18" s="11">
        <v>3465783.78</v>
      </c>
      <c r="BS18" s="11">
        <v>3465783.78</v>
      </c>
      <c r="BT18" s="11">
        <v>3465783.78</v>
      </c>
      <c r="BU18" s="11">
        <v>3465783.78</v>
      </c>
      <c r="BV18" s="11">
        <v>3465783.78</v>
      </c>
      <c r="BW18" s="11" t="s">
        <v>25</v>
      </c>
      <c r="BX18" s="11" t="s">
        <v>25</v>
      </c>
      <c r="BY18" s="11" t="s">
        <v>25</v>
      </c>
      <c r="BZ18" s="11" t="s">
        <v>25</v>
      </c>
      <c r="CA18" s="11" t="s">
        <v>25</v>
      </c>
      <c r="CB18" s="11" t="s">
        <v>25</v>
      </c>
      <c r="CC18" s="11" t="s">
        <v>25</v>
      </c>
      <c r="CD18" s="11" t="s">
        <v>25</v>
      </c>
      <c r="CE18" s="11" t="s">
        <v>25</v>
      </c>
      <c r="CF18" s="11" t="s">
        <v>25</v>
      </c>
      <c r="CG18" s="11" t="s">
        <v>25</v>
      </c>
      <c r="CH18" s="11" t="s">
        <v>25</v>
      </c>
      <c r="CI18" s="11" t="s">
        <v>25</v>
      </c>
      <c r="CJ18" s="11" t="s">
        <v>25</v>
      </c>
      <c r="CK18" s="11" t="s">
        <v>25</v>
      </c>
      <c r="DF18" s="1"/>
      <c r="DG18" s="1"/>
      <c r="DH18" s="1"/>
      <c r="DI18" s="1"/>
      <c r="DJ18" s="1"/>
      <c r="DK18" s="1"/>
      <c r="DL18" s="1"/>
      <c r="DM18" s="1"/>
    </row>
    <row r="19" ht="15" customHeight="1" outlineLevel="1" spans="2:117">
      <c r="B19" s="10">
        <v>201906</v>
      </c>
      <c r="C19" s="11">
        <v>1745128.4</v>
      </c>
      <c r="D19" s="11">
        <v>8782209.05</v>
      </c>
      <c r="E19" s="11">
        <v>10556015.2</v>
      </c>
      <c r="F19" s="11">
        <v>11739003.08</v>
      </c>
      <c r="G19" s="11">
        <v>11950452.58</v>
      </c>
      <c r="H19" s="11">
        <v>12084582.58</v>
      </c>
      <c r="I19" s="11">
        <v>12097362.58</v>
      </c>
      <c r="J19" s="11">
        <v>12099732.58</v>
      </c>
      <c r="K19" s="11">
        <v>12100617.58</v>
      </c>
      <c r="L19" s="11">
        <v>12100617.58</v>
      </c>
      <c r="M19" s="11">
        <v>12100617.58</v>
      </c>
      <c r="N19" s="11">
        <v>12100617.58</v>
      </c>
      <c r="O19" s="11">
        <v>12100617.58</v>
      </c>
      <c r="P19" s="11">
        <v>12100617.58</v>
      </c>
      <c r="Q19" s="11">
        <v>12100617.58</v>
      </c>
      <c r="R19" s="11">
        <v>12087417.58</v>
      </c>
      <c r="S19" s="11">
        <v>12087417.58</v>
      </c>
      <c r="T19" s="11">
        <v>12087417.58</v>
      </c>
      <c r="U19" s="11">
        <v>12087417.58</v>
      </c>
      <c r="V19" s="11">
        <v>12087417.58</v>
      </c>
      <c r="W19" s="11">
        <v>12087417.58</v>
      </c>
      <c r="X19" s="11">
        <v>12087417.58</v>
      </c>
      <c r="Y19" s="11">
        <v>12087417.58</v>
      </c>
      <c r="Z19" s="11" t="s">
        <v>25</v>
      </c>
      <c r="AA19" s="11" t="s">
        <v>25</v>
      </c>
      <c r="AB19" s="11" t="s">
        <v>25</v>
      </c>
      <c r="AC19" s="11" t="s">
        <v>25</v>
      </c>
      <c r="AD19" s="11" t="s">
        <v>25</v>
      </c>
      <c r="AE19" s="11" t="s">
        <v>25</v>
      </c>
      <c r="AF19" s="11" t="s">
        <v>25</v>
      </c>
      <c r="AG19" s="11" t="s">
        <v>25</v>
      </c>
      <c r="AH19" s="11" t="s">
        <v>25</v>
      </c>
      <c r="AI19" s="11" t="s">
        <v>25</v>
      </c>
      <c r="AJ19" s="11" t="s">
        <v>25</v>
      </c>
      <c r="AK19" s="11" t="s">
        <v>25</v>
      </c>
      <c r="AL19" s="11" t="s">
        <v>25</v>
      </c>
      <c r="AM19" s="11" t="s">
        <v>25</v>
      </c>
      <c r="AN19" s="11" t="s">
        <v>25</v>
      </c>
      <c r="AO19" s="11" t="s">
        <v>25</v>
      </c>
      <c r="AX19" s="10">
        <v>201906</v>
      </c>
      <c r="AY19" s="11">
        <v>872564.2</v>
      </c>
      <c r="AZ19" s="11">
        <v>4395216.19</v>
      </c>
      <c r="BA19" s="11">
        <v>5283819.24</v>
      </c>
      <c r="BB19" s="11">
        <v>5875313.21</v>
      </c>
      <c r="BC19" s="11">
        <v>6008705.19</v>
      </c>
      <c r="BD19" s="11">
        <v>6075770.19</v>
      </c>
      <c r="BE19" s="11">
        <v>6082160.19</v>
      </c>
      <c r="BF19" s="11">
        <v>6083345.19</v>
      </c>
      <c r="BG19" s="11">
        <v>6083787.67</v>
      </c>
      <c r="BH19" s="11">
        <v>6083787.67</v>
      </c>
      <c r="BI19" s="11">
        <v>6083787.67</v>
      </c>
      <c r="BJ19" s="11">
        <v>6083787.67</v>
      </c>
      <c r="BK19" s="11">
        <v>6083787.67</v>
      </c>
      <c r="BL19" s="11">
        <v>6083787.67</v>
      </c>
      <c r="BM19" s="11">
        <v>6083787.67</v>
      </c>
      <c r="BN19" s="11">
        <v>6070587.67</v>
      </c>
      <c r="BO19" s="11">
        <v>6070587.67</v>
      </c>
      <c r="BP19" s="11">
        <v>6070587.67</v>
      </c>
      <c r="BQ19" s="11">
        <v>6070587.67</v>
      </c>
      <c r="BR19" s="11">
        <v>6070587.67</v>
      </c>
      <c r="BS19" s="11">
        <v>6070587.67</v>
      </c>
      <c r="BT19" s="11">
        <v>6070587.67</v>
      </c>
      <c r="BU19" s="11">
        <v>6070587.67</v>
      </c>
      <c r="BV19" s="11" t="s">
        <v>25</v>
      </c>
      <c r="BW19" s="11" t="s">
        <v>25</v>
      </c>
      <c r="BX19" s="11" t="s">
        <v>25</v>
      </c>
      <c r="BY19" s="11" t="s">
        <v>25</v>
      </c>
      <c r="BZ19" s="11" t="s">
        <v>25</v>
      </c>
      <c r="CA19" s="11" t="s">
        <v>25</v>
      </c>
      <c r="CB19" s="11" t="s">
        <v>25</v>
      </c>
      <c r="CC19" s="11" t="s">
        <v>25</v>
      </c>
      <c r="CD19" s="11" t="s">
        <v>25</v>
      </c>
      <c r="CE19" s="11" t="s">
        <v>25</v>
      </c>
      <c r="CF19" s="11" t="s">
        <v>25</v>
      </c>
      <c r="CG19" s="11" t="s">
        <v>25</v>
      </c>
      <c r="CH19" s="11" t="s">
        <v>25</v>
      </c>
      <c r="CI19" s="11" t="s">
        <v>25</v>
      </c>
      <c r="CJ19" s="11" t="s">
        <v>25</v>
      </c>
      <c r="CK19" s="11" t="s">
        <v>25</v>
      </c>
      <c r="DF19" s="1"/>
      <c r="DG19" s="1"/>
      <c r="DH19" s="1"/>
      <c r="DI19" s="1"/>
      <c r="DJ19" s="1"/>
      <c r="DK19" s="1"/>
      <c r="DL19" s="1"/>
      <c r="DM19" s="1"/>
    </row>
    <row r="20" ht="15" customHeight="1" outlineLevel="1" spans="2:117">
      <c r="B20" s="10">
        <v>201909</v>
      </c>
      <c r="C20" s="11">
        <v>4081573.7</v>
      </c>
      <c r="D20" s="11">
        <v>50006373.26</v>
      </c>
      <c r="E20" s="11">
        <v>54179522.21</v>
      </c>
      <c r="F20" s="11">
        <v>54497279</v>
      </c>
      <c r="G20" s="11">
        <v>54512676.8</v>
      </c>
      <c r="H20" s="11">
        <v>55662961.8</v>
      </c>
      <c r="I20" s="11">
        <v>55664206.8</v>
      </c>
      <c r="J20" s="11">
        <v>55664206.8</v>
      </c>
      <c r="K20" s="11">
        <v>55694535.8</v>
      </c>
      <c r="L20" s="11">
        <v>55694535.8</v>
      </c>
      <c r="M20" s="11">
        <v>55765081.4</v>
      </c>
      <c r="N20" s="11">
        <v>55765081.4</v>
      </c>
      <c r="O20" s="11">
        <v>55765081.4</v>
      </c>
      <c r="P20" s="11">
        <v>55765081.4</v>
      </c>
      <c r="Q20" s="11">
        <v>55760154.8</v>
      </c>
      <c r="R20" s="11">
        <v>55760154.8</v>
      </c>
      <c r="S20" s="11">
        <v>55760154.8</v>
      </c>
      <c r="T20" s="11">
        <v>55760154.8</v>
      </c>
      <c r="U20" s="11">
        <v>55760154.8</v>
      </c>
      <c r="V20" s="11">
        <v>55760154.8</v>
      </c>
      <c r="W20" s="11">
        <v>55760154.8</v>
      </c>
      <c r="X20" s="11">
        <v>55760154.8</v>
      </c>
      <c r="Y20" s="11" t="s">
        <v>25</v>
      </c>
      <c r="Z20" s="11" t="s">
        <v>25</v>
      </c>
      <c r="AA20" s="11" t="s">
        <v>25</v>
      </c>
      <c r="AB20" s="11" t="s">
        <v>25</v>
      </c>
      <c r="AC20" s="11" t="s">
        <v>25</v>
      </c>
      <c r="AD20" s="11" t="s">
        <v>25</v>
      </c>
      <c r="AE20" s="11" t="s">
        <v>25</v>
      </c>
      <c r="AF20" s="11" t="s">
        <v>25</v>
      </c>
      <c r="AG20" s="11" t="s">
        <v>25</v>
      </c>
      <c r="AH20" s="11" t="s">
        <v>25</v>
      </c>
      <c r="AI20" s="11" t="s">
        <v>25</v>
      </c>
      <c r="AJ20" s="11" t="s">
        <v>25</v>
      </c>
      <c r="AK20" s="11" t="s">
        <v>25</v>
      </c>
      <c r="AL20" s="11" t="s">
        <v>25</v>
      </c>
      <c r="AM20" s="11" t="s">
        <v>25</v>
      </c>
      <c r="AN20" s="11" t="s">
        <v>25</v>
      </c>
      <c r="AO20" s="11" t="s">
        <v>25</v>
      </c>
      <c r="AX20" s="10">
        <v>201909</v>
      </c>
      <c r="AY20" s="11">
        <v>2183115.84</v>
      </c>
      <c r="AZ20" s="11">
        <v>25932549.95</v>
      </c>
      <c r="BA20" s="11">
        <v>28019124.28</v>
      </c>
      <c r="BB20" s="11">
        <v>28178002.73</v>
      </c>
      <c r="BC20" s="11">
        <v>28185701.63</v>
      </c>
      <c r="BD20" s="11">
        <v>28760844.13</v>
      </c>
      <c r="BE20" s="11">
        <v>28761466.61</v>
      </c>
      <c r="BF20" s="11">
        <v>28761466.61</v>
      </c>
      <c r="BG20" s="11">
        <v>28776631.1</v>
      </c>
      <c r="BH20" s="11">
        <v>28776631.1</v>
      </c>
      <c r="BI20" s="11">
        <v>28847176.7</v>
      </c>
      <c r="BJ20" s="11">
        <v>28847176.7</v>
      </c>
      <c r="BK20" s="11">
        <v>28847176.7</v>
      </c>
      <c r="BL20" s="11">
        <v>28847176.7</v>
      </c>
      <c r="BM20" s="11">
        <v>28842250.1</v>
      </c>
      <c r="BN20" s="11">
        <v>28842250.1</v>
      </c>
      <c r="BO20" s="11">
        <v>28842250.1</v>
      </c>
      <c r="BP20" s="11">
        <v>28842250.1</v>
      </c>
      <c r="BQ20" s="11">
        <v>28842250.1</v>
      </c>
      <c r="BR20" s="11">
        <v>28842250.1</v>
      </c>
      <c r="BS20" s="11">
        <v>28842250.1</v>
      </c>
      <c r="BT20" s="11">
        <v>28842250.1</v>
      </c>
      <c r="BU20" s="11" t="s">
        <v>25</v>
      </c>
      <c r="BV20" s="11" t="s">
        <v>25</v>
      </c>
      <c r="BW20" s="11" t="s">
        <v>25</v>
      </c>
      <c r="BX20" s="11" t="s">
        <v>25</v>
      </c>
      <c r="BY20" s="11" t="s">
        <v>25</v>
      </c>
      <c r="BZ20" s="11" t="s">
        <v>25</v>
      </c>
      <c r="CA20" s="11" t="s">
        <v>25</v>
      </c>
      <c r="CB20" s="11" t="s">
        <v>25</v>
      </c>
      <c r="CC20" s="11" t="s">
        <v>25</v>
      </c>
      <c r="CD20" s="11" t="s">
        <v>25</v>
      </c>
      <c r="CE20" s="11" t="s">
        <v>25</v>
      </c>
      <c r="CF20" s="11" t="s">
        <v>25</v>
      </c>
      <c r="CG20" s="11" t="s">
        <v>25</v>
      </c>
      <c r="CH20" s="11" t="s">
        <v>25</v>
      </c>
      <c r="CI20" s="11" t="s">
        <v>25</v>
      </c>
      <c r="CJ20" s="11" t="s">
        <v>25</v>
      </c>
      <c r="CK20" s="11" t="s">
        <v>25</v>
      </c>
      <c r="DF20" s="1"/>
      <c r="DG20" s="1"/>
      <c r="DH20" s="1"/>
      <c r="DI20" s="1"/>
      <c r="DJ20" s="1"/>
      <c r="DK20" s="1"/>
      <c r="DL20" s="1"/>
      <c r="DM20" s="1"/>
    </row>
    <row r="21" ht="15" customHeight="1" outlineLevel="1" spans="2:117">
      <c r="B21" s="10">
        <v>201912</v>
      </c>
      <c r="C21" s="11">
        <v>10642944.24</v>
      </c>
      <c r="D21" s="11">
        <v>12755850.19</v>
      </c>
      <c r="E21" s="11">
        <v>12994353.59</v>
      </c>
      <c r="F21" s="11">
        <v>13146661.55</v>
      </c>
      <c r="G21" s="11">
        <v>13228466.35</v>
      </c>
      <c r="H21" s="11">
        <v>13246495.95</v>
      </c>
      <c r="I21" s="11">
        <v>13246495.95</v>
      </c>
      <c r="J21" s="11">
        <v>13246495.95</v>
      </c>
      <c r="K21" s="11">
        <v>13246495.95</v>
      </c>
      <c r="L21" s="11">
        <v>13246495.95</v>
      </c>
      <c r="M21" s="11">
        <v>13246495.95</v>
      </c>
      <c r="N21" s="11">
        <v>13246495.95</v>
      </c>
      <c r="O21" s="11">
        <v>13246495.95</v>
      </c>
      <c r="P21" s="11">
        <v>13246495.95</v>
      </c>
      <c r="Q21" s="11">
        <v>13246495.95</v>
      </c>
      <c r="R21" s="11">
        <v>13246495.95</v>
      </c>
      <c r="S21" s="11">
        <v>13246495.95</v>
      </c>
      <c r="T21" s="11">
        <v>13246495.95</v>
      </c>
      <c r="U21" s="11">
        <v>13246495.95</v>
      </c>
      <c r="V21" s="11">
        <v>13246495.95</v>
      </c>
      <c r="W21" s="11">
        <v>13246495.95</v>
      </c>
      <c r="X21" s="11" t="s">
        <v>25</v>
      </c>
      <c r="Y21" s="11" t="s">
        <v>25</v>
      </c>
      <c r="Z21" s="11" t="s">
        <v>25</v>
      </c>
      <c r="AA21" s="11" t="s">
        <v>25</v>
      </c>
      <c r="AB21" s="11" t="s">
        <v>25</v>
      </c>
      <c r="AC21" s="11" t="s">
        <v>25</v>
      </c>
      <c r="AD21" s="11" t="s">
        <v>25</v>
      </c>
      <c r="AE21" s="11" t="s">
        <v>25</v>
      </c>
      <c r="AF21" s="11" t="s">
        <v>25</v>
      </c>
      <c r="AG21" s="11" t="s">
        <v>25</v>
      </c>
      <c r="AH21" s="11" t="s">
        <v>25</v>
      </c>
      <c r="AI21" s="11" t="s">
        <v>25</v>
      </c>
      <c r="AJ21" s="11" t="s">
        <v>25</v>
      </c>
      <c r="AK21" s="11" t="s">
        <v>25</v>
      </c>
      <c r="AL21" s="11" t="s">
        <v>25</v>
      </c>
      <c r="AM21" s="11" t="s">
        <v>25</v>
      </c>
      <c r="AN21" s="11" t="s">
        <v>25</v>
      </c>
      <c r="AO21" s="11" t="s">
        <v>25</v>
      </c>
      <c r="AX21" s="10">
        <v>201912</v>
      </c>
      <c r="AY21" s="11">
        <v>7668495.27</v>
      </c>
      <c r="AZ21" s="11">
        <v>8817065.67</v>
      </c>
      <c r="BA21" s="11">
        <v>8936317.34</v>
      </c>
      <c r="BB21" s="11">
        <v>9012471.33</v>
      </c>
      <c r="BC21" s="11">
        <v>9053373.73</v>
      </c>
      <c r="BD21" s="11">
        <v>9062388.52</v>
      </c>
      <c r="BE21" s="11">
        <v>9062388.52</v>
      </c>
      <c r="BF21" s="11">
        <v>9062388.52</v>
      </c>
      <c r="BG21" s="11">
        <v>9062388.52</v>
      </c>
      <c r="BH21" s="11">
        <v>9062388.52</v>
      </c>
      <c r="BI21" s="11">
        <v>9062388.52</v>
      </c>
      <c r="BJ21" s="11">
        <v>9062388.52</v>
      </c>
      <c r="BK21" s="11">
        <v>9062388.52</v>
      </c>
      <c r="BL21" s="11">
        <v>9062388.52</v>
      </c>
      <c r="BM21" s="11">
        <v>9062388.52</v>
      </c>
      <c r="BN21" s="11">
        <v>9062388.52</v>
      </c>
      <c r="BO21" s="11">
        <v>9062388.52</v>
      </c>
      <c r="BP21" s="11">
        <v>9062388.52</v>
      </c>
      <c r="BQ21" s="11">
        <v>9062388.52</v>
      </c>
      <c r="BR21" s="11">
        <v>9062388.52</v>
      </c>
      <c r="BS21" s="11">
        <v>9062388.52</v>
      </c>
      <c r="BT21" s="11" t="s">
        <v>25</v>
      </c>
      <c r="BU21" s="11" t="s">
        <v>25</v>
      </c>
      <c r="BV21" s="11" t="s">
        <v>25</v>
      </c>
      <c r="BW21" s="11" t="s">
        <v>25</v>
      </c>
      <c r="BX21" s="11" t="s">
        <v>25</v>
      </c>
      <c r="BY21" s="11" t="s">
        <v>25</v>
      </c>
      <c r="BZ21" s="11" t="s">
        <v>25</v>
      </c>
      <c r="CA21" s="11" t="s">
        <v>25</v>
      </c>
      <c r="CB21" s="11" t="s">
        <v>25</v>
      </c>
      <c r="CC21" s="11" t="s">
        <v>25</v>
      </c>
      <c r="CD21" s="11" t="s">
        <v>25</v>
      </c>
      <c r="CE21" s="11" t="s">
        <v>25</v>
      </c>
      <c r="CF21" s="11" t="s">
        <v>25</v>
      </c>
      <c r="CG21" s="11" t="s">
        <v>25</v>
      </c>
      <c r="CH21" s="11" t="s">
        <v>25</v>
      </c>
      <c r="CI21" s="11" t="s">
        <v>25</v>
      </c>
      <c r="CJ21" s="11" t="s">
        <v>25</v>
      </c>
      <c r="CK21" s="11" t="s">
        <v>25</v>
      </c>
      <c r="DF21" s="1"/>
      <c r="DG21" s="1"/>
      <c r="DH21" s="1"/>
      <c r="DI21" s="1"/>
      <c r="DJ21" s="1"/>
      <c r="DK21" s="1"/>
      <c r="DL21" s="1"/>
      <c r="DM21" s="1"/>
    </row>
    <row r="22" ht="15" customHeight="1" outlineLevel="1" spans="2:117">
      <c r="B22" s="10">
        <v>202003</v>
      </c>
      <c r="C22" s="11">
        <v>1772364.54</v>
      </c>
      <c r="D22" s="11">
        <v>3995028.87</v>
      </c>
      <c r="E22" s="11">
        <v>11869540.37</v>
      </c>
      <c r="F22" s="11">
        <v>13017577.76</v>
      </c>
      <c r="G22" s="11">
        <v>13080088.16</v>
      </c>
      <c r="H22" s="11">
        <v>13102768.76</v>
      </c>
      <c r="I22" s="11">
        <v>13102768.76</v>
      </c>
      <c r="J22" s="11">
        <v>13120768.76</v>
      </c>
      <c r="K22" s="11">
        <v>13120768.76</v>
      </c>
      <c r="L22" s="11">
        <v>13120768.76</v>
      </c>
      <c r="M22" s="11">
        <v>13120768.76</v>
      </c>
      <c r="N22" s="11">
        <v>13120768.76</v>
      </c>
      <c r="O22" s="11">
        <v>13116603.56</v>
      </c>
      <c r="P22" s="11">
        <v>13116603.56</v>
      </c>
      <c r="Q22" s="11">
        <v>13116603.56</v>
      </c>
      <c r="R22" s="11">
        <v>13116603.56</v>
      </c>
      <c r="S22" s="11">
        <v>13116603.56</v>
      </c>
      <c r="T22" s="11">
        <v>13116603.56</v>
      </c>
      <c r="U22" s="11">
        <v>13116603.56</v>
      </c>
      <c r="V22" s="11">
        <v>13116603.56</v>
      </c>
      <c r="W22" s="11" t="s">
        <v>25</v>
      </c>
      <c r="X22" s="11" t="s">
        <v>25</v>
      </c>
      <c r="Y22" s="11" t="s">
        <v>25</v>
      </c>
      <c r="Z22" s="11" t="s">
        <v>25</v>
      </c>
      <c r="AA22" s="11" t="s">
        <v>25</v>
      </c>
      <c r="AB22" s="11" t="s">
        <v>25</v>
      </c>
      <c r="AC22" s="11" t="s">
        <v>25</v>
      </c>
      <c r="AD22" s="11" t="s">
        <v>25</v>
      </c>
      <c r="AE22" s="11" t="s">
        <v>25</v>
      </c>
      <c r="AF22" s="11" t="s">
        <v>25</v>
      </c>
      <c r="AG22" s="11" t="s">
        <v>25</v>
      </c>
      <c r="AH22" s="11" t="s">
        <v>25</v>
      </c>
      <c r="AI22" s="11" t="s">
        <v>25</v>
      </c>
      <c r="AJ22" s="11" t="s">
        <v>25</v>
      </c>
      <c r="AK22" s="11" t="s">
        <v>25</v>
      </c>
      <c r="AL22" s="11" t="s">
        <v>25</v>
      </c>
      <c r="AM22" s="11" t="s">
        <v>25</v>
      </c>
      <c r="AN22" s="11" t="s">
        <v>25</v>
      </c>
      <c r="AO22" s="11" t="s">
        <v>25</v>
      </c>
      <c r="AX22" s="10">
        <v>202003</v>
      </c>
      <c r="AY22" s="11">
        <v>976242.26</v>
      </c>
      <c r="AZ22" s="11">
        <v>2103290.25</v>
      </c>
      <c r="BA22" s="11">
        <v>6140069.51</v>
      </c>
      <c r="BB22" s="11">
        <v>6781752.24</v>
      </c>
      <c r="BC22" s="11">
        <v>6813007.44</v>
      </c>
      <c r="BD22" s="11">
        <v>6824347.74</v>
      </c>
      <c r="BE22" s="11">
        <v>6824347.74</v>
      </c>
      <c r="BF22" s="11">
        <v>6833347.74</v>
      </c>
      <c r="BG22" s="11">
        <v>6833347.74</v>
      </c>
      <c r="BH22" s="11">
        <v>6833347.74</v>
      </c>
      <c r="BI22" s="11">
        <v>6833347.74</v>
      </c>
      <c r="BJ22" s="11">
        <v>6833347.74</v>
      </c>
      <c r="BK22" s="11">
        <v>6829182.54</v>
      </c>
      <c r="BL22" s="11">
        <v>6829182.54</v>
      </c>
      <c r="BM22" s="11">
        <v>6829182.54</v>
      </c>
      <c r="BN22" s="11">
        <v>6829182.54</v>
      </c>
      <c r="BO22" s="11">
        <v>6829182.54</v>
      </c>
      <c r="BP22" s="11">
        <v>6829182.54</v>
      </c>
      <c r="BQ22" s="11">
        <v>6829182.54</v>
      </c>
      <c r="BR22" s="11">
        <v>6829182.54</v>
      </c>
      <c r="BS22" s="11" t="s">
        <v>25</v>
      </c>
      <c r="BT22" s="11" t="s">
        <v>25</v>
      </c>
      <c r="BU22" s="11" t="s">
        <v>25</v>
      </c>
      <c r="BV22" s="11" t="s">
        <v>25</v>
      </c>
      <c r="BW22" s="11" t="s">
        <v>25</v>
      </c>
      <c r="BX22" s="11" t="s">
        <v>25</v>
      </c>
      <c r="BY22" s="11" t="s">
        <v>25</v>
      </c>
      <c r="BZ22" s="11" t="s">
        <v>25</v>
      </c>
      <c r="CA22" s="11" t="s">
        <v>25</v>
      </c>
      <c r="CB22" s="11" t="s">
        <v>25</v>
      </c>
      <c r="CC22" s="11" t="s">
        <v>25</v>
      </c>
      <c r="CD22" s="11" t="s">
        <v>25</v>
      </c>
      <c r="CE22" s="11" t="s">
        <v>25</v>
      </c>
      <c r="CF22" s="11" t="s">
        <v>25</v>
      </c>
      <c r="CG22" s="11" t="s">
        <v>25</v>
      </c>
      <c r="CH22" s="11" t="s">
        <v>25</v>
      </c>
      <c r="CI22" s="11" t="s">
        <v>25</v>
      </c>
      <c r="CJ22" s="11" t="s">
        <v>25</v>
      </c>
      <c r="CK22" s="11" t="s">
        <v>25</v>
      </c>
      <c r="DF22" s="1"/>
      <c r="DG22" s="1"/>
      <c r="DH22" s="1"/>
      <c r="DI22" s="1"/>
      <c r="DJ22" s="1"/>
      <c r="DK22" s="1"/>
      <c r="DL22" s="1"/>
      <c r="DM22" s="1"/>
    </row>
    <row r="23" ht="15" customHeight="1" outlineLevel="1" spans="2:117">
      <c r="B23" s="10">
        <v>202006</v>
      </c>
      <c r="C23" s="11">
        <v>1070257.05</v>
      </c>
      <c r="D23" s="11">
        <v>4824337.34</v>
      </c>
      <c r="E23" s="11">
        <v>6431658.06</v>
      </c>
      <c r="F23" s="11">
        <v>8359125.98</v>
      </c>
      <c r="G23" s="11">
        <v>8376775.98</v>
      </c>
      <c r="H23" s="11">
        <v>8376775.98</v>
      </c>
      <c r="I23" s="11">
        <v>8389525.98</v>
      </c>
      <c r="J23" s="11">
        <v>8389525.98</v>
      </c>
      <c r="K23" s="11">
        <v>8389525.98</v>
      </c>
      <c r="L23" s="11">
        <v>8389525.98</v>
      </c>
      <c r="M23" s="11">
        <v>8389525.98</v>
      </c>
      <c r="N23" s="11">
        <v>8389525.98</v>
      </c>
      <c r="O23" s="11">
        <v>8389525.98</v>
      </c>
      <c r="P23" s="11">
        <v>8389525.98</v>
      </c>
      <c r="Q23" s="11">
        <v>8389525.98</v>
      </c>
      <c r="R23" s="11">
        <v>8389525.98</v>
      </c>
      <c r="S23" s="11">
        <v>8389525.98</v>
      </c>
      <c r="T23" s="11">
        <v>8389525.98</v>
      </c>
      <c r="U23" s="11">
        <v>8389525.98</v>
      </c>
      <c r="V23" s="11" t="s">
        <v>25</v>
      </c>
      <c r="W23" s="11" t="s">
        <v>25</v>
      </c>
      <c r="X23" s="11" t="s">
        <v>25</v>
      </c>
      <c r="Y23" s="11" t="s">
        <v>25</v>
      </c>
      <c r="Z23" s="11" t="s">
        <v>25</v>
      </c>
      <c r="AA23" s="11" t="s">
        <v>25</v>
      </c>
      <c r="AB23" s="11" t="s">
        <v>25</v>
      </c>
      <c r="AC23" s="11" t="s">
        <v>25</v>
      </c>
      <c r="AD23" s="11" t="s">
        <v>25</v>
      </c>
      <c r="AE23" s="11" t="s">
        <v>25</v>
      </c>
      <c r="AF23" s="11" t="s">
        <v>25</v>
      </c>
      <c r="AG23" s="11" t="s">
        <v>25</v>
      </c>
      <c r="AH23" s="11" t="s">
        <v>25</v>
      </c>
      <c r="AI23" s="11" t="s">
        <v>25</v>
      </c>
      <c r="AJ23" s="11" t="s">
        <v>25</v>
      </c>
      <c r="AK23" s="11" t="s">
        <v>25</v>
      </c>
      <c r="AL23" s="11" t="s">
        <v>25</v>
      </c>
      <c r="AM23" s="11" t="s">
        <v>25</v>
      </c>
      <c r="AN23" s="11" t="s">
        <v>25</v>
      </c>
      <c r="AO23" s="11" t="s">
        <v>25</v>
      </c>
      <c r="AX23" s="10">
        <v>202006</v>
      </c>
      <c r="AY23" s="11">
        <v>585121.34</v>
      </c>
      <c r="AZ23" s="11">
        <v>2803411.99</v>
      </c>
      <c r="BA23" s="11">
        <v>3721341.45</v>
      </c>
      <c r="BB23" s="11">
        <v>4911445.98</v>
      </c>
      <c r="BC23" s="11">
        <v>4922035.98</v>
      </c>
      <c r="BD23" s="11">
        <v>4922035.98</v>
      </c>
      <c r="BE23" s="11">
        <v>4934785.98</v>
      </c>
      <c r="BF23" s="11">
        <v>4934785.98</v>
      </c>
      <c r="BG23" s="11">
        <v>4934785.98</v>
      </c>
      <c r="BH23" s="11">
        <v>4934785.98</v>
      </c>
      <c r="BI23" s="11">
        <v>4934785.98</v>
      </c>
      <c r="BJ23" s="11">
        <v>4934785.98</v>
      </c>
      <c r="BK23" s="11">
        <v>4934785.98</v>
      </c>
      <c r="BL23" s="11">
        <v>4934785.98</v>
      </c>
      <c r="BM23" s="11">
        <v>4934785.98</v>
      </c>
      <c r="BN23" s="11">
        <v>4934785.98</v>
      </c>
      <c r="BO23" s="11">
        <v>4934785.98</v>
      </c>
      <c r="BP23" s="11">
        <v>4934785.98</v>
      </c>
      <c r="BQ23" s="11">
        <v>4934785.98</v>
      </c>
      <c r="BR23" s="11" t="s">
        <v>25</v>
      </c>
      <c r="BS23" s="11" t="s">
        <v>25</v>
      </c>
      <c r="BT23" s="11" t="s">
        <v>25</v>
      </c>
      <c r="BU23" s="11" t="s">
        <v>25</v>
      </c>
      <c r="BV23" s="11" t="s">
        <v>25</v>
      </c>
      <c r="BW23" s="11" t="s">
        <v>25</v>
      </c>
      <c r="BX23" s="11" t="s">
        <v>25</v>
      </c>
      <c r="BY23" s="11" t="s">
        <v>25</v>
      </c>
      <c r="BZ23" s="11" t="s">
        <v>25</v>
      </c>
      <c r="CA23" s="11" t="s">
        <v>25</v>
      </c>
      <c r="CB23" s="11" t="s">
        <v>25</v>
      </c>
      <c r="CC23" s="11" t="s">
        <v>25</v>
      </c>
      <c r="CD23" s="11" t="s">
        <v>25</v>
      </c>
      <c r="CE23" s="11" t="s">
        <v>25</v>
      </c>
      <c r="CF23" s="11" t="s">
        <v>25</v>
      </c>
      <c r="CG23" s="11" t="s">
        <v>25</v>
      </c>
      <c r="CH23" s="11" t="s">
        <v>25</v>
      </c>
      <c r="CI23" s="11" t="s">
        <v>25</v>
      </c>
      <c r="CJ23" s="11" t="s">
        <v>25</v>
      </c>
      <c r="CK23" s="11" t="s">
        <v>25</v>
      </c>
      <c r="DF23" s="1"/>
      <c r="DG23" s="1"/>
      <c r="DH23" s="1"/>
      <c r="DI23" s="1"/>
      <c r="DJ23" s="1"/>
      <c r="DK23" s="1"/>
      <c r="DL23" s="1"/>
      <c r="DM23" s="1"/>
    </row>
    <row r="24" ht="15" customHeight="1" outlineLevel="1" spans="2:117">
      <c r="B24" s="10">
        <v>202009</v>
      </c>
      <c r="C24" s="11">
        <v>34107942.79</v>
      </c>
      <c r="D24" s="11">
        <v>76844548.48</v>
      </c>
      <c r="E24" s="11">
        <v>86990828.74</v>
      </c>
      <c r="F24" s="11">
        <v>88105143.32</v>
      </c>
      <c r="G24" s="11">
        <v>89750175.27</v>
      </c>
      <c r="H24" s="11">
        <v>89750175.27</v>
      </c>
      <c r="I24" s="11">
        <v>89759505.27</v>
      </c>
      <c r="J24" s="11">
        <v>89759505.27</v>
      </c>
      <c r="K24" s="11">
        <v>89759505.27</v>
      </c>
      <c r="L24" s="11">
        <v>89759505.27</v>
      </c>
      <c r="M24" s="11">
        <v>89738148.46</v>
      </c>
      <c r="N24" s="11">
        <v>89738148.46</v>
      </c>
      <c r="O24" s="11">
        <v>89738148.46</v>
      </c>
      <c r="P24" s="11">
        <v>89738148.46</v>
      </c>
      <c r="Q24" s="11">
        <v>89738148.46</v>
      </c>
      <c r="R24" s="11">
        <v>89734989.46</v>
      </c>
      <c r="S24" s="11">
        <v>89734989.46</v>
      </c>
      <c r="T24" s="11">
        <v>89734989.46</v>
      </c>
      <c r="U24" s="11" t="s">
        <v>25</v>
      </c>
      <c r="V24" s="11" t="s">
        <v>25</v>
      </c>
      <c r="W24" s="11" t="s">
        <v>25</v>
      </c>
      <c r="X24" s="11" t="s">
        <v>25</v>
      </c>
      <c r="Y24" s="11" t="s">
        <v>25</v>
      </c>
      <c r="Z24" s="11" t="s">
        <v>25</v>
      </c>
      <c r="AA24" s="11" t="s">
        <v>25</v>
      </c>
      <c r="AB24" s="11" t="s">
        <v>25</v>
      </c>
      <c r="AC24" s="11" t="s">
        <v>25</v>
      </c>
      <c r="AD24" s="11" t="s">
        <v>25</v>
      </c>
      <c r="AE24" s="11" t="s">
        <v>25</v>
      </c>
      <c r="AF24" s="11" t="s">
        <v>25</v>
      </c>
      <c r="AG24" s="11" t="s">
        <v>25</v>
      </c>
      <c r="AH24" s="11" t="s">
        <v>25</v>
      </c>
      <c r="AI24" s="11" t="s">
        <v>25</v>
      </c>
      <c r="AJ24" s="11" t="s">
        <v>25</v>
      </c>
      <c r="AK24" s="11" t="s">
        <v>25</v>
      </c>
      <c r="AL24" s="11" t="s">
        <v>25</v>
      </c>
      <c r="AM24" s="11" t="s">
        <v>25</v>
      </c>
      <c r="AN24" s="11" t="s">
        <v>25</v>
      </c>
      <c r="AO24" s="11" t="s">
        <v>25</v>
      </c>
      <c r="AX24" s="10">
        <v>202009</v>
      </c>
      <c r="AY24" s="11">
        <v>20383067.03</v>
      </c>
      <c r="AZ24" s="11">
        <v>45946864.42</v>
      </c>
      <c r="BA24" s="11">
        <v>52031922.89</v>
      </c>
      <c r="BB24" s="11">
        <v>52700511.62</v>
      </c>
      <c r="BC24" s="11">
        <v>53687530.79</v>
      </c>
      <c r="BD24" s="11">
        <v>53687530.79</v>
      </c>
      <c r="BE24" s="11">
        <v>53696860.79</v>
      </c>
      <c r="BF24" s="11">
        <v>53696860.79</v>
      </c>
      <c r="BG24" s="11">
        <v>53696860.79</v>
      </c>
      <c r="BH24" s="11">
        <v>53696860.79</v>
      </c>
      <c r="BI24" s="11">
        <v>53675503.98</v>
      </c>
      <c r="BJ24" s="11">
        <v>53675503.98</v>
      </c>
      <c r="BK24" s="11">
        <v>53675503.98</v>
      </c>
      <c r="BL24" s="11">
        <v>53675503.98</v>
      </c>
      <c r="BM24" s="11">
        <v>53675503.98</v>
      </c>
      <c r="BN24" s="11">
        <v>53672344.98</v>
      </c>
      <c r="BO24" s="11">
        <v>53672344.98</v>
      </c>
      <c r="BP24" s="11">
        <v>53672344.98</v>
      </c>
      <c r="BQ24" s="11" t="s">
        <v>25</v>
      </c>
      <c r="BR24" s="11" t="s">
        <v>25</v>
      </c>
      <c r="BS24" s="11" t="s">
        <v>25</v>
      </c>
      <c r="BT24" s="11" t="s">
        <v>25</v>
      </c>
      <c r="BU24" s="11" t="s">
        <v>25</v>
      </c>
      <c r="BV24" s="11" t="s">
        <v>25</v>
      </c>
      <c r="BW24" s="11" t="s">
        <v>25</v>
      </c>
      <c r="BX24" s="11" t="s">
        <v>25</v>
      </c>
      <c r="BY24" s="11" t="s">
        <v>25</v>
      </c>
      <c r="BZ24" s="11" t="s">
        <v>25</v>
      </c>
      <c r="CA24" s="11" t="s">
        <v>25</v>
      </c>
      <c r="CB24" s="11" t="s">
        <v>25</v>
      </c>
      <c r="CC24" s="11" t="s">
        <v>25</v>
      </c>
      <c r="CD24" s="11" t="s">
        <v>25</v>
      </c>
      <c r="CE24" s="11" t="s">
        <v>25</v>
      </c>
      <c r="CF24" s="11" t="s">
        <v>25</v>
      </c>
      <c r="CG24" s="11" t="s">
        <v>25</v>
      </c>
      <c r="CH24" s="11" t="s">
        <v>25</v>
      </c>
      <c r="CI24" s="11" t="s">
        <v>25</v>
      </c>
      <c r="CJ24" s="11" t="s">
        <v>25</v>
      </c>
      <c r="CK24" s="11" t="s">
        <v>25</v>
      </c>
      <c r="DF24" s="1"/>
      <c r="DG24" s="1"/>
      <c r="DH24" s="1"/>
      <c r="DI24" s="1"/>
      <c r="DJ24" s="1"/>
      <c r="DK24" s="1"/>
      <c r="DL24" s="1"/>
      <c r="DM24" s="1"/>
    </row>
    <row r="25" ht="15" customHeight="1" outlineLevel="1" spans="2:117">
      <c r="B25" s="10">
        <v>202012</v>
      </c>
      <c r="C25" s="11">
        <v>34591508.31</v>
      </c>
      <c r="D25" s="11">
        <v>40032570.08</v>
      </c>
      <c r="E25" s="11">
        <v>41949584.83</v>
      </c>
      <c r="F25" s="11">
        <v>41969984.83</v>
      </c>
      <c r="G25" s="11">
        <v>41969984.83</v>
      </c>
      <c r="H25" s="11">
        <v>41974484.83</v>
      </c>
      <c r="I25" s="11">
        <v>41974484.83</v>
      </c>
      <c r="J25" s="11">
        <v>41974484.83</v>
      </c>
      <c r="K25" s="11">
        <v>41974484.83</v>
      </c>
      <c r="L25" s="11">
        <v>41966950.43</v>
      </c>
      <c r="M25" s="11">
        <v>41966950.43</v>
      </c>
      <c r="N25" s="11">
        <v>41966950.43</v>
      </c>
      <c r="O25" s="11">
        <v>41966950.43</v>
      </c>
      <c r="P25" s="11">
        <v>41966950.43</v>
      </c>
      <c r="Q25" s="11">
        <v>41966950.43</v>
      </c>
      <c r="R25" s="11">
        <v>41966950.43</v>
      </c>
      <c r="S25" s="11">
        <v>41966950.43</v>
      </c>
      <c r="T25" s="11" t="s">
        <v>25</v>
      </c>
      <c r="U25" s="11" t="s">
        <v>25</v>
      </c>
      <c r="V25" s="11" t="s">
        <v>25</v>
      </c>
      <c r="W25" s="11" t="s">
        <v>25</v>
      </c>
      <c r="X25" s="11" t="s">
        <v>25</v>
      </c>
      <c r="Y25" s="11" t="s">
        <v>25</v>
      </c>
      <c r="Z25" s="11" t="s">
        <v>25</v>
      </c>
      <c r="AA25" s="11" t="s">
        <v>25</v>
      </c>
      <c r="AB25" s="11" t="s">
        <v>25</v>
      </c>
      <c r="AC25" s="11" t="s">
        <v>25</v>
      </c>
      <c r="AD25" s="11" t="s">
        <v>25</v>
      </c>
      <c r="AE25" s="11" t="s">
        <v>25</v>
      </c>
      <c r="AF25" s="11" t="s">
        <v>25</v>
      </c>
      <c r="AG25" s="11" t="s">
        <v>25</v>
      </c>
      <c r="AH25" s="11" t="s">
        <v>25</v>
      </c>
      <c r="AI25" s="11" t="s">
        <v>25</v>
      </c>
      <c r="AJ25" s="11" t="s">
        <v>25</v>
      </c>
      <c r="AK25" s="11" t="s">
        <v>25</v>
      </c>
      <c r="AL25" s="11" t="s">
        <v>25</v>
      </c>
      <c r="AM25" s="11" t="s">
        <v>25</v>
      </c>
      <c r="AN25" s="11" t="s">
        <v>25</v>
      </c>
      <c r="AO25" s="11" t="s">
        <v>25</v>
      </c>
      <c r="AX25" s="10">
        <v>202012</v>
      </c>
      <c r="AY25" s="11">
        <v>20753598.15</v>
      </c>
      <c r="AZ25" s="11">
        <v>23959574.49</v>
      </c>
      <c r="BA25" s="11">
        <v>25113009.27</v>
      </c>
      <c r="BB25" s="11">
        <v>25125249.27</v>
      </c>
      <c r="BC25" s="11">
        <v>25125249.27</v>
      </c>
      <c r="BD25" s="11">
        <v>25129749.27</v>
      </c>
      <c r="BE25" s="11">
        <v>25129749.27</v>
      </c>
      <c r="BF25" s="11">
        <v>25129749.27</v>
      </c>
      <c r="BG25" s="11">
        <v>25129749.27</v>
      </c>
      <c r="BH25" s="11">
        <v>25122214.87</v>
      </c>
      <c r="BI25" s="11">
        <v>25122214.87</v>
      </c>
      <c r="BJ25" s="11">
        <v>25122214.87</v>
      </c>
      <c r="BK25" s="11">
        <v>25122214.87</v>
      </c>
      <c r="BL25" s="11">
        <v>25122214.87</v>
      </c>
      <c r="BM25" s="11">
        <v>25122214.87</v>
      </c>
      <c r="BN25" s="11">
        <v>25122214.87</v>
      </c>
      <c r="BO25" s="11">
        <v>25122214.87</v>
      </c>
      <c r="BP25" s="11" t="s">
        <v>25</v>
      </c>
      <c r="BQ25" s="11" t="s">
        <v>25</v>
      </c>
      <c r="BR25" s="11" t="s">
        <v>25</v>
      </c>
      <c r="BS25" s="11" t="s">
        <v>25</v>
      </c>
      <c r="BT25" s="11" t="s">
        <v>25</v>
      </c>
      <c r="BU25" s="11" t="s">
        <v>25</v>
      </c>
      <c r="BV25" s="11" t="s">
        <v>25</v>
      </c>
      <c r="BW25" s="11" t="s">
        <v>25</v>
      </c>
      <c r="BX25" s="11" t="s">
        <v>25</v>
      </c>
      <c r="BY25" s="11" t="s">
        <v>25</v>
      </c>
      <c r="BZ25" s="11" t="s">
        <v>25</v>
      </c>
      <c r="CA25" s="11" t="s">
        <v>25</v>
      </c>
      <c r="CB25" s="11" t="s">
        <v>25</v>
      </c>
      <c r="CC25" s="11" t="s">
        <v>25</v>
      </c>
      <c r="CD25" s="11" t="s">
        <v>25</v>
      </c>
      <c r="CE25" s="11" t="s">
        <v>25</v>
      </c>
      <c r="CF25" s="11" t="s">
        <v>25</v>
      </c>
      <c r="CG25" s="11" t="s">
        <v>25</v>
      </c>
      <c r="CH25" s="11" t="s">
        <v>25</v>
      </c>
      <c r="CI25" s="11" t="s">
        <v>25</v>
      </c>
      <c r="CJ25" s="11" t="s">
        <v>25</v>
      </c>
      <c r="CK25" s="11" t="s">
        <v>25</v>
      </c>
      <c r="DF25" s="1"/>
      <c r="DG25" s="1"/>
      <c r="DH25" s="1"/>
      <c r="DI25" s="1"/>
      <c r="DJ25" s="1"/>
      <c r="DK25" s="1"/>
      <c r="DL25" s="1"/>
      <c r="DM25" s="1"/>
    </row>
    <row r="26" ht="15" customHeight="1" outlineLevel="1" spans="2:117">
      <c r="B26" s="10">
        <v>202103</v>
      </c>
      <c r="C26" s="11">
        <v>4275068.41</v>
      </c>
      <c r="D26" s="11">
        <v>20148655.67</v>
      </c>
      <c r="E26" s="11">
        <v>21970457.4</v>
      </c>
      <c r="F26" s="11">
        <v>25503637.6</v>
      </c>
      <c r="G26" s="11">
        <v>25955744.92</v>
      </c>
      <c r="H26" s="11">
        <v>25955744.92</v>
      </c>
      <c r="I26" s="11">
        <v>25955744.92</v>
      </c>
      <c r="J26" s="11">
        <v>26075744.92</v>
      </c>
      <c r="K26" s="11">
        <v>26066024.02</v>
      </c>
      <c r="L26" s="11">
        <v>26066024.02</v>
      </c>
      <c r="M26" s="11">
        <v>26066024.02</v>
      </c>
      <c r="N26" s="11">
        <v>26066024.02</v>
      </c>
      <c r="O26" s="11">
        <v>26066024.02</v>
      </c>
      <c r="P26" s="11">
        <v>26066024.02</v>
      </c>
      <c r="Q26" s="11">
        <v>26062917.32</v>
      </c>
      <c r="R26" s="11">
        <v>26062917.32</v>
      </c>
      <c r="S26" s="11" t="s">
        <v>25</v>
      </c>
      <c r="T26" s="11" t="s">
        <v>25</v>
      </c>
      <c r="U26" s="11" t="s">
        <v>25</v>
      </c>
      <c r="V26" s="11" t="s">
        <v>25</v>
      </c>
      <c r="W26" s="11" t="s">
        <v>25</v>
      </c>
      <c r="X26" s="11" t="s">
        <v>25</v>
      </c>
      <c r="Y26" s="11" t="s">
        <v>25</v>
      </c>
      <c r="Z26" s="11" t="s">
        <v>25</v>
      </c>
      <c r="AA26" s="11" t="s">
        <v>25</v>
      </c>
      <c r="AB26" s="11" t="s">
        <v>25</v>
      </c>
      <c r="AC26" s="11" t="s">
        <v>25</v>
      </c>
      <c r="AD26" s="11" t="s">
        <v>25</v>
      </c>
      <c r="AE26" s="11" t="s">
        <v>25</v>
      </c>
      <c r="AF26" s="11" t="s">
        <v>25</v>
      </c>
      <c r="AG26" s="11" t="s">
        <v>25</v>
      </c>
      <c r="AH26" s="11" t="s">
        <v>25</v>
      </c>
      <c r="AI26" s="11" t="s">
        <v>25</v>
      </c>
      <c r="AJ26" s="11" t="s">
        <v>25</v>
      </c>
      <c r="AK26" s="11" t="s">
        <v>25</v>
      </c>
      <c r="AL26" s="11" t="s">
        <v>25</v>
      </c>
      <c r="AM26" s="11" t="s">
        <v>25</v>
      </c>
      <c r="AN26" s="11" t="s">
        <v>25</v>
      </c>
      <c r="AO26" s="11" t="s">
        <v>25</v>
      </c>
      <c r="AX26" s="10">
        <v>202103</v>
      </c>
      <c r="AY26" s="11">
        <v>2546289.67</v>
      </c>
      <c r="AZ26" s="11">
        <v>12070901.37</v>
      </c>
      <c r="BA26" s="11">
        <v>13163144.78</v>
      </c>
      <c r="BB26" s="11">
        <v>15815836.68</v>
      </c>
      <c r="BC26" s="11">
        <v>16267944</v>
      </c>
      <c r="BD26" s="11">
        <v>16267944</v>
      </c>
      <c r="BE26" s="11">
        <v>16267944</v>
      </c>
      <c r="BF26" s="11">
        <v>16387944</v>
      </c>
      <c r="BG26" s="11">
        <v>16378223.1</v>
      </c>
      <c r="BH26" s="11">
        <v>16378223.1</v>
      </c>
      <c r="BI26" s="11">
        <v>16378223.1</v>
      </c>
      <c r="BJ26" s="11">
        <v>16378223.1</v>
      </c>
      <c r="BK26" s="11">
        <v>16378223.1</v>
      </c>
      <c r="BL26" s="11">
        <v>16378223.1</v>
      </c>
      <c r="BM26" s="11">
        <v>16375116.4</v>
      </c>
      <c r="BN26" s="11">
        <v>16375116.4</v>
      </c>
      <c r="BO26" s="11" t="s">
        <v>25</v>
      </c>
      <c r="BP26" s="11" t="s">
        <v>25</v>
      </c>
      <c r="BQ26" s="11" t="s">
        <v>25</v>
      </c>
      <c r="BR26" s="11" t="s">
        <v>25</v>
      </c>
      <c r="BS26" s="11" t="s">
        <v>25</v>
      </c>
      <c r="BT26" s="11" t="s">
        <v>25</v>
      </c>
      <c r="BU26" s="11" t="s">
        <v>25</v>
      </c>
      <c r="BV26" s="11" t="s">
        <v>25</v>
      </c>
      <c r="BW26" s="11" t="s">
        <v>25</v>
      </c>
      <c r="BX26" s="11" t="s">
        <v>25</v>
      </c>
      <c r="BY26" s="11" t="s">
        <v>25</v>
      </c>
      <c r="BZ26" s="11" t="s">
        <v>25</v>
      </c>
      <c r="CA26" s="11" t="s">
        <v>25</v>
      </c>
      <c r="CB26" s="11" t="s">
        <v>25</v>
      </c>
      <c r="CC26" s="11" t="s">
        <v>25</v>
      </c>
      <c r="CD26" s="11" t="s">
        <v>25</v>
      </c>
      <c r="CE26" s="11" t="s">
        <v>25</v>
      </c>
      <c r="CF26" s="11" t="s">
        <v>25</v>
      </c>
      <c r="CG26" s="11" t="s">
        <v>25</v>
      </c>
      <c r="CH26" s="11" t="s">
        <v>25</v>
      </c>
      <c r="CI26" s="11" t="s">
        <v>25</v>
      </c>
      <c r="CJ26" s="11" t="s">
        <v>25</v>
      </c>
      <c r="CK26" s="11" t="s">
        <v>25</v>
      </c>
      <c r="DF26" s="1"/>
      <c r="DG26" s="1"/>
      <c r="DH26" s="1"/>
      <c r="DI26" s="1"/>
      <c r="DJ26" s="1"/>
      <c r="DK26" s="1"/>
      <c r="DL26" s="1"/>
      <c r="DM26" s="1"/>
    </row>
    <row r="27" ht="15" customHeight="1" outlineLevel="1" spans="2:117">
      <c r="B27" s="10">
        <v>202106</v>
      </c>
      <c r="C27" s="11">
        <v>3752029.23</v>
      </c>
      <c r="D27" s="11">
        <v>9053976.5</v>
      </c>
      <c r="E27" s="11">
        <v>16560088.2</v>
      </c>
      <c r="F27" s="11">
        <v>17353162.57</v>
      </c>
      <c r="G27" s="11">
        <v>17374162.57</v>
      </c>
      <c r="H27" s="11">
        <v>17774554.17</v>
      </c>
      <c r="I27" s="11">
        <v>17774554.17</v>
      </c>
      <c r="J27" s="11">
        <v>17774554.17</v>
      </c>
      <c r="K27" s="11">
        <v>17774554.17</v>
      </c>
      <c r="L27" s="11">
        <v>17774554.17</v>
      </c>
      <c r="M27" s="11">
        <v>17774554.17</v>
      </c>
      <c r="N27" s="11">
        <v>17774554.17</v>
      </c>
      <c r="O27" s="11">
        <v>17833504.17</v>
      </c>
      <c r="P27" s="11">
        <v>17833504.17</v>
      </c>
      <c r="Q27" s="11">
        <v>17833504.17</v>
      </c>
      <c r="R27" s="11" t="s">
        <v>25</v>
      </c>
      <c r="S27" s="11" t="s">
        <v>25</v>
      </c>
      <c r="T27" s="11" t="s">
        <v>25</v>
      </c>
      <c r="U27" s="11" t="s">
        <v>25</v>
      </c>
      <c r="V27" s="11" t="s">
        <v>25</v>
      </c>
      <c r="W27" s="11" t="s">
        <v>25</v>
      </c>
      <c r="X27" s="11" t="s">
        <v>25</v>
      </c>
      <c r="Y27" s="11" t="s">
        <v>25</v>
      </c>
      <c r="Z27" s="11" t="s">
        <v>25</v>
      </c>
      <c r="AA27" s="11" t="s">
        <v>25</v>
      </c>
      <c r="AB27" s="11" t="s">
        <v>25</v>
      </c>
      <c r="AC27" s="11" t="s">
        <v>25</v>
      </c>
      <c r="AD27" s="11" t="s">
        <v>25</v>
      </c>
      <c r="AE27" s="11" t="s">
        <v>25</v>
      </c>
      <c r="AF27" s="11" t="s">
        <v>25</v>
      </c>
      <c r="AG27" s="11" t="s">
        <v>25</v>
      </c>
      <c r="AH27" s="11" t="s">
        <v>25</v>
      </c>
      <c r="AI27" s="11" t="s">
        <v>25</v>
      </c>
      <c r="AJ27" s="11" t="s">
        <v>25</v>
      </c>
      <c r="AK27" s="11" t="s">
        <v>25</v>
      </c>
      <c r="AL27" s="11" t="s">
        <v>25</v>
      </c>
      <c r="AM27" s="11" t="s">
        <v>25</v>
      </c>
      <c r="AN27" s="11" t="s">
        <v>25</v>
      </c>
      <c r="AO27" s="11" t="s">
        <v>25</v>
      </c>
      <c r="AX27" s="10">
        <v>202106</v>
      </c>
      <c r="AY27" s="11">
        <v>2041446.11</v>
      </c>
      <c r="AZ27" s="11">
        <v>5014006.75</v>
      </c>
      <c r="BA27" s="11">
        <v>11009201.84</v>
      </c>
      <c r="BB27" s="11">
        <v>11554249</v>
      </c>
      <c r="BC27" s="11">
        <v>11564749</v>
      </c>
      <c r="BD27" s="11">
        <v>11960409.2</v>
      </c>
      <c r="BE27" s="11">
        <v>11960409.2</v>
      </c>
      <c r="BF27" s="11">
        <v>11960409.2</v>
      </c>
      <c r="BG27" s="11">
        <v>11960409.2</v>
      </c>
      <c r="BH27" s="11">
        <v>11960409.2</v>
      </c>
      <c r="BI27" s="11">
        <v>11960409.2</v>
      </c>
      <c r="BJ27" s="11">
        <v>11960409.2</v>
      </c>
      <c r="BK27" s="11">
        <v>12007569.2</v>
      </c>
      <c r="BL27" s="11">
        <v>12007569.2</v>
      </c>
      <c r="BM27" s="11">
        <v>12007569.2</v>
      </c>
      <c r="BN27" s="11" t="s">
        <v>25</v>
      </c>
      <c r="BO27" s="11" t="s">
        <v>25</v>
      </c>
      <c r="BP27" s="11" t="s">
        <v>25</v>
      </c>
      <c r="BQ27" s="11" t="s">
        <v>25</v>
      </c>
      <c r="BR27" s="11" t="s">
        <v>25</v>
      </c>
      <c r="BS27" s="11" t="s">
        <v>25</v>
      </c>
      <c r="BT27" s="11" t="s">
        <v>25</v>
      </c>
      <c r="BU27" s="11" t="s">
        <v>25</v>
      </c>
      <c r="BV27" s="11" t="s">
        <v>25</v>
      </c>
      <c r="BW27" s="11" t="s">
        <v>25</v>
      </c>
      <c r="BX27" s="11" t="s">
        <v>25</v>
      </c>
      <c r="BY27" s="11" t="s">
        <v>25</v>
      </c>
      <c r="BZ27" s="11" t="s">
        <v>25</v>
      </c>
      <c r="CA27" s="11" t="s">
        <v>25</v>
      </c>
      <c r="CB27" s="11" t="s">
        <v>25</v>
      </c>
      <c r="CC27" s="11" t="s">
        <v>25</v>
      </c>
      <c r="CD27" s="11" t="s">
        <v>25</v>
      </c>
      <c r="CE27" s="11" t="s">
        <v>25</v>
      </c>
      <c r="CF27" s="11" t="s">
        <v>25</v>
      </c>
      <c r="CG27" s="11" t="s">
        <v>25</v>
      </c>
      <c r="CH27" s="11" t="s">
        <v>25</v>
      </c>
      <c r="CI27" s="11" t="s">
        <v>25</v>
      </c>
      <c r="CJ27" s="11" t="s">
        <v>25</v>
      </c>
      <c r="CK27" s="11" t="s">
        <v>25</v>
      </c>
      <c r="DF27" s="1"/>
      <c r="DG27" s="1"/>
      <c r="DH27" s="1"/>
      <c r="DI27" s="1"/>
      <c r="DJ27" s="1"/>
      <c r="DK27" s="1"/>
      <c r="DL27" s="1"/>
      <c r="DM27" s="1"/>
    </row>
    <row r="28" ht="15" customHeight="1" outlineLevel="1" spans="2:117">
      <c r="B28" s="10">
        <v>202109</v>
      </c>
      <c r="C28" s="11">
        <v>18686873.76</v>
      </c>
      <c r="D28" s="11">
        <v>78430830.61</v>
      </c>
      <c r="E28" s="11">
        <v>84159320.54</v>
      </c>
      <c r="F28" s="11">
        <v>85681958.99</v>
      </c>
      <c r="G28" s="11">
        <v>86071883.99</v>
      </c>
      <c r="H28" s="11">
        <v>86333993.99</v>
      </c>
      <c r="I28" s="11">
        <v>86287125.91</v>
      </c>
      <c r="J28" s="11">
        <v>86287125.91</v>
      </c>
      <c r="K28" s="11">
        <v>86276779.91</v>
      </c>
      <c r="L28" s="11">
        <v>86276779.91</v>
      </c>
      <c r="M28" s="11">
        <v>86249765.91</v>
      </c>
      <c r="N28" s="11">
        <v>88141270.91</v>
      </c>
      <c r="O28" s="11">
        <v>88141270.91</v>
      </c>
      <c r="P28" s="11">
        <v>88141270.91</v>
      </c>
      <c r="Q28" s="11" t="s">
        <v>25</v>
      </c>
      <c r="R28" s="11" t="s">
        <v>25</v>
      </c>
      <c r="S28" s="11" t="s">
        <v>25</v>
      </c>
      <c r="T28" s="11" t="s">
        <v>25</v>
      </c>
      <c r="U28" s="11" t="s">
        <v>25</v>
      </c>
      <c r="V28" s="11" t="s">
        <v>25</v>
      </c>
      <c r="W28" s="11" t="s">
        <v>25</v>
      </c>
      <c r="X28" s="11" t="s">
        <v>25</v>
      </c>
      <c r="Y28" s="11" t="s">
        <v>25</v>
      </c>
      <c r="Z28" s="11" t="s">
        <v>25</v>
      </c>
      <c r="AA28" s="11" t="s">
        <v>25</v>
      </c>
      <c r="AB28" s="11" t="s">
        <v>25</v>
      </c>
      <c r="AC28" s="11" t="s">
        <v>25</v>
      </c>
      <c r="AD28" s="11" t="s">
        <v>25</v>
      </c>
      <c r="AE28" s="11" t="s">
        <v>25</v>
      </c>
      <c r="AF28" s="11" t="s">
        <v>25</v>
      </c>
      <c r="AG28" s="11" t="s">
        <v>25</v>
      </c>
      <c r="AH28" s="11" t="s">
        <v>25</v>
      </c>
      <c r="AI28" s="11" t="s">
        <v>25</v>
      </c>
      <c r="AJ28" s="11" t="s">
        <v>25</v>
      </c>
      <c r="AK28" s="11" t="s">
        <v>25</v>
      </c>
      <c r="AL28" s="11" t="s">
        <v>25</v>
      </c>
      <c r="AM28" s="11" t="s">
        <v>25</v>
      </c>
      <c r="AN28" s="11" t="s">
        <v>25</v>
      </c>
      <c r="AO28" s="11" t="s">
        <v>25</v>
      </c>
      <c r="AX28" s="10">
        <v>202109</v>
      </c>
      <c r="AY28" s="11">
        <v>10178254.65</v>
      </c>
      <c r="AZ28" s="11">
        <v>42742955.35</v>
      </c>
      <c r="BA28" s="11">
        <v>45616498.33</v>
      </c>
      <c r="BB28" s="11">
        <v>46426123.63</v>
      </c>
      <c r="BC28" s="11">
        <v>46621086.13</v>
      </c>
      <c r="BD28" s="11">
        <v>46830774.13</v>
      </c>
      <c r="BE28" s="11">
        <v>46790761.1</v>
      </c>
      <c r="BF28" s="11">
        <v>46790761.1</v>
      </c>
      <c r="BG28" s="11">
        <v>46782484.3</v>
      </c>
      <c r="BH28" s="11">
        <v>46782484.3</v>
      </c>
      <c r="BI28" s="11">
        <v>46760873.1</v>
      </c>
      <c r="BJ28" s="11">
        <v>48274077.1</v>
      </c>
      <c r="BK28" s="11">
        <v>48274077.1</v>
      </c>
      <c r="BL28" s="11">
        <v>48274077.1</v>
      </c>
      <c r="BM28" s="11" t="s">
        <v>25</v>
      </c>
      <c r="BN28" s="11" t="s">
        <v>25</v>
      </c>
      <c r="BO28" s="11" t="s">
        <v>25</v>
      </c>
      <c r="BP28" s="11" t="s">
        <v>25</v>
      </c>
      <c r="BQ28" s="11" t="s">
        <v>25</v>
      </c>
      <c r="BR28" s="11" t="s">
        <v>25</v>
      </c>
      <c r="BS28" s="11" t="s">
        <v>25</v>
      </c>
      <c r="BT28" s="11" t="s">
        <v>25</v>
      </c>
      <c r="BU28" s="11" t="s">
        <v>25</v>
      </c>
      <c r="BV28" s="11" t="s">
        <v>25</v>
      </c>
      <c r="BW28" s="11" t="s">
        <v>25</v>
      </c>
      <c r="BX28" s="11" t="s">
        <v>25</v>
      </c>
      <c r="BY28" s="11" t="s">
        <v>25</v>
      </c>
      <c r="BZ28" s="11" t="s">
        <v>25</v>
      </c>
      <c r="CA28" s="11" t="s">
        <v>25</v>
      </c>
      <c r="CB28" s="11" t="s">
        <v>25</v>
      </c>
      <c r="CC28" s="11" t="s">
        <v>25</v>
      </c>
      <c r="CD28" s="11" t="s">
        <v>25</v>
      </c>
      <c r="CE28" s="11" t="s">
        <v>25</v>
      </c>
      <c r="CF28" s="11" t="s">
        <v>25</v>
      </c>
      <c r="CG28" s="11" t="s">
        <v>25</v>
      </c>
      <c r="CH28" s="11" t="s">
        <v>25</v>
      </c>
      <c r="CI28" s="11" t="s">
        <v>25</v>
      </c>
      <c r="CJ28" s="11" t="s">
        <v>25</v>
      </c>
      <c r="CK28" s="11" t="s">
        <v>25</v>
      </c>
      <c r="DF28" s="1"/>
      <c r="DG28" s="1"/>
      <c r="DH28" s="1"/>
      <c r="DI28" s="1"/>
      <c r="DJ28" s="1"/>
      <c r="DK28" s="1"/>
      <c r="DL28" s="1"/>
      <c r="DM28" s="1"/>
    </row>
    <row r="29" ht="15" customHeight="1" outlineLevel="1" spans="2:117">
      <c r="B29" s="10">
        <v>202112</v>
      </c>
      <c r="C29" s="11">
        <v>22001422.98</v>
      </c>
      <c r="D29" s="11">
        <v>29518648.15</v>
      </c>
      <c r="E29" s="11">
        <v>33916130.23</v>
      </c>
      <c r="F29" s="11">
        <v>33983366.23</v>
      </c>
      <c r="G29" s="11">
        <v>37483732.35</v>
      </c>
      <c r="H29" s="11">
        <v>41619357.95</v>
      </c>
      <c r="I29" s="11">
        <v>41619357.95</v>
      </c>
      <c r="J29" s="11">
        <v>41618701.95</v>
      </c>
      <c r="K29" s="11">
        <v>41618701.95</v>
      </c>
      <c r="L29" s="11">
        <v>41618701.95</v>
      </c>
      <c r="M29" s="11">
        <v>41983351.95</v>
      </c>
      <c r="N29" s="11">
        <v>41983351.95</v>
      </c>
      <c r="O29" s="11">
        <v>41983351.95</v>
      </c>
      <c r="P29" s="11" t="s">
        <v>25</v>
      </c>
      <c r="Q29" s="11" t="s">
        <v>25</v>
      </c>
      <c r="R29" s="11" t="s">
        <v>25</v>
      </c>
      <c r="S29" s="11" t="s">
        <v>25</v>
      </c>
      <c r="T29" s="11" t="s">
        <v>25</v>
      </c>
      <c r="U29" s="11" t="s">
        <v>25</v>
      </c>
      <c r="V29" s="11" t="s">
        <v>25</v>
      </c>
      <c r="W29" s="11" t="s">
        <v>25</v>
      </c>
      <c r="X29" s="11" t="s">
        <v>25</v>
      </c>
      <c r="Y29" s="11" t="s">
        <v>25</v>
      </c>
      <c r="Z29" s="11" t="s">
        <v>25</v>
      </c>
      <c r="AA29" s="11" t="s">
        <v>25</v>
      </c>
      <c r="AB29" s="11" t="s">
        <v>25</v>
      </c>
      <c r="AC29" s="11" t="s">
        <v>25</v>
      </c>
      <c r="AD29" s="11" t="s">
        <v>25</v>
      </c>
      <c r="AE29" s="11" t="s">
        <v>25</v>
      </c>
      <c r="AF29" s="11" t="s">
        <v>25</v>
      </c>
      <c r="AG29" s="11" t="s">
        <v>25</v>
      </c>
      <c r="AH29" s="11" t="s">
        <v>25</v>
      </c>
      <c r="AI29" s="11" t="s">
        <v>25</v>
      </c>
      <c r="AJ29" s="11" t="s">
        <v>25</v>
      </c>
      <c r="AK29" s="11" t="s">
        <v>25</v>
      </c>
      <c r="AL29" s="11" t="s">
        <v>25</v>
      </c>
      <c r="AM29" s="11" t="s">
        <v>25</v>
      </c>
      <c r="AN29" s="11" t="s">
        <v>25</v>
      </c>
      <c r="AO29" s="11" t="s">
        <v>25</v>
      </c>
      <c r="AX29" s="10">
        <v>202112</v>
      </c>
      <c r="AY29" s="11">
        <v>11283652.04</v>
      </c>
      <c r="AZ29" s="11">
        <v>15061936.22</v>
      </c>
      <c r="BA29" s="11">
        <v>17260677.27</v>
      </c>
      <c r="BB29" s="11">
        <v>17294295.27</v>
      </c>
      <c r="BC29" s="11">
        <v>20108097.36</v>
      </c>
      <c r="BD29" s="11">
        <v>23416597.84</v>
      </c>
      <c r="BE29" s="11">
        <v>23416597.84</v>
      </c>
      <c r="BF29" s="11">
        <v>23416073.04</v>
      </c>
      <c r="BG29" s="11">
        <v>23416073.04</v>
      </c>
      <c r="BH29" s="11">
        <v>23416073.04</v>
      </c>
      <c r="BI29" s="11">
        <v>23707793.04</v>
      </c>
      <c r="BJ29" s="11">
        <v>23707793.04</v>
      </c>
      <c r="BK29" s="11">
        <v>23707793.04</v>
      </c>
      <c r="BL29" s="11" t="s">
        <v>25</v>
      </c>
      <c r="BM29" s="11" t="s">
        <v>25</v>
      </c>
      <c r="BN29" s="11" t="s">
        <v>25</v>
      </c>
      <c r="BO29" s="11" t="s">
        <v>25</v>
      </c>
      <c r="BP29" s="11" t="s">
        <v>25</v>
      </c>
      <c r="BQ29" s="11" t="s">
        <v>25</v>
      </c>
      <c r="BR29" s="11" t="s">
        <v>25</v>
      </c>
      <c r="BS29" s="11" t="s">
        <v>25</v>
      </c>
      <c r="BT29" s="11" t="s">
        <v>25</v>
      </c>
      <c r="BU29" s="11" t="s">
        <v>25</v>
      </c>
      <c r="BV29" s="11" t="s">
        <v>25</v>
      </c>
      <c r="BW29" s="11" t="s">
        <v>25</v>
      </c>
      <c r="BX29" s="11" t="s">
        <v>25</v>
      </c>
      <c r="BY29" s="11" t="s">
        <v>25</v>
      </c>
      <c r="BZ29" s="11" t="s">
        <v>25</v>
      </c>
      <c r="CA29" s="11" t="s">
        <v>25</v>
      </c>
      <c r="CB29" s="11" t="s">
        <v>25</v>
      </c>
      <c r="CC29" s="11" t="s">
        <v>25</v>
      </c>
      <c r="CD29" s="11" t="s">
        <v>25</v>
      </c>
      <c r="CE29" s="11" t="s">
        <v>25</v>
      </c>
      <c r="CF29" s="11" t="s">
        <v>25</v>
      </c>
      <c r="CG29" s="11" t="s">
        <v>25</v>
      </c>
      <c r="CH29" s="11" t="s">
        <v>25</v>
      </c>
      <c r="CI29" s="11" t="s">
        <v>25</v>
      </c>
      <c r="CJ29" s="11" t="s">
        <v>25</v>
      </c>
      <c r="CK29" s="11" t="s">
        <v>25</v>
      </c>
      <c r="DF29" s="1"/>
      <c r="DG29" s="1"/>
      <c r="DH29" s="1"/>
      <c r="DI29" s="1"/>
      <c r="DJ29" s="1"/>
      <c r="DK29" s="1"/>
      <c r="DL29" s="1"/>
      <c r="DM29" s="1"/>
    </row>
    <row r="30" ht="15" customHeight="1" outlineLevel="1" spans="2:117">
      <c r="B30" s="10">
        <v>202203</v>
      </c>
      <c r="C30" s="11">
        <v>1358531.2</v>
      </c>
      <c r="D30" s="11">
        <v>4142586.65</v>
      </c>
      <c r="E30" s="11">
        <v>5352131.52</v>
      </c>
      <c r="F30" s="11">
        <v>5398248.46</v>
      </c>
      <c r="G30" s="11">
        <v>5859314.97</v>
      </c>
      <c r="H30" s="11">
        <v>5859314.97</v>
      </c>
      <c r="I30" s="11">
        <v>5859314.97</v>
      </c>
      <c r="J30" s="11">
        <v>5859314.97</v>
      </c>
      <c r="K30" s="11">
        <v>5859314.97</v>
      </c>
      <c r="L30" s="11">
        <v>5896514.97</v>
      </c>
      <c r="M30" s="11">
        <v>5896514.97</v>
      </c>
      <c r="N30" s="11">
        <v>5896514.97</v>
      </c>
      <c r="O30" s="11" t="s">
        <v>25</v>
      </c>
      <c r="P30" s="11" t="s">
        <v>25</v>
      </c>
      <c r="Q30" s="11" t="s">
        <v>25</v>
      </c>
      <c r="R30" s="11" t="s">
        <v>25</v>
      </c>
      <c r="S30" s="11" t="s">
        <v>25</v>
      </c>
      <c r="T30" s="11" t="s">
        <v>25</v>
      </c>
      <c r="U30" s="11" t="s">
        <v>25</v>
      </c>
      <c r="V30" s="11" t="s">
        <v>25</v>
      </c>
      <c r="W30" s="11" t="s">
        <v>25</v>
      </c>
      <c r="X30" s="11" t="s">
        <v>25</v>
      </c>
      <c r="Y30" s="11" t="s">
        <v>25</v>
      </c>
      <c r="Z30" s="11" t="s">
        <v>25</v>
      </c>
      <c r="AA30" s="11" t="s">
        <v>25</v>
      </c>
      <c r="AB30" s="11" t="s">
        <v>25</v>
      </c>
      <c r="AC30" s="11" t="s">
        <v>25</v>
      </c>
      <c r="AD30" s="11" t="s">
        <v>25</v>
      </c>
      <c r="AE30" s="11" t="s">
        <v>25</v>
      </c>
      <c r="AF30" s="11" t="s">
        <v>25</v>
      </c>
      <c r="AG30" s="11" t="s">
        <v>25</v>
      </c>
      <c r="AH30" s="11" t="s">
        <v>25</v>
      </c>
      <c r="AI30" s="11" t="s">
        <v>25</v>
      </c>
      <c r="AJ30" s="11" t="s">
        <v>25</v>
      </c>
      <c r="AK30" s="11" t="s">
        <v>25</v>
      </c>
      <c r="AL30" s="11" t="s">
        <v>25</v>
      </c>
      <c r="AM30" s="11" t="s">
        <v>25</v>
      </c>
      <c r="AN30" s="11" t="s">
        <v>25</v>
      </c>
      <c r="AO30" s="11" t="s">
        <v>25</v>
      </c>
      <c r="AX30" s="10">
        <v>202203</v>
      </c>
      <c r="AY30" s="11">
        <v>679265.58</v>
      </c>
      <c r="AZ30" s="11">
        <v>2107512.85</v>
      </c>
      <c r="BA30" s="11">
        <v>2712285.34</v>
      </c>
      <c r="BB30" s="11">
        <v>2735343.81</v>
      </c>
      <c r="BC30" s="11">
        <v>2982761.99</v>
      </c>
      <c r="BD30" s="11">
        <v>2982761.99</v>
      </c>
      <c r="BE30" s="11">
        <v>2982761.99</v>
      </c>
      <c r="BF30" s="11">
        <v>2982761.99</v>
      </c>
      <c r="BG30" s="11">
        <v>2982761.99</v>
      </c>
      <c r="BH30" s="11">
        <v>3012521.99</v>
      </c>
      <c r="BI30" s="11">
        <v>3012521.99</v>
      </c>
      <c r="BJ30" s="11">
        <v>3012521.99</v>
      </c>
      <c r="BK30" s="11" t="s">
        <v>25</v>
      </c>
      <c r="BL30" s="11" t="s">
        <v>25</v>
      </c>
      <c r="BM30" s="11" t="s">
        <v>25</v>
      </c>
      <c r="BN30" s="11" t="s">
        <v>25</v>
      </c>
      <c r="BO30" s="11" t="s">
        <v>25</v>
      </c>
      <c r="BP30" s="11" t="s">
        <v>25</v>
      </c>
      <c r="BQ30" s="11" t="s">
        <v>25</v>
      </c>
      <c r="BR30" s="11" t="s">
        <v>25</v>
      </c>
      <c r="BS30" s="11" t="s">
        <v>25</v>
      </c>
      <c r="BT30" s="11" t="s">
        <v>25</v>
      </c>
      <c r="BU30" s="11" t="s">
        <v>25</v>
      </c>
      <c r="BV30" s="11" t="s">
        <v>25</v>
      </c>
      <c r="BW30" s="11" t="s">
        <v>25</v>
      </c>
      <c r="BX30" s="11" t="s">
        <v>25</v>
      </c>
      <c r="BY30" s="11" t="s">
        <v>25</v>
      </c>
      <c r="BZ30" s="11" t="s">
        <v>25</v>
      </c>
      <c r="CA30" s="11" t="s">
        <v>25</v>
      </c>
      <c r="CB30" s="11" t="s">
        <v>25</v>
      </c>
      <c r="CC30" s="11" t="s">
        <v>25</v>
      </c>
      <c r="CD30" s="11" t="s">
        <v>25</v>
      </c>
      <c r="CE30" s="11" t="s">
        <v>25</v>
      </c>
      <c r="CF30" s="11" t="s">
        <v>25</v>
      </c>
      <c r="CG30" s="11" t="s">
        <v>25</v>
      </c>
      <c r="CH30" s="11" t="s">
        <v>25</v>
      </c>
      <c r="CI30" s="11" t="s">
        <v>25</v>
      </c>
      <c r="CJ30" s="11" t="s">
        <v>25</v>
      </c>
      <c r="CK30" s="11" t="s">
        <v>25</v>
      </c>
      <c r="DF30" s="1"/>
      <c r="DG30" s="1"/>
      <c r="DH30" s="1"/>
      <c r="DI30" s="1"/>
      <c r="DJ30" s="1"/>
      <c r="DK30" s="1"/>
      <c r="DL30" s="1"/>
      <c r="DM30" s="1"/>
    </row>
    <row r="31" ht="15" customHeight="1" outlineLevel="1" spans="2:117">
      <c r="B31" s="10">
        <v>202206</v>
      </c>
      <c r="C31" s="11">
        <v>6710586.92</v>
      </c>
      <c r="D31" s="11">
        <v>12768463.06</v>
      </c>
      <c r="E31" s="11">
        <v>19889542.32</v>
      </c>
      <c r="F31" s="11">
        <v>20935223.99</v>
      </c>
      <c r="G31" s="11">
        <v>20885386.03</v>
      </c>
      <c r="H31" s="11">
        <v>20885386.03</v>
      </c>
      <c r="I31" s="11">
        <v>20879075.23</v>
      </c>
      <c r="J31" s="11">
        <v>20879075.23</v>
      </c>
      <c r="K31" s="11">
        <v>21503665.23</v>
      </c>
      <c r="L31" s="11">
        <v>21503665.23</v>
      </c>
      <c r="M31" s="11">
        <v>21503665.23</v>
      </c>
      <c r="N31" s="11" t="s">
        <v>25</v>
      </c>
      <c r="O31" s="11" t="s">
        <v>25</v>
      </c>
      <c r="P31" s="11" t="s">
        <v>25</v>
      </c>
      <c r="Q31" s="11" t="s">
        <v>25</v>
      </c>
      <c r="R31" s="11" t="s">
        <v>25</v>
      </c>
      <c r="S31" s="11" t="s">
        <v>25</v>
      </c>
      <c r="T31" s="11" t="s">
        <v>25</v>
      </c>
      <c r="U31" s="11" t="s">
        <v>25</v>
      </c>
      <c r="V31" s="11" t="s">
        <v>25</v>
      </c>
      <c r="W31" s="11" t="s">
        <v>25</v>
      </c>
      <c r="X31" s="11" t="s">
        <v>25</v>
      </c>
      <c r="Y31" s="11" t="s">
        <v>25</v>
      </c>
      <c r="Z31" s="11" t="s">
        <v>25</v>
      </c>
      <c r="AA31" s="11" t="s">
        <v>25</v>
      </c>
      <c r="AB31" s="11" t="s">
        <v>25</v>
      </c>
      <c r="AC31" s="11" t="s">
        <v>25</v>
      </c>
      <c r="AD31" s="11" t="s">
        <v>25</v>
      </c>
      <c r="AE31" s="11" t="s">
        <v>25</v>
      </c>
      <c r="AF31" s="11" t="s">
        <v>25</v>
      </c>
      <c r="AG31" s="11" t="s">
        <v>25</v>
      </c>
      <c r="AH31" s="11" t="s">
        <v>25</v>
      </c>
      <c r="AI31" s="11" t="s">
        <v>25</v>
      </c>
      <c r="AJ31" s="11" t="s">
        <v>25</v>
      </c>
      <c r="AK31" s="11" t="s">
        <v>25</v>
      </c>
      <c r="AL31" s="11" t="s">
        <v>25</v>
      </c>
      <c r="AM31" s="11" t="s">
        <v>25</v>
      </c>
      <c r="AN31" s="11" t="s">
        <v>25</v>
      </c>
      <c r="AO31" s="11" t="s">
        <v>25</v>
      </c>
      <c r="AX31" s="10">
        <v>202206</v>
      </c>
      <c r="AY31" s="11">
        <v>3355293.49</v>
      </c>
      <c r="AZ31" s="11">
        <v>6384231.51</v>
      </c>
      <c r="BA31" s="11">
        <v>11811162.42</v>
      </c>
      <c r="BB31" s="11">
        <v>12459367.19</v>
      </c>
      <c r="BC31" s="11">
        <v>12417563.27</v>
      </c>
      <c r="BD31" s="11">
        <v>12417563.27</v>
      </c>
      <c r="BE31" s="11">
        <v>12412514.64</v>
      </c>
      <c r="BF31" s="11">
        <v>12412514.64</v>
      </c>
      <c r="BG31" s="11">
        <v>12912186.64</v>
      </c>
      <c r="BH31" s="11">
        <v>12912186.64</v>
      </c>
      <c r="BI31" s="11">
        <v>12912186.64</v>
      </c>
      <c r="BJ31" s="11" t="s">
        <v>25</v>
      </c>
      <c r="BK31" s="11" t="s">
        <v>25</v>
      </c>
      <c r="BL31" s="11" t="s">
        <v>25</v>
      </c>
      <c r="BM31" s="11" t="s">
        <v>25</v>
      </c>
      <c r="BN31" s="11" t="s">
        <v>25</v>
      </c>
      <c r="BO31" s="11" t="s">
        <v>25</v>
      </c>
      <c r="BP31" s="11" t="s">
        <v>25</v>
      </c>
      <c r="BQ31" s="11" t="s">
        <v>25</v>
      </c>
      <c r="BR31" s="11" t="s">
        <v>25</v>
      </c>
      <c r="BS31" s="11" t="s">
        <v>25</v>
      </c>
      <c r="BT31" s="11" t="s">
        <v>25</v>
      </c>
      <c r="BU31" s="11" t="s">
        <v>25</v>
      </c>
      <c r="BV31" s="11" t="s">
        <v>25</v>
      </c>
      <c r="BW31" s="11" t="s">
        <v>25</v>
      </c>
      <c r="BX31" s="11" t="s">
        <v>25</v>
      </c>
      <c r="BY31" s="11" t="s">
        <v>25</v>
      </c>
      <c r="BZ31" s="11" t="s">
        <v>25</v>
      </c>
      <c r="CA31" s="11" t="s">
        <v>25</v>
      </c>
      <c r="CB31" s="11" t="s">
        <v>25</v>
      </c>
      <c r="CC31" s="11" t="s">
        <v>25</v>
      </c>
      <c r="CD31" s="11" t="s">
        <v>25</v>
      </c>
      <c r="CE31" s="11" t="s">
        <v>25</v>
      </c>
      <c r="CF31" s="11" t="s">
        <v>25</v>
      </c>
      <c r="CG31" s="11" t="s">
        <v>25</v>
      </c>
      <c r="CH31" s="11" t="s">
        <v>25</v>
      </c>
      <c r="CI31" s="11" t="s">
        <v>25</v>
      </c>
      <c r="CJ31" s="11" t="s">
        <v>25</v>
      </c>
      <c r="CK31" s="11" t="s">
        <v>25</v>
      </c>
      <c r="DF31" s="1"/>
      <c r="DG31" s="1"/>
      <c r="DH31" s="1"/>
      <c r="DI31" s="1"/>
      <c r="DJ31" s="1"/>
      <c r="DK31" s="1"/>
      <c r="DL31" s="1"/>
      <c r="DM31" s="1"/>
    </row>
    <row r="32" ht="15" customHeight="1" outlineLevel="1" spans="2:117">
      <c r="B32" s="10">
        <v>202209</v>
      </c>
      <c r="C32" s="11">
        <v>10878719.92</v>
      </c>
      <c r="D32" s="11">
        <v>55192856.55</v>
      </c>
      <c r="E32" s="11">
        <v>66031394.86</v>
      </c>
      <c r="F32" s="11">
        <v>67380493.52</v>
      </c>
      <c r="G32" s="11">
        <v>67438774.06</v>
      </c>
      <c r="H32" s="11">
        <v>67671900.45</v>
      </c>
      <c r="I32" s="11">
        <v>67671900.45</v>
      </c>
      <c r="J32" s="11">
        <v>67671900.45</v>
      </c>
      <c r="K32" s="11">
        <v>67671900.45</v>
      </c>
      <c r="L32" s="11">
        <v>67670748.45</v>
      </c>
      <c r="M32" s="11" t="s">
        <v>25</v>
      </c>
      <c r="N32" s="11" t="s">
        <v>25</v>
      </c>
      <c r="O32" s="11" t="s">
        <v>25</v>
      </c>
      <c r="P32" s="11" t="s">
        <v>25</v>
      </c>
      <c r="Q32" s="11" t="s">
        <v>25</v>
      </c>
      <c r="R32" s="11" t="s">
        <v>25</v>
      </c>
      <c r="S32" s="11" t="s">
        <v>25</v>
      </c>
      <c r="T32" s="11" t="s">
        <v>25</v>
      </c>
      <c r="U32" s="11" t="s">
        <v>25</v>
      </c>
      <c r="V32" s="11" t="s">
        <v>25</v>
      </c>
      <c r="W32" s="11" t="s">
        <v>25</v>
      </c>
      <c r="X32" s="11" t="s">
        <v>25</v>
      </c>
      <c r="Y32" s="11" t="s">
        <v>25</v>
      </c>
      <c r="Z32" s="11" t="s">
        <v>25</v>
      </c>
      <c r="AA32" s="11" t="s">
        <v>25</v>
      </c>
      <c r="AB32" s="11" t="s">
        <v>25</v>
      </c>
      <c r="AC32" s="11" t="s">
        <v>25</v>
      </c>
      <c r="AD32" s="11" t="s">
        <v>25</v>
      </c>
      <c r="AE32" s="11" t="s">
        <v>25</v>
      </c>
      <c r="AF32" s="11" t="s">
        <v>25</v>
      </c>
      <c r="AG32" s="11" t="s">
        <v>25</v>
      </c>
      <c r="AH32" s="11" t="s">
        <v>25</v>
      </c>
      <c r="AI32" s="11" t="s">
        <v>25</v>
      </c>
      <c r="AJ32" s="11" t="s">
        <v>25</v>
      </c>
      <c r="AK32" s="11" t="s">
        <v>25</v>
      </c>
      <c r="AL32" s="11" t="s">
        <v>25</v>
      </c>
      <c r="AM32" s="11" t="s">
        <v>25</v>
      </c>
      <c r="AN32" s="11" t="s">
        <v>25</v>
      </c>
      <c r="AO32" s="11" t="s">
        <v>25</v>
      </c>
      <c r="AX32" s="10">
        <v>202209</v>
      </c>
      <c r="AY32" s="11">
        <v>5439359.97</v>
      </c>
      <c r="AZ32" s="11">
        <v>29429638.53</v>
      </c>
      <c r="BA32" s="11">
        <v>34988814.93</v>
      </c>
      <c r="BB32" s="11">
        <v>35663364.26</v>
      </c>
      <c r="BC32" s="11">
        <v>35692504.53</v>
      </c>
      <c r="BD32" s="11">
        <v>35879005.63</v>
      </c>
      <c r="BE32" s="11">
        <v>35879005.63</v>
      </c>
      <c r="BF32" s="11">
        <v>35879005.63</v>
      </c>
      <c r="BG32" s="11">
        <v>35879005.63</v>
      </c>
      <c r="BH32" s="11">
        <v>35878084.04</v>
      </c>
      <c r="BI32" s="11" t="s">
        <v>25</v>
      </c>
      <c r="BJ32" s="11" t="s">
        <v>25</v>
      </c>
      <c r="BK32" s="11" t="s">
        <v>25</v>
      </c>
      <c r="BL32" s="11" t="s">
        <v>25</v>
      </c>
      <c r="BM32" s="11" t="s">
        <v>25</v>
      </c>
      <c r="BN32" s="11" t="s">
        <v>25</v>
      </c>
      <c r="BO32" s="11" t="s">
        <v>25</v>
      </c>
      <c r="BP32" s="11" t="s">
        <v>25</v>
      </c>
      <c r="BQ32" s="11" t="s">
        <v>25</v>
      </c>
      <c r="BR32" s="11" t="s">
        <v>25</v>
      </c>
      <c r="BS32" s="11" t="s">
        <v>25</v>
      </c>
      <c r="BT32" s="11" t="s">
        <v>25</v>
      </c>
      <c r="BU32" s="11" t="s">
        <v>25</v>
      </c>
      <c r="BV32" s="11" t="s">
        <v>25</v>
      </c>
      <c r="BW32" s="11" t="s">
        <v>25</v>
      </c>
      <c r="BX32" s="11" t="s">
        <v>25</v>
      </c>
      <c r="BY32" s="11" t="s">
        <v>25</v>
      </c>
      <c r="BZ32" s="11" t="s">
        <v>25</v>
      </c>
      <c r="CA32" s="11" t="s">
        <v>25</v>
      </c>
      <c r="CB32" s="11" t="s">
        <v>25</v>
      </c>
      <c r="CC32" s="11" t="s">
        <v>25</v>
      </c>
      <c r="CD32" s="11" t="s">
        <v>25</v>
      </c>
      <c r="CE32" s="11" t="s">
        <v>25</v>
      </c>
      <c r="CF32" s="11" t="s">
        <v>25</v>
      </c>
      <c r="CG32" s="11" t="s">
        <v>25</v>
      </c>
      <c r="CH32" s="11" t="s">
        <v>25</v>
      </c>
      <c r="CI32" s="11" t="s">
        <v>25</v>
      </c>
      <c r="CJ32" s="11" t="s">
        <v>25</v>
      </c>
      <c r="CK32" s="11" t="s">
        <v>25</v>
      </c>
      <c r="DF32" s="1"/>
      <c r="DG32" s="1"/>
      <c r="DH32" s="1"/>
      <c r="DI32" s="1"/>
      <c r="DJ32" s="1"/>
      <c r="DK32" s="1"/>
      <c r="DL32" s="1"/>
      <c r="DM32" s="1"/>
    </row>
    <row r="33" ht="15" customHeight="1" outlineLevel="1" spans="2:117">
      <c r="B33" s="10">
        <v>202212</v>
      </c>
      <c r="C33" s="11">
        <v>47438875.04</v>
      </c>
      <c r="D33" s="11">
        <v>60602867.5</v>
      </c>
      <c r="E33" s="11">
        <v>62102145.63</v>
      </c>
      <c r="F33" s="11">
        <v>62822591.63</v>
      </c>
      <c r="G33" s="11">
        <v>63606365.2</v>
      </c>
      <c r="H33" s="11">
        <v>63606365.2</v>
      </c>
      <c r="I33" s="11">
        <v>63606365.2</v>
      </c>
      <c r="J33" s="11">
        <v>63606365.2</v>
      </c>
      <c r="K33" s="11">
        <v>63598416.4</v>
      </c>
      <c r="L33" s="11" t="s">
        <v>25</v>
      </c>
      <c r="M33" s="11" t="s">
        <v>25</v>
      </c>
      <c r="N33" s="11" t="s">
        <v>25</v>
      </c>
      <c r="O33" s="11" t="s">
        <v>25</v>
      </c>
      <c r="P33" s="11" t="s">
        <v>25</v>
      </c>
      <c r="Q33" s="11" t="s">
        <v>25</v>
      </c>
      <c r="R33" s="11" t="s">
        <v>25</v>
      </c>
      <c r="S33" s="11" t="s">
        <v>25</v>
      </c>
      <c r="T33" s="11" t="s">
        <v>25</v>
      </c>
      <c r="U33" s="11" t="s">
        <v>25</v>
      </c>
      <c r="V33" s="11" t="s">
        <v>25</v>
      </c>
      <c r="W33" s="11" t="s">
        <v>25</v>
      </c>
      <c r="X33" s="11" t="s">
        <v>25</v>
      </c>
      <c r="Y33" s="11" t="s">
        <v>25</v>
      </c>
      <c r="Z33" s="11" t="s">
        <v>25</v>
      </c>
      <c r="AA33" s="11" t="s">
        <v>25</v>
      </c>
      <c r="AB33" s="11" t="s">
        <v>25</v>
      </c>
      <c r="AC33" s="11" t="s">
        <v>25</v>
      </c>
      <c r="AD33" s="11" t="s">
        <v>25</v>
      </c>
      <c r="AE33" s="11" t="s">
        <v>25</v>
      </c>
      <c r="AF33" s="11" t="s">
        <v>25</v>
      </c>
      <c r="AG33" s="11" t="s">
        <v>25</v>
      </c>
      <c r="AH33" s="11" t="s">
        <v>25</v>
      </c>
      <c r="AI33" s="11" t="s">
        <v>25</v>
      </c>
      <c r="AJ33" s="11" t="s">
        <v>25</v>
      </c>
      <c r="AK33" s="11" t="s">
        <v>25</v>
      </c>
      <c r="AL33" s="11" t="s">
        <v>25</v>
      </c>
      <c r="AM33" s="11" t="s">
        <v>25</v>
      </c>
      <c r="AN33" s="11" t="s">
        <v>25</v>
      </c>
      <c r="AO33" s="11" t="s">
        <v>25</v>
      </c>
      <c r="AX33" s="10">
        <v>202212</v>
      </c>
      <c r="AY33" s="11">
        <v>29769049.46</v>
      </c>
      <c r="AZ33" s="11">
        <v>36457910.69</v>
      </c>
      <c r="BA33" s="11">
        <v>37324162.15</v>
      </c>
      <c r="BB33" s="11">
        <v>37684385.13</v>
      </c>
      <c r="BC33" s="11">
        <v>38311403.98</v>
      </c>
      <c r="BD33" s="11">
        <v>38311403.98</v>
      </c>
      <c r="BE33" s="11">
        <v>38311403.98</v>
      </c>
      <c r="BF33" s="11">
        <v>38311403.98</v>
      </c>
      <c r="BG33" s="11">
        <v>38305044.94</v>
      </c>
      <c r="BH33" s="11" t="s">
        <v>25</v>
      </c>
      <c r="BI33" s="11" t="s">
        <v>25</v>
      </c>
      <c r="BJ33" s="11" t="s">
        <v>25</v>
      </c>
      <c r="BK33" s="11" t="s">
        <v>25</v>
      </c>
      <c r="BL33" s="11" t="s">
        <v>25</v>
      </c>
      <c r="BM33" s="11" t="s">
        <v>25</v>
      </c>
      <c r="BN33" s="11" t="s">
        <v>25</v>
      </c>
      <c r="BO33" s="11" t="s">
        <v>25</v>
      </c>
      <c r="BP33" s="11" t="s">
        <v>25</v>
      </c>
      <c r="BQ33" s="11" t="s">
        <v>25</v>
      </c>
      <c r="BR33" s="11" t="s">
        <v>25</v>
      </c>
      <c r="BS33" s="11" t="s">
        <v>25</v>
      </c>
      <c r="BT33" s="11" t="s">
        <v>25</v>
      </c>
      <c r="BU33" s="11" t="s">
        <v>25</v>
      </c>
      <c r="BV33" s="11" t="s">
        <v>25</v>
      </c>
      <c r="BW33" s="11" t="s">
        <v>25</v>
      </c>
      <c r="BX33" s="11" t="s">
        <v>25</v>
      </c>
      <c r="BY33" s="11" t="s">
        <v>25</v>
      </c>
      <c r="BZ33" s="11" t="s">
        <v>25</v>
      </c>
      <c r="CA33" s="11" t="s">
        <v>25</v>
      </c>
      <c r="CB33" s="11" t="s">
        <v>25</v>
      </c>
      <c r="CC33" s="11" t="s">
        <v>25</v>
      </c>
      <c r="CD33" s="11" t="s">
        <v>25</v>
      </c>
      <c r="CE33" s="11" t="s">
        <v>25</v>
      </c>
      <c r="CF33" s="11" t="s">
        <v>25</v>
      </c>
      <c r="CG33" s="11" t="s">
        <v>25</v>
      </c>
      <c r="CH33" s="11" t="s">
        <v>25</v>
      </c>
      <c r="CI33" s="11" t="s">
        <v>25</v>
      </c>
      <c r="CJ33" s="11" t="s">
        <v>25</v>
      </c>
      <c r="CK33" s="11" t="s">
        <v>25</v>
      </c>
      <c r="DF33" s="1"/>
      <c r="DG33" s="1"/>
      <c r="DH33" s="1"/>
      <c r="DI33" s="1"/>
      <c r="DJ33" s="1"/>
      <c r="DK33" s="1"/>
      <c r="DL33" s="1"/>
      <c r="DM33" s="1"/>
    </row>
    <row r="34" ht="15" customHeight="1" outlineLevel="1" spans="2:117">
      <c r="B34" s="10">
        <v>202303</v>
      </c>
      <c r="C34" s="11">
        <v>6104618.16</v>
      </c>
      <c r="D34" s="11">
        <v>12610614.62</v>
      </c>
      <c r="E34" s="11">
        <v>13498433.12</v>
      </c>
      <c r="F34" s="11">
        <v>14799832.72</v>
      </c>
      <c r="G34" s="11">
        <v>14799832.72</v>
      </c>
      <c r="H34" s="11">
        <v>14799832.72</v>
      </c>
      <c r="I34" s="11">
        <v>14799832.72</v>
      </c>
      <c r="J34" s="11">
        <v>14799832.72</v>
      </c>
      <c r="K34" s="11" t="s">
        <v>25</v>
      </c>
      <c r="L34" s="11" t="s">
        <v>25</v>
      </c>
      <c r="M34" s="11" t="s">
        <v>25</v>
      </c>
      <c r="N34" s="11" t="s">
        <v>25</v>
      </c>
      <c r="O34" s="11" t="s">
        <v>25</v>
      </c>
      <c r="P34" s="11" t="s">
        <v>25</v>
      </c>
      <c r="Q34" s="11" t="s">
        <v>25</v>
      </c>
      <c r="R34" s="11" t="s">
        <v>25</v>
      </c>
      <c r="S34" s="11" t="s">
        <v>25</v>
      </c>
      <c r="T34" s="11" t="s">
        <v>25</v>
      </c>
      <c r="U34" s="11" t="s">
        <v>25</v>
      </c>
      <c r="V34" s="11" t="s">
        <v>25</v>
      </c>
      <c r="W34" s="11" t="s">
        <v>25</v>
      </c>
      <c r="X34" s="11" t="s">
        <v>25</v>
      </c>
      <c r="Y34" s="11" t="s">
        <v>25</v>
      </c>
      <c r="Z34" s="11" t="s">
        <v>25</v>
      </c>
      <c r="AA34" s="11" t="s">
        <v>25</v>
      </c>
      <c r="AB34" s="11" t="s">
        <v>25</v>
      </c>
      <c r="AC34" s="11" t="s">
        <v>25</v>
      </c>
      <c r="AD34" s="11" t="s">
        <v>25</v>
      </c>
      <c r="AE34" s="11" t="s">
        <v>25</v>
      </c>
      <c r="AF34" s="11" t="s">
        <v>25</v>
      </c>
      <c r="AG34" s="11" t="s">
        <v>25</v>
      </c>
      <c r="AH34" s="11" t="s">
        <v>25</v>
      </c>
      <c r="AI34" s="11" t="s">
        <v>25</v>
      </c>
      <c r="AJ34" s="11" t="s">
        <v>25</v>
      </c>
      <c r="AK34" s="11" t="s">
        <v>25</v>
      </c>
      <c r="AL34" s="11" t="s">
        <v>25</v>
      </c>
      <c r="AM34" s="11" t="s">
        <v>25</v>
      </c>
      <c r="AN34" s="11" t="s">
        <v>25</v>
      </c>
      <c r="AO34" s="11" t="s">
        <v>25</v>
      </c>
      <c r="AX34" s="10">
        <v>202303</v>
      </c>
      <c r="AY34" s="11">
        <v>3052309.09</v>
      </c>
      <c r="AZ34" s="11">
        <v>6320980.69</v>
      </c>
      <c r="BA34" s="11">
        <v>6774332.4</v>
      </c>
      <c r="BB34" s="11">
        <v>7631295.84</v>
      </c>
      <c r="BC34" s="11">
        <v>7631295.84</v>
      </c>
      <c r="BD34" s="11">
        <v>7631295.84</v>
      </c>
      <c r="BE34" s="11">
        <v>7631295.84</v>
      </c>
      <c r="BF34" s="11">
        <v>7631295.84</v>
      </c>
      <c r="BG34" s="11" t="s">
        <v>25</v>
      </c>
      <c r="BH34" s="11" t="s">
        <v>25</v>
      </c>
      <c r="BI34" s="11" t="s">
        <v>25</v>
      </c>
      <c r="BJ34" s="11" t="s">
        <v>25</v>
      </c>
      <c r="BK34" s="11" t="s">
        <v>25</v>
      </c>
      <c r="BL34" s="11" t="s">
        <v>25</v>
      </c>
      <c r="BM34" s="11" t="s">
        <v>25</v>
      </c>
      <c r="BN34" s="11" t="s">
        <v>25</v>
      </c>
      <c r="BO34" s="11" t="s">
        <v>25</v>
      </c>
      <c r="BP34" s="11" t="s">
        <v>25</v>
      </c>
      <c r="BQ34" s="11" t="s">
        <v>25</v>
      </c>
      <c r="BR34" s="11" t="s">
        <v>25</v>
      </c>
      <c r="BS34" s="11" t="s">
        <v>25</v>
      </c>
      <c r="BT34" s="11" t="s">
        <v>25</v>
      </c>
      <c r="BU34" s="11" t="s">
        <v>25</v>
      </c>
      <c r="BV34" s="11" t="s">
        <v>25</v>
      </c>
      <c r="BW34" s="11" t="s">
        <v>25</v>
      </c>
      <c r="BX34" s="11" t="s">
        <v>25</v>
      </c>
      <c r="BY34" s="11" t="s">
        <v>25</v>
      </c>
      <c r="BZ34" s="11" t="s">
        <v>25</v>
      </c>
      <c r="CA34" s="11" t="s">
        <v>25</v>
      </c>
      <c r="CB34" s="11" t="s">
        <v>25</v>
      </c>
      <c r="CC34" s="11" t="s">
        <v>25</v>
      </c>
      <c r="CD34" s="11" t="s">
        <v>25</v>
      </c>
      <c r="CE34" s="11" t="s">
        <v>25</v>
      </c>
      <c r="CF34" s="11" t="s">
        <v>25</v>
      </c>
      <c r="CG34" s="11" t="s">
        <v>25</v>
      </c>
      <c r="CH34" s="11" t="s">
        <v>25</v>
      </c>
      <c r="CI34" s="11" t="s">
        <v>25</v>
      </c>
      <c r="CJ34" s="11" t="s">
        <v>25</v>
      </c>
      <c r="CK34" s="11" t="s">
        <v>25</v>
      </c>
      <c r="DF34" s="1"/>
      <c r="DG34" s="1"/>
      <c r="DH34" s="1"/>
      <c r="DI34" s="1"/>
      <c r="DJ34" s="1"/>
      <c r="DK34" s="1"/>
      <c r="DL34" s="1"/>
      <c r="DM34" s="1"/>
    </row>
    <row r="35" ht="15" customHeight="1" outlineLevel="1" spans="2:117">
      <c r="B35" s="10">
        <v>202306</v>
      </c>
      <c r="C35" s="11">
        <v>11209880.54</v>
      </c>
      <c r="D35" s="11">
        <v>22980701.82</v>
      </c>
      <c r="E35" s="11">
        <v>27222908.19</v>
      </c>
      <c r="F35" s="11">
        <v>27243356.81</v>
      </c>
      <c r="G35" s="11">
        <v>27243356.81</v>
      </c>
      <c r="H35" s="11">
        <v>27243356.81</v>
      </c>
      <c r="I35" s="11">
        <v>27243356.81</v>
      </c>
      <c r="J35" s="11" t="s">
        <v>25</v>
      </c>
      <c r="K35" s="11" t="s">
        <v>25</v>
      </c>
      <c r="L35" s="11" t="s">
        <v>25</v>
      </c>
      <c r="M35" s="11" t="s">
        <v>25</v>
      </c>
      <c r="N35" s="11" t="s">
        <v>25</v>
      </c>
      <c r="O35" s="11" t="s">
        <v>25</v>
      </c>
      <c r="P35" s="11" t="s">
        <v>25</v>
      </c>
      <c r="Q35" s="11" t="s">
        <v>25</v>
      </c>
      <c r="R35" s="11" t="s">
        <v>25</v>
      </c>
      <c r="S35" s="11" t="s">
        <v>25</v>
      </c>
      <c r="T35" s="11" t="s">
        <v>25</v>
      </c>
      <c r="U35" s="11" t="s">
        <v>25</v>
      </c>
      <c r="V35" s="11" t="s">
        <v>25</v>
      </c>
      <c r="W35" s="11" t="s">
        <v>25</v>
      </c>
      <c r="X35" s="11" t="s">
        <v>25</v>
      </c>
      <c r="Y35" s="11" t="s">
        <v>25</v>
      </c>
      <c r="Z35" s="11" t="s">
        <v>25</v>
      </c>
      <c r="AA35" s="11" t="s">
        <v>25</v>
      </c>
      <c r="AB35" s="11" t="s">
        <v>25</v>
      </c>
      <c r="AC35" s="11" t="s">
        <v>25</v>
      </c>
      <c r="AD35" s="11" t="s">
        <v>25</v>
      </c>
      <c r="AE35" s="11" t="s">
        <v>25</v>
      </c>
      <c r="AF35" s="11" t="s">
        <v>25</v>
      </c>
      <c r="AG35" s="11" t="s">
        <v>25</v>
      </c>
      <c r="AH35" s="11" t="s">
        <v>25</v>
      </c>
      <c r="AI35" s="11" t="s">
        <v>25</v>
      </c>
      <c r="AJ35" s="11" t="s">
        <v>25</v>
      </c>
      <c r="AK35" s="11" t="s">
        <v>25</v>
      </c>
      <c r="AL35" s="11" t="s">
        <v>25</v>
      </c>
      <c r="AM35" s="11" t="s">
        <v>25</v>
      </c>
      <c r="AN35" s="11" t="s">
        <v>25</v>
      </c>
      <c r="AO35" s="11" t="s">
        <v>25</v>
      </c>
      <c r="AX35" s="10">
        <v>202306</v>
      </c>
      <c r="AY35" s="11">
        <v>5604940.27</v>
      </c>
      <c r="AZ35" s="11">
        <v>11572865.84</v>
      </c>
      <c r="BA35" s="11">
        <v>13820429.28</v>
      </c>
      <c r="BB35" s="11">
        <v>13830653.68</v>
      </c>
      <c r="BC35" s="11">
        <v>13830653.68</v>
      </c>
      <c r="BD35" s="11">
        <v>13830653.68</v>
      </c>
      <c r="BE35" s="11">
        <v>13830653.68</v>
      </c>
      <c r="BF35" s="11" t="s">
        <v>25</v>
      </c>
      <c r="BG35" s="11" t="s">
        <v>25</v>
      </c>
      <c r="BH35" s="11" t="s">
        <v>25</v>
      </c>
      <c r="BI35" s="11" t="s">
        <v>25</v>
      </c>
      <c r="BJ35" s="11" t="s">
        <v>25</v>
      </c>
      <c r="BK35" s="11" t="s">
        <v>25</v>
      </c>
      <c r="BL35" s="11" t="s">
        <v>25</v>
      </c>
      <c r="BM35" s="11" t="s">
        <v>25</v>
      </c>
      <c r="BN35" s="11" t="s">
        <v>25</v>
      </c>
      <c r="BO35" s="11" t="s">
        <v>25</v>
      </c>
      <c r="BP35" s="11" t="s">
        <v>25</v>
      </c>
      <c r="BQ35" s="11" t="s">
        <v>25</v>
      </c>
      <c r="BR35" s="11" t="s">
        <v>25</v>
      </c>
      <c r="BS35" s="11" t="s">
        <v>25</v>
      </c>
      <c r="BT35" s="11" t="s">
        <v>25</v>
      </c>
      <c r="BU35" s="11" t="s">
        <v>25</v>
      </c>
      <c r="BV35" s="11" t="s">
        <v>25</v>
      </c>
      <c r="BW35" s="11" t="s">
        <v>25</v>
      </c>
      <c r="BX35" s="11" t="s">
        <v>25</v>
      </c>
      <c r="BY35" s="11" t="s">
        <v>25</v>
      </c>
      <c r="BZ35" s="11" t="s">
        <v>25</v>
      </c>
      <c r="CA35" s="11" t="s">
        <v>25</v>
      </c>
      <c r="CB35" s="11" t="s">
        <v>25</v>
      </c>
      <c r="CC35" s="11" t="s">
        <v>25</v>
      </c>
      <c r="CD35" s="11" t="s">
        <v>25</v>
      </c>
      <c r="CE35" s="11" t="s">
        <v>25</v>
      </c>
      <c r="CF35" s="11" t="s">
        <v>25</v>
      </c>
      <c r="CG35" s="11" t="s">
        <v>25</v>
      </c>
      <c r="CH35" s="11" t="s">
        <v>25</v>
      </c>
      <c r="CI35" s="11" t="s">
        <v>25</v>
      </c>
      <c r="CJ35" s="11" t="s">
        <v>25</v>
      </c>
      <c r="CK35" s="11" t="s">
        <v>25</v>
      </c>
      <c r="DF35" s="1"/>
      <c r="DG35" s="1"/>
      <c r="DH35" s="1"/>
      <c r="DI35" s="1"/>
      <c r="DJ35" s="1"/>
      <c r="DK35" s="1"/>
      <c r="DL35" s="1"/>
      <c r="DM35" s="1"/>
    </row>
    <row r="36" ht="15" customHeight="1" outlineLevel="1" spans="2:117">
      <c r="B36" s="10">
        <v>202309</v>
      </c>
      <c r="C36" s="11">
        <v>5727907.72</v>
      </c>
      <c r="D36" s="11">
        <v>85093600.91</v>
      </c>
      <c r="E36" s="11">
        <v>87645894.31</v>
      </c>
      <c r="F36" s="11">
        <v>88500782.26</v>
      </c>
      <c r="G36" s="11">
        <v>88839731.71</v>
      </c>
      <c r="H36" s="11">
        <v>89721180.47</v>
      </c>
      <c r="I36" s="11" t="s">
        <v>25</v>
      </c>
      <c r="J36" s="11" t="s">
        <v>25</v>
      </c>
      <c r="K36" s="11" t="s">
        <v>25</v>
      </c>
      <c r="L36" s="11" t="s">
        <v>25</v>
      </c>
      <c r="M36" s="11" t="s">
        <v>25</v>
      </c>
      <c r="N36" s="11" t="s">
        <v>25</v>
      </c>
      <c r="O36" s="11" t="s">
        <v>25</v>
      </c>
      <c r="P36" s="11" t="s">
        <v>25</v>
      </c>
      <c r="Q36" s="11" t="s">
        <v>25</v>
      </c>
      <c r="R36" s="11" t="s">
        <v>25</v>
      </c>
      <c r="S36" s="11" t="s">
        <v>25</v>
      </c>
      <c r="T36" s="11" t="s">
        <v>25</v>
      </c>
      <c r="U36" s="11" t="s">
        <v>25</v>
      </c>
      <c r="V36" s="11" t="s">
        <v>25</v>
      </c>
      <c r="W36" s="11" t="s">
        <v>25</v>
      </c>
      <c r="X36" s="11" t="s">
        <v>25</v>
      </c>
      <c r="Y36" s="11" t="s">
        <v>25</v>
      </c>
      <c r="Z36" s="11" t="s">
        <v>25</v>
      </c>
      <c r="AA36" s="11" t="s">
        <v>25</v>
      </c>
      <c r="AB36" s="11" t="s">
        <v>25</v>
      </c>
      <c r="AC36" s="11" t="s">
        <v>25</v>
      </c>
      <c r="AD36" s="11" t="s">
        <v>25</v>
      </c>
      <c r="AE36" s="11" t="s">
        <v>25</v>
      </c>
      <c r="AF36" s="11" t="s">
        <v>25</v>
      </c>
      <c r="AG36" s="11" t="s">
        <v>25</v>
      </c>
      <c r="AH36" s="11" t="s">
        <v>25</v>
      </c>
      <c r="AI36" s="11" t="s">
        <v>25</v>
      </c>
      <c r="AJ36" s="11" t="s">
        <v>25</v>
      </c>
      <c r="AK36" s="11" t="s">
        <v>25</v>
      </c>
      <c r="AL36" s="11" t="s">
        <v>25</v>
      </c>
      <c r="AM36" s="11" t="s">
        <v>25</v>
      </c>
      <c r="AN36" s="11" t="s">
        <v>25</v>
      </c>
      <c r="AO36" s="11" t="s">
        <v>25</v>
      </c>
      <c r="AX36" s="10">
        <v>202309</v>
      </c>
      <c r="AY36" s="11">
        <v>2863953.91</v>
      </c>
      <c r="AZ36" s="11">
        <v>47801670.74</v>
      </c>
      <c r="BA36" s="11">
        <v>49084450.24</v>
      </c>
      <c r="BB36" s="11">
        <v>49511894.21</v>
      </c>
      <c r="BC36" s="11">
        <v>49681368.94</v>
      </c>
      <c r="BD36" s="11">
        <v>50446393.31</v>
      </c>
      <c r="BE36" s="11" t="s">
        <v>25</v>
      </c>
      <c r="BF36" s="11" t="s">
        <v>25</v>
      </c>
      <c r="BG36" s="11" t="s">
        <v>25</v>
      </c>
      <c r="BH36" s="11" t="s">
        <v>25</v>
      </c>
      <c r="BI36" s="11" t="s">
        <v>25</v>
      </c>
      <c r="BJ36" s="11" t="s">
        <v>25</v>
      </c>
      <c r="BK36" s="11" t="s">
        <v>25</v>
      </c>
      <c r="BL36" s="11" t="s">
        <v>25</v>
      </c>
      <c r="BM36" s="11" t="s">
        <v>25</v>
      </c>
      <c r="BN36" s="11" t="s">
        <v>25</v>
      </c>
      <c r="BO36" s="11" t="s">
        <v>25</v>
      </c>
      <c r="BP36" s="11" t="s">
        <v>25</v>
      </c>
      <c r="BQ36" s="11" t="s">
        <v>25</v>
      </c>
      <c r="BR36" s="11" t="s">
        <v>25</v>
      </c>
      <c r="BS36" s="11" t="s">
        <v>25</v>
      </c>
      <c r="BT36" s="11" t="s">
        <v>25</v>
      </c>
      <c r="BU36" s="11" t="s">
        <v>25</v>
      </c>
      <c r="BV36" s="11" t="s">
        <v>25</v>
      </c>
      <c r="BW36" s="11" t="s">
        <v>25</v>
      </c>
      <c r="BX36" s="11" t="s">
        <v>25</v>
      </c>
      <c r="BY36" s="11" t="s">
        <v>25</v>
      </c>
      <c r="BZ36" s="11" t="s">
        <v>25</v>
      </c>
      <c r="CA36" s="11" t="s">
        <v>25</v>
      </c>
      <c r="CB36" s="11" t="s">
        <v>25</v>
      </c>
      <c r="CC36" s="11" t="s">
        <v>25</v>
      </c>
      <c r="CD36" s="11" t="s">
        <v>25</v>
      </c>
      <c r="CE36" s="11" t="s">
        <v>25</v>
      </c>
      <c r="CF36" s="11" t="s">
        <v>25</v>
      </c>
      <c r="CG36" s="11" t="s">
        <v>25</v>
      </c>
      <c r="CH36" s="11" t="s">
        <v>25</v>
      </c>
      <c r="CI36" s="11" t="s">
        <v>25</v>
      </c>
      <c r="CJ36" s="11" t="s">
        <v>25</v>
      </c>
      <c r="CK36" s="11" t="s">
        <v>25</v>
      </c>
      <c r="DF36" s="1"/>
      <c r="DG36" s="1"/>
      <c r="DH36" s="1"/>
      <c r="DI36" s="1"/>
      <c r="DJ36" s="1"/>
      <c r="DK36" s="1"/>
      <c r="DL36" s="1"/>
      <c r="DM36" s="1"/>
    </row>
    <row r="37" ht="15" customHeight="1" outlineLevel="1" spans="2:117">
      <c r="B37" s="10">
        <v>202312</v>
      </c>
      <c r="C37" s="11">
        <v>56104486.6</v>
      </c>
      <c r="D37" s="11">
        <v>70313625.71</v>
      </c>
      <c r="E37" s="11">
        <v>70314825.71</v>
      </c>
      <c r="F37" s="11">
        <v>70314825.71</v>
      </c>
      <c r="G37" s="11">
        <v>70314825.71</v>
      </c>
      <c r="H37" s="11" t="s">
        <v>25</v>
      </c>
      <c r="I37" s="11" t="s">
        <v>25</v>
      </c>
      <c r="J37" s="11" t="s">
        <v>25</v>
      </c>
      <c r="K37" s="11" t="s">
        <v>25</v>
      </c>
      <c r="L37" s="11" t="s">
        <v>25</v>
      </c>
      <c r="M37" s="11" t="s">
        <v>25</v>
      </c>
      <c r="N37" s="11" t="s">
        <v>25</v>
      </c>
      <c r="O37" s="11" t="s">
        <v>25</v>
      </c>
      <c r="P37" s="11" t="s">
        <v>25</v>
      </c>
      <c r="Q37" s="11" t="s">
        <v>25</v>
      </c>
      <c r="R37" s="11" t="s">
        <v>25</v>
      </c>
      <c r="S37" s="11" t="s">
        <v>25</v>
      </c>
      <c r="T37" s="11" t="s">
        <v>25</v>
      </c>
      <c r="U37" s="11" t="s">
        <v>25</v>
      </c>
      <c r="V37" s="11" t="s">
        <v>25</v>
      </c>
      <c r="W37" s="11" t="s">
        <v>25</v>
      </c>
      <c r="X37" s="11" t="s">
        <v>25</v>
      </c>
      <c r="Y37" s="11" t="s">
        <v>25</v>
      </c>
      <c r="Z37" s="11" t="s">
        <v>25</v>
      </c>
      <c r="AA37" s="11" t="s">
        <v>25</v>
      </c>
      <c r="AB37" s="11" t="s">
        <v>25</v>
      </c>
      <c r="AC37" s="11" t="s">
        <v>25</v>
      </c>
      <c r="AD37" s="11" t="s">
        <v>25</v>
      </c>
      <c r="AE37" s="11" t="s">
        <v>25</v>
      </c>
      <c r="AF37" s="11" t="s">
        <v>25</v>
      </c>
      <c r="AG37" s="11" t="s">
        <v>25</v>
      </c>
      <c r="AH37" s="11" t="s">
        <v>25</v>
      </c>
      <c r="AI37" s="11" t="s">
        <v>25</v>
      </c>
      <c r="AJ37" s="11" t="s">
        <v>25</v>
      </c>
      <c r="AK37" s="11" t="s">
        <v>25</v>
      </c>
      <c r="AL37" s="11" t="s">
        <v>25</v>
      </c>
      <c r="AM37" s="11" t="s">
        <v>25</v>
      </c>
      <c r="AN37" s="11" t="s">
        <v>25</v>
      </c>
      <c r="AO37" s="11" t="s">
        <v>25</v>
      </c>
      <c r="AX37" s="10">
        <v>202312</v>
      </c>
      <c r="AY37" s="11">
        <v>29128433.46</v>
      </c>
      <c r="AZ37" s="11">
        <v>36415942.5</v>
      </c>
      <c r="BA37" s="11">
        <v>36416542.5</v>
      </c>
      <c r="BB37" s="11">
        <v>36416542.5</v>
      </c>
      <c r="BC37" s="11">
        <v>36416542.5</v>
      </c>
      <c r="BD37" s="11" t="s">
        <v>25</v>
      </c>
      <c r="BE37" s="11" t="s">
        <v>25</v>
      </c>
      <c r="BF37" s="11" t="s">
        <v>25</v>
      </c>
      <c r="BG37" s="11" t="s">
        <v>25</v>
      </c>
      <c r="BH37" s="11" t="s">
        <v>25</v>
      </c>
      <c r="BI37" s="11" t="s">
        <v>25</v>
      </c>
      <c r="BJ37" s="11" t="s">
        <v>25</v>
      </c>
      <c r="BK37" s="11" t="s">
        <v>25</v>
      </c>
      <c r="BL37" s="11" t="s">
        <v>25</v>
      </c>
      <c r="BM37" s="11" t="s">
        <v>25</v>
      </c>
      <c r="BN37" s="11" t="s">
        <v>25</v>
      </c>
      <c r="BO37" s="11" t="s">
        <v>25</v>
      </c>
      <c r="BP37" s="11" t="s">
        <v>25</v>
      </c>
      <c r="BQ37" s="11" t="s">
        <v>25</v>
      </c>
      <c r="BR37" s="11" t="s">
        <v>25</v>
      </c>
      <c r="BS37" s="11" t="s">
        <v>25</v>
      </c>
      <c r="BT37" s="11" t="s">
        <v>25</v>
      </c>
      <c r="BU37" s="11" t="s">
        <v>25</v>
      </c>
      <c r="BV37" s="11" t="s">
        <v>25</v>
      </c>
      <c r="BW37" s="11" t="s">
        <v>25</v>
      </c>
      <c r="BX37" s="11" t="s">
        <v>25</v>
      </c>
      <c r="BY37" s="11" t="s">
        <v>25</v>
      </c>
      <c r="BZ37" s="11" t="s">
        <v>25</v>
      </c>
      <c r="CA37" s="11" t="s">
        <v>25</v>
      </c>
      <c r="CB37" s="11" t="s">
        <v>25</v>
      </c>
      <c r="CC37" s="11" t="s">
        <v>25</v>
      </c>
      <c r="CD37" s="11" t="s">
        <v>25</v>
      </c>
      <c r="CE37" s="11" t="s">
        <v>25</v>
      </c>
      <c r="CF37" s="11" t="s">
        <v>25</v>
      </c>
      <c r="CG37" s="11" t="s">
        <v>25</v>
      </c>
      <c r="CH37" s="11" t="s">
        <v>25</v>
      </c>
      <c r="CI37" s="11" t="s">
        <v>25</v>
      </c>
      <c r="CJ37" s="11" t="s">
        <v>25</v>
      </c>
      <c r="CK37" s="11" t="s">
        <v>25</v>
      </c>
      <c r="DF37" s="1"/>
      <c r="DG37" s="1"/>
      <c r="DH37" s="1"/>
      <c r="DI37" s="1"/>
      <c r="DJ37" s="1"/>
      <c r="DK37" s="1"/>
      <c r="DL37" s="1"/>
      <c r="DM37" s="1"/>
    </row>
    <row r="38" ht="15" customHeight="1" outlineLevel="1" spans="2:117">
      <c r="B38" s="10">
        <v>202403</v>
      </c>
      <c r="C38" s="11">
        <v>12600126.46</v>
      </c>
      <c r="D38" s="11">
        <v>22307235.79</v>
      </c>
      <c r="E38" s="11">
        <v>29393953.26</v>
      </c>
      <c r="F38" s="11">
        <v>29393953.26</v>
      </c>
      <c r="G38" s="11" t="s">
        <v>25</v>
      </c>
      <c r="H38" s="11" t="s">
        <v>25</v>
      </c>
      <c r="I38" s="11" t="s">
        <v>25</v>
      </c>
      <c r="J38" s="11" t="s">
        <v>25</v>
      </c>
      <c r="K38" s="11" t="s">
        <v>25</v>
      </c>
      <c r="L38" s="11" t="s">
        <v>25</v>
      </c>
      <c r="M38" s="11" t="s">
        <v>25</v>
      </c>
      <c r="N38" s="11" t="s">
        <v>25</v>
      </c>
      <c r="O38" s="11" t="s">
        <v>25</v>
      </c>
      <c r="P38" s="11" t="s">
        <v>25</v>
      </c>
      <c r="Q38" s="11" t="s">
        <v>25</v>
      </c>
      <c r="R38" s="11" t="s">
        <v>25</v>
      </c>
      <c r="S38" s="11" t="s">
        <v>25</v>
      </c>
      <c r="T38" s="11" t="s">
        <v>25</v>
      </c>
      <c r="U38" s="11" t="s">
        <v>25</v>
      </c>
      <c r="V38" s="11" t="s">
        <v>25</v>
      </c>
      <c r="W38" s="11" t="s">
        <v>25</v>
      </c>
      <c r="X38" s="11" t="s">
        <v>25</v>
      </c>
      <c r="Y38" s="11" t="s">
        <v>25</v>
      </c>
      <c r="Z38" s="11" t="s">
        <v>25</v>
      </c>
      <c r="AA38" s="11" t="s">
        <v>25</v>
      </c>
      <c r="AB38" s="11" t="s">
        <v>25</v>
      </c>
      <c r="AC38" s="11" t="s">
        <v>25</v>
      </c>
      <c r="AD38" s="11" t="s">
        <v>25</v>
      </c>
      <c r="AE38" s="11" t="s">
        <v>25</v>
      </c>
      <c r="AF38" s="11" t="s">
        <v>25</v>
      </c>
      <c r="AG38" s="11" t="s">
        <v>25</v>
      </c>
      <c r="AH38" s="11" t="s">
        <v>25</v>
      </c>
      <c r="AI38" s="11" t="s">
        <v>25</v>
      </c>
      <c r="AJ38" s="11" t="s">
        <v>25</v>
      </c>
      <c r="AK38" s="11" t="s">
        <v>25</v>
      </c>
      <c r="AL38" s="11" t="s">
        <v>25</v>
      </c>
      <c r="AM38" s="11" t="s">
        <v>25</v>
      </c>
      <c r="AN38" s="11" t="s">
        <v>25</v>
      </c>
      <c r="AO38" s="11" t="s">
        <v>25</v>
      </c>
      <c r="AX38" s="10">
        <v>202403</v>
      </c>
      <c r="AY38" s="11">
        <v>6315895.37</v>
      </c>
      <c r="AZ38" s="11">
        <v>11187920.67</v>
      </c>
      <c r="BA38" s="11">
        <v>15037853.53</v>
      </c>
      <c r="BB38" s="11">
        <v>15037853.53</v>
      </c>
      <c r="BC38" s="11" t="s">
        <v>25</v>
      </c>
      <c r="BD38" s="11" t="s">
        <v>25</v>
      </c>
      <c r="BE38" s="11" t="s">
        <v>25</v>
      </c>
      <c r="BF38" s="11" t="s">
        <v>25</v>
      </c>
      <c r="BG38" s="11" t="s">
        <v>25</v>
      </c>
      <c r="BH38" s="11" t="s">
        <v>25</v>
      </c>
      <c r="BI38" s="11" t="s">
        <v>25</v>
      </c>
      <c r="BJ38" s="11" t="s">
        <v>25</v>
      </c>
      <c r="BK38" s="11" t="s">
        <v>25</v>
      </c>
      <c r="BL38" s="11" t="s">
        <v>25</v>
      </c>
      <c r="BM38" s="11" t="s">
        <v>25</v>
      </c>
      <c r="BN38" s="11" t="s">
        <v>25</v>
      </c>
      <c r="BO38" s="11" t="s">
        <v>25</v>
      </c>
      <c r="BP38" s="11" t="s">
        <v>25</v>
      </c>
      <c r="BQ38" s="11" t="s">
        <v>25</v>
      </c>
      <c r="BR38" s="11" t="s">
        <v>25</v>
      </c>
      <c r="BS38" s="11" t="s">
        <v>25</v>
      </c>
      <c r="BT38" s="11" t="s">
        <v>25</v>
      </c>
      <c r="BU38" s="11" t="s">
        <v>25</v>
      </c>
      <c r="BV38" s="11" t="s">
        <v>25</v>
      </c>
      <c r="BW38" s="11" t="s">
        <v>25</v>
      </c>
      <c r="BX38" s="11" t="s">
        <v>25</v>
      </c>
      <c r="BY38" s="11" t="s">
        <v>25</v>
      </c>
      <c r="BZ38" s="11" t="s">
        <v>25</v>
      </c>
      <c r="CA38" s="11" t="s">
        <v>25</v>
      </c>
      <c r="CB38" s="11" t="s">
        <v>25</v>
      </c>
      <c r="CC38" s="11" t="s">
        <v>25</v>
      </c>
      <c r="CD38" s="11" t="s">
        <v>25</v>
      </c>
      <c r="CE38" s="11" t="s">
        <v>25</v>
      </c>
      <c r="CF38" s="11" t="s">
        <v>25</v>
      </c>
      <c r="CG38" s="11" t="s">
        <v>25</v>
      </c>
      <c r="CH38" s="11" t="s">
        <v>25</v>
      </c>
      <c r="CI38" s="11" t="s">
        <v>25</v>
      </c>
      <c r="CJ38" s="11" t="s">
        <v>25</v>
      </c>
      <c r="CK38" s="11" t="s">
        <v>25</v>
      </c>
      <c r="DF38" s="1"/>
      <c r="DG38" s="1"/>
      <c r="DH38" s="1"/>
      <c r="DI38" s="1"/>
      <c r="DJ38" s="1"/>
      <c r="DK38" s="1"/>
      <c r="DL38" s="1"/>
      <c r="DM38" s="1"/>
    </row>
    <row r="39" ht="15" customHeight="1" outlineLevel="1" spans="2:117">
      <c r="B39" s="10">
        <v>202406</v>
      </c>
      <c r="C39" s="11">
        <v>19455298.02</v>
      </c>
      <c r="D39" s="11">
        <v>59826293.06</v>
      </c>
      <c r="E39" s="11">
        <v>61311231.69</v>
      </c>
      <c r="F39" s="11" t="s">
        <v>25</v>
      </c>
      <c r="G39" s="11" t="s">
        <v>25</v>
      </c>
      <c r="H39" s="11" t="s">
        <v>25</v>
      </c>
      <c r="I39" s="11" t="s">
        <v>25</v>
      </c>
      <c r="J39" s="11" t="s">
        <v>25</v>
      </c>
      <c r="K39" s="11" t="s">
        <v>25</v>
      </c>
      <c r="L39" s="11" t="s">
        <v>25</v>
      </c>
      <c r="M39" s="11" t="s">
        <v>25</v>
      </c>
      <c r="N39" s="11" t="s">
        <v>25</v>
      </c>
      <c r="O39" s="11" t="s">
        <v>25</v>
      </c>
      <c r="P39" s="11" t="s">
        <v>25</v>
      </c>
      <c r="Q39" s="11" t="s">
        <v>25</v>
      </c>
      <c r="R39" s="11" t="s">
        <v>25</v>
      </c>
      <c r="S39" s="11" t="s">
        <v>25</v>
      </c>
      <c r="T39" s="11" t="s">
        <v>25</v>
      </c>
      <c r="U39" s="11" t="s">
        <v>25</v>
      </c>
      <c r="V39" s="11" t="s">
        <v>25</v>
      </c>
      <c r="W39" s="11" t="s">
        <v>25</v>
      </c>
      <c r="X39" s="11" t="s">
        <v>25</v>
      </c>
      <c r="Y39" s="11" t="s">
        <v>25</v>
      </c>
      <c r="Z39" s="11" t="s">
        <v>25</v>
      </c>
      <c r="AA39" s="11" t="s">
        <v>25</v>
      </c>
      <c r="AB39" s="11" t="s">
        <v>25</v>
      </c>
      <c r="AC39" s="11" t="s">
        <v>25</v>
      </c>
      <c r="AD39" s="11" t="s">
        <v>25</v>
      </c>
      <c r="AE39" s="11" t="s">
        <v>25</v>
      </c>
      <c r="AF39" s="11" t="s">
        <v>25</v>
      </c>
      <c r="AG39" s="11" t="s">
        <v>25</v>
      </c>
      <c r="AH39" s="11" t="s">
        <v>25</v>
      </c>
      <c r="AI39" s="11" t="s">
        <v>25</v>
      </c>
      <c r="AJ39" s="11" t="s">
        <v>25</v>
      </c>
      <c r="AK39" s="11" t="s">
        <v>25</v>
      </c>
      <c r="AL39" s="11" t="s">
        <v>25</v>
      </c>
      <c r="AM39" s="11" t="s">
        <v>25</v>
      </c>
      <c r="AN39" s="11" t="s">
        <v>25</v>
      </c>
      <c r="AO39" s="11" t="s">
        <v>25</v>
      </c>
      <c r="AX39" s="10">
        <v>202406</v>
      </c>
      <c r="AY39" s="11">
        <v>10294542.33</v>
      </c>
      <c r="AZ39" s="11">
        <v>32536019.28</v>
      </c>
      <c r="BA39" s="11">
        <v>33367240.57</v>
      </c>
      <c r="BB39" s="11" t="s">
        <v>25</v>
      </c>
      <c r="BC39" s="11" t="s">
        <v>25</v>
      </c>
      <c r="BD39" s="11" t="s">
        <v>25</v>
      </c>
      <c r="BE39" s="11" t="s">
        <v>25</v>
      </c>
      <c r="BF39" s="11" t="s">
        <v>25</v>
      </c>
      <c r="BG39" s="11" t="s">
        <v>25</v>
      </c>
      <c r="BH39" s="11" t="s">
        <v>25</v>
      </c>
      <c r="BI39" s="11" t="s">
        <v>25</v>
      </c>
      <c r="BJ39" s="11" t="s">
        <v>25</v>
      </c>
      <c r="BK39" s="11" t="s">
        <v>25</v>
      </c>
      <c r="BL39" s="11" t="s">
        <v>25</v>
      </c>
      <c r="BM39" s="11" t="s">
        <v>25</v>
      </c>
      <c r="BN39" s="11" t="s">
        <v>25</v>
      </c>
      <c r="BO39" s="11" t="s">
        <v>25</v>
      </c>
      <c r="BP39" s="11" t="s">
        <v>25</v>
      </c>
      <c r="BQ39" s="11" t="s">
        <v>25</v>
      </c>
      <c r="BR39" s="11" t="s">
        <v>25</v>
      </c>
      <c r="BS39" s="11" t="s">
        <v>25</v>
      </c>
      <c r="BT39" s="11" t="s">
        <v>25</v>
      </c>
      <c r="BU39" s="11" t="s">
        <v>25</v>
      </c>
      <c r="BV39" s="11" t="s">
        <v>25</v>
      </c>
      <c r="BW39" s="11" t="s">
        <v>25</v>
      </c>
      <c r="BX39" s="11" t="s">
        <v>25</v>
      </c>
      <c r="BY39" s="11" t="s">
        <v>25</v>
      </c>
      <c r="BZ39" s="11" t="s">
        <v>25</v>
      </c>
      <c r="CA39" s="11" t="s">
        <v>25</v>
      </c>
      <c r="CB39" s="11" t="s">
        <v>25</v>
      </c>
      <c r="CC39" s="11" t="s">
        <v>25</v>
      </c>
      <c r="CD39" s="11" t="s">
        <v>25</v>
      </c>
      <c r="CE39" s="11" t="s">
        <v>25</v>
      </c>
      <c r="CF39" s="11" t="s">
        <v>25</v>
      </c>
      <c r="CG39" s="11" t="s">
        <v>25</v>
      </c>
      <c r="CH39" s="11" t="s">
        <v>25</v>
      </c>
      <c r="CI39" s="11" t="s">
        <v>25</v>
      </c>
      <c r="CJ39" s="11" t="s">
        <v>25</v>
      </c>
      <c r="CK39" s="11" t="s">
        <v>25</v>
      </c>
      <c r="DF39" s="1"/>
      <c r="DG39" s="1"/>
      <c r="DH39" s="1"/>
      <c r="DI39" s="1"/>
      <c r="DJ39" s="1"/>
      <c r="DK39" s="1"/>
      <c r="DL39" s="1"/>
      <c r="DM39" s="1"/>
    </row>
    <row r="40" ht="15" customHeight="1" outlineLevel="1" spans="2:117">
      <c r="B40" s="10">
        <v>202409</v>
      </c>
      <c r="C40" s="11">
        <v>23109996.66</v>
      </c>
      <c r="D40" s="11">
        <v>148211992.76</v>
      </c>
      <c r="E40" s="11" t="s">
        <v>25</v>
      </c>
      <c r="F40" s="11" t="s">
        <v>25</v>
      </c>
      <c r="G40" s="11" t="s">
        <v>25</v>
      </c>
      <c r="H40" s="11" t="s">
        <v>25</v>
      </c>
      <c r="I40" s="11" t="s">
        <v>25</v>
      </c>
      <c r="J40" s="11" t="s">
        <v>25</v>
      </c>
      <c r="K40" s="11" t="s">
        <v>25</v>
      </c>
      <c r="L40" s="11" t="s">
        <v>25</v>
      </c>
      <c r="M40" s="11" t="s">
        <v>25</v>
      </c>
      <c r="N40" s="11" t="s">
        <v>25</v>
      </c>
      <c r="O40" s="11" t="s">
        <v>25</v>
      </c>
      <c r="P40" s="11" t="s">
        <v>25</v>
      </c>
      <c r="Q40" s="11" t="s">
        <v>25</v>
      </c>
      <c r="R40" s="11" t="s">
        <v>25</v>
      </c>
      <c r="S40" s="11" t="s">
        <v>25</v>
      </c>
      <c r="T40" s="11" t="s">
        <v>25</v>
      </c>
      <c r="U40" s="11" t="s">
        <v>25</v>
      </c>
      <c r="V40" s="11" t="s">
        <v>25</v>
      </c>
      <c r="W40" s="11" t="s">
        <v>25</v>
      </c>
      <c r="X40" s="11" t="s">
        <v>25</v>
      </c>
      <c r="Y40" s="11" t="s">
        <v>25</v>
      </c>
      <c r="Z40" s="11" t="s">
        <v>25</v>
      </c>
      <c r="AA40" s="11" t="s">
        <v>25</v>
      </c>
      <c r="AB40" s="11" t="s">
        <v>25</v>
      </c>
      <c r="AC40" s="11" t="s">
        <v>25</v>
      </c>
      <c r="AD40" s="11" t="s">
        <v>25</v>
      </c>
      <c r="AE40" s="11" t="s">
        <v>25</v>
      </c>
      <c r="AF40" s="11" t="s">
        <v>25</v>
      </c>
      <c r="AG40" s="11" t="s">
        <v>25</v>
      </c>
      <c r="AH40" s="11" t="s">
        <v>25</v>
      </c>
      <c r="AI40" s="11" t="s">
        <v>25</v>
      </c>
      <c r="AJ40" s="11" t="s">
        <v>25</v>
      </c>
      <c r="AK40" s="11" t="s">
        <v>25</v>
      </c>
      <c r="AL40" s="11" t="s">
        <v>25</v>
      </c>
      <c r="AM40" s="11" t="s">
        <v>25</v>
      </c>
      <c r="AN40" s="11" t="s">
        <v>25</v>
      </c>
      <c r="AO40" s="11" t="s">
        <v>25</v>
      </c>
      <c r="AX40" s="10">
        <v>202409</v>
      </c>
      <c r="AY40" s="11">
        <v>12630859.04</v>
      </c>
      <c r="AZ40" s="11">
        <v>82063941.97</v>
      </c>
      <c r="BA40" s="11" t="s">
        <v>25</v>
      </c>
      <c r="BB40" s="11" t="s">
        <v>25</v>
      </c>
      <c r="BC40" s="11" t="s">
        <v>25</v>
      </c>
      <c r="BD40" s="11" t="s">
        <v>25</v>
      </c>
      <c r="BE40" s="11" t="s">
        <v>25</v>
      </c>
      <c r="BF40" s="11" t="s">
        <v>25</v>
      </c>
      <c r="BG40" s="11" t="s">
        <v>25</v>
      </c>
      <c r="BH40" s="11" t="s">
        <v>25</v>
      </c>
      <c r="BI40" s="11" t="s">
        <v>25</v>
      </c>
      <c r="BJ40" s="11" t="s">
        <v>25</v>
      </c>
      <c r="BK40" s="11" t="s">
        <v>25</v>
      </c>
      <c r="BL40" s="11" t="s">
        <v>25</v>
      </c>
      <c r="BM40" s="11" t="s">
        <v>25</v>
      </c>
      <c r="BN40" s="11" t="s">
        <v>25</v>
      </c>
      <c r="BO40" s="11" t="s">
        <v>25</v>
      </c>
      <c r="BP40" s="11" t="s">
        <v>25</v>
      </c>
      <c r="BQ40" s="11" t="s">
        <v>25</v>
      </c>
      <c r="BR40" s="11" t="s">
        <v>25</v>
      </c>
      <c r="BS40" s="11" t="s">
        <v>25</v>
      </c>
      <c r="BT40" s="11" t="s">
        <v>25</v>
      </c>
      <c r="BU40" s="11" t="s">
        <v>25</v>
      </c>
      <c r="BV40" s="11" t="s">
        <v>25</v>
      </c>
      <c r="BW40" s="11" t="s">
        <v>25</v>
      </c>
      <c r="BX40" s="11" t="s">
        <v>25</v>
      </c>
      <c r="BY40" s="11" t="s">
        <v>25</v>
      </c>
      <c r="BZ40" s="11" t="s">
        <v>25</v>
      </c>
      <c r="CA40" s="11" t="s">
        <v>25</v>
      </c>
      <c r="CB40" s="11" t="s">
        <v>25</v>
      </c>
      <c r="CC40" s="11" t="s">
        <v>25</v>
      </c>
      <c r="CD40" s="11" t="s">
        <v>25</v>
      </c>
      <c r="CE40" s="11" t="s">
        <v>25</v>
      </c>
      <c r="CF40" s="11" t="s">
        <v>25</v>
      </c>
      <c r="CG40" s="11" t="s">
        <v>25</v>
      </c>
      <c r="CH40" s="11" t="s">
        <v>25</v>
      </c>
      <c r="CI40" s="11" t="s">
        <v>25</v>
      </c>
      <c r="CJ40" s="11" t="s">
        <v>25</v>
      </c>
      <c r="CK40" s="11" t="s">
        <v>25</v>
      </c>
      <c r="DF40" s="1"/>
      <c r="DG40" s="1"/>
      <c r="DH40" s="1"/>
      <c r="DI40" s="1"/>
      <c r="DJ40" s="1"/>
      <c r="DK40" s="1"/>
      <c r="DL40" s="1"/>
      <c r="DM40" s="1"/>
    </row>
    <row r="41" ht="15" customHeight="1" outlineLevel="1" spans="2:117">
      <c r="B41" s="10">
        <v>202412</v>
      </c>
      <c r="C41" s="11">
        <v>76391186.18</v>
      </c>
      <c r="D41" s="11" t="s">
        <v>25</v>
      </c>
      <c r="E41" s="11" t="s">
        <v>25</v>
      </c>
      <c r="F41" s="11" t="s">
        <v>25</v>
      </c>
      <c r="G41" s="11" t="s">
        <v>25</v>
      </c>
      <c r="H41" s="11" t="s">
        <v>25</v>
      </c>
      <c r="I41" s="11" t="s">
        <v>25</v>
      </c>
      <c r="J41" s="11" t="s">
        <v>25</v>
      </c>
      <c r="K41" s="11" t="s">
        <v>25</v>
      </c>
      <c r="L41" s="11" t="s">
        <v>25</v>
      </c>
      <c r="M41" s="11" t="s">
        <v>25</v>
      </c>
      <c r="N41" s="11" t="s">
        <v>25</v>
      </c>
      <c r="O41" s="11" t="s">
        <v>25</v>
      </c>
      <c r="P41" s="11" t="s">
        <v>25</v>
      </c>
      <c r="Q41" s="11" t="s">
        <v>25</v>
      </c>
      <c r="R41" s="11" t="s">
        <v>25</v>
      </c>
      <c r="S41" s="11" t="s">
        <v>25</v>
      </c>
      <c r="T41" s="11" t="s">
        <v>25</v>
      </c>
      <c r="U41" s="11" t="s">
        <v>25</v>
      </c>
      <c r="V41" s="11" t="s">
        <v>25</v>
      </c>
      <c r="W41" s="11" t="s">
        <v>25</v>
      </c>
      <c r="X41" s="11" t="s">
        <v>25</v>
      </c>
      <c r="Y41" s="11" t="s">
        <v>25</v>
      </c>
      <c r="Z41" s="11" t="s">
        <v>25</v>
      </c>
      <c r="AA41" s="11" t="s">
        <v>25</v>
      </c>
      <c r="AB41" s="11" t="s">
        <v>25</v>
      </c>
      <c r="AC41" s="11" t="s">
        <v>25</v>
      </c>
      <c r="AD41" s="11" t="s">
        <v>25</v>
      </c>
      <c r="AE41" s="11" t="s">
        <v>25</v>
      </c>
      <c r="AF41" s="11" t="s">
        <v>25</v>
      </c>
      <c r="AG41" s="11" t="s">
        <v>25</v>
      </c>
      <c r="AH41" s="11" t="s">
        <v>25</v>
      </c>
      <c r="AI41" s="11" t="s">
        <v>25</v>
      </c>
      <c r="AJ41" s="11" t="s">
        <v>25</v>
      </c>
      <c r="AK41" s="11" t="s">
        <v>25</v>
      </c>
      <c r="AL41" s="11" t="s">
        <v>25</v>
      </c>
      <c r="AM41" s="11" t="s">
        <v>25</v>
      </c>
      <c r="AN41" s="11" t="s">
        <v>25</v>
      </c>
      <c r="AO41" s="11" t="s">
        <v>25</v>
      </c>
      <c r="AX41" s="10">
        <v>202412</v>
      </c>
      <c r="AY41" s="11">
        <v>45108324.59</v>
      </c>
      <c r="AZ41" s="11" t="s">
        <v>25</v>
      </c>
      <c r="BA41" s="11" t="s">
        <v>25</v>
      </c>
      <c r="BB41" s="11" t="s">
        <v>25</v>
      </c>
      <c r="BC41" s="11" t="s">
        <v>25</v>
      </c>
      <c r="BD41" s="11" t="s">
        <v>25</v>
      </c>
      <c r="BE41" s="11" t="s">
        <v>25</v>
      </c>
      <c r="BF41" s="11" t="s">
        <v>25</v>
      </c>
      <c r="BG41" s="11" t="s">
        <v>25</v>
      </c>
      <c r="BH41" s="11" t="s">
        <v>25</v>
      </c>
      <c r="BI41" s="11" t="s">
        <v>25</v>
      </c>
      <c r="BJ41" s="11" t="s">
        <v>25</v>
      </c>
      <c r="BK41" s="11" t="s">
        <v>25</v>
      </c>
      <c r="BL41" s="11" t="s">
        <v>25</v>
      </c>
      <c r="BM41" s="11" t="s">
        <v>25</v>
      </c>
      <c r="BN41" s="11" t="s">
        <v>25</v>
      </c>
      <c r="BO41" s="11" t="s">
        <v>25</v>
      </c>
      <c r="BP41" s="11" t="s">
        <v>25</v>
      </c>
      <c r="BQ41" s="11" t="s">
        <v>25</v>
      </c>
      <c r="BR41" s="11" t="s">
        <v>25</v>
      </c>
      <c r="BS41" s="11" t="s">
        <v>25</v>
      </c>
      <c r="BT41" s="11" t="s">
        <v>25</v>
      </c>
      <c r="BU41" s="11" t="s">
        <v>25</v>
      </c>
      <c r="BV41" s="11" t="s">
        <v>25</v>
      </c>
      <c r="BW41" s="11" t="s">
        <v>25</v>
      </c>
      <c r="BX41" s="11" t="s">
        <v>25</v>
      </c>
      <c r="BY41" s="11" t="s">
        <v>25</v>
      </c>
      <c r="BZ41" s="11" t="s">
        <v>25</v>
      </c>
      <c r="CA41" s="11" t="s">
        <v>25</v>
      </c>
      <c r="CB41" s="11" t="s">
        <v>25</v>
      </c>
      <c r="CC41" s="11" t="s">
        <v>25</v>
      </c>
      <c r="CD41" s="11" t="s">
        <v>25</v>
      </c>
      <c r="CE41" s="11" t="s">
        <v>25</v>
      </c>
      <c r="CF41" s="11" t="s">
        <v>25</v>
      </c>
      <c r="CG41" s="11" t="s">
        <v>25</v>
      </c>
      <c r="CH41" s="11" t="s">
        <v>25</v>
      </c>
      <c r="CI41" s="11" t="s">
        <v>25</v>
      </c>
      <c r="CJ41" s="11" t="s">
        <v>25</v>
      </c>
      <c r="CK41" s="11" t="s">
        <v>25</v>
      </c>
      <c r="DF41" s="1"/>
      <c r="DG41" s="1"/>
      <c r="DH41" s="1"/>
      <c r="DI41" s="1"/>
      <c r="DJ41" s="1"/>
      <c r="DK41" s="1"/>
      <c r="DL41" s="1"/>
      <c r="DM41" s="1"/>
    </row>
    <row r="42" ht="15" customHeight="1"/>
    <row r="43" ht="15" customHeight="1" spans="2:85">
      <c r="B43" s="6" t="s">
        <v>26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X43" s="6" t="s">
        <v>26</v>
      </c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</row>
    <row r="44" ht="15" customHeight="1" outlineLevel="1" spans="2:85">
      <c r="B44" s="8" t="s">
        <v>23</v>
      </c>
      <c r="C44" s="9" t="s">
        <v>24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X44" s="8" t="s">
        <v>23</v>
      </c>
      <c r="AY44" s="9" t="s">
        <v>24</v>
      </c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ht="15" customHeight="1" outlineLevel="1" spans="2:85">
      <c r="B45" s="9"/>
      <c r="C45" s="9">
        <v>1</v>
      </c>
      <c r="D45" s="9">
        <v>2</v>
      </c>
      <c r="E45" s="9">
        <v>3</v>
      </c>
      <c r="F45" s="9">
        <v>4</v>
      </c>
      <c r="G45" s="9">
        <v>5</v>
      </c>
      <c r="H45" s="9">
        <v>6</v>
      </c>
      <c r="I45" s="9">
        <v>7</v>
      </c>
      <c r="J45" s="9">
        <v>8</v>
      </c>
      <c r="K45" s="9">
        <v>9</v>
      </c>
      <c r="L45" s="9">
        <v>10</v>
      </c>
      <c r="M45" s="9">
        <v>11</v>
      </c>
      <c r="N45" s="9">
        <v>12</v>
      </c>
      <c r="O45" s="9">
        <v>13</v>
      </c>
      <c r="P45" s="9">
        <v>14</v>
      </c>
      <c r="Q45" s="9">
        <v>15</v>
      </c>
      <c r="R45" s="9">
        <v>16</v>
      </c>
      <c r="S45" s="9">
        <v>17</v>
      </c>
      <c r="T45" s="9">
        <v>18</v>
      </c>
      <c r="U45" s="9">
        <v>19</v>
      </c>
      <c r="V45" s="9">
        <v>20</v>
      </c>
      <c r="W45" s="9">
        <v>21</v>
      </c>
      <c r="X45" s="9">
        <v>22</v>
      </c>
      <c r="Y45" s="9">
        <v>23</v>
      </c>
      <c r="Z45" s="9">
        <v>24</v>
      </c>
      <c r="AA45" s="9">
        <v>25</v>
      </c>
      <c r="AB45" s="9">
        <v>26</v>
      </c>
      <c r="AC45" s="9">
        <v>27</v>
      </c>
      <c r="AD45" s="9">
        <v>28</v>
      </c>
      <c r="AE45" s="9">
        <v>29</v>
      </c>
      <c r="AF45" s="9">
        <v>30</v>
      </c>
      <c r="AG45" s="9">
        <v>31</v>
      </c>
      <c r="AH45" s="9">
        <v>32</v>
      </c>
      <c r="AI45" s="9">
        <v>33</v>
      </c>
      <c r="AJ45" s="9">
        <v>34</v>
      </c>
      <c r="AK45" s="9">
        <v>35</v>
      </c>
      <c r="AX45" s="9"/>
      <c r="AY45" s="9">
        <v>1</v>
      </c>
      <c r="AZ45" s="9">
        <v>2</v>
      </c>
      <c r="BA45" s="9">
        <v>3</v>
      </c>
      <c r="BB45" s="9">
        <v>4</v>
      </c>
      <c r="BC45" s="9">
        <v>5</v>
      </c>
      <c r="BD45" s="9">
        <v>6</v>
      </c>
      <c r="BE45" s="9">
        <v>7</v>
      </c>
      <c r="BF45" s="9">
        <v>8</v>
      </c>
      <c r="BG45" s="9">
        <v>9</v>
      </c>
      <c r="BH45" s="9">
        <v>10</v>
      </c>
      <c r="BI45" s="9">
        <v>11</v>
      </c>
      <c r="BJ45" s="9">
        <v>12</v>
      </c>
      <c r="BK45" s="9">
        <v>13</v>
      </c>
      <c r="BL45" s="9">
        <v>14</v>
      </c>
      <c r="BM45" s="9">
        <v>15</v>
      </c>
      <c r="BN45" s="9">
        <v>16</v>
      </c>
      <c r="BO45" s="9">
        <v>17</v>
      </c>
      <c r="BP45" s="9">
        <v>18</v>
      </c>
      <c r="BQ45" s="9">
        <v>19</v>
      </c>
      <c r="BR45" s="9">
        <v>20</v>
      </c>
      <c r="BS45" s="9">
        <v>21</v>
      </c>
      <c r="BT45" s="9">
        <v>22</v>
      </c>
      <c r="BU45" s="9">
        <v>23</v>
      </c>
      <c r="BV45" s="9">
        <v>24</v>
      </c>
      <c r="BW45" s="9">
        <v>25</v>
      </c>
      <c r="BX45" s="9">
        <v>26</v>
      </c>
      <c r="BY45" s="9">
        <v>27</v>
      </c>
      <c r="BZ45" s="9">
        <v>28</v>
      </c>
      <c r="CA45" s="9">
        <v>29</v>
      </c>
      <c r="CB45" s="9">
        <v>30</v>
      </c>
      <c r="CC45" s="9">
        <v>31</v>
      </c>
      <c r="CD45" s="9">
        <v>32</v>
      </c>
      <c r="CE45" s="9">
        <v>33</v>
      </c>
      <c r="CF45" s="9">
        <v>34</v>
      </c>
      <c r="CG45" s="9">
        <v>35</v>
      </c>
    </row>
    <row r="46" ht="15" customHeight="1" outlineLevel="1" spans="2:85">
      <c r="B46" s="10">
        <v>201506</v>
      </c>
      <c r="C46" s="13">
        <f t="shared" ref="C46:AJ54" si="0">IFERROR(IF(D7="","",D7/C7),0)</f>
        <v>1.72727272727273</v>
      </c>
      <c r="D46" s="13">
        <f t="shared" si="0"/>
        <v>1</v>
      </c>
      <c r="E46" s="13">
        <f t="shared" si="0"/>
        <v>3.08661752491694</v>
      </c>
      <c r="F46" s="13">
        <f t="shared" si="0"/>
        <v>1</v>
      </c>
      <c r="G46" s="13">
        <f t="shared" si="0"/>
        <v>1</v>
      </c>
      <c r="H46" s="13">
        <f t="shared" si="0"/>
        <v>1</v>
      </c>
      <c r="I46" s="13">
        <f t="shared" si="0"/>
        <v>1</v>
      </c>
      <c r="J46" s="13">
        <f t="shared" si="0"/>
        <v>1</v>
      </c>
      <c r="K46" s="13">
        <f t="shared" si="0"/>
        <v>1</v>
      </c>
      <c r="L46" s="13">
        <f t="shared" si="0"/>
        <v>1</v>
      </c>
      <c r="M46" s="13">
        <f t="shared" si="0"/>
        <v>1</v>
      </c>
      <c r="N46" s="13">
        <f t="shared" si="0"/>
        <v>1</v>
      </c>
      <c r="O46" s="13">
        <f t="shared" si="0"/>
        <v>1</v>
      </c>
      <c r="P46" s="13">
        <f t="shared" si="0"/>
        <v>1</v>
      </c>
      <c r="Q46" s="13">
        <f t="shared" si="0"/>
        <v>1</v>
      </c>
      <c r="R46" s="13">
        <f t="shared" si="0"/>
        <v>1</v>
      </c>
      <c r="S46" s="13">
        <f t="shared" si="0"/>
        <v>1</v>
      </c>
      <c r="T46" s="13">
        <f t="shared" si="0"/>
        <v>1</v>
      </c>
      <c r="U46" s="13">
        <f t="shared" si="0"/>
        <v>1</v>
      </c>
      <c r="V46" s="13">
        <f t="shared" si="0"/>
        <v>1</v>
      </c>
      <c r="W46" s="13">
        <f t="shared" si="0"/>
        <v>1</v>
      </c>
      <c r="X46" s="13">
        <f t="shared" si="0"/>
        <v>1</v>
      </c>
      <c r="Y46" s="13">
        <f t="shared" si="0"/>
        <v>1</v>
      </c>
      <c r="Z46" s="13">
        <f t="shared" si="0"/>
        <v>1</v>
      </c>
      <c r="AA46" s="13">
        <f t="shared" si="0"/>
        <v>1</v>
      </c>
      <c r="AB46" s="13">
        <f t="shared" si="0"/>
        <v>1</v>
      </c>
      <c r="AC46" s="13">
        <f t="shared" si="0"/>
        <v>1</v>
      </c>
      <c r="AD46" s="13">
        <f t="shared" si="0"/>
        <v>1</v>
      </c>
      <c r="AE46" s="13">
        <f t="shared" si="0"/>
        <v>1</v>
      </c>
      <c r="AF46" s="13">
        <f t="shared" si="0"/>
        <v>1</v>
      </c>
      <c r="AG46" s="13">
        <f t="shared" si="0"/>
        <v>1</v>
      </c>
      <c r="AH46" s="13">
        <f t="shared" si="0"/>
        <v>1</v>
      </c>
      <c r="AI46" s="13">
        <f t="shared" si="0"/>
        <v>1</v>
      </c>
      <c r="AJ46" s="13">
        <f t="shared" si="0"/>
        <v>1</v>
      </c>
      <c r="AK46" s="13" t="str">
        <f>IFERROR(IF(AL7="","",AL7/AK7),0)</f>
        <v/>
      </c>
      <c r="AX46" s="10">
        <v>201506</v>
      </c>
      <c r="AY46" s="13">
        <f t="shared" ref="AY46:CF54" si="1">IFERROR(IF(AZ7="","",AZ7/AY7),0)</f>
        <v>1.72727272727273</v>
      </c>
      <c r="AZ46" s="13">
        <f t="shared" si="1"/>
        <v>1</v>
      </c>
      <c r="BA46" s="13">
        <f t="shared" si="1"/>
        <v>3.08661752491694</v>
      </c>
      <c r="BB46" s="13">
        <f t="shared" si="1"/>
        <v>1</v>
      </c>
      <c r="BC46" s="13">
        <f t="shared" si="1"/>
        <v>1</v>
      </c>
      <c r="BD46" s="13">
        <f t="shared" si="1"/>
        <v>1</v>
      </c>
      <c r="BE46" s="13">
        <f t="shared" si="1"/>
        <v>1</v>
      </c>
      <c r="BF46" s="13">
        <f t="shared" si="1"/>
        <v>1</v>
      </c>
      <c r="BG46" s="13">
        <f t="shared" si="1"/>
        <v>1</v>
      </c>
      <c r="BH46" s="13">
        <f t="shared" si="1"/>
        <v>1</v>
      </c>
      <c r="BI46" s="13">
        <f t="shared" si="1"/>
        <v>1</v>
      </c>
      <c r="BJ46" s="13">
        <f t="shared" si="1"/>
        <v>1</v>
      </c>
      <c r="BK46" s="13">
        <f t="shared" si="1"/>
        <v>1</v>
      </c>
      <c r="BL46" s="13">
        <f t="shared" si="1"/>
        <v>1</v>
      </c>
      <c r="BM46" s="13">
        <f t="shared" si="1"/>
        <v>1</v>
      </c>
      <c r="BN46" s="13">
        <f t="shared" si="1"/>
        <v>1</v>
      </c>
      <c r="BO46" s="13">
        <f t="shared" si="1"/>
        <v>1</v>
      </c>
      <c r="BP46" s="13">
        <f t="shared" si="1"/>
        <v>1</v>
      </c>
      <c r="BQ46" s="13">
        <f t="shared" si="1"/>
        <v>1</v>
      </c>
      <c r="BR46" s="13">
        <f t="shared" si="1"/>
        <v>1</v>
      </c>
      <c r="BS46" s="13">
        <f t="shared" si="1"/>
        <v>1</v>
      </c>
      <c r="BT46" s="13">
        <f t="shared" si="1"/>
        <v>1</v>
      </c>
      <c r="BU46" s="13">
        <f t="shared" si="1"/>
        <v>1</v>
      </c>
      <c r="BV46" s="13">
        <f t="shared" si="1"/>
        <v>1</v>
      </c>
      <c r="BW46" s="13">
        <f t="shared" si="1"/>
        <v>1</v>
      </c>
      <c r="BX46" s="13">
        <f t="shared" si="1"/>
        <v>1</v>
      </c>
      <c r="BY46" s="13">
        <f t="shared" si="1"/>
        <v>1</v>
      </c>
      <c r="BZ46" s="13">
        <f t="shared" si="1"/>
        <v>1</v>
      </c>
      <c r="CA46" s="13">
        <f t="shared" si="1"/>
        <v>1</v>
      </c>
      <c r="CB46" s="13">
        <f t="shared" si="1"/>
        <v>1</v>
      </c>
      <c r="CC46" s="13">
        <f t="shared" si="1"/>
        <v>1</v>
      </c>
      <c r="CD46" s="13">
        <f t="shared" si="1"/>
        <v>1</v>
      </c>
      <c r="CE46" s="13">
        <f t="shared" si="1"/>
        <v>1</v>
      </c>
      <c r="CF46" s="13">
        <f t="shared" si="1"/>
        <v>1</v>
      </c>
      <c r="CG46" s="13" t="str">
        <f>IFERROR(IF(CH7="","",CH7/CG7),0)</f>
        <v/>
      </c>
    </row>
    <row r="47" ht="15" customHeight="1" outlineLevel="1" spans="2:85">
      <c r="B47" s="10">
        <v>201509</v>
      </c>
      <c r="C47" s="13">
        <f t="shared" si="0"/>
        <v>0</v>
      </c>
      <c r="D47" s="13">
        <f t="shared" si="0"/>
        <v>1.20739364852669</v>
      </c>
      <c r="E47" s="13">
        <f t="shared" si="0"/>
        <v>1.06919359895628</v>
      </c>
      <c r="F47" s="13">
        <f t="shared" si="0"/>
        <v>1</v>
      </c>
      <c r="G47" s="13">
        <f t="shared" si="0"/>
        <v>1</v>
      </c>
      <c r="H47" s="13">
        <f t="shared" si="0"/>
        <v>1</v>
      </c>
      <c r="I47" s="13">
        <f t="shared" si="0"/>
        <v>1</v>
      </c>
      <c r="J47" s="13">
        <f t="shared" si="0"/>
        <v>1</v>
      </c>
      <c r="K47" s="13">
        <f t="shared" si="0"/>
        <v>1</v>
      </c>
      <c r="L47" s="13">
        <f t="shared" si="0"/>
        <v>1</v>
      </c>
      <c r="M47" s="13">
        <f t="shared" si="0"/>
        <v>1</v>
      </c>
      <c r="N47" s="13">
        <f t="shared" si="0"/>
        <v>1</v>
      </c>
      <c r="O47" s="13">
        <f t="shared" si="0"/>
        <v>1</v>
      </c>
      <c r="P47" s="13">
        <f t="shared" si="0"/>
        <v>1</v>
      </c>
      <c r="Q47" s="13">
        <f t="shared" si="0"/>
        <v>1</v>
      </c>
      <c r="R47" s="13">
        <f t="shared" si="0"/>
        <v>1</v>
      </c>
      <c r="S47" s="13">
        <f t="shared" si="0"/>
        <v>1</v>
      </c>
      <c r="T47" s="13">
        <f t="shared" si="0"/>
        <v>1</v>
      </c>
      <c r="U47" s="13">
        <f t="shared" si="0"/>
        <v>1</v>
      </c>
      <c r="V47" s="13">
        <f t="shared" si="0"/>
        <v>1</v>
      </c>
      <c r="W47" s="13">
        <f t="shared" si="0"/>
        <v>1</v>
      </c>
      <c r="X47" s="13">
        <f t="shared" si="0"/>
        <v>1</v>
      </c>
      <c r="Y47" s="13">
        <f t="shared" si="0"/>
        <v>1</v>
      </c>
      <c r="Z47" s="13">
        <f t="shared" si="0"/>
        <v>1</v>
      </c>
      <c r="AA47" s="13">
        <f t="shared" si="0"/>
        <v>1</v>
      </c>
      <c r="AB47" s="13">
        <f t="shared" si="0"/>
        <v>1</v>
      </c>
      <c r="AC47" s="13">
        <f t="shared" si="0"/>
        <v>1</v>
      </c>
      <c r="AD47" s="13">
        <f t="shared" si="0"/>
        <v>1</v>
      </c>
      <c r="AE47" s="13">
        <f t="shared" si="0"/>
        <v>1</v>
      </c>
      <c r="AF47" s="13">
        <f t="shared" si="0"/>
        <v>1</v>
      </c>
      <c r="AG47" s="13">
        <f t="shared" si="0"/>
        <v>1</v>
      </c>
      <c r="AH47" s="13">
        <f t="shared" si="0"/>
        <v>1</v>
      </c>
      <c r="AI47" s="13">
        <f t="shared" si="0"/>
        <v>1</v>
      </c>
      <c r="AJ47" s="13" t="str">
        <f t="shared" si="0"/>
        <v/>
      </c>
      <c r="AK47" s="13" t="s">
        <v>25</v>
      </c>
      <c r="AX47" s="10">
        <v>201509</v>
      </c>
      <c r="AY47" s="13">
        <f t="shared" si="1"/>
        <v>0</v>
      </c>
      <c r="AZ47" s="13">
        <f t="shared" si="1"/>
        <v>1.20739364852669</v>
      </c>
      <c r="BA47" s="13">
        <f t="shared" si="1"/>
        <v>1.06919359895628</v>
      </c>
      <c r="BB47" s="13">
        <f t="shared" si="1"/>
        <v>1</v>
      </c>
      <c r="BC47" s="13">
        <f t="shared" si="1"/>
        <v>1</v>
      </c>
      <c r="BD47" s="13">
        <f t="shared" si="1"/>
        <v>1</v>
      </c>
      <c r="BE47" s="13">
        <f t="shared" si="1"/>
        <v>1</v>
      </c>
      <c r="BF47" s="13">
        <f t="shared" si="1"/>
        <v>1</v>
      </c>
      <c r="BG47" s="13">
        <f t="shared" si="1"/>
        <v>1</v>
      </c>
      <c r="BH47" s="13">
        <f t="shared" si="1"/>
        <v>1</v>
      </c>
      <c r="BI47" s="13">
        <f t="shared" si="1"/>
        <v>1</v>
      </c>
      <c r="BJ47" s="13">
        <f t="shared" si="1"/>
        <v>1</v>
      </c>
      <c r="BK47" s="13">
        <f t="shared" si="1"/>
        <v>1</v>
      </c>
      <c r="BL47" s="13">
        <f t="shared" si="1"/>
        <v>1</v>
      </c>
      <c r="BM47" s="13">
        <f t="shared" si="1"/>
        <v>1</v>
      </c>
      <c r="BN47" s="13">
        <f t="shared" si="1"/>
        <v>1</v>
      </c>
      <c r="BO47" s="13">
        <f t="shared" si="1"/>
        <v>1</v>
      </c>
      <c r="BP47" s="13">
        <f t="shared" si="1"/>
        <v>1</v>
      </c>
      <c r="BQ47" s="13">
        <f t="shared" si="1"/>
        <v>1</v>
      </c>
      <c r="BR47" s="13">
        <f t="shared" si="1"/>
        <v>1</v>
      </c>
      <c r="BS47" s="13">
        <f t="shared" si="1"/>
        <v>1</v>
      </c>
      <c r="BT47" s="13">
        <f t="shared" si="1"/>
        <v>1</v>
      </c>
      <c r="BU47" s="13">
        <f t="shared" si="1"/>
        <v>1</v>
      </c>
      <c r="BV47" s="13">
        <f t="shared" si="1"/>
        <v>1</v>
      </c>
      <c r="BW47" s="13">
        <f t="shared" si="1"/>
        <v>1</v>
      </c>
      <c r="BX47" s="13">
        <f t="shared" si="1"/>
        <v>1</v>
      </c>
      <c r="BY47" s="13">
        <f t="shared" si="1"/>
        <v>1</v>
      </c>
      <c r="BZ47" s="13">
        <f t="shared" si="1"/>
        <v>1</v>
      </c>
      <c r="CA47" s="13">
        <f t="shared" si="1"/>
        <v>1</v>
      </c>
      <c r="CB47" s="13">
        <f t="shared" si="1"/>
        <v>1</v>
      </c>
      <c r="CC47" s="13">
        <f t="shared" si="1"/>
        <v>1</v>
      </c>
      <c r="CD47" s="13">
        <f t="shared" si="1"/>
        <v>1</v>
      </c>
      <c r="CE47" s="13">
        <f t="shared" si="1"/>
        <v>1</v>
      </c>
      <c r="CF47" s="13" t="str">
        <f t="shared" si="1"/>
        <v/>
      </c>
      <c r="CG47" s="13" t="s">
        <v>25</v>
      </c>
    </row>
    <row r="48" ht="15" customHeight="1" outlineLevel="1" spans="2:85">
      <c r="B48" s="10">
        <v>201512</v>
      </c>
      <c r="C48" s="13">
        <f t="shared" si="0"/>
        <v>1</v>
      </c>
      <c r="D48" s="13">
        <f t="shared" si="0"/>
        <v>1</v>
      </c>
      <c r="E48" s="13">
        <f t="shared" si="0"/>
        <v>1</v>
      </c>
      <c r="F48" s="13">
        <f t="shared" si="0"/>
        <v>1</v>
      </c>
      <c r="G48" s="13">
        <f t="shared" si="0"/>
        <v>1</v>
      </c>
      <c r="H48" s="13">
        <f t="shared" si="0"/>
        <v>1</v>
      </c>
      <c r="I48" s="13">
        <f t="shared" si="0"/>
        <v>1</v>
      </c>
      <c r="J48" s="13">
        <f t="shared" si="0"/>
        <v>1</v>
      </c>
      <c r="K48" s="13">
        <f t="shared" si="0"/>
        <v>1</v>
      </c>
      <c r="L48" s="13">
        <f t="shared" si="0"/>
        <v>1</v>
      </c>
      <c r="M48" s="13">
        <f t="shared" si="0"/>
        <v>1</v>
      </c>
      <c r="N48" s="13">
        <f t="shared" si="0"/>
        <v>1</v>
      </c>
      <c r="O48" s="13">
        <f t="shared" si="0"/>
        <v>1</v>
      </c>
      <c r="P48" s="13">
        <f t="shared" si="0"/>
        <v>1</v>
      </c>
      <c r="Q48" s="13">
        <f t="shared" si="0"/>
        <v>1</v>
      </c>
      <c r="R48" s="13">
        <f t="shared" si="0"/>
        <v>1</v>
      </c>
      <c r="S48" s="13">
        <f t="shared" si="0"/>
        <v>1</v>
      </c>
      <c r="T48" s="13">
        <f t="shared" si="0"/>
        <v>1</v>
      </c>
      <c r="U48" s="13">
        <f t="shared" si="0"/>
        <v>1</v>
      </c>
      <c r="V48" s="13">
        <f t="shared" si="0"/>
        <v>1</v>
      </c>
      <c r="W48" s="13">
        <f t="shared" si="0"/>
        <v>1</v>
      </c>
      <c r="X48" s="13">
        <f t="shared" si="0"/>
        <v>1</v>
      </c>
      <c r="Y48" s="13">
        <f t="shared" si="0"/>
        <v>1</v>
      </c>
      <c r="Z48" s="13">
        <f t="shared" si="0"/>
        <v>1</v>
      </c>
      <c r="AA48" s="13">
        <f t="shared" si="0"/>
        <v>1</v>
      </c>
      <c r="AB48" s="13">
        <f t="shared" si="0"/>
        <v>1</v>
      </c>
      <c r="AC48" s="13">
        <f t="shared" si="0"/>
        <v>1</v>
      </c>
      <c r="AD48" s="13">
        <f t="shared" si="0"/>
        <v>1</v>
      </c>
      <c r="AE48" s="13">
        <f t="shared" si="0"/>
        <v>1</v>
      </c>
      <c r="AF48" s="13">
        <f t="shared" si="0"/>
        <v>1</v>
      </c>
      <c r="AG48" s="13">
        <f t="shared" si="0"/>
        <v>1</v>
      </c>
      <c r="AH48" s="13">
        <f t="shared" si="0"/>
        <v>1</v>
      </c>
      <c r="AI48" s="13" t="str">
        <f t="shared" si="0"/>
        <v/>
      </c>
      <c r="AJ48" s="13" t="s">
        <v>25</v>
      </c>
      <c r="AK48" s="13" t="s">
        <v>25</v>
      </c>
      <c r="AX48" s="10">
        <v>201512</v>
      </c>
      <c r="AY48" s="13">
        <f t="shared" si="1"/>
        <v>1</v>
      </c>
      <c r="AZ48" s="13">
        <f t="shared" si="1"/>
        <v>1</v>
      </c>
      <c r="BA48" s="13">
        <f t="shared" si="1"/>
        <v>1</v>
      </c>
      <c r="BB48" s="13">
        <f t="shared" si="1"/>
        <v>1</v>
      </c>
      <c r="BC48" s="13">
        <f t="shared" si="1"/>
        <v>1</v>
      </c>
      <c r="BD48" s="13">
        <f t="shared" si="1"/>
        <v>1</v>
      </c>
      <c r="BE48" s="13">
        <f t="shared" si="1"/>
        <v>1</v>
      </c>
      <c r="BF48" s="13">
        <f t="shared" si="1"/>
        <v>1</v>
      </c>
      <c r="BG48" s="13">
        <f t="shared" si="1"/>
        <v>1</v>
      </c>
      <c r="BH48" s="13">
        <f t="shared" si="1"/>
        <v>1</v>
      </c>
      <c r="BI48" s="13">
        <f t="shared" si="1"/>
        <v>1</v>
      </c>
      <c r="BJ48" s="13">
        <f t="shared" si="1"/>
        <v>1</v>
      </c>
      <c r="BK48" s="13">
        <f t="shared" si="1"/>
        <v>1</v>
      </c>
      <c r="BL48" s="13">
        <f t="shared" si="1"/>
        <v>1</v>
      </c>
      <c r="BM48" s="13">
        <f t="shared" si="1"/>
        <v>1</v>
      </c>
      <c r="BN48" s="13">
        <f t="shared" si="1"/>
        <v>1</v>
      </c>
      <c r="BO48" s="13">
        <f t="shared" si="1"/>
        <v>1</v>
      </c>
      <c r="BP48" s="13">
        <f t="shared" si="1"/>
        <v>1</v>
      </c>
      <c r="BQ48" s="13">
        <f t="shared" si="1"/>
        <v>1</v>
      </c>
      <c r="BR48" s="13">
        <f t="shared" si="1"/>
        <v>1</v>
      </c>
      <c r="BS48" s="13">
        <f t="shared" si="1"/>
        <v>1</v>
      </c>
      <c r="BT48" s="13">
        <f t="shared" si="1"/>
        <v>1</v>
      </c>
      <c r="BU48" s="13">
        <f t="shared" si="1"/>
        <v>1</v>
      </c>
      <c r="BV48" s="13">
        <f t="shared" si="1"/>
        <v>1</v>
      </c>
      <c r="BW48" s="13">
        <f t="shared" si="1"/>
        <v>1</v>
      </c>
      <c r="BX48" s="13">
        <f t="shared" si="1"/>
        <v>1</v>
      </c>
      <c r="BY48" s="13">
        <f t="shared" si="1"/>
        <v>1</v>
      </c>
      <c r="BZ48" s="13">
        <f t="shared" si="1"/>
        <v>1</v>
      </c>
      <c r="CA48" s="13">
        <f t="shared" si="1"/>
        <v>1</v>
      </c>
      <c r="CB48" s="13">
        <f t="shared" si="1"/>
        <v>1</v>
      </c>
      <c r="CC48" s="13">
        <f t="shared" si="1"/>
        <v>1</v>
      </c>
      <c r="CD48" s="13">
        <f t="shared" si="1"/>
        <v>1</v>
      </c>
      <c r="CE48" s="13" t="str">
        <f t="shared" si="1"/>
        <v/>
      </c>
      <c r="CF48" s="13" t="s">
        <v>25</v>
      </c>
      <c r="CG48" s="13" t="s">
        <v>25</v>
      </c>
    </row>
    <row r="49" ht="15" customHeight="1" outlineLevel="1" spans="2:85">
      <c r="B49" s="10">
        <v>201603</v>
      </c>
      <c r="C49" s="13">
        <f t="shared" si="0"/>
        <v>1.12967513505468</v>
      </c>
      <c r="D49" s="13">
        <f t="shared" si="0"/>
        <v>1.00668042586973</v>
      </c>
      <c r="E49" s="13">
        <f t="shared" si="0"/>
        <v>1.0073734377068</v>
      </c>
      <c r="F49" s="13">
        <f t="shared" si="0"/>
        <v>1</v>
      </c>
      <c r="G49" s="13">
        <f t="shared" si="0"/>
        <v>1</v>
      </c>
      <c r="H49" s="13">
        <f t="shared" si="0"/>
        <v>1</v>
      </c>
      <c r="I49" s="13">
        <f t="shared" si="0"/>
        <v>1</v>
      </c>
      <c r="J49" s="13">
        <f t="shared" si="0"/>
        <v>1</v>
      </c>
      <c r="K49" s="13">
        <f t="shared" si="0"/>
        <v>1</v>
      </c>
      <c r="L49" s="13">
        <f t="shared" si="0"/>
        <v>1</v>
      </c>
      <c r="M49" s="13">
        <f t="shared" si="0"/>
        <v>1</v>
      </c>
      <c r="N49" s="13">
        <f t="shared" si="0"/>
        <v>1</v>
      </c>
      <c r="O49" s="13">
        <f t="shared" si="0"/>
        <v>1</v>
      </c>
      <c r="P49" s="13">
        <f t="shared" si="0"/>
        <v>1</v>
      </c>
      <c r="Q49" s="13">
        <f t="shared" si="0"/>
        <v>1</v>
      </c>
      <c r="R49" s="13">
        <f t="shared" si="0"/>
        <v>1</v>
      </c>
      <c r="S49" s="13">
        <f t="shared" si="0"/>
        <v>1</v>
      </c>
      <c r="T49" s="13">
        <f t="shared" si="0"/>
        <v>1</v>
      </c>
      <c r="U49" s="13">
        <f t="shared" si="0"/>
        <v>1</v>
      </c>
      <c r="V49" s="13">
        <f t="shared" si="0"/>
        <v>1</v>
      </c>
      <c r="W49" s="13">
        <f t="shared" si="0"/>
        <v>1</v>
      </c>
      <c r="X49" s="13">
        <f t="shared" si="0"/>
        <v>1</v>
      </c>
      <c r="Y49" s="13">
        <f t="shared" si="0"/>
        <v>1</v>
      </c>
      <c r="Z49" s="13">
        <f t="shared" si="0"/>
        <v>1</v>
      </c>
      <c r="AA49" s="13">
        <f t="shared" si="0"/>
        <v>1</v>
      </c>
      <c r="AB49" s="13">
        <f t="shared" si="0"/>
        <v>1</v>
      </c>
      <c r="AC49" s="13">
        <f t="shared" si="0"/>
        <v>1</v>
      </c>
      <c r="AD49" s="13">
        <f t="shared" si="0"/>
        <v>1</v>
      </c>
      <c r="AE49" s="13">
        <f t="shared" si="0"/>
        <v>1</v>
      </c>
      <c r="AF49" s="13">
        <f t="shared" si="0"/>
        <v>1</v>
      </c>
      <c r="AG49" s="13">
        <f t="shared" si="0"/>
        <v>1</v>
      </c>
      <c r="AH49" s="13" t="str">
        <f t="shared" si="0"/>
        <v/>
      </c>
      <c r="AI49" s="13" t="s">
        <v>25</v>
      </c>
      <c r="AJ49" s="13" t="s">
        <v>25</v>
      </c>
      <c r="AK49" s="13" t="s">
        <v>25</v>
      </c>
      <c r="AX49" s="10">
        <v>201603</v>
      </c>
      <c r="AY49" s="13">
        <f t="shared" si="1"/>
        <v>1.12967513505468</v>
      </c>
      <c r="AZ49" s="13">
        <f t="shared" si="1"/>
        <v>1.00668042586973</v>
      </c>
      <c r="BA49" s="13">
        <f t="shared" si="1"/>
        <v>1.0073734377068</v>
      </c>
      <c r="BB49" s="13">
        <f t="shared" si="1"/>
        <v>1</v>
      </c>
      <c r="BC49" s="13">
        <f t="shared" si="1"/>
        <v>1</v>
      </c>
      <c r="BD49" s="13">
        <f t="shared" si="1"/>
        <v>1</v>
      </c>
      <c r="BE49" s="13">
        <f t="shared" si="1"/>
        <v>1</v>
      </c>
      <c r="BF49" s="13">
        <f t="shared" si="1"/>
        <v>1</v>
      </c>
      <c r="BG49" s="13">
        <f t="shared" si="1"/>
        <v>1</v>
      </c>
      <c r="BH49" s="13">
        <f t="shared" si="1"/>
        <v>1</v>
      </c>
      <c r="BI49" s="13">
        <f t="shared" si="1"/>
        <v>1</v>
      </c>
      <c r="BJ49" s="13">
        <f t="shared" si="1"/>
        <v>1</v>
      </c>
      <c r="BK49" s="13">
        <f t="shared" si="1"/>
        <v>1</v>
      </c>
      <c r="BL49" s="13">
        <f t="shared" si="1"/>
        <v>1</v>
      </c>
      <c r="BM49" s="13">
        <f t="shared" si="1"/>
        <v>1</v>
      </c>
      <c r="BN49" s="13">
        <f t="shared" si="1"/>
        <v>1</v>
      </c>
      <c r="BO49" s="13">
        <f t="shared" si="1"/>
        <v>1</v>
      </c>
      <c r="BP49" s="13">
        <f t="shared" si="1"/>
        <v>1</v>
      </c>
      <c r="BQ49" s="13">
        <f t="shared" si="1"/>
        <v>1</v>
      </c>
      <c r="BR49" s="13">
        <f t="shared" si="1"/>
        <v>1</v>
      </c>
      <c r="BS49" s="13">
        <f t="shared" si="1"/>
        <v>1</v>
      </c>
      <c r="BT49" s="13">
        <f t="shared" si="1"/>
        <v>1</v>
      </c>
      <c r="BU49" s="13">
        <f t="shared" si="1"/>
        <v>1</v>
      </c>
      <c r="BV49" s="13">
        <f t="shared" si="1"/>
        <v>1</v>
      </c>
      <c r="BW49" s="13">
        <f t="shared" si="1"/>
        <v>1</v>
      </c>
      <c r="BX49" s="13">
        <f t="shared" si="1"/>
        <v>1</v>
      </c>
      <c r="BY49" s="13">
        <f t="shared" si="1"/>
        <v>1</v>
      </c>
      <c r="BZ49" s="13">
        <f t="shared" si="1"/>
        <v>1</v>
      </c>
      <c r="CA49" s="13">
        <f t="shared" si="1"/>
        <v>1</v>
      </c>
      <c r="CB49" s="13">
        <f t="shared" si="1"/>
        <v>1</v>
      </c>
      <c r="CC49" s="13">
        <f t="shared" si="1"/>
        <v>1</v>
      </c>
      <c r="CD49" s="13" t="str">
        <f t="shared" si="1"/>
        <v/>
      </c>
      <c r="CE49" s="13" t="s">
        <v>25</v>
      </c>
      <c r="CF49" s="13" t="s">
        <v>25</v>
      </c>
      <c r="CG49" s="13" t="s">
        <v>25</v>
      </c>
    </row>
    <row r="50" ht="15" customHeight="1" outlineLevel="1" spans="2:85">
      <c r="B50" s="10">
        <v>201606</v>
      </c>
      <c r="C50" s="13">
        <f t="shared" si="0"/>
        <v>6.1960970661845</v>
      </c>
      <c r="D50" s="13">
        <f t="shared" si="0"/>
        <v>1.80464284023871</v>
      </c>
      <c r="E50" s="13">
        <f t="shared" si="0"/>
        <v>1.31497470112262</v>
      </c>
      <c r="F50" s="13">
        <f t="shared" si="0"/>
        <v>1</v>
      </c>
      <c r="G50" s="13">
        <f t="shared" si="0"/>
        <v>1</v>
      </c>
      <c r="H50" s="13">
        <f t="shared" si="0"/>
        <v>1</v>
      </c>
      <c r="I50" s="13">
        <f t="shared" si="0"/>
        <v>1</v>
      </c>
      <c r="J50" s="13">
        <f t="shared" si="0"/>
        <v>1</v>
      </c>
      <c r="K50" s="13">
        <f t="shared" si="0"/>
        <v>1</v>
      </c>
      <c r="L50" s="13">
        <f t="shared" si="0"/>
        <v>1</v>
      </c>
      <c r="M50" s="13">
        <f t="shared" si="0"/>
        <v>1</v>
      </c>
      <c r="N50" s="13">
        <f t="shared" si="0"/>
        <v>1</v>
      </c>
      <c r="O50" s="13">
        <f t="shared" si="0"/>
        <v>1</v>
      </c>
      <c r="P50" s="13">
        <f t="shared" si="0"/>
        <v>1</v>
      </c>
      <c r="Q50" s="13">
        <f t="shared" si="0"/>
        <v>1</v>
      </c>
      <c r="R50" s="13">
        <f t="shared" si="0"/>
        <v>1</v>
      </c>
      <c r="S50" s="13">
        <f t="shared" si="0"/>
        <v>1</v>
      </c>
      <c r="T50" s="13">
        <f t="shared" si="0"/>
        <v>1</v>
      </c>
      <c r="U50" s="13">
        <f t="shared" si="0"/>
        <v>1</v>
      </c>
      <c r="V50" s="13">
        <f t="shared" si="0"/>
        <v>1</v>
      </c>
      <c r="W50" s="13">
        <f t="shared" si="0"/>
        <v>1</v>
      </c>
      <c r="X50" s="13">
        <f t="shared" si="0"/>
        <v>1</v>
      </c>
      <c r="Y50" s="13">
        <f t="shared" si="0"/>
        <v>1</v>
      </c>
      <c r="Z50" s="13">
        <f t="shared" si="0"/>
        <v>1</v>
      </c>
      <c r="AA50" s="13">
        <f t="shared" si="0"/>
        <v>1</v>
      </c>
      <c r="AB50" s="13">
        <f t="shared" si="0"/>
        <v>1</v>
      </c>
      <c r="AC50" s="13">
        <f t="shared" si="0"/>
        <v>1</v>
      </c>
      <c r="AD50" s="13">
        <f t="shared" si="0"/>
        <v>1</v>
      </c>
      <c r="AE50" s="13">
        <f t="shared" si="0"/>
        <v>1</v>
      </c>
      <c r="AF50" s="13">
        <f t="shared" si="0"/>
        <v>1</v>
      </c>
      <c r="AG50" s="13" t="str">
        <f t="shared" si="0"/>
        <v/>
      </c>
      <c r="AH50" s="13" t="s">
        <v>25</v>
      </c>
      <c r="AI50" s="13" t="s">
        <v>25</v>
      </c>
      <c r="AJ50" s="13" t="s">
        <v>25</v>
      </c>
      <c r="AK50" s="13" t="s">
        <v>25</v>
      </c>
      <c r="AX50" s="10">
        <v>201606</v>
      </c>
      <c r="AY50" s="13">
        <f t="shared" si="1"/>
        <v>6.1960970661845</v>
      </c>
      <c r="AZ50" s="13">
        <f t="shared" si="1"/>
        <v>1.80464284023871</v>
      </c>
      <c r="BA50" s="13">
        <f t="shared" si="1"/>
        <v>1.31497470112262</v>
      </c>
      <c r="BB50" s="13">
        <f t="shared" si="1"/>
        <v>1</v>
      </c>
      <c r="BC50" s="13">
        <f t="shared" si="1"/>
        <v>1</v>
      </c>
      <c r="BD50" s="13">
        <f t="shared" si="1"/>
        <v>1</v>
      </c>
      <c r="BE50" s="13">
        <f t="shared" si="1"/>
        <v>1</v>
      </c>
      <c r="BF50" s="13">
        <f t="shared" si="1"/>
        <v>1</v>
      </c>
      <c r="BG50" s="13">
        <f t="shared" si="1"/>
        <v>1</v>
      </c>
      <c r="BH50" s="13">
        <f t="shared" si="1"/>
        <v>1</v>
      </c>
      <c r="BI50" s="13">
        <f t="shared" si="1"/>
        <v>1</v>
      </c>
      <c r="BJ50" s="13">
        <f t="shared" si="1"/>
        <v>1</v>
      </c>
      <c r="BK50" s="13">
        <f t="shared" si="1"/>
        <v>1</v>
      </c>
      <c r="BL50" s="13">
        <f t="shared" si="1"/>
        <v>1</v>
      </c>
      <c r="BM50" s="13">
        <f t="shared" si="1"/>
        <v>1</v>
      </c>
      <c r="BN50" s="13">
        <f t="shared" si="1"/>
        <v>1</v>
      </c>
      <c r="BO50" s="13">
        <f t="shared" si="1"/>
        <v>1</v>
      </c>
      <c r="BP50" s="13">
        <f t="shared" si="1"/>
        <v>1</v>
      </c>
      <c r="BQ50" s="13">
        <f t="shared" si="1"/>
        <v>1</v>
      </c>
      <c r="BR50" s="13">
        <f t="shared" si="1"/>
        <v>1</v>
      </c>
      <c r="BS50" s="13">
        <f t="shared" si="1"/>
        <v>1</v>
      </c>
      <c r="BT50" s="13">
        <f t="shared" si="1"/>
        <v>1</v>
      </c>
      <c r="BU50" s="13">
        <f t="shared" si="1"/>
        <v>1</v>
      </c>
      <c r="BV50" s="13">
        <f t="shared" si="1"/>
        <v>1</v>
      </c>
      <c r="BW50" s="13">
        <f t="shared" si="1"/>
        <v>1</v>
      </c>
      <c r="BX50" s="13">
        <f t="shared" si="1"/>
        <v>1</v>
      </c>
      <c r="BY50" s="13">
        <f t="shared" si="1"/>
        <v>1</v>
      </c>
      <c r="BZ50" s="13">
        <f t="shared" si="1"/>
        <v>1</v>
      </c>
      <c r="CA50" s="13">
        <f t="shared" si="1"/>
        <v>1</v>
      </c>
      <c r="CB50" s="13">
        <f t="shared" si="1"/>
        <v>1</v>
      </c>
      <c r="CC50" s="13" t="str">
        <f t="shared" si="1"/>
        <v/>
      </c>
      <c r="CD50" s="13" t="s">
        <v>25</v>
      </c>
      <c r="CE50" s="13" t="s">
        <v>25</v>
      </c>
      <c r="CF50" s="13" t="s">
        <v>25</v>
      </c>
      <c r="CG50" s="13" t="s">
        <v>25</v>
      </c>
    </row>
    <row r="51" ht="15" customHeight="1" outlineLevel="1" spans="2:85">
      <c r="B51" s="10">
        <v>201609</v>
      </c>
      <c r="C51" s="13">
        <f t="shared" si="0"/>
        <v>5.95019998339542</v>
      </c>
      <c r="D51" s="13">
        <f t="shared" si="0"/>
        <v>1.31049226672366</v>
      </c>
      <c r="E51" s="13">
        <f t="shared" si="0"/>
        <v>1.01483392476259</v>
      </c>
      <c r="F51" s="13">
        <f t="shared" si="0"/>
        <v>1.00016655840725</v>
      </c>
      <c r="G51" s="13">
        <f t="shared" si="0"/>
        <v>1</v>
      </c>
      <c r="H51" s="13">
        <f t="shared" si="0"/>
        <v>1.01164507151707</v>
      </c>
      <c r="I51" s="13">
        <f t="shared" si="0"/>
        <v>1</v>
      </c>
      <c r="J51" s="13">
        <f t="shared" si="0"/>
        <v>1</v>
      </c>
      <c r="K51" s="13">
        <f t="shared" si="0"/>
        <v>1.00197295776942</v>
      </c>
      <c r="L51" s="13">
        <f t="shared" si="0"/>
        <v>1</v>
      </c>
      <c r="M51" s="13">
        <f t="shared" si="0"/>
        <v>1</v>
      </c>
      <c r="N51" s="13">
        <f t="shared" si="0"/>
        <v>1</v>
      </c>
      <c r="O51" s="13">
        <f t="shared" si="0"/>
        <v>1</v>
      </c>
      <c r="P51" s="13">
        <f t="shared" si="0"/>
        <v>1</v>
      </c>
      <c r="Q51" s="13">
        <f t="shared" si="0"/>
        <v>1</v>
      </c>
      <c r="R51" s="13">
        <f t="shared" si="0"/>
        <v>1</v>
      </c>
      <c r="S51" s="13">
        <f t="shared" si="0"/>
        <v>1</v>
      </c>
      <c r="T51" s="13">
        <f t="shared" si="0"/>
        <v>1</v>
      </c>
      <c r="U51" s="13">
        <f t="shared" si="0"/>
        <v>1</v>
      </c>
      <c r="V51" s="13">
        <f t="shared" si="0"/>
        <v>1</v>
      </c>
      <c r="W51" s="13">
        <f t="shared" si="0"/>
        <v>1</v>
      </c>
      <c r="X51" s="13">
        <f t="shared" si="0"/>
        <v>1</v>
      </c>
      <c r="Y51" s="13">
        <f t="shared" si="0"/>
        <v>1</v>
      </c>
      <c r="Z51" s="13">
        <f t="shared" si="0"/>
        <v>1</v>
      </c>
      <c r="AA51" s="13">
        <f t="shared" si="0"/>
        <v>1</v>
      </c>
      <c r="AB51" s="13">
        <f t="shared" si="0"/>
        <v>1</v>
      </c>
      <c r="AC51" s="13">
        <f t="shared" si="0"/>
        <v>1</v>
      </c>
      <c r="AD51" s="13">
        <f t="shared" si="0"/>
        <v>1</v>
      </c>
      <c r="AE51" s="13">
        <f t="shared" si="0"/>
        <v>0.991306215092184</v>
      </c>
      <c r="AF51" s="13" t="str">
        <f t="shared" si="0"/>
        <v/>
      </c>
      <c r="AG51" s="13" t="s">
        <v>25</v>
      </c>
      <c r="AH51" s="13" t="s">
        <v>25</v>
      </c>
      <c r="AI51" s="13" t="s">
        <v>25</v>
      </c>
      <c r="AJ51" s="13" t="s">
        <v>25</v>
      </c>
      <c r="AK51" s="13" t="s">
        <v>25</v>
      </c>
      <c r="AX51" s="10">
        <v>201609</v>
      </c>
      <c r="AY51" s="13">
        <f t="shared" si="1"/>
        <v>5.95019998339542</v>
      </c>
      <c r="AZ51" s="13">
        <f t="shared" si="1"/>
        <v>1.31049226672366</v>
      </c>
      <c r="BA51" s="13">
        <f t="shared" si="1"/>
        <v>1.01483392476259</v>
      </c>
      <c r="BB51" s="13">
        <f t="shared" si="1"/>
        <v>1.00016655840725</v>
      </c>
      <c r="BC51" s="13">
        <f t="shared" si="1"/>
        <v>1</v>
      </c>
      <c r="BD51" s="13">
        <f t="shared" si="1"/>
        <v>1.01164507151707</v>
      </c>
      <c r="BE51" s="13">
        <f t="shared" si="1"/>
        <v>1</v>
      </c>
      <c r="BF51" s="13">
        <f t="shared" si="1"/>
        <v>1</v>
      </c>
      <c r="BG51" s="13">
        <f t="shared" si="1"/>
        <v>1.00197295776942</v>
      </c>
      <c r="BH51" s="13">
        <f t="shared" si="1"/>
        <v>1</v>
      </c>
      <c r="BI51" s="13">
        <f t="shared" si="1"/>
        <v>1</v>
      </c>
      <c r="BJ51" s="13">
        <f t="shared" si="1"/>
        <v>1</v>
      </c>
      <c r="BK51" s="13">
        <f t="shared" si="1"/>
        <v>1</v>
      </c>
      <c r="BL51" s="13">
        <f t="shared" si="1"/>
        <v>1</v>
      </c>
      <c r="BM51" s="13">
        <f t="shared" si="1"/>
        <v>1</v>
      </c>
      <c r="BN51" s="13">
        <f t="shared" si="1"/>
        <v>1</v>
      </c>
      <c r="BO51" s="13">
        <f t="shared" si="1"/>
        <v>1</v>
      </c>
      <c r="BP51" s="13">
        <f t="shared" si="1"/>
        <v>1</v>
      </c>
      <c r="BQ51" s="13">
        <f t="shared" si="1"/>
        <v>1</v>
      </c>
      <c r="BR51" s="13">
        <f t="shared" si="1"/>
        <v>1</v>
      </c>
      <c r="BS51" s="13">
        <f t="shared" si="1"/>
        <v>1</v>
      </c>
      <c r="BT51" s="13">
        <f t="shared" si="1"/>
        <v>1</v>
      </c>
      <c r="BU51" s="13">
        <f t="shared" si="1"/>
        <v>1</v>
      </c>
      <c r="BV51" s="13">
        <f t="shared" si="1"/>
        <v>1</v>
      </c>
      <c r="BW51" s="13">
        <f t="shared" si="1"/>
        <v>1</v>
      </c>
      <c r="BX51" s="13">
        <f t="shared" si="1"/>
        <v>1</v>
      </c>
      <c r="BY51" s="13">
        <f t="shared" si="1"/>
        <v>1</v>
      </c>
      <c r="BZ51" s="13">
        <f t="shared" si="1"/>
        <v>1</v>
      </c>
      <c r="CA51" s="13">
        <f t="shared" si="1"/>
        <v>0.991306215092184</v>
      </c>
      <c r="CB51" s="13" t="str">
        <f t="shared" si="1"/>
        <v/>
      </c>
      <c r="CC51" s="13" t="s">
        <v>25</v>
      </c>
      <c r="CD51" s="13" t="s">
        <v>25</v>
      </c>
      <c r="CE51" s="13" t="s">
        <v>25</v>
      </c>
      <c r="CF51" s="13" t="s">
        <v>25</v>
      </c>
      <c r="CG51" s="13" t="s">
        <v>25</v>
      </c>
    </row>
    <row r="52" ht="15" customHeight="1" outlineLevel="1" spans="2:85">
      <c r="B52" s="10">
        <v>201612</v>
      </c>
      <c r="C52" s="13">
        <f t="shared" si="0"/>
        <v>1.56960859377832</v>
      </c>
      <c r="D52" s="13">
        <f t="shared" si="0"/>
        <v>1.00856819024031</v>
      </c>
      <c r="E52" s="13">
        <f t="shared" si="0"/>
        <v>1.00249807561439</v>
      </c>
      <c r="F52" s="13">
        <f t="shared" si="0"/>
        <v>1</v>
      </c>
      <c r="G52" s="13">
        <f t="shared" si="0"/>
        <v>1</v>
      </c>
      <c r="H52" s="13">
        <f t="shared" si="0"/>
        <v>1</v>
      </c>
      <c r="I52" s="13">
        <f t="shared" si="0"/>
        <v>1</v>
      </c>
      <c r="J52" s="13">
        <f t="shared" si="0"/>
        <v>1</v>
      </c>
      <c r="K52" s="13">
        <f t="shared" si="0"/>
        <v>1</v>
      </c>
      <c r="L52" s="13">
        <f t="shared" si="0"/>
        <v>1</v>
      </c>
      <c r="M52" s="13">
        <f t="shared" si="0"/>
        <v>1</v>
      </c>
      <c r="N52" s="13">
        <f t="shared" si="0"/>
        <v>1</v>
      </c>
      <c r="O52" s="13">
        <f t="shared" si="0"/>
        <v>1</v>
      </c>
      <c r="P52" s="13">
        <f t="shared" si="0"/>
        <v>1</v>
      </c>
      <c r="Q52" s="13">
        <f t="shared" si="0"/>
        <v>1</v>
      </c>
      <c r="R52" s="13">
        <f t="shared" si="0"/>
        <v>1</v>
      </c>
      <c r="S52" s="13">
        <f t="shared" si="0"/>
        <v>1</v>
      </c>
      <c r="T52" s="13">
        <f t="shared" si="0"/>
        <v>1</v>
      </c>
      <c r="U52" s="13">
        <f t="shared" si="0"/>
        <v>1</v>
      </c>
      <c r="V52" s="13">
        <f t="shared" si="0"/>
        <v>1</v>
      </c>
      <c r="W52" s="13">
        <f t="shared" si="0"/>
        <v>1</v>
      </c>
      <c r="X52" s="13">
        <f t="shared" si="0"/>
        <v>1</v>
      </c>
      <c r="Y52" s="13">
        <f t="shared" si="0"/>
        <v>1</v>
      </c>
      <c r="Z52" s="13">
        <f t="shared" si="0"/>
        <v>1</v>
      </c>
      <c r="AA52" s="13">
        <f t="shared" si="0"/>
        <v>1</v>
      </c>
      <c r="AB52" s="13">
        <f t="shared" si="0"/>
        <v>1</v>
      </c>
      <c r="AC52" s="13">
        <f t="shared" si="0"/>
        <v>1</v>
      </c>
      <c r="AD52" s="13">
        <f t="shared" si="0"/>
        <v>1</v>
      </c>
      <c r="AE52" s="13" t="str">
        <f t="shared" si="0"/>
        <v/>
      </c>
      <c r="AF52" s="13" t="s">
        <v>25</v>
      </c>
      <c r="AG52" s="13" t="s">
        <v>25</v>
      </c>
      <c r="AH52" s="13" t="s">
        <v>25</v>
      </c>
      <c r="AI52" s="13" t="s">
        <v>25</v>
      </c>
      <c r="AJ52" s="13" t="s">
        <v>25</v>
      </c>
      <c r="AK52" s="13" t="s">
        <v>25</v>
      </c>
      <c r="AX52" s="10">
        <v>201612</v>
      </c>
      <c r="AY52" s="13">
        <f t="shared" si="1"/>
        <v>1.56960859377832</v>
      </c>
      <c r="AZ52" s="13">
        <f t="shared" si="1"/>
        <v>1.00856819024031</v>
      </c>
      <c r="BA52" s="13">
        <f t="shared" si="1"/>
        <v>1.00249807561439</v>
      </c>
      <c r="BB52" s="13">
        <f t="shared" si="1"/>
        <v>1</v>
      </c>
      <c r="BC52" s="13">
        <f t="shared" si="1"/>
        <v>1</v>
      </c>
      <c r="BD52" s="13">
        <f t="shared" si="1"/>
        <v>1</v>
      </c>
      <c r="BE52" s="13">
        <f t="shared" si="1"/>
        <v>1</v>
      </c>
      <c r="BF52" s="13">
        <f t="shared" si="1"/>
        <v>1</v>
      </c>
      <c r="BG52" s="13">
        <f t="shared" si="1"/>
        <v>1</v>
      </c>
      <c r="BH52" s="13">
        <f t="shared" si="1"/>
        <v>1</v>
      </c>
      <c r="BI52" s="13">
        <f t="shared" si="1"/>
        <v>1</v>
      </c>
      <c r="BJ52" s="13">
        <f t="shared" si="1"/>
        <v>1</v>
      </c>
      <c r="BK52" s="13">
        <f t="shared" si="1"/>
        <v>1</v>
      </c>
      <c r="BL52" s="13">
        <f t="shared" si="1"/>
        <v>1</v>
      </c>
      <c r="BM52" s="13">
        <f t="shared" si="1"/>
        <v>1</v>
      </c>
      <c r="BN52" s="13">
        <f t="shared" si="1"/>
        <v>1</v>
      </c>
      <c r="BO52" s="13">
        <f t="shared" si="1"/>
        <v>1</v>
      </c>
      <c r="BP52" s="13">
        <f t="shared" si="1"/>
        <v>1</v>
      </c>
      <c r="BQ52" s="13">
        <f t="shared" si="1"/>
        <v>1</v>
      </c>
      <c r="BR52" s="13">
        <f t="shared" si="1"/>
        <v>1</v>
      </c>
      <c r="BS52" s="13">
        <f t="shared" si="1"/>
        <v>1</v>
      </c>
      <c r="BT52" s="13">
        <f t="shared" si="1"/>
        <v>1</v>
      </c>
      <c r="BU52" s="13">
        <f t="shared" si="1"/>
        <v>1</v>
      </c>
      <c r="BV52" s="13">
        <f t="shared" si="1"/>
        <v>1</v>
      </c>
      <c r="BW52" s="13">
        <f t="shared" si="1"/>
        <v>1</v>
      </c>
      <c r="BX52" s="13">
        <f t="shared" si="1"/>
        <v>1</v>
      </c>
      <c r="BY52" s="13">
        <f t="shared" si="1"/>
        <v>1</v>
      </c>
      <c r="BZ52" s="13">
        <f t="shared" si="1"/>
        <v>1</v>
      </c>
      <c r="CA52" s="13" t="str">
        <f t="shared" si="1"/>
        <v/>
      </c>
      <c r="CB52" s="13" t="s">
        <v>25</v>
      </c>
      <c r="CC52" s="13" t="s">
        <v>25</v>
      </c>
      <c r="CD52" s="13" t="s">
        <v>25</v>
      </c>
      <c r="CE52" s="13" t="s">
        <v>25</v>
      </c>
      <c r="CF52" s="13" t="s">
        <v>25</v>
      </c>
      <c r="CG52" s="13" t="s">
        <v>25</v>
      </c>
    </row>
    <row r="53" ht="15" customHeight="1" outlineLevel="1" spans="2:85">
      <c r="B53" s="10">
        <v>201703</v>
      </c>
      <c r="C53" s="13">
        <f t="shared" si="0"/>
        <v>2.21701587689021</v>
      </c>
      <c r="D53" s="13">
        <f t="shared" si="0"/>
        <v>2.11445455011455</v>
      </c>
      <c r="E53" s="13">
        <f t="shared" si="0"/>
        <v>1.13082742776606</v>
      </c>
      <c r="F53" s="13">
        <f t="shared" si="0"/>
        <v>1.00451649414985</v>
      </c>
      <c r="G53" s="13">
        <f t="shared" si="0"/>
        <v>1.00580706995721</v>
      </c>
      <c r="H53" s="13">
        <f t="shared" si="0"/>
        <v>1</v>
      </c>
      <c r="I53" s="13">
        <f t="shared" si="0"/>
        <v>1</v>
      </c>
      <c r="J53" s="13">
        <f t="shared" si="0"/>
        <v>1</v>
      </c>
      <c r="K53" s="13">
        <f t="shared" si="0"/>
        <v>1</v>
      </c>
      <c r="L53" s="13">
        <f t="shared" si="0"/>
        <v>1</v>
      </c>
      <c r="M53" s="13">
        <f t="shared" si="0"/>
        <v>1</v>
      </c>
      <c r="N53" s="13">
        <f t="shared" si="0"/>
        <v>1</v>
      </c>
      <c r="O53" s="13">
        <f t="shared" si="0"/>
        <v>1</v>
      </c>
      <c r="P53" s="13">
        <f t="shared" si="0"/>
        <v>1</v>
      </c>
      <c r="Q53" s="13">
        <f t="shared" si="0"/>
        <v>1</v>
      </c>
      <c r="R53" s="13">
        <f t="shared" si="0"/>
        <v>1</v>
      </c>
      <c r="S53" s="13">
        <f t="shared" si="0"/>
        <v>1</v>
      </c>
      <c r="T53" s="13">
        <f t="shared" si="0"/>
        <v>1</v>
      </c>
      <c r="U53" s="13">
        <f t="shared" si="0"/>
        <v>1</v>
      </c>
      <c r="V53" s="13">
        <f t="shared" si="0"/>
        <v>1</v>
      </c>
      <c r="W53" s="13">
        <f t="shared" si="0"/>
        <v>1</v>
      </c>
      <c r="X53" s="13">
        <f t="shared" si="0"/>
        <v>1</v>
      </c>
      <c r="Y53" s="13">
        <f t="shared" si="0"/>
        <v>1</v>
      </c>
      <c r="Z53" s="13">
        <f t="shared" si="0"/>
        <v>1</v>
      </c>
      <c r="AA53" s="13">
        <f t="shared" si="0"/>
        <v>1</v>
      </c>
      <c r="AB53" s="13">
        <f t="shared" si="0"/>
        <v>1</v>
      </c>
      <c r="AC53" s="13">
        <f t="shared" si="0"/>
        <v>1</v>
      </c>
      <c r="AD53" s="13" t="str">
        <f t="shared" si="0"/>
        <v/>
      </c>
      <c r="AE53" s="13" t="s">
        <v>25</v>
      </c>
      <c r="AF53" s="13" t="s">
        <v>25</v>
      </c>
      <c r="AG53" s="13" t="s">
        <v>25</v>
      </c>
      <c r="AH53" s="13" t="s">
        <v>25</v>
      </c>
      <c r="AI53" s="13" t="s">
        <v>25</v>
      </c>
      <c r="AJ53" s="13" t="s">
        <v>25</v>
      </c>
      <c r="AK53" s="13" t="s">
        <v>25</v>
      </c>
      <c r="AX53" s="10">
        <v>201703</v>
      </c>
      <c r="AY53" s="13">
        <f t="shared" si="1"/>
        <v>2.21775570873737</v>
      </c>
      <c r="AZ53" s="13">
        <f t="shared" si="1"/>
        <v>1.95667451224227</v>
      </c>
      <c r="BA53" s="13">
        <f t="shared" si="1"/>
        <v>1.14147560171966</v>
      </c>
      <c r="BB53" s="13">
        <f t="shared" si="1"/>
        <v>1.00446067886027</v>
      </c>
      <c r="BC53" s="13">
        <f t="shared" si="1"/>
        <v>1.00622147896901</v>
      </c>
      <c r="BD53" s="13">
        <f t="shared" si="1"/>
        <v>1</v>
      </c>
      <c r="BE53" s="13">
        <f t="shared" si="1"/>
        <v>1</v>
      </c>
      <c r="BF53" s="13">
        <f t="shared" si="1"/>
        <v>1</v>
      </c>
      <c r="BG53" s="13">
        <f t="shared" si="1"/>
        <v>1</v>
      </c>
      <c r="BH53" s="13">
        <f t="shared" si="1"/>
        <v>1</v>
      </c>
      <c r="BI53" s="13">
        <f t="shared" si="1"/>
        <v>1</v>
      </c>
      <c r="BJ53" s="13">
        <f t="shared" si="1"/>
        <v>1</v>
      </c>
      <c r="BK53" s="13">
        <f t="shared" si="1"/>
        <v>1</v>
      </c>
      <c r="BL53" s="13">
        <f t="shared" si="1"/>
        <v>1</v>
      </c>
      <c r="BM53" s="13">
        <f t="shared" si="1"/>
        <v>1</v>
      </c>
      <c r="BN53" s="13">
        <f t="shared" si="1"/>
        <v>1</v>
      </c>
      <c r="BO53" s="13">
        <f t="shared" si="1"/>
        <v>1</v>
      </c>
      <c r="BP53" s="13">
        <f t="shared" si="1"/>
        <v>1</v>
      </c>
      <c r="BQ53" s="13">
        <f t="shared" si="1"/>
        <v>1</v>
      </c>
      <c r="BR53" s="13">
        <f t="shared" si="1"/>
        <v>1</v>
      </c>
      <c r="BS53" s="13">
        <f t="shared" si="1"/>
        <v>1</v>
      </c>
      <c r="BT53" s="13">
        <f t="shared" si="1"/>
        <v>1</v>
      </c>
      <c r="BU53" s="13">
        <f t="shared" si="1"/>
        <v>1</v>
      </c>
      <c r="BV53" s="13">
        <f t="shared" si="1"/>
        <v>1</v>
      </c>
      <c r="BW53" s="13">
        <f t="shared" si="1"/>
        <v>1</v>
      </c>
      <c r="BX53" s="13">
        <f t="shared" si="1"/>
        <v>1</v>
      </c>
      <c r="BY53" s="13">
        <f t="shared" si="1"/>
        <v>1</v>
      </c>
      <c r="BZ53" s="13" t="str">
        <f t="shared" si="1"/>
        <v/>
      </c>
      <c r="CA53" s="13" t="s">
        <v>25</v>
      </c>
      <c r="CB53" s="13" t="s">
        <v>25</v>
      </c>
      <c r="CC53" s="13" t="s">
        <v>25</v>
      </c>
      <c r="CD53" s="13" t="s">
        <v>25</v>
      </c>
      <c r="CE53" s="13" t="s">
        <v>25</v>
      </c>
      <c r="CF53" s="13" t="s">
        <v>25</v>
      </c>
      <c r="CG53" s="13" t="s">
        <v>25</v>
      </c>
    </row>
    <row r="54" ht="15" customHeight="1" outlineLevel="1" spans="2:85">
      <c r="B54" s="10">
        <v>201706</v>
      </c>
      <c r="C54" s="13">
        <f t="shared" si="0"/>
        <v>16.0375091279379</v>
      </c>
      <c r="D54" s="13">
        <f t="shared" si="0"/>
        <v>1.65360203583063</v>
      </c>
      <c r="E54" s="13">
        <f t="shared" si="0"/>
        <v>1.10050656354023</v>
      </c>
      <c r="F54" s="13">
        <f t="shared" si="0"/>
        <v>1.00278345674305</v>
      </c>
      <c r="G54" s="13">
        <f t="shared" ref="G54:AC69" si="2">IFERROR(IF(H15="","",H15/G15),0)</f>
        <v>1.00045138214511</v>
      </c>
      <c r="H54" s="13">
        <f t="shared" si="2"/>
        <v>1</v>
      </c>
      <c r="I54" s="13">
        <f t="shared" si="2"/>
        <v>1.00230375748077</v>
      </c>
      <c r="J54" s="13">
        <f t="shared" si="2"/>
        <v>1</v>
      </c>
      <c r="K54" s="13">
        <f t="shared" si="2"/>
        <v>1</v>
      </c>
      <c r="L54" s="13">
        <f t="shared" si="2"/>
        <v>1</v>
      </c>
      <c r="M54" s="13">
        <f t="shared" si="2"/>
        <v>1</v>
      </c>
      <c r="N54" s="13">
        <f t="shared" si="2"/>
        <v>1</v>
      </c>
      <c r="O54" s="13">
        <f t="shared" si="2"/>
        <v>1</v>
      </c>
      <c r="P54" s="13">
        <f t="shared" si="2"/>
        <v>1</v>
      </c>
      <c r="Q54" s="13">
        <f t="shared" si="2"/>
        <v>1</v>
      </c>
      <c r="R54" s="13">
        <f t="shared" si="2"/>
        <v>1</v>
      </c>
      <c r="S54" s="13">
        <f t="shared" si="2"/>
        <v>1</v>
      </c>
      <c r="T54" s="13">
        <f t="shared" si="2"/>
        <v>1</v>
      </c>
      <c r="U54" s="13">
        <f t="shared" si="2"/>
        <v>1</v>
      </c>
      <c r="V54" s="13">
        <f t="shared" si="2"/>
        <v>1</v>
      </c>
      <c r="W54" s="13">
        <f t="shared" si="2"/>
        <v>1</v>
      </c>
      <c r="X54" s="13">
        <f t="shared" si="2"/>
        <v>1</v>
      </c>
      <c r="Y54" s="13">
        <f t="shared" si="2"/>
        <v>1</v>
      </c>
      <c r="Z54" s="13">
        <f t="shared" si="2"/>
        <v>1</v>
      </c>
      <c r="AA54" s="13">
        <f t="shared" si="2"/>
        <v>1</v>
      </c>
      <c r="AB54" s="13">
        <f t="shared" si="2"/>
        <v>1</v>
      </c>
      <c r="AC54" s="13" t="str">
        <f t="shared" si="2"/>
        <v/>
      </c>
      <c r="AD54" s="13" t="s">
        <v>25</v>
      </c>
      <c r="AE54" s="13" t="s">
        <v>25</v>
      </c>
      <c r="AF54" s="13" t="s">
        <v>25</v>
      </c>
      <c r="AG54" s="13" t="s">
        <v>25</v>
      </c>
      <c r="AH54" s="13" t="s">
        <v>25</v>
      </c>
      <c r="AI54" s="13" t="s">
        <v>25</v>
      </c>
      <c r="AJ54" s="13" t="s">
        <v>25</v>
      </c>
      <c r="AK54" s="13" t="s">
        <v>25</v>
      </c>
      <c r="AX54" s="10">
        <v>201706</v>
      </c>
      <c r="AY54" s="13">
        <f t="shared" si="1"/>
        <v>12.6518932099638</v>
      </c>
      <c r="AZ54" s="13">
        <f t="shared" si="1"/>
        <v>1.66394240507967</v>
      </c>
      <c r="BA54" s="13">
        <f t="shared" si="1"/>
        <v>1.07916529524864</v>
      </c>
      <c r="BB54" s="13">
        <f t="shared" si="1"/>
        <v>1.00224871041848</v>
      </c>
      <c r="BC54" s="13">
        <f t="shared" ref="BC54:BY69" si="3">IFERROR(IF(BD15="","",BD15/BC15),0)</f>
        <v>1.00031941020806</v>
      </c>
      <c r="BD54" s="13">
        <f t="shared" si="3"/>
        <v>1</v>
      </c>
      <c r="BE54" s="13">
        <f t="shared" si="3"/>
        <v>1.00163041436886</v>
      </c>
      <c r="BF54" s="13">
        <f t="shared" si="3"/>
        <v>1</v>
      </c>
      <c r="BG54" s="13">
        <f t="shared" si="3"/>
        <v>1</v>
      </c>
      <c r="BH54" s="13">
        <f t="shared" si="3"/>
        <v>1</v>
      </c>
      <c r="BI54" s="13">
        <f t="shared" si="3"/>
        <v>1</v>
      </c>
      <c r="BJ54" s="13">
        <f t="shared" si="3"/>
        <v>1</v>
      </c>
      <c r="BK54" s="13">
        <f t="shared" si="3"/>
        <v>1</v>
      </c>
      <c r="BL54" s="13">
        <f t="shared" si="3"/>
        <v>1</v>
      </c>
      <c r="BM54" s="13">
        <f t="shared" si="3"/>
        <v>1</v>
      </c>
      <c r="BN54" s="13">
        <f t="shared" si="3"/>
        <v>1</v>
      </c>
      <c r="BO54" s="13">
        <f t="shared" si="3"/>
        <v>1</v>
      </c>
      <c r="BP54" s="13">
        <f t="shared" si="3"/>
        <v>1</v>
      </c>
      <c r="BQ54" s="13">
        <f t="shared" si="3"/>
        <v>1</v>
      </c>
      <c r="BR54" s="13">
        <f t="shared" si="3"/>
        <v>1</v>
      </c>
      <c r="BS54" s="13">
        <f t="shared" si="3"/>
        <v>1</v>
      </c>
      <c r="BT54" s="13">
        <f t="shared" si="3"/>
        <v>1</v>
      </c>
      <c r="BU54" s="13">
        <f t="shared" si="3"/>
        <v>1</v>
      </c>
      <c r="BV54" s="13">
        <f t="shared" si="3"/>
        <v>1</v>
      </c>
      <c r="BW54" s="13">
        <f t="shared" si="3"/>
        <v>1</v>
      </c>
      <c r="BX54" s="13">
        <f t="shared" si="3"/>
        <v>1</v>
      </c>
      <c r="BY54" s="13" t="str">
        <f t="shared" si="3"/>
        <v/>
      </c>
      <c r="BZ54" s="13" t="s">
        <v>25</v>
      </c>
      <c r="CA54" s="13" t="s">
        <v>25</v>
      </c>
      <c r="CB54" s="13" t="s">
        <v>25</v>
      </c>
      <c r="CC54" s="13" t="s">
        <v>25</v>
      </c>
      <c r="CD54" s="13" t="s">
        <v>25</v>
      </c>
      <c r="CE54" s="13" t="s">
        <v>25</v>
      </c>
      <c r="CF54" s="13" t="s">
        <v>25</v>
      </c>
      <c r="CG54" s="13" t="s">
        <v>25</v>
      </c>
    </row>
    <row r="55" ht="15" customHeight="1" outlineLevel="1" spans="2:85">
      <c r="B55" s="10">
        <v>201709</v>
      </c>
      <c r="C55" s="13">
        <f t="shared" ref="C55:M70" si="4">IFERROR(IF(D16="","",D16/C16),0)</f>
        <v>2.22519130352299</v>
      </c>
      <c r="D55" s="13">
        <f t="shared" si="4"/>
        <v>1.21215330174747</v>
      </c>
      <c r="E55" s="13">
        <f t="shared" si="4"/>
        <v>1.00041094678823</v>
      </c>
      <c r="F55" s="13">
        <f t="shared" si="4"/>
        <v>1.00914566053674</v>
      </c>
      <c r="G55" s="13">
        <f t="shared" si="2"/>
        <v>1.00080738219848</v>
      </c>
      <c r="H55" s="13">
        <f t="shared" si="2"/>
        <v>1</v>
      </c>
      <c r="I55" s="13">
        <f t="shared" si="2"/>
        <v>1</v>
      </c>
      <c r="J55" s="13">
        <f t="shared" si="2"/>
        <v>1</v>
      </c>
      <c r="K55" s="13">
        <f t="shared" si="2"/>
        <v>1</v>
      </c>
      <c r="L55" s="13">
        <f t="shared" si="2"/>
        <v>1</v>
      </c>
      <c r="M55" s="13">
        <f t="shared" si="2"/>
        <v>1</v>
      </c>
      <c r="N55" s="13">
        <f t="shared" si="2"/>
        <v>1</v>
      </c>
      <c r="O55" s="13">
        <f t="shared" si="2"/>
        <v>1</v>
      </c>
      <c r="P55" s="13">
        <f t="shared" si="2"/>
        <v>1</v>
      </c>
      <c r="Q55" s="13">
        <f t="shared" si="2"/>
        <v>1</v>
      </c>
      <c r="R55" s="13">
        <f t="shared" si="2"/>
        <v>1</v>
      </c>
      <c r="S55" s="13">
        <f t="shared" si="2"/>
        <v>1</v>
      </c>
      <c r="T55" s="13">
        <f t="shared" si="2"/>
        <v>1</v>
      </c>
      <c r="U55" s="13">
        <f t="shared" si="2"/>
        <v>1</v>
      </c>
      <c r="V55" s="13">
        <f t="shared" si="2"/>
        <v>1</v>
      </c>
      <c r="W55" s="13">
        <f t="shared" si="2"/>
        <v>1</v>
      </c>
      <c r="X55" s="13">
        <f t="shared" si="2"/>
        <v>1</v>
      </c>
      <c r="Y55" s="13">
        <f t="shared" si="2"/>
        <v>1</v>
      </c>
      <c r="Z55" s="13">
        <f t="shared" si="2"/>
        <v>1</v>
      </c>
      <c r="AA55" s="13">
        <f t="shared" si="2"/>
        <v>1</v>
      </c>
      <c r="AB55" s="13" t="str">
        <f t="shared" si="2"/>
        <v/>
      </c>
      <c r="AC55" s="13" t="s">
        <v>25</v>
      </c>
      <c r="AD55" s="13" t="s">
        <v>25</v>
      </c>
      <c r="AE55" s="13" t="s">
        <v>25</v>
      </c>
      <c r="AF55" s="13" t="s">
        <v>25</v>
      </c>
      <c r="AG55" s="13" t="s">
        <v>25</v>
      </c>
      <c r="AH55" s="13" t="s">
        <v>25</v>
      </c>
      <c r="AI55" s="13" t="s">
        <v>25</v>
      </c>
      <c r="AJ55" s="13" t="s">
        <v>25</v>
      </c>
      <c r="AK55" s="13" t="s">
        <v>25</v>
      </c>
      <c r="AX55" s="10">
        <v>201709</v>
      </c>
      <c r="AY55" s="13">
        <f t="shared" ref="AY55:BI70" si="5">IFERROR(IF(AZ16="","",AZ16/AY16),0)</f>
        <v>2.25285239992739</v>
      </c>
      <c r="AZ55" s="13">
        <f t="shared" si="5"/>
        <v>1.15505536312921</v>
      </c>
      <c r="BA55" s="13">
        <f t="shared" si="5"/>
        <v>1.00049359953825</v>
      </c>
      <c r="BB55" s="13">
        <f t="shared" si="5"/>
        <v>1.00653085458776</v>
      </c>
      <c r="BC55" s="13">
        <f t="shared" si="3"/>
        <v>1.00055489232564</v>
      </c>
      <c r="BD55" s="13">
        <f t="shared" si="3"/>
        <v>1</v>
      </c>
      <c r="BE55" s="13">
        <f t="shared" si="3"/>
        <v>1</v>
      </c>
      <c r="BF55" s="13">
        <f t="shared" si="3"/>
        <v>1</v>
      </c>
      <c r="BG55" s="13">
        <f t="shared" si="3"/>
        <v>1</v>
      </c>
      <c r="BH55" s="13">
        <f t="shared" si="3"/>
        <v>1</v>
      </c>
      <c r="BI55" s="13">
        <f t="shared" si="3"/>
        <v>1</v>
      </c>
      <c r="BJ55" s="13">
        <f t="shared" si="3"/>
        <v>1</v>
      </c>
      <c r="BK55" s="13">
        <f t="shared" si="3"/>
        <v>1</v>
      </c>
      <c r="BL55" s="13">
        <f t="shared" si="3"/>
        <v>1</v>
      </c>
      <c r="BM55" s="13">
        <f t="shared" si="3"/>
        <v>1</v>
      </c>
      <c r="BN55" s="13">
        <f t="shared" si="3"/>
        <v>1</v>
      </c>
      <c r="BO55" s="13">
        <f t="shared" si="3"/>
        <v>1</v>
      </c>
      <c r="BP55" s="13">
        <f t="shared" si="3"/>
        <v>1</v>
      </c>
      <c r="BQ55" s="13">
        <f t="shared" si="3"/>
        <v>1</v>
      </c>
      <c r="BR55" s="13">
        <f t="shared" si="3"/>
        <v>1</v>
      </c>
      <c r="BS55" s="13">
        <f t="shared" si="3"/>
        <v>1</v>
      </c>
      <c r="BT55" s="13">
        <f t="shared" si="3"/>
        <v>1</v>
      </c>
      <c r="BU55" s="13">
        <f t="shared" si="3"/>
        <v>1</v>
      </c>
      <c r="BV55" s="13">
        <f t="shared" si="3"/>
        <v>1</v>
      </c>
      <c r="BW55" s="13">
        <f t="shared" si="3"/>
        <v>1</v>
      </c>
      <c r="BX55" s="13" t="str">
        <f t="shared" si="3"/>
        <v/>
      </c>
      <c r="BY55" s="13" t="s">
        <v>25</v>
      </c>
      <c r="BZ55" s="13" t="s">
        <v>25</v>
      </c>
      <c r="CA55" s="13" t="s">
        <v>25</v>
      </c>
      <c r="CB55" s="13" t="s">
        <v>25</v>
      </c>
      <c r="CC55" s="13" t="s">
        <v>25</v>
      </c>
      <c r="CD55" s="13" t="s">
        <v>25</v>
      </c>
      <c r="CE55" s="13" t="s">
        <v>25</v>
      </c>
      <c r="CF55" s="13" t="s">
        <v>25</v>
      </c>
      <c r="CG55" s="13" t="s">
        <v>25</v>
      </c>
    </row>
    <row r="56" ht="15" customHeight="1" outlineLevel="1" spans="2:85">
      <c r="B56" s="10">
        <v>201712</v>
      </c>
      <c r="C56" s="13">
        <f t="shared" si="4"/>
        <v>1.31632936559298</v>
      </c>
      <c r="D56" s="13">
        <f t="shared" si="4"/>
        <v>1.04477220603236</v>
      </c>
      <c r="E56" s="13">
        <f t="shared" si="4"/>
        <v>1.00544440585965</v>
      </c>
      <c r="F56" s="13">
        <f t="shared" si="4"/>
        <v>1</v>
      </c>
      <c r="G56" s="13">
        <f t="shared" si="2"/>
        <v>1.01150072526289</v>
      </c>
      <c r="H56" s="13">
        <f t="shared" si="2"/>
        <v>1</v>
      </c>
      <c r="I56" s="13">
        <f t="shared" si="2"/>
        <v>1</v>
      </c>
      <c r="J56" s="13">
        <f t="shared" si="2"/>
        <v>1</v>
      </c>
      <c r="K56" s="13">
        <f t="shared" si="2"/>
        <v>1</v>
      </c>
      <c r="L56" s="13">
        <f t="shared" si="2"/>
        <v>1</v>
      </c>
      <c r="M56" s="13">
        <f t="shared" si="2"/>
        <v>1</v>
      </c>
      <c r="N56" s="13">
        <f t="shared" si="2"/>
        <v>1</v>
      </c>
      <c r="O56" s="13">
        <f t="shared" si="2"/>
        <v>1</v>
      </c>
      <c r="P56" s="13">
        <f t="shared" si="2"/>
        <v>1</v>
      </c>
      <c r="Q56" s="13">
        <f t="shared" si="2"/>
        <v>1</v>
      </c>
      <c r="R56" s="13">
        <f t="shared" si="2"/>
        <v>1</v>
      </c>
      <c r="S56" s="13">
        <f t="shared" si="2"/>
        <v>1</v>
      </c>
      <c r="T56" s="13">
        <f t="shared" si="2"/>
        <v>1</v>
      </c>
      <c r="U56" s="13">
        <f t="shared" si="2"/>
        <v>1</v>
      </c>
      <c r="V56" s="13">
        <f t="shared" si="2"/>
        <v>1</v>
      </c>
      <c r="W56" s="13">
        <f t="shared" si="2"/>
        <v>1</v>
      </c>
      <c r="X56" s="13">
        <f t="shared" si="2"/>
        <v>1</v>
      </c>
      <c r="Y56" s="13">
        <f t="shared" si="2"/>
        <v>1</v>
      </c>
      <c r="Z56" s="13">
        <f t="shared" si="2"/>
        <v>1</v>
      </c>
      <c r="AA56" s="13" t="str">
        <f t="shared" si="2"/>
        <v/>
      </c>
      <c r="AB56" s="13" t="s">
        <v>25</v>
      </c>
      <c r="AC56" s="13" t="s">
        <v>25</v>
      </c>
      <c r="AD56" s="13" t="s">
        <v>25</v>
      </c>
      <c r="AE56" s="13" t="s">
        <v>25</v>
      </c>
      <c r="AF56" s="13" t="s">
        <v>25</v>
      </c>
      <c r="AG56" s="13" t="s">
        <v>25</v>
      </c>
      <c r="AH56" s="13" t="s">
        <v>25</v>
      </c>
      <c r="AI56" s="13" t="s">
        <v>25</v>
      </c>
      <c r="AJ56" s="13" t="s">
        <v>25</v>
      </c>
      <c r="AK56" s="13" t="s">
        <v>25</v>
      </c>
      <c r="AX56" s="10">
        <v>201712</v>
      </c>
      <c r="AY56" s="13">
        <f t="shared" si="5"/>
        <v>1.20714400726678</v>
      </c>
      <c r="AZ56" s="13">
        <f t="shared" si="5"/>
        <v>1.03115714378716</v>
      </c>
      <c r="BA56" s="13">
        <f t="shared" si="5"/>
        <v>1.00377097395692</v>
      </c>
      <c r="BB56" s="13">
        <f t="shared" si="5"/>
        <v>1</v>
      </c>
      <c r="BC56" s="13">
        <f t="shared" si="3"/>
        <v>1.00797916135653</v>
      </c>
      <c r="BD56" s="13">
        <f t="shared" si="3"/>
        <v>1</v>
      </c>
      <c r="BE56" s="13">
        <f t="shared" si="3"/>
        <v>1</v>
      </c>
      <c r="BF56" s="13">
        <f t="shared" si="3"/>
        <v>1</v>
      </c>
      <c r="BG56" s="13">
        <f t="shared" si="3"/>
        <v>1</v>
      </c>
      <c r="BH56" s="13">
        <f t="shared" si="3"/>
        <v>1</v>
      </c>
      <c r="BI56" s="13">
        <f t="shared" si="3"/>
        <v>1</v>
      </c>
      <c r="BJ56" s="13">
        <f t="shared" si="3"/>
        <v>1</v>
      </c>
      <c r="BK56" s="13">
        <f t="shared" si="3"/>
        <v>1</v>
      </c>
      <c r="BL56" s="13">
        <f t="shared" si="3"/>
        <v>1</v>
      </c>
      <c r="BM56" s="13">
        <f t="shared" si="3"/>
        <v>1</v>
      </c>
      <c r="BN56" s="13">
        <f t="shared" si="3"/>
        <v>1</v>
      </c>
      <c r="BO56" s="13">
        <f t="shared" si="3"/>
        <v>1</v>
      </c>
      <c r="BP56" s="13">
        <f t="shared" si="3"/>
        <v>1</v>
      </c>
      <c r="BQ56" s="13">
        <f t="shared" si="3"/>
        <v>1</v>
      </c>
      <c r="BR56" s="13">
        <f t="shared" si="3"/>
        <v>1</v>
      </c>
      <c r="BS56" s="13">
        <f t="shared" si="3"/>
        <v>1</v>
      </c>
      <c r="BT56" s="13">
        <f t="shared" si="3"/>
        <v>1</v>
      </c>
      <c r="BU56" s="13">
        <f t="shared" si="3"/>
        <v>1</v>
      </c>
      <c r="BV56" s="13">
        <f t="shared" si="3"/>
        <v>1</v>
      </c>
      <c r="BW56" s="13" t="str">
        <f t="shared" si="3"/>
        <v/>
      </c>
      <c r="BX56" s="13" t="s">
        <v>25</v>
      </c>
      <c r="BY56" s="13" t="s">
        <v>25</v>
      </c>
      <c r="BZ56" s="13" t="s">
        <v>25</v>
      </c>
      <c r="CA56" s="13" t="s">
        <v>25</v>
      </c>
      <c r="CB56" s="13" t="s">
        <v>25</v>
      </c>
      <c r="CC56" s="13" t="s">
        <v>25</v>
      </c>
      <c r="CD56" s="13" t="s">
        <v>25</v>
      </c>
      <c r="CE56" s="13" t="s">
        <v>25</v>
      </c>
      <c r="CF56" s="13" t="s">
        <v>25</v>
      </c>
      <c r="CG56" s="13" t="s">
        <v>25</v>
      </c>
    </row>
    <row r="57" ht="15" customHeight="1" outlineLevel="1" spans="2:85">
      <c r="B57" s="10">
        <v>201803</v>
      </c>
      <c r="C57" s="13">
        <f t="shared" si="4"/>
        <v>2.98989260476668</v>
      </c>
      <c r="D57" s="13">
        <f t="shared" si="4"/>
        <v>1.30852325011192</v>
      </c>
      <c r="E57" s="13">
        <f t="shared" si="4"/>
        <v>1.00632745323631</v>
      </c>
      <c r="F57" s="13">
        <f t="shared" si="4"/>
        <v>1</v>
      </c>
      <c r="G57" s="13">
        <f t="shared" si="2"/>
        <v>1.00037919958265</v>
      </c>
      <c r="H57" s="13">
        <f t="shared" si="2"/>
        <v>1</v>
      </c>
      <c r="I57" s="13">
        <f t="shared" si="2"/>
        <v>1</v>
      </c>
      <c r="J57" s="13">
        <f t="shared" si="2"/>
        <v>1</v>
      </c>
      <c r="K57" s="13">
        <f t="shared" si="2"/>
        <v>1</v>
      </c>
      <c r="L57" s="13">
        <f t="shared" si="2"/>
        <v>1</v>
      </c>
      <c r="M57" s="13">
        <f t="shared" si="2"/>
        <v>1</v>
      </c>
      <c r="N57" s="13">
        <f t="shared" si="2"/>
        <v>1</v>
      </c>
      <c r="O57" s="13">
        <f t="shared" si="2"/>
        <v>1</v>
      </c>
      <c r="P57" s="13">
        <f t="shared" si="2"/>
        <v>1</v>
      </c>
      <c r="Q57" s="13">
        <f t="shared" si="2"/>
        <v>1</v>
      </c>
      <c r="R57" s="13">
        <f t="shared" si="2"/>
        <v>1</v>
      </c>
      <c r="S57" s="13">
        <f t="shared" si="2"/>
        <v>1</v>
      </c>
      <c r="T57" s="13">
        <f t="shared" si="2"/>
        <v>1</v>
      </c>
      <c r="U57" s="13">
        <f t="shared" si="2"/>
        <v>1</v>
      </c>
      <c r="V57" s="13">
        <f t="shared" si="2"/>
        <v>1</v>
      </c>
      <c r="W57" s="13">
        <f t="shared" si="2"/>
        <v>1</v>
      </c>
      <c r="X57" s="13">
        <f t="shared" si="2"/>
        <v>1</v>
      </c>
      <c r="Y57" s="13">
        <f t="shared" si="2"/>
        <v>1</v>
      </c>
      <c r="Z57" s="13" t="str">
        <f t="shared" si="2"/>
        <v/>
      </c>
      <c r="AA57" s="13" t="s">
        <v>25</v>
      </c>
      <c r="AB57" s="13" t="s">
        <v>25</v>
      </c>
      <c r="AC57" s="13" t="s">
        <v>25</v>
      </c>
      <c r="AD57" s="13" t="s">
        <v>25</v>
      </c>
      <c r="AE57" s="13" t="s">
        <v>25</v>
      </c>
      <c r="AF57" s="13" t="s">
        <v>25</v>
      </c>
      <c r="AG57" s="13" t="s">
        <v>25</v>
      </c>
      <c r="AH57" s="13" t="s">
        <v>25</v>
      </c>
      <c r="AI57" s="13" t="s">
        <v>25</v>
      </c>
      <c r="AJ57" s="13" t="s">
        <v>25</v>
      </c>
      <c r="AK57" s="13" t="s">
        <v>25</v>
      </c>
      <c r="AX57" s="10">
        <v>201803</v>
      </c>
      <c r="AY57" s="13">
        <f t="shared" si="5"/>
        <v>2.98989277516858</v>
      </c>
      <c r="AZ57" s="13">
        <f t="shared" si="5"/>
        <v>1.30852323999985</v>
      </c>
      <c r="BA57" s="13">
        <f t="shared" si="5"/>
        <v>1.01073422125927</v>
      </c>
      <c r="BB57" s="13">
        <f t="shared" si="5"/>
        <v>1</v>
      </c>
      <c r="BC57" s="13">
        <f t="shared" si="3"/>
        <v>1.00037754629648</v>
      </c>
      <c r="BD57" s="13">
        <f t="shared" si="3"/>
        <v>1</v>
      </c>
      <c r="BE57" s="13">
        <f t="shared" si="3"/>
        <v>1</v>
      </c>
      <c r="BF57" s="13">
        <f t="shared" si="3"/>
        <v>1</v>
      </c>
      <c r="BG57" s="13">
        <f t="shared" si="3"/>
        <v>1</v>
      </c>
      <c r="BH57" s="13">
        <f t="shared" si="3"/>
        <v>1</v>
      </c>
      <c r="BI57" s="13">
        <f t="shared" si="3"/>
        <v>1</v>
      </c>
      <c r="BJ57" s="13">
        <f t="shared" si="3"/>
        <v>1</v>
      </c>
      <c r="BK57" s="13">
        <f t="shared" si="3"/>
        <v>1</v>
      </c>
      <c r="BL57" s="13">
        <f t="shared" si="3"/>
        <v>1</v>
      </c>
      <c r="BM57" s="13">
        <f t="shared" si="3"/>
        <v>1</v>
      </c>
      <c r="BN57" s="13">
        <f t="shared" si="3"/>
        <v>1</v>
      </c>
      <c r="BO57" s="13">
        <f t="shared" si="3"/>
        <v>1</v>
      </c>
      <c r="BP57" s="13">
        <f t="shared" si="3"/>
        <v>1</v>
      </c>
      <c r="BQ57" s="13">
        <f t="shared" si="3"/>
        <v>1</v>
      </c>
      <c r="BR57" s="13">
        <f t="shared" si="3"/>
        <v>1</v>
      </c>
      <c r="BS57" s="13">
        <f t="shared" si="3"/>
        <v>1</v>
      </c>
      <c r="BT57" s="13">
        <f t="shared" si="3"/>
        <v>1</v>
      </c>
      <c r="BU57" s="13">
        <f t="shared" si="3"/>
        <v>1</v>
      </c>
      <c r="BV57" s="13" t="str">
        <f t="shared" si="3"/>
        <v/>
      </c>
      <c r="BW57" s="13" t="s">
        <v>25</v>
      </c>
      <c r="BX57" s="13" t="s">
        <v>25</v>
      </c>
      <c r="BY57" s="13" t="s">
        <v>25</v>
      </c>
      <c r="BZ57" s="13" t="s">
        <v>25</v>
      </c>
      <c r="CA57" s="13" t="s">
        <v>25</v>
      </c>
      <c r="CB57" s="13" t="s">
        <v>25</v>
      </c>
      <c r="CC57" s="13" t="s">
        <v>25</v>
      </c>
      <c r="CD57" s="13" t="s">
        <v>25</v>
      </c>
      <c r="CE57" s="13" t="s">
        <v>25</v>
      </c>
      <c r="CF57" s="13" t="s">
        <v>25</v>
      </c>
      <c r="CG57" s="13" t="s">
        <v>25</v>
      </c>
    </row>
    <row r="58" ht="15" customHeight="1" outlineLevel="1" spans="2:85">
      <c r="B58" s="10">
        <v>201806</v>
      </c>
      <c r="C58" s="13">
        <f t="shared" si="4"/>
        <v>5.03241426246917</v>
      </c>
      <c r="D58" s="13">
        <f t="shared" si="4"/>
        <v>1.20197721779351</v>
      </c>
      <c r="E58" s="13">
        <f t="shared" si="4"/>
        <v>1.11206765598443</v>
      </c>
      <c r="F58" s="13">
        <f t="shared" si="4"/>
        <v>1.01801256022841</v>
      </c>
      <c r="G58" s="13">
        <f t="shared" si="2"/>
        <v>1.01122384270404</v>
      </c>
      <c r="H58" s="13">
        <f t="shared" si="2"/>
        <v>1.00105754583705</v>
      </c>
      <c r="I58" s="13">
        <f t="shared" si="2"/>
        <v>1.00019591047093</v>
      </c>
      <c r="J58" s="13">
        <f t="shared" si="2"/>
        <v>1.00007314211237</v>
      </c>
      <c r="K58" s="13">
        <f t="shared" si="2"/>
        <v>1</v>
      </c>
      <c r="L58" s="13">
        <f t="shared" si="2"/>
        <v>1</v>
      </c>
      <c r="M58" s="13">
        <f t="shared" si="2"/>
        <v>1</v>
      </c>
      <c r="N58" s="13">
        <f t="shared" si="2"/>
        <v>1</v>
      </c>
      <c r="O58" s="13">
        <f t="shared" si="2"/>
        <v>1</v>
      </c>
      <c r="P58" s="13">
        <f t="shared" si="2"/>
        <v>1</v>
      </c>
      <c r="Q58" s="13">
        <f t="shared" si="2"/>
        <v>0.998909146585889</v>
      </c>
      <c r="R58" s="13">
        <f t="shared" si="2"/>
        <v>1</v>
      </c>
      <c r="S58" s="13">
        <f t="shared" si="2"/>
        <v>1</v>
      </c>
      <c r="T58" s="13">
        <f t="shared" si="2"/>
        <v>1</v>
      </c>
      <c r="U58" s="13">
        <f t="shared" si="2"/>
        <v>1</v>
      </c>
      <c r="V58" s="13">
        <f t="shared" si="2"/>
        <v>1</v>
      </c>
      <c r="W58" s="13">
        <f t="shared" si="2"/>
        <v>1</v>
      </c>
      <c r="X58" s="13">
        <f t="shared" si="2"/>
        <v>1</v>
      </c>
      <c r="Y58" s="13" t="str">
        <f t="shared" si="2"/>
        <v/>
      </c>
      <c r="Z58" s="13" t="s">
        <v>25</v>
      </c>
      <c r="AA58" s="13" t="s">
        <v>25</v>
      </c>
      <c r="AB58" s="13" t="s">
        <v>25</v>
      </c>
      <c r="AC58" s="13" t="s">
        <v>25</v>
      </c>
      <c r="AD58" s="13" t="s">
        <v>25</v>
      </c>
      <c r="AE58" s="13" t="s">
        <v>25</v>
      </c>
      <c r="AF58" s="13" t="s">
        <v>25</v>
      </c>
      <c r="AG58" s="13" t="s">
        <v>25</v>
      </c>
      <c r="AH58" s="13" t="s">
        <v>25</v>
      </c>
      <c r="AI58" s="13" t="s">
        <v>25</v>
      </c>
      <c r="AJ58" s="13" t="s">
        <v>25</v>
      </c>
      <c r="AK58" s="13" t="s">
        <v>25</v>
      </c>
      <c r="AX58" s="10">
        <v>201806</v>
      </c>
      <c r="AY58" s="13">
        <f t="shared" si="5"/>
        <v>5.03712642576902</v>
      </c>
      <c r="AZ58" s="13">
        <f t="shared" si="5"/>
        <v>1.20217504932334</v>
      </c>
      <c r="BA58" s="13">
        <f t="shared" si="5"/>
        <v>1.11194439914262</v>
      </c>
      <c r="BB58" s="13">
        <f t="shared" si="5"/>
        <v>1.02270380747923</v>
      </c>
      <c r="BC58" s="13">
        <f t="shared" si="3"/>
        <v>1.01116130645112</v>
      </c>
      <c r="BD58" s="13">
        <f t="shared" si="3"/>
        <v>1.00105171851472</v>
      </c>
      <c r="BE58" s="13">
        <f t="shared" si="3"/>
        <v>1.00019483209304</v>
      </c>
      <c r="BF58" s="13">
        <f t="shared" si="3"/>
        <v>1.00007273629659</v>
      </c>
      <c r="BG58" s="13">
        <f t="shared" si="3"/>
        <v>1</v>
      </c>
      <c r="BH58" s="13">
        <f t="shared" si="3"/>
        <v>1</v>
      </c>
      <c r="BI58" s="13">
        <f t="shared" si="3"/>
        <v>1</v>
      </c>
      <c r="BJ58" s="13">
        <f t="shared" si="3"/>
        <v>1</v>
      </c>
      <c r="BK58" s="13">
        <f t="shared" si="3"/>
        <v>1</v>
      </c>
      <c r="BL58" s="13">
        <f t="shared" si="3"/>
        <v>1</v>
      </c>
      <c r="BM58" s="13">
        <f t="shared" si="3"/>
        <v>0.997830299031458</v>
      </c>
      <c r="BN58" s="13">
        <f t="shared" si="3"/>
        <v>1</v>
      </c>
      <c r="BO58" s="13">
        <f t="shared" si="3"/>
        <v>1</v>
      </c>
      <c r="BP58" s="13">
        <f t="shared" si="3"/>
        <v>1</v>
      </c>
      <c r="BQ58" s="13">
        <f t="shared" si="3"/>
        <v>1</v>
      </c>
      <c r="BR58" s="13">
        <f t="shared" si="3"/>
        <v>1</v>
      </c>
      <c r="BS58" s="13">
        <f t="shared" si="3"/>
        <v>1</v>
      </c>
      <c r="BT58" s="13">
        <f t="shared" si="3"/>
        <v>1</v>
      </c>
      <c r="BU58" s="13" t="str">
        <f t="shared" si="3"/>
        <v/>
      </c>
      <c r="BV58" s="13" t="s">
        <v>25</v>
      </c>
      <c r="BW58" s="13" t="s">
        <v>25</v>
      </c>
      <c r="BX58" s="13" t="s">
        <v>25</v>
      </c>
      <c r="BY58" s="13" t="s">
        <v>25</v>
      </c>
      <c r="BZ58" s="13" t="s">
        <v>25</v>
      </c>
      <c r="CA58" s="13" t="s">
        <v>25</v>
      </c>
      <c r="CB58" s="13" t="s">
        <v>25</v>
      </c>
      <c r="CC58" s="13" t="s">
        <v>25</v>
      </c>
      <c r="CD58" s="13" t="s">
        <v>25</v>
      </c>
      <c r="CE58" s="13" t="s">
        <v>25</v>
      </c>
      <c r="CF58" s="13" t="s">
        <v>25</v>
      </c>
      <c r="CG58" s="13" t="s">
        <v>25</v>
      </c>
    </row>
    <row r="59" ht="15" customHeight="1" outlineLevel="1" spans="2:85">
      <c r="B59" s="10">
        <v>201809</v>
      </c>
      <c r="C59" s="13">
        <f t="shared" si="4"/>
        <v>12.2517384066837</v>
      </c>
      <c r="D59" s="13">
        <f t="shared" si="4"/>
        <v>1.08345234173057</v>
      </c>
      <c r="E59" s="13">
        <f t="shared" si="4"/>
        <v>1.00586488726808</v>
      </c>
      <c r="F59" s="13">
        <f t="shared" si="4"/>
        <v>1.00028254254676</v>
      </c>
      <c r="G59" s="13">
        <f t="shared" si="2"/>
        <v>1.02110123860217</v>
      </c>
      <c r="H59" s="13">
        <f t="shared" si="2"/>
        <v>1.00002236675807</v>
      </c>
      <c r="I59" s="13">
        <f t="shared" si="2"/>
        <v>1</v>
      </c>
      <c r="J59" s="13">
        <f t="shared" si="2"/>
        <v>1.00054485641211</v>
      </c>
      <c r="K59" s="13">
        <f t="shared" si="2"/>
        <v>1</v>
      </c>
      <c r="L59" s="13">
        <f t="shared" si="2"/>
        <v>1.0012666520869</v>
      </c>
      <c r="M59" s="13">
        <f t="shared" si="2"/>
        <v>1</v>
      </c>
      <c r="N59" s="13">
        <f t="shared" si="2"/>
        <v>1</v>
      </c>
      <c r="O59" s="13">
        <f t="shared" si="2"/>
        <v>1</v>
      </c>
      <c r="P59" s="13">
        <f t="shared" si="2"/>
        <v>0.999911654392385</v>
      </c>
      <c r="Q59" s="13">
        <f t="shared" si="2"/>
        <v>1</v>
      </c>
      <c r="R59" s="13">
        <f t="shared" si="2"/>
        <v>1</v>
      </c>
      <c r="S59" s="13">
        <f t="shared" si="2"/>
        <v>1</v>
      </c>
      <c r="T59" s="13">
        <f t="shared" si="2"/>
        <v>1</v>
      </c>
      <c r="U59" s="13">
        <f t="shared" si="2"/>
        <v>1</v>
      </c>
      <c r="V59" s="13">
        <f t="shared" si="2"/>
        <v>1</v>
      </c>
      <c r="W59" s="13">
        <f t="shared" si="2"/>
        <v>1</v>
      </c>
      <c r="X59" s="13" t="str">
        <f t="shared" si="2"/>
        <v/>
      </c>
      <c r="Y59" s="13" t="s">
        <v>25</v>
      </c>
      <c r="Z59" s="13" t="s">
        <v>25</v>
      </c>
      <c r="AA59" s="13" t="s">
        <v>25</v>
      </c>
      <c r="AB59" s="13" t="s">
        <v>25</v>
      </c>
      <c r="AC59" s="13" t="s">
        <v>25</v>
      </c>
      <c r="AD59" s="13" t="s">
        <v>25</v>
      </c>
      <c r="AE59" s="13" t="s">
        <v>25</v>
      </c>
      <c r="AF59" s="13" t="s">
        <v>25</v>
      </c>
      <c r="AG59" s="13" t="s">
        <v>25</v>
      </c>
      <c r="AH59" s="13" t="s">
        <v>25</v>
      </c>
      <c r="AI59" s="13" t="s">
        <v>25</v>
      </c>
      <c r="AJ59" s="13" t="s">
        <v>25</v>
      </c>
      <c r="AK59" s="13" t="s">
        <v>25</v>
      </c>
      <c r="AX59" s="10">
        <v>201809</v>
      </c>
      <c r="AY59" s="13">
        <f t="shared" si="5"/>
        <v>11.8786870924815</v>
      </c>
      <c r="AZ59" s="13">
        <f t="shared" si="5"/>
        <v>1.08046159494624</v>
      </c>
      <c r="BA59" s="13">
        <f t="shared" si="5"/>
        <v>1.0056703574463</v>
      </c>
      <c r="BB59" s="13">
        <f t="shared" si="5"/>
        <v>1.00027322376514</v>
      </c>
      <c r="BC59" s="13">
        <f t="shared" si="3"/>
        <v>1.02040547038885</v>
      </c>
      <c r="BD59" s="13">
        <f t="shared" si="3"/>
        <v>1.00002164331468</v>
      </c>
      <c r="BE59" s="13">
        <f t="shared" si="3"/>
        <v>1</v>
      </c>
      <c r="BF59" s="13">
        <f t="shared" si="3"/>
        <v>1.00052725023399</v>
      </c>
      <c r="BG59" s="13">
        <f t="shared" si="3"/>
        <v>1</v>
      </c>
      <c r="BH59" s="13">
        <f t="shared" si="3"/>
        <v>1.0024514891877</v>
      </c>
      <c r="BI59" s="13">
        <f t="shared" si="3"/>
        <v>1</v>
      </c>
      <c r="BJ59" s="13">
        <f t="shared" si="3"/>
        <v>1</v>
      </c>
      <c r="BK59" s="13">
        <f t="shared" si="3"/>
        <v>1</v>
      </c>
      <c r="BL59" s="13">
        <f t="shared" si="3"/>
        <v>0.999829217255774</v>
      </c>
      <c r="BM59" s="13">
        <f t="shared" si="3"/>
        <v>1</v>
      </c>
      <c r="BN59" s="13">
        <f t="shared" si="3"/>
        <v>1</v>
      </c>
      <c r="BO59" s="13">
        <f t="shared" si="3"/>
        <v>1</v>
      </c>
      <c r="BP59" s="13">
        <f t="shared" si="3"/>
        <v>1</v>
      </c>
      <c r="BQ59" s="13">
        <f t="shared" si="3"/>
        <v>1</v>
      </c>
      <c r="BR59" s="13">
        <f t="shared" si="3"/>
        <v>1</v>
      </c>
      <c r="BS59" s="13">
        <f t="shared" si="3"/>
        <v>1</v>
      </c>
      <c r="BT59" s="13" t="str">
        <f t="shared" si="3"/>
        <v/>
      </c>
      <c r="BU59" s="13" t="s">
        <v>25</v>
      </c>
      <c r="BV59" s="13" t="s">
        <v>25</v>
      </c>
      <c r="BW59" s="13" t="s">
        <v>25</v>
      </c>
      <c r="BX59" s="13" t="s">
        <v>25</v>
      </c>
      <c r="BY59" s="13" t="s">
        <v>25</v>
      </c>
      <c r="BZ59" s="13" t="s">
        <v>25</v>
      </c>
      <c r="CA59" s="13" t="s">
        <v>25</v>
      </c>
      <c r="CB59" s="13" t="s">
        <v>25</v>
      </c>
      <c r="CC59" s="13" t="s">
        <v>25</v>
      </c>
      <c r="CD59" s="13" t="s">
        <v>25</v>
      </c>
      <c r="CE59" s="13" t="s">
        <v>25</v>
      </c>
      <c r="CF59" s="13" t="s">
        <v>25</v>
      </c>
      <c r="CG59" s="13" t="s">
        <v>25</v>
      </c>
    </row>
    <row r="60" ht="15" customHeight="1" outlineLevel="1" spans="2:85">
      <c r="B60" s="10">
        <v>201812</v>
      </c>
      <c r="C60" s="13">
        <f t="shared" si="4"/>
        <v>1.19852645117306</v>
      </c>
      <c r="D60" s="13">
        <f t="shared" si="4"/>
        <v>1.01869756985598</v>
      </c>
      <c r="E60" s="13">
        <f t="shared" si="4"/>
        <v>1.01172108785136</v>
      </c>
      <c r="F60" s="13">
        <f t="shared" si="4"/>
        <v>1.00622247706681</v>
      </c>
      <c r="G60" s="13">
        <f t="shared" si="2"/>
        <v>1.00136293955195</v>
      </c>
      <c r="H60" s="13">
        <f t="shared" si="2"/>
        <v>1</v>
      </c>
      <c r="I60" s="13">
        <f t="shared" si="2"/>
        <v>1</v>
      </c>
      <c r="J60" s="13">
        <f t="shared" si="2"/>
        <v>1</v>
      </c>
      <c r="K60" s="13">
        <f t="shared" si="2"/>
        <v>1</v>
      </c>
      <c r="L60" s="13">
        <f t="shared" si="2"/>
        <v>1</v>
      </c>
      <c r="M60" s="13">
        <f t="shared" si="2"/>
        <v>1</v>
      </c>
      <c r="N60" s="13">
        <f t="shared" si="2"/>
        <v>1</v>
      </c>
      <c r="O60" s="13">
        <f t="shared" si="2"/>
        <v>1</v>
      </c>
      <c r="P60" s="13">
        <f t="shared" si="2"/>
        <v>1</v>
      </c>
      <c r="Q60" s="13">
        <f t="shared" si="2"/>
        <v>1</v>
      </c>
      <c r="R60" s="13">
        <f t="shared" si="2"/>
        <v>1</v>
      </c>
      <c r="S60" s="13">
        <f t="shared" si="2"/>
        <v>1</v>
      </c>
      <c r="T60" s="13">
        <f t="shared" si="2"/>
        <v>1</v>
      </c>
      <c r="U60" s="13">
        <f t="shared" si="2"/>
        <v>1</v>
      </c>
      <c r="V60" s="13">
        <f t="shared" si="2"/>
        <v>1</v>
      </c>
      <c r="W60" s="13" t="str">
        <f t="shared" si="2"/>
        <v/>
      </c>
      <c r="X60" s="13" t="s">
        <v>25</v>
      </c>
      <c r="Y60" s="13" t="s">
        <v>25</v>
      </c>
      <c r="Z60" s="13" t="s">
        <v>25</v>
      </c>
      <c r="AA60" s="13" t="s">
        <v>25</v>
      </c>
      <c r="AB60" s="13" t="s">
        <v>25</v>
      </c>
      <c r="AC60" s="13" t="s">
        <v>25</v>
      </c>
      <c r="AD60" s="13" t="s">
        <v>25</v>
      </c>
      <c r="AE60" s="13" t="s">
        <v>25</v>
      </c>
      <c r="AF60" s="13" t="s">
        <v>25</v>
      </c>
      <c r="AG60" s="13" t="s">
        <v>25</v>
      </c>
      <c r="AH60" s="13" t="s">
        <v>25</v>
      </c>
      <c r="AI60" s="13" t="s">
        <v>25</v>
      </c>
      <c r="AJ60" s="13" t="s">
        <v>25</v>
      </c>
      <c r="AK60" s="13" t="s">
        <v>25</v>
      </c>
      <c r="AX60" s="10">
        <v>201812</v>
      </c>
      <c r="AY60" s="13">
        <f t="shared" si="5"/>
        <v>1.14977780640921</v>
      </c>
      <c r="AZ60" s="13">
        <f t="shared" si="5"/>
        <v>1.01352509717669</v>
      </c>
      <c r="BA60" s="13">
        <f t="shared" si="5"/>
        <v>1.00852185381322</v>
      </c>
      <c r="BB60" s="13">
        <f t="shared" si="5"/>
        <v>1.00453842220433</v>
      </c>
      <c r="BC60" s="13">
        <f t="shared" si="3"/>
        <v>1.00099573819317</v>
      </c>
      <c r="BD60" s="13">
        <f t="shared" si="3"/>
        <v>1</v>
      </c>
      <c r="BE60" s="13">
        <f t="shared" si="3"/>
        <v>1</v>
      </c>
      <c r="BF60" s="13">
        <f t="shared" si="3"/>
        <v>1</v>
      </c>
      <c r="BG60" s="13">
        <f t="shared" si="3"/>
        <v>1</v>
      </c>
      <c r="BH60" s="13">
        <f t="shared" si="3"/>
        <v>1</v>
      </c>
      <c r="BI60" s="13">
        <f t="shared" si="3"/>
        <v>1</v>
      </c>
      <c r="BJ60" s="13">
        <f t="shared" si="3"/>
        <v>1</v>
      </c>
      <c r="BK60" s="13">
        <f t="shared" si="3"/>
        <v>1</v>
      </c>
      <c r="BL60" s="13">
        <f t="shared" si="3"/>
        <v>1</v>
      </c>
      <c r="BM60" s="13">
        <f t="shared" si="3"/>
        <v>1</v>
      </c>
      <c r="BN60" s="13">
        <f t="shared" si="3"/>
        <v>1</v>
      </c>
      <c r="BO60" s="13">
        <f t="shared" si="3"/>
        <v>1</v>
      </c>
      <c r="BP60" s="13">
        <f t="shared" si="3"/>
        <v>1</v>
      </c>
      <c r="BQ60" s="13">
        <f t="shared" si="3"/>
        <v>1</v>
      </c>
      <c r="BR60" s="13">
        <f t="shared" si="3"/>
        <v>1</v>
      </c>
      <c r="BS60" s="13" t="str">
        <f t="shared" si="3"/>
        <v/>
      </c>
      <c r="BT60" s="13" t="s">
        <v>25</v>
      </c>
      <c r="BU60" s="13" t="s">
        <v>25</v>
      </c>
      <c r="BV60" s="13" t="s">
        <v>25</v>
      </c>
      <c r="BW60" s="13" t="s">
        <v>25</v>
      </c>
      <c r="BX60" s="13" t="s">
        <v>25</v>
      </c>
      <c r="BY60" s="13" t="s">
        <v>25</v>
      </c>
      <c r="BZ60" s="13" t="s">
        <v>25</v>
      </c>
      <c r="CA60" s="13" t="s">
        <v>25</v>
      </c>
      <c r="CB60" s="13" t="s">
        <v>25</v>
      </c>
      <c r="CC60" s="13" t="s">
        <v>25</v>
      </c>
      <c r="CD60" s="13" t="s">
        <v>25</v>
      </c>
      <c r="CE60" s="13" t="s">
        <v>25</v>
      </c>
      <c r="CF60" s="13" t="s">
        <v>25</v>
      </c>
      <c r="CG60" s="13" t="s">
        <v>25</v>
      </c>
    </row>
    <row r="61" ht="15" customHeight="1" outlineLevel="1" spans="2:85">
      <c r="B61" s="10">
        <v>201903</v>
      </c>
      <c r="C61" s="13">
        <f t="shared" si="4"/>
        <v>2.25406725300428</v>
      </c>
      <c r="D61" s="13">
        <f t="shared" si="4"/>
        <v>2.9710774956177</v>
      </c>
      <c r="E61" s="13">
        <f t="shared" si="4"/>
        <v>1.09672130126468</v>
      </c>
      <c r="F61" s="13">
        <f t="shared" si="4"/>
        <v>1.00480199935445</v>
      </c>
      <c r="G61" s="13">
        <f t="shared" si="2"/>
        <v>1.00173397913856</v>
      </c>
      <c r="H61" s="13">
        <f t="shared" si="2"/>
        <v>1</v>
      </c>
      <c r="I61" s="13">
        <f t="shared" si="2"/>
        <v>1.00137375545045</v>
      </c>
      <c r="J61" s="13">
        <f t="shared" si="2"/>
        <v>1</v>
      </c>
      <c r="K61" s="13">
        <f t="shared" si="2"/>
        <v>1</v>
      </c>
      <c r="L61" s="13">
        <f t="shared" si="2"/>
        <v>1</v>
      </c>
      <c r="M61" s="13">
        <f t="shared" si="2"/>
        <v>1</v>
      </c>
      <c r="N61" s="13">
        <f t="shared" si="2"/>
        <v>0.999682549088686</v>
      </c>
      <c r="O61" s="13">
        <f t="shared" si="2"/>
        <v>1</v>
      </c>
      <c r="P61" s="13">
        <f t="shared" si="2"/>
        <v>1</v>
      </c>
      <c r="Q61" s="13">
        <f t="shared" si="2"/>
        <v>1</v>
      </c>
      <c r="R61" s="13">
        <f t="shared" si="2"/>
        <v>1</v>
      </c>
      <c r="S61" s="13">
        <f t="shared" si="2"/>
        <v>1</v>
      </c>
      <c r="T61" s="13">
        <f t="shared" si="2"/>
        <v>1</v>
      </c>
      <c r="U61" s="13">
        <f t="shared" si="2"/>
        <v>1</v>
      </c>
      <c r="V61" s="13" t="str">
        <f t="shared" si="2"/>
        <v/>
      </c>
      <c r="W61" s="13" t="s">
        <v>25</v>
      </c>
      <c r="X61" s="13" t="s">
        <v>25</v>
      </c>
      <c r="Y61" s="13" t="s">
        <v>25</v>
      </c>
      <c r="Z61" s="13" t="s">
        <v>25</v>
      </c>
      <c r="AA61" s="13" t="s">
        <v>25</v>
      </c>
      <c r="AB61" s="13" t="s">
        <v>25</v>
      </c>
      <c r="AC61" s="13" t="s">
        <v>25</v>
      </c>
      <c r="AD61" s="13" t="s">
        <v>25</v>
      </c>
      <c r="AE61" s="13" t="s">
        <v>25</v>
      </c>
      <c r="AF61" s="13" t="s">
        <v>25</v>
      </c>
      <c r="AG61" s="13" t="s">
        <v>25</v>
      </c>
      <c r="AH61" s="13" t="s">
        <v>25</v>
      </c>
      <c r="AI61" s="13" t="s">
        <v>25</v>
      </c>
      <c r="AJ61" s="13" t="s">
        <v>25</v>
      </c>
      <c r="AK61" s="13" t="s">
        <v>25</v>
      </c>
      <c r="AX61" s="10">
        <v>201903</v>
      </c>
      <c r="AY61" s="13">
        <f t="shared" si="5"/>
        <v>2.15447572408922</v>
      </c>
      <c r="AZ61" s="13">
        <f t="shared" si="5"/>
        <v>2.91926875522767</v>
      </c>
      <c r="BA61" s="13">
        <f t="shared" si="5"/>
        <v>1.10450740483555</v>
      </c>
      <c r="BB61" s="13">
        <f t="shared" si="5"/>
        <v>1.0046087204153</v>
      </c>
      <c r="BC61" s="13">
        <f t="shared" si="3"/>
        <v>1.00166450720917</v>
      </c>
      <c r="BD61" s="13">
        <f t="shared" si="3"/>
        <v>1</v>
      </c>
      <c r="BE61" s="13">
        <f t="shared" si="3"/>
        <v>1.00131880735609</v>
      </c>
      <c r="BF61" s="13">
        <f t="shared" si="3"/>
        <v>1</v>
      </c>
      <c r="BG61" s="13">
        <f t="shared" si="3"/>
        <v>1</v>
      </c>
      <c r="BH61" s="13">
        <f t="shared" si="3"/>
        <v>1</v>
      </c>
      <c r="BI61" s="13">
        <f t="shared" si="3"/>
        <v>1</v>
      </c>
      <c r="BJ61" s="13">
        <f t="shared" si="3"/>
        <v>0.999390459821674</v>
      </c>
      <c r="BK61" s="13">
        <f t="shared" si="3"/>
        <v>1</v>
      </c>
      <c r="BL61" s="13">
        <f t="shared" si="3"/>
        <v>1</v>
      </c>
      <c r="BM61" s="13">
        <f t="shared" si="3"/>
        <v>1</v>
      </c>
      <c r="BN61" s="13">
        <f t="shared" si="3"/>
        <v>1</v>
      </c>
      <c r="BO61" s="13">
        <f t="shared" si="3"/>
        <v>1</v>
      </c>
      <c r="BP61" s="13">
        <f t="shared" si="3"/>
        <v>1</v>
      </c>
      <c r="BQ61" s="13">
        <f t="shared" si="3"/>
        <v>1</v>
      </c>
      <c r="BR61" s="13" t="str">
        <f t="shared" si="3"/>
        <v/>
      </c>
      <c r="BS61" s="13" t="s">
        <v>25</v>
      </c>
      <c r="BT61" s="13" t="s">
        <v>25</v>
      </c>
      <c r="BU61" s="13" t="s">
        <v>25</v>
      </c>
      <c r="BV61" s="13" t="s">
        <v>25</v>
      </c>
      <c r="BW61" s="13" t="s">
        <v>25</v>
      </c>
      <c r="BX61" s="13" t="s">
        <v>25</v>
      </c>
      <c r="BY61" s="13" t="s">
        <v>25</v>
      </c>
      <c r="BZ61" s="13" t="s">
        <v>25</v>
      </c>
      <c r="CA61" s="13" t="s">
        <v>25</v>
      </c>
      <c r="CB61" s="13" t="s">
        <v>25</v>
      </c>
      <c r="CC61" s="13" t="s">
        <v>25</v>
      </c>
      <c r="CD61" s="13" t="s">
        <v>25</v>
      </c>
      <c r="CE61" s="13" t="s">
        <v>25</v>
      </c>
      <c r="CF61" s="13" t="s">
        <v>25</v>
      </c>
      <c r="CG61" s="13" t="s">
        <v>25</v>
      </c>
    </row>
    <row r="62" ht="15" customHeight="1" outlineLevel="1" spans="2:85">
      <c r="B62" s="10">
        <v>201906</v>
      </c>
      <c r="C62" s="13">
        <f t="shared" si="4"/>
        <v>4.50764359832995</v>
      </c>
      <c r="D62" s="13">
        <f t="shared" si="4"/>
        <v>1.3331692223662</v>
      </c>
      <c r="E62" s="13">
        <f t="shared" si="4"/>
        <v>1.29968445181926</v>
      </c>
      <c r="F62" s="13">
        <f t="shared" si="4"/>
        <v>1.00211146476823</v>
      </c>
      <c r="G62" s="13">
        <f t="shared" si="2"/>
        <v>1</v>
      </c>
      <c r="H62" s="13">
        <f t="shared" si="2"/>
        <v>1.00152206529462</v>
      </c>
      <c r="I62" s="13">
        <f t="shared" si="2"/>
        <v>1</v>
      </c>
      <c r="J62" s="13">
        <f t="shared" si="2"/>
        <v>1</v>
      </c>
      <c r="K62" s="13">
        <f t="shared" si="2"/>
        <v>1</v>
      </c>
      <c r="L62" s="13">
        <f t="shared" si="2"/>
        <v>1</v>
      </c>
      <c r="M62" s="13">
        <f t="shared" si="2"/>
        <v>1</v>
      </c>
      <c r="N62" s="13">
        <f t="shared" si="2"/>
        <v>1</v>
      </c>
      <c r="O62" s="13">
        <f t="shared" si="2"/>
        <v>1</v>
      </c>
      <c r="P62" s="13">
        <f t="shared" si="2"/>
        <v>1</v>
      </c>
      <c r="Q62" s="13">
        <f t="shared" si="2"/>
        <v>1</v>
      </c>
      <c r="R62" s="13">
        <f t="shared" si="2"/>
        <v>1</v>
      </c>
      <c r="S62" s="13">
        <f t="shared" si="2"/>
        <v>1</v>
      </c>
      <c r="T62" s="13">
        <f t="shared" si="2"/>
        <v>1</v>
      </c>
      <c r="U62" s="13" t="str">
        <f t="shared" si="2"/>
        <v/>
      </c>
      <c r="V62" s="13" t="s">
        <v>25</v>
      </c>
      <c r="W62" s="13" t="s">
        <v>25</v>
      </c>
      <c r="X62" s="13" t="s">
        <v>25</v>
      </c>
      <c r="Y62" s="13" t="s">
        <v>25</v>
      </c>
      <c r="Z62" s="13" t="s">
        <v>25</v>
      </c>
      <c r="AA62" s="13" t="s">
        <v>25</v>
      </c>
      <c r="AB62" s="13" t="s">
        <v>25</v>
      </c>
      <c r="AC62" s="13" t="s">
        <v>25</v>
      </c>
      <c r="AD62" s="13" t="s">
        <v>25</v>
      </c>
      <c r="AE62" s="13" t="s">
        <v>25</v>
      </c>
      <c r="AF62" s="13" t="s">
        <v>25</v>
      </c>
      <c r="AG62" s="13" t="s">
        <v>25</v>
      </c>
      <c r="AH62" s="13" t="s">
        <v>25</v>
      </c>
      <c r="AI62" s="13" t="s">
        <v>25</v>
      </c>
      <c r="AJ62" s="13" t="s">
        <v>25</v>
      </c>
      <c r="AK62" s="13" t="s">
        <v>25</v>
      </c>
      <c r="AX62" s="10">
        <v>201906</v>
      </c>
      <c r="AY62" s="13">
        <f t="shared" si="5"/>
        <v>4.79116347046922</v>
      </c>
      <c r="AZ62" s="13">
        <f t="shared" si="5"/>
        <v>1.32743295073087</v>
      </c>
      <c r="BA62" s="13">
        <f t="shared" si="5"/>
        <v>1.31980524926032</v>
      </c>
      <c r="BB62" s="13">
        <f t="shared" si="5"/>
        <v>1.00215618781986</v>
      </c>
      <c r="BC62" s="13">
        <f t="shared" si="3"/>
        <v>1</v>
      </c>
      <c r="BD62" s="13">
        <f t="shared" si="3"/>
        <v>1.00259039146642</v>
      </c>
      <c r="BE62" s="13">
        <f t="shared" si="3"/>
        <v>1</v>
      </c>
      <c r="BF62" s="13">
        <f t="shared" si="3"/>
        <v>1</v>
      </c>
      <c r="BG62" s="13">
        <f t="shared" si="3"/>
        <v>1</v>
      </c>
      <c r="BH62" s="13">
        <f t="shared" si="3"/>
        <v>1</v>
      </c>
      <c r="BI62" s="13">
        <f t="shared" si="3"/>
        <v>1</v>
      </c>
      <c r="BJ62" s="13">
        <f t="shared" si="3"/>
        <v>1</v>
      </c>
      <c r="BK62" s="13">
        <f t="shared" si="3"/>
        <v>1</v>
      </c>
      <c r="BL62" s="13">
        <f t="shared" si="3"/>
        <v>1</v>
      </c>
      <c r="BM62" s="13">
        <f t="shared" si="3"/>
        <v>1</v>
      </c>
      <c r="BN62" s="13">
        <f t="shared" si="3"/>
        <v>1</v>
      </c>
      <c r="BO62" s="13">
        <f t="shared" si="3"/>
        <v>1</v>
      </c>
      <c r="BP62" s="13">
        <f t="shared" si="3"/>
        <v>1</v>
      </c>
      <c r="BQ62" s="13" t="str">
        <f t="shared" si="3"/>
        <v/>
      </c>
      <c r="BR62" s="13" t="s">
        <v>25</v>
      </c>
      <c r="BS62" s="13" t="s">
        <v>25</v>
      </c>
      <c r="BT62" s="13" t="s">
        <v>25</v>
      </c>
      <c r="BU62" s="13" t="s">
        <v>25</v>
      </c>
      <c r="BV62" s="13" t="s">
        <v>25</v>
      </c>
      <c r="BW62" s="13" t="s">
        <v>25</v>
      </c>
      <c r="BX62" s="13" t="s">
        <v>25</v>
      </c>
      <c r="BY62" s="13" t="s">
        <v>25</v>
      </c>
      <c r="BZ62" s="13" t="s">
        <v>25</v>
      </c>
      <c r="CA62" s="13" t="s">
        <v>25</v>
      </c>
      <c r="CB62" s="13" t="s">
        <v>25</v>
      </c>
      <c r="CC62" s="13" t="s">
        <v>25</v>
      </c>
      <c r="CD62" s="13" t="s">
        <v>25</v>
      </c>
      <c r="CE62" s="13" t="s">
        <v>25</v>
      </c>
      <c r="CF62" s="13" t="s">
        <v>25</v>
      </c>
      <c r="CG62" s="13" t="s">
        <v>25</v>
      </c>
    </row>
    <row r="63" ht="15" customHeight="1" outlineLevel="1" spans="2:85">
      <c r="B63" s="10">
        <v>201909</v>
      </c>
      <c r="C63" s="13">
        <f t="shared" si="4"/>
        <v>2.25298104178039</v>
      </c>
      <c r="D63" s="13">
        <f t="shared" si="4"/>
        <v>1.1320364353841</v>
      </c>
      <c r="E63" s="13">
        <f t="shared" si="4"/>
        <v>1.01280956390622</v>
      </c>
      <c r="F63" s="13">
        <f t="shared" si="4"/>
        <v>1.01867123629804</v>
      </c>
      <c r="G63" s="13">
        <f t="shared" si="2"/>
        <v>1</v>
      </c>
      <c r="H63" s="13">
        <f t="shared" si="2"/>
        <v>1.00010395522874</v>
      </c>
      <c r="I63" s="13">
        <f t="shared" si="2"/>
        <v>1</v>
      </c>
      <c r="J63" s="13">
        <f t="shared" si="2"/>
        <v>1</v>
      </c>
      <c r="K63" s="13">
        <f t="shared" si="2"/>
        <v>1</v>
      </c>
      <c r="L63" s="13">
        <f t="shared" si="2"/>
        <v>0.999762066313359</v>
      </c>
      <c r="M63" s="13">
        <f t="shared" si="2"/>
        <v>1</v>
      </c>
      <c r="N63" s="13">
        <f t="shared" si="2"/>
        <v>1</v>
      </c>
      <c r="O63" s="13">
        <f t="shared" si="2"/>
        <v>1</v>
      </c>
      <c r="P63" s="13">
        <f t="shared" si="2"/>
        <v>1</v>
      </c>
      <c r="Q63" s="13">
        <f t="shared" si="2"/>
        <v>0.999964797579912</v>
      </c>
      <c r="R63" s="13">
        <f t="shared" si="2"/>
        <v>1</v>
      </c>
      <c r="S63" s="13">
        <f t="shared" si="2"/>
        <v>1</v>
      </c>
      <c r="T63" s="13" t="str">
        <f t="shared" si="2"/>
        <v/>
      </c>
      <c r="U63" s="13" t="s">
        <v>25</v>
      </c>
      <c r="V63" s="13" t="s">
        <v>25</v>
      </c>
      <c r="W63" s="13" t="s">
        <v>25</v>
      </c>
      <c r="X63" s="13" t="s">
        <v>25</v>
      </c>
      <c r="Y63" s="13" t="s">
        <v>25</v>
      </c>
      <c r="Z63" s="13" t="s">
        <v>25</v>
      </c>
      <c r="AA63" s="13" t="s">
        <v>25</v>
      </c>
      <c r="AB63" s="13" t="s">
        <v>25</v>
      </c>
      <c r="AC63" s="13" t="s">
        <v>25</v>
      </c>
      <c r="AD63" s="13" t="s">
        <v>25</v>
      </c>
      <c r="AE63" s="13" t="s">
        <v>25</v>
      </c>
      <c r="AF63" s="13" t="s">
        <v>25</v>
      </c>
      <c r="AG63" s="13" t="s">
        <v>25</v>
      </c>
      <c r="AH63" s="13" t="s">
        <v>25</v>
      </c>
      <c r="AI63" s="13" t="s">
        <v>25</v>
      </c>
      <c r="AJ63" s="13" t="s">
        <v>25</v>
      </c>
      <c r="AK63" s="13" t="s">
        <v>25</v>
      </c>
      <c r="AX63" s="10">
        <v>201909</v>
      </c>
      <c r="AY63" s="13">
        <f t="shared" si="5"/>
        <v>2.25416834239788</v>
      </c>
      <c r="AZ63" s="13">
        <f t="shared" si="5"/>
        <v>1.13243686042156</v>
      </c>
      <c r="BA63" s="13">
        <f t="shared" si="5"/>
        <v>1.01284958719311</v>
      </c>
      <c r="BB63" s="13">
        <f t="shared" si="5"/>
        <v>1.01872883468603</v>
      </c>
      <c r="BC63" s="13">
        <f t="shared" si="3"/>
        <v>1</v>
      </c>
      <c r="BD63" s="13">
        <f t="shared" si="3"/>
        <v>1.00017378336948</v>
      </c>
      <c r="BE63" s="13">
        <f t="shared" si="3"/>
        <v>1</v>
      </c>
      <c r="BF63" s="13">
        <f t="shared" si="3"/>
        <v>1</v>
      </c>
      <c r="BG63" s="13">
        <f t="shared" si="3"/>
        <v>1</v>
      </c>
      <c r="BH63" s="13">
        <f t="shared" si="3"/>
        <v>0.9996022707904</v>
      </c>
      <c r="BI63" s="13">
        <f t="shared" si="3"/>
        <v>1</v>
      </c>
      <c r="BJ63" s="13">
        <f t="shared" si="3"/>
        <v>1</v>
      </c>
      <c r="BK63" s="13">
        <f t="shared" si="3"/>
        <v>1</v>
      </c>
      <c r="BL63" s="13">
        <f t="shared" si="3"/>
        <v>1</v>
      </c>
      <c r="BM63" s="13">
        <f t="shared" si="3"/>
        <v>0.999941146337421</v>
      </c>
      <c r="BN63" s="13">
        <f t="shared" si="3"/>
        <v>1</v>
      </c>
      <c r="BO63" s="13">
        <f t="shared" si="3"/>
        <v>1</v>
      </c>
      <c r="BP63" s="13" t="str">
        <f t="shared" si="3"/>
        <v/>
      </c>
      <c r="BQ63" s="13" t="s">
        <v>25</v>
      </c>
      <c r="BR63" s="13" t="s">
        <v>25</v>
      </c>
      <c r="BS63" s="13" t="s">
        <v>25</v>
      </c>
      <c r="BT63" s="13" t="s">
        <v>25</v>
      </c>
      <c r="BU63" s="13" t="s">
        <v>25</v>
      </c>
      <c r="BV63" s="13" t="s">
        <v>25</v>
      </c>
      <c r="BW63" s="13" t="s">
        <v>25</v>
      </c>
      <c r="BX63" s="13" t="s">
        <v>25</v>
      </c>
      <c r="BY63" s="13" t="s">
        <v>25</v>
      </c>
      <c r="BZ63" s="13" t="s">
        <v>25</v>
      </c>
      <c r="CA63" s="13" t="s">
        <v>25</v>
      </c>
      <c r="CB63" s="13" t="s">
        <v>25</v>
      </c>
      <c r="CC63" s="13" t="s">
        <v>25</v>
      </c>
      <c r="CD63" s="13" t="s">
        <v>25</v>
      </c>
      <c r="CE63" s="13" t="s">
        <v>25</v>
      </c>
      <c r="CF63" s="13" t="s">
        <v>25</v>
      </c>
      <c r="CG63" s="13" t="s">
        <v>25</v>
      </c>
    </row>
    <row r="64" ht="15" customHeight="1" outlineLevel="1" spans="2:85">
      <c r="B64" s="10">
        <v>201912</v>
      </c>
      <c r="C64" s="13">
        <f t="shared" si="4"/>
        <v>1.1572947245098</v>
      </c>
      <c r="D64" s="13">
        <f t="shared" si="4"/>
        <v>1.04788637717162</v>
      </c>
      <c r="E64" s="13">
        <f t="shared" si="4"/>
        <v>1.00048629801898</v>
      </c>
      <c r="F64" s="13">
        <f t="shared" si="4"/>
        <v>1</v>
      </c>
      <c r="G64" s="13">
        <f t="shared" si="2"/>
        <v>1.00010721948121</v>
      </c>
      <c r="H64" s="13">
        <f t="shared" si="2"/>
        <v>1</v>
      </c>
      <c r="I64" s="13">
        <f t="shared" si="2"/>
        <v>1</v>
      </c>
      <c r="J64" s="13">
        <f t="shared" si="2"/>
        <v>1</v>
      </c>
      <c r="K64" s="13">
        <f t="shared" si="2"/>
        <v>0.999820500477123</v>
      </c>
      <c r="L64" s="13">
        <f t="shared" si="2"/>
        <v>1</v>
      </c>
      <c r="M64" s="13">
        <f t="shared" si="2"/>
        <v>1</v>
      </c>
      <c r="N64" s="13">
        <f t="shared" si="2"/>
        <v>1</v>
      </c>
      <c r="O64" s="13">
        <f t="shared" si="2"/>
        <v>1</v>
      </c>
      <c r="P64" s="13">
        <f t="shared" si="2"/>
        <v>1</v>
      </c>
      <c r="Q64" s="13">
        <f t="shared" si="2"/>
        <v>1</v>
      </c>
      <c r="R64" s="13">
        <f t="shared" si="2"/>
        <v>1</v>
      </c>
      <c r="S64" s="13" t="str">
        <f t="shared" si="2"/>
        <v/>
      </c>
      <c r="T64" s="13" t="s">
        <v>25</v>
      </c>
      <c r="U64" s="13" t="s">
        <v>25</v>
      </c>
      <c r="V64" s="13" t="s">
        <v>25</v>
      </c>
      <c r="W64" s="13" t="s">
        <v>25</v>
      </c>
      <c r="X64" s="13" t="s">
        <v>25</v>
      </c>
      <c r="Y64" s="13" t="s">
        <v>25</v>
      </c>
      <c r="Z64" s="13" t="s">
        <v>25</v>
      </c>
      <c r="AA64" s="13" t="s">
        <v>25</v>
      </c>
      <c r="AB64" s="13" t="s">
        <v>25</v>
      </c>
      <c r="AC64" s="13" t="s">
        <v>25</v>
      </c>
      <c r="AD64" s="13" t="s">
        <v>25</v>
      </c>
      <c r="AE64" s="13" t="s">
        <v>25</v>
      </c>
      <c r="AF64" s="13" t="s">
        <v>25</v>
      </c>
      <c r="AG64" s="13" t="s">
        <v>25</v>
      </c>
      <c r="AH64" s="13" t="s">
        <v>25</v>
      </c>
      <c r="AI64" s="13" t="s">
        <v>25</v>
      </c>
      <c r="AJ64" s="13" t="s">
        <v>25</v>
      </c>
      <c r="AK64" s="13" t="s">
        <v>25</v>
      </c>
      <c r="AX64" s="10">
        <v>201912</v>
      </c>
      <c r="AY64" s="13">
        <f t="shared" si="5"/>
        <v>1.154478096609</v>
      </c>
      <c r="AZ64" s="13">
        <f t="shared" si="5"/>
        <v>1.04814087080225</v>
      </c>
      <c r="BA64" s="13">
        <f t="shared" si="5"/>
        <v>1.0004873967858</v>
      </c>
      <c r="BB64" s="13">
        <f t="shared" si="5"/>
        <v>1</v>
      </c>
      <c r="BC64" s="13">
        <f t="shared" si="3"/>
        <v>1.0001791027007</v>
      </c>
      <c r="BD64" s="13">
        <f t="shared" si="3"/>
        <v>1</v>
      </c>
      <c r="BE64" s="13">
        <f t="shared" si="3"/>
        <v>1</v>
      </c>
      <c r="BF64" s="13">
        <f t="shared" si="3"/>
        <v>1</v>
      </c>
      <c r="BG64" s="13">
        <f t="shared" si="3"/>
        <v>0.999700180056751</v>
      </c>
      <c r="BH64" s="13">
        <f t="shared" si="3"/>
        <v>1</v>
      </c>
      <c r="BI64" s="13">
        <f t="shared" si="3"/>
        <v>1</v>
      </c>
      <c r="BJ64" s="13">
        <f t="shared" si="3"/>
        <v>1</v>
      </c>
      <c r="BK64" s="13">
        <f t="shared" si="3"/>
        <v>1</v>
      </c>
      <c r="BL64" s="13">
        <f t="shared" si="3"/>
        <v>1</v>
      </c>
      <c r="BM64" s="13">
        <f t="shared" si="3"/>
        <v>1</v>
      </c>
      <c r="BN64" s="13">
        <f t="shared" si="3"/>
        <v>1</v>
      </c>
      <c r="BO64" s="13" t="str">
        <f t="shared" si="3"/>
        <v/>
      </c>
      <c r="BP64" s="13" t="s">
        <v>25</v>
      </c>
      <c r="BQ64" s="13" t="s">
        <v>25</v>
      </c>
      <c r="BR64" s="13" t="s">
        <v>25</v>
      </c>
      <c r="BS64" s="13" t="s">
        <v>25</v>
      </c>
      <c r="BT64" s="13" t="s">
        <v>25</v>
      </c>
      <c r="BU64" s="13" t="s">
        <v>25</v>
      </c>
      <c r="BV64" s="13" t="s">
        <v>25</v>
      </c>
      <c r="BW64" s="13" t="s">
        <v>25</v>
      </c>
      <c r="BX64" s="13" t="s">
        <v>25</v>
      </c>
      <c r="BY64" s="13" t="s">
        <v>25</v>
      </c>
      <c r="BZ64" s="13" t="s">
        <v>25</v>
      </c>
      <c r="CA64" s="13" t="s">
        <v>25</v>
      </c>
      <c r="CB64" s="13" t="s">
        <v>25</v>
      </c>
      <c r="CC64" s="13" t="s">
        <v>25</v>
      </c>
      <c r="CD64" s="13" t="s">
        <v>25</v>
      </c>
      <c r="CE64" s="13" t="s">
        <v>25</v>
      </c>
      <c r="CF64" s="13" t="s">
        <v>25</v>
      </c>
      <c r="CG64" s="13" t="s">
        <v>25</v>
      </c>
    </row>
    <row r="65" ht="15" customHeight="1" outlineLevel="1" spans="2:85">
      <c r="B65" s="10">
        <v>202003</v>
      </c>
      <c r="C65" s="13">
        <f t="shared" si="4"/>
        <v>4.71306040924852</v>
      </c>
      <c r="D65" s="13">
        <f t="shared" si="4"/>
        <v>1.09041802886694</v>
      </c>
      <c r="E65" s="13">
        <f t="shared" si="4"/>
        <v>1.16081504975859</v>
      </c>
      <c r="F65" s="13">
        <f t="shared" si="4"/>
        <v>1.01772717002535</v>
      </c>
      <c r="G65" s="13">
        <f t="shared" si="2"/>
        <v>1</v>
      </c>
      <c r="H65" s="13">
        <f t="shared" si="2"/>
        <v>1</v>
      </c>
      <c r="I65" s="13">
        <f t="shared" si="2"/>
        <v>1.00462325394127</v>
      </c>
      <c r="J65" s="13">
        <f t="shared" si="2"/>
        <v>0.999627205281006</v>
      </c>
      <c r="K65" s="13">
        <f t="shared" si="2"/>
        <v>1</v>
      </c>
      <c r="L65" s="13">
        <f t="shared" si="2"/>
        <v>1</v>
      </c>
      <c r="M65" s="13">
        <f t="shared" si="2"/>
        <v>1</v>
      </c>
      <c r="N65" s="13">
        <f t="shared" si="2"/>
        <v>1</v>
      </c>
      <c r="O65" s="13">
        <f t="shared" si="2"/>
        <v>1</v>
      </c>
      <c r="P65" s="13">
        <f t="shared" si="2"/>
        <v>0.999880814197147</v>
      </c>
      <c r="Q65" s="13">
        <f t="shared" si="2"/>
        <v>1</v>
      </c>
      <c r="R65" s="13" t="str">
        <f t="shared" si="2"/>
        <v/>
      </c>
      <c r="S65" s="13" t="s">
        <v>25</v>
      </c>
      <c r="T65" s="13" t="s">
        <v>25</v>
      </c>
      <c r="U65" s="13" t="s">
        <v>25</v>
      </c>
      <c r="V65" s="13" t="s">
        <v>25</v>
      </c>
      <c r="W65" s="13" t="s">
        <v>25</v>
      </c>
      <c r="X65" s="13" t="s">
        <v>25</v>
      </c>
      <c r="Y65" s="13" t="s">
        <v>25</v>
      </c>
      <c r="Z65" s="13" t="s">
        <v>25</v>
      </c>
      <c r="AA65" s="13" t="s">
        <v>25</v>
      </c>
      <c r="AB65" s="13" t="s">
        <v>25</v>
      </c>
      <c r="AC65" s="13" t="s">
        <v>25</v>
      </c>
      <c r="AD65" s="13" t="s">
        <v>25</v>
      </c>
      <c r="AE65" s="13" t="s">
        <v>25</v>
      </c>
      <c r="AF65" s="13" t="s">
        <v>25</v>
      </c>
      <c r="AG65" s="13" t="s">
        <v>25</v>
      </c>
      <c r="AH65" s="13" t="s">
        <v>25</v>
      </c>
      <c r="AI65" s="13" t="s">
        <v>25</v>
      </c>
      <c r="AJ65" s="13" t="s">
        <v>25</v>
      </c>
      <c r="AK65" s="13" t="s">
        <v>25</v>
      </c>
      <c r="AX65" s="10">
        <v>202003</v>
      </c>
      <c r="AY65" s="13">
        <f t="shared" si="5"/>
        <v>4.74058451095236</v>
      </c>
      <c r="AZ65" s="13">
        <f t="shared" si="5"/>
        <v>1.09048565442798</v>
      </c>
      <c r="BA65" s="13">
        <f t="shared" si="5"/>
        <v>1.20152417559294</v>
      </c>
      <c r="BB65" s="13">
        <f t="shared" si="5"/>
        <v>1.0285857352442</v>
      </c>
      <c r="BC65" s="13">
        <f t="shared" si="3"/>
        <v>1</v>
      </c>
      <c r="BD65" s="13">
        <f t="shared" si="3"/>
        <v>1</v>
      </c>
      <c r="BE65" s="13">
        <f t="shared" si="3"/>
        <v>1.00737646994605</v>
      </c>
      <c r="BF65" s="13">
        <f t="shared" si="3"/>
        <v>0.999406826139997</v>
      </c>
      <c r="BG65" s="13">
        <f t="shared" si="3"/>
        <v>1</v>
      </c>
      <c r="BH65" s="13">
        <f t="shared" si="3"/>
        <v>1</v>
      </c>
      <c r="BI65" s="13">
        <f t="shared" si="3"/>
        <v>1</v>
      </c>
      <c r="BJ65" s="13">
        <f t="shared" si="3"/>
        <v>1</v>
      </c>
      <c r="BK65" s="13">
        <f t="shared" si="3"/>
        <v>1</v>
      </c>
      <c r="BL65" s="13">
        <f t="shared" si="3"/>
        <v>0.999810315198356</v>
      </c>
      <c r="BM65" s="13">
        <f t="shared" si="3"/>
        <v>1</v>
      </c>
      <c r="BN65" s="13" t="str">
        <f t="shared" si="3"/>
        <v/>
      </c>
      <c r="BO65" s="13" t="s">
        <v>25</v>
      </c>
      <c r="BP65" s="13" t="s">
        <v>25</v>
      </c>
      <c r="BQ65" s="13" t="s">
        <v>25</v>
      </c>
      <c r="BR65" s="13" t="s">
        <v>25</v>
      </c>
      <c r="BS65" s="13" t="s">
        <v>25</v>
      </c>
      <c r="BT65" s="13" t="s">
        <v>25</v>
      </c>
      <c r="BU65" s="13" t="s">
        <v>25</v>
      </c>
      <c r="BV65" s="13" t="s">
        <v>25</v>
      </c>
      <c r="BW65" s="13" t="s">
        <v>25</v>
      </c>
      <c r="BX65" s="13" t="s">
        <v>25</v>
      </c>
      <c r="BY65" s="13" t="s">
        <v>25</v>
      </c>
      <c r="BZ65" s="13" t="s">
        <v>25</v>
      </c>
      <c r="CA65" s="13" t="s">
        <v>25</v>
      </c>
      <c r="CB65" s="13" t="s">
        <v>25</v>
      </c>
      <c r="CC65" s="13" t="s">
        <v>25</v>
      </c>
      <c r="CD65" s="13" t="s">
        <v>25</v>
      </c>
      <c r="CE65" s="13" t="s">
        <v>25</v>
      </c>
      <c r="CF65" s="13" t="s">
        <v>25</v>
      </c>
      <c r="CG65" s="13" t="s">
        <v>25</v>
      </c>
    </row>
    <row r="66" ht="15" customHeight="1" outlineLevel="1" spans="2:85">
      <c r="B66" s="10">
        <v>202006</v>
      </c>
      <c r="C66" s="13">
        <f t="shared" si="4"/>
        <v>2.41308794388044</v>
      </c>
      <c r="D66" s="13">
        <f t="shared" si="4"/>
        <v>1.82904033382459</v>
      </c>
      <c r="E66" s="13">
        <f t="shared" si="4"/>
        <v>1.0478907093019</v>
      </c>
      <c r="F66" s="13">
        <f t="shared" si="4"/>
        <v>1.00121015405205</v>
      </c>
      <c r="G66" s="13">
        <f t="shared" si="2"/>
        <v>1.02304523158379</v>
      </c>
      <c r="H66" s="13">
        <f t="shared" si="2"/>
        <v>1</v>
      </c>
      <c r="I66" s="13">
        <f t="shared" si="2"/>
        <v>1</v>
      </c>
      <c r="J66" s="13">
        <f t="shared" si="2"/>
        <v>1</v>
      </c>
      <c r="K66" s="13">
        <f t="shared" si="2"/>
        <v>1</v>
      </c>
      <c r="L66" s="13">
        <f t="shared" si="2"/>
        <v>1</v>
      </c>
      <c r="M66" s="13">
        <f t="shared" si="2"/>
        <v>1</v>
      </c>
      <c r="N66" s="13">
        <f t="shared" si="2"/>
        <v>1.00331653888115</v>
      </c>
      <c r="O66" s="13">
        <f t="shared" si="2"/>
        <v>1</v>
      </c>
      <c r="P66" s="13">
        <f t="shared" si="2"/>
        <v>1</v>
      </c>
      <c r="Q66" s="13" t="str">
        <f t="shared" si="2"/>
        <v/>
      </c>
      <c r="R66" s="13" t="s">
        <v>25</v>
      </c>
      <c r="S66" s="13" t="s">
        <v>25</v>
      </c>
      <c r="T66" s="13" t="s">
        <v>25</v>
      </c>
      <c r="U66" s="13" t="s">
        <v>25</v>
      </c>
      <c r="V66" s="13" t="s">
        <v>25</v>
      </c>
      <c r="W66" s="13" t="s">
        <v>25</v>
      </c>
      <c r="X66" s="13" t="s">
        <v>25</v>
      </c>
      <c r="Y66" s="13" t="s">
        <v>25</v>
      </c>
      <c r="Z66" s="13" t="s">
        <v>25</v>
      </c>
      <c r="AA66" s="13" t="s">
        <v>25</v>
      </c>
      <c r="AB66" s="13" t="s">
        <v>25</v>
      </c>
      <c r="AC66" s="13" t="s">
        <v>25</v>
      </c>
      <c r="AD66" s="13" t="s">
        <v>25</v>
      </c>
      <c r="AE66" s="13" t="s">
        <v>25</v>
      </c>
      <c r="AF66" s="13" t="s">
        <v>25</v>
      </c>
      <c r="AG66" s="13" t="s">
        <v>25</v>
      </c>
      <c r="AH66" s="13" t="s">
        <v>25</v>
      </c>
      <c r="AI66" s="13" t="s">
        <v>25</v>
      </c>
      <c r="AJ66" s="13" t="s">
        <v>25</v>
      </c>
      <c r="AK66" s="13" t="s">
        <v>25</v>
      </c>
      <c r="AX66" s="10">
        <v>202006</v>
      </c>
      <c r="AY66" s="13">
        <f t="shared" si="5"/>
        <v>2.45610536836557</v>
      </c>
      <c r="AZ66" s="13">
        <f t="shared" si="5"/>
        <v>2.19568947329399</v>
      </c>
      <c r="BA66" s="13">
        <f t="shared" si="5"/>
        <v>1.04950832657275</v>
      </c>
      <c r="BB66" s="13">
        <f t="shared" si="5"/>
        <v>1.00090875659682</v>
      </c>
      <c r="BC66" s="13">
        <f t="shared" si="3"/>
        <v>1.03421260591129</v>
      </c>
      <c r="BD66" s="13">
        <f t="shared" si="3"/>
        <v>1</v>
      </c>
      <c r="BE66" s="13">
        <f t="shared" si="3"/>
        <v>1</v>
      </c>
      <c r="BF66" s="13">
        <f t="shared" si="3"/>
        <v>1</v>
      </c>
      <c r="BG66" s="13">
        <f t="shared" si="3"/>
        <v>1</v>
      </c>
      <c r="BH66" s="13">
        <f t="shared" si="3"/>
        <v>1</v>
      </c>
      <c r="BI66" s="13">
        <f t="shared" si="3"/>
        <v>1</v>
      </c>
      <c r="BJ66" s="13">
        <f t="shared" si="3"/>
        <v>1.00394300890642</v>
      </c>
      <c r="BK66" s="13">
        <f t="shared" si="3"/>
        <v>1</v>
      </c>
      <c r="BL66" s="13">
        <f t="shared" si="3"/>
        <v>1</v>
      </c>
      <c r="BM66" s="13" t="str">
        <f t="shared" si="3"/>
        <v/>
      </c>
      <c r="BN66" s="13" t="s">
        <v>25</v>
      </c>
      <c r="BO66" s="13" t="s">
        <v>25</v>
      </c>
      <c r="BP66" s="13" t="s">
        <v>25</v>
      </c>
      <c r="BQ66" s="13" t="s">
        <v>25</v>
      </c>
      <c r="BR66" s="13" t="s">
        <v>25</v>
      </c>
      <c r="BS66" s="13" t="s">
        <v>25</v>
      </c>
      <c r="BT66" s="13" t="s">
        <v>25</v>
      </c>
      <c r="BU66" s="13" t="s">
        <v>25</v>
      </c>
      <c r="BV66" s="13" t="s">
        <v>25</v>
      </c>
      <c r="BW66" s="13" t="s">
        <v>25</v>
      </c>
      <c r="BX66" s="13" t="s">
        <v>25</v>
      </c>
      <c r="BY66" s="13" t="s">
        <v>25</v>
      </c>
      <c r="BZ66" s="13" t="s">
        <v>25</v>
      </c>
      <c r="CA66" s="13" t="s">
        <v>25</v>
      </c>
      <c r="CB66" s="13" t="s">
        <v>25</v>
      </c>
      <c r="CC66" s="13" t="s">
        <v>25</v>
      </c>
      <c r="CD66" s="13" t="s">
        <v>25</v>
      </c>
      <c r="CE66" s="13" t="s">
        <v>25</v>
      </c>
      <c r="CF66" s="13" t="s">
        <v>25</v>
      </c>
      <c r="CG66" s="13" t="s">
        <v>25</v>
      </c>
    </row>
    <row r="67" ht="15" customHeight="1" outlineLevel="1" spans="2:85">
      <c r="B67" s="10">
        <v>202009</v>
      </c>
      <c r="C67" s="13">
        <f t="shared" si="4"/>
        <v>4.19710817428886</v>
      </c>
      <c r="D67" s="13">
        <f t="shared" si="4"/>
        <v>1.073038751285</v>
      </c>
      <c r="E67" s="13">
        <f t="shared" si="4"/>
        <v>1.01809233297311</v>
      </c>
      <c r="F67" s="13">
        <f t="shared" si="4"/>
        <v>1.00455084132758</v>
      </c>
      <c r="G67" s="13">
        <f t="shared" si="2"/>
        <v>1.00304524529788</v>
      </c>
      <c r="H67" s="13">
        <f t="shared" si="2"/>
        <v>0.999457130640737</v>
      </c>
      <c r="I67" s="13">
        <f t="shared" si="2"/>
        <v>1</v>
      </c>
      <c r="J67" s="13">
        <f t="shared" si="2"/>
        <v>0.999880097988073</v>
      </c>
      <c r="K67" s="13">
        <f t="shared" si="2"/>
        <v>1</v>
      </c>
      <c r="L67" s="13">
        <f t="shared" si="2"/>
        <v>0.999686891420517</v>
      </c>
      <c r="M67" s="13">
        <f t="shared" si="2"/>
        <v>1.02193055227505</v>
      </c>
      <c r="N67" s="13">
        <f t="shared" si="2"/>
        <v>1</v>
      </c>
      <c r="O67" s="13">
        <f t="shared" si="2"/>
        <v>1</v>
      </c>
      <c r="P67" s="13" t="str">
        <f t="shared" si="2"/>
        <v/>
      </c>
      <c r="Q67" s="13" t="s">
        <v>25</v>
      </c>
      <c r="R67" s="13" t="s">
        <v>25</v>
      </c>
      <c r="S67" s="13" t="s">
        <v>25</v>
      </c>
      <c r="T67" s="13" t="s">
        <v>25</v>
      </c>
      <c r="U67" s="13" t="s">
        <v>25</v>
      </c>
      <c r="V67" s="13" t="s">
        <v>25</v>
      </c>
      <c r="W67" s="13" t="s">
        <v>25</v>
      </c>
      <c r="X67" s="13" t="s">
        <v>25</v>
      </c>
      <c r="Y67" s="13" t="s">
        <v>25</v>
      </c>
      <c r="Z67" s="13" t="s">
        <v>25</v>
      </c>
      <c r="AA67" s="13" t="s">
        <v>25</v>
      </c>
      <c r="AB67" s="13" t="s">
        <v>25</v>
      </c>
      <c r="AC67" s="13" t="s">
        <v>25</v>
      </c>
      <c r="AD67" s="13" t="s">
        <v>25</v>
      </c>
      <c r="AE67" s="13" t="s">
        <v>25</v>
      </c>
      <c r="AF67" s="13" t="s">
        <v>25</v>
      </c>
      <c r="AG67" s="13" t="s">
        <v>25</v>
      </c>
      <c r="AH67" s="13" t="s">
        <v>25</v>
      </c>
      <c r="AI67" s="13" t="s">
        <v>25</v>
      </c>
      <c r="AJ67" s="13" t="s">
        <v>25</v>
      </c>
      <c r="AK67" s="13" t="s">
        <v>25</v>
      </c>
      <c r="AX67" s="10">
        <v>202009</v>
      </c>
      <c r="AY67" s="13">
        <f t="shared" si="5"/>
        <v>4.19943858940491</v>
      </c>
      <c r="AZ67" s="13">
        <f t="shared" si="5"/>
        <v>1.06722845803408</v>
      </c>
      <c r="BA67" s="13">
        <f t="shared" si="5"/>
        <v>1.01774851927789</v>
      </c>
      <c r="BB67" s="13">
        <f t="shared" si="5"/>
        <v>1.00419941370841</v>
      </c>
      <c r="BC67" s="13">
        <f t="shared" si="3"/>
        <v>1.00449770731242</v>
      </c>
      <c r="BD67" s="13">
        <f t="shared" si="3"/>
        <v>0.999145582563104</v>
      </c>
      <c r="BE67" s="13">
        <f t="shared" si="3"/>
        <v>1</v>
      </c>
      <c r="BF67" s="13">
        <f t="shared" si="3"/>
        <v>0.999823110378942</v>
      </c>
      <c r="BG67" s="13">
        <f t="shared" si="3"/>
        <v>1</v>
      </c>
      <c r="BH67" s="13">
        <f t="shared" si="3"/>
        <v>0.999538049329287</v>
      </c>
      <c r="BI67" s="13">
        <f t="shared" si="3"/>
        <v>1.03236047361143</v>
      </c>
      <c r="BJ67" s="13">
        <f t="shared" si="3"/>
        <v>1</v>
      </c>
      <c r="BK67" s="13">
        <f t="shared" si="3"/>
        <v>1</v>
      </c>
      <c r="BL67" s="13" t="str">
        <f t="shared" si="3"/>
        <v/>
      </c>
      <c r="BM67" s="13" t="s">
        <v>25</v>
      </c>
      <c r="BN67" s="13" t="s">
        <v>25</v>
      </c>
      <c r="BO67" s="13" t="s">
        <v>25</v>
      </c>
      <c r="BP67" s="13" t="s">
        <v>25</v>
      </c>
      <c r="BQ67" s="13" t="s">
        <v>25</v>
      </c>
      <c r="BR67" s="13" t="s">
        <v>25</v>
      </c>
      <c r="BS67" s="13" t="s">
        <v>25</v>
      </c>
      <c r="BT67" s="13" t="s">
        <v>25</v>
      </c>
      <c r="BU67" s="13" t="s">
        <v>25</v>
      </c>
      <c r="BV67" s="13" t="s">
        <v>25</v>
      </c>
      <c r="BW67" s="13" t="s">
        <v>25</v>
      </c>
      <c r="BX67" s="13" t="s">
        <v>25</v>
      </c>
      <c r="BY67" s="13" t="s">
        <v>25</v>
      </c>
      <c r="BZ67" s="13" t="s">
        <v>25</v>
      </c>
      <c r="CA67" s="13" t="s">
        <v>25</v>
      </c>
      <c r="CB67" s="13" t="s">
        <v>25</v>
      </c>
      <c r="CC67" s="13" t="s">
        <v>25</v>
      </c>
      <c r="CD67" s="13" t="s">
        <v>25</v>
      </c>
      <c r="CE67" s="13" t="s">
        <v>25</v>
      </c>
      <c r="CF67" s="13" t="s">
        <v>25</v>
      </c>
      <c r="CG67" s="13" t="s">
        <v>25</v>
      </c>
    </row>
    <row r="68" ht="15" customHeight="1" outlineLevel="1" spans="2:85">
      <c r="B68" s="10">
        <v>202012</v>
      </c>
      <c r="C68" s="13">
        <f t="shared" si="4"/>
        <v>1.34166995365861</v>
      </c>
      <c r="D68" s="13">
        <f t="shared" si="4"/>
        <v>1.14897301724842</v>
      </c>
      <c r="E68" s="13">
        <f t="shared" si="4"/>
        <v>1.00198241956096</v>
      </c>
      <c r="F68" s="13">
        <f t="shared" si="4"/>
        <v>1.10300233638744</v>
      </c>
      <c r="G68" s="13">
        <f t="shared" si="2"/>
        <v>1.11033121145419</v>
      </c>
      <c r="H68" s="13">
        <f t="shared" si="2"/>
        <v>1</v>
      </c>
      <c r="I68" s="13">
        <f t="shared" si="2"/>
        <v>0.999984238103798</v>
      </c>
      <c r="J68" s="13">
        <f t="shared" si="2"/>
        <v>1</v>
      </c>
      <c r="K68" s="13">
        <f t="shared" si="2"/>
        <v>1</v>
      </c>
      <c r="L68" s="13">
        <f t="shared" si="2"/>
        <v>1.00876168604293</v>
      </c>
      <c r="M68" s="13">
        <f t="shared" si="2"/>
        <v>1</v>
      </c>
      <c r="N68" s="13">
        <f t="shared" si="2"/>
        <v>1</v>
      </c>
      <c r="O68" s="13" t="str">
        <f t="shared" si="2"/>
        <v/>
      </c>
      <c r="P68" s="13" t="s">
        <v>25</v>
      </c>
      <c r="Q68" s="13" t="s">
        <v>25</v>
      </c>
      <c r="R68" s="13" t="s">
        <v>25</v>
      </c>
      <c r="S68" s="13" t="s">
        <v>25</v>
      </c>
      <c r="T68" s="13" t="s">
        <v>25</v>
      </c>
      <c r="U68" s="13" t="s">
        <v>25</v>
      </c>
      <c r="V68" s="13" t="s">
        <v>25</v>
      </c>
      <c r="W68" s="13" t="s">
        <v>25</v>
      </c>
      <c r="X68" s="13" t="s">
        <v>25</v>
      </c>
      <c r="Y68" s="13" t="s">
        <v>25</v>
      </c>
      <c r="Z68" s="13" t="s">
        <v>25</v>
      </c>
      <c r="AA68" s="13" t="s">
        <v>25</v>
      </c>
      <c r="AB68" s="13" t="s">
        <v>25</v>
      </c>
      <c r="AC68" s="13" t="s">
        <v>25</v>
      </c>
      <c r="AD68" s="13" t="s">
        <v>25</v>
      </c>
      <c r="AE68" s="13" t="s">
        <v>25</v>
      </c>
      <c r="AF68" s="13" t="s">
        <v>25</v>
      </c>
      <c r="AG68" s="13" t="s">
        <v>25</v>
      </c>
      <c r="AH68" s="13" t="s">
        <v>25</v>
      </c>
      <c r="AI68" s="13" t="s">
        <v>25</v>
      </c>
      <c r="AJ68" s="13" t="s">
        <v>25</v>
      </c>
      <c r="AK68" s="13" t="s">
        <v>25</v>
      </c>
      <c r="AX68" s="10">
        <v>202012</v>
      </c>
      <c r="AY68" s="13">
        <f t="shared" si="5"/>
        <v>1.33484586077328</v>
      </c>
      <c r="AZ68" s="13">
        <f t="shared" si="5"/>
        <v>1.14597997348312</v>
      </c>
      <c r="BA68" s="13">
        <f t="shared" si="5"/>
        <v>1.00194766401539</v>
      </c>
      <c r="BB68" s="13">
        <f t="shared" si="5"/>
        <v>1.16270117088154</v>
      </c>
      <c r="BC68" s="13">
        <f t="shared" si="3"/>
        <v>1.16453573009754</v>
      </c>
      <c r="BD68" s="13">
        <f t="shared" si="3"/>
        <v>1</v>
      </c>
      <c r="BE68" s="13">
        <f t="shared" si="3"/>
        <v>0.999977588546228</v>
      </c>
      <c r="BF68" s="13">
        <f t="shared" si="3"/>
        <v>1</v>
      </c>
      <c r="BG68" s="13">
        <f t="shared" si="3"/>
        <v>1</v>
      </c>
      <c r="BH68" s="13">
        <f t="shared" si="3"/>
        <v>1.01245810941492</v>
      </c>
      <c r="BI68" s="13">
        <f t="shared" si="3"/>
        <v>1</v>
      </c>
      <c r="BJ68" s="13">
        <f t="shared" si="3"/>
        <v>1</v>
      </c>
      <c r="BK68" s="13" t="str">
        <f t="shared" si="3"/>
        <v/>
      </c>
      <c r="BL68" s="13" t="s">
        <v>25</v>
      </c>
      <c r="BM68" s="13" t="s">
        <v>25</v>
      </c>
      <c r="BN68" s="13" t="s">
        <v>25</v>
      </c>
      <c r="BO68" s="13" t="s">
        <v>25</v>
      </c>
      <c r="BP68" s="13" t="s">
        <v>25</v>
      </c>
      <c r="BQ68" s="13" t="s">
        <v>25</v>
      </c>
      <c r="BR68" s="13" t="s">
        <v>25</v>
      </c>
      <c r="BS68" s="13" t="s">
        <v>25</v>
      </c>
      <c r="BT68" s="13" t="s">
        <v>25</v>
      </c>
      <c r="BU68" s="13" t="s">
        <v>25</v>
      </c>
      <c r="BV68" s="13" t="s">
        <v>25</v>
      </c>
      <c r="BW68" s="13" t="s">
        <v>25</v>
      </c>
      <c r="BX68" s="13" t="s">
        <v>25</v>
      </c>
      <c r="BY68" s="13" t="s">
        <v>25</v>
      </c>
      <c r="BZ68" s="13" t="s">
        <v>25</v>
      </c>
      <c r="CA68" s="13" t="s">
        <v>25</v>
      </c>
      <c r="CB68" s="13" t="s">
        <v>25</v>
      </c>
      <c r="CC68" s="13" t="s">
        <v>25</v>
      </c>
      <c r="CD68" s="13" t="s">
        <v>25</v>
      </c>
      <c r="CE68" s="13" t="s">
        <v>25</v>
      </c>
      <c r="CF68" s="13" t="s">
        <v>25</v>
      </c>
      <c r="CG68" s="13" t="s">
        <v>25</v>
      </c>
    </row>
    <row r="69" ht="15" customHeight="1" outlineLevel="1" spans="2:85">
      <c r="B69" s="10">
        <v>202103</v>
      </c>
      <c r="C69" s="13">
        <f t="shared" si="4"/>
        <v>3.04931285346998</v>
      </c>
      <c r="D69" s="13">
        <f t="shared" si="4"/>
        <v>1.29197817020919</v>
      </c>
      <c r="E69" s="13">
        <f t="shared" si="4"/>
        <v>1.00861655582036</v>
      </c>
      <c r="F69" s="13">
        <f t="shared" si="4"/>
        <v>1.08541039068809</v>
      </c>
      <c r="G69" s="13">
        <f t="shared" si="2"/>
        <v>1</v>
      </c>
      <c r="H69" s="13">
        <f t="shared" si="2"/>
        <v>1</v>
      </c>
      <c r="I69" s="13">
        <f t="shared" si="2"/>
        <v>1</v>
      </c>
      <c r="J69" s="13">
        <f t="shared" si="2"/>
        <v>1</v>
      </c>
      <c r="K69" s="13">
        <f t="shared" si="2"/>
        <v>1.00634886504488</v>
      </c>
      <c r="L69" s="13">
        <f t="shared" si="2"/>
        <v>1</v>
      </c>
      <c r="M69" s="13">
        <f t="shared" si="2"/>
        <v>1</v>
      </c>
      <c r="N69" s="13" t="str">
        <f t="shared" si="2"/>
        <v/>
      </c>
      <c r="O69" s="13" t="s">
        <v>25</v>
      </c>
      <c r="P69" s="13" t="s">
        <v>25</v>
      </c>
      <c r="Q69" s="13" t="s">
        <v>25</v>
      </c>
      <c r="R69" s="13" t="s">
        <v>25</v>
      </c>
      <c r="S69" s="13" t="s">
        <v>25</v>
      </c>
      <c r="T69" s="13" t="s">
        <v>25</v>
      </c>
      <c r="U69" s="13" t="s">
        <v>25</v>
      </c>
      <c r="V69" s="13" t="s">
        <v>25</v>
      </c>
      <c r="W69" s="13" t="s">
        <v>25</v>
      </c>
      <c r="X69" s="13" t="s">
        <v>25</v>
      </c>
      <c r="Y69" s="13" t="s">
        <v>25</v>
      </c>
      <c r="Z69" s="13" t="s">
        <v>25</v>
      </c>
      <c r="AA69" s="13" t="s">
        <v>25</v>
      </c>
      <c r="AB69" s="13" t="s">
        <v>25</v>
      </c>
      <c r="AC69" s="13" t="s">
        <v>25</v>
      </c>
      <c r="AD69" s="13" t="s">
        <v>25</v>
      </c>
      <c r="AE69" s="13" t="s">
        <v>25</v>
      </c>
      <c r="AF69" s="13" t="s">
        <v>25</v>
      </c>
      <c r="AG69" s="13" t="s">
        <v>25</v>
      </c>
      <c r="AH69" s="13" t="s">
        <v>25</v>
      </c>
      <c r="AI69" s="13" t="s">
        <v>25</v>
      </c>
      <c r="AJ69" s="13" t="s">
        <v>25</v>
      </c>
      <c r="AK69" s="13" t="s">
        <v>25</v>
      </c>
      <c r="AX69" s="10">
        <v>202103</v>
      </c>
      <c r="AY69" s="13">
        <f t="shared" si="5"/>
        <v>3.10263453949779</v>
      </c>
      <c r="AZ69" s="13">
        <f t="shared" si="5"/>
        <v>1.28696028591237</v>
      </c>
      <c r="BA69" s="13">
        <f t="shared" si="5"/>
        <v>1.00850149121847</v>
      </c>
      <c r="BB69" s="13">
        <f t="shared" si="5"/>
        <v>1.09045231502361</v>
      </c>
      <c r="BC69" s="13">
        <f t="shared" si="3"/>
        <v>1</v>
      </c>
      <c r="BD69" s="13">
        <f t="shared" si="3"/>
        <v>1</v>
      </c>
      <c r="BE69" s="13">
        <f t="shared" si="3"/>
        <v>1</v>
      </c>
      <c r="BF69" s="13">
        <f t="shared" si="3"/>
        <v>1</v>
      </c>
      <c r="BG69" s="13">
        <f t="shared" si="3"/>
        <v>1.00997732977012</v>
      </c>
      <c r="BH69" s="13">
        <f t="shared" si="3"/>
        <v>1</v>
      </c>
      <c r="BI69" s="13">
        <f t="shared" si="3"/>
        <v>1</v>
      </c>
      <c r="BJ69" s="13" t="str">
        <f t="shared" si="3"/>
        <v/>
      </c>
      <c r="BK69" s="13" t="s">
        <v>25</v>
      </c>
      <c r="BL69" s="13" t="s">
        <v>25</v>
      </c>
      <c r="BM69" s="13" t="s">
        <v>25</v>
      </c>
      <c r="BN69" s="13" t="s">
        <v>25</v>
      </c>
      <c r="BO69" s="13" t="s">
        <v>25</v>
      </c>
      <c r="BP69" s="13" t="s">
        <v>25</v>
      </c>
      <c r="BQ69" s="13" t="s">
        <v>25</v>
      </c>
      <c r="BR69" s="13" t="s">
        <v>25</v>
      </c>
      <c r="BS69" s="13" t="s">
        <v>25</v>
      </c>
      <c r="BT69" s="13" t="s">
        <v>25</v>
      </c>
      <c r="BU69" s="13" t="s">
        <v>25</v>
      </c>
      <c r="BV69" s="13" t="s">
        <v>25</v>
      </c>
      <c r="BW69" s="13" t="s">
        <v>25</v>
      </c>
      <c r="BX69" s="13" t="s">
        <v>25</v>
      </c>
      <c r="BY69" s="13" t="s">
        <v>25</v>
      </c>
      <c r="BZ69" s="13" t="s">
        <v>25</v>
      </c>
      <c r="CA69" s="13" t="s">
        <v>25</v>
      </c>
      <c r="CB69" s="13" t="s">
        <v>25</v>
      </c>
      <c r="CC69" s="13" t="s">
        <v>25</v>
      </c>
      <c r="CD69" s="13" t="s">
        <v>25</v>
      </c>
      <c r="CE69" s="13" t="s">
        <v>25</v>
      </c>
      <c r="CF69" s="13" t="s">
        <v>25</v>
      </c>
      <c r="CG69" s="13" t="s">
        <v>25</v>
      </c>
    </row>
    <row r="70" ht="15" customHeight="1" outlineLevel="1" spans="2:85">
      <c r="B70" s="10">
        <v>202106</v>
      </c>
      <c r="C70" s="13">
        <f t="shared" si="4"/>
        <v>1.90273417395807</v>
      </c>
      <c r="D70" s="13">
        <f t="shared" si="4"/>
        <v>1.55770841224488</v>
      </c>
      <c r="E70" s="13">
        <f t="shared" si="4"/>
        <v>1.05257444606699</v>
      </c>
      <c r="F70" s="13">
        <f t="shared" si="4"/>
        <v>0.997619420741626</v>
      </c>
      <c r="G70" s="13">
        <f t="shared" si="4"/>
        <v>1</v>
      </c>
      <c r="H70" s="13">
        <f t="shared" si="4"/>
        <v>0.99969783656424</v>
      </c>
      <c r="I70" s="13">
        <f t="shared" si="4"/>
        <v>1</v>
      </c>
      <c r="J70" s="13">
        <f t="shared" si="4"/>
        <v>1.02991463908816</v>
      </c>
      <c r="K70" s="13">
        <f t="shared" si="4"/>
        <v>1</v>
      </c>
      <c r="L70" s="13">
        <f t="shared" si="4"/>
        <v>1</v>
      </c>
      <c r="M70" s="13" t="str">
        <f t="shared" si="4"/>
        <v/>
      </c>
      <c r="N70" s="13" t="s">
        <v>25</v>
      </c>
      <c r="O70" s="13" t="s">
        <v>25</v>
      </c>
      <c r="P70" s="13" t="s">
        <v>25</v>
      </c>
      <c r="Q70" s="13" t="s">
        <v>25</v>
      </c>
      <c r="R70" s="13" t="s">
        <v>25</v>
      </c>
      <c r="S70" s="13" t="s">
        <v>25</v>
      </c>
      <c r="T70" s="13" t="s">
        <v>25</v>
      </c>
      <c r="U70" s="13" t="s">
        <v>25</v>
      </c>
      <c r="V70" s="13" t="s">
        <v>25</v>
      </c>
      <c r="W70" s="13" t="s">
        <v>25</v>
      </c>
      <c r="X70" s="13" t="s">
        <v>25</v>
      </c>
      <c r="Y70" s="13" t="s">
        <v>25</v>
      </c>
      <c r="Z70" s="13" t="s">
        <v>25</v>
      </c>
      <c r="AA70" s="13" t="s">
        <v>25</v>
      </c>
      <c r="AB70" s="13" t="s">
        <v>25</v>
      </c>
      <c r="AC70" s="13" t="s">
        <v>25</v>
      </c>
      <c r="AD70" s="13" t="s">
        <v>25</v>
      </c>
      <c r="AE70" s="13" t="s">
        <v>25</v>
      </c>
      <c r="AF70" s="13" t="s">
        <v>25</v>
      </c>
      <c r="AG70" s="13" t="s">
        <v>25</v>
      </c>
      <c r="AH70" s="13" t="s">
        <v>25</v>
      </c>
      <c r="AI70" s="13" t="s">
        <v>25</v>
      </c>
      <c r="AJ70" s="13" t="s">
        <v>25</v>
      </c>
      <c r="AK70" s="13" t="s">
        <v>25</v>
      </c>
      <c r="AX70" s="10">
        <v>202106</v>
      </c>
      <c r="AY70" s="13">
        <f t="shared" si="5"/>
        <v>1.90273415098481</v>
      </c>
      <c r="AZ70" s="13">
        <f t="shared" si="5"/>
        <v>1.85005233621298</v>
      </c>
      <c r="BA70" s="13">
        <f t="shared" si="5"/>
        <v>1.05488069225959</v>
      </c>
      <c r="BB70" s="13">
        <f t="shared" si="5"/>
        <v>0.996644779838132</v>
      </c>
      <c r="BC70" s="13">
        <f t="shared" si="5"/>
        <v>1</v>
      </c>
      <c r="BD70" s="13">
        <f t="shared" si="5"/>
        <v>0.999593428284582</v>
      </c>
      <c r="BE70" s="13">
        <f t="shared" si="5"/>
        <v>1</v>
      </c>
      <c r="BF70" s="13">
        <f t="shared" si="5"/>
        <v>1.04025550136229</v>
      </c>
      <c r="BG70" s="13">
        <f t="shared" si="5"/>
        <v>1</v>
      </c>
      <c r="BH70" s="13">
        <f t="shared" si="5"/>
        <v>1</v>
      </c>
      <c r="BI70" s="13" t="str">
        <f t="shared" si="5"/>
        <v/>
      </c>
      <c r="BJ70" s="13" t="s">
        <v>25</v>
      </c>
      <c r="BK70" s="13" t="s">
        <v>25</v>
      </c>
      <c r="BL70" s="13" t="s">
        <v>25</v>
      </c>
      <c r="BM70" s="13" t="s">
        <v>25</v>
      </c>
      <c r="BN70" s="13" t="s">
        <v>25</v>
      </c>
      <c r="BO70" s="13" t="s">
        <v>25</v>
      </c>
      <c r="BP70" s="13" t="s">
        <v>25</v>
      </c>
      <c r="BQ70" s="13" t="s">
        <v>25</v>
      </c>
      <c r="BR70" s="13" t="s">
        <v>25</v>
      </c>
      <c r="BS70" s="13" t="s">
        <v>25</v>
      </c>
      <c r="BT70" s="13" t="s">
        <v>25</v>
      </c>
      <c r="BU70" s="13" t="s">
        <v>25</v>
      </c>
      <c r="BV70" s="13" t="s">
        <v>25</v>
      </c>
      <c r="BW70" s="13" t="s">
        <v>25</v>
      </c>
      <c r="BX70" s="13" t="s">
        <v>25</v>
      </c>
      <c r="BY70" s="13" t="s">
        <v>25</v>
      </c>
      <c r="BZ70" s="13" t="s">
        <v>25</v>
      </c>
      <c r="CA70" s="13" t="s">
        <v>25</v>
      </c>
      <c r="CB70" s="13" t="s">
        <v>25</v>
      </c>
      <c r="CC70" s="13" t="s">
        <v>25</v>
      </c>
      <c r="CD70" s="13" t="s">
        <v>25</v>
      </c>
      <c r="CE70" s="13" t="s">
        <v>25</v>
      </c>
      <c r="CF70" s="13" t="s">
        <v>25</v>
      </c>
      <c r="CG70" s="13" t="s">
        <v>25</v>
      </c>
    </row>
    <row r="71" ht="15" customHeight="1" outlineLevel="1" spans="2:85">
      <c r="B71" s="10">
        <v>202109</v>
      </c>
      <c r="C71" s="13">
        <f t="shared" ref="C71:L80" si="6">IFERROR(IF(D32="","",D32/C32),0)</f>
        <v>5.07346976076943</v>
      </c>
      <c r="D71" s="13">
        <f t="shared" si="6"/>
        <v>1.19637574475206</v>
      </c>
      <c r="E71" s="13">
        <f t="shared" si="6"/>
        <v>1.02043117009508</v>
      </c>
      <c r="F71" s="13">
        <f t="shared" si="6"/>
        <v>1.00086494676657</v>
      </c>
      <c r="G71" s="13">
        <f t="shared" si="6"/>
        <v>1.00345685984435</v>
      </c>
      <c r="H71" s="13">
        <f t="shared" si="6"/>
        <v>1</v>
      </c>
      <c r="I71" s="13">
        <f t="shared" si="6"/>
        <v>1</v>
      </c>
      <c r="J71" s="13">
        <f t="shared" si="6"/>
        <v>1</v>
      </c>
      <c r="K71" s="13">
        <f t="shared" si="6"/>
        <v>0.999982976686153</v>
      </c>
      <c r="L71" s="13" t="str">
        <f t="shared" si="6"/>
        <v/>
      </c>
      <c r="M71" s="13" t="s">
        <v>25</v>
      </c>
      <c r="N71" s="13" t="s">
        <v>25</v>
      </c>
      <c r="O71" s="13" t="s">
        <v>25</v>
      </c>
      <c r="P71" s="13" t="s">
        <v>25</v>
      </c>
      <c r="Q71" s="13" t="s">
        <v>25</v>
      </c>
      <c r="R71" s="13" t="s">
        <v>25</v>
      </c>
      <c r="S71" s="13" t="s">
        <v>25</v>
      </c>
      <c r="T71" s="13" t="s">
        <v>25</v>
      </c>
      <c r="U71" s="13" t="s">
        <v>25</v>
      </c>
      <c r="V71" s="13" t="s">
        <v>25</v>
      </c>
      <c r="W71" s="13" t="s">
        <v>25</v>
      </c>
      <c r="X71" s="13" t="s">
        <v>25</v>
      </c>
      <c r="Y71" s="13" t="s">
        <v>25</v>
      </c>
      <c r="Z71" s="13" t="s">
        <v>25</v>
      </c>
      <c r="AA71" s="13" t="s">
        <v>25</v>
      </c>
      <c r="AB71" s="13" t="s">
        <v>25</v>
      </c>
      <c r="AC71" s="13" t="s">
        <v>25</v>
      </c>
      <c r="AD71" s="13" t="s">
        <v>25</v>
      </c>
      <c r="AE71" s="13" t="s">
        <v>25</v>
      </c>
      <c r="AF71" s="13" t="s">
        <v>25</v>
      </c>
      <c r="AG71" s="13" t="s">
        <v>25</v>
      </c>
      <c r="AH71" s="13" t="s">
        <v>25</v>
      </c>
      <c r="AI71" s="13" t="s">
        <v>25</v>
      </c>
      <c r="AJ71" s="13" t="s">
        <v>25</v>
      </c>
      <c r="AK71" s="13" t="s">
        <v>25</v>
      </c>
      <c r="AX71" s="10">
        <v>202109</v>
      </c>
      <c r="AY71" s="13">
        <f t="shared" ref="AY71:BH80" si="7">IFERROR(IF(AZ32="","",AZ32/AY32),0)</f>
        <v>5.41049658274409</v>
      </c>
      <c r="AZ71" s="13">
        <f t="shared" si="7"/>
        <v>1.18889720287706</v>
      </c>
      <c r="BA71" s="13">
        <f t="shared" si="7"/>
        <v>1.01927899905583</v>
      </c>
      <c r="BB71" s="13">
        <f t="shared" si="7"/>
        <v>1.00081709257118</v>
      </c>
      <c r="BC71" s="13">
        <f t="shared" si="7"/>
        <v>1.00522521751992</v>
      </c>
      <c r="BD71" s="13">
        <f t="shared" si="7"/>
        <v>1</v>
      </c>
      <c r="BE71" s="13">
        <f t="shared" si="7"/>
        <v>1</v>
      </c>
      <c r="BF71" s="13">
        <f t="shared" si="7"/>
        <v>1</v>
      </c>
      <c r="BG71" s="13">
        <f t="shared" si="7"/>
        <v>0.99997431394812</v>
      </c>
      <c r="BH71" s="13" t="str">
        <f t="shared" si="7"/>
        <v/>
      </c>
      <c r="BI71" s="13" t="s">
        <v>25</v>
      </c>
      <c r="BJ71" s="13" t="s">
        <v>25</v>
      </c>
      <c r="BK71" s="13" t="s">
        <v>25</v>
      </c>
      <c r="BL71" s="13" t="s">
        <v>25</v>
      </c>
      <c r="BM71" s="13" t="s">
        <v>25</v>
      </c>
      <c r="BN71" s="13" t="s">
        <v>25</v>
      </c>
      <c r="BO71" s="13" t="s">
        <v>25</v>
      </c>
      <c r="BP71" s="13" t="s">
        <v>25</v>
      </c>
      <c r="BQ71" s="13" t="s">
        <v>25</v>
      </c>
      <c r="BR71" s="13" t="s">
        <v>25</v>
      </c>
      <c r="BS71" s="13" t="s">
        <v>25</v>
      </c>
      <c r="BT71" s="13" t="s">
        <v>25</v>
      </c>
      <c r="BU71" s="13" t="s">
        <v>25</v>
      </c>
      <c r="BV71" s="13" t="s">
        <v>25</v>
      </c>
      <c r="BW71" s="13" t="s">
        <v>25</v>
      </c>
      <c r="BX71" s="13" t="s">
        <v>25</v>
      </c>
      <c r="BY71" s="13" t="s">
        <v>25</v>
      </c>
      <c r="BZ71" s="13" t="s">
        <v>25</v>
      </c>
      <c r="CA71" s="13" t="s">
        <v>25</v>
      </c>
      <c r="CB71" s="13" t="s">
        <v>25</v>
      </c>
      <c r="CC71" s="13" t="s">
        <v>25</v>
      </c>
      <c r="CD71" s="13" t="s">
        <v>25</v>
      </c>
      <c r="CE71" s="13" t="s">
        <v>25</v>
      </c>
      <c r="CF71" s="13" t="s">
        <v>25</v>
      </c>
      <c r="CG71" s="13" t="s">
        <v>25</v>
      </c>
    </row>
    <row r="72" ht="15" customHeight="1" outlineLevel="1" spans="2:85">
      <c r="B72" s="10">
        <v>202112</v>
      </c>
      <c r="C72" s="13">
        <f t="shared" si="6"/>
        <v>1.27749377380683</v>
      </c>
      <c r="D72" s="13">
        <f t="shared" si="6"/>
        <v>1.02473939257082</v>
      </c>
      <c r="E72" s="13">
        <f t="shared" si="6"/>
        <v>1.01160098403511</v>
      </c>
      <c r="F72" s="13">
        <f t="shared" si="6"/>
        <v>1.01247598275818</v>
      </c>
      <c r="G72" s="13">
        <f t="shared" si="6"/>
        <v>1</v>
      </c>
      <c r="H72" s="13">
        <f t="shared" si="6"/>
        <v>1</v>
      </c>
      <c r="I72" s="13">
        <f t="shared" si="6"/>
        <v>1</v>
      </c>
      <c r="J72" s="13">
        <f t="shared" si="6"/>
        <v>0.999875031375005</v>
      </c>
      <c r="K72" s="13" t="str">
        <f t="shared" si="6"/>
        <v/>
      </c>
      <c r="L72" s="13" t="s">
        <v>25</v>
      </c>
      <c r="M72" s="13" t="s">
        <v>25</v>
      </c>
      <c r="N72" s="13" t="s">
        <v>25</v>
      </c>
      <c r="O72" s="13" t="s">
        <v>25</v>
      </c>
      <c r="P72" s="13" t="s">
        <v>25</v>
      </c>
      <c r="Q72" s="13" t="s">
        <v>25</v>
      </c>
      <c r="R72" s="13" t="s">
        <v>25</v>
      </c>
      <c r="S72" s="13" t="s">
        <v>25</v>
      </c>
      <c r="T72" s="13" t="s">
        <v>25</v>
      </c>
      <c r="U72" s="13" t="s">
        <v>25</v>
      </c>
      <c r="V72" s="13" t="s">
        <v>25</v>
      </c>
      <c r="W72" s="13" t="s">
        <v>25</v>
      </c>
      <c r="X72" s="13" t="s">
        <v>25</v>
      </c>
      <c r="Y72" s="13" t="s">
        <v>25</v>
      </c>
      <c r="Z72" s="13" t="s">
        <v>25</v>
      </c>
      <c r="AA72" s="13" t="s">
        <v>25</v>
      </c>
      <c r="AB72" s="13" t="s">
        <v>25</v>
      </c>
      <c r="AC72" s="13" t="s">
        <v>25</v>
      </c>
      <c r="AD72" s="13" t="s">
        <v>25</v>
      </c>
      <c r="AE72" s="13" t="s">
        <v>25</v>
      </c>
      <c r="AF72" s="13" t="s">
        <v>25</v>
      </c>
      <c r="AG72" s="13" t="s">
        <v>25</v>
      </c>
      <c r="AH72" s="13" t="s">
        <v>25</v>
      </c>
      <c r="AI72" s="13" t="s">
        <v>25</v>
      </c>
      <c r="AJ72" s="13" t="s">
        <v>25</v>
      </c>
      <c r="AK72" s="13" t="s">
        <v>25</v>
      </c>
      <c r="AX72" s="10">
        <v>202112</v>
      </c>
      <c r="AY72" s="13">
        <f t="shared" si="7"/>
        <v>1.22469179739809</v>
      </c>
      <c r="AZ72" s="13">
        <f t="shared" si="7"/>
        <v>1.02376031548724</v>
      </c>
      <c r="BA72" s="13">
        <f t="shared" si="7"/>
        <v>1.00965120070351</v>
      </c>
      <c r="BB72" s="13">
        <f t="shared" si="7"/>
        <v>1.01663869127324</v>
      </c>
      <c r="BC72" s="13">
        <f t="shared" si="7"/>
        <v>1</v>
      </c>
      <c r="BD72" s="13">
        <f t="shared" si="7"/>
        <v>1</v>
      </c>
      <c r="BE72" s="13">
        <f t="shared" si="7"/>
        <v>1</v>
      </c>
      <c r="BF72" s="13">
        <f t="shared" si="7"/>
        <v>0.999834017046117</v>
      </c>
      <c r="BG72" s="13" t="str">
        <f t="shared" si="7"/>
        <v/>
      </c>
      <c r="BH72" s="13" t="s">
        <v>25</v>
      </c>
      <c r="BI72" s="13" t="s">
        <v>25</v>
      </c>
      <c r="BJ72" s="13" t="s">
        <v>25</v>
      </c>
      <c r="BK72" s="13" t="s">
        <v>25</v>
      </c>
      <c r="BL72" s="13" t="s">
        <v>25</v>
      </c>
      <c r="BM72" s="13" t="s">
        <v>25</v>
      </c>
      <c r="BN72" s="13" t="s">
        <v>25</v>
      </c>
      <c r="BO72" s="13" t="s">
        <v>25</v>
      </c>
      <c r="BP72" s="13" t="s">
        <v>25</v>
      </c>
      <c r="BQ72" s="13" t="s">
        <v>25</v>
      </c>
      <c r="BR72" s="13" t="s">
        <v>25</v>
      </c>
      <c r="BS72" s="13" t="s">
        <v>25</v>
      </c>
      <c r="BT72" s="13" t="s">
        <v>25</v>
      </c>
      <c r="BU72" s="13" t="s">
        <v>25</v>
      </c>
      <c r="BV72" s="13" t="s">
        <v>25</v>
      </c>
      <c r="BW72" s="13" t="s">
        <v>25</v>
      </c>
      <c r="BX72" s="13" t="s">
        <v>25</v>
      </c>
      <c r="BY72" s="13" t="s">
        <v>25</v>
      </c>
      <c r="BZ72" s="13" t="s">
        <v>25</v>
      </c>
      <c r="CA72" s="13" t="s">
        <v>25</v>
      </c>
      <c r="CB72" s="13" t="s">
        <v>25</v>
      </c>
      <c r="CC72" s="13" t="s">
        <v>25</v>
      </c>
      <c r="CD72" s="13" t="s">
        <v>25</v>
      </c>
      <c r="CE72" s="13" t="s">
        <v>25</v>
      </c>
      <c r="CF72" s="13" t="s">
        <v>25</v>
      </c>
      <c r="CG72" s="13" t="s">
        <v>25</v>
      </c>
    </row>
    <row r="73" ht="15" customHeight="1" outlineLevel="1" spans="2:85">
      <c r="B73" s="10">
        <v>202203</v>
      </c>
      <c r="C73" s="13">
        <f t="shared" si="6"/>
        <v>2.06574994364594</v>
      </c>
      <c r="D73" s="13">
        <f t="shared" si="6"/>
        <v>1.0704024765448</v>
      </c>
      <c r="E73" s="13">
        <f t="shared" si="6"/>
        <v>1.09641116034955</v>
      </c>
      <c r="F73" s="13">
        <f t="shared" si="6"/>
        <v>1</v>
      </c>
      <c r="G73" s="13">
        <f t="shared" si="6"/>
        <v>1</v>
      </c>
      <c r="H73" s="13">
        <f t="shared" si="6"/>
        <v>1</v>
      </c>
      <c r="I73" s="13">
        <f t="shared" si="6"/>
        <v>1</v>
      </c>
      <c r="J73" s="13" t="str">
        <f t="shared" si="6"/>
        <v/>
      </c>
      <c r="K73" s="13" t="s">
        <v>25</v>
      </c>
      <c r="L73" s="13" t="s">
        <v>25</v>
      </c>
      <c r="M73" s="13" t="s">
        <v>25</v>
      </c>
      <c r="N73" s="13" t="s">
        <v>25</v>
      </c>
      <c r="O73" s="13" t="s">
        <v>25</v>
      </c>
      <c r="P73" s="13" t="s">
        <v>25</v>
      </c>
      <c r="Q73" s="13" t="s">
        <v>25</v>
      </c>
      <c r="R73" s="13" t="s">
        <v>25</v>
      </c>
      <c r="S73" s="13" t="s">
        <v>25</v>
      </c>
      <c r="T73" s="13" t="s">
        <v>25</v>
      </c>
      <c r="U73" s="13" t="s">
        <v>25</v>
      </c>
      <c r="V73" s="13" t="s">
        <v>25</v>
      </c>
      <c r="W73" s="13" t="s">
        <v>25</v>
      </c>
      <c r="X73" s="13" t="s">
        <v>25</v>
      </c>
      <c r="Y73" s="13" t="s">
        <v>25</v>
      </c>
      <c r="Z73" s="13" t="s">
        <v>25</v>
      </c>
      <c r="AA73" s="13" t="s">
        <v>25</v>
      </c>
      <c r="AB73" s="13" t="s">
        <v>25</v>
      </c>
      <c r="AC73" s="13" t="s">
        <v>25</v>
      </c>
      <c r="AD73" s="13" t="s">
        <v>25</v>
      </c>
      <c r="AE73" s="13" t="s">
        <v>25</v>
      </c>
      <c r="AF73" s="13" t="s">
        <v>25</v>
      </c>
      <c r="AG73" s="13" t="s">
        <v>25</v>
      </c>
      <c r="AH73" s="13" t="s">
        <v>25</v>
      </c>
      <c r="AI73" s="13" t="s">
        <v>25</v>
      </c>
      <c r="AJ73" s="13" t="s">
        <v>25</v>
      </c>
      <c r="AK73" s="13" t="s">
        <v>25</v>
      </c>
      <c r="AX73" s="10">
        <v>202203</v>
      </c>
      <c r="AY73" s="13">
        <f t="shared" si="7"/>
        <v>2.07088486245015</v>
      </c>
      <c r="AZ73" s="13">
        <f t="shared" si="7"/>
        <v>1.07172173626748</v>
      </c>
      <c r="BA73" s="13">
        <f t="shared" si="7"/>
        <v>1.12650153393713</v>
      </c>
      <c r="BB73" s="13">
        <f t="shared" si="7"/>
        <v>1</v>
      </c>
      <c r="BC73" s="13">
        <f t="shared" si="7"/>
        <v>1</v>
      </c>
      <c r="BD73" s="13">
        <f t="shared" si="7"/>
        <v>1</v>
      </c>
      <c r="BE73" s="13">
        <f t="shared" si="7"/>
        <v>1</v>
      </c>
      <c r="BF73" s="13" t="str">
        <f t="shared" si="7"/>
        <v/>
      </c>
      <c r="BG73" s="13" t="s">
        <v>25</v>
      </c>
      <c r="BH73" s="13" t="s">
        <v>25</v>
      </c>
      <c r="BI73" s="13" t="s">
        <v>25</v>
      </c>
      <c r="BJ73" s="13" t="s">
        <v>25</v>
      </c>
      <c r="BK73" s="13" t="s">
        <v>25</v>
      </c>
      <c r="BL73" s="13" t="s">
        <v>25</v>
      </c>
      <c r="BM73" s="13" t="s">
        <v>25</v>
      </c>
      <c r="BN73" s="13" t="s">
        <v>25</v>
      </c>
      <c r="BO73" s="13" t="s">
        <v>25</v>
      </c>
      <c r="BP73" s="13" t="s">
        <v>25</v>
      </c>
      <c r="BQ73" s="13" t="s">
        <v>25</v>
      </c>
      <c r="BR73" s="13" t="s">
        <v>25</v>
      </c>
      <c r="BS73" s="13" t="s">
        <v>25</v>
      </c>
      <c r="BT73" s="13" t="s">
        <v>25</v>
      </c>
      <c r="BU73" s="13" t="s">
        <v>25</v>
      </c>
      <c r="BV73" s="13" t="s">
        <v>25</v>
      </c>
      <c r="BW73" s="13" t="s">
        <v>25</v>
      </c>
      <c r="BX73" s="13" t="s">
        <v>25</v>
      </c>
      <c r="BY73" s="13" t="s">
        <v>25</v>
      </c>
      <c r="BZ73" s="13" t="s">
        <v>25</v>
      </c>
      <c r="CA73" s="13" t="s">
        <v>25</v>
      </c>
      <c r="CB73" s="13" t="s">
        <v>25</v>
      </c>
      <c r="CC73" s="13" t="s">
        <v>25</v>
      </c>
      <c r="CD73" s="13" t="s">
        <v>25</v>
      </c>
      <c r="CE73" s="13" t="s">
        <v>25</v>
      </c>
      <c r="CF73" s="13" t="s">
        <v>25</v>
      </c>
      <c r="CG73" s="13" t="s">
        <v>25</v>
      </c>
    </row>
    <row r="74" ht="15" customHeight="1" outlineLevel="1" spans="2:85">
      <c r="B74" s="10">
        <v>202206</v>
      </c>
      <c r="C74" s="13">
        <f t="shared" si="6"/>
        <v>2.05003984993403</v>
      </c>
      <c r="D74" s="13">
        <f t="shared" si="6"/>
        <v>1.18459864294954</v>
      </c>
      <c r="E74" s="13">
        <f t="shared" si="6"/>
        <v>1.0007511548677</v>
      </c>
      <c r="F74" s="13">
        <f t="shared" si="6"/>
        <v>1</v>
      </c>
      <c r="G74" s="13">
        <f t="shared" si="6"/>
        <v>1</v>
      </c>
      <c r="H74" s="13">
        <f t="shared" si="6"/>
        <v>1</v>
      </c>
      <c r="I74" s="13" t="str">
        <f t="shared" si="6"/>
        <v/>
      </c>
      <c r="J74" s="13" t="s">
        <v>25</v>
      </c>
      <c r="K74" s="13" t="s">
        <v>25</v>
      </c>
      <c r="L74" s="13" t="s">
        <v>25</v>
      </c>
      <c r="M74" s="13" t="s">
        <v>25</v>
      </c>
      <c r="N74" s="13" t="s">
        <v>25</v>
      </c>
      <c r="O74" s="13" t="s">
        <v>25</v>
      </c>
      <c r="P74" s="13" t="s">
        <v>25</v>
      </c>
      <c r="Q74" s="13" t="s">
        <v>25</v>
      </c>
      <c r="R74" s="13" t="s">
        <v>25</v>
      </c>
      <c r="S74" s="13" t="s">
        <v>25</v>
      </c>
      <c r="T74" s="13" t="s">
        <v>25</v>
      </c>
      <c r="U74" s="13" t="s">
        <v>25</v>
      </c>
      <c r="V74" s="13" t="s">
        <v>25</v>
      </c>
      <c r="W74" s="13" t="s">
        <v>25</v>
      </c>
      <c r="X74" s="13" t="s">
        <v>25</v>
      </c>
      <c r="Y74" s="13" t="s">
        <v>25</v>
      </c>
      <c r="Z74" s="13" t="s">
        <v>25</v>
      </c>
      <c r="AA74" s="13" t="s">
        <v>25</v>
      </c>
      <c r="AB74" s="13" t="s">
        <v>25</v>
      </c>
      <c r="AC74" s="13" t="s">
        <v>25</v>
      </c>
      <c r="AD74" s="13" t="s">
        <v>25</v>
      </c>
      <c r="AE74" s="13" t="s">
        <v>25</v>
      </c>
      <c r="AF74" s="13" t="s">
        <v>25</v>
      </c>
      <c r="AG74" s="13" t="s">
        <v>25</v>
      </c>
      <c r="AH74" s="13" t="s">
        <v>25</v>
      </c>
      <c r="AI74" s="13" t="s">
        <v>25</v>
      </c>
      <c r="AJ74" s="13" t="s">
        <v>25</v>
      </c>
      <c r="AK74" s="13" t="s">
        <v>25</v>
      </c>
      <c r="AX74" s="10">
        <v>202206</v>
      </c>
      <c r="AY74" s="13">
        <f t="shared" si="7"/>
        <v>2.06476167140315</v>
      </c>
      <c r="AZ74" s="13">
        <f t="shared" si="7"/>
        <v>1.19420975504888</v>
      </c>
      <c r="BA74" s="13">
        <f t="shared" si="7"/>
        <v>1.0007398033587</v>
      </c>
      <c r="BB74" s="13">
        <f t="shared" si="7"/>
        <v>1</v>
      </c>
      <c r="BC74" s="13">
        <f t="shared" si="7"/>
        <v>1</v>
      </c>
      <c r="BD74" s="13">
        <f t="shared" si="7"/>
        <v>1</v>
      </c>
      <c r="BE74" s="13" t="str">
        <f t="shared" si="7"/>
        <v/>
      </c>
      <c r="BF74" s="13" t="s">
        <v>25</v>
      </c>
      <c r="BG74" s="13" t="s">
        <v>25</v>
      </c>
      <c r="BH74" s="13" t="s">
        <v>25</v>
      </c>
      <c r="BI74" s="13" t="s">
        <v>25</v>
      </c>
      <c r="BJ74" s="13" t="s">
        <v>25</v>
      </c>
      <c r="BK74" s="13" t="s">
        <v>25</v>
      </c>
      <c r="BL74" s="13" t="s">
        <v>25</v>
      </c>
      <c r="BM74" s="13" t="s">
        <v>25</v>
      </c>
      <c r="BN74" s="13" t="s">
        <v>25</v>
      </c>
      <c r="BO74" s="13" t="s">
        <v>25</v>
      </c>
      <c r="BP74" s="13" t="s">
        <v>25</v>
      </c>
      <c r="BQ74" s="13" t="s">
        <v>25</v>
      </c>
      <c r="BR74" s="13" t="s">
        <v>25</v>
      </c>
      <c r="BS74" s="13" t="s">
        <v>25</v>
      </c>
      <c r="BT74" s="13" t="s">
        <v>25</v>
      </c>
      <c r="BU74" s="13" t="s">
        <v>25</v>
      </c>
      <c r="BV74" s="13" t="s">
        <v>25</v>
      </c>
      <c r="BW74" s="13" t="s">
        <v>25</v>
      </c>
      <c r="BX74" s="13" t="s">
        <v>25</v>
      </c>
      <c r="BY74" s="13" t="s">
        <v>25</v>
      </c>
      <c r="BZ74" s="13" t="s">
        <v>25</v>
      </c>
      <c r="CA74" s="13" t="s">
        <v>25</v>
      </c>
      <c r="CB74" s="13" t="s">
        <v>25</v>
      </c>
      <c r="CC74" s="13" t="s">
        <v>25</v>
      </c>
      <c r="CD74" s="13" t="s">
        <v>25</v>
      </c>
      <c r="CE74" s="13" t="s">
        <v>25</v>
      </c>
      <c r="CF74" s="13" t="s">
        <v>25</v>
      </c>
      <c r="CG74" s="13" t="s">
        <v>25</v>
      </c>
    </row>
    <row r="75" ht="15" customHeight="1" outlineLevel="1" spans="2:85">
      <c r="B75" s="10">
        <v>202209</v>
      </c>
      <c r="C75" s="13">
        <f t="shared" si="6"/>
        <v>14.8559657504398</v>
      </c>
      <c r="D75" s="13">
        <f t="shared" si="6"/>
        <v>1.02999395222091</v>
      </c>
      <c r="E75" s="13">
        <f t="shared" si="6"/>
        <v>1.0097538847282</v>
      </c>
      <c r="F75" s="13">
        <f t="shared" si="6"/>
        <v>1.00382990343525</v>
      </c>
      <c r="G75" s="13">
        <f t="shared" si="6"/>
        <v>1.00992178547857</v>
      </c>
      <c r="H75" s="13" t="str">
        <f t="shared" si="6"/>
        <v/>
      </c>
      <c r="I75" s="13" t="s">
        <v>25</v>
      </c>
      <c r="J75" s="13" t="s">
        <v>25</v>
      </c>
      <c r="K75" s="13" t="s">
        <v>25</v>
      </c>
      <c r="L75" s="13" t="s">
        <v>25</v>
      </c>
      <c r="M75" s="13" t="s">
        <v>25</v>
      </c>
      <c r="N75" s="13" t="s">
        <v>25</v>
      </c>
      <c r="O75" s="13" t="s">
        <v>25</v>
      </c>
      <c r="P75" s="13" t="s">
        <v>25</v>
      </c>
      <c r="Q75" s="13" t="s">
        <v>25</v>
      </c>
      <c r="R75" s="13" t="s">
        <v>25</v>
      </c>
      <c r="S75" s="13" t="s">
        <v>25</v>
      </c>
      <c r="T75" s="13" t="s">
        <v>25</v>
      </c>
      <c r="U75" s="13" t="s">
        <v>25</v>
      </c>
      <c r="V75" s="13" t="s">
        <v>25</v>
      </c>
      <c r="W75" s="13" t="s">
        <v>25</v>
      </c>
      <c r="X75" s="13" t="s">
        <v>25</v>
      </c>
      <c r="Y75" s="13" t="s">
        <v>25</v>
      </c>
      <c r="Z75" s="13" t="s">
        <v>25</v>
      </c>
      <c r="AA75" s="13" t="s">
        <v>25</v>
      </c>
      <c r="AB75" s="13" t="s">
        <v>25</v>
      </c>
      <c r="AC75" s="13" t="s">
        <v>25</v>
      </c>
      <c r="AD75" s="13" t="s">
        <v>25</v>
      </c>
      <c r="AE75" s="13" t="s">
        <v>25</v>
      </c>
      <c r="AF75" s="13" t="s">
        <v>25</v>
      </c>
      <c r="AG75" s="13" t="s">
        <v>25</v>
      </c>
      <c r="AH75" s="13" t="s">
        <v>25</v>
      </c>
      <c r="AI75" s="13" t="s">
        <v>25</v>
      </c>
      <c r="AJ75" s="13" t="s">
        <v>25</v>
      </c>
      <c r="AK75" s="13" t="s">
        <v>25</v>
      </c>
      <c r="AX75" s="10">
        <v>202209</v>
      </c>
      <c r="AY75" s="13">
        <f t="shared" si="7"/>
        <v>16.690796095947</v>
      </c>
      <c r="AZ75" s="13">
        <f t="shared" si="7"/>
        <v>1.02683545324131</v>
      </c>
      <c r="BA75" s="13">
        <f t="shared" si="7"/>
        <v>1.00870833773038</v>
      </c>
      <c r="BB75" s="13">
        <f t="shared" si="7"/>
        <v>1.00342290943831</v>
      </c>
      <c r="BC75" s="13">
        <f t="shared" si="7"/>
        <v>1.01539861695284</v>
      </c>
      <c r="BD75" s="13" t="str">
        <f t="shared" si="7"/>
        <v/>
      </c>
      <c r="BE75" s="13" t="s">
        <v>25</v>
      </c>
      <c r="BF75" s="13" t="s">
        <v>25</v>
      </c>
      <c r="BG75" s="13" t="s">
        <v>25</v>
      </c>
      <c r="BH75" s="13" t="s">
        <v>25</v>
      </c>
      <c r="BI75" s="13" t="s">
        <v>25</v>
      </c>
      <c r="BJ75" s="13" t="s">
        <v>25</v>
      </c>
      <c r="BK75" s="13" t="s">
        <v>25</v>
      </c>
      <c r="BL75" s="13" t="s">
        <v>25</v>
      </c>
      <c r="BM75" s="13" t="s">
        <v>25</v>
      </c>
      <c r="BN75" s="13" t="s">
        <v>25</v>
      </c>
      <c r="BO75" s="13" t="s">
        <v>25</v>
      </c>
      <c r="BP75" s="13" t="s">
        <v>25</v>
      </c>
      <c r="BQ75" s="13" t="s">
        <v>25</v>
      </c>
      <c r="BR75" s="13" t="s">
        <v>25</v>
      </c>
      <c r="BS75" s="13" t="s">
        <v>25</v>
      </c>
      <c r="BT75" s="13" t="s">
        <v>25</v>
      </c>
      <c r="BU75" s="13" t="s">
        <v>25</v>
      </c>
      <c r="BV75" s="13" t="s">
        <v>25</v>
      </c>
      <c r="BW75" s="13" t="s">
        <v>25</v>
      </c>
      <c r="BX75" s="13" t="s">
        <v>25</v>
      </c>
      <c r="BY75" s="13" t="s">
        <v>25</v>
      </c>
      <c r="BZ75" s="13" t="s">
        <v>25</v>
      </c>
      <c r="CA75" s="13" t="s">
        <v>25</v>
      </c>
      <c r="CB75" s="13" t="s">
        <v>25</v>
      </c>
      <c r="CC75" s="13" t="s">
        <v>25</v>
      </c>
      <c r="CD75" s="13" t="s">
        <v>25</v>
      </c>
      <c r="CE75" s="13" t="s">
        <v>25</v>
      </c>
      <c r="CF75" s="13" t="s">
        <v>25</v>
      </c>
      <c r="CG75" s="13" t="s">
        <v>25</v>
      </c>
    </row>
    <row r="76" ht="15" customHeight="1" outlineLevel="1" spans="2:85">
      <c r="B76" s="10">
        <v>202212</v>
      </c>
      <c r="C76" s="13">
        <f t="shared" si="6"/>
        <v>1.25326208243032</v>
      </c>
      <c r="D76" s="13">
        <f t="shared" si="6"/>
        <v>1.00001706639343</v>
      </c>
      <c r="E76" s="13">
        <f t="shared" si="6"/>
        <v>1</v>
      </c>
      <c r="F76" s="13">
        <f t="shared" si="6"/>
        <v>1</v>
      </c>
      <c r="G76" s="13" t="str">
        <f t="shared" si="6"/>
        <v/>
      </c>
      <c r="H76" s="13" t="s">
        <v>25</v>
      </c>
      <c r="I76" s="13" t="s">
        <v>25</v>
      </c>
      <c r="J76" s="13" t="s">
        <v>25</v>
      </c>
      <c r="K76" s="13" t="s">
        <v>25</v>
      </c>
      <c r="L76" s="13" t="s">
        <v>25</v>
      </c>
      <c r="M76" s="13" t="s">
        <v>25</v>
      </c>
      <c r="N76" s="13" t="s">
        <v>25</v>
      </c>
      <c r="O76" s="13" t="s">
        <v>25</v>
      </c>
      <c r="P76" s="13" t="s">
        <v>25</v>
      </c>
      <c r="Q76" s="13" t="s">
        <v>25</v>
      </c>
      <c r="R76" s="13" t="s">
        <v>25</v>
      </c>
      <c r="S76" s="13" t="s">
        <v>25</v>
      </c>
      <c r="T76" s="13" t="s">
        <v>25</v>
      </c>
      <c r="U76" s="13" t="s">
        <v>25</v>
      </c>
      <c r="V76" s="13" t="s">
        <v>25</v>
      </c>
      <c r="W76" s="13" t="s">
        <v>25</v>
      </c>
      <c r="X76" s="13" t="s">
        <v>25</v>
      </c>
      <c r="Y76" s="13" t="s">
        <v>25</v>
      </c>
      <c r="Z76" s="13" t="s">
        <v>25</v>
      </c>
      <c r="AA76" s="13" t="s">
        <v>25</v>
      </c>
      <c r="AB76" s="13" t="s">
        <v>25</v>
      </c>
      <c r="AC76" s="13" t="s">
        <v>25</v>
      </c>
      <c r="AD76" s="13" t="s">
        <v>25</v>
      </c>
      <c r="AE76" s="13" t="s">
        <v>25</v>
      </c>
      <c r="AF76" s="13" t="s">
        <v>25</v>
      </c>
      <c r="AG76" s="13" t="s">
        <v>25</v>
      </c>
      <c r="AH76" s="13" t="s">
        <v>25</v>
      </c>
      <c r="AI76" s="13" t="s">
        <v>25</v>
      </c>
      <c r="AJ76" s="13" t="s">
        <v>25</v>
      </c>
      <c r="AK76" s="13" t="s">
        <v>25</v>
      </c>
      <c r="AX76" s="10">
        <v>202212</v>
      </c>
      <c r="AY76" s="13">
        <f t="shared" si="7"/>
        <v>1.25018540904396</v>
      </c>
      <c r="AZ76" s="13">
        <f t="shared" si="7"/>
        <v>1.00001647630018</v>
      </c>
      <c r="BA76" s="13">
        <f t="shared" si="7"/>
        <v>1</v>
      </c>
      <c r="BB76" s="13">
        <f t="shared" si="7"/>
        <v>1</v>
      </c>
      <c r="BC76" s="13" t="str">
        <f t="shared" si="7"/>
        <v/>
      </c>
      <c r="BD76" s="13" t="s">
        <v>25</v>
      </c>
      <c r="BE76" s="13" t="s">
        <v>25</v>
      </c>
      <c r="BF76" s="13" t="s">
        <v>25</v>
      </c>
      <c r="BG76" s="13" t="s">
        <v>25</v>
      </c>
      <c r="BH76" s="13" t="s">
        <v>25</v>
      </c>
      <c r="BI76" s="13" t="s">
        <v>25</v>
      </c>
      <c r="BJ76" s="13" t="s">
        <v>25</v>
      </c>
      <c r="BK76" s="13" t="s">
        <v>25</v>
      </c>
      <c r="BL76" s="13" t="s">
        <v>25</v>
      </c>
      <c r="BM76" s="13" t="s">
        <v>25</v>
      </c>
      <c r="BN76" s="13" t="s">
        <v>25</v>
      </c>
      <c r="BO76" s="13" t="s">
        <v>25</v>
      </c>
      <c r="BP76" s="13" t="s">
        <v>25</v>
      </c>
      <c r="BQ76" s="13" t="s">
        <v>25</v>
      </c>
      <c r="BR76" s="13" t="s">
        <v>25</v>
      </c>
      <c r="BS76" s="13" t="s">
        <v>25</v>
      </c>
      <c r="BT76" s="13" t="s">
        <v>25</v>
      </c>
      <c r="BU76" s="13" t="s">
        <v>25</v>
      </c>
      <c r="BV76" s="13" t="s">
        <v>25</v>
      </c>
      <c r="BW76" s="13" t="s">
        <v>25</v>
      </c>
      <c r="BX76" s="13" t="s">
        <v>25</v>
      </c>
      <c r="BY76" s="13" t="s">
        <v>25</v>
      </c>
      <c r="BZ76" s="13" t="s">
        <v>25</v>
      </c>
      <c r="CA76" s="13" t="s">
        <v>25</v>
      </c>
      <c r="CB76" s="13" t="s">
        <v>25</v>
      </c>
      <c r="CC76" s="13" t="s">
        <v>25</v>
      </c>
      <c r="CD76" s="13" t="s">
        <v>25</v>
      </c>
      <c r="CE76" s="13" t="s">
        <v>25</v>
      </c>
      <c r="CF76" s="13" t="s">
        <v>25</v>
      </c>
      <c r="CG76" s="13" t="s">
        <v>25</v>
      </c>
    </row>
    <row r="77" ht="15" customHeight="1" outlineLevel="1" spans="2:85">
      <c r="B77" s="10">
        <v>202303</v>
      </c>
      <c r="C77" s="13">
        <f t="shared" si="6"/>
        <v>1.77039777027762</v>
      </c>
      <c r="D77" s="13">
        <f t="shared" si="6"/>
        <v>1.31768693964211</v>
      </c>
      <c r="E77" s="13">
        <f t="shared" si="6"/>
        <v>1</v>
      </c>
      <c r="F77" s="13" t="str">
        <f t="shared" si="6"/>
        <v/>
      </c>
      <c r="G77" s="13" t="s">
        <v>25</v>
      </c>
      <c r="H77" s="13" t="s">
        <v>25</v>
      </c>
      <c r="I77" s="13" t="s">
        <v>25</v>
      </c>
      <c r="J77" s="13" t="s">
        <v>25</v>
      </c>
      <c r="K77" s="13" t="s">
        <v>25</v>
      </c>
      <c r="L77" s="13" t="s">
        <v>25</v>
      </c>
      <c r="M77" s="13" t="s">
        <v>25</v>
      </c>
      <c r="N77" s="13" t="s">
        <v>25</v>
      </c>
      <c r="O77" s="13" t="s">
        <v>25</v>
      </c>
      <c r="P77" s="13" t="s">
        <v>25</v>
      </c>
      <c r="Q77" s="13" t="s">
        <v>25</v>
      </c>
      <c r="R77" s="13" t="s">
        <v>25</v>
      </c>
      <c r="S77" s="13" t="s">
        <v>25</v>
      </c>
      <c r="T77" s="13" t="s">
        <v>25</v>
      </c>
      <c r="U77" s="13" t="s">
        <v>25</v>
      </c>
      <c r="V77" s="13" t="s">
        <v>25</v>
      </c>
      <c r="W77" s="13" t="s">
        <v>25</v>
      </c>
      <c r="X77" s="13" t="s">
        <v>25</v>
      </c>
      <c r="Y77" s="13" t="s">
        <v>25</v>
      </c>
      <c r="Z77" s="13" t="s">
        <v>25</v>
      </c>
      <c r="AA77" s="13" t="s">
        <v>25</v>
      </c>
      <c r="AB77" s="13" t="s">
        <v>25</v>
      </c>
      <c r="AC77" s="13" t="s">
        <v>25</v>
      </c>
      <c r="AD77" s="13" t="s">
        <v>25</v>
      </c>
      <c r="AE77" s="13" t="s">
        <v>25</v>
      </c>
      <c r="AF77" s="13" t="s">
        <v>25</v>
      </c>
      <c r="AG77" s="13" t="s">
        <v>25</v>
      </c>
      <c r="AH77" s="13" t="s">
        <v>25</v>
      </c>
      <c r="AI77" s="13" t="s">
        <v>25</v>
      </c>
      <c r="AJ77" s="13" t="s">
        <v>25</v>
      </c>
      <c r="AK77" s="13" t="s">
        <v>25</v>
      </c>
      <c r="AX77" s="10">
        <v>202303</v>
      </c>
      <c r="AY77" s="13">
        <f t="shared" si="7"/>
        <v>1.77139107198351</v>
      </c>
      <c r="AZ77" s="13">
        <f t="shared" si="7"/>
        <v>1.34411513752716</v>
      </c>
      <c r="BA77" s="13">
        <f t="shared" si="7"/>
        <v>1</v>
      </c>
      <c r="BB77" s="13" t="str">
        <f t="shared" si="7"/>
        <v/>
      </c>
      <c r="BC77" s="13" t="s">
        <v>25</v>
      </c>
      <c r="BD77" s="13" t="s">
        <v>25</v>
      </c>
      <c r="BE77" s="13" t="s">
        <v>25</v>
      </c>
      <c r="BF77" s="13" t="s">
        <v>25</v>
      </c>
      <c r="BG77" s="13" t="s">
        <v>25</v>
      </c>
      <c r="BH77" s="13" t="s">
        <v>25</v>
      </c>
      <c r="BI77" s="13" t="s">
        <v>25</v>
      </c>
      <c r="BJ77" s="13" t="s">
        <v>25</v>
      </c>
      <c r="BK77" s="13" t="s">
        <v>25</v>
      </c>
      <c r="BL77" s="13" t="s">
        <v>25</v>
      </c>
      <c r="BM77" s="13" t="s">
        <v>25</v>
      </c>
      <c r="BN77" s="13" t="s">
        <v>25</v>
      </c>
      <c r="BO77" s="13" t="s">
        <v>25</v>
      </c>
      <c r="BP77" s="13" t="s">
        <v>25</v>
      </c>
      <c r="BQ77" s="13" t="s">
        <v>25</v>
      </c>
      <c r="BR77" s="13" t="s">
        <v>25</v>
      </c>
      <c r="BS77" s="13" t="s">
        <v>25</v>
      </c>
      <c r="BT77" s="13" t="s">
        <v>25</v>
      </c>
      <c r="BU77" s="13" t="s">
        <v>25</v>
      </c>
      <c r="BV77" s="13" t="s">
        <v>25</v>
      </c>
      <c r="BW77" s="13" t="s">
        <v>25</v>
      </c>
      <c r="BX77" s="13" t="s">
        <v>25</v>
      </c>
      <c r="BY77" s="13" t="s">
        <v>25</v>
      </c>
      <c r="BZ77" s="13" t="s">
        <v>25</v>
      </c>
      <c r="CA77" s="13" t="s">
        <v>25</v>
      </c>
      <c r="CB77" s="13" t="s">
        <v>25</v>
      </c>
      <c r="CC77" s="13" t="s">
        <v>25</v>
      </c>
      <c r="CD77" s="13" t="s">
        <v>25</v>
      </c>
      <c r="CE77" s="13" t="s">
        <v>25</v>
      </c>
      <c r="CF77" s="13" t="s">
        <v>25</v>
      </c>
      <c r="CG77" s="13" t="s">
        <v>25</v>
      </c>
    </row>
    <row r="78" ht="15" customHeight="1" outlineLevel="1" spans="2:85">
      <c r="B78" s="10">
        <v>202306</v>
      </c>
      <c r="C78" s="13">
        <f t="shared" si="6"/>
        <v>3.07506433458376</v>
      </c>
      <c r="D78" s="13">
        <f t="shared" si="6"/>
        <v>1.02482083635887</v>
      </c>
      <c r="E78" s="13" t="str">
        <f t="shared" si="6"/>
        <v/>
      </c>
      <c r="F78" s="13" t="s">
        <v>25</v>
      </c>
      <c r="G78" s="13" t="s">
        <v>25</v>
      </c>
      <c r="H78" s="13" t="s">
        <v>25</v>
      </c>
      <c r="I78" s="13" t="s">
        <v>25</v>
      </c>
      <c r="J78" s="13" t="s">
        <v>25</v>
      </c>
      <c r="K78" s="13" t="s">
        <v>25</v>
      </c>
      <c r="L78" s="13" t="s">
        <v>25</v>
      </c>
      <c r="M78" s="13" t="s">
        <v>25</v>
      </c>
      <c r="N78" s="13" t="s">
        <v>25</v>
      </c>
      <c r="O78" s="13" t="s">
        <v>25</v>
      </c>
      <c r="P78" s="13" t="s">
        <v>25</v>
      </c>
      <c r="Q78" s="13" t="s">
        <v>25</v>
      </c>
      <c r="R78" s="13" t="s">
        <v>25</v>
      </c>
      <c r="S78" s="13" t="s">
        <v>25</v>
      </c>
      <c r="T78" s="13" t="s">
        <v>25</v>
      </c>
      <c r="U78" s="13" t="s">
        <v>25</v>
      </c>
      <c r="V78" s="13" t="s">
        <v>25</v>
      </c>
      <c r="W78" s="13" t="s">
        <v>25</v>
      </c>
      <c r="X78" s="13" t="s">
        <v>25</v>
      </c>
      <c r="Y78" s="13" t="s">
        <v>25</v>
      </c>
      <c r="Z78" s="13" t="s">
        <v>25</v>
      </c>
      <c r="AA78" s="13" t="s">
        <v>25</v>
      </c>
      <c r="AB78" s="13" t="s">
        <v>25</v>
      </c>
      <c r="AC78" s="13" t="s">
        <v>25</v>
      </c>
      <c r="AD78" s="13" t="s">
        <v>25</v>
      </c>
      <c r="AE78" s="13" t="s">
        <v>25</v>
      </c>
      <c r="AF78" s="13" t="s">
        <v>25</v>
      </c>
      <c r="AG78" s="13" t="s">
        <v>25</v>
      </c>
      <c r="AH78" s="13" t="s">
        <v>25</v>
      </c>
      <c r="AI78" s="13" t="s">
        <v>25</v>
      </c>
      <c r="AJ78" s="13" t="s">
        <v>25</v>
      </c>
      <c r="AK78" s="13" t="s">
        <v>25</v>
      </c>
      <c r="AX78" s="10">
        <v>202306</v>
      </c>
      <c r="AY78" s="13">
        <f t="shared" si="7"/>
        <v>3.16051148628382</v>
      </c>
      <c r="AZ78" s="13">
        <f t="shared" si="7"/>
        <v>1.02554772551758</v>
      </c>
      <c r="BA78" s="13" t="str">
        <f t="shared" si="7"/>
        <v/>
      </c>
      <c r="BB78" s="13" t="s">
        <v>25</v>
      </c>
      <c r="BC78" s="13" t="s">
        <v>25</v>
      </c>
      <c r="BD78" s="13" t="s">
        <v>25</v>
      </c>
      <c r="BE78" s="13" t="s">
        <v>25</v>
      </c>
      <c r="BF78" s="13" t="s">
        <v>25</v>
      </c>
      <c r="BG78" s="13" t="s">
        <v>25</v>
      </c>
      <c r="BH78" s="13" t="s">
        <v>25</v>
      </c>
      <c r="BI78" s="13" t="s">
        <v>25</v>
      </c>
      <c r="BJ78" s="13" t="s">
        <v>25</v>
      </c>
      <c r="BK78" s="13" t="s">
        <v>25</v>
      </c>
      <c r="BL78" s="13" t="s">
        <v>25</v>
      </c>
      <c r="BM78" s="13" t="s">
        <v>25</v>
      </c>
      <c r="BN78" s="13" t="s">
        <v>25</v>
      </c>
      <c r="BO78" s="13" t="s">
        <v>25</v>
      </c>
      <c r="BP78" s="13" t="s">
        <v>25</v>
      </c>
      <c r="BQ78" s="13" t="s">
        <v>25</v>
      </c>
      <c r="BR78" s="13" t="s">
        <v>25</v>
      </c>
      <c r="BS78" s="13" t="s">
        <v>25</v>
      </c>
      <c r="BT78" s="13" t="s">
        <v>25</v>
      </c>
      <c r="BU78" s="13" t="s">
        <v>25</v>
      </c>
      <c r="BV78" s="13" t="s">
        <v>25</v>
      </c>
      <c r="BW78" s="13" t="s">
        <v>25</v>
      </c>
      <c r="BX78" s="13" t="s">
        <v>25</v>
      </c>
      <c r="BY78" s="13" t="s">
        <v>25</v>
      </c>
      <c r="BZ78" s="13" t="s">
        <v>25</v>
      </c>
      <c r="CA78" s="13" t="s">
        <v>25</v>
      </c>
      <c r="CB78" s="13" t="s">
        <v>25</v>
      </c>
      <c r="CC78" s="13" t="s">
        <v>25</v>
      </c>
      <c r="CD78" s="13" t="s">
        <v>25</v>
      </c>
      <c r="CE78" s="13" t="s">
        <v>25</v>
      </c>
      <c r="CF78" s="13" t="s">
        <v>25</v>
      </c>
      <c r="CG78" s="13" t="s">
        <v>25</v>
      </c>
    </row>
    <row r="79" ht="15" customHeight="1" outlineLevel="1" spans="2:85">
      <c r="B79" s="10">
        <v>202309</v>
      </c>
      <c r="C79" s="13">
        <f t="shared" si="6"/>
        <v>6.41332817743471</v>
      </c>
      <c r="D79" s="13" t="str">
        <f t="shared" si="6"/>
        <v/>
      </c>
      <c r="E79" s="13" t="s">
        <v>25</v>
      </c>
      <c r="F79" s="13" t="s">
        <v>25</v>
      </c>
      <c r="G79" s="13" t="s">
        <v>25</v>
      </c>
      <c r="H79" s="13" t="s">
        <v>25</v>
      </c>
      <c r="I79" s="13" t="s">
        <v>25</v>
      </c>
      <c r="J79" s="13" t="s">
        <v>25</v>
      </c>
      <c r="K79" s="13" t="s">
        <v>25</v>
      </c>
      <c r="L79" s="13" t="s">
        <v>25</v>
      </c>
      <c r="M79" s="13" t="s">
        <v>25</v>
      </c>
      <c r="N79" s="13" t="s">
        <v>25</v>
      </c>
      <c r="O79" s="13" t="s">
        <v>25</v>
      </c>
      <c r="P79" s="13" t="s">
        <v>25</v>
      </c>
      <c r="Q79" s="13" t="s">
        <v>25</v>
      </c>
      <c r="R79" s="13" t="s">
        <v>25</v>
      </c>
      <c r="S79" s="13" t="s">
        <v>25</v>
      </c>
      <c r="T79" s="13" t="s">
        <v>25</v>
      </c>
      <c r="U79" s="13" t="s">
        <v>25</v>
      </c>
      <c r="V79" s="13" t="s">
        <v>25</v>
      </c>
      <c r="W79" s="13" t="s">
        <v>25</v>
      </c>
      <c r="X79" s="13" t="s">
        <v>25</v>
      </c>
      <c r="Y79" s="13" t="s">
        <v>25</v>
      </c>
      <c r="Z79" s="13" t="s">
        <v>25</v>
      </c>
      <c r="AA79" s="13" t="s">
        <v>25</v>
      </c>
      <c r="AB79" s="13" t="s">
        <v>25</v>
      </c>
      <c r="AC79" s="13" t="s">
        <v>25</v>
      </c>
      <c r="AD79" s="13" t="s">
        <v>25</v>
      </c>
      <c r="AE79" s="13" t="s">
        <v>25</v>
      </c>
      <c r="AF79" s="13" t="s">
        <v>25</v>
      </c>
      <c r="AG79" s="13" t="s">
        <v>25</v>
      </c>
      <c r="AH79" s="13" t="s">
        <v>25</v>
      </c>
      <c r="AI79" s="13" t="s">
        <v>25</v>
      </c>
      <c r="AJ79" s="13" t="s">
        <v>25</v>
      </c>
      <c r="AK79" s="13" t="s">
        <v>25</v>
      </c>
      <c r="AX79" s="10">
        <v>202309</v>
      </c>
      <c r="AY79" s="13">
        <f t="shared" si="7"/>
        <v>6.49709902629077</v>
      </c>
      <c r="AZ79" s="13" t="str">
        <f t="shared" si="7"/>
        <v/>
      </c>
      <c r="BA79" s="13" t="s">
        <v>25</v>
      </c>
      <c r="BB79" s="13" t="s">
        <v>25</v>
      </c>
      <c r="BC79" s="13" t="s">
        <v>25</v>
      </c>
      <c r="BD79" s="13" t="s">
        <v>25</v>
      </c>
      <c r="BE79" s="13" t="s">
        <v>25</v>
      </c>
      <c r="BF79" s="13" t="s">
        <v>25</v>
      </c>
      <c r="BG79" s="13" t="s">
        <v>25</v>
      </c>
      <c r="BH79" s="13" t="s">
        <v>25</v>
      </c>
      <c r="BI79" s="13" t="s">
        <v>25</v>
      </c>
      <c r="BJ79" s="13" t="s">
        <v>25</v>
      </c>
      <c r="BK79" s="13" t="s">
        <v>25</v>
      </c>
      <c r="BL79" s="13" t="s">
        <v>25</v>
      </c>
      <c r="BM79" s="13" t="s">
        <v>25</v>
      </c>
      <c r="BN79" s="13" t="s">
        <v>25</v>
      </c>
      <c r="BO79" s="13" t="s">
        <v>25</v>
      </c>
      <c r="BP79" s="13" t="s">
        <v>25</v>
      </c>
      <c r="BQ79" s="13" t="s">
        <v>25</v>
      </c>
      <c r="BR79" s="13" t="s">
        <v>25</v>
      </c>
      <c r="BS79" s="13" t="s">
        <v>25</v>
      </c>
      <c r="BT79" s="13" t="s">
        <v>25</v>
      </c>
      <c r="BU79" s="13" t="s">
        <v>25</v>
      </c>
      <c r="BV79" s="13" t="s">
        <v>25</v>
      </c>
      <c r="BW79" s="13" t="s">
        <v>25</v>
      </c>
      <c r="BX79" s="13" t="s">
        <v>25</v>
      </c>
      <c r="BY79" s="13" t="s">
        <v>25</v>
      </c>
      <c r="BZ79" s="13" t="s">
        <v>25</v>
      </c>
      <c r="CA79" s="13" t="s">
        <v>25</v>
      </c>
      <c r="CB79" s="13" t="s">
        <v>25</v>
      </c>
      <c r="CC79" s="13" t="s">
        <v>25</v>
      </c>
      <c r="CD79" s="13" t="s">
        <v>25</v>
      </c>
      <c r="CE79" s="13" t="s">
        <v>25</v>
      </c>
      <c r="CF79" s="13" t="s">
        <v>25</v>
      </c>
      <c r="CG79" s="13" t="s">
        <v>25</v>
      </c>
    </row>
    <row r="80" ht="15" customHeight="1" outlineLevel="1" spans="2:85">
      <c r="B80" s="10">
        <v>202312</v>
      </c>
      <c r="C80" s="13" t="str">
        <f t="shared" si="6"/>
        <v/>
      </c>
      <c r="D80" s="13" t="s">
        <v>25</v>
      </c>
      <c r="E80" s="13" t="s">
        <v>25</v>
      </c>
      <c r="F80" s="13" t="s">
        <v>25</v>
      </c>
      <c r="G80" s="13" t="s">
        <v>25</v>
      </c>
      <c r="H80" s="13" t="s">
        <v>25</v>
      </c>
      <c r="I80" s="13" t="s">
        <v>25</v>
      </c>
      <c r="J80" s="13" t="s">
        <v>25</v>
      </c>
      <c r="K80" s="13" t="s">
        <v>25</v>
      </c>
      <c r="L80" s="13" t="s">
        <v>25</v>
      </c>
      <c r="M80" s="13" t="s">
        <v>25</v>
      </c>
      <c r="N80" s="13" t="s">
        <v>25</v>
      </c>
      <c r="O80" s="13" t="s">
        <v>25</v>
      </c>
      <c r="P80" s="13" t="s">
        <v>25</v>
      </c>
      <c r="Q80" s="13" t="s">
        <v>25</v>
      </c>
      <c r="R80" s="13" t="s">
        <v>25</v>
      </c>
      <c r="S80" s="13" t="s">
        <v>25</v>
      </c>
      <c r="T80" s="13" t="s">
        <v>25</v>
      </c>
      <c r="U80" s="13" t="s">
        <v>25</v>
      </c>
      <c r="V80" s="13" t="s">
        <v>25</v>
      </c>
      <c r="W80" s="13" t="s">
        <v>25</v>
      </c>
      <c r="X80" s="13" t="s">
        <v>25</v>
      </c>
      <c r="Y80" s="13" t="s">
        <v>25</v>
      </c>
      <c r="Z80" s="13" t="s">
        <v>25</v>
      </c>
      <c r="AA80" s="13" t="s">
        <v>25</v>
      </c>
      <c r="AB80" s="13" t="s">
        <v>25</v>
      </c>
      <c r="AC80" s="13" t="s">
        <v>25</v>
      </c>
      <c r="AD80" s="13" t="s">
        <v>25</v>
      </c>
      <c r="AE80" s="13" t="s">
        <v>25</v>
      </c>
      <c r="AF80" s="13" t="s">
        <v>25</v>
      </c>
      <c r="AG80" s="13" t="s">
        <v>25</v>
      </c>
      <c r="AH80" s="13" t="s">
        <v>25</v>
      </c>
      <c r="AI80" s="13" t="s">
        <v>25</v>
      </c>
      <c r="AJ80" s="13" t="s">
        <v>25</v>
      </c>
      <c r="AK80" s="13" t="s">
        <v>25</v>
      </c>
      <c r="AX80" s="10">
        <v>202312</v>
      </c>
      <c r="AY80" s="13" t="str">
        <f t="shared" si="7"/>
        <v/>
      </c>
      <c r="AZ80" s="13" t="s">
        <v>25</v>
      </c>
      <c r="BA80" s="13" t="s">
        <v>25</v>
      </c>
      <c r="BB80" s="13" t="s">
        <v>25</v>
      </c>
      <c r="BC80" s="13" t="s">
        <v>25</v>
      </c>
      <c r="BD80" s="13" t="s">
        <v>25</v>
      </c>
      <c r="BE80" s="13" t="s">
        <v>25</v>
      </c>
      <c r="BF80" s="13" t="s">
        <v>25</v>
      </c>
      <c r="BG80" s="13" t="s">
        <v>25</v>
      </c>
      <c r="BH80" s="13" t="s">
        <v>25</v>
      </c>
      <c r="BI80" s="13" t="s">
        <v>25</v>
      </c>
      <c r="BJ80" s="13" t="s">
        <v>25</v>
      </c>
      <c r="BK80" s="13" t="s">
        <v>25</v>
      </c>
      <c r="BL80" s="13" t="s">
        <v>25</v>
      </c>
      <c r="BM80" s="13" t="s">
        <v>25</v>
      </c>
      <c r="BN80" s="13" t="s">
        <v>25</v>
      </c>
      <c r="BO80" s="13" t="s">
        <v>25</v>
      </c>
      <c r="BP80" s="13" t="s">
        <v>25</v>
      </c>
      <c r="BQ80" s="13" t="s">
        <v>25</v>
      </c>
      <c r="BR80" s="13" t="s">
        <v>25</v>
      </c>
      <c r="BS80" s="13" t="s">
        <v>25</v>
      </c>
      <c r="BT80" s="13" t="s">
        <v>25</v>
      </c>
      <c r="BU80" s="13" t="s">
        <v>25</v>
      </c>
      <c r="BV80" s="13" t="s">
        <v>25</v>
      </c>
      <c r="BW80" s="13" t="s">
        <v>25</v>
      </c>
      <c r="BX80" s="13" t="s">
        <v>25</v>
      </c>
      <c r="BY80" s="13" t="s">
        <v>25</v>
      </c>
      <c r="BZ80" s="13" t="s">
        <v>25</v>
      </c>
      <c r="CA80" s="13" t="s">
        <v>25</v>
      </c>
      <c r="CB80" s="13" t="s">
        <v>25</v>
      </c>
      <c r="CC80" s="13" t="s">
        <v>25</v>
      </c>
      <c r="CD80" s="13" t="s">
        <v>25</v>
      </c>
      <c r="CE80" s="13" t="s">
        <v>25</v>
      </c>
      <c r="CF80" s="13" t="s">
        <v>25</v>
      </c>
      <c r="CG80" s="13" t="s">
        <v>25</v>
      </c>
    </row>
    <row r="81" ht="15" customHeight="1" outlineLevel="1" spans="2:85">
      <c r="B81" s="6" t="s">
        <v>27</v>
      </c>
      <c r="C81" s="13">
        <f>IFERROR(IF(COUNT(C46:C79)-2&lt;=0,0,(SUM(C46:C79)-MAX(C46:C79)-MIN(C46:C79))/(COUNT(C46:C79)-2)),0)</f>
        <v>3.45086541706987</v>
      </c>
      <c r="D81" s="13">
        <f>IFERROR(IF(COUNT(D46:D78)-2&lt;=0,0,(SUM(D46:D78)-MAX(D46:D78)-MIN(D46:D78))/(COUNT(D46:D78)-2)),0)</f>
        <v>1.23639656918869</v>
      </c>
      <c r="E81" s="13">
        <f>IFERROR(IF(COUNT(E46:E77)-2&lt;=0,0,(SUM(E46:E77)-MAX(E46:E77)-MIN(E46:E77))/(COUNT(E46:E77)-2)),0)</f>
        <v>1.05402218830079</v>
      </c>
      <c r="F81" s="13">
        <f>IFERROR(IF(COUNT(F46:F76)-2&lt;=0,0,(SUM(F46:F76)-MAX(F46:F76)-MIN(F46:F76))/(COUNT(F46:F76)-2)),0)</f>
        <v>1.00664771859147</v>
      </c>
      <c r="G81" s="13">
        <f>IFERROR(IF(COUNT(G46:G75)-2&lt;=0,0,(SUM(G46:G75)-MAX(G46:G75)-MIN(G46:G75))/(COUNT(G46:G75)-2)),0)</f>
        <v>1.00335514645817</v>
      </c>
      <c r="H81" s="13">
        <f>IFERROR(IF(COUNT(H46:H74)-2&lt;=0,0,(SUM(H46:H74)-MAX(H46:H74)-MIN(H46:H74))/(COUNT(H46:H74)-2)),0)</f>
        <v>1.00008902850677</v>
      </c>
      <c r="I81" s="13">
        <f>IFERROR(IF(COUNT(I46:I73)-2&lt;=0,0,(SUM(I46:I73)-MAX(I46:I73)-MIN(I46:I73))/(COUNT(I46:I73)-2)),0)</f>
        <v>1.00014897782316</v>
      </c>
      <c r="J81" s="13">
        <f>IFERROR(IF(COUNT(J46:J72)-2&lt;=0,0,(SUM(J46:J72)-MAX(J46:J72)-MIN(J46:J72))/(COUNT(J46:J72)-2)),0)</f>
        <v>1.0000149251155</v>
      </c>
      <c r="K81" s="13">
        <f>IFERROR(IF(COUNT(K46:K71)-2&lt;=0,0,(SUM(K46:K71)-MAX(K46:K71)-MIN(K46:K71))/(COUNT(K46:K71)-2)),0)</f>
        <v>1.00008149726898</v>
      </c>
      <c r="L81" s="13">
        <f>IFERROR(IF(COUNT(L46:L70)-2&lt;=0,0,(SUM(L46:L70)-MAX(L46:L70)-MIN(L46:L70))/(COUNT(L46:L70)-2)),0)</f>
        <v>1.00004472688697</v>
      </c>
      <c r="M81" s="13">
        <f>IFERROR(IF(COUNT(M46:M69)-2&lt;=0,0,(SUM(M46:M69)-MAX(M46:M69)-MIN(M46:M69))/(COUNT(M46:M69)-2)),0)</f>
        <v>1</v>
      </c>
      <c r="N81" s="13">
        <f>IFERROR(IF(COUNT(N46:N68)-2&lt;=0,0,(SUM(N46:N68)-MAX(N46:N68)-MIN(N46:N68))/(COUNT(N46:N68)-2)),0)</f>
        <v>1</v>
      </c>
      <c r="O81" s="13">
        <f>IFERROR(IF(COUNT(O46:O67)-2&lt;=0,0,(SUM(O46:O67)-MAX(O46:O67)-MIN(O46:O67))/(COUNT(O46:O67)-2)),0)</f>
        <v>1</v>
      </c>
      <c r="P81" s="13">
        <f>IFERROR(IF(COUNT(P46:P66)-2&lt;=0,0,(SUM(P46:P66)-MAX(P46:P66)-MIN(P46:P66))/(COUNT(P46:P66)-2)),0)</f>
        <v>0.999995350231178</v>
      </c>
      <c r="Q81" s="13">
        <f>IFERROR(IF(COUNT(Q46:Q65)-2&lt;=0,0,(SUM(Q46:Q65)-MAX(Q46:Q65)-MIN(Q46:Q65))/(COUNT(Q46:Q65)-2)),0)</f>
        <v>0.999998044309995</v>
      </c>
      <c r="R81" s="13">
        <f>IFERROR(IF(COUNT(R46:R64)-2&lt;=0,0,(SUM(R46:R64)-MAX(R46:R64)-MIN(R46:R64))/(COUNT(R46:R64)-2)),0)</f>
        <v>1</v>
      </c>
      <c r="S81" s="13">
        <f>IFERROR(IF(COUNT(S46:S63)-2&lt;=0,0,(SUM(S46:S63)-MAX(S46:S63)-MIN(S46:S63))/(COUNT(S46:S63)-2)),0)</f>
        <v>1</v>
      </c>
      <c r="T81" s="13">
        <f>IFERROR(IF(COUNT(T46:T62)-2&lt;=0,0,(SUM(T46:T62)-MAX(T46:T62)-MIN(T46:T62))/(COUNT(T46:T62)-2)),0)</f>
        <v>1</v>
      </c>
      <c r="U81" s="13">
        <f>IFERROR(IF(COUNT(U46:U61)-2&lt;=0,0,(SUM(U46:U61)-MAX(U46:U61)-MIN(U46:U61))/(COUNT(U46:U61)-2)),0)</f>
        <v>1</v>
      </c>
      <c r="V81" s="13">
        <f>IFERROR(IF(COUNT(V46:V60)-2&lt;=0,0,(SUM(V46:V60)-MAX(V46:V60)-MIN(V46:V60))/(COUNT(V46:V60)-2)),0)</f>
        <v>1</v>
      </c>
      <c r="W81" s="13">
        <f>IFERROR(IF(COUNT(W46:W59)-2&lt;=0,0,(SUM(W46:W59)-MAX(W46:W59)-MIN(W46:W59))/(COUNT(W46:W59)-2)),0)</f>
        <v>1</v>
      </c>
      <c r="X81" s="13">
        <f>IFERROR(IF(COUNT(X46:X58)-2&lt;=0,0,(SUM(X46:X58)-MAX(X46:X58)-MIN(X46:X58))/(COUNT(X46:X58)-2)),0)</f>
        <v>1</v>
      </c>
      <c r="Y81" s="13">
        <f>IFERROR(IF(COUNT(Y46:Y57)-2&lt;=0,0,(SUM(Y46:Y57)-MAX(Y46:Y57)-MIN(Y46:Y57))/(COUNT(Y46:Y57)-2)),0)</f>
        <v>1</v>
      </c>
      <c r="Z81" s="13">
        <f>IFERROR(IF(COUNT(Z46:Z56)-2&lt;=0,0,(SUM(Z46:Z56)-MAX(Z46:Z56)-MIN(Z46:Z56))/(COUNT(Z46:Z56)-2)),0)</f>
        <v>1</v>
      </c>
      <c r="AA81" s="13">
        <f>IFERROR(IF(COUNT(AA46:AA55)-2&lt;=0,0,(SUM(AA46:AA55)-MAX(AA46:AA55)-MIN(AA46:AA55))/(COUNT(AA46:AA55)-2)),0)</f>
        <v>1</v>
      </c>
      <c r="AB81" s="13">
        <f>IFERROR(IF(COUNT(AB46:AB54)-2&lt;=0,0,(SUM(AB46:AB54)-MAX(AB46:AB54)-MIN(AB46:AB54))/(COUNT(AB46:AB54)-2)),0)</f>
        <v>1</v>
      </c>
      <c r="AC81" s="13">
        <f>IFERROR(IF(COUNT(AC46:AC53)-2&lt;=0,0,(SUM(AC46:AC53)-MAX(AC46:AC53)-MIN(AC46:AC53))/(COUNT(AC46:AC53)-2)),0)</f>
        <v>1</v>
      </c>
      <c r="AD81" s="13">
        <f>IFERROR(IF(COUNT(AD46:AD52)-2&lt;=0,0,(SUM(AD46:AD52)-MAX(AD46:AD52)-MIN(AD46:AD52))/(COUNT(AD46:AD52)-2)),0)</f>
        <v>1</v>
      </c>
      <c r="AE81" s="13">
        <f>IFERROR(IF(COUNT(AE46:AE51)-2&lt;=0,0,(SUM(AE46:AE51)-MAX(AE46:AE51)-MIN(AE46:AE51))/(COUNT(AE46:AE51)-2)),0)</f>
        <v>1</v>
      </c>
      <c r="AF81" s="13">
        <f>IFERROR(IF(COUNT(AF46:AF50)-2&lt;=0,0,(SUM(AF46:AF50)-MAX(AF46:AF50)-MIN(AF46:AF50))/(COUNT(AF46:AF50)-2)),0)</f>
        <v>1</v>
      </c>
      <c r="AG81" s="13">
        <f>IFERROR(IF(COUNT(AG46:AG49)-2&lt;=0,0,(SUM(AG46:AG49)-MAX(AG46:AG49)-MIN(AG46:AG49))/(COUNT(AG46:AG49)-2)),0)</f>
        <v>1</v>
      </c>
      <c r="AH81" s="13">
        <f>IFERROR(IF(COUNT(AH46:AH48)-2&lt;=0,0,(SUM(AH46:AH48)-MAX(AH46:AH48)-MIN(AH46:AH48))/(COUNT(AH46:AH48)-2)),0)</f>
        <v>1</v>
      </c>
      <c r="AI81" s="13">
        <f>IFERROR(IF(COUNT(AI46:AI47)-2&lt;=0,0,(SUM(AI46:AI47)-MAX(AI46:AI47)-MIN(AI46:AI47))/(COUNT(AI46:AI47)-2)),0)</f>
        <v>0</v>
      </c>
      <c r="AJ81" s="13">
        <f>IFERROR(IF(COUNT(AJ46:AJ46)-2&lt;=0,0,(SUM(AJ46:AJ46)-MAX(AJ46:AJ46)-MIN(AJ46:AJ46))/(COUNT(AJ46:AJ46)-2)),0)</f>
        <v>0</v>
      </c>
      <c r="AK81" s="13" t="s">
        <v>25</v>
      </c>
      <c r="AX81" s="6" t="s">
        <v>27</v>
      </c>
      <c r="AY81" s="13">
        <f>IFERROR(IF(COUNT(AY46:AY79)-2&lt;=0,0,(SUM(AY46:AY79)-MAX(AY46:AY79)-MIN(AY46:AY79))/(COUNT(AY46:AY79)-2)),0)</f>
        <v>3.39058229664222</v>
      </c>
      <c r="AZ81" s="13">
        <f>IFERROR(IF(COUNT(AZ46:AZ78)-2&lt;=0,0,(SUM(AZ46:AZ78)-MAX(AZ46:AZ78)-MIN(AZ46:AZ78))/(COUNT(AZ46:AZ78)-2)),0)</f>
        <v>1.25060653041515</v>
      </c>
      <c r="BA81" s="13">
        <f>IFERROR(IF(COUNT(BA46:BA77)-2&lt;=0,0,(SUM(BA46:BA77)-MAX(BA46:BA77)-MIN(BA46:BA77))/(COUNT(BA46:BA77)-2)),0)</f>
        <v>1.05690968073616</v>
      </c>
      <c r="BB81" s="13">
        <f>IFERROR(IF(COUNT(BB46:BB76)-2&lt;=0,0,(SUM(BB46:BB76)-MAX(BB46:BB76)-MIN(BB46:BB76))/(COUNT(BB46:BB76)-2)),0)</f>
        <v>1.00729106594826</v>
      </c>
      <c r="BC81" s="13">
        <f>IFERROR(IF(COUNT(BC46:BC75)-2&lt;=0,0,(SUM(BC46:BC75)-MAX(BC46:BC75)-MIN(BC46:BC75))/(COUNT(BC46:BC75)-2)),0)</f>
        <v>1.00389974149269</v>
      </c>
      <c r="BD81" s="13">
        <f>IFERROR(IF(COUNT(BD46:BD74)-2&lt;=0,0,(SUM(BD46:BD74)-MAX(BD46:BD74)-MIN(BD46:BD74))/(COUNT(BD46:BD74)-2)),0)</f>
        <v>1.00012707277592</v>
      </c>
      <c r="BE81" s="13">
        <f>IFERROR(IF(COUNT(BE46:BE73)-2&lt;=0,0,(SUM(BE46:BE73)-MAX(BE46:BE73)-MIN(BE46:BE73))/(COUNT(BE46:BE73)-2)),0)</f>
        <v>1.00012092514685</v>
      </c>
      <c r="BF81" s="13">
        <f>IFERROR(IF(COUNT(BF46:BF72)-2&lt;=0,0,(SUM(BF46:BF72)-MAX(BF46:BF72)-MIN(BF46:BF72))/(COUNT(BF46:BF72)-2)),0)</f>
        <v>1.00001028455823</v>
      </c>
      <c r="BG81" s="13">
        <f>IFERROR(IF(COUNT(BG46:BG71)-2&lt;=0,0,(SUM(BG46:BG71)-MAX(BG46:BG71)-MIN(BG46:BG71))/(COUNT(BG46:BG71)-2)),0)</f>
        <v>1.00008113632156</v>
      </c>
      <c r="BH81" s="13">
        <f>IFERROR(IF(COUNT(BH46:BH70)-2&lt;=0,0,(SUM(BH46:BH70)-MAX(BH46:BH70)-MIN(BH46:BH70))/(COUNT(BH46:BH70)-2)),0)</f>
        <v>1.00008929391209</v>
      </c>
      <c r="BI81" s="13">
        <f>IFERROR(IF(COUNT(BI46:BI69)-2&lt;=0,0,(SUM(BI46:BI69)-MAX(BI46:BI69)-MIN(BI46:BI69))/(COUNT(BI46:BI69)-2)),0)</f>
        <v>1</v>
      </c>
      <c r="BJ81" s="13">
        <f>IFERROR(IF(COUNT(BJ46:BJ68)-2&lt;=0,0,(SUM(BJ46:BJ68)-MAX(BJ46:BJ68)-MIN(BJ46:BJ68))/(COUNT(BJ46:BJ68)-2)),0)</f>
        <v>1</v>
      </c>
      <c r="BK81" s="13">
        <f>IFERROR(IF(COUNT(BK46:BK67)-2&lt;=0,0,(SUM(BK46:BK67)-MAX(BK46:BK67)-MIN(BK46:BK67))/(COUNT(BK46:BK67)-2)),0)</f>
        <v>1</v>
      </c>
      <c r="BL81" s="13">
        <f>IFERROR(IF(COUNT(BL46:BL66)-2&lt;=0,0,(SUM(BL46:BL66)-MAX(BL46:BL66)-MIN(BL46:BL66))/(COUNT(BL46:BL66)-2)),0)</f>
        <v>0.999991011434514</v>
      </c>
      <c r="BM81" s="13">
        <f>IFERROR(IF(COUNT(BM46:BM65)-2&lt;=0,0,(SUM(BM46:BM65)-MAX(BM46:BM65)-MIN(BM46:BM65))/(COUNT(BM46:BM65)-2)),0)</f>
        <v>0.999996730352079</v>
      </c>
      <c r="BN81" s="13">
        <f>IFERROR(IF(COUNT(BN46:BN64)-2&lt;=0,0,(SUM(BN46:BN64)-MAX(BN46:BN64)-MIN(BN46:BN64))/(COUNT(BN46:BN64)-2)),0)</f>
        <v>1</v>
      </c>
      <c r="BO81" s="13">
        <f>IFERROR(IF(COUNT(BO46:BO63)-2&lt;=0,0,(SUM(BO46:BO63)-MAX(BO46:BO63)-MIN(BO46:BO63))/(COUNT(BO46:BO63)-2)),0)</f>
        <v>1</v>
      </c>
      <c r="BP81" s="13">
        <f>IFERROR(IF(COUNT(BP46:BP62)-2&lt;=0,0,(SUM(BP46:BP62)-MAX(BP46:BP62)-MIN(BP46:BP62))/(COUNT(BP46:BP62)-2)),0)</f>
        <v>1</v>
      </c>
      <c r="BQ81" s="13">
        <f>IFERROR(IF(COUNT(BQ46:BQ61)-2&lt;=0,0,(SUM(BQ46:BQ61)-MAX(BQ46:BQ61)-MIN(BQ46:BQ61))/(COUNT(BQ46:BQ61)-2)),0)</f>
        <v>1</v>
      </c>
      <c r="BR81" s="13">
        <f>IFERROR(IF(COUNT(BR46:BR60)-2&lt;=0,0,(SUM(BR46:BR60)-MAX(BR46:BR60)-MIN(BR46:BR60))/(COUNT(BR46:BR60)-2)),0)</f>
        <v>1</v>
      </c>
      <c r="BS81" s="13">
        <f>IFERROR(IF(COUNT(BS46:BS59)-2&lt;=0,0,(SUM(BS46:BS59)-MAX(BS46:BS59)-MIN(BS46:BS59))/(COUNT(BS46:BS59)-2)),0)</f>
        <v>1</v>
      </c>
      <c r="BT81" s="13">
        <f>IFERROR(IF(COUNT(BT46:BT58)-2&lt;=0,0,(SUM(BT46:BT58)-MAX(BT46:BT58)-MIN(BT46:BT58))/(COUNT(BT46:BT58)-2)),0)</f>
        <v>1</v>
      </c>
      <c r="BU81" s="13">
        <f>IFERROR(IF(COUNT(BU46:BU57)-2&lt;=0,0,(SUM(BU46:BU57)-MAX(BU46:BU57)-MIN(BU46:BU57))/(COUNT(BU46:BU57)-2)),0)</f>
        <v>1</v>
      </c>
      <c r="BV81" s="13">
        <f>IFERROR(IF(COUNT(BV46:BV56)-2&lt;=0,0,(SUM(BV46:BV56)-MAX(BV46:BV56)-MIN(BV46:BV56))/(COUNT(BV46:BV56)-2)),0)</f>
        <v>1</v>
      </c>
      <c r="BW81" s="13">
        <f>IFERROR(IF(COUNT(BW46:BW55)-2&lt;=0,0,(SUM(BW46:BW55)-MAX(BW46:BW55)-MIN(BW46:BW55))/(COUNT(BW46:BW55)-2)),0)</f>
        <v>1</v>
      </c>
      <c r="BX81" s="13">
        <f>IFERROR(IF(COUNT(BX46:BX54)-2&lt;=0,0,(SUM(BX46:BX54)-MAX(BX46:BX54)-MIN(BX46:BX54))/(COUNT(BX46:BX54)-2)),0)</f>
        <v>1</v>
      </c>
      <c r="BY81" s="13">
        <f>IFERROR(IF(COUNT(BY46:BY53)-2&lt;=0,0,(SUM(BY46:BY53)-MAX(BY46:BY53)-MIN(BY46:BY53))/(COUNT(BY46:BY53)-2)),0)</f>
        <v>1</v>
      </c>
      <c r="BZ81" s="13">
        <f>IFERROR(IF(COUNT(BZ46:BZ52)-2&lt;=0,0,(SUM(BZ46:BZ52)-MAX(BZ46:BZ52)-MIN(BZ46:BZ52))/(COUNT(BZ46:BZ52)-2)),0)</f>
        <v>1</v>
      </c>
      <c r="CA81" s="13">
        <f>IFERROR(IF(COUNT(CA46:CA51)-2&lt;=0,0,(SUM(CA46:CA51)-MAX(CA46:CA51)-MIN(CA46:CA51))/(COUNT(CA46:CA51)-2)),0)</f>
        <v>1</v>
      </c>
      <c r="CB81" s="13">
        <f>IFERROR(IF(COUNT(CB46:CB50)-2&lt;=0,0,(SUM(CB46:CB50)-MAX(CB46:CB50)-MIN(CB46:CB50))/(COUNT(CB46:CB50)-2)),0)</f>
        <v>1</v>
      </c>
      <c r="CC81" s="13">
        <f>IFERROR(IF(COUNT(CC46:CC49)-2&lt;=0,0,(SUM(CC46:CC49)-MAX(CC46:CC49)-MIN(CC46:CC49))/(COUNT(CC46:CC49)-2)),0)</f>
        <v>1</v>
      </c>
      <c r="CD81" s="13">
        <f>IFERROR(IF(COUNT(CD46:CD48)-2&lt;=0,0,(SUM(CD46:CD48)-MAX(CD46:CD48)-MIN(CD46:CD48))/(COUNT(CD46:CD48)-2)),0)</f>
        <v>1</v>
      </c>
      <c r="CE81" s="13">
        <f>IFERROR(IF(COUNT(CE46:CE47)-2&lt;=0,0,(SUM(CE46:CE47)-MAX(CE46:CE47)-MIN(CE46:CE47))/(COUNT(CE46:CE47)-2)),0)</f>
        <v>0</v>
      </c>
      <c r="CF81" s="13">
        <f>IFERROR(IF(COUNT(CF46:CF46)-2&lt;=0,0,(SUM(CF46:CF46)-MAX(CF46:CF46)-MIN(CF46:CF46))/(COUNT(CF46:CF46)-2)),0)</f>
        <v>0</v>
      </c>
      <c r="CG81" s="13" t="s">
        <v>25</v>
      </c>
    </row>
    <row r="82" ht="15" customHeight="1" outlineLevel="1" spans="2:85">
      <c r="B82" s="6" t="s">
        <v>28</v>
      </c>
      <c r="C82" s="13">
        <f>IFERROR(SUM(D7:D40)/SUM(C7:C40),0)</f>
        <v>2.63359834168491</v>
      </c>
      <c r="D82" s="13">
        <f>IFERROR(SUM(E7:E39)/SUM(D7:D39),0)</f>
        <v>1.12937540075697</v>
      </c>
      <c r="E82" s="13">
        <f>IFERROR(SUM(F7:F38)/SUM(E7:E38),0)</f>
        <v>1.02290170673231</v>
      </c>
      <c r="F82" s="13">
        <f>IFERROR(SUM(G7:G37)/SUM(F7:F37),0)</f>
        <v>1.00998350353091</v>
      </c>
      <c r="G82" s="13">
        <f>IFERROR(SUM(H7:H36)/SUM(G7:G36),0)</f>
        <v>1.00938416109933</v>
      </c>
      <c r="H82" s="13">
        <f>IFERROR(SUM(I7:I35)/SUM(H7:H35),0)</f>
        <v>1.00027466876586</v>
      </c>
      <c r="I82" s="13">
        <f>IFERROR(SUM(J7:J34)/SUM(I7:I34),0)</f>
        <v>1.00023404802152</v>
      </c>
      <c r="J82" s="13">
        <f>IFERROR(SUM(K7:K33)/SUM(J7:J33),0)</f>
        <v>1.00094998067878</v>
      </c>
      <c r="K82" s="13">
        <f>IFERROR(SUM(L7:L32)/SUM(K7:K32),0)</f>
        <v>1.00010790526246</v>
      </c>
      <c r="L82" s="13">
        <f>IFERROR(SUM(M7:M31)/SUM(L7:L31),0)</f>
        <v>1.00072949146729</v>
      </c>
      <c r="M82" s="13">
        <f>IFERROR(SUM(N7:N30)/SUM(M7:M30),0)</f>
        <v>1.00371502849737</v>
      </c>
      <c r="N82" s="13">
        <f>IFERROR(SUM(O7:O29)/SUM(N7:N29),0)</f>
        <v>1.00010845371615</v>
      </c>
      <c r="O82" s="13">
        <f>IFERROR(SUM(P7:P28)/SUM(O7:O28),0)</f>
        <v>1</v>
      </c>
      <c r="P82" s="13">
        <f>IFERROR(SUM(Q7:Q27)/SUM(P7:P27),0)</f>
        <v>0.999978582131871</v>
      </c>
      <c r="Q82" s="13">
        <f>IFERROR(SUM(R7:R26)/SUM(Q7:Q26),0)</f>
        <v>0.999954206376377</v>
      </c>
      <c r="R82" s="13">
        <f>IFERROR(SUM(S7:S25)/SUM(R7:R25),0)</f>
        <v>1</v>
      </c>
      <c r="S82" s="13">
        <f>IFERROR(SUM(T7:T24)/SUM(S7:S24),0)</f>
        <v>1</v>
      </c>
      <c r="T82" s="13">
        <f>IFERROR(SUM(U7:U23)/SUM(T7:T23),0)</f>
        <v>1</v>
      </c>
      <c r="U82" s="13">
        <f>IFERROR(SUM(V7:V22)/SUM(U7:U22),0)</f>
        <v>1</v>
      </c>
      <c r="V82" s="13">
        <f>IFERROR(SUM(W7:W21)/SUM(V7:V21),0)</f>
        <v>1</v>
      </c>
      <c r="W82" s="13">
        <f>IFERROR(SUM(X7:X20)/SUM(W7:W20),0)</f>
        <v>1</v>
      </c>
      <c r="X82" s="13">
        <f>IFERROR(SUM(Y7:Y19)/SUM(X7:X19),0)</f>
        <v>1</v>
      </c>
      <c r="Y82" s="13">
        <f>IFERROR(SUM(Z7:Z18)/SUM(Y7:Y18),0)</f>
        <v>1</v>
      </c>
      <c r="Z82" s="13">
        <f>IFERROR(SUM(AA7:AA17)/SUM(Z7:Z17),0)</f>
        <v>1</v>
      </c>
      <c r="AA82" s="13">
        <f>IFERROR(SUM(AB7:AB16)/SUM(AA7:AA16),0)</f>
        <v>1</v>
      </c>
      <c r="AB82" s="13">
        <f>IFERROR(SUM(AC7:AC15)/SUM(AB7:AB15),0)</f>
        <v>1</v>
      </c>
      <c r="AC82" s="13">
        <f>IFERROR(SUM(AD7:AD14)/SUM(AC7:AC14),0)</f>
        <v>1</v>
      </c>
      <c r="AD82" s="13">
        <f>IFERROR(SUM(AE7:AE13)/SUM(AD7:AD13),0)</f>
        <v>1</v>
      </c>
      <c r="AE82" s="13">
        <f>IFERROR(SUM(AF7:AF12)/SUM(AE7:AE12),0)</f>
        <v>0.993230148030412</v>
      </c>
      <c r="AF82" s="13">
        <f>IFERROR(SUM(AG7:AG11)/SUM(AF7:AF11),0)</f>
        <v>1</v>
      </c>
      <c r="AG82" s="13">
        <f>IFERROR(SUM(AH7:AH10)/SUM(AG7:AG10),0)</f>
        <v>1</v>
      </c>
      <c r="AH82" s="13">
        <f>IFERROR(SUM(AI7:AI9)/SUM(AH7:AH9),0)</f>
        <v>1</v>
      </c>
      <c r="AI82" s="13">
        <f>IFERROR(SUM(AJ7:AJ8)/SUM(AI7:AI8),0)</f>
        <v>1</v>
      </c>
      <c r="AJ82" s="13">
        <f>IFERROR(SUM(AK7:AK7)/SUM(AJ7:AJ7),0)</f>
        <v>1</v>
      </c>
      <c r="AK82" s="13" t="s">
        <v>25</v>
      </c>
      <c r="AX82" s="6" t="s">
        <v>28</v>
      </c>
      <c r="AY82" s="13">
        <f>IFERROR(SUM(AZ7:AZ40)/SUM(AY7:AY40),0)</f>
        <v>2.61229970138462</v>
      </c>
      <c r="AZ82" s="13">
        <f>IFERROR(SUM(BA7:BA39)/SUM(AZ7:AZ39),0)</f>
        <v>1.1367372418142</v>
      </c>
      <c r="BA82" s="13">
        <f>IFERROR(SUM(BB7:BB38)/SUM(BA7:BA38),0)</f>
        <v>1.02514708412441</v>
      </c>
      <c r="BB82" s="13">
        <f>IFERROR(SUM(BC7:BC37)/SUM(BB7:BB37),0)</f>
        <v>1.01202766018243</v>
      </c>
      <c r="BC82" s="13">
        <f>IFERROR(SUM(BD7:BD36)/SUM(BC7:BC36),0)</f>
        <v>1.01205126431478</v>
      </c>
      <c r="BD82" s="13">
        <f>IFERROR(SUM(BE7:BE35)/SUM(BD7:BD35),0)</f>
        <v>1.00046072625916</v>
      </c>
      <c r="BE82" s="13">
        <f>IFERROR(SUM(BF7:BF34)/SUM(BE7:BE34),0)</f>
        <v>1.0003406654642</v>
      </c>
      <c r="BF82" s="13">
        <f>IFERROR(SUM(BG7:BG33)/SUM(BF7:BF33),0)</f>
        <v>1.00122701250313</v>
      </c>
      <c r="BG82" s="13">
        <f>IFERROR(SUM(BH7:BH32)/SUM(BG7:BG32),0)</f>
        <v>1.00015817540527</v>
      </c>
      <c r="BH82" s="13">
        <f>IFERROR(SUM(BI7:BI31)/SUM(BH7:BH31),0)</f>
        <v>1.00097805846579</v>
      </c>
      <c r="BI82" s="13">
        <f>IFERROR(SUM(BJ7:BJ30)/SUM(BI7:BI30),0)</f>
        <v>1.00482115161155</v>
      </c>
      <c r="BJ82" s="13">
        <f>IFERROR(SUM(BK7:BK29)/SUM(BJ7:BJ29),0)</f>
        <v>1.00013764131021</v>
      </c>
      <c r="BK82" s="13">
        <f>IFERROR(SUM(BL7:BL28)/SUM(BK7:BK28),0)</f>
        <v>1</v>
      </c>
      <c r="BL82" s="13">
        <f>IFERROR(SUM(BM7:BM27)/SUM(BL7:BL27),0)</f>
        <v>0.999966587718367</v>
      </c>
      <c r="BM82" s="13">
        <f>IFERROR(SUM(BN7:BN26)/SUM(BM7:BM26),0)</f>
        <v>0.999928380031819</v>
      </c>
      <c r="BN82" s="13">
        <f>IFERROR(SUM(BO7:BO25)/SUM(BN7:BN25),0)</f>
        <v>1</v>
      </c>
      <c r="BO82" s="13">
        <f>IFERROR(SUM(BP7:BP24)/SUM(BO7:BO24),0)</f>
        <v>1</v>
      </c>
      <c r="BP82" s="13">
        <f>IFERROR(SUM(BQ7:BQ23)/SUM(BP7:BP23),0)</f>
        <v>1</v>
      </c>
      <c r="BQ82" s="13">
        <f>IFERROR(SUM(BR7:BR22)/SUM(BQ7:BQ22),0)</f>
        <v>1</v>
      </c>
      <c r="BR82" s="13">
        <f>IFERROR(SUM(BS7:BS21)/SUM(BR7:BR21),0)</f>
        <v>1</v>
      </c>
      <c r="BS82" s="13">
        <f>IFERROR(SUM(BT7:BT20)/SUM(BS7:BS20),0)</f>
        <v>1</v>
      </c>
      <c r="BT82" s="13">
        <f>IFERROR(SUM(BU7:BU19)/SUM(BT7:BT19),0)</f>
        <v>1</v>
      </c>
      <c r="BU82" s="13">
        <f>IFERROR(SUM(BV7:BV18)/SUM(BU7:BU18),0)</f>
        <v>1</v>
      </c>
      <c r="BV82" s="13">
        <f>IFERROR(SUM(BW7:BW17)/SUM(BV7:BV17),0)</f>
        <v>1</v>
      </c>
      <c r="BW82" s="13">
        <f>IFERROR(SUM(BX7:BX16)/SUM(BW7:BW16),0)</f>
        <v>1</v>
      </c>
      <c r="BX82" s="13">
        <f>IFERROR(SUM(BY7:BY15)/SUM(BX7:BX15),0)</f>
        <v>1</v>
      </c>
      <c r="BY82" s="13">
        <f>IFERROR(SUM(BZ7:BZ14)/SUM(BY7:BY14),0)</f>
        <v>1</v>
      </c>
      <c r="BZ82" s="13">
        <f>IFERROR(SUM(CA7:CA13)/SUM(BZ7:BZ13),0)</f>
        <v>1</v>
      </c>
      <c r="CA82" s="13">
        <f>IFERROR(SUM(CB7:CB12)/SUM(CA7:CA12),0)</f>
        <v>0.993230148030412</v>
      </c>
      <c r="CB82" s="13">
        <f>IFERROR(SUM(CC7:CC11)/SUM(CB7:CB11),0)</f>
        <v>1</v>
      </c>
      <c r="CC82" s="13">
        <f>IFERROR(SUM(CD7:CD10)/SUM(CC7:CC10),0)</f>
        <v>1</v>
      </c>
      <c r="CD82" s="13">
        <f>IFERROR(SUM(CE7:CE9)/SUM(CD7:CD9),0)</f>
        <v>1</v>
      </c>
      <c r="CE82" s="13">
        <f>IFERROR(SUM(CF7:CF8)/SUM(CE7:CE8),0)</f>
        <v>1</v>
      </c>
      <c r="CF82" s="13">
        <f>IFERROR(SUM(CG7:CG7)/SUM(CF7:CF7),0)</f>
        <v>1</v>
      </c>
      <c r="CG82" s="13" t="s">
        <v>25</v>
      </c>
    </row>
    <row r="83" ht="15" customHeight="1" outlineLevel="1" spans="2:85">
      <c r="B83" s="6" t="s">
        <v>29</v>
      </c>
      <c r="C83" s="13">
        <f>IFERROR(SUM(D39:D40)/SUM(C39:C40),0)</f>
        <v>4.88750958695348</v>
      </c>
      <c r="D83" s="13">
        <f>IFERROR(SUM(E38:E39)/SUM(D38:D39),0)</f>
        <v>1.10436244759012</v>
      </c>
      <c r="E83" s="13">
        <f>IFERROR(SUM(F37:F38)/SUM(E37:E38),0)</f>
        <v>1</v>
      </c>
      <c r="F83" s="13">
        <f>IFERROR(SUM(G36:G37)/SUM(F36:F37),0)</f>
        <v>1.00213423261311</v>
      </c>
      <c r="G83" s="13">
        <f>IFERROR(SUM(H35:H36)/SUM(G35:G36),0)</f>
        <v>1.00759325730594</v>
      </c>
      <c r="H83" s="13">
        <f>IFERROR(SUM(I34:I35)/SUM(H34:H35),0)</f>
        <v>1</v>
      </c>
      <c r="I83" s="13">
        <f>IFERROR(SUM(J33:J34)/SUM(I33:I34),0)</f>
        <v>1</v>
      </c>
      <c r="J83" s="13">
        <f>IFERROR(SUM(K32:K33)/SUM(J32:J33),0)</f>
        <v>0.99993945075401</v>
      </c>
      <c r="K83" s="13">
        <f>IFERROR(SUM(L31:L32)/SUM(K31:K32),0)</f>
        <v>0.999987081663108</v>
      </c>
      <c r="L83" s="13">
        <f>IFERROR(SUM(M30:M31)/SUM(L30:L31),0)</f>
        <v>1</v>
      </c>
      <c r="M83" s="13">
        <f>IFERROR(SUM(N29:N30)/SUM(M29:M30),0)</f>
        <v>1</v>
      </c>
      <c r="N83" s="13">
        <f>IFERROR(SUM(O28:O29)/SUM(N28:N29),0)</f>
        <v>1</v>
      </c>
      <c r="O83" s="13">
        <f>IFERROR(SUM(P27:P28)/SUM(O27:O28),0)</f>
        <v>1</v>
      </c>
      <c r="P83" s="13">
        <f>IFERROR(SUM(Q26:Q27)/SUM(P26:P27),0)</f>
        <v>0.999929231585666</v>
      </c>
      <c r="Q83" s="13">
        <f>IFERROR(SUM(R25:R26)/SUM(Q25:Q26),0)</f>
        <v>1</v>
      </c>
      <c r="R83" s="13">
        <f>IFERROR(SUM(S24:S25)/SUM(R24:R25),0)</f>
        <v>1</v>
      </c>
      <c r="S83" s="13">
        <f>IFERROR(SUM(T23:T24)/SUM(S23:S24),0)</f>
        <v>1</v>
      </c>
      <c r="T83" s="13">
        <f>IFERROR(SUM(U22:U23)/SUM(T22:T23),0)</f>
        <v>1</v>
      </c>
      <c r="U83" s="13">
        <f>IFERROR(SUM(V21:V22)/SUM(U21:U22),0)</f>
        <v>1</v>
      </c>
      <c r="V83" s="13">
        <f>IFERROR(SUM(W20:W21)/SUM(V20:V21),0)</f>
        <v>1</v>
      </c>
      <c r="W83" s="13">
        <f>IFERROR(SUM(X19:X20)/SUM(W19:W20),0)</f>
        <v>1</v>
      </c>
      <c r="X83" s="13">
        <f>IFERROR(SUM(Y18:Y19)/SUM(X18:X19),0)</f>
        <v>1</v>
      </c>
      <c r="Y83" s="13">
        <f>IFERROR(SUM(Z17:Z18)/SUM(Y17:Y18),0)</f>
        <v>1</v>
      </c>
      <c r="Z83" s="13">
        <f>IFERROR(SUM(AA16:AA17)/SUM(Z16:Z17),0)</f>
        <v>1</v>
      </c>
      <c r="AA83" s="13">
        <f>IFERROR(SUM(AB15:AB16)/SUM(AA15:AA16),0)</f>
        <v>1</v>
      </c>
      <c r="AB83" s="13">
        <f>IFERROR(SUM(AC14:AC15)/SUM(AB14:AB15),0)</f>
        <v>1</v>
      </c>
      <c r="AC83" s="13">
        <f>IFERROR(SUM(AD13:AD14)/SUM(AC13:AC14),0)</f>
        <v>1</v>
      </c>
      <c r="AD83" s="13">
        <f>IFERROR(SUM(AE12:AE13)/SUM(AD12:AD13),0)</f>
        <v>1</v>
      </c>
      <c r="AE83" s="13">
        <f>IFERROR(SUM(AF11:AF12)/SUM(AE11:AE12),0)</f>
        <v>0.991897272252842</v>
      </c>
      <c r="AF83" s="13">
        <f>IFERROR(SUM(AG10:AG11)/SUM(AF10:AF11),0)</f>
        <v>1</v>
      </c>
      <c r="AG83" s="13">
        <f>IFERROR(SUM(AH9:AH10)/SUM(AG9:AG10),0)</f>
        <v>1</v>
      </c>
      <c r="AH83" s="13">
        <f>IFERROR(SUM(AI8:AI9)/SUM(AH8:AH9),0)</f>
        <v>1</v>
      </c>
      <c r="AI83" s="13">
        <f>IFERROR(SUM(AJ7:AJ8)/SUM(AI7:AI8),0)</f>
        <v>1</v>
      </c>
      <c r="AJ83" s="13">
        <f>IFERROR(SUM(AK7:AK7)/SUM(AJ7:AJ7),0)</f>
        <v>1</v>
      </c>
      <c r="AK83" s="13" t="s">
        <v>25</v>
      </c>
      <c r="AX83" s="6" t="s">
        <v>29</v>
      </c>
      <c r="AY83" s="13">
        <f>IFERROR(SUM(AZ39:AZ40)/SUM(AY39:AY40),0)</f>
        <v>4.99882027801549</v>
      </c>
      <c r="AZ83" s="13">
        <f>IFERROR(SUM(BA38:BA39)/SUM(AZ38:AZ39),0)</f>
        <v>1.10706158126082</v>
      </c>
      <c r="BA83" s="13">
        <f>IFERROR(SUM(BB37:BB38)/SUM(BA37:BA38),0)</f>
        <v>1</v>
      </c>
      <c r="BB83" s="13">
        <f>IFERROR(SUM(BC36:BC37)/SUM(BB36:BB37),0)</f>
        <v>1.00197227758922</v>
      </c>
      <c r="BC83" s="13">
        <f>IFERROR(SUM(BD35:BD36)/SUM(BC35:BC36),0)</f>
        <v>1.01204534729711</v>
      </c>
      <c r="BD83" s="13">
        <f>IFERROR(SUM(BE34:BE35)/SUM(BD34:BD35),0)</f>
        <v>1</v>
      </c>
      <c r="BE83" s="13">
        <f>IFERROR(SUM(BF33:BF34)/SUM(BE33:BE34),0)</f>
        <v>1</v>
      </c>
      <c r="BF83" s="13">
        <f>IFERROR(SUM(BG32:BG33)/SUM(BF32:BF33),0)</f>
        <v>0.999914287573914</v>
      </c>
      <c r="BG83" s="13">
        <f>IFERROR(SUM(BH31:BH32)/SUM(BG31:BG32),0)</f>
        <v>0.99998111154991</v>
      </c>
      <c r="BH83" s="13">
        <f>IFERROR(SUM(BI30:BI31)/SUM(BH30:BH31),0)</f>
        <v>1</v>
      </c>
      <c r="BI83" s="13">
        <f>IFERROR(SUM(BJ29:BJ30)/SUM(BI29:BI30),0)</f>
        <v>1</v>
      </c>
      <c r="BJ83" s="13">
        <f>IFERROR(SUM(BK28:BK29)/SUM(BJ28:BJ29),0)</f>
        <v>1</v>
      </c>
      <c r="BK83" s="13">
        <f>IFERROR(SUM(BL27:BL28)/SUM(BK27:BK28),0)</f>
        <v>1</v>
      </c>
      <c r="BL83" s="13">
        <f>IFERROR(SUM(BM26:BM27)/SUM(BL26:BL27),0)</f>
        <v>0.999890554402457</v>
      </c>
      <c r="BM83" s="13">
        <f>IFERROR(SUM(BN25:BN26)/SUM(BM25:BM26),0)</f>
        <v>1</v>
      </c>
      <c r="BN83" s="13">
        <f>IFERROR(SUM(BO24:BO25)/SUM(BN24:BN25),0)</f>
        <v>1</v>
      </c>
      <c r="BO83" s="13">
        <f>IFERROR(SUM(BP23:BP24)/SUM(BO23:BO24),0)</f>
        <v>1</v>
      </c>
      <c r="BP83" s="13">
        <f>IFERROR(SUM(BQ22:BQ23)/SUM(BP22:BP23),0)</f>
        <v>1</v>
      </c>
      <c r="BQ83" s="13">
        <f>IFERROR(SUM(BR21:BR22)/SUM(BQ21:BQ22),0)</f>
        <v>1</v>
      </c>
      <c r="BR83" s="13">
        <f>IFERROR(SUM(BS20:BS21)/SUM(BR20:BR21),0)</f>
        <v>1</v>
      </c>
      <c r="BS83" s="13">
        <f>IFERROR(SUM(BT19:BT20)/SUM(BS19:BS20),0)</f>
        <v>1</v>
      </c>
      <c r="BT83" s="13">
        <f>IFERROR(SUM(BU18:BU19)/SUM(BT18:BT19),0)</f>
        <v>1</v>
      </c>
      <c r="BU83" s="13">
        <f>IFERROR(SUM(BV17:BV18)/SUM(BU17:BU18),0)</f>
        <v>1</v>
      </c>
      <c r="BV83" s="13">
        <f>IFERROR(SUM(BW16:BW17)/SUM(BV16:BV17),0)</f>
        <v>1</v>
      </c>
      <c r="BW83" s="13">
        <f>IFERROR(SUM(BX15:BX16)/SUM(BW15:BW16),0)</f>
        <v>1</v>
      </c>
      <c r="BX83" s="13">
        <f>IFERROR(SUM(BY14:BY15)/SUM(BX14:BX15),0)</f>
        <v>1</v>
      </c>
      <c r="BY83" s="13">
        <f>IFERROR(SUM(BZ13:BZ14)/SUM(BY13:BY14),0)</f>
        <v>1</v>
      </c>
      <c r="BZ83" s="13">
        <f>IFERROR(SUM(CA12:CA13)/SUM(BZ12:BZ13),0)</f>
        <v>1</v>
      </c>
      <c r="CA83" s="13">
        <f>IFERROR(SUM(CB11:CB12)/SUM(CA11:CA12),0)</f>
        <v>0.991897272252842</v>
      </c>
      <c r="CB83" s="13">
        <f>IFERROR(SUM(CC10:CC11)/SUM(CB10:CB11),0)</f>
        <v>1</v>
      </c>
      <c r="CC83" s="13">
        <f>IFERROR(SUM(CD9:CD10)/SUM(CC9:CC10),0)</f>
        <v>1</v>
      </c>
      <c r="CD83" s="13">
        <f>IFERROR(SUM(CE8:CE9)/SUM(CD8:CD9),0)</f>
        <v>1</v>
      </c>
      <c r="CE83" s="13">
        <f>IFERROR(SUM(CF7:CF8)/SUM(CE7:CE8),0)</f>
        <v>1</v>
      </c>
      <c r="CF83" s="13">
        <f>IFERROR(SUM(CG7:CG7)/SUM(CF7:CF7),0)</f>
        <v>1</v>
      </c>
      <c r="CG83" s="13" t="s">
        <v>25</v>
      </c>
    </row>
    <row r="84" ht="15" customHeight="1" outlineLevel="1" spans="2:85">
      <c r="B84" s="6" t="s">
        <v>30</v>
      </c>
      <c r="C84" s="13">
        <f>IFERROR(AVERAGE(C77:C79),0)</f>
        <v>3.75293009409869</v>
      </c>
      <c r="D84" s="13">
        <f>IFERROR(AVERAGE(D76:D78),0)</f>
        <v>1.1141749474648</v>
      </c>
      <c r="E84" s="13">
        <f>IFERROR(AVERAGE(E75:E77),0)</f>
        <v>1.0032512949094</v>
      </c>
      <c r="F84" s="13">
        <f>IFERROR(AVERAGE(F74:F76),0)</f>
        <v>1.00127663447842</v>
      </c>
      <c r="G84" s="13">
        <f>IFERROR(AVERAGE(G73:G75),0)</f>
        <v>1.00330726182619</v>
      </c>
      <c r="H84" s="13">
        <f>IFERROR(AVERAGE(H72:H74),0)</f>
        <v>1</v>
      </c>
      <c r="I84" s="13">
        <f>IFERROR(AVERAGE(I71:I73),0)</f>
        <v>1</v>
      </c>
      <c r="J84" s="13">
        <f>IFERROR(AVERAGE(J70:J72),0)</f>
        <v>1.00992989015439</v>
      </c>
      <c r="K84" s="13">
        <f>IFERROR(AVERAGE(K69:K71),0)</f>
        <v>1.00211061391035</v>
      </c>
      <c r="L84" s="13">
        <f>IFERROR(AVERAGE(L68:L70),0)</f>
        <v>1.00292056201431</v>
      </c>
      <c r="M84" s="13">
        <f>IFERROR(AVERAGE(M67:M69),0)</f>
        <v>1.00731018409168</v>
      </c>
      <c r="N84" s="13">
        <f>IFERROR(AVERAGE(N66:N68),0)</f>
        <v>1.00110551296038</v>
      </c>
      <c r="O84" s="13">
        <f>IFERROR(AVERAGE(O65:O67),0)</f>
        <v>1</v>
      </c>
      <c r="P84" s="13">
        <f>IFERROR(AVERAGE(P64:P66),0)</f>
        <v>0.999960271399049</v>
      </c>
      <c r="Q84" s="13">
        <f>IFERROR(AVERAGE(Q63:Q65),0)</f>
        <v>0.999988265859971</v>
      </c>
      <c r="R84" s="13">
        <f>IFERROR(AVERAGE(R62:R64),0)</f>
        <v>1</v>
      </c>
      <c r="S84" s="13">
        <f>IFERROR(AVERAGE(S61:S63),0)</f>
        <v>1</v>
      </c>
      <c r="T84" s="13">
        <f>IFERROR(AVERAGE(T60:T62),0)</f>
        <v>1</v>
      </c>
      <c r="U84" s="13">
        <f>IFERROR(AVERAGE(U59:U61),0)</f>
        <v>1</v>
      </c>
      <c r="V84" s="13">
        <f>IFERROR(AVERAGE(V58:V60),0)</f>
        <v>1</v>
      </c>
      <c r="W84" s="13">
        <f>IFERROR(AVERAGE(W57:W59),0)</f>
        <v>1</v>
      </c>
      <c r="X84" s="13">
        <f>IFERROR(AVERAGE(X56:X58),0)</f>
        <v>1</v>
      </c>
      <c r="Y84" s="13">
        <f>IFERROR(AVERAGE(Y55:Y57),0)</f>
        <v>1</v>
      </c>
      <c r="Z84" s="13">
        <f>IFERROR(AVERAGE(Z54:Z56),0)</f>
        <v>1</v>
      </c>
      <c r="AA84" s="13">
        <f>IFERROR(AVERAGE(AA53:AA55),0)</f>
        <v>1</v>
      </c>
      <c r="AB84" s="13">
        <f>IFERROR(AVERAGE(AB52:AB54),0)</f>
        <v>1</v>
      </c>
      <c r="AC84" s="13">
        <f>IFERROR(AVERAGE(AC51:AC53),0)</f>
        <v>1</v>
      </c>
      <c r="AD84" s="13">
        <f>IFERROR(AVERAGE(AD50:AD52),0)</f>
        <v>1</v>
      </c>
      <c r="AE84" s="13">
        <f>IFERROR(AVERAGE(AE49:AE51),0)</f>
        <v>0.997102071697395</v>
      </c>
      <c r="AF84" s="13">
        <f>IFERROR(AVERAGE(AF48:AF50),0)</f>
        <v>1</v>
      </c>
      <c r="AG84" s="13">
        <f>IFERROR(AVERAGE(AG47:AG49),0)</f>
        <v>1</v>
      </c>
      <c r="AH84" s="13">
        <f>IFERROR(AVERAGE(AH46:AH48),0)</f>
        <v>1</v>
      </c>
      <c r="AI84" s="13">
        <f>IFERROR(AVERAGE(AI46:AI47),0)</f>
        <v>1</v>
      </c>
      <c r="AJ84" s="13">
        <f>IFERROR(AVERAGE(AJ46:AJ46),0)</f>
        <v>1</v>
      </c>
      <c r="AK84" s="13" t="s">
        <v>25</v>
      </c>
      <c r="AX84" s="6" t="s">
        <v>30</v>
      </c>
      <c r="AY84" s="13">
        <f>IFERROR(AVERAGE(AY77:AY79),0)</f>
        <v>3.8096671948527</v>
      </c>
      <c r="AZ84" s="13">
        <f>IFERROR(AVERAGE(AZ76:AZ78),0)</f>
        <v>1.12322644644831</v>
      </c>
      <c r="BA84" s="13">
        <f>IFERROR(AVERAGE(BA75:BA77),0)</f>
        <v>1.00290277924346</v>
      </c>
      <c r="BB84" s="13">
        <f>IFERROR(AVERAGE(BB74:BB76),0)</f>
        <v>1.00114096981277</v>
      </c>
      <c r="BC84" s="13">
        <f>IFERROR(AVERAGE(BC73:BC75),0)</f>
        <v>1.00513287231761</v>
      </c>
      <c r="BD84" s="13">
        <f>IFERROR(AVERAGE(BD72:BD74),0)</f>
        <v>1</v>
      </c>
      <c r="BE84" s="13">
        <f>IFERROR(AVERAGE(BE71:BE73),0)</f>
        <v>1</v>
      </c>
      <c r="BF84" s="13">
        <f>IFERROR(AVERAGE(BF70:BF72),0)</f>
        <v>1.0133631728028</v>
      </c>
      <c r="BG84" s="13">
        <f>IFERROR(AVERAGE(BG69:BG71),0)</f>
        <v>1.00331721457275</v>
      </c>
      <c r="BH84" s="13">
        <f>IFERROR(AVERAGE(BH68:BH70),0)</f>
        <v>1.00415270313831</v>
      </c>
      <c r="BI84" s="13">
        <f>IFERROR(AVERAGE(BI67:BI69),0)</f>
        <v>1.01078682453714</v>
      </c>
      <c r="BJ84" s="13">
        <f>IFERROR(AVERAGE(BJ66:BJ68),0)</f>
        <v>1.00131433630214</v>
      </c>
      <c r="BK84" s="13">
        <f>IFERROR(AVERAGE(BK65:BK67),0)</f>
        <v>1</v>
      </c>
      <c r="BL84" s="13">
        <f>IFERROR(AVERAGE(BL64:BL66),0)</f>
        <v>0.999936771732786</v>
      </c>
      <c r="BM84" s="13">
        <f>IFERROR(AVERAGE(BM63:BM65),0)</f>
        <v>0.999980382112474</v>
      </c>
      <c r="BN84" s="13">
        <f>IFERROR(AVERAGE(BN62:BN64),0)</f>
        <v>1</v>
      </c>
      <c r="BO84" s="13">
        <f>IFERROR(AVERAGE(BO61:BO63),0)</f>
        <v>1</v>
      </c>
      <c r="BP84" s="13">
        <f>IFERROR(AVERAGE(BP60:BP62),0)</f>
        <v>1</v>
      </c>
      <c r="BQ84" s="13">
        <f>IFERROR(AVERAGE(BQ59:BQ61),0)</f>
        <v>1</v>
      </c>
      <c r="BR84" s="13">
        <f>IFERROR(AVERAGE(BR58:BR60),0)</f>
        <v>1</v>
      </c>
      <c r="BS84" s="13">
        <f>IFERROR(AVERAGE(BS57:BS59),0)</f>
        <v>1</v>
      </c>
      <c r="BT84" s="13">
        <f>IFERROR(AVERAGE(BT56:BT58),0)</f>
        <v>1</v>
      </c>
      <c r="BU84" s="13">
        <f>IFERROR(AVERAGE(BU55:BU57),0)</f>
        <v>1</v>
      </c>
      <c r="BV84" s="13">
        <f>IFERROR(AVERAGE(BV54:BV56),0)</f>
        <v>1</v>
      </c>
      <c r="BW84" s="13">
        <f>IFERROR(AVERAGE(BW53:BW55),0)</f>
        <v>1</v>
      </c>
      <c r="BX84" s="13">
        <f>IFERROR(AVERAGE(BX52:BX54),0)</f>
        <v>1</v>
      </c>
      <c r="BY84" s="13">
        <f>IFERROR(AVERAGE(BY51:BY53),0)</f>
        <v>1</v>
      </c>
      <c r="BZ84" s="13">
        <f>IFERROR(AVERAGE(BZ50:BZ52),0)</f>
        <v>1</v>
      </c>
      <c r="CA84" s="13">
        <f>IFERROR(AVERAGE(CA49:CA51),0)</f>
        <v>0.997102071697395</v>
      </c>
      <c r="CB84" s="13">
        <f>IFERROR(AVERAGE(CB48:CB50),0)</f>
        <v>1</v>
      </c>
      <c r="CC84" s="13">
        <f>IFERROR(AVERAGE(CC47:CC49),0)</f>
        <v>1</v>
      </c>
      <c r="CD84" s="13">
        <f>IFERROR(AVERAGE(CD46:CD48),0)</f>
        <v>1</v>
      </c>
      <c r="CE84" s="13">
        <f>IFERROR(AVERAGE(CE46:CE47),0)</f>
        <v>1</v>
      </c>
      <c r="CF84" s="13">
        <f>IFERROR(AVERAGE(CF46:CF46),0)</f>
        <v>1</v>
      </c>
      <c r="CG84" s="13" t="s">
        <v>25</v>
      </c>
    </row>
    <row r="85" ht="15" customHeight="1" outlineLevel="1" spans="2:85">
      <c r="B85" s="6" t="s">
        <v>31</v>
      </c>
      <c r="C85" s="13">
        <f>IFERROR(SUM(D38:D40)/SUM(C38:C40),0)</f>
        <v>4.17554179502091</v>
      </c>
      <c r="D85" s="13">
        <f>IFERROR(SUM(E37:E39)/SUM(D37:D39),0)</f>
        <v>1.05623493678674</v>
      </c>
      <c r="E85" s="13">
        <f>IFERROR(SUM(F36:F38)/SUM(E36:E38),0)</f>
        <v>1.0045629390238</v>
      </c>
      <c r="F85" s="13">
        <f>IFERROR(SUM(G35:G37)/SUM(F35:F37),0)</f>
        <v>1.0018217313549</v>
      </c>
      <c r="G85" s="13">
        <f>IFERROR(SUM(H34:H36)/SUM(G34:G36),0)</f>
        <v>1.00673463544097</v>
      </c>
      <c r="H85" s="13">
        <f>IFERROR(SUM(I33:I35)/SUM(H33:H35),0)</f>
        <v>1</v>
      </c>
      <c r="I85" s="13">
        <f>IFERROR(SUM(J32:J34)/SUM(I32:I34),0)</f>
        <v>1</v>
      </c>
      <c r="J85" s="13">
        <f>IFERROR(SUM(K31:K33)/SUM(J31:J33),0)</f>
        <v>1.00405265494542</v>
      </c>
      <c r="K85" s="13">
        <f>IFERROR(SUM(L30:L32)/SUM(K30:K32),0)</f>
        <v>1.00037931336109</v>
      </c>
      <c r="L85" s="13">
        <f>IFERROR(SUM(M29:M31)/SUM(L29:L31),0)</f>
        <v>1.00528333680061</v>
      </c>
      <c r="M85" s="13">
        <f>IFERROR(SUM(N28:N30)/SUM(M28:M30),0)</f>
        <v>1.01410206648666</v>
      </c>
      <c r="N85" s="13">
        <f>IFERROR(SUM(O27:O29)/SUM(N27:N29),0)</f>
        <v>1.00039858233956</v>
      </c>
      <c r="O85" s="13">
        <f>IFERROR(SUM(P26:P28)/SUM(O26:O28),0)</f>
        <v>1</v>
      </c>
      <c r="P85" s="13">
        <f>IFERROR(SUM(Q25:Q27)/SUM(P25:P27),0)</f>
        <v>0.999963819408343</v>
      </c>
      <c r="Q85" s="13">
        <f>IFERROR(SUM(R24:R26)/SUM(Q24:Q26),0)</f>
        <v>0.999979976930205</v>
      </c>
      <c r="R85" s="13">
        <f>IFERROR(SUM(S23:S25)/SUM(R23:R25),0)</f>
        <v>1</v>
      </c>
      <c r="S85" s="13">
        <f>IFERROR(SUM(T22:T24)/SUM(S22:S24),0)</f>
        <v>1</v>
      </c>
      <c r="T85" s="13">
        <f>IFERROR(SUM(U21:U23)/SUM(T21:T23),0)</f>
        <v>1</v>
      </c>
      <c r="U85" s="13">
        <f>IFERROR(SUM(V20:V22)/SUM(U20:U22),0)</f>
        <v>1</v>
      </c>
      <c r="V85" s="13">
        <f>IFERROR(SUM(W19:W21)/SUM(V19:V21),0)</f>
        <v>1</v>
      </c>
      <c r="W85" s="13">
        <f>IFERROR(SUM(X18:X20)/SUM(W18:W20),0)</f>
        <v>1</v>
      </c>
      <c r="X85" s="13">
        <f>IFERROR(SUM(Y17:Y19)/SUM(X17:X19),0)</f>
        <v>1</v>
      </c>
      <c r="Y85" s="13">
        <f>IFERROR(SUM(Z16:Z18)/SUM(Y16:Y18),0)</f>
        <v>1</v>
      </c>
      <c r="Z85" s="13">
        <f>IFERROR(SUM(AA15:AA17)/SUM(Z15:Z17),0)</f>
        <v>1</v>
      </c>
      <c r="AA85" s="13">
        <f>IFERROR(SUM(AB14:AB16)/SUM(AA14:AA16),0)</f>
        <v>1</v>
      </c>
      <c r="AB85" s="13">
        <f>IFERROR(SUM(AC13:AC15)/SUM(AB13:AB15),0)</f>
        <v>1</v>
      </c>
      <c r="AC85" s="13">
        <f>IFERROR(SUM(AD12:AD14)/SUM(AC12:AC14),0)</f>
        <v>1</v>
      </c>
      <c r="AD85" s="13">
        <f>IFERROR(SUM(AE11:AE13)/SUM(AD11:AD13),0)</f>
        <v>1</v>
      </c>
      <c r="AE85" s="13">
        <f>IFERROR(SUM(AF10:AF12)/SUM(AE10:AE12),0)</f>
        <v>0.992324909584315</v>
      </c>
      <c r="AF85" s="13">
        <f>IFERROR(SUM(AG9:AG11)/SUM(AF9:AF11),0)</f>
        <v>1</v>
      </c>
      <c r="AG85" s="13">
        <f>IFERROR(SUM(AH8:AH10)/SUM(AG8:AG10),0)</f>
        <v>1</v>
      </c>
      <c r="AH85" s="13">
        <f>IFERROR(SUM(AI7:AI9)/SUM(AH7:AH9),0)</f>
        <v>1</v>
      </c>
      <c r="AI85" s="13">
        <f>IFERROR(SUM(AJ7:AJ8)/SUM(AI7:AI8),0)</f>
        <v>1</v>
      </c>
      <c r="AJ85" s="13">
        <f>IFERROR(SUM(AK7:AK7)/SUM(AJ7:AJ7),0)</f>
        <v>1</v>
      </c>
      <c r="AK85" s="13" t="s">
        <v>25</v>
      </c>
      <c r="AX85" s="6" t="s">
        <v>31</v>
      </c>
      <c r="AY85" s="13">
        <f>IFERROR(SUM(AZ38:AZ40)/SUM(AY38:AY40),0)</f>
        <v>4.30172037302064</v>
      </c>
      <c r="AZ85" s="13">
        <f>IFERROR(SUM(BA37:BA39)/SUM(AZ37:AZ39),0)</f>
        <v>1.05841977810388</v>
      </c>
      <c r="BA85" s="13">
        <f>IFERROR(SUM(BB36:BB38)/SUM(BA36:BA38),0)</f>
        <v>1.00425153048656</v>
      </c>
      <c r="BB85" s="13">
        <f>IFERROR(SUM(BC35:BC37)/SUM(BB35:BB37),0)</f>
        <v>1.00169883996874</v>
      </c>
      <c r="BC85" s="13">
        <f>IFERROR(SUM(BD34:BD36)/SUM(BC34:BC36),0)</f>
        <v>1.01075328487004</v>
      </c>
      <c r="BD85" s="13">
        <f>IFERROR(SUM(BE33:BE35)/SUM(BD33:BD35),0)</f>
        <v>1</v>
      </c>
      <c r="BE85" s="13">
        <f>IFERROR(SUM(BF32:BF34)/SUM(BE32:BE34),0)</f>
        <v>1</v>
      </c>
      <c r="BF85" s="13">
        <f>IFERROR(SUM(BG31:BG33)/SUM(BF31:BF33),0)</f>
        <v>1.00569626215595</v>
      </c>
      <c r="BG85" s="13">
        <f>IFERROR(SUM(BH30:BH32)/SUM(BG30:BG32),0)</f>
        <v>1.00055700613199</v>
      </c>
      <c r="BH85" s="13">
        <f>IFERROR(SUM(BI29:BI31)/SUM(BH29:BH31),0)</f>
        <v>1.00741520599278</v>
      </c>
      <c r="BI85" s="13">
        <f>IFERROR(SUM(BJ28:BJ30)/SUM(BI28:BI30),0)</f>
        <v>1.0205930801952</v>
      </c>
      <c r="BJ85" s="13">
        <f>IFERROR(SUM(BK27:BK29)/SUM(BJ27:BJ29),0)</f>
        <v>1.00056181462275</v>
      </c>
      <c r="BK85" s="13">
        <f>IFERROR(SUM(BL26:BL28)/SUM(BK26:BK28),0)</f>
        <v>1</v>
      </c>
      <c r="BL85" s="13">
        <f>IFERROR(SUM(BM25:BM27)/SUM(BL25:BL27),0)</f>
        <v>0.999941939530842</v>
      </c>
      <c r="BM85" s="13">
        <f>IFERROR(SUM(BN24:BN26)/SUM(BM24:BM26),0)</f>
        <v>0.999966807755683</v>
      </c>
      <c r="BN85" s="13">
        <f>IFERROR(SUM(BO23:BO25)/SUM(BN23:BN25),0)</f>
        <v>1</v>
      </c>
      <c r="BO85" s="13">
        <f>IFERROR(SUM(BP22:BP24)/SUM(BO22:BO24),0)</f>
        <v>1</v>
      </c>
      <c r="BP85" s="13">
        <f>IFERROR(SUM(BQ21:BQ23)/SUM(BP21:BP23),0)</f>
        <v>1</v>
      </c>
      <c r="BQ85" s="13">
        <f>IFERROR(SUM(BR20:BR22)/SUM(BQ20:BQ22),0)</f>
        <v>1</v>
      </c>
      <c r="BR85" s="13">
        <f>IFERROR(SUM(BS19:BS21)/SUM(BR19:BR21),0)</f>
        <v>1</v>
      </c>
      <c r="BS85" s="13">
        <f>IFERROR(SUM(BT18:BT20)/SUM(BS18:BS20),0)</f>
        <v>1</v>
      </c>
      <c r="BT85" s="13">
        <f>IFERROR(SUM(BU17:BU19)/SUM(BT17:BT19),0)</f>
        <v>1</v>
      </c>
      <c r="BU85" s="13">
        <f>IFERROR(SUM(BV16:BV18)/SUM(BU16:BU18),0)</f>
        <v>1</v>
      </c>
      <c r="BV85" s="13">
        <f>IFERROR(SUM(BW15:BW17)/SUM(BV15:BV17),0)</f>
        <v>1</v>
      </c>
      <c r="BW85" s="13">
        <f>IFERROR(SUM(BX14:BX16)/SUM(BW14:BW16),0)</f>
        <v>1</v>
      </c>
      <c r="BX85" s="13">
        <f>IFERROR(SUM(BY13:BY15)/SUM(BX13:BX15),0)</f>
        <v>1</v>
      </c>
      <c r="BY85" s="13">
        <f>IFERROR(SUM(BZ12:BZ14)/SUM(BY12:BY14),0)</f>
        <v>1</v>
      </c>
      <c r="BZ85" s="13">
        <f>IFERROR(SUM(CA11:CA13)/SUM(BZ11:BZ13),0)</f>
        <v>1</v>
      </c>
      <c r="CA85" s="13">
        <f>IFERROR(SUM(CB10:CB12)/SUM(CA10:CA12),0)</f>
        <v>0.992324909584315</v>
      </c>
      <c r="CB85" s="13">
        <f>IFERROR(SUM(CC9:CC11)/SUM(CB9:CB11),0)</f>
        <v>1</v>
      </c>
      <c r="CC85" s="13">
        <f>IFERROR(SUM(CD8:CD10)/SUM(CC8:CC10),0)</f>
        <v>1</v>
      </c>
      <c r="CD85" s="13">
        <f>IFERROR(SUM(CE7:CE9)/SUM(CD7:CD9),0)</f>
        <v>1</v>
      </c>
      <c r="CE85" s="13">
        <f>IFERROR(SUM(CF7:CF8)/SUM(CE7:CE8),0)</f>
        <v>1</v>
      </c>
      <c r="CF85" s="13">
        <f>IFERROR(SUM(CG7:CG7)/SUM(CF7:CF7),0)</f>
        <v>1</v>
      </c>
      <c r="CG85" s="13" t="s">
        <v>25</v>
      </c>
    </row>
    <row r="86" ht="15" customHeight="1" outlineLevel="1" spans="2:85">
      <c r="B86" s="6" t="s">
        <v>32</v>
      </c>
      <c r="C86" s="13">
        <f>IFERROR(SUM(D37:D40)/SUM(C37:C40),0)</f>
        <v>2.70207060854709</v>
      </c>
      <c r="D86" s="13">
        <f>IFERROR(SUM(E36:E39)/SUM(D36:D39),0)</f>
        <v>1.04683469781001</v>
      </c>
      <c r="E86" s="13">
        <f>IFERROR(SUM(F35:F38)/SUM(E35:E38),0)</f>
        <v>1.00407934773057</v>
      </c>
      <c r="F86" s="13">
        <f>IFERROR(SUM(G34:G37)/SUM(F34:F37),0)</f>
        <v>1.00168750114119</v>
      </c>
      <c r="G86" s="13">
        <f>IFERROR(SUM(H33:H36)/SUM(G33:G36),0)</f>
        <v>1.00453211987218</v>
      </c>
      <c r="H86" s="13">
        <f>IFERROR(SUM(I32:I35)/SUM(H32:H35),0)</f>
        <v>1</v>
      </c>
      <c r="I86" s="13">
        <f>IFERROR(SUM(J31:J34)/SUM(I31:I34),0)</f>
        <v>1</v>
      </c>
      <c r="J86" s="13">
        <f>IFERROR(SUM(K30:K33)/SUM(J30:J33),0)</f>
        <v>1.00390238102865</v>
      </c>
      <c r="K86" s="13">
        <f>IFERROR(SUM(L29:L32)/SUM(K29:K32),0)</f>
        <v>1.00026379110825</v>
      </c>
      <c r="L86" s="13">
        <f>IFERROR(SUM(M28:M31)/SUM(L28:L31),0)</f>
        <v>1.00217414959002</v>
      </c>
      <c r="M86" s="13">
        <f>IFERROR(SUM(N27:N30)/SUM(M27:M30),0)</f>
        <v>1.01245196091929</v>
      </c>
      <c r="N86" s="13">
        <f>IFERROR(SUM(O26:O29)/SUM(N26:N29),0)</f>
        <v>1.00033886087358</v>
      </c>
      <c r="O86" s="13">
        <f>IFERROR(SUM(P25:P28)/SUM(O25:O28),0)</f>
        <v>1</v>
      </c>
      <c r="P86" s="13">
        <f>IFERROR(SUM(Q24:Q27)/SUM(P24:P27),0)</f>
        <v>0.999982308552732</v>
      </c>
      <c r="Q86" s="13">
        <f>IFERROR(SUM(R23:R26)/SUM(Q23:Q26),0)</f>
        <v>0.999980987922917</v>
      </c>
      <c r="R86" s="13">
        <f>IFERROR(SUM(S22:S25)/SUM(R22:R25),0)</f>
        <v>1</v>
      </c>
      <c r="S86" s="13">
        <f>IFERROR(SUM(T21:T24)/SUM(S21:S24),0)</f>
        <v>1</v>
      </c>
      <c r="T86" s="13">
        <f>IFERROR(SUM(U20:U23)/SUM(T20:T23),0)</f>
        <v>1</v>
      </c>
      <c r="U86" s="13">
        <f>IFERROR(SUM(V19:V22)/SUM(U19:U22),0)</f>
        <v>1</v>
      </c>
      <c r="V86" s="13">
        <f>IFERROR(SUM(W18:W21)/SUM(V18:V21),0)</f>
        <v>1</v>
      </c>
      <c r="W86" s="13">
        <f>IFERROR(SUM(X17:X20)/SUM(W17:W20),0)</f>
        <v>1</v>
      </c>
      <c r="X86" s="13">
        <f>IFERROR(SUM(Y16:Y19)/SUM(X16:X19),0)</f>
        <v>1</v>
      </c>
      <c r="Y86" s="13">
        <f>IFERROR(SUM(Z15:Z18)/SUM(Y15:Y18),0)</f>
        <v>1</v>
      </c>
      <c r="Z86" s="13">
        <f>IFERROR(SUM(AA14:AA17)/SUM(Z14:Z17),0)</f>
        <v>1</v>
      </c>
      <c r="AA86" s="13">
        <f>IFERROR(SUM(AB13:AB16)/SUM(AA13:AA16),0)</f>
        <v>1</v>
      </c>
      <c r="AB86" s="13">
        <f>IFERROR(SUM(AC12:AC15)/SUM(AB12:AB15),0)</f>
        <v>1</v>
      </c>
      <c r="AC86" s="13">
        <f>IFERROR(SUM(AD11:AD14)/SUM(AC11:AC14),0)</f>
        <v>1</v>
      </c>
      <c r="AD86" s="13">
        <f>IFERROR(SUM(AE10:AE13)/SUM(AD10:AD13),0)</f>
        <v>1</v>
      </c>
      <c r="AE86" s="13">
        <f>IFERROR(SUM(AF9:AF12)/SUM(AE9:AE12),0)</f>
        <v>0.992386186033897</v>
      </c>
      <c r="AF86" s="13">
        <f>IFERROR(SUM(AG8:AG11)/SUM(AF8:AF11),0)</f>
        <v>1</v>
      </c>
      <c r="AG86" s="13">
        <f>IFERROR(SUM(AH7:AH10)/SUM(AG7:AG10),0)</f>
        <v>1</v>
      </c>
      <c r="AH86" s="13">
        <f>IFERROR(SUM(AI7:AI9)/SUM(AH7:AH9),0)</f>
        <v>1</v>
      </c>
      <c r="AI86" s="13">
        <f>IFERROR(SUM(AJ7:AJ8)/SUM(AI7:AI8),0)</f>
        <v>1</v>
      </c>
      <c r="AJ86" s="13">
        <f>IFERROR(SUM(AK7:AK7)/SUM(AJ7:AJ7),0)</f>
        <v>1</v>
      </c>
      <c r="AK86" s="13" t="s">
        <v>25</v>
      </c>
      <c r="AX86" s="6" t="s">
        <v>32</v>
      </c>
      <c r="AY86" s="13">
        <f>IFERROR(SUM(AZ37:AZ40)/SUM(AY37:AY40),0)</f>
        <v>2.77890310378718</v>
      </c>
      <c r="AZ86" s="13">
        <f>IFERROR(SUM(BA36:BA39)/SUM(AZ36:AZ39),0)</f>
        <v>1.04661920620224</v>
      </c>
      <c r="BA86" s="13">
        <f>IFERROR(SUM(BB35:BB38)/SUM(BA35:BA38),0)</f>
        <v>1.00382713485981</v>
      </c>
      <c r="BB86" s="13">
        <f>IFERROR(SUM(BC34:BC37)/SUM(BB34:BB37),0)</f>
        <v>1.00157811826505</v>
      </c>
      <c r="BC86" s="13">
        <f>IFERROR(SUM(BD33:BD36)/SUM(BC33:BC36),0)</f>
        <v>1.00698941400559</v>
      </c>
      <c r="BD86" s="13">
        <f>IFERROR(SUM(BE32:BE35)/SUM(BD32:BD35),0)</f>
        <v>1</v>
      </c>
      <c r="BE86" s="13">
        <f>IFERROR(SUM(BF31:BF34)/SUM(BE31:BE34),0)</f>
        <v>1</v>
      </c>
      <c r="BF86" s="13">
        <f>IFERROR(SUM(BG30:BG33)/SUM(BF30:BF33),0)</f>
        <v>1.00550660468993</v>
      </c>
      <c r="BG86" s="13">
        <f>IFERROR(SUM(BH29:BH32)/SUM(BG29:BG32),0)</f>
        <v>1.00038354035815</v>
      </c>
      <c r="BH86" s="13">
        <f>IFERROR(SUM(BI28:BI31)/SUM(BH28:BH31),0)</f>
        <v>1.0031363046554</v>
      </c>
      <c r="BI86" s="13">
        <f>IFERROR(SUM(BJ27:BJ30)/SUM(BI27:BI30),0)</f>
        <v>1.01771038987199</v>
      </c>
      <c r="BJ86" s="13">
        <f>IFERROR(SUM(BK26:BK29)/SUM(BJ26:BJ29),0)</f>
        <v>1.00047009333938</v>
      </c>
      <c r="BK86" s="13">
        <f>IFERROR(SUM(BL25:BL28)/SUM(BK25:BK28),0)</f>
        <v>1</v>
      </c>
      <c r="BL86" s="13">
        <f>IFERROR(SUM(BM24:BM27)/SUM(BL24:BL27),0)</f>
        <v>0.999971015131277</v>
      </c>
      <c r="BM86" s="13">
        <f>IFERROR(SUM(BN23:BN26)/SUM(BM23:BM26),0)</f>
        <v>0.999968443960997</v>
      </c>
      <c r="BN86" s="13">
        <f>IFERROR(SUM(BO22:BO25)/SUM(BN22:BN25),0)</f>
        <v>1</v>
      </c>
      <c r="BO86" s="13">
        <f>IFERROR(SUM(BP21:BP24)/SUM(BO21:BO24),0)</f>
        <v>1</v>
      </c>
      <c r="BP86" s="13">
        <f>IFERROR(SUM(BQ20:BQ23)/SUM(BP20:BP23),0)</f>
        <v>1</v>
      </c>
      <c r="BQ86" s="13">
        <f>IFERROR(SUM(BR19:BR22)/SUM(BQ19:BQ22),0)</f>
        <v>1</v>
      </c>
      <c r="BR86" s="13">
        <f>IFERROR(SUM(BS18:BS21)/SUM(BR18:BR21),0)</f>
        <v>1</v>
      </c>
      <c r="BS86" s="13">
        <f>IFERROR(SUM(BT17:BT20)/SUM(BS17:BS20),0)</f>
        <v>1</v>
      </c>
      <c r="BT86" s="13">
        <f>IFERROR(SUM(BU16:BU19)/SUM(BT16:BT19),0)</f>
        <v>1</v>
      </c>
      <c r="BU86" s="13">
        <f>IFERROR(SUM(BV15:BV18)/SUM(BU15:BU18),0)</f>
        <v>1</v>
      </c>
      <c r="BV86" s="13">
        <f>IFERROR(SUM(BW14:BW17)/SUM(BV14:BV17),0)</f>
        <v>1</v>
      </c>
      <c r="BW86" s="13">
        <f>IFERROR(SUM(BX13:BX16)/SUM(BW13:BW16),0)</f>
        <v>1</v>
      </c>
      <c r="BX86" s="13">
        <f>IFERROR(SUM(BY12:BY15)/SUM(BX12:BX15),0)</f>
        <v>1</v>
      </c>
      <c r="BY86" s="13">
        <f>IFERROR(SUM(BZ11:BZ14)/SUM(BY11:BY14),0)</f>
        <v>1</v>
      </c>
      <c r="BZ86" s="13">
        <f>IFERROR(SUM(CA10:CA13)/SUM(BZ10:BZ13),0)</f>
        <v>1</v>
      </c>
      <c r="CA86" s="13">
        <f>IFERROR(SUM(CB9:CB12)/SUM(CA9:CA12),0)</f>
        <v>0.992386186033897</v>
      </c>
      <c r="CB86" s="13">
        <f>IFERROR(SUM(CC8:CC11)/SUM(CB8:CB11),0)</f>
        <v>1</v>
      </c>
      <c r="CC86" s="13">
        <f>IFERROR(SUM(CD7:CD10)/SUM(CC7:CC10),0)</f>
        <v>1</v>
      </c>
      <c r="CD86" s="13">
        <f>IFERROR(SUM(CE7:CE9)/SUM(CD7:CD9),0)</f>
        <v>1</v>
      </c>
      <c r="CE86" s="13">
        <f>IFERROR(SUM(CF7:CF8)/SUM(CE7:CE8),0)</f>
        <v>1</v>
      </c>
      <c r="CF86" s="13">
        <f>IFERROR(SUM(CG7:CG7)/SUM(CF7:CF7),0)</f>
        <v>1</v>
      </c>
      <c r="CG86" s="13" t="s">
        <v>25</v>
      </c>
    </row>
    <row r="87" ht="15" customHeight="1" outlineLevel="1" spans="2:85">
      <c r="B87" s="6" t="s">
        <v>33</v>
      </c>
      <c r="C87" s="13">
        <f>IFERROR(SUM(D36:D40)/SUM(C36:C40),0)</f>
        <v>3.29709359711835</v>
      </c>
      <c r="D87" s="13">
        <f>IFERROR(SUM(E35:E39)/SUM(D35:D39),0)</f>
        <v>1.05898691044436</v>
      </c>
      <c r="E87" s="13">
        <f>IFERROR(SUM(F34:F38)/SUM(E34:E38),0)</f>
        <v>1.009543906552</v>
      </c>
      <c r="F87" s="13">
        <f>IFERROR(SUM(G33:G37)/SUM(F33:F37),0)</f>
        <v>1.00425787737126</v>
      </c>
      <c r="G87" s="13">
        <f>IFERROR(SUM(H32:H36)/SUM(G32:G36),0)</f>
        <v>1.00425527203108</v>
      </c>
      <c r="H87" s="13">
        <f>IFERROR(SUM(I31:I35)/SUM(H31:H35),0)</f>
        <v>0.999967504749263</v>
      </c>
      <c r="I87" s="13">
        <f>IFERROR(SUM(J30:J34)/SUM(I30:I34),0)</f>
        <v>1</v>
      </c>
      <c r="J87" s="13">
        <f>IFERROR(SUM(K29:K33)/SUM(J29:J33),0)</f>
        <v>1.00308883760269</v>
      </c>
      <c r="K87" s="13">
        <f>IFERROR(SUM(L28:L32)/SUM(K28:K32),0)</f>
        <v>1.00016170071943</v>
      </c>
      <c r="L87" s="13">
        <f>IFERROR(SUM(M27:M31)/SUM(L27:L31),0)</f>
        <v>1.00195086137497</v>
      </c>
      <c r="M87" s="13">
        <f>IFERROR(SUM(N26:N30)/SUM(M26:M30),0)</f>
        <v>1.01062821125603</v>
      </c>
      <c r="N87" s="13">
        <f>IFERROR(SUM(O25:O29)/SUM(N25:N29),0)</f>
        <v>1.00027300242042</v>
      </c>
      <c r="O87" s="13">
        <f>IFERROR(SUM(P24:P28)/SUM(O24:O28),0)</f>
        <v>1</v>
      </c>
      <c r="P87" s="13">
        <f>IFERROR(SUM(Q23:Q27)/SUM(P23:P27),0)</f>
        <v>0.999983115224325</v>
      </c>
      <c r="Q87" s="13">
        <f>IFERROR(SUM(R22:R26)/SUM(Q22:Q26),0)</f>
        <v>0.99998237894267</v>
      </c>
      <c r="R87" s="13">
        <f>IFERROR(SUM(S21:S25)/SUM(R21:R25),0)</f>
        <v>1</v>
      </c>
      <c r="S87" s="13">
        <f>IFERROR(SUM(T20:T24)/SUM(S20:S24),0)</f>
        <v>1</v>
      </c>
      <c r="T87" s="13">
        <f>IFERROR(SUM(U19:U23)/SUM(T19:T23),0)</f>
        <v>1</v>
      </c>
      <c r="U87" s="13">
        <f>IFERROR(SUM(V18:V22)/SUM(U18:U22),0)</f>
        <v>1</v>
      </c>
      <c r="V87" s="13">
        <f>IFERROR(SUM(W17:W21)/SUM(V17:V21),0)</f>
        <v>1</v>
      </c>
      <c r="W87" s="13">
        <f>IFERROR(SUM(X16:X20)/SUM(W16:W20),0)</f>
        <v>1</v>
      </c>
      <c r="X87" s="13">
        <f>IFERROR(SUM(Y15:Y19)/SUM(X15:X19),0)</f>
        <v>1</v>
      </c>
      <c r="Y87" s="13">
        <f>IFERROR(SUM(Z14:Z18)/SUM(Y14:Y18),0)</f>
        <v>1</v>
      </c>
      <c r="Z87" s="13">
        <f>IFERROR(SUM(AA13:AA17)/SUM(Z13:Z17),0)</f>
        <v>1</v>
      </c>
      <c r="AA87" s="13">
        <f>IFERROR(SUM(AB12:AB16)/SUM(AA12:AA16),0)</f>
        <v>1</v>
      </c>
      <c r="AB87" s="13">
        <f>IFERROR(SUM(AC11:AC15)/SUM(AB11:AB15),0)</f>
        <v>1</v>
      </c>
      <c r="AC87" s="13">
        <f>IFERROR(SUM(AD10:AD14)/SUM(AC10:AC14),0)</f>
        <v>1</v>
      </c>
      <c r="AD87" s="13">
        <f>IFERROR(SUM(AE9:AE13)/SUM(AD9:AD13),0)</f>
        <v>1</v>
      </c>
      <c r="AE87" s="13">
        <f>IFERROR(SUM(AF8:AF12)/SUM(AE8:AE12),0)</f>
        <v>0.993213820978476</v>
      </c>
      <c r="AF87" s="13">
        <f>IFERROR(SUM(AG7:AG11)/SUM(AF7:AF11),0)</f>
        <v>1</v>
      </c>
      <c r="AG87" s="13">
        <f>IFERROR(SUM(AH7:AH10)/SUM(AG7:AG10),0)</f>
        <v>1</v>
      </c>
      <c r="AH87" s="13">
        <f>IFERROR(SUM(AI7:AI9)/SUM(AH7:AH9),0)</f>
        <v>1</v>
      </c>
      <c r="AI87" s="13">
        <f>IFERROR(SUM(AJ7:AJ8)/SUM(AI7:AI8),0)</f>
        <v>1</v>
      </c>
      <c r="AJ87" s="13">
        <f>IFERROR(SUM(AK7:AK7)/SUM(AJ7:AJ7),0)</f>
        <v>1</v>
      </c>
      <c r="AK87" s="13" t="s">
        <v>25</v>
      </c>
      <c r="AX87" s="6" t="s">
        <v>33</v>
      </c>
      <c r="AY87" s="13">
        <f>IFERROR(SUM(AZ36:AZ40)/SUM(AY36:AY40),0)</f>
        <v>3.42957472202304</v>
      </c>
      <c r="AZ87" s="13">
        <f>IFERROR(SUM(BA35:BA39)/SUM(AZ35:AZ39),0)</f>
        <v>1.05886199539156</v>
      </c>
      <c r="BA87" s="13">
        <f>IFERROR(SUM(BB34:BB38)/SUM(BA34:BA38),0)</f>
        <v>1.0106876351816</v>
      </c>
      <c r="BB87" s="13">
        <f>IFERROR(SUM(BC33:BC37)/SUM(BB33:BB37),0)</f>
        <v>1.00549022805642</v>
      </c>
      <c r="BC87" s="13">
        <f>IFERROR(SUM(BD32:BD36)/SUM(BC32:BC36),0)</f>
        <v>1.0065555883489</v>
      </c>
      <c r="BD87" s="13">
        <f>IFERROR(SUM(BE31:BE35)/SUM(BD31:BD35),0)</f>
        <v>0.999953283671461</v>
      </c>
      <c r="BE87" s="13">
        <f>IFERROR(SUM(BF30:BF34)/SUM(BE30:BE34),0)</f>
        <v>1</v>
      </c>
      <c r="BF87" s="13">
        <f>IFERROR(SUM(BG29:BG33)/SUM(BF29:BF33),0)</f>
        <v>1.0043655334496</v>
      </c>
      <c r="BG87" s="13">
        <f>IFERROR(SUM(BH28:BH32)/SUM(BG28:BG32),0)</f>
        <v>1.00023643368183</v>
      </c>
      <c r="BH87" s="13">
        <f>IFERROR(SUM(BI27:BI31)/SUM(BH27:BH31),0)</f>
        <v>1.00275386092061</v>
      </c>
      <c r="BI87" s="13">
        <f>IFERROR(SUM(BJ26:BJ30)/SUM(BI26:BI30),0)</f>
        <v>1.01486158582494</v>
      </c>
      <c r="BJ87" s="13">
        <f>IFERROR(SUM(BK25:BK29)/SUM(BJ25:BJ29),0)</f>
        <v>1.00037594848877</v>
      </c>
      <c r="BK87" s="13">
        <f>IFERROR(SUM(BL24:BL28)/SUM(BK24:BK28),0)</f>
        <v>1</v>
      </c>
      <c r="BL87" s="13">
        <f>IFERROR(SUM(BM23:BM27)/SUM(BL23:BL27),0)</f>
        <v>0.999972290874197</v>
      </c>
      <c r="BM87" s="13">
        <f>IFERROR(SUM(BN22:BN26)/SUM(BM22:BM26),0)</f>
        <v>0.99997045918815</v>
      </c>
      <c r="BN87" s="13">
        <f>IFERROR(SUM(BO21:BO25)/SUM(BN21:BN25),0)</f>
        <v>1</v>
      </c>
      <c r="BO87" s="13">
        <f>IFERROR(SUM(BP20:BP24)/SUM(BO20:BO24),0)</f>
        <v>1</v>
      </c>
      <c r="BP87" s="13">
        <f>IFERROR(SUM(BQ19:BQ23)/SUM(BP19:BP23),0)</f>
        <v>1</v>
      </c>
      <c r="BQ87" s="13">
        <f>IFERROR(SUM(BR18:BR22)/SUM(BQ18:BQ22),0)</f>
        <v>1</v>
      </c>
      <c r="BR87" s="13">
        <f>IFERROR(SUM(BS17:BS21)/SUM(BR17:BR21),0)</f>
        <v>1</v>
      </c>
      <c r="BS87" s="13">
        <f>IFERROR(SUM(BT16:BT20)/SUM(BS16:BS20),0)</f>
        <v>1</v>
      </c>
      <c r="BT87" s="13">
        <f>IFERROR(SUM(BU15:BU19)/SUM(BT15:BT19),0)</f>
        <v>1</v>
      </c>
      <c r="BU87" s="13">
        <f>IFERROR(SUM(BV14:BV18)/SUM(BU14:BU18),0)</f>
        <v>1</v>
      </c>
      <c r="BV87" s="13">
        <f>IFERROR(SUM(BW13:BW17)/SUM(BV13:BV17),0)</f>
        <v>1</v>
      </c>
      <c r="BW87" s="13">
        <f>IFERROR(SUM(BX12:BX16)/SUM(BW12:BW16),0)</f>
        <v>1</v>
      </c>
      <c r="BX87" s="13">
        <f>IFERROR(SUM(BY11:BY15)/SUM(BX11:BX15),0)</f>
        <v>1</v>
      </c>
      <c r="BY87" s="13">
        <f>IFERROR(SUM(BZ10:BZ14)/SUM(BY10:BY14),0)</f>
        <v>1</v>
      </c>
      <c r="BZ87" s="13">
        <f>IFERROR(SUM(CA9:CA13)/SUM(BZ9:BZ13),0)</f>
        <v>1</v>
      </c>
      <c r="CA87" s="13">
        <f>IFERROR(SUM(CB8:CB12)/SUM(CA8:CA12),0)</f>
        <v>0.993213820978476</v>
      </c>
      <c r="CB87" s="13">
        <f>IFERROR(SUM(CC7:CC11)/SUM(CB7:CB11),0)</f>
        <v>1</v>
      </c>
      <c r="CC87" s="13">
        <f>IFERROR(SUM(CD7:CD10)/SUM(CC7:CC10),0)</f>
        <v>1</v>
      </c>
      <c r="CD87" s="13">
        <f>IFERROR(SUM(CE7:CE9)/SUM(CD7:CD9),0)</f>
        <v>1</v>
      </c>
      <c r="CE87" s="13">
        <f>IFERROR(SUM(CF7:CF8)/SUM(CE7:CE8),0)</f>
        <v>1</v>
      </c>
      <c r="CF87" s="13">
        <f>IFERROR(SUM(CG7:CG7)/SUM(CF7:CF7),0)</f>
        <v>1</v>
      </c>
      <c r="CG87" s="13" t="s">
        <v>25</v>
      </c>
    </row>
    <row r="88" ht="15" customHeight="1" outlineLevel="1" spans="2:85">
      <c r="B88" s="6" t="s">
        <v>34</v>
      </c>
      <c r="C88" s="13">
        <f>IFERROR(SUM(D35:D40)/SUM(C35:C40),0)</f>
        <v>3.18805705743281</v>
      </c>
      <c r="D88" s="13">
        <f>IFERROR(SUM(E34:E39)/SUM(D34:D39),0)</f>
        <v>1.05951397159743</v>
      </c>
      <c r="E88" s="13">
        <f>IFERROR(SUM(F33:F38)/SUM(E33:E38),0)</f>
        <v>1.00998414962657</v>
      </c>
      <c r="F88" s="13">
        <f>IFERROR(SUM(G32:G37)/SUM(F32:F37),0)</f>
        <v>1.00356731965198</v>
      </c>
      <c r="G88" s="13">
        <f>IFERROR(SUM(H31:H36)/SUM(G31:G36),0)</f>
        <v>1.00394102601441</v>
      </c>
      <c r="H88" s="13">
        <f>IFERROR(SUM(I30:I35)/SUM(H30:H35),0)</f>
        <v>0.999968456434009</v>
      </c>
      <c r="I88" s="13">
        <f>IFERROR(SUM(J29:J34)/SUM(I29:I34),0)</f>
        <v>0.999996940809987</v>
      </c>
      <c r="J88" s="13">
        <f>IFERROR(SUM(K28:K33)/SUM(J28:J33),0)</f>
        <v>1.00212048801526</v>
      </c>
      <c r="K88" s="13">
        <f>IFERROR(SUM(L27:L32)/SUM(K27:K32),0)</f>
        <v>1.00014976013161</v>
      </c>
      <c r="L88" s="13">
        <f>IFERROR(SUM(M26:M31)/SUM(L26:L31),0)</f>
        <v>1.00169550253423</v>
      </c>
      <c r="M88" s="13">
        <f>IFERROR(SUM(N25:N30)/SUM(M25:M30),0)</f>
        <v>1.00860020647502</v>
      </c>
      <c r="N88" s="13">
        <f>IFERROR(SUM(O24:O29)/SUM(N24:N29),0)</f>
        <v>1.00019285485051</v>
      </c>
      <c r="O88" s="13">
        <f>IFERROR(SUM(P23:P28)/SUM(O23:O28),0)</f>
        <v>1</v>
      </c>
      <c r="P88" s="13">
        <f>IFERROR(SUM(Q22:Q27)/SUM(P22:P27),0)</f>
        <v>0.999984238810437</v>
      </c>
      <c r="Q88" s="13">
        <f>IFERROR(SUM(R21:R26)/SUM(Q21:Q26),0)</f>
        <v>0.999983591369881</v>
      </c>
      <c r="R88" s="13">
        <f>IFERROR(SUM(S20:S25)/SUM(R20:R25),0)</f>
        <v>1</v>
      </c>
      <c r="S88" s="13">
        <f>IFERROR(SUM(T19:T24)/SUM(S19:S24),0)</f>
        <v>1</v>
      </c>
      <c r="T88" s="13">
        <f>IFERROR(SUM(U18:U23)/SUM(T18:T23),0)</f>
        <v>1</v>
      </c>
      <c r="U88" s="13">
        <f>IFERROR(SUM(V17:V22)/SUM(U17:U22),0)</f>
        <v>1</v>
      </c>
      <c r="V88" s="13">
        <f>IFERROR(SUM(W16:W21)/SUM(V16:V21),0)</f>
        <v>1</v>
      </c>
      <c r="W88" s="13">
        <f>IFERROR(SUM(X15:X20)/SUM(W15:W20),0)</f>
        <v>1</v>
      </c>
      <c r="X88" s="13">
        <f>IFERROR(SUM(Y14:Y19)/SUM(X14:X19),0)</f>
        <v>1</v>
      </c>
      <c r="Y88" s="13">
        <f>IFERROR(SUM(Z13:Z18)/SUM(Y13:Y18),0)</f>
        <v>1</v>
      </c>
      <c r="Z88" s="13">
        <f>IFERROR(SUM(AA12:AA17)/SUM(Z12:Z17),0)</f>
        <v>1</v>
      </c>
      <c r="AA88" s="13">
        <f>IFERROR(SUM(AB11:AB16)/SUM(AA11:AA16),0)</f>
        <v>1</v>
      </c>
      <c r="AB88" s="13">
        <f>IFERROR(SUM(AC10:AC15)/SUM(AB10:AB15),0)</f>
        <v>1</v>
      </c>
      <c r="AC88" s="13">
        <f>IFERROR(SUM(AD9:AD14)/SUM(AC9:AC14),0)</f>
        <v>1</v>
      </c>
      <c r="AD88" s="13">
        <f>IFERROR(SUM(AE8:AE13)/SUM(AD8:AD13),0)</f>
        <v>1</v>
      </c>
      <c r="AE88" s="13">
        <f>IFERROR(SUM(AF7:AF12)/SUM(AE7:AE12),0)</f>
        <v>0.993230148030412</v>
      </c>
      <c r="AF88" s="13">
        <f>IFERROR(SUM(AG7:AG11)/SUM(AF7:AF11),0)</f>
        <v>1</v>
      </c>
      <c r="AG88" s="13">
        <f>IFERROR(SUM(AH7:AH10)/SUM(AG7:AG10),0)</f>
        <v>1</v>
      </c>
      <c r="AH88" s="13">
        <f>IFERROR(SUM(AI7:AI9)/SUM(AH7:AH9),0)</f>
        <v>1</v>
      </c>
      <c r="AI88" s="13">
        <f>IFERROR(SUM(AJ7:AJ8)/SUM(AI7:AI8),0)</f>
        <v>1</v>
      </c>
      <c r="AJ88" s="13">
        <f>IFERROR(SUM(AK7:AK7)/SUM(AJ7:AJ7),0)</f>
        <v>1</v>
      </c>
      <c r="AK88" s="13" t="s">
        <v>25</v>
      </c>
      <c r="AX88" s="6" t="s">
        <v>34</v>
      </c>
      <c r="AY88" s="13">
        <f>IFERROR(SUM(AZ35:AZ40)/SUM(AY35:AY40),0)</f>
        <v>3.31512449658229</v>
      </c>
      <c r="AZ88" s="13">
        <f>IFERROR(SUM(BA34:BA39)/SUM(AZ34:AZ39),0)</f>
        <v>1.05941937839947</v>
      </c>
      <c r="BA88" s="13">
        <f>IFERROR(SUM(BB33:BB38)/SUM(BA33:BA38),0)</f>
        <v>1.01044350673972</v>
      </c>
      <c r="BB88" s="13">
        <f>IFERROR(SUM(BC32:BC37)/SUM(BB32:BB37),0)</f>
        <v>1.00456812198028</v>
      </c>
      <c r="BC88" s="13">
        <f>IFERROR(SUM(BD31:BD36)/SUM(BC31:BC36),0)</f>
        <v>1.0060389473343</v>
      </c>
      <c r="BD88" s="13">
        <f>IFERROR(SUM(BE30:BE35)/SUM(BD30:BD35),0)</f>
        <v>0.999954538424463</v>
      </c>
      <c r="BE88" s="13">
        <f>IFERROR(SUM(BF29:BF34)/SUM(BE29:BE34),0)</f>
        <v>0.999995649635862</v>
      </c>
      <c r="BF88" s="13">
        <f>IFERROR(SUM(BG28:BG33)/SUM(BF28:BF33),0)</f>
        <v>1.00303541216351</v>
      </c>
      <c r="BG88" s="13">
        <f>IFERROR(SUM(BH27:BH32)/SUM(BG27:BG32),0)</f>
        <v>1.00021531980209</v>
      </c>
      <c r="BH88" s="13">
        <f>IFERROR(SUM(BI26:BI31)/SUM(BH26:BH31),0)</f>
        <v>1.00235981408733</v>
      </c>
      <c r="BI88" s="13">
        <f>IFERROR(SUM(BJ25:BJ30)/SUM(BI25:BI30),0)</f>
        <v>1.01192043278985</v>
      </c>
      <c r="BJ88" s="13">
        <f>IFERROR(SUM(BK24:BK29)/SUM(BJ24:BJ29),0)</f>
        <v>1.00026328979632</v>
      </c>
      <c r="BK88" s="13">
        <f>IFERROR(SUM(BL23:BL28)/SUM(BK23:BK28),0)</f>
        <v>1</v>
      </c>
      <c r="BL88" s="13">
        <f>IFERROR(SUM(BM22:BM27)/SUM(BL22:BL27),0)</f>
        <v>0.999973881750092</v>
      </c>
      <c r="BM88" s="13">
        <f>IFERROR(SUM(BN21:BN26)/SUM(BM21:BM26),0)</f>
        <v>0.999972767051756</v>
      </c>
      <c r="BN88" s="13">
        <f>IFERROR(SUM(BO20:BO25)/SUM(BN20:BN25),0)</f>
        <v>1</v>
      </c>
      <c r="BO88" s="13">
        <f>IFERROR(SUM(BP19:BP24)/SUM(BO19:BO24),0)</f>
        <v>1</v>
      </c>
      <c r="BP88" s="13">
        <f>IFERROR(SUM(BQ18:BQ23)/SUM(BP18:BP23),0)</f>
        <v>1</v>
      </c>
      <c r="BQ88" s="13">
        <f>IFERROR(SUM(BR17:BR22)/SUM(BQ17:BQ22),0)</f>
        <v>1</v>
      </c>
      <c r="BR88" s="13">
        <f>IFERROR(SUM(BS16:BS21)/SUM(BR16:BR21),0)</f>
        <v>1</v>
      </c>
      <c r="BS88" s="13">
        <f>IFERROR(SUM(BT15:BT20)/SUM(BS15:BS20),0)</f>
        <v>1</v>
      </c>
      <c r="BT88" s="13">
        <f>IFERROR(SUM(BU14:BU19)/SUM(BT14:BT19),0)</f>
        <v>1</v>
      </c>
      <c r="BU88" s="13">
        <f>IFERROR(SUM(BV13:BV18)/SUM(BU13:BU18),0)</f>
        <v>1</v>
      </c>
      <c r="BV88" s="13">
        <f>IFERROR(SUM(BW12:BW17)/SUM(BV12:BV17),0)</f>
        <v>1</v>
      </c>
      <c r="BW88" s="13">
        <f>IFERROR(SUM(BX11:BX16)/SUM(BW11:BW16),0)</f>
        <v>1</v>
      </c>
      <c r="BX88" s="13">
        <f>IFERROR(SUM(BY10:BY15)/SUM(BX10:BX15),0)</f>
        <v>1</v>
      </c>
      <c r="BY88" s="13">
        <f>IFERROR(SUM(BZ9:BZ14)/SUM(BY9:BY14),0)</f>
        <v>1</v>
      </c>
      <c r="BZ88" s="13">
        <f>IFERROR(SUM(CA8:CA13)/SUM(BZ8:BZ13),0)</f>
        <v>1</v>
      </c>
      <c r="CA88" s="13">
        <f>IFERROR(SUM(CB7:CB12)/SUM(CA7:CA12),0)</f>
        <v>0.993230148030412</v>
      </c>
      <c r="CB88" s="13">
        <f>IFERROR(SUM(CC7:CC11)/SUM(CB7:CB11),0)</f>
        <v>1</v>
      </c>
      <c r="CC88" s="13">
        <f>IFERROR(SUM(CD7:CD10)/SUM(CC7:CC10),0)</f>
        <v>1</v>
      </c>
      <c r="CD88" s="13">
        <f>IFERROR(SUM(CE7:CE9)/SUM(CD7:CD9),0)</f>
        <v>1</v>
      </c>
      <c r="CE88" s="13">
        <f>IFERROR(SUM(CF7:CF8)/SUM(CE7:CE8),0)</f>
        <v>1</v>
      </c>
      <c r="CF88" s="13">
        <f>IFERROR(SUM(CG7:CG7)/SUM(CF7:CF7),0)</f>
        <v>1</v>
      </c>
      <c r="CG88" s="13" t="s">
        <v>25</v>
      </c>
    </row>
    <row r="89" ht="15" customHeight="1" outlineLevel="1" spans="2:85">
      <c r="B89" s="15" t="s">
        <v>35</v>
      </c>
      <c r="C89" s="16">
        <v>1.5</v>
      </c>
      <c r="D89" s="16">
        <v>1.0001</v>
      </c>
      <c r="E89" s="16">
        <f>E82</f>
        <v>1.02290170673231</v>
      </c>
      <c r="F89" s="16">
        <v>1.0001</v>
      </c>
      <c r="G89" s="16">
        <v>1.0001</v>
      </c>
      <c r="H89" s="16">
        <v>1.0001</v>
      </c>
      <c r="I89" s="16">
        <f>I88</f>
        <v>0.999996940809987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X89" s="15" t="s">
        <v>35</v>
      </c>
      <c r="AY89" s="16">
        <f>AY86</f>
        <v>2.77890310378718</v>
      </c>
      <c r="AZ89" s="16">
        <v>1.0001</v>
      </c>
      <c r="BA89" s="16">
        <f>BA82</f>
        <v>1.02514708412441</v>
      </c>
      <c r="BB89" s="16">
        <v>1.0001</v>
      </c>
      <c r="BC89" s="16">
        <v>1.0001</v>
      </c>
      <c r="BD89" s="16">
        <v>1.0001</v>
      </c>
      <c r="BE89" s="16">
        <f>BE88</f>
        <v>0.999995649635862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</row>
    <row r="90" ht="15" customHeight="1" outlineLevel="1" spans="2:85">
      <c r="B90" s="6" t="s">
        <v>36</v>
      </c>
      <c r="C90" s="13">
        <f t="shared" ref="C90:AJ90" si="8">IFERROR(C89*D90,0)</f>
        <v>1.53496169743594</v>
      </c>
      <c r="D90" s="13">
        <f t="shared" si="8"/>
        <v>1.02330779829063</v>
      </c>
      <c r="E90" s="13">
        <f t="shared" si="8"/>
        <v>1.02320547774285</v>
      </c>
      <c r="F90" s="13">
        <f t="shared" si="8"/>
        <v>1.00029696989314</v>
      </c>
      <c r="G90" s="13">
        <f t="shared" si="8"/>
        <v>1.00019695019812</v>
      </c>
      <c r="H90" s="13">
        <f t="shared" si="8"/>
        <v>1.00009694050407</v>
      </c>
      <c r="I90" s="13">
        <f t="shared" si="8"/>
        <v>0.999996940809987</v>
      </c>
      <c r="J90" s="13">
        <f t="shared" si="8"/>
        <v>1</v>
      </c>
      <c r="K90" s="13">
        <f t="shared" si="8"/>
        <v>1</v>
      </c>
      <c r="L90" s="13">
        <f t="shared" si="8"/>
        <v>1</v>
      </c>
      <c r="M90" s="13">
        <f t="shared" si="8"/>
        <v>1</v>
      </c>
      <c r="N90" s="13">
        <f t="shared" si="8"/>
        <v>1</v>
      </c>
      <c r="O90" s="13">
        <f t="shared" si="8"/>
        <v>1</v>
      </c>
      <c r="P90" s="13">
        <f t="shared" si="8"/>
        <v>1</v>
      </c>
      <c r="Q90" s="13">
        <f t="shared" si="8"/>
        <v>1</v>
      </c>
      <c r="R90" s="13">
        <f t="shared" si="8"/>
        <v>1</v>
      </c>
      <c r="S90" s="13">
        <f t="shared" si="8"/>
        <v>1</v>
      </c>
      <c r="T90" s="13">
        <f t="shared" si="8"/>
        <v>1</v>
      </c>
      <c r="U90" s="13">
        <f t="shared" si="8"/>
        <v>1</v>
      </c>
      <c r="V90" s="13">
        <f t="shared" si="8"/>
        <v>1</v>
      </c>
      <c r="W90" s="13">
        <f t="shared" si="8"/>
        <v>1</v>
      </c>
      <c r="X90" s="13">
        <f t="shared" si="8"/>
        <v>1</v>
      </c>
      <c r="Y90" s="13">
        <f t="shared" si="8"/>
        <v>1</v>
      </c>
      <c r="Z90" s="13">
        <f t="shared" si="8"/>
        <v>1</v>
      </c>
      <c r="AA90" s="13">
        <f t="shared" si="8"/>
        <v>1</v>
      </c>
      <c r="AB90" s="13">
        <f t="shared" si="8"/>
        <v>1</v>
      </c>
      <c r="AC90" s="13">
        <f t="shared" si="8"/>
        <v>1</v>
      </c>
      <c r="AD90" s="13">
        <f t="shared" si="8"/>
        <v>1</v>
      </c>
      <c r="AE90" s="13">
        <f t="shared" si="8"/>
        <v>1</v>
      </c>
      <c r="AF90" s="13">
        <f t="shared" si="8"/>
        <v>1</v>
      </c>
      <c r="AG90" s="13">
        <f t="shared" si="8"/>
        <v>1</v>
      </c>
      <c r="AH90" s="13">
        <f t="shared" si="8"/>
        <v>1</v>
      </c>
      <c r="AI90" s="13">
        <f t="shared" si="8"/>
        <v>1</v>
      </c>
      <c r="AJ90" s="13">
        <f t="shared" si="8"/>
        <v>1</v>
      </c>
      <c r="AK90" s="13">
        <f>AK89</f>
        <v>1</v>
      </c>
      <c r="AX90" s="6" t="s">
        <v>36</v>
      </c>
      <c r="AY90" s="13">
        <f t="shared" ref="AY90:CF90" si="9">IFERROR(AY89*AZ90,0)</f>
        <v>2.84991170040811</v>
      </c>
      <c r="AZ90" s="13">
        <f t="shared" si="9"/>
        <v>1.0255527429237</v>
      </c>
      <c r="BA90" s="13">
        <f t="shared" si="9"/>
        <v>1.02545019790391</v>
      </c>
      <c r="BB90" s="13">
        <f t="shared" si="9"/>
        <v>1.00029567833162</v>
      </c>
      <c r="BC90" s="13">
        <f t="shared" si="9"/>
        <v>1.00019565876575</v>
      </c>
      <c r="BD90" s="13">
        <f t="shared" si="9"/>
        <v>1.00009564920083</v>
      </c>
      <c r="BE90" s="13">
        <f t="shared" si="9"/>
        <v>0.999995649635862</v>
      </c>
      <c r="BF90" s="13">
        <f t="shared" si="9"/>
        <v>1</v>
      </c>
      <c r="BG90" s="13">
        <f t="shared" si="9"/>
        <v>1</v>
      </c>
      <c r="BH90" s="13">
        <f t="shared" si="9"/>
        <v>1</v>
      </c>
      <c r="BI90" s="13">
        <f t="shared" si="9"/>
        <v>1</v>
      </c>
      <c r="BJ90" s="13">
        <f t="shared" si="9"/>
        <v>1</v>
      </c>
      <c r="BK90" s="13">
        <f t="shared" si="9"/>
        <v>1</v>
      </c>
      <c r="BL90" s="13">
        <f t="shared" si="9"/>
        <v>1</v>
      </c>
      <c r="BM90" s="13">
        <f t="shared" si="9"/>
        <v>1</v>
      </c>
      <c r="BN90" s="13">
        <f t="shared" si="9"/>
        <v>1</v>
      </c>
      <c r="BO90" s="13">
        <f t="shared" si="9"/>
        <v>1</v>
      </c>
      <c r="BP90" s="13">
        <f t="shared" si="9"/>
        <v>1</v>
      </c>
      <c r="BQ90" s="13">
        <f t="shared" si="9"/>
        <v>1</v>
      </c>
      <c r="BR90" s="13">
        <f t="shared" si="9"/>
        <v>1</v>
      </c>
      <c r="BS90" s="13">
        <f t="shared" si="9"/>
        <v>1</v>
      </c>
      <c r="BT90" s="13">
        <f t="shared" si="9"/>
        <v>1</v>
      </c>
      <c r="BU90" s="13">
        <f t="shared" si="9"/>
        <v>1</v>
      </c>
      <c r="BV90" s="13">
        <f t="shared" si="9"/>
        <v>1</v>
      </c>
      <c r="BW90" s="13">
        <f t="shared" si="9"/>
        <v>1</v>
      </c>
      <c r="BX90" s="13">
        <f t="shared" si="9"/>
        <v>1</v>
      </c>
      <c r="BY90" s="13">
        <f t="shared" si="9"/>
        <v>1</v>
      </c>
      <c r="BZ90" s="13">
        <f t="shared" si="9"/>
        <v>1</v>
      </c>
      <c r="CA90" s="13">
        <f t="shared" si="9"/>
        <v>1</v>
      </c>
      <c r="CB90" s="13">
        <f t="shared" si="9"/>
        <v>1</v>
      </c>
      <c r="CC90" s="13">
        <f t="shared" si="9"/>
        <v>1</v>
      </c>
      <c r="CD90" s="13">
        <f t="shared" si="9"/>
        <v>1</v>
      </c>
      <c r="CE90" s="13">
        <f t="shared" si="9"/>
        <v>1</v>
      </c>
      <c r="CF90" s="13">
        <f t="shared" si="9"/>
        <v>1</v>
      </c>
      <c r="CG90" s="13">
        <f>CG89</f>
        <v>1</v>
      </c>
    </row>
    <row r="91" ht="15" customHeight="1" outlineLevel="1" spans="2:85">
      <c r="B91" s="6" t="s">
        <v>37</v>
      </c>
      <c r="C91" s="13">
        <f t="shared" ref="C91:AK91" si="10">IFERROR(ROUND(1-1/C90,4),0)</f>
        <v>0.3485</v>
      </c>
      <c r="D91" s="13">
        <f t="shared" si="10"/>
        <v>0.0228</v>
      </c>
      <c r="E91" s="13">
        <f t="shared" si="10"/>
        <v>0.0227</v>
      </c>
      <c r="F91" s="13">
        <f t="shared" si="10"/>
        <v>0.0003</v>
      </c>
      <c r="G91" s="13">
        <f t="shared" si="10"/>
        <v>0.0002</v>
      </c>
      <c r="H91" s="13">
        <f t="shared" si="10"/>
        <v>0.0001</v>
      </c>
      <c r="I91" s="13">
        <f t="shared" si="10"/>
        <v>0</v>
      </c>
      <c r="J91" s="13">
        <f t="shared" si="10"/>
        <v>0</v>
      </c>
      <c r="K91" s="13">
        <f t="shared" si="10"/>
        <v>0</v>
      </c>
      <c r="L91" s="13">
        <f t="shared" si="10"/>
        <v>0</v>
      </c>
      <c r="M91" s="13">
        <f t="shared" si="10"/>
        <v>0</v>
      </c>
      <c r="N91" s="13">
        <f t="shared" si="10"/>
        <v>0</v>
      </c>
      <c r="O91" s="13">
        <f t="shared" si="10"/>
        <v>0</v>
      </c>
      <c r="P91" s="13">
        <f t="shared" si="10"/>
        <v>0</v>
      </c>
      <c r="Q91" s="13">
        <f t="shared" si="10"/>
        <v>0</v>
      </c>
      <c r="R91" s="13">
        <f t="shared" si="10"/>
        <v>0</v>
      </c>
      <c r="S91" s="13">
        <f t="shared" si="10"/>
        <v>0</v>
      </c>
      <c r="T91" s="13">
        <f t="shared" si="10"/>
        <v>0</v>
      </c>
      <c r="U91" s="13">
        <f t="shared" si="10"/>
        <v>0</v>
      </c>
      <c r="V91" s="13">
        <f t="shared" si="10"/>
        <v>0</v>
      </c>
      <c r="W91" s="13">
        <f t="shared" si="10"/>
        <v>0</v>
      </c>
      <c r="X91" s="13">
        <f t="shared" si="10"/>
        <v>0</v>
      </c>
      <c r="Y91" s="13">
        <f t="shared" si="10"/>
        <v>0</v>
      </c>
      <c r="Z91" s="13">
        <f t="shared" si="10"/>
        <v>0</v>
      </c>
      <c r="AA91" s="13">
        <f t="shared" si="10"/>
        <v>0</v>
      </c>
      <c r="AB91" s="13">
        <f t="shared" si="10"/>
        <v>0</v>
      </c>
      <c r="AC91" s="13">
        <f t="shared" si="10"/>
        <v>0</v>
      </c>
      <c r="AD91" s="13">
        <f t="shared" si="10"/>
        <v>0</v>
      </c>
      <c r="AE91" s="13">
        <f t="shared" si="10"/>
        <v>0</v>
      </c>
      <c r="AF91" s="13">
        <f t="shared" si="10"/>
        <v>0</v>
      </c>
      <c r="AG91" s="13">
        <f t="shared" si="10"/>
        <v>0</v>
      </c>
      <c r="AH91" s="13">
        <f t="shared" si="10"/>
        <v>0</v>
      </c>
      <c r="AI91" s="13">
        <f t="shared" si="10"/>
        <v>0</v>
      </c>
      <c r="AJ91" s="13">
        <f t="shared" si="10"/>
        <v>0</v>
      </c>
      <c r="AK91" s="13">
        <f t="shared" si="10"/>
        <v>0</v>
      </c>
      <c r="AX91" s="6" t="s">
        <v>37</v>
      </c>
      <c r="AY91" s="13">
        <f t="shared" ref="AY91:CG91" si="11">IFERROR(ROUND(1-1/AY90,4),0)</f>
        <v>0.6491</v>
      </c>
      <c r="AZ91" s="13">
        <f t="shared" si="11"/>
        <v>0.0249</v>
      </c>
      <c r="BA91" s="13">
        <f t="shared" si="11"/>
        <v>0.0248</v>
      </c>
      <c r="BB91" s="13">
        <f t="shared" si="11"/>
        <v>0.0003</v>
      </c>
      <c r="BC91" s="13">
        <f t="shared" si="11"/>
        <v>0.0002</v>
      </c>
      <c r="BD91" s="13">
        <f t="shared" si="11"/>
        <v>0.0001</v>
      </c>
      <c r="BE91" s="13">
        <f t="shared" si="11"/>
        <v>0</v>
      </c>
      <c r="BF91" s="13">
        <f t="shared" si="11"/>
        <v>0</v>
      </c>
      <c r="BG91" s="13">
        <f t="shared" si="11"/>
        <v>0</v>
      </c>
      <c r="BH91" s="13">
        <f t="shared" si="11"/>
        <v>0</v>
      </c>
      <c r="BI91" s="13">
        <f t="shared" si="11"/>
        <v>0</v>
      </c>
      <c r="BJ91" s="13">
        <f t="shared" si="11"/>
        <v>0</v>
      </c>
      <c r="BK91" s="13">
        <f t="shared" si="11"/>
        <v>0</v>
      </c>
      <c r="BL91" s="13">
        <f t="shared" si="11"/>
        <v>0</v>
      </c>
      <c r="BM91" s="13">
        <f t="shared" si="11"/>
        <v>0</v>
      </c>
      <c r="BN91" s="13">
        <f t="shared" si="11"/>
        <v>0</v>
      </c>
      <c r="BO91" s="13">
        <f t="shared" si="11"/>
        <v>0</v>
      </c>
      <c r="BP91" s="13">
        <f t="shared" si="11"/>
        <v>0</v>
      </c>
      <c r="BQ91" s="13">
        <f t="shared" si="11"/>
        <v>0</v>
      </c>
      <c r="BR91" s="13">
        <f t="shared" si="11"/>
        <v>0</v>
      </c>
      <c r="BS91" s="13">
        <f t="shared" si="11"/>
        <v>0</v>
      </c>
      <c r="BT91" s="13">
        <f t="shared" si="11"/>
        <v>0</v>
      </c>
      <c r="BU91" s="13">
        <f t="shared" si="11"/>
        <v>0</v>
      </c>
      <c r="BV91" s="13">
        <f t="shared" si="11"/>
        <v>0</v>
      </c>
      <c r="BW91" s="13">
        <f t="shared" si="11"/>
        <v>0</v>
      </c>
      <c r="BX91" s="13">
        <f t="shared" si="11"/>
        <v>0</v>
      </c>
      <c r="BY91" s="13">
        <f t="shared" si="11"/>
        <v>0</v>
      </c>
      <c r="BZ91" s="13">
        <f t="shared" si="11"/>
        <v>0</v>
      </c>
      <c r="CA91" s="13">
        <f t="shared" si="11"/>
        <v>0</v>
      </c>
      <c r="CB91" s="13">
        <f t="shared" si="11"/>
        <v>0</v>
      </c>
      <c r="CC91" s="13">
        <f t="shared" si="11"/>
        <v>0</v>
      </c>
      <c r="CD91" s="13">
        <f t="shared" si="11"/>
        <v>0</v>
      </c>
      <c r="CE91" s="13">
        <f t="shared" si="11"/>
        <v>0</v>
      </c>
      <c r="CF91" s="13">
        <f t="shared" si="11"/>
        <v>0</v>
      </c>
      <c r="CG91" s="13">
        <f t="shared" si="11"/>
        <v>0</v>
      </c>
    </row>
    <row r="92" ht="15" customHeight="1" outlineLevel="1" spans="2:109">
      <c r="B92" s="17" t="s">
        <v>60</v>
      </c>
      <c r="C92" s="13">
        <f>IFERROR(1/C90,0)</f>
        <v>0.651482054353823</v>
      </c>
      <c r="D92" s="13">
        <f t="shared" ref="D92:AK92" si="12">IFERROR(1/D90,0)</f>
        <v>0.977223081530735</v>
      </c>
      <c r="E92" s="13">
        <f t="shared" si="12"/>
        <v>0.977320803838888</v>
      </c>
      <c r="F92" s="13">
        <f t="shared" si="12"/>
        <v>0.999703118271796</v>
      </c>
      <c r="G92" s="13">
        <f t="shared" si="12"/>
        <v>0.999803088583624</v>
      </c>
      <c r="H92" s="13">
        <f t="shared" si="12"/>
        <v>0.999903068892482</v>
      </c>
      <c r="I92" s="13">
        <f t="shared" si="12"/>
        <v>1.00000305919937</v>
      </c>
      <c r="J92" s="13">
        <f t="shared" si="12"/>
        <v>1</v>
      </c>
      <c r="K92" s="13">
        <f t="shared" si="12"/>
        <v>1</v>
      </c>
      <c r="L92" s="13">
        <f t="shared" si="12"/>
        <v>1</v>
      </c>
      <c r="M92" s="13">
        <f t="shared" si="12"/>
        <v>1</v>
      </c>
      <c r="N92" s="13">
        <f t="shared" si="12"/>
        <v>1</v>
      </c>
      <c r="O92" s="13">
        <f t="shared" si="12"/>
        <v>1</v>
      </c>
      <c r="P92" s="13">
        <f t="shared" si="12"/>
        <v>1</v>
      </c>
      <c r="Q92" s="13">
        <f t="shared" si="12"/>
        <v>1</v>
      </c>
      <c r="R92" s="13">
        <f t="shared" si="12"/>
        <v>1</v>
      </c>
      <c r="S92" s="22">
        <f t="shared" si="12"/>
        <v>1</v>
      </c>
      <c r="T92" s="13">
        <f t="shared" si="12"/>
        <v>1</v>
      </c>
      <c r="U92" s="13">
        <f t="shared" si="12"/>
        <v>1</v>
      </c>
      <c r="V92" s="13">
        <f t="shared" si="12"/>
        <v>1</v>
      </c>
      <c r="W92" s="13">
        <f t="shared" si="12"/>
        <v>1</v>
      </c>
      <c r="X92" s="13">
        <f t="shared" si="12"/>
        <v>1</v>
      </c>
      <c r="Y92" s="13">
        <f t="shared" si="12"/>
        <v>1</v>
      </c>
      <c r="Z92" s="13">
        <f t="shared" si="12"/>
        <v>1</v>
      </c>
      <c r="AA92" s="13">
        <f t="shared" si="12"/>
        <v>1</v>
      </c>
      <c r="AB92" s="13">
        <f t="shared" si="12"/>
        <v>1</v>
      </c>
      <c r="AC92" s="13">
        <f t="shared" si="12"/>
        <v>1</v>
      </c>
      <c r="AD92" s="13">
        <f t="shared" si="12"/>
        <v>1</v>
      </c>
      <c r="AE92" s="13">
        <f t="shared" si="12"/>
        <v>1</v>
      </c>
      <c r="AF92" s="13">
        <f t="shared" si="12"/>
        <v>1</v>
      </c>
      <c r="AG92" s="13">
        <f t="shared" si="12"/>
        <v>1</v>
      </c>
      <c r="AH92" s="13">
        <f t="shared" si="12"/>
        <v>1</v>
      </c>
      <c r="AI92" s="13">
        <f t="shared" si="12"/>
        <v>1</v>
      </c>
      <c r="AJ92" s="13">
        <f t="shared" si="12"/>
        <v>1</v>
      </c>
      <c r="AK92" s="13">
        <f t="shared" si="12"/>
        <v>1</v>
      </c>
      <c r="AX92" s="17" t="s">
        <v>60</v>
      </c>
      <c r="AY92" s="13">
        <f>IFERROR(1/AY90,0)</f>
        <v>0.350888064306272</v>
      </c>
      <c r="AZ92" s="13">
        <f t="shared" ref="AZ92:CG92" si="13">IFERROR(1/AZ90,0)</f>
        <v>0.975083930982574</v>
      </c>
      <c r="BA92" s="13">
        <f t="shared" si="13"/>
        <v>0.975181439375672</v>
      </c>
      <c r="BB92" s="13">
        <f t="shared" si="13"/>
        <v>0.999704409068212</v>
      </c>
      <c r="BC92" s="13">
        <f t="shared" si="13"/>
        <v>0.999804379509119</v>
      </c>
      <c r="BD92" s="13">
        <f t="shared" si="13"/>
        <v>0.99990435994707</v>
      </c>
      <c r="BE92" s="13">
        <f t="shared" si="13"/>
        <v>1.00000435038306</v>
      </c>
      <c r="BF92" s="13">
        <f t="shared" si="13"/>
        <v>1</v>
      </c>
      <c r="BG92" s="13">
        <f t="shared" si="13"/>
        <v>1</v>
      </c>
      <c r="BH92" s="13">
        <f t="shared" si="13"/>
        <v>1</v>
      </c>
      <c r="BI92" s="13">
        <f t="shared" si="13"/>
        <v>1</v>
      </c>
      <c r="BJ92" s="13">
        <f t="shared" si="13"/>
        <v>1</v>
      </c>
      <c r="BK92" s="13">
        <f t="shared" si="13"/>
        <v>1</v>
      </c>
      <c r="BL92" s="13">
        <f t="shared" si="13"/>
        <v>1</v>
      </c>
      <c r="BM92" s="13">
        <f t="shared" si="13"/>
        <v>1</v>
      </c>
      <c r="BN92" s="13">
        <f t="shared" si="13"/>
        <v>1</v>
      </c>
      <c r="BO92" s="22">
        <f t="shared" si="13"/>
        <v>1</v>
      </c>
      <c r="BP92" s="13">
        <f t="shared" si="13"/>
        <v>1</v>
      </c>
      <c r="BQ92" s="13">
        <f t="shared" si="13"/>
        <v>1</v>
      </c>
      <c r="BR92" s="13">
        <f t="shared" si="13"/>
        <v>1</v>
      </c>
      <c r="BS92" s="13">
        <f t="shared" si="13"/>
        <v>1</v>
      </c>
      <c r="BT92" s="13">
        <f t="shared" si="13"/>
        <v>1</v>
      </c>
      <c r="BU92" s="13">
        <f t="shared" si="13"/>
        <v>1</v>
      </c>
      <c r="BV92" s="13">
        <f t="shared" si="13"/>
        <v>1</v>
      </c>
      <c r="BW92" s="13">
        <f t="shared" si="13"/>
        <v>1</v>
      </c>
      <c r="BX92" s="13">
        <f t="shared" si="13"/>
        <v>1</v>
      </c>
      <c r="BY92" s="13">
        <f t="shared" si="13"/>
        <v>1</v>
      </c>
      <c r="BZ92" s="13">
        <f t="shared" si="13"/>
        <v>1</v>
      </c>
      <c r="CA92" s="13">
        <f t="shared" si="13"/>
        <v>1</v>
      </c>
      <c r="CB92" s="13">
        <f t="shared" si="13"/>
        <v>1</v>
      </c>
      <c r="CC92" s="13">
        <f t="shared" si="13"/>
        <v>1</v>
      </c>
      <c r="CD92" s="13">
        <f t="shared" si="13"/>
        <v>1</v>
      </c>
      <c r="CE92" s="13">
        <f t="shared" si="13"/>
        <v>1</v>
      </c>
      <c r="CF92" s="13">
        <f t="shared" si="13"/>
        <v>1</v>
      </c>
      <c r="CG92" s="13">
        <f t="shared" si="13"/>
        <v>1</v>
      </c>
      <c r="CH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</row>
    <row r="93" ht="15" customHeight="1" outlineLevel="1" spans="2:109">
      <c r="B93" s="18" t="s">
        <v>61</v>
      </c>
      <c r="C93" s="19">
        <f>C92</f>
        <v>0.651482054353823</v>
      </c>
      <c r="D93" s="13">
        <f>D92-C92</f>
        <v>0.325741027176912</v>
      </c>
      <c r="E93" s="13">
        <f t="shared" ref="E93:AK93" si="14">E92-D92</f>
        <v>9.77223081531919e-5</v>
      </c>
      <c r="F93" s="13">
        <f t="shared" si="14"/>
        <v>0.0223823144329079</v>
      </c>
      <c r="G93" s="13">
        <f t="shared" si="14"/>
        <v>9.997031182718e-5</v>
      </c>
      <c r="H93" s="13">
        <f t="shared" si="14"/>
        <v>9.99803088583828e-5</v>
      </c>
      <c r="I93" s="13">
        <f t="shared" si="14"/>
        <v>9.99903068892305e-5</v>
      </c>
      <c r="J93" s="13">
        <f t="shared" si="14"/>
        <v>-3.05919937115817e-6</v>
      </c>
      <c r="K93" s="13">
        <f t="shared" si="14"/>
        <v>0</v>
      </c>
      <c r="L93" s="13">
        <f t="shared" si="14"/>
        <v>0</v>
      </c>
      <c r="M93" s="13">
        <f t="shared" si="14"/>
        <v>0</v>
      </c>
      <c r="N93" s="13">
        <f t="shared" si="14"/>
        <v>0</v>
      </c>
      <c r="O93" s="13">
        <f t="shared" si="14"/>
        <v>0</v>
      </c>
      <c r="P93" s="13">
        <f t="shared" si="14"/>
        <v>0</v>
      </c>
      <c r="Q93" s="13">
        <f t="shared" si="14"/>
        <v>0</v>
      </c>
      <c r="R93" s="13">
        <f t="shared" si="14"/>
        <v>0</v>
      </c>
      <c r="S93" s="22">
        <f t="shared" si="14"/>
        <v>0</v>
      </c>
      <c r="T93" s="13">
        <f t="shared" si="14"/>
        <v>0</v>
      </c>
      <c r="U93" s="13">
        <f t="shared" si="14"/>
        <v>0</v>
      </c>
      <c r="V93" s="13">
        <f t="shared" si="14"/>
        <v>0</v>
      </c>
      <c r="W93" s="13">
        <f t="shared" si="14"/>
        <v>0</v>
      </c>
      <c r="X93" s="13">
        <f t="shared" si="14"/>
        <v>0</v>
      </c>
      <c r="Y93" s="13">
        <f t="shared" si="14"/>
        <v>0</v>
      </c>
      <c r="Z93" s="13">
        <f t="shared" si="14"/>
        <v>0</v>
      </c>
      <c r="AA93" s="13">
        <f t="shared" si="14"/>
        <v>0</v>
      </c>
      <c r="AB93" s="13">
        <f t="shared" si="14"/>
        <v>0</v>
      </c>
      <c r="AC93" s="13">
        <f t="shared" si="14"/>
        <v>0</v>
      </c>
      <c r="AD93" s="13">
        <f t="shared" si="14"/>
        <v>0</v>
      </c>
      <c r="AE93" s="13">
        <f t="shared" si="14"/>
        <v>0</v>
      </c>
      <c r="AF93" s="13">
        <f t="shared" si="14"/>
        <v>0</v>
      </c>
      <c r="AG93" s="13">
        <f t="shared" si="14"/>
        <v>0</v>
      </c>
      <c r="AH93" s="13">
        <f t="shared" si="14"/>
        <v>0</v>
      </c>
      <c r="AI93" s="13">
        <f t="shared" si="14"/>
        <v>0</v>
      </c>
      <c r="AJ93" s="13">
        <f t="shared" si="14"/>
        <v>0</v>
      </c>
      <c r="AK93" s="13">
        <f t="shared" si="14"/>
        <v>0</v>
      </c>
      <c r="AX93" s="18" t="s">
        <v>61</v>
      </c>
      <c r="AY93" s="19">
        <f>AY92</f>
        <v>0.350888064306272</v>
      </c>
      <c r="AZ93" s="13">
        <f>AZ92-AY92</f>
        <v>0.624195866676301</v>
      </c>
      <c r="BA93" s="13">
        <f t="shared" ref="BA93:CG93" si="15">BA92-AZ92</f>
        <v>9.75083930983001e-5</v>
      </c>
      <c r="BB93" s="13">
        <f t="shared" si="15"/>
        <v>0.0245229696925401</v>
      </c>
      <c r="BC93" s="13">
        <f t="shared" si="15"/>
        <v>9.99704409067048e-5</v>
      </c>
      <c r="BD93" s="13">
        <f t="shared" si="15"/>
        <v>9.99804379510083e-5</v>
      </c>
      <c r="BE93" s="13">
        <f t="shared" si="15"/>
        <v>9.99904359946235e-5</v>
      </c>
      <c r="BF93" s="13">
        <f t="shared" si="15"/>
        <v>-4.3503830642333e-6</v>
      </c>
      <c r="BG93" s="13">
        <f t="shared" si="15"/>
        <v>0</v>
      </c>
      <c r="BH93" s="13">
        <f t="shared" si="15"/>
        <v>0</v>
      </c>
      <c r="BI93" s="13">
        <f t="shared" si="15"/>
        <v>0</v>
      </c>
      <c r="BJ93" s="13">
        <f t="shared" si="15"/>
        <v>0</v>
      </c>
      <c r="BK93" s="13">
        <f t="shared" si="15"/>
        <v>0</v>
      </c>
      <c r="BL93" s="13">
        <f t="shared" si="15"/>
        <v>0</v>
      </c>
      <c r="BM93" s="13">
        <f t="shared" si="15"/>
        <v>0</v>
      </c>
      <c r="BN93" s="13">
        <f t="shared" si="15"/>
        <v>0</v>
      </c>
      <c r="BO93" s="22">
        <f t="shared" si="15"/>
        <v>0</v>
      </c>
      <c r="BP93" s="13">
        <f t="shared" si="15"/>
        <v>0</v>
      </c>
      <c r="BQ93" s="13">
        <f t="shared" si="15"/>
        <v>0</v>
      </c>
      <c r="BR93" s="13">
        <f t="shared" si="15"/>
        <v>0</v>
      </c>
      <c r="BS93" s="13">
        <f t="shared" si="15"/>
        <v>0</v>
      </c>
      <c r="BT93" s="13">
        <f t="shared" si="15"/>
        <v>0</v>
      </c>
      <c r="BU93" s="13">
        <f t="shared" si="15"/>
        <v>0</v>
      </c>
      <c r="BV93" s="13">
        <f t="shared" si="15"/>
        <v>0</v>
      </c>
      <c r="BW93" s="13">
        <f t="shared" si="15"/>
        <v>0</v>
      </c>
      <c r="BX93" s="13">
        <f t="shared" si="15"/>
        <v>0</v>
      </c>
      <c r="BY93" s="13">
        <f t="shared" si="15"/>
        <v>0</v>
      </c>
      <c r="BZ93" s="13">
        <f t="shared" si="15"/>
        <v>0</v>
      </c>
      <c r="CA93" s="13">
        <f t="shared" si="15"/>
        <v>0</v>
      </c>
      <c r="CB93" s="13">
        <f t="shared" si="15"/>
        <v>0</v>
      </c>
      <c r="CC93" s="13">
        <f t="shared" si="15"/>
        <v>0</v>
      </c>
      <c r="CD93" s="13">
        <f t="shared" si="15"/>
        <v>0</v>
      </c>
      <c r="CE93" s="13">
        <f t="shared" si="15"/>
        <v>0</v>
      </c>
      <c r="CF93" s="13">
        <f t="shared" si="15"/>
        <v>0</v>
      </c>
      <c r="CG93" s="13">
        <f t="shared" si="15"/>
        <v>0</v>
      </c>
      <c r="CH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</row>
    <row r="94" ht="15" customHeight="1" outlineLevel="1" spans="2:129"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3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X94" s="20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"/>
      <c r="CP94" s="20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</row>
    <row r="95" ht="15" customHeight="1"/>
    <row r="96" ht="15" customHeight="1" spans="2:85">
      <c r="B96" s="6" t="s">
        <v>38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4" t="s">
        <v>22</v>
      </c>
      <c r="AK96" s="12"/>
      <c r="AX96" s="6" t="s">
        <v>38</v>
      </c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14" t="s">
        <v>22</v>
      </c>
      <c r="CG96" s="12"/>
    </row>
    <row r="97" ht="15" customHeight="1" outlineLevel="1" spans="2:85">
      <c r="B97" s="8" t="s">
        <v>23</v>
      </c>
      <c r="C97" s="9" t="s">
        <v>24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X97" s="8" t="s">
        <v>23</v>
      </c>
      <c r="AY97" s="9" t="s">
        <v>24</v>
      </c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ht="15" customHeight="1" outlineLevel="1" spans="2:85">
      <c r="B98" s="9"/>
      <c r="C98" s="9">
        <v>1</v>
      </c>
      <c r="D98" s="9">
        <v>2</v>
      </c>
      <c r="E98" s="9">
        <v>3</v>
      </c>
      <c r="F98" s="9">
        <v>4</v>
      </c>
      <c r="G98" s="9">
        <v>5</v>
      </c>
      <c r="H98" s="9">
        <v>6</v>
      </c>
      <c r="I98" s="9">
        <v>7</v>
      </c>
      <c r="J98" s="9">
        <v>8</v>
      </c>
      <c r="K98" s="9">
        <v>9</v>
      </c>
      <c r="L98" s="9">
        <v>10</v>
      </c>
      <c r="M98" s="9">
        <v>11</v>
      </c>
      <c r="N98" s="9">
        <v>12</v>
      </c>
      <c r="O98" s="9">
        <v>13</v>
      </c>
      <c r="P98" s="9">
        <v>14</v>
      </c>
      <c r="Q98" s="9">
        <v>15</v>
      </c>
      <c r="R98" s="9">
        <v>16</v>
      </c>
      <c r="S98" s="9">
        <v>17</v>
      </c>
      <c r="T98" s="9">
        <v>18</v>
      </c>
      <c r="U98" s="9">
        <v>19</v>
      </c>
      <c r="V98" s="9">
        <v>20</v>
      </c>
      <c r="W98" s="9">
        <v>21</v>
      </c>
      <c r="X98" s="9">
        <v>22</v>
      </c>
      <c r="Y98" s="9">
        <v>23</v>
      </c>
      <c r="Z98" s="9">
        <v>24</v>
      </c>
      <c r="AA98" s="9">
        <v>25</v>
      </c>
      <c r="AB98" s="9">
        <v>26</v>
      </c>
      <c r="AC98" s="9">
        <v>27</v>
      </c>
      <c r="AD98" s="9">
        <v>28</v>
      </c>
      <c r="AE98" s="9">
        <v>29</v>
      </c>
      <c r="AF98" s="9">
        <v>30</v>
      </c>
      <c r="AG98" s="9">
        <v>31</v>
      </c>
      <c r="AH98" s="9">
        <v>32</v>
      </c>
      <c r="AI98" s="9">
        <v>33</v>
      </c>
      <c r="AJ98" s="9">
        <v>34</v>
      </c>
      <c r="AK98" s="9">
        <v>35</v>
      </c>
      <c r="AX98" s="9"/>
      <c r="AY98" s="9">
        <v>1</v>
      </c>
      <c r="AZ98" s="9">
        <v>2</v>
      </c>
      <c r="BA98" s="9">
        <v>3</v>
      </c>
      <c r="BB98" s="9">
        <v>4</v>
      </c>
      <c r="BC98" s="9">
        <v>5</v>
      </c>
      <c r="BD98" s="9">
        <v>6</v>
      </c>
      <c r="BE98" s="9">
        <v>7</v>
      </c>
      <c r="BF98" s="9">
        <v>8</v>
      </c>
      <c r="BG98" s="9">
        <v>9</v>
      </c>
      <c r="BH98" s="9">
        <v>10</v>
      </c>
      <c r="BI98" s="9">
        <v>11</v>
      </c>
      <c r="BJ98" s="9">
        <v>12</v>
      </c>
      <c r="BK98" s="9">
        <v>13</v>
      </c>
      <c r="BL98" s="9">
        <v>14</v>
      </c>
      <c r="BM98" s="9">
        <v>15</v>
      </c>
      <c r="BN98" s="9">
        <v>16</v>
      </c>
      <c r="BO98" s="9">
        <v>17</v>
      </c>
      <c r="BP98" s="9">
        <v>18</v>
      </c>
      <c r="BQ98" s="9">
        <v>19</v>
      </c>
      <c r="BR98" s="9">
        <v>20</v>
      </c>
      <c r="BS98" s="9">
        <v>21</v>
      </c>
      <c r="BT98" s="9">
        <v>22</v>
      </c>
      <c r="BU98" s="9">
        <v>23</v>
      </c>
      <c r="BV98" s="9">
        <v>24</v>
      </c>
      <c r="BW98" s="9">
        <v>25</v>
      </c>
      <c r="BX98" s="9">
        <v>26</v>
      </c>
      <c r="BY98" s="9">
        <v>27</v>
      </c>
      <c r="BZ98" s="9">
        <v>28</v>
      </c>
      <c r="CA98" s="9">
        <v>29</v>
      </c>
      <c r="CB98" s="9">
        <v>30</v>
      </c>
      <c r="CC98" s="9">
        <v>31</v>
      </c>
      <c r="CD98" s="9">
        <v>32</v>
      </c>
      <c r="CE98" s="9">
        <v>33</v>
      </c>
      <c r="CF98" s="9">
        <v>34</v>
      </c>
      <c r="CG98" s="9">
        <v>35</v>
      </c>
    </row>
    <row r="99" ht="15" customHeight="1" outlineLevel="1" spans="2:117">
      <c r="B99" s="10">
        <v>201606</v>
      </c>
      <c r="C99" s="11">
        <v>90000</v>
      </c>
      <c r="D99" s="11">
        <v>50000</v>
      </c>
      <c r="E99" s="11">
        <v>310000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 t="s">
        <v>25</v>
      </c>
      <c r="AM99" s="11" t="s">
        <v>25</v>
      </c>
      <c r="AN99" s="11" t="s">
        <v>25</v>
      </c>
      <c r="AO99" s="11" t="s">
        <v>25</v>
      </c>
      <c r="AX99" s="10">
        <v>201606</v>
      </c>
      <c r="AY99" s="11">
        <v>90000</v>
      </c>
      <c r="AZ99" s="11">
        <v>50000</v>
      </c>
      <c r="BA99" s="11">
        <v>310000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 t="s">
        <v>25</v>
      </c>
      <c r="CI99" s="11" t="s">
        <v>25</v>
      </c>
      <c r="CJ99" s="11" t="s">
        <v>25</v>
      </c>
      <c r="CK99" s="11" t="s">
        <v>25</v>
      </c>
      <c r="DF99" s="1"/>
      <c r="DG99" s="1"/>
      <c r="DH99" s="1"/>
      <c r="DI99" s="1"/>
      <c r="DJ99" s="1"/>
      <c r="DK99" s="1"/>
      <c r="DL99" s="1"/>
      <c r="DM99" s="1"/>
    </row>
    <row r="100" ht="15" customHeight="1" outlineLevel="1" spans="2:117">
      <c r="B100" s="10">
        <v>201609</v>
      </c>
      <c r="C100" s="11">
        <v>2891080.4</v>
      </c>
      <c r="D100" s="11">
        <v>1338742</v>
      </c>
      <c r="E100" s="11">
        <v>352674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 t="s">
        <v>25</v>
      </c>
      <c r="AL100" s="11" t="s">
        <v>25</v>
      </c>
      <c r="AM100" s="11" t="s">
        <v>25</v>
      </c>
      <c r="AN100" s="11" t="s">
        <v>25</v>
      </c>
      <c r="AO100" s="11" t="s">
        <v>25</v>
      </c>
      <c r="AX100" s="10">
        <v>201609</v>
      </c>
      <c r="AY100" s="11">
        <v>2891080.4</v>
      </c>
      <c r="AZ100" s="11">
        <v>1338742</v>
      </c>
      <c r="BA100" s="11">
        <v>352674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 t="s">
        <v>25</v>
      </c>
      <c r="CH100" s="11" t="s">
        <v>25</v>
      </c>
      <c r="CI100" s="11" t="s">
        <v>25</v>
      </c>
      <c r="CJ100" s="11" t="s">
        <v>25</v>
      </c>
      <c r="CK100" s="11" t="s">
        <v>25</v>
      </c>
      <c r="DF100" s="1"/>
      <c r="DG100" s="1"/>
      <c r="DH100" s="1"/>
      <c r="DI100" s="1"/>
      <c r="DJ100" s="1"/>
      <c r="DK100" s="1"/>
      <c r="DL100" s="1"/>
      <c r="DM100" s="1"/>
    </row>
    <row r="101" ht="15" customHeight="1" outlineLevel="1" spans="2:117">
      <c r="B101" s="10">
        <v>201612</v>
      </c>
      <c r="C101" s="11">
        <v>2000</v>
      </c>
      <c r="D101" s="11">
        <v>2000</v>
      </c>
      <c r="E101" s="11">
        <v>4000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 t="s">
        <v>25</v>
      </c>
      <c r="AK101" s="11" t="s">
        <v>25</v>
      </c>
      <c r="AL101" s="11" t="s">
        <v>25</v>
      </c>
      <c r="AM101" s="11" t="s">
        <v>25</v>
      </c>
      <c r="AN101" s="11" t="s">
        <v>25</v>
      </c>
      <c r="AO101" s="11" t="s">
        <v>25</v>
      </c>
      <c r="AX101" s="10">
        <v>201612</v>
      </c>
      <c r="AY101" s="11">
        <v>2000</v>
      </c>
      <c r="AZ101" s="11">
        <v>2000</v>
      </c>
      <c r="BA101" s="11">
        <v>4000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 t="s">
        <v>25</v>
      </c>
      <c r="CG101" s="11" t="s">
        <v>25</v>
      </c>
      <c r="CH101" s="11" t="s">
        <v>25</v>
      </c>
      <c r="CI101" s="11" t="s">
        <v>25</v>
      </c>
      <c r="CJ101" s="11" t="s">
        <v>25</v>
      </c>
      <c r="CK101" s="11" t="s">
        <v>25</v>
      </c>
      <c r="DF101" s="1"/>
      <c r="DG101" s="1"/>
      <c r="DH101" s="1"/>
      <c r="DI101" s="1"/>
      <c r="DJ101" s="1"/>
      <c r="DK101" s="1"/>
      <c r="DL101" s="1"/>
      <c r="DM101" s="1"/>
    </row>
    <row r="102" ht="15" customHeight="1" outlineLevel="1" spans="2:117">
      <c r="B102" s="10">
        <v>201703</v>
      </c>
      <c r="C102" s="11">
        <v>34200.11</v>
      </c>
      <c r="D102" s="11">
        <v>7200</v>
      </c>
      <c r="E102" s="11">
        <v>11700</v>
      </c>
      <c r="F102" s="11">
        <v>14300</v>
      </c>
      <c r="G102" s="11">
        <v>23100</v>
      </c>
      <c r="H102" s="11">
        <v>23100</v>
      </c>
      <c r="I102" s="11">
        <v>23100</v>
      </c>
      <c r="J102" s="11">
        <v>23100</v>
      </c>
      <c r="K102" s="11">
        <v>23100</v>
      </c>
      <c r="L102" s="11">
        <v>14000</v>
      </c>
      <c r="M102" s="11">
        <v>14000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 t="s">
        <v>25</v>
      </c>
      <c r="AJ102" s="11" t="s">
        <v>25</v>
      </c>
      <c r="AK102" s="11" t="s">
        <v>25</v>
      </c>
      <c r="AL102" s="11" t="s">
        <v>25</v>
      </c>
      <c r="AM102" s="11" t="s">
        <v>25</v>
      </c>
      <c r="AN102" s="11" t="s">
        <v>25</v>
      </c>
      <c r="AO102" s="11" t="s">
        <v>25</v>
      </c>
      <c r="AX102" s="10">
        <v>201703</v>
      </c>
      <c r="AY102" s="11">
        <v>34200.11</v>
      </c>
      <c r="AZ102" s="11">
        <v>7200</v>
      </c>
      <c r="BA102" s="11">
        <v>11700</v>
      </c>
      <c r="BB102" s="11">
        <v>14300</v>
      </c>
      <c r="BC102" s="11">
        <v>23100</v>
      </c>
      <c r="BD102" s="11">
        <v>23100</v>
      </c>
      <c r="BE102" s="11">
        <v>23100</v>
      </c>
      <c r="BF102" s="11">
        <v>23100</v>
      </c>
      <c r="BG102" s="11">
        <v>23100</v>
      </c>
      <c r="BH102" s="11">
        <v>14000</v>
      </c>
      <c r="BI102" s="11">
        <v>14000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 t="s">
        <v>25</v>
      </c>
      <c r="CF102" s="11" t="s">
        <v>25</v>
      </c>
      <c r="CG102" s="11" t="s">
        <v>25</v>
      </c>
      <c r="CH102" s="11" t="s">
        <v>25</v>
      </c>
      <c r="CI102" s="11" t="s">
        <v>25</v>
      </c>
      <c r="CJ102" s="11" t="s">
        <v>25</v>
      </c>
      <c r="CK102" s="11" t="s">
        <v>25</v>
      </c>
      <c r="DF102" s="1"/>
      <c r="DG102" s="1"/>
      <c r="DH102" s="1"/>
      <c r="DI102" s="1"/>
      <c r="DJ102" s="1"/>
      <c r="DK102" s="1"/>
      <c r="DL102" s="1"/>
      <c r="DM102" s="1"/>
    </row>
    <row r="103" ht="15" customHeight="1" outlineLevel="1" spans="2:117">
      <c r="B103" s="10">
        <v>201706</v>
      </c>
      <c r="C103" s="11">
        <v>215210</v>
      </c>
      <c r="D103" s="11">
        <v>565978</v>
      </c>
      <c r="E103" s="11">
        <v>587580</v>
      </c>
      <c r="F103" s="11">
        <v>55000</v>
      </c>
      <c r="G103" s="11">
        <v>55000</v>
      </c>
      <c r="H103" s="11">
        <v>55000</v>
      </c>
      <c r="I103" s="11">
        <v>55000</v>
      </c>
      <c r="J103" s="11">
        <v>30000</v>
      </c>
      <c r="K103" s="11">
        <v>12000</v>
      </c>
      <c r="L103" s="11">
        <v>12000</v>
      </c>
      <c r="M103" s="11">
        <v>12000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 t="s">
        <v>25</v>
      </c>
      <c r="AI103" s="11" t="s">
        <v>25</v>
      </c>
      <c r="AJ103" s="11" t="s">
        <v>25</v>
      </c>
      <c r="AK103" s="11" t="s">
        <v>25</v>
      </c>
      <c r="AL103" s="11" t="s">
        <v>25</v>
      </c>
      <c r="AM103" s="11" t="s">
        <v>25</v>
      </c>
      <c r="AN103" s="11" t="s">
        <v>25</v>
      </c>
      <c r="AO103" s="11" t="s">
        <v>25</v>
      </c>
      <c r="AX103" s="10">
        <v>201706</v>
      </c>
      <c r="AY103" s="11">
        <v>215210</v>
      </c>
      <c r="AZ103" s="11">
        <v>565978</v>
      </c>
      <c r="BA103" s="11">
        <v>587580</v>
      </c>
      <c r="BB103" s="11">
        <v>55000</v>
      </c>
      <c r="BC103" s="11">
        <v>55000</v>
      </c>
      <c r="BD103" s="11">
        <v>55000</v>
      </c>
      <c r="BE103" s="11">
        <v>55000</v>
      </c>
      <c r="BF103" s="11">
        <v>30000</v>
      </c>
      <c r="BG103" s="11">
        <v>12000</v>
      </c>
      <c r="BH103" s="11">
        <v>12000</v>
      </c>
      <c r="BI103" s="11">
        <v>12000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 t="s">
        <v>25</v>
      </c>
      <c r="CE103" s="11" t="s">
        <v>25</v>
      </c>
      <c r="CF103" s="11" t="s">
        <v>25</v>
      </c>
      <c r="CG103" s="11" t="s">
        <v>25</v>
      </c>
      <c r="CH103" s="11" t="s">
        <v>25</v>
      </c>
      <c r="CI103" s="11" t="s">
        <v>25</v>
      </c>
      <c r="CJ103" s="11" t="s">
        <v>25</v>
      </c>
      <c r="CK103" s="11" t="s">
        <v>25</v>
      </c>
      <c r="DF103" s="1"/>
      <c r="DG103" s="1"/>
      <c r="DH103" s="1"/>
      <c r="DI103" s="1"/>
      <c r="DJ103" s="1"/>
      <c r="DK103" s="1"/>
      <c r="DL103" s="1"/>
      <c r="DM103" s="1"/>
    </row>
    <row r="104" ht="15" customHeight="1" outlineLevel="1" spans="2:117">
      <c r="B104" s="10">
        <v>201709</v>
      </c>
      <c r="C104" s="11">
        <v>33314159.36</v>
      </c>
      <c r="D104" s="11">
        <v>3141539.5</v>
      </c>
      <c r="E104" s="11">
        <v>562700</v>
      </c>
      <c r="F104" s="11">
        <v>225700</v>
      </c>
      <c r="G104" s="11">
        <v>64000</v>
      </c>
      <c r="H104" s="11">
        <v>66000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25</v>
      </c>
      <c r="AH104" s="11" t="s">
        <v>25</v>
      </c>
      <c r="AI104" s="11" t="s">
        <v>25</v>
      </c>
      <c r="AJ104" s="11" t="s">
        <v>25</v>
      </c>
      <c r="AK104" s="11" t="s">
        <v>25</v>
      </c>
      <c r="AL104" s="11" t="s">
        <v>25</v>
      </c>
      <c r="AM104" s="11" t="s">
        <v>25</v>
      </c>
      <c r="AN104" s="11" t="s">
        <v>25</v>
      </c>
      <c r="AO104" s="11" t="s">
        <v>25</v>
      </c>
      <c r="AX104" s="10">
        <v>201709</v>
      </c>
      <c r="AY104" s="11">
        <v>33314159.36</v>
      </c>
      <c r="AZ104" s="11">
        <v>3141539.5</v>
      </c>
      <c r="BA104" s="11">
        <v>562700</v>
      </c>
      <c r="BB104" s="11">
        <v>225700</v>
      </c>
      <c r="BC104" s="11">
        <v>64000</v>
      </c>
      <c r="BD104" s="11">
        <v>66000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 t="s">
        <v>25</v>
      </c>
      <c r="CD104" s="11" t="s">
        <v>25</v>
      </c>
      <c r="CE104" s="11" t="s">
        <v>25</v>
      </c>
      <c r="CF104" s="11" t="s">
        <v>25</v>
      </c>
      <c r="CG104" s="11" t="s">
        <v>25</v>
      </c>
      <c r="CH104" s="11" t="s">
        <v>25</v>
      </c>
      <c r="CI104" s="11" t="s">
        <v>25</v>
      </c>
      <c r="CJ104" s="11" t="s">
        <v>25</v>
      </c>
      <c r="CK104" s="11" t="s">
        <v>25</v>
      </c>
      <c r="DF104" s="1"/>
      <c r="DG104" s="1"/>
      <c r="DH104" s="1"/>
      <c r="DI104" s="1"/>
      <c r="DJ104" s="1"/>
      <c r="DK104" s="1"/>
      <c r="DL104" s="1"/>
      <c r="DM104" s="1"/>
    </row>
    <row r="105" ht="15" customHeight="1" outlineLevel="1" spans="2:117">
      <c r="B105" s="10">
        <v>201712</v>
      </c>
      <c r="C105" s="11">
        <v>2156870</v>
      </c>
      <c r="D105" s="11">
        <v>114480</v>
      </c>
      <c r="E105" s="11">
        <v>64000</v>
      </c>
      <c r="F105" s="11">
        <v>18000</v>
      </c>
      <c r="G105" s="11">
        <v>18000</v>
      </c>
      <c r="H105" s="11">
        <v>18000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 t="s">
        <v>25</v>
      </c>
      <c r="AG105" s="11" t="s">
        <v>25</v>
      </c>
      <c r="AH105" s="11" t="s">
        <v>25</v>
      </c>
      <c r="AI105" s="11" t="s">
        <v>25</v>
      </c>
      <c r="AJ105" s="11" t="s">
        <v>25</v>
      </c>
      <c r="AK105" s="11" t="s">
        <v>25</v>
      </c>
      <c r="AL105" s="11" t="s">
        <v>25</v>
      </c>
      <c r="AM105" s="11" t="s">
        <v>25</v>
      </c>
      <c r="AN105" s="11" t="s">
        <v>25</v>
      </c>
      <c r="AO105" s="11" t="s">
        <v>25</v>
      </c>
      <c r="AX105" s="10">
        <v>201712</v>
      </c>
      <c r="AY105" s="11">
        <v>2156870</v>
      </c>
      <c r="AZ105" s="11">
        <v>114480</v>
      </c>
      <c r="BA105" s="11">
        <v>64000</v>
      </c>
      <c r="BB105" s="11">
        <v>18000</v>
      </c>
      <c r="BC105" s="11">
        <v>18000</v>
      </c>
      <c r="BD105" s="11">
        <v>18000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 t="s">
        <v>25</v>
      </c>
      <c r="CC105" s="11" t="s">
        <v>25</v>
      </c>
      <c r="CD105" s="11" t="s">
        <v>25</v>
      </c>
      <c r="CE105" s="11" t="s">
        <v>25</v>
      </c>
      <c r="CF105" s="11" t="s">
        <v>25</v>
      </c>
      <c r="CG105" s="11" t="s">
        <v>25</v>
      </c>
      <c r="CH105" s="11" t="s">
        <v>25</v>
      </c>
      <c r="CI105" s="11" t="s">
        <v>25</v>
      </c>
      <c r="CJ105" s="11" t="s">
        <v>25</v>
      </c>
      <c r="CK105" s="11" t="s">
        <v>25</v>
      </c>
      <c r="DF105" s="1"/>
      <c r="DG105" s="1"/>
      <c r="DH105" s="1"/>
      <c r="DI105" s="1"/>
      <c r="DJ105" s="1"/>
      <c r="DK105" s="1"/>
      <c r="DL105" s="1"/>
      <c r="DM105" s="1"/>
    </row>
    <row r="106" ht="15" customHeight="1" outlineLevel="1" spans="2:117">
      <c r="B106" s="10">
        <v>201803</v>
      </c>
      <c r="C106" s="11">
        <v>3060120</v>
      </c>
      <c r="D106" s="11">
        <v>10256360</v>
      </c>
      <c r="E106" s="11">
        <v>1126249</v>
      </c>
      <c r="F106" s="11">
        <v>212549</v>
      </c>
      <c r="G106" s="11">
        <v>162669</v>
      </c>
      <c r="H106" s="11">
        <v>20031</v>
      </c>
      <c r="I106" s="11">
        <v>20031</v>
      </c>
      <c r="J106" s="11">
        <v>31</v>
      </c>
      <c r="K106" s="11">
        <v>31</v>
      </c>
      <c r="L106" s="11">
        <v>31</v>
      </c>
      <c r="M106" s="11">
        <v>31</v>
      </c>
      <c r="N106" s="11">
        <v>31</v>
      </c>
      <c r="O106" s="11">
        <v>31</v>
      </c>
      <c r="P106" s="11">
        <v>31</v>
      </c>
      <c r="Q106" s="11">
        <v>31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 t="s">
        <v>25</v>
      </c>
      <c r="AF106" s="11" t="s">
        <v>25</v>
      </c>
      <c r="AG106" s="11" t="s">
        <v>25</v>
      </c>
      <c r="AH106" s="11" t="s">
        <v>25</v>
      </c>
      <c r="AI106" s="11" t="s">
        <v>25</v>
      </c>
      <c r="AJ106" s="11" t="s">
        <v>25</v>
      </c>
      <c r="AK106" s="11" t="s">
        <v>25</v>
      </c>
      <c r="AL106" s="11" t="s">
        <v>25</v>
      </c>
      <c r="AM106" s="11" t="s">
        <v>25</v>
      </c>
      <c r="AN106" s="11" t="s">
        <v>25</v>
      </c>
      <c r="AO106" s="11" t="s">
        <v>25</v>
      </c>
      <c r="AX106" s="10">
        <v>201803</v>
      </c>
      <c r="AY106" s="11">
        <v>3060120</v>
      </c>
      <c r="AZ106" s="11">
        <v>10256360</v>
      </c>
      <c r="BA106" s="11">
        <v>1126249</v>
      </c>
      <c r="BB106" s="11">
        <v>212549</v>
      </c>
      <c r="BC106" s="11">
        <v>162669</v>
      </c>
      <c r="BD106" s="11">
        <v>29965.51</v>
      </c>
      <c r="BE106" s="11">
        <v>29965.51</v>
      </c>
      <c r="BF106" s="11">
        <v>9965.51</v>
      </c>
      <c r="BG106" s="11">
        <v>9965.51</v>
      </c>
      <c r="BH106" s="11">
        <v>15.51</v>
      </c>
      <c r="BI106" s="11">
        <v>15.51</v>
      </c>
      <c r="BJ106" s="11">
        <v>15.51</v>
      </c>
      <c r="BK106" s="11">
        <v>15.51</v>
      </c>
      <c r="BL106" s="11">
        <v>15.51</v>
      </c>
      <c r="BM106" s="11">
        <v>15.51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 t="s">
        <v>25</v>
      </c>
      <c r="CB106" s="11" t="s">
        <v>25</v>
      </c>
      <c r="CC106" s="11" t="s">
        <v>25</v>
      </c>
      <c r="CD106" s="11" t="s">
        <v>25</v>
      </c>
      <c r="CE106" s="11" t="s">
        <v>25</v>
      </c>
      <c r="CF106" s="11" t="s">
        <v>25</v>
      </c>
      <c r="CG106" s="11" t="s">
        <v>25</v>
      </c>
      <c r="CH106" s="11" t="s">
        <v>25</v>
      </c>
      <c r="CI106" s="11" t="s">
        <v>25</v>
      </c>
      <c r="CJ106" s="11" t="s">
        <v>25</v>
      </c>
      <c r="CK106" s="11" t="s">
        <v>25</v>
      </c>
      <c r="DF106" s="1"/>
      <c r="DG106" s="1"/>
      <c r="DH106" s="1"/>
      <c r="DI106" s="1"/>
      <c r="DJ106" s="1"/>
      <c r="DK106" s="1"/>
      <c r="DL106" s="1"/>
      <c r="DM106" s="1"/>
    </row>
    <row r="107" ht="15" customHeight="1" outlineLevel="1" spans="2:117">
      <c r="B107" s="10">
        <v>201806</v>
      </c>
      <c r="C107" s="11">
        <v>8559982</v>
      </c>
      <c r="D107" s="11">
        <v>2571085.2</v>
      </c>
      <c r="E107" s="11">
        <v>1057706</v>
      </c>
      <c r="F107" s="11">
        <v>166500</v>
      </c>
      <c r="G107" s="11">
        <v>156580</v>
      </c>
      <c r="H107" s="11">
        <v>128500</v>
      </c>
      <c r="I107" s="11">
        <v>19300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25</v>
      </c>
      <c r="AE107" s="11" t="s">
        <v>25</v>
      </c>
      <c r="AF107" s="11" t="s">
        <v>25</v>
      </c>
      <c r="AG107" s="11" t="s">
        <v>25</v>
      </c>
      <c r="AH107" s="11" t="s">
        <v>25</v>
      </c>
      <c r="AI107" s="11" t="s">
        <v>25</v>
      </c>
      <c r="AJ107" s="11" t="s">
        <v>25</v>
      </c>
      <c r="AK107" s="11" t="s">
        <v>25</v>
      </c>
      <c r="AL107" s="11" t="s">
        <v>25</v>
      </c>
      <c r="AM107" s="11" t="s">
        <v>25</v>
      </c>
      <c r="AN107" s="11" t="s">
        <v>25</v>
      </c>
      <c r="AO107" s="11" t="s">
        <v>25</v>
      </c>
      <c r="AX107" s="10">
        <v>201806</v>
      </c>
      <c r="AY107" s="11">
        <v>8559982</v>
      </c>
      <c r="AZ107" s="11">
        <v>2556085.2</v>
      </c>
      <c r="BA107" s="11">
        <v>1044346</v>
      </c>
      <c r="BB107" s="11">
        <v>166500</v>
      </c>
      <c r="BC107" s="11">
        <v>147920</v>
      </c>
      <c r="BD107" s="11">
        <v>122540</v>
      </c>
      <c r="BE107" s="11">
        <v>9650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 t="s">
        <v>25</v>
      </c>
      <c r="CA107" s="11" t="s">
        <v>25</v>
      </c>
      <c r="CB107" s="11" t="s">
        <v>25</v>
      </c>
      <c r="CC107" s="11" t="s">
        <v>25</v>
      </c>
      <c r="CD107" s="11" t="s">
        <v>25</v>
      </c>
      <c r="CE107" s="11" t="s">
        <v>25</v>
      </c>
      <c r="CF107" s="11" t="s">
        <v>25</v>
      </c>
      <c r="CG107" s="11" t="s">
        <v>25</v>
      </c>
      <c r="CH107" s="11" t="s">
        <v>25</v>
      </c>
      <c r="CI107" s="11" t="s">
        <v>25</v>
      </c>
      <c r="CJ107" s="11" t="s">
        <v>25</v>
      </c>
      <c r="CK107" s="11" t="s">
        <v>25</v>
      </c>
      <c r="DF107" s="1"/>
      <c r="DG107" s="1"/>
      <c r="DH107" s="1"/>
      <c r="DI107" s="1"/>
      <c r="DJ107" s="1"/>
      <c r="DK107" s="1"/>
      <c r="DL107" s="1"/>
      <c r="DM107" s="1"/>
    </row>
    <row r="108" ht="15" customHeight="1" outlineLevel="1" spans="2:117">
      <c r="B108" s="10">
        <v>201809</v>
      </c>
      <c r="C108" s="11">
        <v>15072435</v>
      </c>
      <c r="D108" s="11">
        <v>6559040</v>
      </c>
      <c r="E108" s="11">
        <v>459150</v>
      </c>
      <c r="F108" s="11">
        <v>433350</v>
      </c>
      <c r="G108" s="11">
        <v>96500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 t="s">
        <v>25</v>
      </c>
      <c r="AD108" s="11" t="s">
        <v>25</v>
      </c>
      <c r="AE108" s="11" t="s">
        <v>25</v>
      </c>
      <c r="AF108" s="11" t="s">
        <v>25</v>
      </c>
      <c r="AG108" s="11" t="s">
        <v>25</v>
      </c>
      <c r="AH108" s="11" t="s">
        <v>25</v>
      </c>
      <c r="AI108" s="11" t="s">
        <v>25</v>
      </c>
      <c r="AJ108" s="11" t="s">
        <v>25</v>
      </c>
      <c r="AK108" s="11" t="s">
        <v>25</v>
      </c>
      <c r="AL108" s="11" t="s">
        <v>25</v>
      </c>
      <c r="AM108" s="11" t="s">
        <v>25</v>
      </c>
      <c r="AN108" s="11" t="s">
        <v>25</v>
      </c>
      <c r="AO108" s="11" t="s">
        <v>25</v>
      </c>
      <c r="AX108" s="10">
        <v>201809</v>
      </c>
      <c r="AY108" s="11">
        <v>15061535</v>
      </c>
      <c r="AZ108" s="11">
        <v>4874180</v>
      </c>
      <c r="BA108" s="11">
        <v>428775</v>
      </c>
      <c r="BB108" s="11">
        <v>381875</v>
      </c>
      <c r="BC108" s="11">
        <v>96500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 t="s">
        <v>25</v>
      </c>
      <c r="BZ108" s="11" t="s">
        <v>25</v>
      </c>
      <c r="CA108" s="11" t="s">
        <v>25</v>
      </c>
      <c r="CB108" s="11" t="s">
        <v>25</v>
      </c>
      <c r="CC108" s="11" t="s">
        <v>25</v>
      </c>
      <c r="CD108" s="11" t="s">
        <v>25</v>
      </c>
      <c r="CE108" s="11" t="s">
        <v>25</v>
      </c>
      <c r="CF108" s="11" t="s">
        <v>25</v>
      </c>
      <c r="CG108" s="11" t="s">
        <v>25</v>
      </c>
      <c r="CH108" s="11" t="s">
        <v>25</v>
      </c>
      <c r="CI108" s="11" t="s">
        <v>25</v>
      </c>
      <c r="CJ108" s="11" t="s">
        <v>25</v>
      </c>
      <c r="CK108" s="11" t="s">
        <v>25</v>
      </c>
      <c r="DF108" s="1"/>
      <c r="DG108" s="1"/>
      <c r="DH108" s="1"/>
      <c r="DI108" s="1"/>
      <c r="DJ108" s="1"/>
      <c r="DK108" s="1"/>
      <c r="DL108" s="1"/>
      <c r="DM108" s="1"/>
    </row>
    <row r="109" ht="15" customHeight="1" outlineLevel="1" spans="2:117">
      <c r="B109" s="10">
        <v>201812</v>
      </c>
      <c r="C109" s="11">
        <v>2123700</v>
      </c>
      <c r="D109" s="11">
        <v>175450</v>
      </c>
      <c r="E109" s="11">
        <v>48900</v>
      </c>
      <c r="F109" s="11">
        <v>42900</v>
      </c>
      <c r="G109" s="11">
        <v>9400</v>
      </c>
      <c r="H109" s="11">
        <v>5400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 t="s">
        <v>25</v>
      </c>
      <c r="AC109" s="11" t="s">
        <v>25</v>
      </c>
      <c r="AD109" s="11" t="s">
        <v>25</v>
      </c>
      <c r="AE109" s="11" t="s">
        <v>25</v>
      </c>
      <c r="AF109" s="11" t="s">
        <v>25</v>
      </c>
      <c r="AG109" s="11" t="s">
        <v>25</v>
      </c>
      <c r="AH109" s="11" t="s">
        <v>25</v>
      </c>
      <c r="AI109" s="11" t="s">
        <v>25</v>
      </c>
      <c r="AJ109" s="11" t="s">
        <v>25</v>
      </c>
      <c r="AK109" s="11" t="s">
        <v>25</v>
      </c>
      <c r="AL109" s="11" t="s">
        <v>25</v>
      </c>
      <c r="AM109" s="11" t="s">
        <v>25</v>
      </c>
      <c r="AN109" s="11" t="s">
        <v>25</v>
      </c>
      <c r="AO109" s="11" t="s">
        <v>25</v>
      </c>
      <c r="AX109" s="10">
        <v>201812</v>
      </c>
      <c r="AY109" s="11">
        <v>1746985</v>
      </c>
      <c r="AZ109" s="11">
        <v>107750</v>
      </c>
      <c r="BA109" s="11">
        <v>29150</v>
      </c>
      <c r="BB109" s="11">
        <v>26150</v>
      </c>
      <c r="BC109" s="11">
        <v>4700</v>
      </c>
      <c r="BD109" s="11">
        <v>2700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 t="s">
        <v>25</v>
      </c>
      <c r="BY109" s="11" t="s">
        <v>25</v>
      </c>
      <c r="BZ109" s="11" t="s">
        <v>25</v>
      </c>
      <c r="CA109" s="11" t="s">
        <v>25</v>
      </c>
      <c r="CB109" s="11" t="s">
        <v>25</v>
      </c>
      <c r="CC109" s="11" t="s">
        <v>25</v>
      </c>
      <c r="CD109" s="11" t="s">
        <v>25</v>
      </c>
      <c r="CE109" s="11" t="s">
        <v>25</v>
      </c>
      <c r="CF109" s="11" t="s">
        <v>25</v>
      </c>
      <c r="CG109" s="11" t="s">
        <v>25</v>
      </c>
      <c r="CH109" s="11" t="s">
        <v>25</v>
      </c>
      <c r="CI109" s="11" t="s">
        <v>25</v>
      </c>
      <c r="CJ109" s="11" t="s">
        <v>25</v>
      </c>
      <c r="CK109" s="11" t="s">
        <v>25</v>
      </c>
      <c r="DF109" s="1"/>
      <c r="DG109" s="1"/>
      <c r="DH109" s="1"/>
      <c r="DI109" s="1"/>
      <c r="DJ109" s="1"/>
      <c r="DK109" s="1"/>
      <c r="DL109" s="1"/>
      <c r="DM109" s="1"/>
    </row>
    <row r="110" ht="15" customHeight="1" outlineLevel="1" spans="2:117">
      <c r="B110" s="10">
        <v>201903</v>
      </c>
      <c r="C110" s="11">
        <v>4204944</v>
      </c>
      <c r="D110" s="11">
        <v>1918641.5</v>
      </c>
      <c r="E110" s="11">
        <v>354300</v>
      </c>
      <c r="F110" s="11">
        <v>11300</v>
      </c>
      <c r="G110" s="11">
        <v>11300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 t="s">
        <v>25</v>
      </c>
      <c r="AB110" s="11" t="s">
        <v>25</v>
      </c>
      <c r="AC110" s="11" t="s">
        <v>25</v>
      </c>
      <c r="AD110" s="11" t="s">
        <v>25</v>
      </c>
      <c r="AE110" s="11" t="s">
        <v>25</v>
      </c>
      <c r="AF110" s="11" t="s">
        <v>25</v>
      </c>
      <c r="AG110" s="11" t="s">
        <v>25</v>
      </c>
      <c r="AH110" s="11" t="s">
        <v>25</v>
      </c>
      <c r="AI110" s="11" t="s">
        <v>25</v>
      </c>
      <c r="AJ110" s="11" t="s">
        <v>25</v>
      </c>
      <c r="AK110" s="11" t="s">
        <v>25</v>
      </c>
      <c r="AL110" s="11" t="s">
        <v>25</v>
      </c>
      <c r="AM110" s="11" t="s">
        <v>25</v>
      </c>
      <c r="AN110" s="11" t="s">
        <v>25</v>
      </c>
      <c r="AO110" s="11" t="s">
        <v>25</v>
      </c>
      <c r="AX110" s="10">
        <v>201903</v>
      </c>
      <c r="AY110" s="11">
        <v>4168344</v>
      </c>
      <c r="AZ110" s="11">
        <v>1211341.5</v>
      </c>
      <c r="BA110" s="11">
        <v>193900</v>
      </c>
      <c r="BB110" s="11">
        <v>10650</v>
      </c>
      <c r="BC110" s="11">
        <v>10650</v>
      </c>
      <c r="BD110" s="11">
        <v>0</v>
      </c>
      <c r="BE110" s="11">
        <v>0</v>
      </c>
      <c r="BF110" s="11">
        <v>0</v>
      </c>
      <c r="BG110" s="11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1">
        <v>0</v>
      </c>
      <c r="BT110" s="11">
        <v>0</v>
      </c>
      <c r="BU110" s="11">
        <v>0</v>
      </c>
      <c r="BV110" s="11">
        <v>0</v>
      </c>
      <c r="BW110" s="11" t="s">
        <v>25</v>
      </c>
      <c r="BX110" s="11" t="s">
        <v>25</v>
      </c>
      <c r="BY110" s="11" t="s">
        <v>25</v>
      </c>
      <c r="BZ110" s="11" t="s">
        <v>25</v>
      </c>
      <c r="CA110" s="11" t="s">
        <v>25</v>
      </c>
      <c r="CB110" s="11" t="s">
        <v>25</v>
      </c>
      <c r="CC110" s="11" t="s">
        <v>25</v>
      </c>
      <c r="CD110" s="11" t="s">
        <v>25</v>
      </c>
      <c r="CE110" s="11" t="s">
        <v>25</v>
      </c>
      <c r="CF110" s="11" t="s">
        <v>25</v>
      </c>
      <c r="CG110" s="11" t="s">
        <v>25</v>
      </c>
      <c r="CH110" s="11" t="s">
        <v>25</v>
      </c>
      <c r="CI110" s="11" t="s">
        <v>25</v>
      </c>
      <c r="CJ110" s="11" t="s">
        <v>25</v>
      </c>
      <c r="CK110" s="11" t="s">
        <v>25</v>
      </c>
      <c r="DF110" s="1"/>
      <c r="DG110" s="1"/>
      <c r="DH110" s="1"/>
      <c r="DI110" s="1"/>
      <c r="DJ110" s="1"/>
      <c r="DK110" s="1"/>
      <c r="DL110" s="1"/>
      <c r="DM110" s="1"/>
    </row>
    <row r="111" ht="15" customHeight="1" outlineLevel="1" spans="2:117">
      <c r="B111" s="10">
        <v>201906</v>
      </c>
      <c r="C111" s="11">
        <v>4569920</v>
      </c>
      <c r="D111" s="11">
        <v>1986158</v>
      </c>
      <c r="E111" s="11">
        <v>1406620</v>
      </c>
      <c r="F111" s="11">
        <v>11370</v>
      </c>
      <c r="G111" s="11">
        <v>1000</v>
      </c>
      <c r="H111" s="11">
        <v>1000</v>
      </c>
      <c r="I111" s="11">
        <v>1000</v>
      </c>
      <c r="J111" s="11">
        <v>1000</v>
      </c>
      <c r="K111" s="11">
        <v>1900</v>
      </c>
      <c r="L111" s="11">
        <v>1900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 t="s">
        <v>25</v>
      </c>
      <c r="AA111" s="11" t="s">
        <v>25</v>
      </c>
      <c r="AB111" s="11" t="s">
        <v>25</v>
      </c>
      <c r="AC111" s="11" t="s">
        <v>25</v>
      </c>
      <c r="AD111" s="11" t="s">
        <v>25</v>
      </c>
      <c r="AE111" s="11" t="s">
        <v>25</v>
      </c>
      <c r="AF111" s="11" t="s">
        <v>25</v>
      </c>
      <c r="AG111" s="11" t="s">
        <v>25</v>
      </c>
      <c r="AH111" s="11" t="s">
        <v>25</v>
      </c>
      <c r="AI111" s="11" t="s">
        <v>25</v>
      </c>
      <c r="AJ111" s="11" t="s">
        <v>25</v>
      </c>
      <c r="AK111" s="11" t="s">
        <v>25</v>
      </c>
      <c r="AL111" s="11" t="s">
        <v>25</v>
      </c>
      <c r="AM111" s="11" t="s">
        <v>25</v>
      </c>
      <c r="AN111" s="11" t="s">
        <v>25</v>
      </c>
      <c r="AO111" s="11" t="s">
        <v>25</v>
      </c>
      <c r="AX111" s="10">
        <v>201906</v>
      </c>
      <c r="AY111" s="11">
        <v>2294260</v>
      </c>
      <c r="AZ111" s="11">
        <v>993223</v>
      </c>
      <c r="BA111" s="11">
        <v>703310</v>
      </c>
      <c r="BB111" s="11">
        <v>5685</v>
      </c>
      <c r="BC111" s="11">
        <v>500</v>
      </c>
      <c r="BD111" s="11">
        <v>500</v>
      </c>
      <c r="BE111" s="11">
        <v>500</v>
      </c>
      <c r="BF111" s="11">
        <v>500</v>
      </c>
      <c r="BG111" s="11">
        <v>950</v>
      </c>
      <c r="BH111" s="11">
        <v>950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1">
        <v>0</v>
      </c>
      <c r="BT111" s="11">
        <v>0</v>
      </c>
      <c r="BU111" s="11">
        <v>0</v>
      </c>
      <c r="BV111" s="11" t="s">
        <v>25</v>
      </c>
      <c r="BW111" s="11" t="s">
        <v>25</v>
      </c>
      <c r="BX111" s="11" t="s">
        <v>25</v>
      </c>
      <c r="BY111" s="11" t="s">
        <v>25</v>
      </c>
      <c r="BZ111" s="11" t="s">
        <v>25</v>
      </c>
      <c r="CA111" s="11" t="s">
        <v>25</v>
      </c>
      <c r="CB111" s="11" t="s">
        <v>25</v>
      </c>
      <c r="CC111" s="11" t="s">
        <v>25</v>
      </c>
      <c r="CD111" s="11" t="s">
        <v>25</v>
      </c>
      <c r="CE111" s="11" t="s">
        <v>25</v>
      </c>
      <c r="CF111" s="11" t="s">
        <v>25</v>
      </c>
      <c r="CG111" s="11" t="s">
        <v>25</v>
      </c>
      <c r="CH111" s="11" t="s">
        <v>25</v>
      </c>
      <c r="CI111" s="11" t="s">
        <v>25</v>
      </c>
      <c r="CJ111" s="11" t="s">
        <v>25</v>
      </c>
      <c r="CK111" s="11" t="s">
        <v>25</v>
      </c>
      <c r="DF111" s="1"/>
      <c r="DG111" s="1"/>
      <c r="DH111" s="1"/>
      <c r="DI111" s="1"/>
      <c r="DJ111" s="1"/>
      <c r="DK111" s="1"/>
      <c r="DL111" s="1"/>
      <c r="DM111" s="1"/>
    </row>
    <row r="112" ht="15" customHeight="1" outlineLevel="1" spans="2:117">
      <c r="B112" s="10">
        <v>201909</v>
      </c>
      <c r="C112" s="11">
        <v>37792583.84</v>
      </c>
      <c r="D112" s="11">
        <v>5911927</v>
      </c>
      <c r="E112" s="11">
        <v>1300148.4</v>
      </c>
      <c r="F112" s="11">
        <v>669079.4</v>
      </c>
      <c r="G112" s="11">
        <v>656879.4</v>
      </c>
      <c r="H112" s="11">
        <v>441279.4</v>
      </c>
      <c r="I112" s="11">
        <v>408678.4</v>
      </c>
      <c r="J112" s="11">
        <v>327678.4</v>
      </c>
      <c r="K112" s="11">
        <v>190000</v>
      </c>
      <c r="L112" s="11">
        <v>110000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 t="s">
        <v>25</v>
      </c>
      <c r="Z112" s="11" t="s">
        <v>25</v>
      </c>
      <c r="AA112" s="11" t="s">
        <v>25</v>
      </c>
      <c r="AB112" s="11" t="s">
        <v>25</v>
      </c>
      <c r="AC112" s="11" t="s">
        <v>25</v>
      </c>
      <c r="AD112" s="11" t="s">
        <v>25</v>
      </c>
      <c r="AE112" s="11" t="s">
        <v>25</v>
      </c>
      <c r="AF112" s="11" t="s">
        <v>25</v>
      </c>
      <c r="AG112" s="11" t="s">
        <v>25</v>
      </c>
      <c r="AH112" s="11" t="s">
        <v>25</v>
      </c>
      <c r="AI112" s="11" t="s">
        <v>25</v>
      </c>
      <c r="AJ112" s="11" t="s">
        <v>25</v>
      </c>
      <c r="AK112" s="11" t="s">
        <v>25</v>
      </c>
      <c r="AL112" s="11" t="s">
        <v>25</v>
      </c>
      <c r="AM112" s="11" t="s">
        <v>25</v>
      </c>
      <c r="AN112" s="11" t="s">
        <v>25</v>
      </c>
      <c r="AO112" s="11" t="s">
        <v>25</v>
      </c>
      <c r="AX112" s="10">
        <v>201909</v>
      </c>
      <c r="AY112" s="11">
        <v>18925231.57</v>
      </c>
      <c r="AZ112" s="11">
        <v>2958463.43</v>
      </c>
      <c r="BA112" s="11">
        <v>652574.17</v>
      </c>
      <c r="BB112" s="11">
        <v>337039.7</v>
      </c>
      <c r="BC112" s="11">
        <v>328439.7</v>
      </c>
      <c r="BD112" s="11">
        <v>220639.7</v>
      </c>
      <c r="BE112" s="11">
        <v>204339.21</v>
      </c>
      <c r="BF112" s="11">
        <v>163839.21</v>
      </c>
      <c r="BG112" s="11">
        <v>95000</v>
      </c>
      <c r="BH112" s="11">
        <v>110000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</v>
      </c>
      <c r="BU112" s="11" t="s">
        <v>25</v>
      </c>
      <c r="BV112" s="11" t="s">
        <v>25</v>
      </c>
      <c r="BW112" s="11" t="s">
        <v>25</v>
      </c>
      <c r="BX112" s="11" t="s">
        <v>25</v>
      </c>
      <c r="BY112" s="11" t="s">
        <v>25</v>
      </c>
      <c r="BZ112" s="11" t="s">
        <v>25</v>
      </c>
      <c r="CA112" s="11" t="s">
        <v>25</v>
      </c>
      <c r="CB112" s="11" t="s">
        <v>25</v>
      </c>
      <c r="CC112" s="11" t="s">
        <v>25</v>
      </c>
      <c r="CD112" s="11" t="s">
        <v>25</v>
      </c>
      <c r="CE112" s="11" t="s">
        <v>25</v>
      </c>
      <c r="CF112" s="11" t="s">
        <v>25</v>
      </c>
      <c r="CG112" s="11" t="s">
        <v>25</v>
      </c>
      <c r="CH112" s="11" t="s">
        <v>25</v>
      </c>
      <c r="CI112" s="11" t="s">
        <v>25</v>
      </c>
      <c r="CJ112" s="11" t="s">
        <v>25</v>
      </c>
      <c r="CK112" s="11" t="s">
        <v>25</v>
      </c>
      <c r="DF112" s="1"/>
      <c r="DG112" s="1"/>
      <c r="DH112" s="1"/>
      <c r="DI112" s="1"/>
      <c r="DJ112" s="1"/>
      <c r="DK112" s="1"/>
      <c r="DL112" s="1"/>
      <c r="DM112" s="1"/>
    </row>
    <row r="113" ht="15" customHeight="1" outlineLevel="1" spans="2:117">
      <c r="B113" s="10">
        <v>201912</v>
      </c>
      <c r="C113" s="11">
        <v>3927421.6</v>
      </c>
      <c r="D113" s="11">
        <v>1065630</v>
      </c>
      <c r="E113" s="11">
        <v>758900</v>
      </c>
      <c r="F113" s="11">
        <v>573460</v>
      </c>
      <c r="G113" s="11">
        <v>387490</v>
      </c>
      <c r="H113" s="11">
        <v>224620</v>
      </c>
      <c r="I113" s="11">
        <v>186300</v>
      </c>
      <c r="J113" s="11">
        <v>186300</v>
      </c>
      <c r="K113" s="11">
        <v>181800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 t="s">
        <v>25</v>
      </c>
      <c r="Y113" s="11" t="s">
        <v>25</v>
      </c>
      <c r="Z113" s="11" t="s">
        <v>25</v>
      </c>
      <c r="AA113" s="11" t="s">
        <v>25</v>
      </c>
      <c r="AB113" s="11" t="s">
        <v>25</v>
      </c>
      <c r="AC113" s="11" t="s">
        <v>25</v>
      </c>
      <c r="AD113" s="11" t="s">
        <v>25</v>
      </c>
      <c r="AE113" s="11" t="s">
        <v>25</v>
      </c>
      <c r="AF113" s="11" t="s">
        <v>25</v>
      </c>
      <c r="AG113" s="11" t="s">
        <v>25</v>
      </c>
      <c r="AH113" s="11" t="s">
        <v>25</v>
      </c>
      <c r="AI113" s="11" t="s">
        <v>25</v>
      </c>
      <c r="AJ113" s="11" t="s">
        <v>25</v>
      </c>
      <c r="AK113" s="11" t="s">
        <v>25</v>
      </c>
      <c r="AL113" s="11" t="s">
        <v>25</v>
      </c>
      <c r="AM113" s="11" t="s">
        <v>25</v>
      </c>
      <c r="AN113" s="11" t="s">
        <v>25</v>
      </c>
      <c r="AO113" s="11" t="s">
        <v>25</v>
      </c>
      <c r="AX113" s="10">
        <v>201912</v>
      </c>
      <c r="AY113" s="11">
        <v>2020759.08</v>
      </c>
      <c r="AZ113" s="11">
        <v>532815</v>
      </c>
      <c r="BA113" s="11">
        <v>379450</v>
      </c>
      <c r="BB113" s="11">
        <v>286730</v>
      </c>
      <c r="BC113" s="11">
        <v>193745</v>
      </c>
      <c r="BD113" s="11">
        <v>112310</v>
      </c>
      <c r="BE113" s="11">
        <v>93150</v>
      </c>
      <c r="BF113" s="11">
        <v>93150</v>
      </c>
      <c r="BG113" s="11">
        <v>181800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1">
        <v>0</v>
      </c>
      <c r="BT113" s="11" t="s">
        <v>25</v>
      </c>
      <c r="BU113" s="11" t="s">
        <v>25</v>
      </c>
      <c r="BV113" s="11" t="s">
        <v>25</v>
      </c>
      <c r="BW113" s="11" t="s">
        <v>25</v>
      </c>
      <c r="BX113" s="11" t="s">
        <v>25</v>
      </c>
      <c r="BY113" s="11" t="s">
        <v>25</v>
      </c>
      <c r="BZ113" s="11" t="s">
        <v>25</v>
      </c>
      <c r="CA113" s="11" t="s">
        <v>25</v>
      </c>
      <c r="CB113" s="11" t="s">
        <v>25</v>
      </c>
      <c r="CC113" s="11" t="s">
        <v>25</v>
      </c>
      <c r="CD113" s="11" t="s">
        <v>25</v>
      </c>
      <c r="CE113" s="11" t="s">
        <v>25</v>
      </c>
      <c r="CF113" s="11" t="s">
        <v>25</v>
      </c>
      <c r="CG113" s="11" t="s">
        <v>25</v>
      </c>
      <c r="CH113" s="11" t="s">
        <v>25</v>
      </c>
      <c r="CI113" s="11" t="s">
        <v>25</v>
      </c>
      <c r="CJ113" s="11" t="s">
        <v>25</v>
      </c>
      <c r="CK113" s="11" t="s">
        <v>25</v>
      </c>
      <c r="DF113" s="1"/>
      <c r="DG113" s="1"/>
      <c r="DH113" s="1"/>
      <c r="DI113" s="1"/>
      <c r="DJ113" s="1"/>
      <c r="DK113" s="1"/>
      <c r="DL113" s="1"/>
      <c r="DM113" s="1"/>
    </row>
    <row r="114" ht="15" customHeight="1" outlineLevel="1" spans="2:117">
      <c r="B114" s="10">
        <v>202003</v>
      </c>
      <c r="C114" s="11">
        <v>11124497.48</v>
      </c>
      <c r="D114" s="11">
        <v>6667283.73</v>
      </c>
      <c r="E114" s="11">
        <v>3204483.13</v>
      </c>
      <c r="F114" s="11">
        <v>773456</v>
      </c>
      <c r="G114" s="11">
        <v>359104</v>
      </c>
      <c r="H114" s="11">
        <v>439304</v>
      </c>
      <c r="I114" s="11">
        <v>438440</v>
      </c>
      <c r="J114" s="11">
        <v>209840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 t="s">
        <v>25</v>
      </c>
      <c r="X114" s="11" t="s">
        <v>25</v>
      </c>
      <c r="Y114" s="11" t="s">
        <v>25</v>
      </c>
      <c r="Z114" s="11" t="s">
        <v>25</v>
      </c>
      <c r="AA114" s="11" t="s">
        <v>25</v>
      </c>
      <c r="AB114" s="11" t="s">
        <v>25</v>
      </c>
      <c r="AC114" s="11" t="s">
        <v>25</v>
      </c>
      <c r="AD114" s="11" t="s">
        <v>25</v>
      </c>
      <c r="AE114" s="11" t="s">
        <v>25</v>
      </c>
      <c r="AF114" s="11" t="s">
        <v>25</v>
      </c>
      <c r="AG114" s="11" t="s">
        <v>25</v>
      </c>
      <c r="AH114" s="11" t="s">
        <v>25</v>
      </c>
      <c r="AI114" s="11" t="s">
        <v>25</v>
      </c>
      <c r="AJ114" s="11" t="s">
        <v>25</v>
      </c>
      <c r="AK114" s="11" t="s">
        <v>25</v>
      </c>
      <c r="AL114" s="11" t="s">
        <v>25</v>
      </c>
      <c r="AM114" s="11" t="s">
        <v>25</v>
      </c>
      <c r="AN114" s="11" t="s">
        <v>25</v>
      </c>
      <c r="AO114" s="11" t="s">
        <v>25</v>
      </c>
      <c r="AX114" s="10">
        <v>202003</v>
      </c>
      <c r="AY114" s="11">
        <v>5562248.72</v>
      </c>
      <c r="AZ114" s="11">
        <v>3485289.01</v>
      </c>
      <c r="BA114" s="11">
        <v>1654364.72</v>
      </c>
      <c r="BB114" s="11">
        <v>387851.2</v>
      </c>
      <c r="BC114" s="11">
        <v>179552</v>
      </c>
      <c r="BD114" s="11">
        <v>219652</v>
      </c>
      <c r="BE114" s="11">
        <v>219220</v>
      </c>
      <c r="BF114" s="11">
        <v>209840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 t="s">
        <v>25</v>
      </c>
      <c r="BT114" s="11" t="s">
        <v>25</v>
      </c>
      <c r="BU114" s="11" t="s">
        <v>25</v>
      </c>
      <c r="BV114" s="11" t="s">
        <v>25</v>
      </c>
      <c r="BW114" s="11" t="s">
        <v>25</v>
      </c>
      <c r="BX114" s="11" t="s">
        <v>25</v>
      </c>
      <c r="BY114" s="11" t="s">
        <v>25</v>
      </c>
      <c r="BZ114" s="11" t="s">
        <v>25</v>
      </c>
      <c r="CA114" s="11" t="s">
        <v>25</v>
      </c>
      <c r="CB114" s="11" t="s">
        <v>25</v>
      </c>
      <c r="CC114" s="11" t="s">
        <v>25</v>
      </c>
      <c r="CD114" s="11" t="s">
        <v>25</v>
      </c>
      <c r="CE114" s="11" t="s">
        <v>25</v>
      </c>
      <c r="CF114" s="11" t="s">
        <v>25</v>
      </c>
      <c r="CG114" s="11" t="s">
        <v>25</v>
      </c>
      <c r="CH114" s="11" t="s">
        <v>25</v>
      </c>
      <c r="CI114" s="11" t="s">
        <v>25</v>
      </c>
      <c r="CJ114" s="11" t="s">
        <v>25</v>
      </c>
      <c r="CK114" s="11" t="s">
        <v>25</v>
      </c>
      <c r="DF114" s="1"/>
      <c r="DG114" s="1"/>
      <c r="DH114" s="1"/>
      <c r="DI114" s="1"/>
      <c r="DJ114" s="1"/>
      <c r="DK114" s="1"/>
      <c r="DL114" s="1"/>
      <c r="DM114" s="1"/>
    </row>
    <row r="115" ht="15" customHeight="1" outlineLevel="1" spans="2:117">
      <c r="B115" s="10">
        <v>202006</v>
      </c>
      <c r="C115" s="11">
        <v>5416440</v>
      </c>
      <c r="D115" s="11">
        <v>4570755</v>
      </c>
      <c r="E115" s="11">
        <v>2244420</v>
      </c>
      <c r="F115" s="11">
        <v>3600</v>
      </c>
      <c r="G115" s="11">
        <v>3600</v>
      </c>
      <c r="H115" s="11">
        <v>3600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 t="s">
        <v>25</v>
      </c>
      <c r="W115" s="11" t="s">
        <v>25</v>
      </c>
      <c r="X115" s="11" t="s">
        <v>25</v>
      </c>
      <c r="Y115" s="11" t="s">
        <v>25</v>
      </c>
      <c r="Z115" s="11" t="s">
        <v>25</v>
      </c>
      <c r="AA115" s="11" t="s">
        <v>25</v>
      </c>
      <c r="AB115" s="11" t="s">
        <v>25</v>
      </c>
      <c r="AC115" s="11" t="s">
        <v>25</v>
      </c>
      <c r="AD115" s="11" t="s">
        <v>25</v>
      </c>
      <c r="AE115" s="11" t="s">
        <v>25</v>
      </c>
      <c r="AF115" s="11" t="s">
        <v>25</v>
      </c>
      <c r="AG115" s="11" t="s">
        <v>25</v>
      </c>
      <c r="AH115" s="11" t="s">
        <v>25</v>
      </c>
      <c r="AI115" s="11" t="s">
        <v>25</v>
      </c>
      <c r="AJ115" s="11" t="s">
        <v>25</v>
      </c>
      <c r="AK115" s="11" t="s">
        <v>25</v>
      </c>
      <c r="AL115" s="11" t="s">
        <v>25</v>
      </c>
      <c r="AM115" s="11" t="s">
        <v>25</v>
      </c>
      <c r="AN115" s="11" t="s">
        <v>25</v>
      </c>
      <c r="AO115" s="11" t="s">
        <v>25</v>
      </c>
      <c r="AX115" s="10">
        <v>202006</v>
      </c>
      <c r="AY115" s="11">
        <v>2976761.29</v>
      </c>
      <c r="AZ115" s="11">
        <v>2548165.79</v>
      </c>
      <c r="BA115" s="11">
        <v>1339744.8</v>
      </c>
      <c r="BB115" s="11">
        <v>2160</v>
      </c>
      <c r="BC115" s="11">
        <v>2160</v>
      </c>
      <c r="BD115" s="11">
        <v>2160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 t="s">
        <v>25</v>
      </c>
      <c r="BS115" s="11" t="s">
        <v>25</v>
      </c>
      <c r="BT115" s="11" t="s">
        <v>25</v>
      </c>
      <c r="BU115" s="11" t="s">
        <v>25</v>
      </c>
      <c r="BV115" s="11" t="s">
        <v>25</v>
      </c>
      <c r="BW115" s="11" t="s">
        <v>25</v>
      </c>
      <c r="BX115" s="11" t="s">
        <v>25</v>
      </c>
      <c r="BY115" s="11" t="s">
        <v>25</v>
      </c>
      <c r="BZ115" s="11" t="s">
        <v>25</v>
      </c>
      <c r="CA115" s="11" t="s">
        <v>25</v>
      </c>
      <c r="CB115" s="11" t="s">
        <v>25</v>
      </c>
      <c r="CC115" s="11" t="s">
        <v>25</v>
      </c>
      <c r="CD115" s="11" t="s">
        <v>25</v>
      </c>
      <c r="CE115" s="11" t="s">
        <v>25</v>
      </c>
      <c r="CF115" s="11" t="s">
        <v>25</v>
      </c>
      <c r="CG115" s="11" t="s">
        <v>25</v>
      </c>
      <c r="CH115" s="11" t="s">
        <v>25</v>
      </c>
      <c r="CI115" s="11" t="s">
        <v>25</v>
      </c>
      <c r="CJ115" s="11" t="s">
        <v>25</v>
      </c>
      <c r="CK115" s="11" t="s">
        <v>25</v>
      </c>
      <c r="DF115" s="1"/>
      <c r="DG115" s="1"/>
      <c r="DH115" s="1"/>
      <c r="DI115" s="1"/>
      <c r="DJ115" s="1"/>
      <c r="DK115" s="1"/>
      <c r="DL115" s="1"/>
      <c r="DM115" s="1"/>
    </row>
    <row r="116" ht="15" customHeight="1" outlineLevel="1" spans="2:117">
      <c r="B116" s="10">
        <v>202009</v>
      </c>
      <c r="C116" s="11">
        <v>37125421.44</v>
      </c>
      <c r="D116" s="11">
        <v>9602556.04</v>
      </c>
      <c r="E116" s="11">
        <v>718913.71</v>
      </c>
      <c r="F116" s="11">
        <v>279841.14</v>
      </c>
      <c r="G116" s="11">
        <v>50009.19</v>
      </c>
      <c r="H116" s="11">
        <v>41909.19</v>
      </c>
      <c r="I116" s="11">
        <v>8689.19</v>
      </c>
      <c r="J116" s="11">
        <v>8689.19</v>
      </c>
      <c r="K116" s="11">
        <v>8689.19</v>
      </c>
      <c r="L116" s="11">
        <v>8689.19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 t="s">
        <v>25</v>
      </c>
      <c r="V116" s="11" t="s">
        <v>25</v>
      </c>
      <c r="W116" s="11" t="s">
        <v>25</v>
      </c>
      <c r="X116" s="11" t="s">
        <v>25</v>
      </c>
      <c r="Y116" s="11" t="s">
        <v>25</v>
      </c>
      <c r="Z116" s="11" t="s">
        <v>25</v>
      </c>
      <c r="AA116" s="11" t="s">
        <v>25</v>
      </c>
      <c r="AB116" s="11" t="s">
        <v>25</v>
      </c>
      <c r="AC116" s="11" t="s">
        <v>25</v>
      </c>
      <c r="AD116" s="11" t="s">
        <v>25</v>
      </c>
      <c r="AE116" s="11" t="s">
        <v>25</v>
      </c>
      <c r="AF116" s="11" t="s">
        <v>25</v>
      </c>
      <c r="AG116" s="11" t="s">
        <v>25</v>
      </c>
      <c r="AH116" s="11" t="s">
        <v>25</v>
      </c>
      <c r="AI116" s="11" t="s">
        <v>25</v>
      </c>
      <c r="AJ116" s="11" t="s">
        <v>25</v>
      </c>
      <c r="AK116" s="11" t="s">
        <v>25</v>
      </c>
      <c r="AL116" s="11" t="s">
        <v>25</v>
      </c>
      <c r="AM116" s="11" t="s">
        <v>25</v>
      </c>
      <c r="AN116" s="11" t="s">
        <v>25</v>
      </c>
      <c r="AO116" s="11" t="s">
        <v>25</v>
      </c>
      <c r="AX116" s="10">
        <v>202009</v>
      </c>
      <c r="AY116" s="11">
        <v>22178733.86</v>
      </c>
      <c r="AZ116" s="11">
        <v>5752138.29</v>
      </c>
      <c r="BA116" s="11">
        <v>431348.19</v>
      </c>
      <c r="BB116" s="11">
        <v>167904.66</v>
      </c>
      <c r="BC116" s="11">
        <v>30005.5</v>
      </c>
      <c r="BD116" s="11">
        <v>41909.19</v>
      </c>
      <c r="BE116" s="11">
        <v>8689.19</v>
      </c>
      <c r="BF116" s="11">
        <v>8689.19</v>
      </c>
      <c r="BG116" s="11">
        <v>8689.19</v>
      </c>
      <c r="BH116" s="11">
        <v>8689.19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 t="s">
        <v>25</v>
      </c>
      <c r="BR116" s="11" t="s">
        <v>25</v>
      </c>
      <c r="BS116" s="11" t="s">
        <v>25</v>
      </c>
      <c r="BT116" s="11" t="s">
        <v>25</v>
      </c>
      <c r="BU116" s="11" t="s">
        <v>25</v>
      </c>
      <c r="BV116" s="11" t="s">
        <v>25</v>
      </c>
      <c r="BW116" s="11" t="s">
        <v>25</v>
      </c>
      <c r="BX116" s="11" t="s">
        <v>25</v>
      </c>
      <c r="BY116" s="11" t="s">
        <v>25</v>
      </c>
      <c r="BZ116" s="11" t="s">
        <v>25</v>
      </c>
      <c r="CA116" s="11" t="s">
        <v>25</v>
      </c>
      <c r="CB116" s="11" t="s">
        <v>25</v>
      </c>
      <c r="CC116" s="11" t="s">
        <v>25</v>
      </c>
      <c r="CD116" s="11" t="s">
        <v>25</v>
      </c>
      <c r="CE116" s="11" t="s">
        <v>25</v>
      </c>
      <c r="CF116" s="11" t="s">
        <v>25</v>
      </c>
      <c r="CG116" s="11" t="s">
        <v>25</v>
      </c>
      <c r="CH116" s="11" t="s">
        <v>25</v>
      </c>
      <c r="CI116" s="11" t="s">
        <v>25</v>
      </c>
      <c r="CJ116" s="11" t="s">
        <v>25</v>
      </c>
      <c r="CK116" s="11" t="s">
        <v>25</v>
      </c>
      <c r="DF116" s="1"/>
      <c r="DG116" s="1"/>
      <c r="DH116" s="1"/>
      <c r="DI116" s="1"/>
      <c r="DJ116" s="1"/>
      <c r="DK116" s="1"/>
      <c r="DL116" s="1"/>
      <c r="DM116" s="1"/>
    </row>
    <row r="117" ht="15" customHeight="1" outlineLevel="1" spans="2:117">
      <c r="B117" s="10">
        <v>202012</v>
      </c>
      <c r="C117" s="11">
        <v>2232765.15</v>
      </c>
      <c r="D117" s="11">
        <v>1924822.68</v>
      </c>
      <c r="E117" s="11">
        <v>199096</v>
      </c>
      <c r="F117" s="11">
        <v>178800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 t="s">
        <v>25</v>
      </c>
      <c r="U117" s="11" t="s">
        <v>25</v>
      </c>
      <c r="V117" s="11" t="s">
        <v>25</v>
      </c>
      <c r="W117" s="11" t="s">
        <v>25</v>
      </c>
      <c r="X117" s="11" t="s">
        <v>25</v>
      </c>
      <c r="Y117" s="11" t="s">
        <v>25</v>
      </c>
      <c r="Z117" s="11" t="s">
        <v>25</v>
      </c>
      <c r="AA117" s="11" t="s">
        <v>25</v>
      </c>
      <c r="AB117" s="11" t="s">
        <v>25</v>
      </c>
      <c r="AC117" s="11" t="s">
        <v>25</v>
      </c>
      <c r="AD117" s="11" t="s">
        <v>25</v>
      </c>
      <c r="AE117" s="11" t="s">
        <v>25</v>
      </c>
      <c r="AF117" s="11" t="s">
        <v>25</v>
      </c>
      <c r="AG117" s="11" t="s">
        <v>25</v>
      </c>
      <c r="AH117" s="11" t="s">
        <v>25</v>
      </c>
      <c r="AI117" s="11" t="s">
        <v>25</v>
      </c>
      <c r="AJ117" s="11" t="s">
        <v>25</v>
      </c>
      <c r="AK117" s="11" t="s">
        <v>25</v>
      </c>
      <c r="AL117" s="11" t="s">
        <v>25</v>
      </c>
      <c r="AM117" s="11" t="s">
        <v>25</v>
      </c>
      <c r="AN117" s="11" t="s">
        <v>25</v>
      </c>
      <c r="AO117" s="11" t="s">
        <v>25</v>
      </c>
      <c r="AX117" s="10">
        <v>202012</v>
      </c>
      <c r="AY117" s="11">
        <v>1311794.97</v>
      </c>
      <c r="AZ117" s="11">
        <v>1159053.63</v>
      </c>
      <c r="BA117" s="11">
        <v>119457.6</v>
      </c>
      <c r="BB117" s="11">
        <v>107280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 t="s">
        <v>25</v>
      </c>
      <c r="BQ117" s="11" t="s">
        <v>25</v>
      </c>
      <c r="BR117" s="11" t="s">
        <v>25</v>
      </c>
      <c r="BS117" s="11" t="s">
        <v>25</v>
      </c>
      <c r="BT117" s="11" t="s">
        <v>25</v>
      </c>
      <c r="BU117" s="11" t="s">
        <v>25</v>
      </c>
      <c r="BV117" s="11" t="s">
        <v>25</v>
      </c>
      <c r="BW117" s="11" t="s">
        <v>25</v>
      </c>
      <c r="BX117" s="11" t="s">
        <v>25</v>
      </c>
      <c r="BY117" s="11" t="s">
        <v>25</v>
      </c>
      <c r="BZ117" s="11" t="s">
        <v>25</v>
      </c>
      <c r="CA117" s="11" t="s">
        <v>25</v>
      </c>
      <c r="CB117" s="11" t="s">
        <v>25</v>
      </c>
      <c r="CC117" s="11" t="s">
        <v>25</v>
      </c>
      <c r="CD117" s="11" t="s">
        <v>25</v>
      </c>
      <c r="CE117" s="11" t="s">
        <v>25</v>
      </c>
      <c r="CF117" s="11" t="s">
        <v>25</v>
      </c>
      <c r="CG117" s="11" t="s">
        <v>25</v>
      </c>
      <c r="CH117" s="11" t="s">
        <v>25</v>
      </c>
      <c r="CI117" s="11" t="s">
        <v>25</v>
      </c>
      <c r="CJ117" s="11" t="s">
        <v>25</v>
      </c>
      <c r="CK117" s="11" t="s">
        <v>25</v>
      </c>
      <c r="DF117" s="1"/>
      <c r="DG117" s="1"/>
      <c r="DH117" s="1"/>
      <c r="DI117" s="1"/>
      <c r="DJ117" s="1"/>
      <c r="DK117" s="1"/>
      <c r="DL117" s="1"/>
      <c r="DM117" s="1"/>
    </row>
    <row r="118" ht="15" customHeight="1" outlineLevel="1" spans="2:117">
      <c r="B118" s="10">
        <v>202103</v>
      </c>
      <c r="C118" s="11">
        <v>3201664</v>
      </c>
      <c r="D118" s="11">
        <v>5612040.8</v>
      </c>
      <c r="E118" s="11">
        <v>4475394</v>
      </c>
      <c r="F118" s="11">
        <v>400864</v>
      </c>
      <c r="G118" s="11">
        <v>50000</v>
      </c>
      <c r="H118" s="11">
        <v>50000</v>
      </c>
      <c r="I118" s="11">
        <v>50000</v>
      </c>
      <c r="J118" s="11">
        <v>50000</v>
      </c>
      <c r="K118" s="11">
        <v>50000</v>
      </c>
      <c r="L118" s="11">
        <v>50000</v>
      </c>
      <c r="M118" s="11">
        <v>50000</v>
      </c>
      <c r="N118" s="11">
        <v>50000</v>
      </c>
      <c r="O118" s="11">
        <v>50000</v>
      </c>
      <c r="P118" s="11">
        <v>0</v>
      </c>
      <c r="Q118" s="11">
        <v>0</v>
      </c>
      <c r="R118" s="11">
        <v>0</v>
      </c>
      <c r="S118" s="11" t="s">
        <v>25</v>
      </c>
      <c r="T118" s="11" t="s">
        <v>25</v>
      </c>
      <c r="U118" s="11" t="s">
        <v>25</v>
      </c>
      <c r="V118" s="11" t="s">
        <v>25</v>
      </c>
      <c r="W118" s="11" t="s">
        <v>25</v>
      </c>
      <c r="X118" s="11" t="s">
        <v>25</v>
      </c>
      <c r="Y118" s="11" t="s">
        <v>25</v>
      </c>
      <c r="Z118" s="11" t="s">
        <v>25</v>
      </c>
      <c r="AA118" s="11" t="s">
        <v>25</v>
      </c>
      <c r="AB118" s="11" t="s">
        <v>25</v>
      </c>
      <c r="AC118" s="11" t="s">
        <v>25</v>
      </c>
      <c r="AD118" s="11" t="s">
        <v>25</v>
      </c>
      <c r="AE118" s="11" t="s">
        <v>25</v>
      </c>
      <c r="AF118" s="11" t="s">
        <v>25</v>
      </c>
      <c r="AG118" s="11" t="s">
        <v>25</v>
      </c>
      <c r="AH118" s="11" t="s">
        <v>25</v>
      </c>
      <c r="AI118" s="11" t="s">
        <v>25</v>
      </c>
      <c r="AJ118" s="11" t="s">
        <v>25</v>
      </c>
      <c r="AK118" s="11" t="s">
        <v>25</v>
      </c>
      <c r="AL118" s="11" t="s">
        <v>25</v>
      </c>
      <c r="AM118" s="11" t="s">
        <v>25</v>
      </c>
      <c r="AN118" s="11" t="s">
        <v>25</v>
      </c>
      <c r="AO118" s="11" t="s">
        <v>25</v>
      </c>
      <c r="AX118" s="10">
        <v>202103</v>
      </c>
      <c r="AY118" s="11">
        <v>1929583.4</v>
      </c>
      <c r="AZ118" s="11">
        <v>3201455.49</v>
      </c>
      <c r="BA118" s="11">
        <v>2520297.4</v>
      </c>
      <c r="BB118" s="11">
        <v>390864</v>
      </c>
      <c r="BC118" s="11">
        <v>40000</v>
      </c>
      <c r="BD118" s="11">
        <v>40000</v>
      </c>
      <c r="BE118" s="11">
        <v>40000</v>
      </c>
      <c r="BF118" s="11">
        <v>40000</v>
      </c>
      <c r="BG118" s="11">
        <v>40000</v>
      </c>
      <c r="BH118" s="11">
        <v>40000</v>
      </c>
      <c r="BI118" s="11">
        <v>40000</v>
      </c>
      <c r="BJ118" s="11">
        <v>40000</v>
      </c>
      <c r="BK118" s="11">
        <v>40000</v>
      </c>
      <c r="BL118" s="11">
        <v>0</v>
      </c>
      <c r="BM118" s="11">
        <v>0</v>
      </c>
      <c r="BN118" s="11">
        <v>0</v>
      </c>
      <c r="BO118" s="11" t="s">
        <v>25</v>
      </c>
      <c r="BP118" s="11" t="s">
        <v>25</v>
      </c>
      <c r="BQ118" s="11" t="s">
        <v>25</v>
      </c>
      <c r="BR118" s="11" t="s">
        <v>25</v>
      </c>
      <c r="BS118" s="11" t="s">
        <v>25</v>
      </c>
      <c r="BT118" s="11" t="s">
        <v>25</v>
      </c>
      <c r="BU118" s="11" t="s">
        <v>25</v>
      </c>
      <c r="BV118" s="11" t="s">
        <v>25</v>
      </c>
      <c r="BW118" s="11" t="s">
        <v>25</v>
      </c>
      <c r="BX118" s="11" t="s">
        <v>25</v>
      </c>
      <c r="BY118" s="11" t="s">
        <v>25</v>
      </c>
      <c r="BZ118" s="11" t="s">
        <v>25</v>
      </c>
      <c r="CA118" s="11" t="s">
        <v>25</v>
      </c>
      <c r="CB118" s="11" t="s">
        <v>25</v>
      </c>
      <c r="CC118" s="11" t="s">
        <v>25</v>
      </c>
      <c r="CD118" s="11" t="s">
        <v>25</v>
      </c>
      <c r="CE118" s="11" t="s">
        <v>25</v>
      </c>
      <c r="CF118" s="11" t="s">
        <v>25</v>
      </c>
      <c r="CG118" s="11" t="s">
        <v>25</v>
      </c>
      <c r="CH118" s="11" t="s">
        <v>25</v>
      </c>
      <c r="CI118" s="11" t="s">
        <v>25</v>
      </c>
      <c r="CJ118" s="11" t="s">
        <v>25</v>
      </c>
      <c r="CK118" s="11" t="s">
        <v>25</v>
      </c>
      <c r="DF118" s="1"/>
      <c r="DG118" s="1"/>
      <c r="DH118" s="1"/>
      <c r="DI118" s="1"/>
      <c r="DJ118" s="1"/>
      <c r="DK118" s="1"/>
      <c r="DL118" s="1"/>
      <c r="DM118" s="1"/>
    </row>
    <row r="119" ht="15" customHeight="1" outlineLevel="1" spans="2:117">
      <c r="B119" s="10">
        <v>202106</v>
      </c>
      <c r="C119" s="11">
        <v>7373819.96</v>
      </c>
      <c r="D119" s="11">
        <v>9408588.64</v>
      </c>
      <c r="E119" s="11">
        <v>1117922</v>
      </c>
      <c r="F119" s="11">
        <v>745400</v>
      </c>
      <c r="G119" s="11">
        <v>724400</v>
      </c>
      <c r="H119" s="11">
        <v>54400</v>
      </c>
      <c r="I119" s="11">
        <v>54400</v>
      </c>
      <c r="J119" s="11">
        <v>54400</v>
      </c>
      <c r="K119" s="11">
        <v>54400</v>
      </c>
      <c r="L119" s="11">
        <v>54400</v>
      </c>
      <c r="M119" s="11">
        <v>54400</v>
      </c>
      <c r="N119" s="11">
        <v>54400</v>
      </c>
      <c r="O119" s="11">
        <v>0</v>
      </c>
      <c r="P119" s="11">
        <v>0</v>
      </c>
      <c r="Q119" s="11">
        <v>0</v>
      </c>
      <c r="R119" s="11" t="s">
        <v>25</v>
      </c>
      <c r="S119" s="11" t="s">
        <v>25</v>
      </c>
      <c r="T119" s="11" t="s">
        <v>25</v>
      </c>
      <c r="U119" s="11" t="s">
        <v>25</v>
      </c>
      <c r="V119" s="11" t="s">
        <v>25</v>
      </c>
      <c r="W119" s="11" t="s">
        <v>25</v>
      </c>
      <c r="X119" s="11" t="s">
        <v>25</v>
      </c>
      <c r="Y119" s="11" t="s">
        <v>25</v>
      </c>
      <c r="Z119" s="11" t="s">
        <v>25</v>
      </c>
      <c r="AA119" s="11" t="s">
        <v>25</v>
      </c>
      <c r="AB119" s="11" t="s">
        <v>25</v>
      </c>
      <c r="AC119" s="11" t="s">
        <v>25</v>
      </c>
      <c r="AD119" s="11" t="s">
        <v>25</v>
      </c>
      <c r="AE119" s="11" t="s">
        <v>25</v>
      </c>
      <c r="AF119" s="11" t="s">
        <v>25</v>
      </c>
      <c r="AG119" s="11" t="s">
        <v>25</v>
      </c>
      <c r="AH119" s="11" t="s">
        <v>25</v>
      </c>
      <c r="AI119" s="11" t="s">
        <v>25</v>
      </c>
      <c r="AJ119" s="11" t="s">
        <v>25</v>
      </c>
      <c r="AK119" s="11" t="s">
        <v>25</v>
      </c>
      <c r="AL119" s="11" t="s">
        <v>25</v>
      </c>
      <c r="AM119" s="11" t="s">
        <v>25</v>
      </c>
      <c r="AN119" s="11" t="s">
        <v>25</v>
      </c>
      <c r="AO119" s="11" t="s">
        <v>25</v>
      </c>
      <c r="AX119" s="10">
        <v>202106</v>
      </c>
      <c r="AY119" s="11">
        <v>4183113</v>
      </c>
      <c r="AZ119" s="11">
        <v>5266680.41</v>
      </c>
      <c r="BA119" s="11">
        <v>656061</v>
      </c>
      <c r="BB119" s="11">
        <v>407700</v>
      </c>
      <c r="BC119" s="11">
        <v>397200</v>
      </c>
      <c r="BD119" s="11">
        <v>27200</v>
      </c>
      <c r="BE119" s="11">
        <v>27200</v>
      </c>
      <c r="BF119" s="11">
        <v>43520</v>
      </c>
      <c r="BG119" s="11">
        <v>43520</v>
      </c>
      <c r="BH119" s="11">
        <v>43520</v>
      </c>
      <c r="BI119" s="11">
        <v>43520</v>
      </c>
      <c r="BJ119" s="11">
        <v>43520</v>
      </c>
      <c r="BK119" s="11">
        <v>0</v>
      </c>
      <c r="BL119" s="11">
        <v>0</v>
      </c>
      <c r="BM119" s="11">
        <v>0</v>
      </c>
      <c r="BN119" s="11" t="s">
        <v>25</v>
      </c>
      <c r="BO119" s="11" t="s">
        <v>25</v>
      </c>
      <c r="BP119" s="11" t="s">
        <v>25</v>
      </c>
      <c r="BQ119" s="11" t="s">
        <v>25</v>
      </c>
      <c r="BR119" s="11" t="s">
        <v>25</v>
      </c>
      <c r="BS119" s="11" t="s">
        <v>25</v>
      </c>
      <c r="BT119" s="11" t="s">
        <v>25</v>
      </c>
      <c r="BU119" s="11" t="s">
        <v>25</v>
      </c>
      <c r="BV119" s="11" t="s">
        <v>25</v>
      </c>
      <c r="BW119" s="11" t="s">
        <v>25</v>
      </c>
      <c r="BX119" s="11" t="s">
        <v>25</v>
      </c>
      <c r="BY119" s="11" t="s">
        <v>25</v>
      </c>
      <c r="BZ119" s="11" t="s">
        <v>25</v>
      </c>
      <c r="CA119" s="11" t="s">
        <v>25</v>
      </c>
      <c r="CB119" s="11" t="s">
        <v>25</v>
      </c>
      <c r="CC119" s="11" t="s">
        <v>25</v>
      </c>
      <c r="CD119" s="11" t="s">
        <v>25</v>
      </c>
      <c r="CE119" s="11" t="s">
        <v>25</v>
      </c>
      <c r="CF119" s="11" t="s">
        <v>25</v>
      </c>
      <c r="CG119" s="11" t="s">
        <v>25</v>
      </c>
      <c r="CH119" s="11" t="s">
        <v>25</v>
      </c>
      <c r="CI119" s="11" t="s">
        <v>25</v>
      </c>
      <c r="CJ119" s="11" t="s">
        <v>25</v>
      </c>
      <c r="CK119" s="11" t="s">
        <v>25</v>
      </c>
      <c r="DF119" s="1"/>
      <c r="DG119" s="1"/>
      <c r="DH119" s="1"/>
      <c r="DI119" s="1"/>
      <c r="DJ119" s="1"/>
      <c r="DK119" s="1"/>
      <c r="DL119" s="1"/>
      <c r="DM119" s="1"/>
    </row>
    <row r="120" ht="15" customHeight="1" outlineLevel="1" spans="2:117">
      <c r="B120" s="10">
        <v>202109</v>
      </c>
      <c r="C120" s="11">
        <v>41618023.36</v>
      </c>
      <c r="D120" s="11">
        <v>5401371.82</v>
      </c>
      <c r="E120" s="11">
        <v>1174327</v>
      </c>
      <c r="F120" s="11">
        <v>659324</v>
      </c>
      <c r="G120" s="11">
        <v>629364</v>
      </c>
      <c r="H120" s="11">
        <v>455964</v>
      </c>
      <c r="I120" s="11">
        <v>455964</v>
      </c>
      <c r="J120" s="11">
        <v>455964</v>
      </c>
      <c r="K120" s="11">
        <v>455964</v>
      </c>
      <c r="L120" s="11">
        <v>370340</v>
      </c>
      <c r="M120" s="11">
        <v>370340</v>
      </c>
      <c r="N120" s="11">
        <v>0</v>
      </c>
      <c r="O120" s="11">
        <v>0</v>
      </c>
      <c r="P120" s="11">
        <v>0</v>
      </c>
      <c r="Q120" s="11" t="s">
        <v>25</v>
      </c>
      <c r="R120" s="11" t="s">
        <v>25</v>
      </c>
      <c r="S120" s="11" t="s">
        <v>25</v>
      </c>
      <c r="T120" s="11" t="s">
        <v>25</v>
      </c>
      <c r="U120" s="11" t="s">
        <v>25</v>
      </c>
      <c r="V120" s="11" t="s">
        <v>25</v>
      </c>
      <c r="W120" s="11" t="s">
        <v>25</v>
      </c>
      <c r="X120" s="11" t="s">
        <v>25</v>
      </c>
      <c r="Y120" s="11" t="s">
        <v>25</v>
      </c>
      <c r="Z120" s="11" t="s">
        <v>25</v>
      </c>
      <c r="AA120" s="11" t="s">
        <v>25</v>
      </c>
      <c r="AB120" s="11" t="s">
        <v>25</v>
      </c>
      <c r="AC120" s="11" t="s">
        <v>25</v>
      </c>
      <c r="AD120" s="11" t="s">
        <v>25</v>
      </c>
      <c r="AE120" s="11" t="s">
        <v>25</v>
      </c>
      <c r="AF120" s="11" t="s">
        <v>25</v>
      </c>
      <c r="AG120" s="11" t="s">
        <v>25</v>
      </c>
      <c r="AH120" s="11" t="s">
        <v>25</v>
      </c>
      <c r="AI120" s="11" t="s">
        <v>25</v>
      </c>
      <c r="AJ120" s="11" t="s">
        <v>25</v>
      </c>
      <c r="AK120" s="11" t="s">
        <v>25</v>
      </c>
      <c r="AL120" s="11" t="s">
        <v>25</v>
      </c>
      <c r="AM120" s="11" t="s">
        <v>25</v>
      </c>
      <c r="AN120" s="11" t="s">
        <v>25</v>
      </c>
      <c r="AO120" s="11" t="s">
        <v>25</v>
      </c>
      <c r="AX120" s="10">
        <v>202109</v>
      </c>
      <c r="AY120" s="11">
        <v>21550917.42</v>
      </c>
      <c r="AZ120" s="11">
        <v>2822797.89</v>
      </c>
      <c r="BA120" s="11">
        <v>677975.5</v>
      </c>
      <c r="BB120" s="11">
        <v>372474</v>
      </c>
      <c r="BC120" s="11">
        <v>357494</v>
      </c>
      <c r="BD120" s="11">
        <v>270794</v>
      </c>
      <c r="BE120" s="11">
        <v>381896</v>
      </c>
      <c r="BF120" s="11">
        <v>381896</v>
      </c>
      <c r="BG120" s="11">
        <v>381896</v>
      </c>
      <c r="BH120" s="11">
        <v>296272</v>
      </c>
      <c r="BI120" s="11">
        <v>296272</v>
      </c>
      <c r="BJ120" s="11">
        <v>0</v>
      </c>
      <c r="BK120" s="11">
        <v>0</v>
      </c>
      <c r="BL120" s="11">
        <v>0</v>
      </c>
      <c r="BM120" s="11" t="s">
        <v>25</v>
      </c>
      <c r="BN120" s="11" t="s">
        <v>25</v>
      </c>
      <c r="BO120" s="11" t="s">
        <v>25</v>
      </c>
      <c r="BP120" s="11" t="s">
        <v>25</v>
      </c>
      <c r="BQ120" s="11" t="s">
        <v>25</v>
      </c>
      <c r="BR120" s="11" t="s">
        <v>25</v>
      </c>
      <c r="BS120" s="11" t="s">
        <v>25</v>
      </c>
      <c r="BT120" s="11" t="s">
        <v>25</v>
      </c>
      <c r="BU120" s="11" t="s">
        <v>25</v>
      </c>
      <c r="BV120" s="11" t="s">
        <v>25</v>
      </c>
      <c r="BW120" s="11" t="s">
        <v>25</v>
      </c>
      <c r="BX120" s="11" t="s">
        <v>25</v>
      </c>
      <c r="BY120" s="11" t="s">
        <v>25</v>
      </c>
      <c r="BZ120" s="11" t="s">
        <v>25</v>
      </c>
      <c r="CA120" s="11" t="s">
        <v>25</v>
      </c>
      <c r="CB120" s="11" t="s">
        <v>25</v>
      </c>
      <c r="CC120" s="11" t="s">
        <v>25</v>
      </c>
      <c r="CD120" s="11" t="s">
        <v>25</v>
      </c>
      <c r="CE120" s="11" t="s">
        <v>25</v>
      </c>
      <c r="CF120" s="11" t="s">
        <v>25</v>
      </c>
      <c r="CG120" s="11" t="s">
        <v>25</v>
      </c>
      <c r="CH120" s="11" t="s">
        <v>25</v>
      </c>
      <c r="CI120" s="11" t="s">
        <v>25</v>
      </c>
      <c r="CJ120" s="11" t="s">
        <v>25</v>
      </c>
      <c r="CK120" s="11" t="s">
        <v>25</v>
      </c>
      <c r="DF120" s="1"/>
      <c r="DG120" s="1"/>
      <c r="DH120" s="1"/>
      <c r="DI120" s="1"/>
      <c r="DJ120" s="1"/>
      <c r="DK120" s="1"/>
      <c r="DL120" s="1"/>
      <c r="DM120" s="1"/>
    </row>
    <row r="121" ht="15" customHeight="1" outlineLevel="1" spans="2:117">
      <c r="B121" s="10">
        <v>202112</v>
      </c>
      <c r="C121" s="11">
        <v>7120096.07</v>
      </c>
      <c r="D121" s="11">
        <v>10154021.9</v>
      </c>
      <c r="E121" s="11">
        <v>5243320</v>
      </c>
      <c r="F121" s="11">
        <v>5225120</v>
      </c>
      <c r="G121" s="11">
        <v>4447520</v>
      </c>
      <c r="H121" s="11">
        <v>279620</v>
      </c>
      <c r="I121" s="11">
        <v>279620</v>
      </c>
      <c r="J121" s="11">
        <v>279620</v>
      </c>
      <c r="K121" s="11">
        <v>279620</v>
      </c>
      <c r="L121" s="11">
        <v>279620</v>
      </c>
      <c r="M121" s="11">
        <v>0</v>
      </c>
      <c r="N121" s="11">
        <v>0</v>
      </c>
      <c r="O121" s="11">
        <v>0</v>
      </c>
      <c r="P121" s="11" t="s">
        <v>25</v>
      </c>
      <c r="Q121" s="11" t="s">
        <v>25</v>
      </c>
      <c r="R121" s="11" t="s">
        <v>25</v>
      </c>
      <c r="S121" s="11" t="s">
        <v>25</v>
      </c>
      <c r="T121" s="11" t="s">
        <v>25</v>
      </c>
      <c r="U121" s="11" t="s">
        <v>25</v>
      </c>
      <c r="V121" s="11" t="s">
        <v>25</v>
      </c>
      <c r="W121" s="11" t="s">
        <v>25</v>
      </c>
      <c r="X121" s="11" t="s">
        <v>25</v>
      </c>
      <c r="Y121" s="11" t="s">
        <v>25</v>
      </c>
      <c r="Z121" s="11" t="s">
        <v>25</v>
      </c>
      <c r="AA121" s="11" t="s">
        <v>25</v>
      </c>
      <c r="AB121" s="11" t="s">
        <v>25</v>
      </c>
      <c r="AC121" s="11" t="s">
        <v>25</v>
      </c>
      <c r="AD121" s="11" t="s">
        <v>25</v>
      </c>
      <c r="AE121" s="11" t="s">
        <v>25</v>
      </c>
      <c r="AF121" s="11" t="s">
        <v>25</v>
      </c>
      <c r="AG121" s="11" t="s">
        <v>25</v>
      </c>
      <c r="AH121" s="11" t="s">
        <v>25</v>
      </c>
      <c r="AI121" s="11" t="s">
        <v>25</v>
      </c>
      <c r="AJ121" s="11" t="s">
        <v>25</v>
      </c>
      <c r="AK121" s="11" t="s">
        <v>25</v>
      </c>
      <c r="AL121" s="11" t="s">
        <v>25</v>
      </c>
      <c r="AM121" s="11" t="s">
        <v>25</v>
      </c>
      <c r="AN121" s="11" t="s">
        <v>25</v>
      </c>
      <c r="AO121" s="11" t="s">
        <v>25</v>
      </c>
      <c r="AX121" s="10">
        <v>202112</v>
      </c>
      <c r="AY121" s="11">
        <v>3560078.06</v>
      </c>
      <c r="AZ121" s="11">
        <v>5077010.94</v>
      </c>
      <c r="BA121" s="11">
        <v>2621660</v>
      </c>
      <c r="BB121" s="11">
        <v>2612560</v>
      </c>
      <c r="BC121" s="11">
        <v>2223760</v>
      </c>
      <c r="BD121" s="11">
        <v>223696</v>
      </c>
      <c r="BE121" s="11">
        <v>223696</v>
      </c>
      <c r="BF121" s="11">
        <v>223696</v>
      </c>
      <c r="BG121" s="11">
        <v>223696</v>
      </c>
      <c r="BH121" s="11">
        <v>223696</v>
      </c>
      <c r="BI121" s="11">
        <v>0</v>
      </c>
      <c r="BJ121" s="11">
        <v>0</v>
      </c>
      <c r="BK121" s="11">
        <v>0</v>
      </c>
      <c r="BL121" s="11" t="s">
        <v>25</v>
      </c>
      <c r="BM121" s="11" t="s">
        <v>25</v>
      </c>
      <c r="BN121" s="11" t="s">
        <v>25</v>
      </c>
      <c r="BO121" s="11" t="s">
        <v>25</v>
      </c>
      <c r="BP121" s="11" t="s">
        <v>25</v>
      </c>
      <c r="BQ121" s="11" t="s">
        <v>25</v>
      </c>
      <c r="BR121" s="11" t="s">
        <v>25</v>
      </c>
      <c r="BS121" s="11" t="s">
        <v>25</v>
      </c>
      <c r="BT121" s="11" t="s">
        <v>25</v>
      </c>
      <c r="BU121" s="11" t="s">
        <v>25</v>
      </c>
      <c r="BV121" s="11" t="s">
        <v>25</v>
      </c>
      <c r="BW121" s="11" t="s">
        <v>25</v>
      </c>
      <c r="BX121" s="11" t="s">
        <v>25</v>
      </c>
      <c r="BY121" s="11" t="s">
        <v>25</v>
      </c>
      <c r="BZ121" s="11" t="s">
        <v>25</v>
      </c>
      <c r="CA121" s="11" t="s">
        <v>25</v>
      </c>
      <c r="CB121" s="11" t="s">
        <v>25</v>
      </c>
      <c r="CC121" s="11" t="s">
        <v>25</v>
      </c>
      <c r="CD121" s="11" t="s">
        <v>25</v>
      </c>
      <c r="CE121" s="11" t="s">
        <v>25</v>
      </c>
      <c r="CF121" s="11" t="s">
        <v>25</v>
      </c>
      <c r="CG121" s="11" t="s">
        <v>25</v>
      </c>
      <c r="CH121" s="11" t="s">
        <v>25</v>
      </c>
      <c r="CI121" s="11" t="s">
        <v>25</v>
      </c>
      <c r="CJ121" s="11" t="s">
        <v>25</v>
      </c>
      <c r="CK121" s="11" t="s">
        <v>25</v>
      </c>
      <c r="DF121" s="1"/>
      <c r="DG121" s="1"/>
      <c r="DH121" s="1"/>
      <c r="DI121" s="1"/>
      <c r="DJ121" s="1"/>
      <c r="DK121" s="1"/>
      <c r="DL121" s="1"/>
      <c r="DM121" s="1"/>
    </row>
    <row r="122" ht="15" customHeight="1" outlineLevel="1" spans="2:117">
      <c r="B122" s="10">
        <v>202203</v>
      </c>
      <c r="C122" s="11">
        <v>722632</v>
      </c>
      <c r="D122" s="11">
        <v>859847</v>
      </c>
      <c r="E122" s="11">
        <v>627000</v>
      </c>
      <c r="F122" s="11">
        <v>5030000</v>
      </c>
      <c r="G122" s="11">
        <v>20000</v>
      </c>
      <c r="H122" s="11">
        <v>20000</v>
      </c>
      <c r="I122" s="11">
        <v>20000</v>
      </c>
      <c r="J122" s="11">
        <v>20000</v>
      </c>
      <c r="K122" s="11">
        <v>20000</v>
      </c>
      <c r="L122" s="11">
        <v>0</v>
      </c>
      <c r="M122" s="11">
        <v>0</v>
      </c>
      <c r="N122" s="11">
        <v>0</v>
      </c>
      <c r="O122" s="11" t="s">
        <v>25</v>
      </c>
      <c r="P122" s="11" t="s">
        <v>25</v>
      </c>
      <c r="Q122" s="11" t="s">
        <v>25</v>
      </c>
      <c r="R122" s="11" t="s">
        <v>25</v>
      </c>
      <c r="S122" s="11" t="s">
        <v>25</v>
      </c>
      <c r="T122" s="11" t="s">
        <v>25</v>
      </c>
      <c r="U122" s="11" t="s">
        <v>25</v>
      </c>
      <c r="V122" s="11" t="s">
        <v>25</v>
      </c>
      <c r="W122" s="11" t="s">
        <v>25</v>
      </c>
      <c r="X122" s="11" t="s">
        <v>25</v>
      </c>
      <c r="Y122" s="11" t="s">
        <v>25</v>
      </c>
      <c r="Z122" s="11" t="s">
        <v>25</v>
      </c>
      <c r="AA122" s="11" t="s">
        <v>25</v>
      </c>
      <c r="AB122" s="11" t="s">
        <v>25</v>
      </c>
      <c r="AC122" s="11" t="s">
        <v>25</v>
      </c>
      <c r="AD122" s="11" t="s">
        <v>25</v>
      </c>
      <c r="AE122" s="11" t="s">
        <v>25</v>
      </c>
      <c r="AF122" s="11" t="s">
        <v>25</v>
      </c>
      <c r="AG122" s="11" t="s">
        <v>25</v>
      </c>
      <c r="AH122" s="11" t="s">
        <v>25</v>
      </c>
      <c r="AI122" s="11" t="s">
        <v>25</v>
      </c>
      <c r="AJ122" s="11" t="s">
        <v>25</v>
      </c>
      <c r="AK122" s="11" t="s">
        <v>25</v>
      </c>
      <c r="AL122" s="11" t="s">
        <v>25</v>
      </c>
      <c r="AM122" s="11" t="s">
        <v>25</v>
      </c>
      <c r="AN122" s="11" t="s">
        <v>25</v>
      </c>
      <c r="AO122" s="11" t="s">
        <v>25</v>
      </c>
      <c r="AX122" s="10">
        <v>202203</v>
      </c>
      <c r="AY122" s="11">
        <v>361316</v>
      </c>
      <c r="AZ122" s="11">
        <v>429923.49</v>
      </c>
      <c r="BA122" s="11">
        <v>313499.99</v>
      </c>
      <c r="BB122" s="11">
        <v>2515000</v>
      </c>
      <c r="BC122" s="11">
        <v>16000</v>
      </c>
      <c r="BD122" s="11">
        <v>16000</v>
      </c>
      <c r="BE122" s="11">
        <v>16000</v>
      </c>
      <c r="BF122" s="11">
        <v>16000</v>
      </c>
      <c r="BG122" s="11">
        <v>16000</v>
      </c>
      <c r="BH122" s="11">
        <v>0</v>
      </c>
      <c r="BI122" s="11">
        <v>0</v>
      </c>
      <c r="BJ122" s="11">
        <v>0</v>
      </c>
      <c r="BK122" s="11" t="s">
        <v>25</v>
      </c>
      <c r="BL122" s="11" t="s">
        <v>25</v>
      </c>
      <c r="BM122" s="11" t="s">
        <v>25</v>
      </c>
      <c r="BN122" s="11" t="s">
        <v>25</v>
      </c>
      <c r="BO122" s="11" t="s">
        <v>25</v>
      </c>
      <c r="BP122" s="11" t="s">
        <v>25</v>
      </c>
      <c r="BQ122" s="11" t="s">
        <v>25</v>
      </c>
      <c r="BR122" s="11" t="s">
        <v>25</v>
      </c>
      <c r="BS122" s="11" t="s">
        <v>25</v>
      </c>
      <c r="BT122" s="11" t="s">
        <v>25</v>
      </c>
      <c r="BU122" s="11" t="s">
        <v>25</v>
      </c>
      <c r="BV122" s="11" t="s">
        <v>25</v>
      </c>
      <c r="BW122" s="11" t="s">
        <v>25</v>
      </c>
      <c r="BX122" s="11" t="s">
        <v>25</v>
      </c>
      <c r="BY122" s="11" t="s">
        <v>25</v>
      </c>
      <c r="BZ122" s="11" t="s">
        <v>25</v>
      </c>
      <c r="CA122" s="11" t="s">
        <v>25</v>
      </c>
      <c r="CB122" s="11" t="s">
        <v>25</v>
      </c>
      <c r="CC122" s="11" t="s">
        <v>25</v>
      </c>
      <c r="CD122" s="11" t="s">
        <v>25</v>
      </c>
      <c r="CE122" s="11" t="s">
        <v>25</v>
      </c>
      <c r="CF122" s="11" t="s">
        <v>25</v>
      </c>
      <c r="CG122" s="11" t="s">
        <v>25</v>
      </c>
      <c r="CH122" s="11" t="s">
        <v>25</v>
      </c>
      <c r="CI122" s="11" t="s">
        <v>25</v>
      </c>
      <c r="CJ122" s="11" t="s">
        <v>25</v>
      </c>
      <c r="CK122" s="11" t="s">
        <v>25</v>
      </c>
      <c r="DF122" s="1"/>
      <c r="DG122" s="1"/>
      <c r="DH122" s="1"/>
      <c r="DI122" s="1"/>
      <c r="DJ122" s="1"/>
      <c r="DK122" s="1"/>
      <c r="DL122" s="1"/>
      <c r="DM122" s="1"/>
    </row>
    <row r="123" ht="15" customHeight="1" outlineLevel="1" spans="2:117">
      <c r="B123" s="10">
        <v>202206</v>
      </c>
      <c r="C123" s="11">
        <v>10603481.6</v>
      </c>
      <c r="D123" s="11">
        <v>8801366.99</v>
      </c>
      <c r="E123" s="11">
        <v>1295156</v>
      </c>
      <c r="F123" s="11">
        <v>324450</v>
      </c>
      <c r="G123" s="11">
        <v>324450</v>
      </c>
      <c r="H123" s="11">
        <v>271800</v>
      </c>
      <c r="I123" s="11">
        <v>253800</v>
      </c>
      <c r="J123" s="11">
        <v>253800</v>
      </c>
      <c r="K123" s="11">
        <v>0</v>
      </c>
      <c r="L123" s="11">
        <v>0</v>
      </c>
      <c r="M123" s="11">
        <v>0</v>
      </c>
      <c r="N123" s="11" t="s">
        <v>25</v>
      </c>
      <c r="O123" s="11" t="s">
        <v>25</v>
      </c>
      <c r="P123" s="11" t="s">
        <v>25</v>
      </c>
      <c r="Q123" s="11" t="s">
        <v>25</v>
      </c>
      <c r="R123" s="11" t="s">
        <v>25</v>
      </c>
      <c r="S123" s="11" t="s">
        <v>25</v>
      </c>
      <c r="T123" s="11" t="s">
        <v>25</v>
      </c>
      <c r="U123" s="11" t="s">
        <v>25</v>
      </c>
      <c r="V123" s="11" t="s">
        <v>25</v>
      </c>
      <c r="W123" s="11" t="s">
        <v>25</v>
      </c>
      <c r="X123" s="11" t="s">
        <v>25</v>
      </c>
      <c r="Y123" s="11" t="s">
        <v>25</v>
      </c>
      <c r="Z123" s="11" t="s">
        <v>25</v>
      </c>
      <c r="AA123" s="11" t="s">
        <v>25</v>
      </c>
      <c r="AB123" s="11" t="s">
        <v>25</v>
      </c>
      <c r="AC123" s="11" t="s">
        <v>25</v>
      </c>
      <c r="AD123" s="11" t="s">
        <v>25</v>
      </c>
      <c r="AE123" s="11" t="s">
        <v>25</v>
      </c>
      <c r="AF123" s="11" t="s">
        <v>25</v>
      </c>
      <c r="AG123" s="11" t="s">
        <v>25</v>
      </c>
      <c r="AH123" s="11" t="s">
        <v>25</v>
      </c>
      <c r="AI123" s="11" t="s">
        <v>25</v>
      </c>
      <c r="AJ123" s="11" t="s">
        <v>25</v>
      </c>
      <c r="AK123" s="11" t="s">
        <v>25</v>
      </c>
      <c r="AL123" s="11" t="s">
        <v>25</v>
      </c>
      <c r="AM123" s="11" t="s">
        <v>25</v>
      </c>
      <c r="AN123" s="11" t="s">
        <v>25</v>
      </c>
      <c r="AO123" s="11" t="s">
        <v>25</v>
      </c>
      <c r="AX123" s="10">
        <v>202206</v>
      </c>
      <c r="AY123" s="11">
        <v>5301740.68</v>
      </c>
      <c r="AZ123" s="11">
        <v>4423483.46</v>
      </c>
      <c r="BA123" s="11">
        <v>670378</v>
      </c>
      <c r="BB123" s="11">
        <v>259560</v>
      </c>
      <c r="BC123" s="11">
        <v>259560</v>
      </c>
      <c r="BD123" s="11">
        <v>217440</v>
      </c>
      <c r="BE123" s="11">
        <v>203040</v>
      </c>
      <c r="BF123" s="11">
        <v>203040</v>
      </c>
      <c r="BG123" s="11">
        <v>0</v>
      </c>
      <c r="BH123" s="11">
        <v>0</v>
      </c>
      <c r="BI123" s="11">
        <v>0</v>
      </c>
      <c r="BJ123" s="11" t="s">
        <v>25</v>
      </c>
      <c r="BK123" s="11" t="s">
        <v>25</v>
      </c>
      <c r="BL123" s="11" t="s">
        <v>25</v>
      </c>
      <c r="BM123" s="11" t="s">
        <v>25</v>
      </c>
      <c r="BN123" s="11" t="s">
        <v>25</v>
      </c>
      <c r="BO123" s="11" t="s">
        <v>25</v>
      </c>
      <c r="BP123" s="11" t="s">
        <v>25</v>
      </c>
      <c r="BQ123" s="11" t="s">
        <v>25</v>
      </c>
      <c r="BR123" s="11" t="s">
        <v>25</v>
      </c>
      <c r="BS123" s="11" t="s">
        <v>25</v>
      </c>
      <c r="BT123" s="11" t="s">
        <v>25</v>
      </c>
      <c r="BU123" s="11" t="s">
        <v>25</v>
      </c>
      <c r="BV123" s="11" t="s">
        <v>25</v>
      </c>
      <c r="BW123" s="11" t="s">
        <v>25</v>
      </c>
      <c r="BX123" s="11" t="s">
        <v>25</v>
      </c>
      <c r="BY123" s="11" t="s">
        <v>25</v>
      </c>
      <c r="BZ123" s="11" t="s">
        <v>25</v>
      </c>
      <c r="CA123" s="11" t="s">
        <v>25</v>
      </c>
      <c r="CB123" s="11" t="s">
        <v>25</v>
      </c>
      <c r="CC123" s="11" t="s">
        <v>25</v>
      </c>
      <c r="CD123" s="11" t="s">
        <v>25</v>
      </c>
      <c r="CE123" s="11" t="s">
        <v>25</v>
      </c>
      <c r="CF123" s="11" t="s">
        <v>25</v>
      </c>
      <c r="CG123" s="11" t="s">
        <v>25</v>
      </c>
      <c r="CH123" s="11" t="s">
        <v>25</v>
      </c>
      <c r="CI123" s="11" t="s">
        <v>25</v>
      </c>
      <c r="CJ123" s="11" t="s">
        <v>25</v>
      </c>
      <c r="CK123" s="11" t="s">
        <v>25</v>
      </c>
      <c r="DF123" s="1"/>
      <c r="DG123" s="1"/>
      <c r="DH123" s="1"/>
      <c r="DI123" s="1"/>
      <c r="DJ123" s="1"/>
      <c r="DK123" s="1"/>
      <c r="DL123" s="1"/>
      <c r="DM123" s="1"/>
    </row>
    <row r="124" ht="15" customHeight="1" outlineLevel="1" spans="2:117">
      <c r="B124" s="10">
        <v>202209</v>
      </c>
      <c r="C124" s="11">
        <v>35142770.39</v>
      </c>
      <c r="D124" s="11">
        <v>19185877.7</v>
      </c>
      <c r="E124" s="11">
        <v>2867430.25</v>
      </c>
      <c r="F124" s="11">
        <v>247000</v>
      </c>
      <c r="G124" s="11">
        <v>240000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 t="s">
        <v>25</v>
      </c>
      <c r="N124" s="11" t="s">
        <v>25</v>
      </c>
      <c r="O124" s="11" t="s">
        <v>25</v>
      </c>
      <c r="P124" s="11" t="s">
        <v>25</v>
      </c>
      <c r="Q124" s="11" t="s">
        <v>25</v>
      </c>
      <c r="R124" s="11" t="s">
        <v>25</v>
      </c>
      <c r="S124" s="11" t="s">
        <v>25</v>
      </c>
      <c r="T124" s="11" t="s">
        <v>25</v>
      </c>
      <c r="U124" s="11" t="s">
        <v>25</v>
      </c>
      <c r="V124" s="11" t="s">
        <v>25</v>
      </c>
      <c r="W124" s="11" t="s">
        <v>25</v>
      </c>
      <c r="X124" s="11" t="s">
        <v>25</v>
      </c>
      <c r="Y124" s="11" t="s">
        <v>25</v>
      </c>
      <c r="Z124" s="11" t="s">
        <v>25</v>
      </c>
      <c r="AA124" s="11" t="s">
        <v>25</v>
      </c>
      <c r="AB124" s="11" t="s">
        <v>25</v>
      </c>
      <c r="AC124" s="11" t="s">
        <v>25</v>
      </c>
      <c r="AD124" s="11" t="s">
        <v>25</v>
      </c>
      <c r="AE124" s="11" t="s">
        <v>25</v>
      </c>
      <c r="AF124" s="11" t="s">
        <v>25</v>
      </c>
      <c r="AG124" s="11" t="s">
        <v>25</v>
      </c>
      <c r="AH124" s="11" t="s">
        <v>25</v>
      </c>
      <c r="AI124" s="11" t="s">
        <v>25</v>
      </c>
      <c r="AJ124" s="11" t="s">
        <v>25</v>
      </c>
      <c r="AK124" s="11" t="s">
        <v>25</v>
      </c>
      <c r="AL124" s="11" t="s">
        <v>25</v>
      </c>
      <c r="AM124" s="11" t="s">
        <v>25</v>
      </c>
      <c r="AN124" s="11" t="s">
        <v>25</v>
      </c>
      <c r="AO124" s="11" t="s">
        <v>25</v>
      </c>
      <c r="AX124" s="10">
        <v>202209</v>
      </c>
      <c r="AY124" s="11">
        <v>17707647.42</v>
      </c>
      <c r="AZ124" s="11">
        <v>9636858.78</v>
      </c>
      <c r="BA124" s="11">
        <v>1486815.11</v>
      </c>
      <c r="BB124" s="11">
        <v>175100</v>
      </c>
      <c r="BC124" s="11">
        <v>171600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 t="s">
        <v>25</v>
      </c>
      <c r="BJ124" s="11" t="s">
        <v>25</v>
      </c>
      <c r="BK124" s="11" t="s">
        <v>25</v>
      </c>
      <c r="BL124" s="11" t="s">
        <v>25</v>
      </c>
      <c r="BM124" s="11" t="s">
        <v>25</v>
      </c>
      <c r="BN124" s="11" t="s">
        <v>25</v>
      </c>
      <c r="BO124" s="11" t="s">
        <v>25</v>
      </c>
      <c r="BP124" s="11" t="s">
        <v>25</v>
      </c>
      <c r="BQ124" s="11" t="s">
        <v>25</v>
      </c>
      <c r="BR124" s="11" t="s">
        <v>25</v>
      </c>
      <c r="BS124" s="11" t="s">
        <v>25</v>
      </c>
      <c r="BT124" s="11" t="s">
        <v>25</v>
      </c>
      <c r="BU124" s="11" t="s">
        <v>25</v>
      </c>
      <c r="BV124" s="11" t="s">
        <v>25</v>
      </c>
      <c r="BW124" s="11" t="s">
        <v>25</v>
      </c>
      <c r="BX124" s="11" t="s">
        <v>25</v>
      </c>
      <c r="BY124" s="11" t="s">
        <v>25</v>
      </c>
      <c r="BZ124" s="11" t="s">
        <v>25</v>
      </c>
      <c r="CA124" s="11" t="s">
        <v>25</v>
      </c>
      <c r="CB124" s="11" t="s">
        <v>25</v>
      </c>
      <c r="CC124" s="11" t="s">
        <v>25</v>
      </c>
      <c r="CD124" s="11" t="s">
        <v>25</v>
      </c>
      <c r="CE124" s="11" t="s">
        <v>25</v>
      </c>
      <c r="CF124" s="11" t="s">
        <v>25</v>
      </c>
      <c r="CG124" s="11" t="s">
        <v>25</v>
      </c>
      <c r="CH124" s="11" t="s">
        <v>25</v>
      </c>
      <c r="CI124" s="11" t="s">
        <v>25</v>
      </c>
      <c r="CJ124" s="11" t="s">
        <v>25</v>
      </c>
      <c r="CK124" s="11" t="s">
        <v>25</v>
      </c>
      <c r="DF124" s="1"/>
      <c r="DG124" s="1"/>
      <c r="DH124" s="1"/>
      <c r="DI124" s="1"/>
      <c r="DJ124" s="1"/>
      <c r="DK124" s="1"/>
      <c r="DL124" s="1"/>
      <c r="DM124" s="1"/>
    </row>
    <row r="125" ht="15" customHeight="1" outlineLevel="1" spans="2:117">
      <c r="B125" s="10">
        <v>202212</v>
      </c>
      <c r="C125" s="11">
        <v>22677485.25</v>
      </c>
      <c r="D125" s="11">
        <v>5788732</v>
      </c>
      <c r="E125" s="11">
        <v>415127</v>
      </c>
      <c r="F125" s="11">
        <v>348610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 t="s">
        <v>25</v>
      </c>
      <c r="M125" s="11" t="s">
        <v>25</v>
      </c>
      <c r="N125" s="11" t="s">
        <v>25</v>
      </c>
      <c r="O125" s="11" t="s">
        <v>25</v>
      </c>
      <c r="P125" s="11" t="s">
        <v>25</v>
      </c>
      <c r="Q125" s="11" t="s">
        <v>25</v>
      </c>
      <c r="R125" s="11" t="s">
        <v>25</v>
      </c>
      <c r="S125" s="11" t="s">
        <v>25</v>
      </c>
      <c r="T125" s="11" t="s">
        <v>25</v>
      </c>
      <c r="U125" s="11" t="s">
        <v>25</v>
      </c>
      <c r="V125" s="11" t="s">
        <v>25</v>
      </c>
      <c r="W125" s="11" t="s">
        <v>25</v>
      </c>
      <c r="X125" s="11" t="s">
        <v>25</v>
      </c>
      <c r="Y125" s="11" t="s">
        <v>25</v>
      </c>
      <c r="Z125" s="11" t="s">
        <v>25</v>
      </c>
      <c r="AA125" s="11" t="s">
        <v>25</v>
      </c>
      <c r="AB125" s="11" t="s">
        <v>25</v>
      </c>
      <c r="AC125" s="11" t="s">
        <v>25</v>
      </c>
      <c r="AD125" s="11" t="s">
        <v>25</v>
      </c>
      <c r="AE125" s="11" t="s">
        <v>25</v>
      </c>
      <c r="AF125" s="11" t="s">
        <v>25</v>
      </c>
      <c r="AG125" s="11" t="s">
        <v>25</v>
      </c>
      <c r="AH125" s="11" t="s">
        <v>25</v>
      </c>
      <c r="AI125" s="11" t="s">
        <v>25</v>
      </c>
      <c r="AJ125" s="11" t="s">
        <v>25</v>
      </c>
      <c r="AK125" s="11" t="s">
        <v>25</v>
      </c>
      <c r="AL125" s="11" t="s">
        <v>25</v>
      </c>
      <c r="AM125" s="11" t="s">
        <v>25</v>
      </c>
      <c r="AN125" s="11" t="s">
        <v>25</v>
      </c>
      <c r="AO125" s="11" t="s">
        <v>25</v>
      </c>
      <c r="AX125" s="10">
        <v>202212</v>
      </c>
      <c r="AY125" s="11">
        <v>16138742.62</v>
      </c>
      <c r="AZ125" s="11">
        <v>4505366</v>
      </c>
      <c r="BA125" s="11">
        <v>207563.5</v>
      </c>
      <c r="BB125" s="11">
        <v>174305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 t="s">
        <v>25</v>
      </c>
      <c r="BI125" s="11" t="s">
        <v>25</v>
      </c>
      <c r="BJ125" s="11" t="s">
        <v>25</v>
      </c>
      <c r="BK125" s="11" t="s">
        <v>25</v>
      </c>
      <c r="BL125" s="11" t="s">
        <v>25</v>
      </c>
      <c r="BM125" s="11" t="s">
        <v>25</v>
      </c>
      <c r="BN125" s="11" t="s">
        <v>25</v>
      </c>
      <c r="BO125" s="11" t="s">
        <v>25</v>
      </c>
      <c r="BP125" s="11" t="s">
        <v>25</v>
      </c>
      <c r="BQ125" s="11" t="s">
        <v>25</v>
      </c>
      <c r="BR125" s="11" t="s">
        <v>25</v>
      </c>
      <c r="BS125" s="11" t="s">
        <v>25</v>
      </c>
      <c r="BT125" s="11" t="s">
        <v>25</v>
      </c>
      <c r="BU125" s="11" t="s">
        <v>25</v>
      </c>
      <c r="BV125" s="11" t="s">
        <v>25</v>
      </c>
      <c r="BW125" s="11" t="s">
        <v>25</v>
      </c>
      <c r="BX125" s="11" t="s">
        <v>25</v>
      </c>
      <c r="BY125" s="11" t="s">
        <v>25</v>
      </c>
      <c r="BZ125" s="11" t="s">
        <v>25</v>
      </c>
      <c r="CA125" s="11" t="s">
        <v>25</v>
      </c>
      <c r="CB125" s="11" t="s">
        <v>25</v>
      </c>
      <c r="CC125" s="11" t="s">
        <v>25</v>
      </c>
      <c r="CD125" s="11" t="s">
        <v>25</v>
      </c>
      <c r="CE125" s="11" t="s">
        <v>25</v>
      </c>
      <c r="CF125" s="11" t="s">
        <v>25</v>
      </c>
      <c r="CG125" s="11" t="s">
        <v>25</v>
      </c>
      <c r="CH125" s="11" t="s">
        <v>25</v>
      </c>
      <c r="CI125" s="11" t="s">
        <v>25</v>
      </c>
      <c r="CJ125" s="11" t="s">
        <v>25</v>
      </c>
      <c r="CK125" s="11" t="s">
        <v>25</v>
      </c>
      <c r="DF125" s="1"/>
      <c r="DG125" s="1"/>
      <c r="DH125" s="1"/>
      <c r="DI125" s="1"/>
      <c r="DJ125" s="1"/>
      <c r="DK125" s="1"/>
      <c r="DL125" s="1"/>
      <c r="DM125" s="1"/>
    </row>
    <row r="126" ht="15" customHeight="1" outlineLevel="1" spans="2:117">
      <c r="B126" s="10">
        <v>202303</v>
      </c>
      <c r="C126" s="11">
        <v>6478805.12</v>
      </c>
      <c r="D126" s="11">
        <v>1350370</v>
      </c>
      <c r="E126" s="11">
        <v>1680500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 t="s">
        <v>25</v>
      </c>
      <c r="L126" s="11" t="s">
        <v>25</v>
      </c>
      <c r="M126" s="11" t="s">
        <v>25</v>
      </c>
      <c r="N126" s="11" t="s">
        <v>25</v>
      </c>
      <c r="O126" s="11" t="s">
        <v>25</v>
      </c>
      <c r="P126" s="11" t="s">
        <v>25</v>
      </c>
      <c r="Q126" s="11" t="s">
        <v>25</v>
      </c>
      <c r="R126" s="11" t="s">
        <v>25</v>
      </c>
      <c r="S126" s="11" t="s">
        <v>25</v>
      </c>
      <c r="T126" s="11" t="s">
        <v>25</v>
      </c>
      <c r="U126" s="11" t="s">
        <v>25</v>
      </c>
      <c r="V126" s="11" t="s">
        <v>25</v>
      </c>
      <c r="W126" s="11" t="s">
        <v>25</v>
      </c>
      <c r="X126" s="11" t="s">
        <v>25</v>
      </c>
      <c r="Y126" s="11" t="s">
        <v>25</v>
      </c>
      <c r="Z126" s="11" t="s">
        <v>25</v>
      </c>
      <c r="AA126" s="11" t="s">
        <v>25</v>
      </c>
      <c r="AB126" s="11" t="s">
        <v>25</v>
      </c>
      <c r="AC126" s="11" t="s">
        <v>25</v>
      </c>
      <c r="AD126" s="11" t="s">
        <v>25</v>
      </c>
      <c r="AE126" s="11" t="s">
        <v>25</v>
      </c>
      <c r="AF126" s="11" t="s">
        <v>25</v>
      </c>
      <c r="AG126" s="11" t="s">
        <v>25</v>
      </c>
      <c r="AH126" s="11" t="s">
        <v>25</v>
      </c>
      <c r="AI126" s="11" t="s">
        <v>25</v>
      </c>
      <c r="AJ126" s="11" t="s">
        <v>25</v>
      </c>
      <c r="AK126" s="11" t="s">
        <v>25</v>
      </c>
      <c r="AL126" s="11" t="s">
        <v>25</v>
      </c>
      <c r="AM126" s="11" t="s">
        <v>25</v>
      </c>
      <c r="AN126" s="11" t="s">
        <v>25</v>
      </c>
      <c r="AO126" s="11" t="s">
        <v>25</v>
      </c>
      <c r="AX126" s="10">
        <v>202303</v>
      </c>
      <c r="AY126" s="11">
        <v>3421502.56</v>
      </c>
      <c r="AZ126" s="11">
        <v>840185</v>
      </c>
      <c r="BA126" s="11">
        <v>1005250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 t="s">
        <v>25</v>
      </c>
      <c r="BH126" s="11" t="s">
        <v>25</v>
      </c>
      <c r="BI126" s="11" t="s">
        <v>25</v>
      </c>
      <c r="BJ126" s="11" t="s">
        <v>25</v>
      </c>
      <c r="BK126" s="11" t="s">
        <v>25</v>
      </c>
      <c r="BL126" s="11" t="s">
        <v>25</v>
      </c>
      <c r="BM126" s="11" t="s">
        <v>25</v>
      </c>
      <c r="BN126" s="11" t="s">
        <v>25</v>
      </c>
      <c r="BO126" s="11" t="s">
        <v>25</v>
      </c>
      <c r="BP126" s="11" t="s">
        <v>25</v>
      </c>
      <c r="BQ126" s="11" t="s">
        <v>25</v>
      </c>
      <c r="BR126" s="11" t="s">
        <v>25</v>
      </c>
      <c r="BS126" s="11" t="s">
        <v>25</v>
      </c>
      <c r="BT126" s="11" t="s">
        <v>25</v>
      </c>
      <c r="BU126" s="11" t="s">
        <v>25</v>
      </c>
      <c r="BV126" s="11" t="s">
        <v>25</v>
      </c>
      <c r="BW126" s="11" t="s">
        <v>25</v>
      </c>
      <c r="BX126" s="11" t="s">
        <v>25</v>
      </c>
      <c r="BY126" s="11" t="s">
        <v>25</v>
      </c>
      <c r="BZ126" s="11" t="s">
        <v>25</v>
      </c>
      <c r="CA126" s="11" t="s">
        <v>25</v>
      </c>
      <c r="CB126" s="11" t="s">
        <v>25</v>
      </c>
      <c r="CC126" s="11" t="s">
        <v>25</v>
      </c>
      <c r="CD126" s="11" t="s">
        <v>25</v>
      </c>
      <c r="CE126" s="11" t="s">
        <v>25</v>
      </c>
      <c r="CF126" s="11" t="s">
        <v>25</v>
      </c>
      <c r="CG126" s="11" t="s">
        <v>25</v>
      </c>
      <c r="CH126" s="11" t="s">
        <v>25</v>
      </c>
      <c r="CI126" s="11" t="s">
        <v>25</v>
      </c>
      <c r="CJ126" s="11" t="s">
        <v>25</v>
      </c>
      <c r="CK126" s="11" t="s">
        <v>25</v>
      </c>
      <c r="DF126" s="1"/>
      <c r="DG126" s="1"/>
      <c r="DH126" s="1"/>
      <c r="DI126" s="1"/>
      <c r="DJ126" s="1"/>
      <c r="DK126" s="1"/>
      <c r="DL126" s="1"/>
      <c r="DM126" s="1"/>
    </row>
    <row r="127" ht="15" customHeight="1" outlineLevel="1" spans="2:117">
      <c r="B127" s="10">
        <v>202306</v>
      </c>
      <c r="C127" s="11">
        <v>10415419.78</v>
      </c>
      <c r="D127" s="11">
        <v>2107538</v>
      </c>
      <c r="E127" s="11">
        <v>35000</v>
      </c>
      <c r="F127" s="11">
        <v>0</v>
      </c>
      <c r="G127" s="11">
        <v>0</v>
      </c>
      <c r="H127" s="11">
        <v>0</v>
      </c>
      <c r="I127" s="11">
        <v>0</v>
      </c>
      <c r="J127" s="11" t="s">
        <v>25</v>
      </c>
      <c r="K127" s="11" t="s">
        <v>25</v>
      </c>
      <c r="L127" s="11" t="s">
        <v>25</v>
      </c>
      <c r="M127" s="11" t="s">
        <v>25</v>
      </c>
      <c r="N127" s="11" t="s">
        <v>25</v>
      </c>
      <c r="O127" s="11" t="s">
        <v>25</v>
      </c>
      <c r="P127" s="11" t="s">
        <v>25</v>
      </c>
      <c r="Q127" s="11" t="s">
        <v>25</v>
      </c>
      <c r="R127" s="11" t="s">
        <v>25</v>
      </c>
      <c r="S127" s="11" t="s">
        <v>25</v>
      </c>
      <c r="T127" s="11" t="s">
        <v>25</v>
      </c>
      <c r="U127" s="11" t="s">
        <v>25</v>
      </c>
      <c r="V127" s="11" t="s">
        <v>25</v>
      </c>
      <c r="W127" s="11" t="s">
        <v>25</v>
      </c>
      <c r="X127" s="11" t="s">
        <v>25</v>
      </c>
      <c r="Y127" s="11" t="s">
        <v>25</v>
      </c>
      <c r="Z127" s="11" t="s">
        <v>25</v>
      </c>
      <c r="AA127" s="11" t="s">
        <v>25</v>
      </c>
      <c r="AB127" s="11" t="s">
        <v>25</v>
      </c>
      <c r="AC127" s="11" t="s">
        <v>25</v>
      </c>
      <c r="AD127" s="11" t="s">
        <v>25</v>
      </c>
      <c r="AE127" s="11" t="s">
        <v>25</v>
      </c>
      <c r="AF127" s="11" t="s">
        <v>25</v>
      </c>
      <c r="AG127" s="11" t="s">
        <v>25</v>
      </c>
      <c r="AH127" s="11" t="s">
        <v>25</v>
      </c>
      <c r="AI127" s="11" t="s">
        <v>25</v>
      </c>
      <c r="AJ127" s="11" t="s">
        <v>25</v>
      </c>
      <c r="AK127" s="11" t="s">
        <v>25</v>
      </c>
      <c r="AL127" s="11" t="s">
        <v>25</v>
      </c>
      <c r="AM127" s="11" t="s">
        <v>25</v>
      </c>
      <c r="AN127" s="11" t="s">
        <v>25</v>
      </c>
      <c r="AO127" s="11" t="s">
        <v>25</v>
      </c>
      <c r="AX127" s="10">
        <v>202306</v>
      </c>
      <c r="AY127" s="11">
        <v>5290209.71</v>
      </c>
      <c r="AZ127" s="11">
        <v>1053769.01</v>
      </c>
      <c r="BA127" s="11">
        <v>17500</v>
      </c>
      <c r="BB127" s="11">
        <v>0</v>
      </c>
      <c r="BC127" s="11">
        <v>0</v>
      </c>
      <c r="BD127" s="11">
        <v>0</v>
      </c>
      <c r="BE127" s="11">
        <v>0</v>
      </c>
      <c r="BF127" s="11" t="s">
        <v>25</v>
      </c>
      <c r="BG127" s="11" t="s">
        <v>25</v>
      </c>
      <c r="BH127" s="11" t="s">
        <v>25</v>
      </c>
      <c r="BI127" s="11" t="s">
        <v>25</v>
      </c>
      <c r="BJ127" s="11" t="s">
        <v>25</v>
      </c>
      <c r="BK127" s="11" t="s">
        <v>25</v>
      </c>
      <c r="BL127" s="11" t="s">
        <v>25</v>
      </c>
      <c r="BM127" s="11" t="s">
        <v>25</v>
      </c>
      <c r="BN127" s="11" t="s">
        <v>25</v>
      </c>
      <c r="BO127" s="11" t="s">
        <v>25</v>
      </c>
      <c r="BP127" s="11" t="s">
        <v>25</v>
      </c>
      <c r="BQ127" s="11" t="s">
        <v>25</v>
      </c>
      <c r="BR127" s="11" t="s">
        <v>25</v>
      </c>
      <c r="BS127" s="11" t="s">
        <v>25</v>
      </c>
      <c r="BT127" s="11" t="s">
        <v>25</v>
      </c>
      <c r="BU127" s="11" t="s">
        <v>25</v>
      </c>
      <c r="BV127" s="11" t="s">
        <v>25</v>
      </c>
      <c r="BW127" s="11" t="s">
        <v>25</v>
      </c>
      <c r="BX127" s="11" t="s">
        <v>25</v>
      </c>
      <c r="BY127" s="11" t="s">
        <v>25</v>
      </c>
      <c r="BZ127" s="11" t="s">
        <v>25</v>
      </c>
      <c r="CA127" s="11" t="s">
        <v>25</v>
      </c>
      <c r="CB127" s="11" t="s">
        <v>25</v>
      </c>
      <c r="CC127" s="11" t="s">
        <v>25</v>
      </c>
      <c r="CD127" s="11" t="s">
        <v>25</v>
      </c>
      <c r="CE127" s="11" t="s">
        <v>25</v>
      </c>
      <c r="CF127" s="11" t="s">
        <v>25</v>
      </c>
      <c r="CG127" s="11" t="s">
        <v>25</v>
      </c>
      <c r="CH127" s="11" t="s">
        <v>25</v>
      </c>
      <c r="CI127" s="11" t="s">
        <v>25</v>
      </c>
      <c r="CJ127" s="11" t="s">
        <v>25</v>
      </c>
      <c r="CK127" s="11" t="s">
        <v>25</v>
      </c>
      <c r="DF127" s="1"/>
      <c r="DG127" s="1"/>
      <c r="DH127" s="1"/>
      <c r="DI127" s="1"/>
      <c r="DJ127" s="1"/>
      <c r="DK127" s="1"/>
      <c r="DL127" s="1"/>
      <c r="DM127" s="1"/>
    </row>
    <row r="128" ht="15" customHeight="1" outlineLevel="1" spans="2:117">
      <c r="B128" s="10">
        <v>202309</v>
      </c>
      <c r="C128" s="11">
        <v>52206506.98</v>
      </c>
      <c r="D128" s="11">
        <v>2840536.8</v>
      </c>
      <c r="E128" s="11">
        <v>1483940.3</v>
      </c>
      <c r="F128" s="11">
        <v>109004</v>
      </c>
      <c r="G128" s="11">
        <v>1080000</v>
      </c>
      <c r="H128" s="11">
        <v>20000</v>
      </c>
      <c r="I128" s="11" t="s">
        <v>25</v>
      </c>
      <c r="J128" s="11" t="s">
        <v>25</v>
      </c>
      <c r="K128" s="11" t="s">
        <v>25</v>
      </c>
      <c r="L128" s="11" t="s">
        <v>25</v>
      </c>
      <c r="M128" s="11" t="s">
        <v>25</v>
      </c>
      <c r="N128" s="11" t="s">
        <v>25</v>
      </c>
      <c r="O128" s="11" t="s">
        <v>25</v>
      </c>
      <c r="P128" s="11" t="s">
        <v>25</v>
      </c>
      <c r="Q128" s="11" t="s">
        <v>25</v>
      </c>
      <c r="R128" s="11" t="s">
        <v>25</v>
      </c>
      <c r="S128" s="11" t="s">
        <v>25</v>
      </c>
      <c r="T128" s="11" t="s">
        <v>25</v>
      </c>
      <c r="U128" s="11" t="s">
        <v>25</v>
      </c>
      <c r="V128" s="11" t="s">
        <v>25</v>
      </c>
      <c r="W128" s="11" t="s">
        <v>25</v>
      </c>
      <c r="X128" s="11" t="s">
        <v>25</v>
      </c>
      <c r="Y128" s="11" t="s">
        <v>25</v>
      </c>
      <c r="Z128" s="11" t="s">
        <v>25</v>
      </c>
      <c r="AA128" s="11" t="s">
        <v>25</v>
      </c>
      <c r="AB128" s="11" t="s">
        <v>25</v>
      </c>
      <c r="AC128" s="11" t="s">
        <v>25</v>
      </c>
      <c r="AD128" s="11" t="s">
        <v>25</v>
      </c>
      <c r="AE128" s="11" t="s">
        <v>25</v>
      </c>
      <c r="AF128" s="11" t="s">
        <v>25</v>
      </c>
      <c r="AG128" s="11" t="s">
        <v>25</v>
      </c>
      <c r="AH128" s="11" t="s">
        <v>25</v>
      </c>
      <c r="AI128" s="11" t="s">
        <v>25</v>
      </c>
      <c r="AJ128" s="11" t="s">
        <v>25</v>
      </c>
      <c r="AK128" s="11" t="s">
        <v>25</v>
      </c>
      <c r="AL128" s="11" t="s">
        <v>25</v>
      </c>
      <c r="AM128" s="11" t="s">
        <v>25</v>
      </c>
      <c r="AN128" s="11" t="s">
        <v>25</v>
      </c>
      <c r="AO128" s="11" t="s">
        <v>25</v>
      </c>
      <c r="AX128" s="10">
        <v>202309</v>
      </c>
      <c r="AY128" s="11">
        <v>27953039.78</v>
      </c>
      <c r="AZ128" s="11">
        <v>1420269.61</v>
      </c>
      <c r="BA128" s="11">
        <v>891971.17</v>
      </c>
      <c r="BB128" s="11">
        <v>54503.2</v>
      </c>
      <c r="BC128" s="11">
        <v>858000.05</v>
      </c>
      <c r="BD128" s="11">
        <v>10000</v>
      </c>
      <c r="BE128" s="11" t="s">
        <v>25</v>
      </c>
      <c r="BF128" s="11" t="s">
        <v>25</v>
      </c>
      <c r="BG128" s="11" t="s">
        <v>25</v>
      </c>
      <c r="BH128" s="11" t="s">
        <v>25</v>
      </c>
      <c r="BI128" s="11" t="s">
        <v>25</v>
      </c>
      <c r="BJ128" s="11" t="s">
        <v>25</v>
      </c>
      <c r="BK128" s="11" t="s">
        <v>25</v>
      </c>
      <c r="BL128" s="11" t="s">
        <v>25</v>
      </c>
      <c r="BM128" s="11" t="s">
        <v>25</v>
      </c>
      <c r="BN128" s="11" t="s">
        <v>25</v>
      </c>
      <c r="BO128" s="11" t="s">
        <v>25</v>
      </c>
      <c r="BP128" s="11" t="s">
        <v>25</v>
      </c>
      <c r="BQ128" s="11" t="s">
        <v>25</v>
      </c>
      <c r="BR128" s="11" t="s">
        <v>25</v>
      </c>
      <c r="BS128" s="11" t="s">
        <v>25</v>
      </c>
      <c r="BT128" s="11" t="s">
        <v>25</v>
      </c>
      <c r="BU128" s="11" t="s">
        <v>25</v>
      </c>
      <c r="BV128" s="11" t="s">
        <v>25</v>
      </c>
      <c r="BW128" s="11" t="s">
        <v>25</v>
      </c>
      <c r="BX128" s="11" t="s">
        <v>25</v>
      </c>
      <c r="BY128" s="11" t="s">
        <v>25</v>
      </c>
      <c r="BZ128" s="11" t="s">
        <v>25</v>
      </c>
      <c r="CA128" s="11" t="s">
        <v>25</v>
      </c>
      <c r="CB128" s="11" t="s">
        <v>25</v>
      </c>
      <c r="CC128" s="11" t="s">
        <v>25</v>
      </c>
      <c r="CD128" s="11" t="s">
        <v>25</v>
      </c>
      <c r="CE128" s="11" t="s">
        <v>25</v>
      </c>
      <c r="CF128" s="11" t="s">
        <v>25</v>
      </c>
      <c r="CG128" s="11" t="s">
        <v>25</v>
      </c>
      <c r="CH128" s="11" t="s">
        <v>25</v>
      </c>
      <c r="CI128" s="11" t="s">
        <v>25</v>
      </c>
      <c r="CJ128" s="11" t="s">
        <v>25</v>
      </c>
      <c r="CK128" s="11" t="s">
        <v>25</v>
      </c>
      <c r="DF128" s="1"/>
      <c r="DG128" s="1"/>
      <c r="DH128" s="1"/>
      <c r="DI128" s="1"/>
      <c r="DJ128" s="1"/>
      <c r="DK128" s="1"/>
      <c r="DL128" s="1"/>
      <c r="DM128" s="1"/>
    </row>
    <row r="129" ht="15" customHeight="1" outlineLevel="1" spans="2:117">
      <c r="B129" s="10">
        <v>202312</v>
      </c>
      <c r="C129" s="11">
        <v>10624182.06</v>
      </c>
      <c r="D129" s="11">
        <v>22300</v>
      </c>
      <c r="E129" s="11">
        <v>0</v>
      </c>
      <c r="F129" s="11">
        <v>0</v>
      </c>
      <c r="G129" s="11">
        <v>0</v>
      </c>
      <c r="H129" s="11" t="s">
        <v>25</v>
      </c>
      <c r="I129" s="11" t="s">
        <v>25</v>
      </c>
      <c r="J129" s="11" t="s">
        <v>25</v>
      </c>
      <c r="K129" s="11" t="s">
        <v>25</v>
      </c>
      <c r="L129" s="11" t="s">
        <v>25</v>
      </c>
      <c r="M129" s="11" t="s">
        <v>25</v>
      </c>
      <c r="N129" s="11" t="s">
        <v>25</v>
      </c>
      <c r="O129" s="11" t="s">
        <v>25</v>
      </c>
      <c r="P129" s="11" t="s">
        <v>25</v>
      </c>
      <c r="Q129" s="11" t="s">
        <v>25</v>
      </c>
      <c r="R129" s="11" t="s">
        <v>25</v>
      </c>
      <c r="S129" s="11" t="s">
        <v>25</v>
      </c>
      <c r="T129" s="11" t="s">
        <v>25</v>
      </c>
      <c r="U129" s="11" t="s">
        <v>25</v>
      </c>
      <c r="V129" s="11" t="s">
        <v>25</v>
      </c>
      <c r="W129" s="11" t="s">
        <v>25</v>
      </c>
      <c r="X129" s="11" t="s">
        <v>25</v>
      </c>
      <c r="Y129" s="11" t="s">
        <v>25</v>
      </c>
      <c r="Z129" s="11" t="s">
        <v>25</v>
      </c>
      <c r="AA129" s="11" t="s">
        <v>25</v>
      </c>
      <c r="AB129" s="11" t="s">
        <v>25</v>
      </c>
      <c r="AC129" s="11" t="s">
        <v>25</v>
      </c>
      <c r="AD129" s="11" t="s">
        <v>25</v>
      </c>
      <c r="AE129" s="11" t="s">
        <v>25</v>
      </c>
      <c r="AF129" s="11" t="s">
        <v>25</v>
      </c>
      <c r="AG129" s="11" t="s">
        <v>25</v>
      </c>
      <c r="AH129" s="11" t="s">
        <v>25</v>
      </c>
      <c r="AI129" s="11" t="s">
        <v>25</v>
      </c>
      <c r="AJ129" s="11" t="s">
        <v>25</v>
      </c>
      <c r="AK129" s="11" t="s">
        <v>25</v>
      </c>
      <c r="AL129" s="11" t="s">
        <v>25</v>
      </c>
      <c r="AM129" s="11" t="s">
        <v>25</v>
      </c>
      <c r="AN129" s="11" t="s">
        <v>25</v>
      </c>
      <c r="AO129" s="11" t="s">
        <v>25</v>
      </c>
      <c r="AX129" s="10">
        <v>202312</v>
      </c>
      <c r="AY129" s="11">
        <v>6637255.34</v>
      </c>
      <c r="AZ129" s="11">
        <v>11150</v>
      </c>
      <c r="BA129" s="11">
        <v>0</v>
      </c>
      <c r="BB129" s="11">
        <v>0</v>
      </c>
      <c r="BC129" s="11">
        <v>0</v>
      </c>
      <c r="BD129" s="11" t="s">
        <v>25</v>
      </c>
      <c r="BE129" s="11" t="s">
        <v>25</v>
      </c>
      <c r="BF129" s="11" t="s">
        <v>25</v>
      </c>
      <c r="BG129" s="11" t="s">
        <v>25</v>
      </c>
      <c r="BH129" s="11" t="s">
        <v>25</v>
      </c>
      <c r="BI129" s="11" t="s">
        <v>25</v>
      </c>
      <c r="BJ129" s="11" t="s">
        <v>25</v>
      </c>
      <c r="BK129" s="11" t="s">
        <v>25</v>
      </c>
      <c r="BL129" s="11" t="s">
        <v>25</v>
      </c>
      <c r="BM129" s="11" t="s">
        <v>25</v>
      </c>
      <c r="BN129" s="11" t="s">
        <v>25</v>
      </c>
      <c r="BO129" s="11" t="s">
        <v>25</v>
      </c>
      <c r="BP129" s="11" t="s">
        <v>25</v>
      </c>
      <c r="BQ129" s="11" t="s">
        <v>25</v>
      </c>
      <c r="BR129" s="11" t="s">
        <v>25</v>
      </c>
      <c r="BS129" s="11" t="s">
        <v>25</v>
      </c>
      <c r="BT129" s="11" t="s">
        <v>25</v>
      </c>
      <c r="BU129" s="11" t="s">
        <v>25</v>
      </c>
      <c r="BV129" s="11" t="s">
        <v>25</v>
      </c>
      <c r="BW129" s="11" t="s">
        <v>25</v>
      </c>
      <c r="BX129" s="11" t="s">
        <v>25</v>
      </c>
      <c r="BY129" s="11" t="s">
        <v>25</v>
      </c>
      <c r="BZ129" s="11" t="s">
        <v>25</v>
      </c>
      <c r="CA129" s="11" t="s">
        <v>25</v>
      </c>
      <c r="CB129" s="11" t="s">
        <v>25</v>
      </c>
      <c r="CC129" s="11" t="s">
        <v>25</v>
      </c>
      <c r="CD129" s="11" t="s">
        <v>25</v>
      </c>
      <c r="CE129" s="11" t="s">
        <v>25</v>
      </c>
      <c r="CF129" s="11" t="s">
        <v>25</v>
      </c>
      <c r="CG129" s="11" t="s">
        <v>25</v>
      </c>
      <c r="CH129" s="11" t="s">
        <v>25</v>
      </c>
      <c r="CI129" s="11" t="s">
        <v>25</v>
      </c>
      <c r="CJ129" s="11" t="s">
        <v>25</v>
      </c>
      <c r="CK129" s="11" t="s">
        <v>25</v>
      </c>
      <c r="DF129" s="1"/>
      <c r="DG129" s="1"/>
      <c r="DH129" s="1"/>
      <c r="DI129" s="1"/>
      <c r="DJ129" s="1"/>
      <c r="DK129" s="1"/>
      <c r="DL129" s="1"/>
      <c r="DM129" s="1"/>
    </row>
    <row r="130" ht="15" customHeight="1" outlineLevel="1" spans="2:117">
      <c r="B130" s="10">
        <v>202403</v>
      </c>
      <c r="C130" s="11">
        <v>9909981</v>
      </c>
      <c r="D130" s="11">
        <v>55949.37</v>
      </c>
      <c r="E130" s="11">
        <v>9971.9</v>
      </c>
      <c r="F130" s="11">
        <v>0</v>
      </c>
      <c r="G130" s="11" t="s">
        <v>25</v>
      </c>
      <c r="H130" s="11" t="s">
        <v>25</v>
      </c>
      <c r="I130" s="11" t="s">
        <v>25</v>
      </c>
      <c r="J130" s="11" t="s">
        <v>25</v>
      </c>
      <c r="K130" s="11" t="s">
        <v>25</v>
      </c>
      <c r="L130" s="11" t="s">
        <v>25</v>
      </c>
      <c r="M130" s="11" t="s">
        <v>25</v>
      </c>
      <c r="N130" s="11" t="s">
        <v>25</v>
      </c>
      <c r="O130" s="11" t="s">
        <v>25</v>
      </c>
      <c r="P130" s="11" t="s">
        <v>25</v>
      </c>
      <c r="Q130" s="11" t="s">
        <v>25</v>
      </c>
      <c r="R130" s="11" t="s">
        <v>25</v>
      </c>
      <c r="S130" s="11" t="s">
        <v>25</v>
      </c>
      <c r="T130" s="11" t="s">
        <v>25</v>
      </c>
      <c r="U130" s="11" t="s">
        <v>25</v>
      </c>
      <c r="V130" s="11" t="s">
        <v>25</v>
      </c>
      <c r="W130" s="11" t="s">
        <v>25</v>
      </c>
      <c r="X130" s="11" t="s">
        <v>25</v>
      </c>
      <c r="Y130" s="11" t="s">
        <v>25</v>
      </c>
      <c r="Z130" s="11" t="s">
        <v>25</v>
      </c>
      <c r="AA130" s="11" t="s">
        <v>25</v>
      </c>
      <c r="AB130" s="11" t="s">
        <v>25</v>
      </c>
      <c r="AC130" s="11" t="s">
        <v>25</v>
      </c>
      <c r="AD130" s="11" t="s">
        <v>25</v>
      </c>
      <c r="AE130" s="11" t="s">
        <v>25</v>
      </c>
      <c r="AF130" s="11" t="s">
        <v>25</v>
      </c>
      <c r="AG130" s="11" t="s">
        <v>25</v>
      </c>
      <c r="AH130" s="11" t="s">
        <v>25</v>
      </c>
      <c r="AI130" s="11" t="s">
        <v>25</v>
      </c>
      <c r="AJ130" s="11" t="s">
        <v>25</v>
      </c>
      <c r="AK130" s="11" t="s">
        <v>25</v>
      </c>
      <c r="AL130" s="11" t="s">
        <v>25</v>
      </c>
      <c r="AM130" s="11" t="s">
        <v>25</v>
      </c>
      <c r="AN130" s="11" t="s">
        <v>25</v>
      </c>
      <c r="AO130" s="11" t="s">
        <v>25</v>
      </c>
      <c r="AX130" s="10">
        <v>202403</v>
      </c>
      <c r="AY130" s="11">
        <v>4958386.38</v>
      </c>
      <c r="AZ130" s="11">
        <v>27974.67</v>
      </c>
      <c r="BA130" s="11">
        <v>4985.93</v>
      </c>
      <c r="BB130" s="11">
        <v>0</v>
      </c>
      <c r="BC130" s="11" t="s">
        <v>25</v>
      </c>
      <c r="BD130" s="11" t="s">
        <v>25</v>
      </c>
      <c r="BE130" s="11" t="s">
        <v>25</v>
      </c>
      <c r="BF130" s="11" t="s">
        <v>25</v>
      </c>
      <c r="BG130" s="11" t="s">
        <v>25</v>
      </c>
      <c r="BH130" s="11" t="s">
        <v>25</v>
      </c>
      <c r="BI130" s="11" t="s">
        <v>25</v>
      </c>
      <c r="BJ130" s="11" t="s">
        <v>25</v>
      </c>
      <c r="BK130" s="11" t="s">
        <v>25</v>
      </c>
      <c r="BL130" s="11" t="s">
        <v>25</v>
      </c>
      <c r="BM130" s="11" t="s">
        <v>25</v>
      </c>
      <c r="BN130" s="11" t="s">
        <v>25</v>
      </c>
      <c r="BO130" s="11" t="s">
        <v>25</v>
      </c>
      <c r="BP130" s="11" t="s">
        <v>25</v>
      </c>
      <c r="BQ130" s="11" t="s">
        <v>25</v>
      </c>
      <c r="BR130" s="11" t="s">
        <v>25</v>
      </c>
      <c r="BS130" s="11" t="s">
        <v>25</v>
      </c>
      <c r="BT130" s="11" t="s">
        <v>25</v>
      </c>
      <c r="BU130" s="11" t="s">
        <v>25</v>
      </c>
      <c r="BV130" s="11" t="s">
        <v>25</v>
      </c>
      <c r="BW130" s="11" t="s">
        <v>25</v>
      </c>
      <c r="BX130" s="11" t="s">
        <v>25</v>
      </c>
      <c r="BY130" s="11" t="s">
        <v>25</v>
      </c>
      <c r="BZ130" s="11" t="s">
        <v>25</v>
      </c>
      <c r="CA130" s="11" t="s">
        <v>25</v>
      </c>
      <c r="CB130" s="11" t="s">
        <v>25</v>
      </c>
      <c r="CC130" s="11" t="s">
        <v>25</v>
      </c>
      <c r="CD130" s="11" t="s">
        <v>25</v>
      </c>
      <c r="CE130" s="11" t="s">
        <v>25</v>
      </c>
      <c r="CF130" s="11" t="s">
        <v>25</v>
      </c>
      <c r="CG130" s="11" t="s">
        <v>25</v>
      </c>
      <c r="CH130" s="11" t="s">
        <v>25</v>
      </c>
      <c r="CI130" s="11" t="s">
        <v>25</v>
      </c>
      <c r="CJ130" s="11" t="s">
        <v>25</v>
      </c>
      <c r="CK130" s="11" t="s">
        <v>25</v>
      </c>
      <c r="DF130" s="1"/>
      <c r="DG130" s="1"/>
      <c r="DH130" s="1"/>
      <c r="DI130" s="1"/>
      <c r="DJ130" s="1"/>
      <c r="DK130" s="1"/>
      <c r="DL130" s="1"/>
      <c r="DM130" s="1"/>
    </row>
    <row r="131" ht="15" customHeight="1" outlineLevel="1" spans="2:117">
      <c r="B131" s="10">
        <v>202406</v>
      </c>
      <c r="C131" s="11">
        <v>21584246.83</v>
      </c>
      <c r="D131" s="11">
        <v>1771052.95</v>
      </c>
      <c r="E131" s="11">
        <v>1230525</v>
      </c>
      <c r="F131" s="11" t="s">
        <v>25</v>
      </c>
      <c r="G131" s="11" t="s">
        <v>25</v>
      </c>
      <c r="H131" s="11" t="s">
        <v>25</v>
      </c>
      <c r="I131" s="11" t="s">
        <v>25</v>
      </c>
      <c r="J131" s="11" t="s">
        <v>25</v>
      </c>
      <c r="K131" s="11" t="s">
        <v>25</v>
      </c>
      <c r="L131" s="11" t="s">
        <v>25</v>
      </c>
      <c r="M131" s="11" t="s">
        <v>25</v>
      </c>
      <c r="N131" s="11" t="s">
        <v>25</v>
      </c>
      <c r="O131" s="11" t="s">
        <v>25</v>
      </c>
      <c r="P131" s="11" t="s">
        <v>25</v>
      </c>
      <c r="Q131" s="11" t="s">
        <v>25</v>
      </c>
      <c r="R131" s="11" t="s">
        <v>25</v>
      </c>
      <c r="S131" s="11" t="s">
        <v>25</v>
      </c>
      <c r="T131" s="11" t="s">
        <v>25</v>
      </c>
      <c r="U131" s="11" t="s">
        <v>25</v>
      </c>
      <c r="V131" s="11" t="s">
        <v>25</v>
      </c>
      <c r="W131" s="11" t="s">
        <v>25</v>
      </c>
      <c r="X131" s="11" t="s">
        <v>25</v>
      </c>
      <c r="Y131" s="11" t="s">
        <v>25</v>
      </c>
      <c r="Z131" s="11" t="s">
        <v>25</v>
      </c>
      <c r="AA131" s="11" t="s">
        <v>25</v>
      </c>
      <c r="AB131" s="11" t="s">
        <v>25</v>
      </c>
      <c r="AC131" s="11" t="s">
        <v>25</v>
      </c>
      <c r="AD131" s="11" t="s">
        <v>25</v>
      </c>
      <c r="AE131" s="11" t="s">
        <v>25</v>
      </c>
      <c r="AF131" s="11" t="s">
        <v>25</v>
      </c>
      <c r="AG131" s="11" t="s">
        <v>25</v>
      </c>
      <c r="AH131" s="11" t="s">
        <v>25</v>
      </c>
      <c r="AI131" s="11" t="s">
        <v>25</v>
      </c>
      <c r="AJ131" s="11" t="s">
        <v>25</v>
      </c>
      <c r="AK131" s="11" t="s">
        <v>25</v>
      </c>
      <c r="AL131" s="11" t="s">
        <v>25</v>
      </c>
      <c r="AM131" s="11" t="s">
        <v>25</v>
      </c>
      <c r="AN131" s="11" t="s">
        <v>25</v>
      </c>
      <c r="AO131" s="11" t="s">
        <v>25</v>
      </c>
      <c r="AX131" s="10">
        <v>202406</v>
      </c>
      <c r="AY131" s="11">
        <v>11797912.09</v>
      </c>
      <c r="AZ131" s="11">
        <v>984479.08</v>
      </c>
      <c r="BA131" s="11">
        <v>670488.68</v>
      </c>
      <c r="BB131" s="11" t="s">
        <v>25</v>
      </c>
      <c r="BC131" s="11" t="s">
        <v>25</v>
      </c>
      <c r="BD131" s="11" t="s">
        <v>25</v>
      </c>
      <c r="BE131" s="11" t="s">
        <v>25</v>
      </c>
      <c r="BF131" s="11" t="s">
        <v>25</v>
      </c>
      <c r="BG131" s="11" t="s">
        <v>25</v>
      </c>
      <c r="BH131" s="11" t="s">
        <v>25</v>
      </c>
      <c r="BI131" s="11" t="s">
        <v>25</v>
      </c>
      <c r="BJ131" s="11" t="s">
        <v>25</v>
      </c>
      <c r="BK131" s="11" t="s">
        <v>25</v>
      </c>
      <c r="BL131" s="11" t="s">
        <v>25</v>
      </c>
      <c r="BM131" s="11" t="s">
        <v>25</v>
      </c>
      <c r="BN131" s="11" t="s">
        <v>25</v>
      </c>
      <c r="BO131" s="11" t="s">
        <v>25</v>
      </c>
      <c r="BP131" s="11" t="s">
        <v>25</v>
      </c>
      <c r="BQ131" s="11" t="s">
        <v>25</v>
      </c>
      <c r="BR131" s="11" t="s">
        <v>25</v>
      </c>
      <c r="BS131" s="11" t="s">
        <v>25</v>
      </c>
      <c r="BT131" s="11" t="s">
        <v>25</v>
      </c>
      <c r="BU131" s="11" t="s">
        <v>25</v>
      </c>
      <c r="BV131" s="11" t="s">
        <v>25</v>
      </c>
      <c r="BW131" s="11" t="s">
        <v>25</v>
      </c>
      <c r="BX131" s="11" t="s">
        <v>25</v>
      </c>
      <c r="BY131" s="11" t="s">
        <v>25</v>
      </c>
      <c r="BZ131" s="11" t="s">
        <v>25</v>
      </c>
      <c r="CA131" s="11" t="s">
        <v>25</v>
      </c>
      <c r="CB131" s="11" t="s">
        <v>25</v>
      </c>
      <c r="CC131" s="11" t="s">
        <v>25</v>
      </c>
      <c r="CD131" s="11" t="s">
        <v>25</v>
      </c>
      <c r="CE131" s="11" t="s">
        <v>25</v>
      </c>
      <c r="CF131" s="11" t="s">
        <v>25</v>
      </c>
      <c r="CG131" s="11" t="s">
        <v>25</v>
      </c>
      <c r="CH131" s="11" t="s">
        <v>25</v>
      </c>
      <c r="CI131" s="11" t="s">
        <v>25</v>
      </c>
      <c r="CJ131" s="11" t="s">
        <v>25</v>
      </c>
      <c r="CK131" s="11" t="s">
        <v>25</v>
      </c>
      <c r="DF131" s="1"/>
      <c r="DG131" s="1"/>
      <c r="DH131" s="1"/>
      <c r="DI131" s="1"/>
      <c r="DJ131" s="1"/>
      <c r="DK131" s="1"/>
      <c r="DL131" s="1"/>
      <c r="DM131" s="1"/>
    </row>
    <row r="132" ht="15" customHeight="1" outlineLevel="1" spans="2:117">
      <c r="B132" s="10">
        <v>202409</v>
      </c>
      <c r="C132" s="11">
        <v>75033028.44</v>
      </c>
      <c r="D132" s="11">
        <v>4629445.77</v>
      </c>
      <c r="E132" s="11" t="s">
        <v>25</v>
      </c>
      <c r="F132" s="11" t="s">
        <v>25</v>
      </c>
      <c r="G132" s="11" t="s">
        <v>25</v>
      </c>
      <c r="H132" s="11" t="s">
        <v>25</v>
      </c>
      <c r="I132" s="11" t="s">
        <v>25</v>
      </c>
      <c r="J132" s="11" t="s">
        <v>25</v>
      </c>
      <c r="K132" s="11" t="s">
        <v>25</v>
      </c>
      <c r="L132" s="11" t="s">
        <v>25</v>
      </c>
      <c r="M132" s="11" t="s">
        <v>25</v>
      </c>
      <c r="N132" s="11" t="s">
        <v>25</v>
      </c>
      <c r="O132" s="11" t="s">
        <v>25</v>
      </c>
      <c r="P132" s="11" t="s">
        <v>25</v>
      </c>
      <c r="Q132" s="11" t="s">
        <v>25</v>
      </c>
      <c r="R132" s="11" t="s">
        <v>25</v>
      </c>
      <c r="S132" s="11" t="s">
        <v>25</v>
      </c>
      <c r="T132" s="11" t="s">
        <v>25</v>
      </c>
      <c r="U132" s="11" t="s">
        <v>25</v>
      </c>
      <c r="V132" s="11" t="s">
        <v>25</v>
      </c>
      <c r="W132" s="11" t="s">
        <v>25</v>
      </c>
      <c r="X132" s="11" t="s">
        <v>25</v>
      </c>
      <c r="Y132" s="11" t="s">
        <v>25</v>
      </c>
      <c r="Z132" s="11" t="s">
        <v>25</v>
      </c>
      <c r="AA132" s="11" t="s">
        <v>25</v>
      </c>
      <c r="AB132" s="11" t="s">
        <v>25</v>
      </c>
      <c r="AC132" s="11" t="s">
        <v>25</v>
      </c>
      <c r="AD132" s="11" t="s">
        <v>25</v>
      </c>
      <c r="AE132" s="11" t="s">
        <v>25</v>
      </c>
      <c r="AF132" s="11" t="s">
        <v>25</v>
      </c>
      <c r="AG132" s="11" t="s">
        <v>25</v>
      </c>
      <c r="AH132" s="11" t="s">
        <v>25</v>
      </c>
      <c r="AI132" s="11" t="s">
        <v>25</v>
      </c>
      <c r="AJ132" s="11" t="s">
        <v>25</v>
      </c>
      <c r="AK132" s="11" t="s">
        <v>25</v>
      </c>
      <c r="AL132" s="11" t="s">
        <v>25</v>
      </c>
      <c r="AM132" s="11" t="s">
        <v>25</v>
      </c>
      <c r="AN132" s="11" t="s">
        <v>25</v>
      </c>
      <c r="AO132" s="11" t="s">
        <v>25</v>
      </c>
      <c r="AX132" s="10">
        <v>202409</v>
      </c>
      <c r="AY132" s="11">
        <v>41993814.13</v>
      </c>
      <c r="AZ132" s="11">
        <v>2616995.14</v>
      </c>
      <c r="BA132" s="11" t="s">
        <v>25</v>
      </c>
      <c r="BB132" s="11" t="s">
        <v>25</v>
      </c>
      <c r="BC132" s="11" t="s">
        <v>25</v>
      </c>
      <c r="BD132" s="11" t="s">
        <v>25</v>
      </c>
      <c r="BE132" s="11" t="s">
        <v>25</v>
      </c>
      <c r="BF132" s="11" t="s">
        <v>25</v>
      </c>
      <c r="BG132" s="11" t="s">
        <v>25</v>
      </c>
      <c r="BH132" s="11" t="s">
        <v>25</v>
      </c>
      <c r="BI132" s="11" t="s">
        <v>25</v>
      </c>
      <c r="BJ132" s="11" t="s">
        <v>25</v>
      </c>
      <c r="BK132" s="11" t="s">
        <v>25</v>
      </c>
      <c r="BL132" s="11" t="s">
        <v>25</v>
      </c>
      <c r="BM132" s="11" t="s">
        <v>25</v>
      </c>
      <c r="BN132" s="11" t="s">
        <v>25</v>
      </c>
      <c r="BO132" s="11" t="s">
        <v>25</v>
      </c>
      <c r="BP132" s="11" t="s">
        <v>25</v>
      </c>
      <c r="BQ132" s="11" t="s">
        <v>25</v>
      </c>
      <c r="BR132" s="11" t="s">
        <v>25</v>
      </c>
      <c r="BS132" s="11" t="s">
        <v>25</v>
      </c>
      <c r="BT132" s="11" t="s">
        <v>25</v>
      </c>
      <c r="BU132" s="11" t="s">
        <v>25</v>
      </c>
      <c r="BV132" s="11" t="s">
        <v>25</v>
      </c>
      <c r="BW132" s="11" t="s">
        <v>25</v>
      </c>
      <c r="BX132" s="11" t="s">
        <v>25</v>
      </c>
      <c r="BY132" s="11" t="s">
        <v>25</v>
      </c>
      <c r="BZ132" s="11" t="s">
        <v>25</v>
      </c>
      <c r="CA132" s="11" t="s">
        <v>25</v>
      </c>
      <c r="CB132" s="11" t="s">
        <v>25</v>
      </c>
      <c r="CC132" s="11" t="s">
        <v>25</v>
      </c>
      <c r="CD132" s="11" t="s">
        <v>25</v>
      </c>
      <c r="CE132" s="11" t="s">
        <v>25</v>
      </c>
      <c r="CF132" s="11" t="s">
        <v>25</v>
      </c>
      <c r="CG132" s="11" t="s">
        <v>25</v>
      </c>
      <c r="CH132" s="11" t="s">
        <v>25</v>
      </c>
      <c r="CI132" s="11" t="s">
        <v>25</v>
      </c>
      <c r="CJ132" s="11" t="s">
        <v>25</v>
      </c>
      <c r="CK132" s="11" t="s">
        <v>25</v>
      </c>
      <c r="DF132" s="1"/>
      <c r="DG132" s="1"/>
      <c r="DH132" s="1"/>
      <c r="DI132" s="1"/>
      <c r="DJ132" s="1"/>
      <c r="DK132" s="1"/>
      <c r="DL132" s="1"/>
      <c r="DM132" s="1"/>
    </row>
    <row r="133" ht="15" customHeight="1" outlineLevel="1" spans="2:117">
      <c r="B133" s="10">
        <v>202412</v>
      </c>
      <c r="C133" s="11">
        <v>11460370.77</v>
      </c>
      <c r="D133" s="11" t="s">
        <v>25</v>
      </c>
      <c r="E133" s="11" t="s">
        <v>25</v>
      </c>
      <c r="F133" s="11" t="s">
        <v>25</v>
      </c>
      <c r="G133" s="11" t="s">
        <v>25</v>
      </c>
      <c r="H133" s="11" t="s">
        <v>25</v>
      </c>
      <c r="I133" s="11" t="s">
        <v>25</v>
      </c>
      <c r="J133" s="11" t="s">
        <v>25</v>
      </c>
      <c r="K133" s="11" t="s">
        <v>25</v>
      </c>
      <c r="L133" s="11" t="s">
        <v>25</v>
      </c>
      <c r="M133" s="11" t="s">
        <v>25</v>
      </c>
      <c r="N133" s="11" t="s">
        <v>25</v>
      </c>
      <c r="O133" s="11" t="s">
        <v>25</v>
      </c>
      <c r="P133" s="11" t="s">
        <v>25</v>
      </c>
      <c r="Q133" s="11" t="s">
        <v>25</v>
      </c>
      <c r="R133" s="11" t="s">
        <v>25</v>
      </c>
      <c r="S133" s="11" t="s">
        <v>25</v>
      </c>
      <c r="T133" s="11" t="s">
        <v>25</v>
      </c>
      <c r="U133" s="11" t="s">
        <v>25</v>
      </c>
      <c r="V133" s="11" t="s">
        <v>25</v>
      </c>
      <c r="W133" s="11" t="s">
        <v>25</v>
      </c>
      <c r="X133" s="11" t="s">
        <v>25</v>
      </c>
      <c r="Y133" s="11" t="s">
        <v>25</v>
      </c>
      <c r="Z133" s="11" t="s">
        <v>25</v>
      </c>
      <c r="AA133" s="11" t="s">
        <v>25</v>
      </c>
      <c r="AB133" s="11" t="s">
        <v>25</v>
      </c>
      <c r="AC133" s="11" t="s">
        <v>25</v>
      </c>
      <c r="AD133" s="11" t="s">
        <v>25</v>
      </c>
      <c r="AE133" s="11" t="s">
        <v>25</v>
      </c>
      <c r="AF133" s="11" t="s">
        <v>25</v>
      </c>
      <c r="AG133" s="11" t="s">
        <v>25</v>
      </c>
      <c r="AH133" s="11" t="s">
        <v>25</v>
      </c>
      <c r="AI133" s="11" t="s">
        <v>25</v>
      </c>
      <c r="AJ133" s="11" t="s">
        <v>25</v>
      </c>
      <c r="AK133" s="11" t="s">
        <v>25</v>
      </c>
      <c r="AL133" s="11" t="s">
        <v>25</v>
      </c>
      <c r="AM133" s="11" t="s">
        <v>25</v>
      </c>
      <c r="AN133" s="11" t="s">
        <v>25</v>
      </c>
      <c r="AO133" s="11" t="s">
        <v>25</v>
      </c>
      <c r="AX133" s="10">
        <v>202412</v>
      </c>
      <c r="AY133" s="11">
        <v>6303203.92</v>
      </c>
      <c r="AZ133" s="11" t="s">
        <v>25</v>
      </c>
      <c r="BA133" s="11" t="s">
        <v>25</v>
      </c>
      <c r="BB133" s="11" t="s">
        <v>25</v>
      </c>
      <c r="BC133" s="11" t="s">
        <v>25</v>
      </c>
      <c r="BD133" s="11" t="s">
        <v>25</v>
      </c>
      <c r="BE133" s="11" t="s">
        <v>25</v>
      </c>
      <c r="BF133" s="11" t="s">
        <v>25</v>
      </c>
      <c r="BG133" s="11" t="s">
        <v>25</v>
      </c>
      <c r="BH133" s="11" t="s">
        <v>25</v>
      </c>
      <c r="BI133" s="11" t="s">
        <v>25</v>
      </c>
      <c r="BJ133" s="11" t="s">
        <v>25</v>
      </c>
      <c r="BK133" s="11" t="s">
        <v>25</v>
      </c>
      <c r="BL133" s="11" t="s">
        <v>25</v>
      </c>
      <c r="BM133" s="11" t="s">
        <v>25</v>
      </c>
      <c r="BN133" s="11" t="s">
        <v>25</v>
      </c>
      <c r="BO133" s="11" t="s">
        <v>25</v>
      </c>
      <c r="BP133" s="11" t="s">
        <v>25</v>
      </c>
      <c r="BQ133" s="11" t="s">
        <v>25</v>
      </c>
      <c r="BR133" s="11" t="s">
        <v>25</v>
      </c>
      <c r="BS133" s="11" t="s">
        <v>25</v>
      </c>
      <c r="BT133" s="11" t="s">
        <v>25</v>
      </c>
      <c r="BU133" s="11" t="s">
        <v>25</v>
      </c>
      <c r="BV133" s="11" t="s">
        <v>25</v>
      </c>
      <c r="BW133" s="11" t="s">
        <v>25</v>
      </c>
      <c r="BX133" s="11" t="s">
        <v>25</v>
      </c>
      <c r="BY133" s="11" t="s">
        <v>25</v>
      </c>
      <c r="BZ133" s="11" t="s">
        <v>25</v>
      </c>
      <c r="CA133" s="11" t="s">
        <v>25</v>
      </c>
      <c r="CB133" s="11" t="s">
        <v>25</v>
      </c>
      <c r="CC133" s="11" t="s">
        <v>25</v>
      </c>
      <c r="CD133" s="11" t="s">
        <v>25</v>
      </c>
      <c r="CE133" s="11" t="s">
        <v>25</v>
      </c>
      <c r="CF133" s="11" t="s">
        <v>25</v>
      </c>
      <c r="CG133" s="11" t="s">
        <v>25</v>
      </c>
      <c r="CH133" s="11" t="s">
        <v>25</v>
      </c>
      <c r="CI133" s="11" t="s">
        <v>25</v>
      </c>
      <c r="CJ133" s="11" t="s">
        <v>25</v>
      </c>
      <c r="CK133" s="11" t="s">
        <v>25</v>
      </c>
      <c r="DF133" s="1"/>
      <c r="DG133" s="1"/>
      <c r="DH133" s="1"/>
      <c r="DI133" s="1"/>
      <c r="DJ133" s="1"/>
      <c r="DK133" s="1"/>
      <c r="DL133" s="1"/>
      <c r="DM133" s="1"/>
    </row>
    <row r="134" ht="15" customHeight="1"/>
    <row r="135" ht="15" customHeight="1" spans="2:85">
      <c r="B135" s="6" t="s">
        <v>39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4" t="s">
        <v>22</v>
      </c>
      <c r="AK135" s="12"/>
      <c r="AX135" s="6" t="s">
        <v>39</v>
      </c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14" t="s">
        <v>22</v>
      </c>
      <c r="CG135" s="12"/>
    </row>
    <row r="136" ht="15" customHeight="1" outlineLevel="1" spans="2:85">
      <c r="B136" s="8" t="s">
        <v>23</v>
      </c>
      <c r="C136" s="9" t="s">
        <v>24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X136" s="8" t="s">
        <v>23</v>
      </c>
      <c r="AY136" s="9" t="s">
        <v>24</v>
      </c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</row>
    <row r="137" ht="15" customHeight="1" outlineLevel="1" spans="2:85">
      <c r="B137" s="9"/>
      <c r="C137" s="9">
        <v>1</v>
      </c>
      <c r="D137" s="9">
        <v>2</v>
      </c>
      <c r="E137" s="9">
        <v>3</v>
      </c>
      <c r="F137" s="9">
        <v>4</v>
      </c>
      <c r="G137" s="9">
        <v>5</v>
      </c>
      <c r="H137" s="9">
        <v>6</v>
      </c>
      <c r="I137" s="9">
        <v>7</v>
      </c>
      <c r="J137" s="9">
        <v>8</v>
      </c>
      <c r="K137" s="9">
        <v>9</v>
      </c>
      <c r="L137" s="9">
        <v>10</v>
      </c>
      <c r="M137" s="9">
        <v>11</v>
      </c>
      <c r="N137" s="9">
        <v>12</v>
      </c>
      <c r="O137" s="9">
        <v>13</v>
      </c>
      <c r="P137" s="9">
        <v>14</v>
      </c>
      <c r="Q137" s="9">
        <v>15</v>
      </c>
      <c r="R137" s="9">
        <v>16</v>
      </c>
      <c r="S137" s="9">
        <v>17</v>
      </c>
      <c r="T137" s="9">
        <v>18</v>
      </c>
      <c r="U137" s="9">
        <v>19</v>
      </c>
      <c r="V137" s="9">
        <v>20</v>
      </c>
      <c r="W137" s="9">
        <v>21</v>
      </c>
      <c r="X137" s="9">
        <v>22</v>
      </c>
      <c r="Y137" s="9">
        <v>23</v>
      </c>
      <c r="Z137" s="9">
        <v>24</v>
      </c>
      <c r="AA137" s="9">
        <v>25</v>
      </c>
      <c r="AB137" s="9">
        <v>26</v>
      </c>
      <c r="AC137" s="9">
        <v>27</v>
      </c>
      <c r="AD137" s="9">
        <v>28</v>
      </c>
      <c r="AE137" s="9">
        <v>29</v>
      </c>
      <c r="AF137" s="9">
        <v>30</v>
      </c>
      <c r="AG137" s="9">
        <v>31</v>
      </c>
      <c r="AH137" s="9">
        <v>32</v>
      </c>
      <c r="AI137" s="9">
        <v>33</v>
      </c>
      <c r="AJ137" s="9">
        <v>34</v>
      </c>
      <c r="AK137" s="9">
        <v>35</v>
      </c>
      <c r="AX137" s="9"/>
      <c r="AY137" s="9">
        <v>1</v>
      </c>
      <c r="AZ137" s="9">
        <v>2</v>
      </c>
      <c r="BA137" s="9">
        <v>3</v>
      </c>
      <c r="BB137" s="9">
        <v>4</v>
      </c>
      <c r="BC137" s="9">
        <v>5</v>
      </c>
      <c r="BD137" s="9">
        <v>6</v>
      </c>
      <c r="BE137" s="9">
        <v>7</v>
      </c>
      <c r="BF137" s="9">
        <v>8</v>
      </c>
      <c r="BG137" s="9">
        <v>9</v>
      </c>
      <c r="BH137" s="9">
        <v>10</v>
      </c>
      <c r="BI137" s="9">
        <v>11</v>
      </c>
      <c r="BJ137" s="9">
        <v>12</v>
      </c>
      <c r="BK137" s="9">
        <v>13</v>
      </c>
      <c r="BL137" s="9">
        <v>14</v>
      </c>
      <c r="BM137" s="9">
        <v>15</v>
      </c>
      <c r="BN137" s="9">
        <v>16</v>
      </c>
      <c r="BO137" s="9">
        <v>17</v>
      </c>
      <c r="BP137" s="9">
        <v>18</v>
      </c>
      <c r="BQ137" s="9">
        <v>19</v>
      </c>
      <c r="BR137" s="9">
        <v>20</v>
      </c>
      <c r="BS137" s="9">
        <v>21</v>
      </c>
      <c r="BT137" s="9">
        <v>22</v>
      </c>
      <c r="BU137" s="9">
        <v>23</v>
      </c>
      <c r="BV137" s="9">
        <v>24</v>
      </c>
      <c r="BW137" s="9">
        <v>25</v>
      </c>
      <c r="BX137" s="9">
        <v>26</v>
      </c>
      <c r="BY137" s="9">
        <v>27</v>
      </c>
      <c r="BZ137" s="9">
        <v>28</v>
      </c>
      <c r="CA137" s="9">
        <v>29</v>
      </c>
      <c r="CB137" s="9">
        <v>30</v>
      </c>
      <c r="CC137" s="9">
        <v>31</v>
      </c>
      <c r="CD137" s="9">
        <v>32</v>
      </c>
      <c r="CE137" s="9">
        <v>33</v>
      </c>
      <c r="CF137" s="9">
        <v>34</v>
      </c>
      <c r="CG137" s="9">
        <v>35</v>
      </c>
    </row>
    <row r="138" ht="15" customHeight="1" outlineLevel="1" spans="2:85">
      <c r="B138" s="10">
        <v>201506</v>
      </c>
      <c r="C138" s="11">
        <f t="shared" ref="C138:AK138" si="16">IF(C7="","",C7+C99)</f>
        <v>100595.2</v>
      </c>
      <c r="D138" s="11">
        <f t="shared" si="16"/>
        <v>68300.8</v>
      </c>
      <c r="E138" s="11">
        <f t="shared" si="16"/>
        <v>328300.8</v>
      </c>
      <c r="F138" s="11">
        <f t="shared" si="16"/>
        <v>56487.57</v>
      </c>
      <c r="G138" s="11">
        <f t="shared" si="16"/>
        <v>56487.57</v>
      </c>
      <c r="H138" s="11">
        <f t="shared" si="16"/>
        <v>56487.57</v>
      </c>
      <c r="I138" s="11">
        <f t="shared" si="16"/>
        <v>56487.57</v>
      </c>
      <c r="J138" s="11">
        <f t="shared" si="16"/>
        <v>56487.57</v>
      </c>
      <c r="K138" s="11">
        <f t="shared" si="16"/>
        <v>56487.57</v>
      </c>
      <c r="L138" s="11">
        <f t="shared" si="16"/>
        <v>56487.57</v>
      </c>
      <c r="M138" s="11">
        <f t="shared" si="16"/>
        <v>56487.57</v>
      </c>
      <c r="N138" s="11">
        <f t="shared" si="16"/>
        <v>56487.57</v>
      </c>
      <c r="O138" s="11">
        <f t="shared" si="16"/>
        <v>56487.57</v>
      </c>
      <c r="P138" s="11">
        <f t="shared" si="16"/>
        <v>56487.57</v>
      </c>
      <c r="Q138" s="11">
        <f t="shared" si="16"/>
        <v>56487.57</v>
      </c>
      <c r="R138" s="11">
        <f t="shared" si="16"/>
        <v>56487.57</v>
      </c>
      <c r="S138" s="11">
        <f t="shared" si="16"/>
        <v>56487.57</v>
      </c>
      <c r="T138" s="11">
        <f t="shared" si="16"/>
        <v>56487.57</v>
      </c>
      <c r="U138" s="11">
        <f t="shared" si="16"/>
        <v>56487.57</v>
      </c>
      <c r="V138" s="11">
        <f t="shared" si="16"/>
        <v>56487.57</v>
      </c>
      <c r="W138" s="11">
        <f t="shared" si="16"/>
        <v>56487.57</v>
      </c>
      <c r="X138" s="11">
        <f t="shared" si="16"/>
        <v>56487.57</v>
      </c>
      <c r="Y138" s="11">
        <f t="shared" si="16"/>
        <v>56487.57</v>
      </c>
      <c r="Z138" s="11">
        <f t="shared" si="16"/>
        <v>56487.57</v>
      </c>
      <c r="AA138" s="11">
        <f t="shared" si="16"/>
        <v>56487.57</v>
      </c>
      <c r="AB138" s="11">
        <f t="shared" si="16"/>
        <v>56487.57</v>
      </c>
      <c r="AC138" s="11">
        <f t="shared" si="16"/>
        <v>56487.57</v>
      </c>
      <c r="AD138" s="11">
        <f t="shared" si="16"/>
        <v>56487.57</v>
      </c>
      <c r="AE138" s="11">
        <f t="shared" si="16"/>
        <v>56487.57</v>
      </c>
      <c r="AF138" s="11">
        <f t="shared" si="16"/>
        <v>56487.57</v>
      </c>
      <c r="AG138" s="11">
        <f t="shared" si="16"/>
        <v>56487.57</v>
      </c>
      <c r="AH138" s="11">
        <f t="shared" si="16"/>
        <v>56487.57</v>
      </c>
      <c r="AI138" s="11">
        <f t="shared" si="16"/>
        <v>56487.57</v>
      </c>
      <c r="AJ138" s="11">
        <f t="shared" si="16"/>
        <v>56487.57</v>
      </c>
      <c r="AK138" s="11">
        <f t="shared" si="16"/>
        <v>56487.57</v>
      </c>
      <c r="AX138" s="10">
        <v>201506</v>
      </c>
      <c r="AY138" s="11">
        <f t="shared" ref="AY138:CG138" si="17">IF(AY7="","",AY7+AY99)</f>
        <v>100595.2</v>
      </c>
      <c r="AZ138" s="11">
        <f t="shared" si="17"/>
        <v>68300.8</v>
      </c>
      <c r="BA138" s="11">
        <f t="shared" si="17"/>
        <v>328300.8</v>
      </c>
      <c r="BB138" s="11">
        <f t="shared" si="17"/>
        <v>56487.57</v>
      </c>
      <c r="BC138" s="11">
        <f t="shared" si="17"/>
        <v>56487.57</v>
      </c>
      <c r="BD138" s="11">
        <f t="shared" si="17"/>
        <v>56487.57</v>
      </c>
      <c r="BE138" s="11">
        <f t="shared" si="17"/>
        <v>56487.57</v>
      </c>
      <c r="BF138" s="11">
        <f t="shared" si="17"/>
        <v>56487.57</v>
      </c>
      <c r="BG138" s="11">
        <f t="shared" si="17"/>
        <v>56487.57</v>
      </c>
      <c r="BH138" s="11">
        <f t="shared" si="17"/>
        <v>56487.57</v>
      </c>
      <c r="BI138" s="11">
        <f t="shared" si="17"/>
        <v>56487.57</v>
      </c>
      <c r="BJ138" s="11">
        <f t="shared" si="17"/>
        <v>56487.57</v>
      </c>
      <c r="BK138" s="11">
        <f t="shared" si="17"/>
        <v>56487.57</v>
      </c>
      <c r="BL138" s="11">
        <f t="shared" si="17"/>
        <v>56487.57</v>
      </c>
      <c r="BM138" s="11">
        <f t="shared" si="17"/>
        <v>56487.57</v>
      </c>
      <c r="BN138" s="11">
        <f t="shared" si="17"/>
        <v>56487.57</v>
      </c>
      <c r="BO138" s="11">
        <f t="shared" si="17"/>
        <v>56487.57</v>
      </c>
      <c r="BP138" s="11">
        <f t="shared" si="17"/>
        <v>56487.57</v>
      </c>
      <c r="BQ138" s="11">
        <f t="shared" si="17"/>
        <v>56487.57</v>
      </c>
      <c r="BR138" s="11">
        <f t="shared" si="17"/>
        <v>56487.57</v>
      </c>
      <c r="BS138" s="11">
        <f t="shared" si="17"/>
        <v>56487.57</v>
      </c>
      <c r="BT138" s="11">
        <f t="shared" si="17"/>
        <v>56487.57</v>
      </c>
      <c r="BU138" s="11">
        <f t="shared" si="17"/>
        <v>56487.57</v>
      </c>
      <c r="BV138" s="11">
        <f t="shared" si="17"/>
        <v>56487.57</v>
      </c>
      <c r="BW138" s="11">
        <f t="shared" si="17"/>
        <v>56487.57</v>
      </c>
      <c r="BX138" s="11">
        <f t="shared" si="17"/>
        <v>56487.57</v>
      </c>
      <c r="BY138" s="11">
        <f t="shared" si="17"/>
        <v>56487.57</v>
      </c>
      <c r="BZ138" s="11">
        <f t="shared" si="17"/>
        <v>56487.57</v>
      </c>
      <c r="CA138" s="11">
        <f t="shared" si="17"/>
        <v>56487.57</v>
      </c>
      <c r="CB138" s="11">
        <f t="shared" si="17"/>
        <v>56487.57</v>
      </c>
      <c r="CC138" s="11">
        <f t="shared" si="17"/>
        <v>56487.57</v>
      </c>
      <c r="CD138" s="11">
        <f t="shared" si="17"/>
        <v>56487.57</v>
      </c>
      <c r="CE138" s="11">
        <f t="shared" si="17"/>
        <v>56487.57</v>
      </c>
      <c r="CF138" s="11">
        <f t="shared" si="17"/>
        <v>56487.57</v>
      </c>
      <c r="CG138" s="11">
        <f t="shared" si="17"/>
        <v>56487.57</v>
      </c>
    </row>
    <row r="139" ht="15" customHeight="1" outlineLevel="1" spans="2:85">
      <c r="B139" s="10">
        <v>201509</v>
      </c>
      <c r="C139" s="11">
        <f t="shared" ref="C139:AJ139" si="18">IF(C8="","",C8+C100)</f>
        <v>2891080.4</v>
      </c>
      <c r="D139" s="11">
        <f t="shared" si="18"/>
        <v>3310963.15</v>
      </c>
      <c r="E139" s="11">
        <f t="shared" si="18"/>
        <v>2733921.29</v>
      </c>
      <c r="F139" s="11">
        <f t="shared" si="18"/>
        <v>2546014.36</v>
      </c>
      <c r="G139" s="11">
        <f t="shared" si="18"/>
        <v>2546014.36</v>
      </c>
      <c r="H139" s="11">
        <f t="shared" si="18"/>
        <v>2546014.36</v>
      </c>
      <c r="I139" s="11">
        <f t="shared" si="18"/>
        <v>2546014.36</v>
      </c>
      <c r="J139" s="11">
        <f t="shared" si="18"/>
        <v>2546014.36</v>
      </c>
      <c r="K139" s="11">
        <f t="shared" si="18"/>
        <v>2546014.36</v>
      </c>
      <c r="L139" s="11">
        <f t="shared" si="18"/>
        <v>2546014.36</v>
      </c>
      <c r="M139" s="11">
        <f t="shared" si="18"/>
        <v>2546014.36</v>
      </c>
      <c r="N139" s="11">
        <f t="shared" si="18"/>
        <v>2546014.36</v>
      </c>
      <c r="O139" s="11">
        <f t="shared" si="18"/>
        <v>2546014.36</v>
      </c>
      <c r="P139" s="11">
        <f t="shared" si="18"/>
        <v>2546014.36</v>
      </c>
      <c r="Q139" s="11">
        <f t="shared" si="18"/>
        <v>2546014.36</v>
      </c>
      <c r="R139" s="11">
        <f t="shared" si="18"/>
        <v>2546014.36</v>
      </c>
      <c r="S139" s="11">
        <f t="shared" si="18"/>
        <v>2546014.36</v>
      </c>
      <c r="T139" s="11">
        <f t="shared" si="18"/>
        <v>2546014.36</v>
      </c>
      <c r="U139" s="11">
        <f t="shared" si="18"/>
        <v>2546014.36</v>
      </c>
      <c r="V139" s="11">
        <f t="shared" si="18"/>
        <v>2546014.36</v>
      </c>
      <c r="W139" s="11">
        <f t="shared" si="18"/>
        <v>2546014.36</v>
      </c>
      <c r="X139" s="11">
        <f t="shared" si="18"/>
        <v>2546014.36</v>
      </c>
      <c r="Y139" s="11">
        <f t="shared" si="18"/>
        <v>2546014.36</v>
      </c>
      <c r="Z139" s="11">
        <f t="shared" si="18"/>
        <v>2546014.36</v>
      </c>
      <c r="AA139" s="11">
        <f t="shared" si="18"/>
        <v>2546014.36</v>
      </c>
      <c r="AB139" s="11">
        <f t="shared" si="18"/>
        <v>2546014.36</v>
      </c>
      <c r="AC139" s="11">
        <f t="shared" si="18"/>
        <v>2546014.36</v>
      </c>
      <c r="AD139" s="11">
        <f t="shared" si="18"/>
        <v>2546014.36</v>
      </c>
      <c r="AE139" s="11">
        <f t="shared" si="18"/>
        <v>2546014.36</v>
      </c>
      <c r="AF139" s="11">
        <f t="shared" si="18"/>
        <v>2546014.36</v>
      </c>
      <c r="AG139" s="11">
        <f t="shared" si="18"/>
        <v>2546014.36</v>
      </c>
      <c r="AH139" s="11">
        <f t="shared" si="18"/>
        <v>2546014.36</v>
      </c>
      <c r="AI139" s="11">
        <f t="shared" si="18"/>
        <v>2546014.36</v>
      </c>
      <c r="AJ139" s="11">
        <f t="shared" si="18"/>
        <v>2546014.36</v>
      </c>
      <c r="AK139" s="11" t="s">
        <v>25</v>
      </c>
      <c r="AX139" s="10">
        <v>201509</v>
      </c>
      <c r="AY139" s="11">
        <f t="shared" ref="AY139:CF139" si="19">IF(AY8="","",AY8+AY100)</f>
        <v>2891080.4</v>
      </c>
      <c r="AZ139" s="11">
        <f t="shared" si="19"/>
        <v>3310963.15</v>
      </c>
      <c r="BA139" s="11">
        <f t="shared" si="19"/>
        <v>2733921.29</v>
      </c>
      <c r="BB139" s="11">
        <f t="shared" si="19"/>
        <v>2546014.36</v>
      </c>
      <c r="BC139" s="11">
        <f t="shared" si="19"/>
        <v>2546014.36</v>
      </c>
      <c r="BD139" s="11">
        <f t="shared" si="19"/>
        <v>2546014.36</v>
      </c>
      <c r="BE139" s="11">
        <f t="shared" si="19"/>
        <v>2546014.36</v>
      </c>
      <c r="BF139" s="11">
        <f t="shared" si="19"/>
        <v>2546014.36</v>
      </c>
      <c r="BG139" s="11">
        <f t="shared" si="19"/>
        <v>2546014.36</v>
      </c>
      <c r="BH139" s="11">
        <f t="shared" si="19"/>
        <v>2546014.36</v>
      </c>
      <c r="BI139" s="11">
        <f t="shared" si="19"/>
        <v>2546014.36</v>
      </c>
      <c r="BJ139" s="11">
        <f t="shared" si="19"/>
        <v>2546014.36</v>
      </c>
      <c r="BK139" s="11">
        <f t="shared" si="19"/>
        <v>2546014.36</v>
      </c>
      <c r="BL139" s="11">
        <f t="shared" si="19"/>
        <v>2546014.36</v>
      </c>
      <c r="BM139" s="11">
        <f t="shared" si="19"/>
        <v>2546014.36</v>
      </c>
      <c r="BN139" s="11">
        <f t="shared" si="19"/>
        <v>2546014.36</v>
      </c>
      <c r="BO139" s="11">
        <f t="shared" si="19"/>
        <v>2546014.36</v>
      </c>
      <c r="BP139" s="11">
        <f t="shared" si="19"/>
        <v>2546014.36</v>
      </c>
      <c r="BQ139" s="11">
        <f t="shared" si="19"/>
        <v>2546014.36</v>
      </c>
      <c r="BR139" s="11">
        <f t="shared" si="19"/>
        <v>2546014.36</v>
      </c>
      <c r="BS139" s="11">
        <f t="shared" si="19"/>
        <v>2546014.36</v>
      </c>
      <c r="BT139" s="11">
        <f t="shared" si="19"/>
        <v>2546014.36</v>
      </c>
      <c r="BU139" s="11">
        <f t="shared" si="19"/>
        <v>2546014.36</v>
      </c>
      <c r="BV139" s="11">
        <f t="shared" si="19"/>
        <v>2546014.36</v>
      </c>
      <c r="BW139" s="11">
        <f t="shared" si="19"/>
        <v>2546014.36</v>
      </c>
      <c r="BX139" s="11">
        <f t="shared" si="19"/>
        <v>2546014.36</v>
      </c>
      <c r="BY139" s="11">
        <f t="shared" si="19"/>
        <v>2546014.36</v>
      </c>
      <c r="BZ139" s="11">
        <f t="shared" si="19"/>
        <v>2546014.36</v>
      </c>
      <c r="CA139" s="11">
        <f t="shared" si="19"/>
        <v>2546014.36</v>
      </c>
      <c r="CB139" s="11">
        <f t="shared" si="19"/>
        <v>2546014.36</v>
      </c>
      <c r="CC139" s="11">
        <f t="shared" si="19"/>
        <v>2546014.36</v>
      </c>
      <c r="CD139" s="11">
        <f t="shared" si="19"/>
        <v>2546014.36</v>
      </c>
      <c r="CE139" s="11">
        <f t="shared" si="19"/>
        <v>2546014.36</v>
      </c>
      <c r="CF139" s="11">
        <f t="shared" si="19"/>
        <v>2546014.36</v>
      </c>
      <c r="CG139" s="11" t="s">
        <v>25</v>
      </c>
    </row>
    <row r="140" ht="15" customHeight="1" outlineLevel="1" spans="2:85">
      <c r="B140" s="10">
        <v>201512</v>
      </c>
      <c r="C140" s="11">
        <f t="shared" ref="C140:AI140" si="20">IF(C9="","",C9+C101)</f>
        <v>168670</v>
      </c>
      <c r="D140" s="11">
        <f t="shared" si="20"/>
        <v>168670</v>
      </c>
      <c r="E140" s="11">
        <f t="shared" si="20"/>
        <v>170670</v>
      </c>
      <c r="F140" s="11">
        <f t="shared" si="20"/>
        <v>166670</v>
      </c>
      <c r="G140" s="11">
        <f t="shared" si="20"/>
        <v>166670</v>
      </c>
      <c r="H140" s="11">
        <f t="shared" si="20"/>
        <v>166670</v>
      </c>
      <c r="I140" s="11">
        <f t="shared" si="20"/>
        <v>166670</v>
      </c>
      <c r="J140" s="11">
        <f t="shared" si="20"/>
        <v>166670</v>
      </c>
      <c r="K140" s="11">
        <f t="shared" si="20"/>
        <v>166670</v>
      </c>
      <c r="L140" s="11">
        <f t="shared" si="20"/>
        <v>166670</v>
      </c>
      <c r="M140" s="11">
        <f t="shared" si="20"/>
        <v>166670</v>
      </c>
      <c r="N140" s="11">
        <f t="shared" si="20"/>
        <v>166670</v>
      </c>
      <c r="O140" s="11">
        <f t="shared" si="20"/>
        <v>166670</v>
      </c>
      <c r="P140" s="11">
        <f t="shared" si="20"/>
        <v>166670</v>
      </c>
      <c r="Q140" s="11">
        <f t="shared" si="20"/>
        <v>166670</v>
      </c>
      <c r="R140" s="11">
        <f t="shared" si="20"/>
        <v>166670</v>
      </c>
      <c r="S140" s="11">
        <f t="shared" si="20"/>
        <v>166670</v>
      </c>
      <c r="T140" s="11">
        <f t="shared" si="20"/>
        <v>166670</v>
      </c>
      <c r="U140" s="11">
        <f t="shared" si="20"/>
        <v>166670</v>
      </c>
      <c r="V140" s="11">
        <f t="shared" si="20"/>
        <v>166670</v>
      </c>
      <c r="W140" s="11">
        <f t="shared" si="20"/>
        <v>166670</v>
      </c>
      <c r="X140" s="11">
        <f t="shared" si="20"/>
        <v>166670</v>
      </c>
      <c r="Y140" s="11">
        <f t="shared" si="20"/>
        <v>166670</v>
      </c>
      <c r="Z140" s="11">
        <f t="shared" si="20"/>
        <v>166670</v>
      </c>
      <c r="AA140" s="11">
        <f t="shared" si="20"/>
        <v>166670</v>
      </c>
      <c r="AB140" s="11">
        <f t="shared" si="20"/>
        <v>166670</v>
      </c>
      <c r="AC140" s="11">
        <f t="shared" si="20"/>
        <v>166670</v>
      </c>
      <c r="AD140" s="11">
        <f t="shared" si="20"/>
        <v>166670</v>
      </c>
      <c r="AE140" s="11">
        <f t="shared" si="20"/>
        <v>166670</v>
      </c>
      <c r="AF140" s="11">
        <f t="shared" si="20"/>
        <v>166670</v>
      </c>
      <c r="AG140" s="11">
        <f t="shared" si="20"/>
        <v>166670</v>
      </c>
      <c r="AH140" s="11">
        <f t="shared" si="20"/>
        <v>166670</v>
      </c>
      <c r="AI140" s="11">
        <f t="shared" si="20"/>
        <v>166670</v>
      </c>
      <c r="AJ140" s="11" t="s">
        <v>25</v>
      </c>
      <c r="AK140" s="11" t="s">
        <v>25</v>
      </c>
      <c r="AX140" s="10">
        <v>201512</v>
      </c>
      <c r="AY140" s="11">
        <f t="shared" ref="AY140:CE140" si="21">IF(AY9="","",AY9+AY101)</f>
        <v>168670</v>
      </c>
      <c r="AZ140" s="11">
        <f t="shared" si="21"/>
        <v>168670</v>
      </c>
      <c r="BA140" s="11">
        <f t="shared" si="21"/>
        <v>170670</v>
      </c>
      <c r="BB140" s="11">
        <f t="shared" si="21"/>
        <v>166670</v>
      </c>
      <c r="BC140" s="11">
        <f t="shared" si="21"/>
        <v>166670</v>
      </c>
      <c r="BD140" s="11">
        <f t="shared" si="21"/>
        <v>166670</v>
      </c>
      <c r="BE140" s="11">
        <f t="shared" si="21"/>
        <v>166670</v>
      </c>
      <c r="BF140" s="11">
        <f t="shared" si="21"/>
        <v>166670</v>
      </c>
      <c r="BG140" s="11">
        <f t="shared" si="21"/>
        <v>166670</v>
      </c>
      <c r="BH140" s="11">
        <f t="shared" si="21"/>
        <v>166670</v>
      </c>
      <c r="BI140" s="11">
        <f t="shared" si="21"/>
        <v>166670</v>
      </c>
      <c r="BJ140" s="11">
        <f t="shared" si="21"/>
        <v>166670</v>
      </c>
      <c r="BK140" s="11">
        <f t="shared" si="21"/>
        <v>166670</v>
      </c>
      <c r="BL140" s="11">
        <f t="shared" si="21"/>
        <v>166670</v>
      </c>
      <c r="BM140" s="11">
        <f t="shared" si="21"/>
        <v>166670</v>
      </c>
      <c r="BN140" s="11">
        <f t="shared" si="21"/>
        <v>166670</v>
      </c>
      <c r="BO140" s="11">
        <f t="shared" si="21"/>
        <v>166670</v>
      </c>
      <c r="BP140" s="11">
        <f t="shared" si="21"/>
        <v>166670</v>
      </c>
      <c r="BQ140" s="11">
        <f t="shared" si="21"/>
        <v>166670</v>
      </c>
      <c r="BR140" s="11">
        <f t="shared" si="21"/>
        <v>166670</v>
      </c>
      <c r="BS140" s="11">
        <f t="shared" si="21"/>
        <v>166670</v>
      </c>
      <c r="BT140" s="11">
        <f t="shared" si="21"/>
        <v>166670</v>
      </c>
      <c r="BU140" s="11">
        <f t="shared" si="21"/>
        <v>166670</v>
      </c>
      <c r="BV140" s="11">
        <f t="shared" si="21"/>
        <v>166670</v>
      </c>
      <c r="BW140" s="11">
        <f t="shared" si="21"/>
        <v>166670</v>
      </c>
      <c r="BX140" s="11">
        <f t="shared" si="21"/>
        <v>166670</v>
      </c>
      <c r="BY140" s="11">
        <f t="shared" si="21"/>
        <v>166670</v>
      </c>
      <c r="BZ140" s="11">
        <f t="shared" si="21"/>
        <v>166670</v>
      </c>
      <c r="CA140" s="11">
        <f t="shared" si="21"/>
        <v>166670</v>
      </c>
      <c r="CB140" s="11">
        <f t="shared" si="21"/>
        <v>166670</v>
      </c>
      <c r="CC140" s="11">
        <f t="shared" si="21"/>
        <v>166670</v>
      </c>
      <c r="CD140" s="11">
        <f t="shared" si="21"/>
        <v>166670</v>
      </c>
      <c r="CE140" s="11">
        <f t="shared" si="21"/>
        <v>166670</v>
      </c>
      <c r="CF140" s="11" t="s">
        <v>25</v>
      </c>
      <c r="CG140" s="11" t="s">
        <v>25</v>
      </c>
    </row>
    <row r="141" ht="15" customHeight="1" outlineLevel="1" spans="2:85">
      <c r="B141" s="10">
        <v>201603</v>
      </c>
      <c r="C141" s="11">
        <f t="shared" ref="C141:AH141" si="22">IF(C10="","",C10+C102)</f>
        <v>988258.11</v>
      </c>
      <c r="D141" s="11">
        <f t="shared" si="22"/>
        <v>1084975.6</v>
      </c>
      <c r="E141" s="11">
        <f t="shared" si="22"/>
        <v>1096675.6</v>
      </c>
      <c r="F141" s="11">
        <f t="shared" si="22"/>
        <v>1107275.6</v>
      </c>
      <c r="G141" s="11">
        <f t="shared" si="22"/>
        <v>1116075.6</v>
      </c>
      <c r="H141" s="11">
        <f t="shared" si="22"/>
        <v>1116075.6</v>
      </c>
      <c r="I141" s="11">
        <f t="shared" si="22"/>
        <v>1116075.6</v>
      </c>
      <c r="J141" s="11">
        <f t="shared" si="22"/>
        <v>1116075.6</v>
      </c>
      <c r="K141" s="11">
        <f t="shared" si="22"/>
        <v>1116075.6</v>
      </c>
      <c r="L141" s="11">
        <f t="shared" si="22"/>
        <v>1106975.6</v>
      </c>
      <c r="M141" s="11">
        <f t="shared" si="22"/>
        <v>1106975.6</v>
      </c>
      <c r="N141" s="11">
        <f t="shared" si="22"/>
        <v>1092975.6</v>
      </c>
      <c r="O141" s="11">
        <f t="shared" si="22"/>
        <v>1092975.6</v>
      </c>
      <c r="P141" s="11">
        <f t="shared" si="22"/>
        <v>1092975.6</v>
      </c>
      <c r="Q141" s="11">
        <f t="shared" si="22"/>
        <v>1092975.6</v>
      </c>
      <c r="R141" s="11">
        <f t="shared" si="22"/>
        <v>1092975.6</v>
      </c>
      <c r="S141" s="11">
        <f t="shared" si="22"/>
        <v>1092975.6</v>
      </c>
      <c r="T141" s="11">
        <f t="shared" si="22"/>
        <v>1092975.6</v>
      </c>
      <c r="U141" s="11">
        <f t="shared" si="22"/>
        <v>1092975.6</v>
      </c>
      <c r="V141" s="11">
        <f t="shared" si="22"/>
        <v>1092975.6</v>
      </c>
      <c r="W141" s="11">
        <f t="shared" si="22"/>
        <v>1092975.6</v>
      </c>
      <c r="X141" s="11">
        <f t="shared" si="22"/>
        <v>1092975.6</v>
      </c>
      <c r="Y141" s="11">
        <f t="shared" si="22"/>
        <v>1092975.6</v>
      </c>
      <c r="Z141" s="11">
        <f t="shared" si="22"/>
        <v>1092975.6</v>
      </c>
      <c r="AA141" s="11">
        <f t="shared" si="22"/>
        <v>1092975.6</v>
      </c>
      <c r="AB141" s="11">
        <f t="shared" si="22"/>
        <v>1092975.6</v>
      </c>
      <c r="AC141" s="11">
        <f t="shared" si="22"/>
        <v>1092975.6</v>
      </c>
      <c r="AD141" s="11">
        <f t="shared" si="22"/>
        <v>1092975.6</v>
      </c>
      <c r="AE141" s="11">
        <f t="shared" si="22"/>
        <v>1092975.6</v>
      </c>
      <c r="AF141" s="11">
        <f t="shared" si="22"/>
        <v>1092975.6</v>
      </c>
      <c r="AG141" s="11">
        <f t="shared" si="22"/>
        <v>1092975.6</v>
      </c>
      <c r="AH141" s="11">
        <f t="shared" si="22"/>
        <v>1092975.6</v>
      </c>
      <c r="AI141" s="11" t="s">
        <v>25</v>
      </c>
      <c r="AJ141" s="11" t="s">
        <v>25</v>
      </c>
      <c r="AK141" s="11" t="s">
        <v>25</v>
      </c>
      <c r="AX141" s="10">
        <v>201603</v>
      </c>
      <c r="AY141" s="11">
        <f t="shared" ref="AY141:CD141" si="23">IF(AY10="","",AY10+AY102)</f>
        <v>988258.11</v>
      </c>
      <c r="AZ141" s="11">
        <f t="shared" si="23"/>
        <v>1084975.6</v>
      </c>
      <c r="BA141" s="11">
        <f t="shared" si="23"/>
        <v>1096675.6</v>
      </c>
      <c r="BB141" s="11">
        <f t="shared" si="23"/>
        <v>1107275.6</v>
      </c>
      <c r="BC141" s="11">
        <f t="shared" si="23"/>
        <v>1116075.6</v>
      </c>
      <c r="BD141" s="11">
        <f t="shared" si="23"/>
        <v>1116075.6</v>
      </c>
      <c r="BE141" s="11">
        <f t="shared" si="23"/>
        <v>1116075.6</v>
      </c>
      <c r="BF141" s="11">
        <f t="shared" si="23"/>
        <v>1116075.6</v>
      </c>
      <c r="BG141" s="11">
        <f t="shared" si="23"/>
        <v>1116075.6</v>
      </c>
      <c r="BH141" s="11">
        <f t="shared" si="23"/>
        <v>1106975.6</v>
      </c>
      <c r="BI141" s="11">
        <f t="shared" si="23"/>
        <v>1106975.6</v>
      </c>
      <c r="BJ141" s="11">
        <f t="shared" si="23"/>
        <v>1092975.6</v>
      </c>
      <c r="BK141" s="11">
        <f t="shared" si="23"/>
        <v>1092975.6</v>
      </c>
      <c r="BL141" s="11">
        <f t="shared" si="23"/>
        <v>1092975.6</v>
      </c>
      <c r="BM141" s="11">
        <f t="shared" si="23"/>
        <v>1092975.6</v>
      </c>
      <c r="BN141" s="11">
        <f t="shared" si="23"/>
        <v>1092975.6</v>
      </c>
      <c r="BO141" s="11">
        <f t="shared" si="23"/>
        <v>1092975.6</v>
      </c>
      <c r="BP141" s="11">
        <f t="shared" si="23"/>
        <v>1092975.6</v>
      </c>
      <c r="BQ141" s="11">
        <f t="shared" si="23"/>
        <v>1092975.6</v>
      </c>
      <c r="BR141" s="11">
        <f t="shared" si="23"/>
        <v>1092975.6</v>
      </c>
      <c r="BS141" s="11">
        <f t="shared" si="23"/>
        <v>1092975.6</v>
      </c>
      <c r="BT141" s="11">
        <f t="shared" si="23"/>
        <v>1092975.6</v>
      </c>
      <c r="BU141" s="11">
        <f t="shared" si="23"/>
        <v>1092975.6</v>
      </c>
      <c r="BV141" s="11">
        <f t="shared" si="23"/>
        <v>1092975.6</v>
      </c>
      <c r="BW141" s="11">
        <f t="shared" si="23"/>
        <v>1092975.6</v>
      </c>
      <c r="BX141" s="11">
        <f t="shared" si="23"/>
        <v>1092975.6</v>
      </c>
      <c r="BY141" s="11">
        <f t="shared" si="23"/>
        <v>1092975.6</v>
      </c>
      <c r="BZ141" s="11">
        <f t="shared" si="23"/>
        <v>1092975.6</v>
      </c>
      <c r="CA141" s="11">
        <f t="shared" si="23"/>
        <v>1092975.6</v>
      </c>
      <c r="CB141" s="11">
        <f t="shared" si="23"/>
        <v>1092975.6</v>
      </c>
      <c r="CC141" s="11">
        <f t="shared" si="23"/>
        <v>1092975.6</v>
      </c>
      <c r="CD141" s="11">
        <f t="shared" si="23"/>
        <v>1092975.6</v>
      </c>
      <c r="CE141" s="11" t="s">
        <v>25</v>
      </c>
      <c r="CF141" s="11" t="s">
        <v>25</v>
      </c>
      <c r="CG141" s="11" t="s">
        <v>25</v>
      </c>
    </row>
    <row r="142" ht="15" customHeight="1" outlineLevel="1" spans="2:85">
      <c r="B142" s="10">
        <v>201606</v>
      </c>
      <c r="C142" s="11">
        <f t="shared" ref="C142:AG142" si="24">IF(C11="","",C11+C103)</f>
        <v>305911</v>
      </c>
      <c r="D142" s="11">
        <f t="shared" si="24"/>
        <v>1127970.2</v>
      </c>
      <c r="E142" s="11">
        <f t="shared" si="24"/>
        <v>1601775.2</v>
      </c>
      <c r="F142" s="11">
        <f t="shared" si="24"/>
        <v>1388641.03</v>
      </c>
      <c r="G142" s="11">
        <f t="shared" si="24"/>
        <v>1388641.03</v>
      </c>
      <c r="H142" s="11">
        <f t="shared" si="24"/>
        <v>1388641.03</v>
      </c>
      <c r="I142" s="11">
        <f t="shared" si="24"/>
        <v>1388641.03</v>
      </c>
      <c r="J142" s="11">
        <f t="shared" si="24"/>
        <v>1363641.03</v>
      </c>
      <c r="K142" s="11">
        <f t="shared" si="24"/>
        <v>1345641.03</v>
      </c>
      <c r="L142" s="11">
        <f t="shared" si="24"/>
        <v>1345641.03</v>
      </c>
      <c r="M142" s="11">
        <f t="shared" si="24"/>
        <v>1345641.03</v>
      </c>
      <c r="N142" s="11">
        <f t="shared" si="24"/>
        <v>1333641.03</v>
      </c>
      <c r="O142" s="11">
        <f t="shared" si="24"/>
        <v>1333641.03</v>
      </c>
      <c r="P142" s="11">
        <f t="shared" si="24"/>
        <v>1333641.03</v>
      </c>
      <c r="Q142" s="11">
        <f t="shared" si="24"/>
        <v>1333641.03</v>
      </c>
      <c r="R142" s="11">
        <f t="shared" si="24"/>
        <v>1333641.03</v>
      </c>
      <c r="S142" s="11">
        <f t="shared" si="24"/>
        <v>1333641.03</v>
      </c>
      <c r="T142" s="11">
        <f t="shared" si="24"/>
        <v>1333641.03</v>
      </c>
      <c r="U142" s="11">
        <f t="shared" si="24"/>
        <v>1333641.03</v>
      </c>
      <c r="V142" s="11">
        <f t="shared" si="24"/>
        <v>1333641.03</v>
      </c>
      <c r="W142" s="11">
        <f t="shared" si="24"/>
        <v>1333641.03</v>
      </c>
      <c r="X142" s="11">
        <f t="shared" si="24"/>
        <v>1333641.03</v>
      </c>
      <c r="Y142" s="11">
        <f t="shared" si="24"/>
        <v>1333641.03</v>
      </c>
      <c r="Z142" s="11">
        <f t="shared" si="24"/>
        <v>1333641.03</v>
      </c>
      <c r="AA142" s="11">
        <f t="shared" si="24"/>
        <v>1333641.03</v>
      </c>
      <c r="AB142" s="11">
        <f t="shared" si="24"/>
        <v>1333641.03</v>
      </c>
      <c r="AC142" s="11">
        <f t="shared" si="24"/>
        <v>1333641.03</v>
      </c>
      <c r="AD142" s="11">
        <f t="shared" si="24"/>
        <v>1333641.03</v>
      </c>
      <c r="AE142" s="11">
        <f t="shared" si="24"/>
        <v>1333641.03</v>
      </c>
      <c r="AF142" s="11">
        <f t="shared" si="24"/>
        <v>1333641.03</v>
      </c>
      <c r="AG142" s="11">
        <f t="shared" si="24"/>
        <v>1333641.03</v>
      </c>
      <c r="AH142" s="11" t="s">
        <v>25</v>
      </c>
      <c r="AI142" s="11" t="s">
        <v>25</v>
      </c>
      <c r="AJ142" s="11" t="s">
        <v>25</v>
      </c>
      <c r="AK142" s="11" t="s">
        <v>25</v>
      </c>
      <c r="AX142" s="10">
        <v>201606</v>
      </c>
      <c r="AY142" s="11">
        <f t="shared" ref="AY142:CC142" si="25">IF(AY11="","",AY11+AY103)</f>
        <v>305911</v>
      </c>
      <c r="AZ142" s="11">
        <f t="shared" si="25"/>
        <v>1127970.2</v>
      </c>
      <c r="BA142" s="11">
        <f t="shared" si="25"/>
        <v>1601775.2</v>
      </c>
      <c r="BB142" s="11">
        <f t="shared" si="25"/>
        <v>1388641.03</v>
      </c>
      <c r="BC142" s="11">
        <f t="shared" si="25"/>
        <v>1388641.03</v>
      </c>
      <c r="BD142" s="11">
        <f t="shared" si="25"/>
        <v>1388641.03</v>
      </c>
      <c r="BE142" s="11">
        <f t="shared" si="25"/>
        <v>1388641.03</v>
      </c>
      <c r="BF142" s="11">
        <f t="shared" si="25"/>
        <v>1363641.03</v>
      </c>
      <c r="BG142" s="11">
        <f t="shared" si="25"/>
        <v>1345641.03</v>
      </c>
      <c r="BH142" s="11">
        <f t="shared" si="25"/>
        <v>1345641.03</v>
      </c>
      <c r="BI142" s="11">
        <f t="shared" si="25"/>
        <v>1345641.03</v>
      </c>
      <c r="BJ142" s="11">
        <f t="shared" si="25"/>
        <v>1333641.03</v>
      </c>
      <c r="BK142" s="11">
        <f t="shared" si="25"/>
        <v>1333641.03</v>
      </c>
      <c r="BL142" s="11">
        <f t="shared" si="25"/>
        <v>1333641.03</v>
      </c>
      <c r="BM142" s="11">
        <f t="shared" si="25"/>
        <v>1333641.03</v>
      </c>
      <c r="BN142" s="11">
        <f t="shared" si="25"/>
        <v>1333641.03</v>
      </c>
      <c r="BO142" s="11">
        <f t="shared" si="25"/>
        <v>1333641.03</v>
      </c>
      <c r="BP142" s="11">
        <f t="shared" si="25"/>
        <v>1333641.03</v>
      </c>
      <c r="BQ142" s="11">
        <f t="shared" si="25"/>
        <v>1333641.03</v>
      </c>
      <c r="BR142" s="11">
        <f t="shared" si="25"/>
        <v>1333641.03</v>
      </c>
      <c r="BS142" s="11">
        <f t="shared" si="25"/>
        <v>1333641.03</v>
      </c>
      <c r="BT142" s="11">
        <f t="shared" si="25"/>
        <v>1333641.03</v>
      </c>
      <c r="BU142" s="11">
        <f t="shared" si="25"/>
        <v>1333641.03</v>
      </c>
      <c r="BV142" s="11">
        <f t="shared" si="25"/>
        <v>1333641.03</v>
      </c>
      <c r="BW142" s="11">
        <f t="shared" si="25"/>
        <v>1333641.03</v>
      </c>
      <c r="BX142" s="11">
        <f t="shared" si="25"/>
        <v>1333641.03</v>
      </c>
      <c r="BY142" s="11">
        <f t="shared" si="25"/>
        <v>1333641.03</v>
      </c>
      <c r="BZ142" s="11">
        <f t="shared" si="25"/>
        <v>1333641.03</v>
      </c>
      <c r="CA142" s="11">
        <f t="shared" si="25"/>
        <v>1333641.03</v>
      </c>
      <c r="CB142" s="11">
        <f t="shared" si="25"/>
        <v>1333641.03</v>
      </c>
      <c r="CC142" s="11">
        <f t="shared" si="25"/>
        <v>1333641.03</v>
      </c>
      <c r="CD142" s="11" t="s">
        <v>25</v>
      </c>
      <c r="CE142" s="11" t="s">
        <v>25</v>
      </c>
      <c r="CF142" s="11" t="s">
        <v>25</v>
      </c>
      <c r="CG142" s="11" t="s">
        <v>25</v>
      </c>
    </row>
    <row r="143" ht="15" customHeight="1" outlineLevel="1" spans="2:85">
      <c r="B143" s="10">
        <v>201609</v>
      </c>
      <c r="C143" s="11">
        <f t="shared" ref="C143:AF143" si="26">IF(C12="","",C12+C104)</f>
        <v>35593048.56</v>
      </c>
      <c r="D143" s="11">
        <f t="shared" si="26"/>
        <v>16701385.98</v>
      </c>
      <c r="E143" s="11">
        <f t="shared" si="26"/>
        <v>18332773.95</v>
      </c>
      <c r="F143" s="11">
        <f t="shared" si="26"/>
        <v>18259373.89</v>
      </c>
      <c r="G143" s="11">
        <f t="shared" si="26"/>
        <v>18100677.55</v>
      </c>
      <c r="H143" s="11">
        <f t="shared" si="26"/>
        <v>18102677.55</v>
      </c>
      <c r="I143" s="11">
        <f t="shared" si="26"/>
        <v>18246715.95</v>
      </c>
      <c r="J143" s="11">
        <f t="shared" si="26"/>
        <v>18246715.95</v>
      </c>
      <c r="K143" s="11">
        <f t="shared" si="26"/>
        <v>18246715.95</v>
      </c>
      <c r="L143" s="11">
        <f t="shared" si="26"/>
        <v>18282715.95</v>
      </c>
      <c r="M143" s="11">
        <f t="shared" si="26"/>
        <v>18282715.95</v>
      </c>
      <c r="N143" s="11">
        <f t="shared" si="26"/>
        <v>18282715.95</v>
      </c>
      <c r="O143" s="11">
        <f t="shared" si="26"/>
        <v>18282715.95</v>
      </c>
      <c r="P143" s="11">
        <f t="shared" si="26"/>
        <v>18282715.95</v>
      </c>
      <c r="Q143" s="11">
        <f t="shared" si="26"/>
        <v>18282715.95</v>
      </c>
      <c r="R143" s="11">
        <f t="shared" si="26"/>
        <v>18282715.95</v>
      </c>
      <c r="S143" s="11">
        <f t="shared" si="26"/>
        <v>18282715.95</v>
      </c>
      <c r="T143" s="11">
        <f t="shared" si="26"/>
        <v>18282715.95</v>
      </c>
      <c r="U143" s="11">
        <f t="shared" si="26"/>
        <v>18282715.95</v>
      </c>
      <c r="V143" s="11">
        <f t="shared" si="26"/>
        <v>18282715.95</v>
      </c>
      <c r="W143" s="11">
        <f t="shared" si="26"/>
        <v>18282715.95</v>
      </c>
      <c r="X143" s="11">
        <f t="shared" si="26"/>
        <v>18282715.95</v>
      </c>
      <c r="Y143" s="11">
        <f t="shared" si="26"/>
        <v>18282715.95</v>
      </c>
      <c r="Z143" s="11">
        <f t="shared" si="26"/>
        <v>18282715.95</v>
      </c>
      <c r="AA143" s="11">
        <f t="shared" si="26"/>
        <v>18282715.95</v>
      </c>
      <c r="AB143" s="11">
        <f t="shared" si="26"/>
        <v>18282715.95</v>
      </c>
      <c r="AC143" s="11">
        <f t="shared" si="26"/>
        <v>18282715.95</v>
      </c>
      <c r="AD143" s="11">
        <f t="shared" si="26"/>
        <v>18282715.95</v>
      </c>
      <c r="AE143" s="11">
        <f t="shared" si="26"/>
        <v>18282715.95</v>
      </c>
      <c r="AF143" s="11">
        <f t="shared" si="26"/>
        <v>18123769.95</v>
      </c>
      <c r="AG143" s="11" t="s">
        <v>25</v>
      </c>
      <c r="AH143" s="11" t="s">
        <v>25</v>
      </c>
      <c r="AI143" s="11" t="s">
        <v>25</v>
      </c>
      <c r="AJ143" s="11" t="s">
        <v>25</v>
      </c>
      <c r="AK143" s="11" t="s">
        <v>25</v>
      </c>
      <c r="AX143" s="10">
        <v>201609</v>
      </c>
      <c r="AY143" s="11">
        <f t="shared" ref="AY143:CB143" si="27">IF(AY12="","",AY12+AY104)</f>
        <v>35593048.56</v>
      </c>
      <c r="AZ143" s="11">
        <f t="shared" si="27"/>
        <v>16701385.98</v>
      </c>
      <c r="BA143" s="11">
        <f t="shared" si="27"/>
        <v>18332773.95</v>
      </c>
      <c r="BB143" s="11">
        <f t="shared" si="27"/>
        <v>18259373.89</v>
      </c>
      <c r="BC143" s="11">
        <f t="shared" si="27"/>
        <v>18100677.55</v>
      </c>
      <c r="BD143" s="11">
        <f t="shared" si="27"/>
        <v>18102677.55</v>
      </c>
      <c r="BE143" s="11">
        <f t="shared" si="27"/>
        <v>18246715.95</v>
      </c>
      <c r="BF143" s="11">
        <f t="shared" si="27"/>
        <v>18246715.95</v>
      </c>
      <c r="BG143" s="11">
        <f t="shared" si="27"/>
        <v>18246715.95</v>
      </c>
      <c r="BH143" s="11">
        <f t="shared" si="27"/>
        <v>18282715.95</v>
      </c>
      <c r="BI143" s="11">
        <f t="shared" si="27"/>
        <v>18282715.95</v>
      </c>
      <c r="BJ143" s="11">
        <f t="shared" si="27"/>
        <v>18282715.95</v>
      </c>
      <c r="BK143" s="11">
        <f t="shared" si="27"/>
        <v>18282715.95</v>
      </c>
      <c r="BL143" s="11">
        <f t="shared" si="27"/>
        <v>18282715.95</v>
      </c>
      <c r="BM143" s="11">
        <f t="shared" si="27"/>
        <v>18282715.95</v>
      </c>
      <c r="BN143" s="11">
        <f t="shared" si="27"/>
        <v>18282715.95</v>
      </c>
      <c r="BO143" s="11">
        <f t="shared" si="27"/>
        <v>18282715.95</v>
      </c>
      <c r="BP143" s="11">
        <f t="shared" si="27"/>
        <v>18282715.95</v>
      </c>
      <c r="BQ143" s="11">
        <f t="shared" si="27"/>
        <v>18282715.95</v>
      </c>
      <c r="BR143" s="11">
        <f t="shared" si="27"/>
        <v>18282715.95</v>
      </c>
      <c r="BS143" s="11">
        <f t="shared" si="27"/>
        <v>18282715.95</v>
      </c>
      <c r="BT143" s="11">
        <f t="shared" si="27"/>
        <v>18282715.95</v>
      </c>
      <c r="BU143" s="11">
        <f t="shared" si="27"/>
        <v>18282715.95</v>
      </c>
      <c r="BV143" s="11">
        <f t="shared" si="27"/>
        <v>18282715.95</v>
      </c>
      <c r="BW143" s="11">
        <f t="shared" si="27"/>
        <v>18282715.95</v>
      </c>
      <c r="BX143" s="11">
        <f t="shared" si="27"/>
        <v>18282715.95</v>
      </c>
      <c r="BY143" s="11">
        <f t="shared" si="27"/>
        <v>18282715.95</v>
      </c>
      <c r="BZ143" s="11">
        <f t="shared" si="27"/>
        <v>18282715.95</v>
      </c>
      <c r="CA143" s="11">
        <f t="shared" si="27"/>
        <v>18282715.95</v>
      </c>
      <c r="CB143" s="11">
        <f t="shared" si="27"/>
        <v>18123769.95</v>
      </c>
      <c r="CC143" s="11" t="s">
        <v>25</v>
      </c>
      <c r="CD143" s="11" t="s">
        <v>25</v>
      </c>
      <c r="CE143" s="11" t="s">
        <v>25</v>
      </c>
      <c r="CF143" s="11" t="s">
        <v>25</v>
      </c>
      <c r="CG143" s="11" t="s">
        <v>25</v>
      </c>
    </row>
    <row r="144" ht="15" customHeight="1" outlineLevel="1" spans="2:85">
      <c r="B144" s="10">
        <v>201612</v>
      </c>
      <c r="C144" s="11">
        <f t="shared" ref="C144:AE144" si="28">IF(C13="","",C13+C105)</f>
        <v>3977536</v>
      </c>
      <c r="D144" s="11">
        <f t="shared" si="28"/>
        <v>2972213</v>
      </c>
      <c r="E144" s="11">
        <f t="shared" si="28"/>
        <v>2946218.6</v>
      </c>
      <c r="F144" s="11">
        <f t="shared" si="28"/>
        <v>2907418.6</v>
      </c>
      <c r="G144" s="11">
        <f t="shared" si="28"/>
        <v>2907418.6</v>
      </c>
      <c r="H144" s="11">
        <f t="shared" si="28"/>
        <v>2907418.6</v>
      </c>
      <c r="I144" s="11">
        <f t="shared" si="28"/>
        <v>2889418.6</v>
      </c>
      <c r="J144" s="11">
        <f t="shared" si="28"/>
        <v>2889418.6</v>
      </c>
      <c r="K144" s="11">
        <f t="shared" si="28"/>
        <v>2889418.6</v>
      </c>
      <c r="L144" s="11">
        <f t="shared" si="28"/>
        <v>2889418.6</v>
      </c>
      <c r="M144" s="11">
        <f t="shared" si="28"/>
        <v>2889418.6</v>
      </c>
      <c r="N144" s="11">
        <f t="shared" si="28"/>
        <v>2889418.6</v>
      </c>
      <c r="O144" s="11">
        <f t="shared" si="28"/>
        <v>2889418.6</v>
      </c>
      <c r="P144" s="11">
        <f t="shared" si="28"/>
        <v>2889418.6</v>
      </c>
      <c r="Q144" s="11">
        <f t="shared" si="28"/>
        <v>2889418.6</v>
      </c>
      <c r="R144" s="11">
        <f t="shared" si="28"/>
        <v>2889418.6</v>
      </c>
      <c r="S144" s="11">
        <f t="shared" si="28"/>
        <v>2889418.6</v>
      </c>
      <c r="T144" s="11">
        <f t="shared" si="28"/>
        <v>2889418.6</v>
      </c>
      <c r="U144" s="11">
        <f t="shared" si="28"/>
        <v>2889418.6</v>
      </c>
      <c r="V144" s="11">
        <f t="shared" si="28"/>
        <v>2889418.6</v>
      </c>
      <c r="W144" s="11">
        <f t="shared" si="28"/>
        <v>2889418.6</v>
      </c>
      <c r="X144" s="11">
        <f t="shared" si="28"/>
        <v>2889418.6</v>
      </c>
      <c r="Y144" s="11">
        <f t="shared" si="28"/>
        <v>2889418.6</v>
      </c>
      <c r="Z144" s="11">
        <f t="shared" si="28"/>
        <v>2889418.6</v>
      </c>
      <c r="AA144" s="11">
        <f t="shared" si="28"/>
        <v>2889418.6</v>
      </c>
      <c r="AB144" s="11">
        <f t="shared" si="28"/>
        <v>2889418.6</v>
      </c>
      <c r="AC144" s="11">
        <f t="shared" si="28"/>
        <v>2889418.6</v>
      </c>
      <c r="AD144" s="11">
        <f t="shared" si="28"/>
        <v>2889418.6</v>
      </c>
      <c r="AE144" s="11">
        <f t="shared" si="28"/>
        <v>2889418.6</v>
      </c>
      <c r="AF144" s="11" t="s">
        <v>25</v>
      </c>
      <c r="AG144" s="11" t="s">
        <v>25</v>
      </c>
      <c r="AH144" s="11" t="s">
        <v>25</v>
      </c>
      <c r="AI144" s="11" t="s">
        <v>25</v>
      </c>
      <c r="AJ144" s="11" t="s">
        <v>25</v>
      </c>
      <c r="AK144" s="11" t="s">
        <v>25</v>
      </c>
      <c r="AX144" s="10">
        <v>201612</v>
      </c>
      <c r="AY144" s="11">
        <f t="shared" ref="AY144:CA144" si="29">IF(AY13="","",AY13+AY105)</f>
        <v>3977536</v>
      </c>
      <c r="AZ144" s="11">
        <f t="shared" si="29"/>
        <v>2972213</v>
      </c>
      <c r="BA144" s="11">
        <f t="shared" si="29"/>
        <v>2946218.6</v>
      </c>
      <c r="BB144" s="11">
        <f t="shared" si="29"/>
        <v>2907418.6</v>
      </c>
      <c r="BC144" s="11">
        <f t="shared" si="29"/>
        <v>2907418.6</v>
      </c>
      <c r="BD144" s="11">
        <f t="shared" si="29"/>
        <v>2907418.6</v>
      </c>
      <c r="BE144" s="11">
        <f t="shared" si="29"/>
        <v>2889418.6</v>
      </c>
      <c r="BF144" s="11">
        <f t="shared" si="29"/>
        <v>2889418.6</v>
      </c>
      <c r="BG144" s="11">
        <f t="shared" si="29"/>
        <v>2889418.6</v>
      </c>
      <c r="BH144" s="11">
        <f t="shared" si="29"/>
        <v>2889418.6</v>
      </c>
      <c r="BI144" s="11">
        <f t="shared" si="29"/>
        <v>2889418.6</v>
      </c>
      <c r="BJ144" s="11">
        <f t="shared" si="29"/>
        <v>2889418.6</v>
      </c>
      <c r="BK144" s="11">
        <f t="shared" si="29"/>
        <v>2889418.6</v>
      </c>
      <c r="BL144" s="11">
        <f t="shared" si="29"/>
        <v>2889418.6</v>
      </c>
      <c r="BM144" s="11">
        <f t="shared" si="29"/>
        <v>2889418.6</v>
      </c>
      <c r="BN144" s="11">
        <f t="shared" si="29"/>
        <v>2889418.6</v>
      </c>
      <c r="BO144" s="11">
        <f t="shared" si="29"/>
        <v>2889418.6</v>
      </c>
      <c r="BP144" s="11">
        <f t="shared" si="29"/>
        <v>2889418.6</v>
      </c>
      <c r="BQ144" s="11">
        <f t="shared" si="29"/>
        <v>2889418.6</v>
      </c>
      <c r="BR144" s="11">
        <f t="shared" si="29"/>
        <v>2889418.6</v>
      </c>
      <c r="BS144" s="11">
        <f t="shared" si="29"/>
        <v>2889418.6</v>
      </c>
      <c r="BT144" s="11">
        <f t="shared" si="29"/>
        <v>2889418.6</v>
      </c>
      <c r="BU144" s="11">
        <f t="shared" si="29"/>
        <v>2889418.6</v>
      </c>
      <c r="BV144" s="11">
        <f t="shared" si="29"/>
        <v>2889418.6</v>
      </c>
      <c r="BW144" s="11">
        <f t="shared" si="29"/>
        <v>2889418.6</v>
      </c>
      <c r="BX144" s="11">
        <f t="shared" si="29"/>
        <v>2889418.6</v>
      </c>
      <c r="BY144" s="11">
        <f t="shared" si="29"/>
        <v>2889418.6</v>
      </c>
      <c r="BZ144" s="11">
        <f t="shared" si="29"/>
        <v>2889418.6</v>
      </c>
      <c r="CA144" s="11">
        <f t="shared" si="29"/>
        <v>2889418.6</v>
      </c>
      <c r="CB144" s="11" t="s">
        <v>25</v>
      </c>
      <c r="CC144" s="11" t="s">
        <v>25</v>
      </c>
      <c r="CD144" s="11" t="s">
        <v>25</v>
      </c>
      <c r="CE144" s="11" t="s">
        <v>25</v>
      </c>
      <c r="CF144" s="11" t="s">
        <v>25</v>
      </c>
      <c r="CG144" s="11" t="s">
        <v>25</v>
      </c>
    </row>
    <row r="145" ht="15" customHeight="1" outlineLevel="1" spans="2:85">
      <c r="B145" s="10">
        <v>201703</v>
      </c>
      <c r="C145" s="11">
        <f t="shared" ref="C145:AD145" si="30">IF(C14="","",C14+C106)</f>
        <v>4515360.9</v>
      </c>
      <c r="D145" s="11">
        <f t="shared" si="30"/>
        <v>13482652.18</v>
      </c>
      <c r="E145" s="11">
        <f t="shared" si="30"/>
        <v>7948097.18</v>
      </c>
      <c r="F145" s="11">
        <f t="shared" si="30"/>
        <v>7926882.03</v>
      </c>
      <c r="G145" s="11">
        <f t="shared" si="30"/>
        <v>7911843.77</v>
      </c>
      <c r="H145" s="11">
        <f t="shared" si="30"/>
        <v>7814205.77</v>
      </c>
      <c r="I145" s="11">
        <f t="shared" si="30"/>
        <v>7814205.77</v>
      </c>
      <c r="J145" s="11">
        <f t="shared" si="30"/>
        <v>7794205.77</v>
      </c>
      <c r="K145" s="11">
        <f t="shared" si="30"/>
        <v>7794205.77</v>
      </c>
      <c r="L145" s="11">
        <f t="shared" si="30"/>
        <v>7794205.77</v>
      </c>
      <c r="M145" s="11">
        <f t="shared" si="30"/>
        <v>7794205.77</v>
      </c>
      <c r="N145" s="11">
        <f t="shared" si="30"/>
        <v>7794205.77</v>
      </c>
      <c r="O145" s="11">
        <f t="shared" si="30"/>
        <v>7794205.77</v>
      </c>
      <c r="P145" s="11">
        <f t="shared" si="30"/>
        <v>7794205.77</v>
      </c>
      <c r="Q145" s="11">
        <f t="shared" si="30"/>
        <v>7794205.77</v>
      </c>
      <c r="R145" s="11">
        <f t="shared" si="30"/>
        <v>7794174.77</v>
      </c>
      <c r="S145" s="11">
        <f t="shared" si="30"/>
        <v>7794174.77</v>
      </c>
      <c r="T145" s="11">
        <f t="shared" si="30"/>
        <v>7794174.77</v>
      </c>
      <c r="U145" s="11">
        <f t="shared" si="30"/>
        <v>7794174.77</v>
      </c>
      <c r="V145" s="11">
        <f t="shared" si="30"/>
        <v>7794174.77</v>
      </c>
      <c r="W145" s="11">
        <f t="shared" si="30"/>
        <v>7794174.77</v>
      </c>
      <c r="X145" s="11">
        <f t="shared" si="30"/>
        <v>7794174.77</v>
      </c>
      <c r="Y145" s="11">
        <f t="shared" si="30"/>
        <v>7794174.77</v>
      </c>
      <c r="Z145" s="11">
        <f t="shared" si="30"/>
        <v>7794174.77</v>
      </c>
      <c r="AA145" s="11">
        <f t="shared" si="30"/>
        <v>7794174.77</v>
      </c>
      <c r="AB145" s="11">
        <f t="shared" si="30"/>
        <v>7794174.77</v>
      </c>
      <c r="AC145" s="11">
        <f t="shared" si="30"/>
        <v>7794174.77</v>
      </c>
      <c r="AD145" s="11">
        <f t="shared" si="30"/>
        <v>7794174.77</v>
      </c>
      <c r="AE145" s="11" t="s">
        <v>25</v>
      </c>
      <c r="AF145" s="11" t="s">
        <v>25</v>
      </c>
      <c r="AG145" s="11" t="s">
        <v>25</v>
      </c>
      <c r="AH145" s="11" t="s">
        <v>25</v>
      </c>
      <c r="AI145" s="11" t="s">
        <v>25</v>
      </c>
      <c r="AJ145" s="11" t="s">
        <v>25</v>
      </c>
      <c r="AK145" s="11" t="s">
        <v>25</v>
      </c>
      <c r="AX145" s="10">
        <v>201703</v>
      </c>
      <c r="AY145" s="11">
        <f t="shared" ref="AY145:BZ145" si="31">IF(AY14="","",AY14+AY106)</f>
        <v>4513860.9</v>
      </c>
      <c r="AZ145" s="11">
        <f t="shared" si="31"/>
        <v>13480402.18</v>
      </c>
      <c r="BA145" s="11">
        <f t="shared" si="31"/>
        <v>7434650.16</v>
      </c>
      <c r="BB145" s="11">
        <f t="shared" si="31"/>
        <v>7413435.01</v>
      </c>
      <c r="BC145" s="11">
        <f t="shared" si="31"/>
        <v>7395675.85</v>
      </c>
      <c r="BD145" s="11">
        <f t="shared" si="31"/>
        <v>7307972.36</v>
      </c>
      <c r="BE145" s="11">
        <f t="shared" si="31"/>
        <v>7307972.36</v>
      </c>
      <c r="BF145" s="11">
        <f t="shared" si="31"/>
        <v>7287972.36</v>
      </c>
      <c r="BG145" s="11">
        <f t="shared" si="31"/>
        <v>7287972.36</v>
      </c>
      <c r="BH145" s="11">
        <f t="shared" si="31"/>
        <v>7278022.36</v>
      </c>
      <c r="BI145" s="11">
        <f t="shared" si="31"/>
        <v>7278022.36</v>
      </c>
      <c r="BJ145" s="11">
        <f t="shared" si="31"/>
        <v>7278022.36</v>
      </c>
      <c r="BK145" s="11">
        <f t="shared" si="31"/>
        <v>7278022.36</v>
      </c>
      <c r="BL145" s="11">
        <f t="shared" si="31"/>
        <v>7278022.36</v>
      </c>
      <c r="BM145" s="11">
        <f t="shared" si="31"/>
        <v>7278022.36</v>
      </c>
      <c r="BN145" s="11">
        <f t="shared" si="31"/>
        <v>7278006.85</v>
      </c>
      <c r="BO145" s="11">
        <f t="shared" si="31"/>
        <v>7278006.85</v>
      </c>
      <c r="BP145" s="11">
        <f t="shared" si="31"/>
        <v>7278006.85</v>
      </c>
      <c r="BQ145" s="11">
        <f t="shared" si="31"/>
        <v>7278006.85</v>
      </c>
      <c r="BR145" s="11">
        <f t="shared" si="31"/>
        <v>7278006.85</v>
      </c>
      <c r="BS145" s="11">
        <f t="shared" si="31"/>
        <v>7278006.85</v>
      </c>
      <c r="BT145" s="11">
        <f t="shared" si="31"/>
        <v>7278006.85</v>
      </c>
      <c r="BU145" s="11">
        <f t="shared" si="31"/>
        <v>7278006.85</v>
      </c>
      <c r="BV145" s="11">
        <f t="shared" si="31"/>
        <v>7278006.85</v>
      </c>
      <c r="BW145" s="11">
        <f t="shared" si="31"/>
        <v>7278006.85</v>
      </c>
      <c r="BX145" s="11">
        <f t="shared" si="31"/>
        <v>7278006.85</v>
      </c>
      <c r="BY145" s="11">
        <f t="shared" si="31"/>
        <v>7278006.85</v>
      </c>
      <c r="BZ145" s="11">
        <f t="shared" si="31"/>
        <v>7278006.85</v>
      </c>
      <c r="CA145" s="11" t="s">
        <v>25</v>
      </c>
      <c r="CB145" s="11" t="s">
        <v>25</v>
      </c>
      <c r="CC145" s="11" t="s">
        <v>25</v>
      </c>
      <c r="CD145" s="11" t="s">
        <v>25</v>
      </c>
      <c r="CE145" s="11" t="s">
        <v>25</v>
      </c>
      <c r="CF145" s="11" t="s">
        <v>25</v>
      </c>
      <c r="CG145" s="11" t="s">
        <v>25</v>
      </c>
    </row>
    <row r="146" ht="15" customHeight="1" outlineLevel="1" spans="2:85">
      <c r="B146" s="10">
        <v>201706</v>
      </c>
      <c r="C146" s="11">
        <f t="shared" ref="C146:AC146" si="32">IF(C15="","",C15+C107)</f>
        <v>8832497</v>
      </c>
      <c r="D146" s="11">
        <f t="shared" si="32"/>
        <v>6941547</v>
      </c>
      <c r="E146" s="11">
        <f t="shared" si="32"/>
        <v>8284710.53</v>
      </c>
      <c r="F146" s="11">
        <f t="shared" si="32"/>
        <v>8119865.92</v>
      </c>
      <c r="G146" s="11">
        <f t="shared" si="32"/>
        <v>8132083.77</v>
      </c>
      <c r="H146" s="11">
        <f t="shared" si="32"/>
        <v>8107603.77</v>
      </c>
      <c r="I146" s="11">
        <f t="shared" si="32"/>
        <v>7998403.77</v>
      </c>
      <c r="J146" s="11">
        <f t="shared" si="32"/>
        <v>7997485.69</v>
      </c>
      <c r="K146" s="11">
        <f t="shared" si="32"/>
        <v>7997485.69</v>
      </c>
      <c r="L146" s="11">
        <f t="shared" si="32"/>
        <v>7997485.69</v>
      </c>
      <c r="M146" s="11">
        <f t="shared" si="32"/>
        <v>7997485.69</v>
      </c>
      <c r="N146" s="11">
        <f t="shared" si="32"/>
        <v>7997485.69</v>
      </c>
      <c r="O146" s="11">
        <f t="shared" si="32"/>
        <v>7997485.69</v>
      </c>
      <c r="P146" s="11">
        <f t="shared" si="32"/>
        <v>7997485.69</v>
      </c>
      <c r="Q146" s="11">
        <f t="shared" si="32"/>
        <v>7997485.69</v>
      </c>
      <c r="R146" s="11">
        <f t="shared" si="32"/>
        <v>7997485.69</v>
      </c>
      <c r="S146" s="11">
        <f t="shared" si="32"/>
        <v>7997485.69</v>
      </c>
      <c r="T146" s="11">
        <f t="shared" si="32"/>
        <v>7997485.69</v>
      </c>
      <c r="U146" s="11">
        <f t="shared" si="32"/>
        <v>7997485.69</v>
      </c>
      <c r="V146" s="11">
        <f t="shared" si="32"/>
        <v>7997485.69</v>
      </c>
      <c r="W146" s="11">
        <f t="shared" si="32"/>
        <v>7997485.69</v>
      </c>
      <c r="X146" s="11">
        <f t="shared" si="32"/>
        <v>7997485.69</v>
      </c>
      <c r="Y146" s="11">
        <f t="shared" si="32"/>
        <v>7997485.69</v>
      </c>
      <c r="Z146" s="11">
        <f t="shared" si="32"/>
        <v>7997485.69</v>
      </c>
      <c r="AA146" s="11">
        <f t="shared" si="32"/>
        <v>7997485.69</v>
      </c>
      <c r="AB146" s="11">
        <f t="shared" si="32"/>
        <v>7997485.69</v>
      </c>
      <c r="AC146" s="11">
        <f t="shared" si="32"/>
        <v>7997485.69</v>
      </c>
      <c r="AD146" s="11" t="s">
        <v>25</v>
      </c>
      <c r="AE146" s="11" t="s">
        <v>25</v>
      </c>
      <c r="AF146" s="11" t="s">
        <v>25</v>
      </c>
      <c r="AG146" s="11" t="s">
        <v>25</v>
      </c>
      <c r="AH146" s="11" t="s">
        <v>25</v>
      </c>
      <c r="AI146" s="11" t="s">
        <v>25</v>
      </c>
      <c r="AJ146" s="11" t="s">
        <v>25</v>
      </c>
      <c r="AK146" s="11" t="s">
        <v>25</v>
      </c>
      <c r="AX146" s="10">
        <v>201706</v>
      </c>
      <c r="AY146" s="11">
        <f t="shared" ref="AY146:BY146" si="33">IF(AY15="","",AY15+AY107)</f>
        <v>8807477</v>
      </c>
      <c r="AZ146" s="11">
        <f t="shared" si="33"/>
        <v>5687365.51</v>
      </c>
      <c r="BA146" s="11">
        <f t="shared" si="33"/>
        <v>6254616.09</v>
      </c>
      <c r="BB146" s="11">
        <f t="shared" si="33"/>
        <v>5789242.66</v>
      </c>
      <c r="BC146" s="11">
        <f t="shared" si="33"/>
        <v>5783306.58</v>
      </c>
      <c r="BD146" s="11">
        <f t="shared" si="33"/>
        <v>5759726.58</v>
      </c>
      <c r="BE146" s="11">
        <f t="shared" si="33"/>
        <v>5646836.58</v>
      </c>
      <c r="BF146" s="11">
        <f t="shared" si="33"/>
        <v>5646377.53</v>
      </c>
      <c r="BG146" s="11">
        <f t="shared" si="33"/>
        <v>5646377.53</v>
      </c>
      <c r="BH146" s="11">
        <f t="shared" si="33"/>
        <v>5646377.53</v>
      </c>
      <c r="BI146" s="11">
        <f t="shared" si="33"/>
        <v>5646377.53</v>
      </c>
      <c r="BJ146" s="11">
        <f t="shared" si="33"/>
        <v>5646377.53</v>
      </c>
      <c r="BK146" s="11">
        <f t="shared" si="33"/>
        <v>5646377.53</v>
      </c>
      <c r="BL146" s="11">
        <f t="shared" si="33"/>
        <v>5646377.53</v>
      </c>
      <c r="BM146" s="11">
        <f t="shared" si="33"/>
        <v>5646377.53</v>
      </c>
      <c r="BN146" s="11">
        <f t="shared" si="33"/>
        <v>5646377.53</v>
      </c>
      <c r="BO146" s="11">
        <f t="shared" si="33"/>
        <v>5646377.53</v>
      </c>
      <c r="BP146" s="11">
        <f t="shared" si="33"/>
        <v>5646377.53</v>
      </c>
      <c r="BQ146" s="11">
        <f t="shared" si="33"/>
        <v>5646377.53</v>
      </c>
      <c r="BR146" s="11">
        <f t="shared" si="33"/>
        <v>5646377.53</v>
      </c>
      <c r="BS146" s="11">
        <f t="shared" si="33"/>
        <v>5646377.53</v>
      </c>
      <c r="BT146" s="11">
        <f t="shared" si="33"/>
        <v>5646377.53</v>
      </c>
      <c r="BU146" s="11">
        <f t="shared" si="33"/>
        <v>5646377.53</v>
      </c>
      <c r="BV146" s="11">
        <f t="shared" si="33"/>
        <v>5646377.53</v>
      </c>
      <c r="BW146" s="11">
        <f t="shared" si="33"/>
        <v>5646377.53</v>
      </c>
      <c r="BX146" s="11">
        <f t="shared" si="33"/>
        <v>5646377.53</v>
      </c>
      <c r="BY146" s="11">
        <f t="shared" si="33"/>
        <v>5646377.53</v>
      </c>
      <c r="BZ146" s="11" t="s">
        <v>25</v>
      </c>
      <c r="CA146" s="11" t="s">
        <v>25</v>
      </c>
      <c r="CB146" s="11" t="s">
        <v>25</v>
      </c>
      <c r="CC146" s="11" t="s">
        <v>25</v>
      </c>
      <c r="CD146" s="11" t="s">
        <v>25</v>
      </c>
      <c r="CE146" s="11" t="s">
        <v>25</v>
      </c>
      <c r="CF146" s="11" t="s">
        <v>25</v>
      </c>
      <c r="CG146" s="11" t="s">
        <v>25</v>
      </c>
    </row>
    <row r="147" ht="15" customHeight="1" outlineLevel="1" spans="2:85">
      <c r="B147" s="10">
        <v>201709</v>
      </c>
      <c r="C147" s="11">
        <f t="shared" ref="C147:AB147" si="34">IF(C16="","",C16+C108)</f>
        <v>31446862.93</v>
      </c>
      <c r="D147" s="11">
        <f t="shared" si="34"/>
        <v>42995274.63</v>
      </c>
      <c r="E147" s="11">
        <f t="shared" si="34"/>
        <v>44625452.11</v>
      </c>
      <c r="F147" s="11">
        <f t="shared" si="34"/>
        <v>44617802.11</v>
      </c>
      <c r="G147" s="11">
        <f t="shared" si="34"/>
        <v>44685048.11</v>
      </c>
      <c r="H147" s="11">
        <f t="shared" si="34"/>
        <v>44624548.11</v>
      </c>
      <c r="I147" s="11">
        <f t="shared" si="34"/>
        <v>44624548.11</v>
      </c>
      <c r="J147" s="11">
        <f t="shared" si="34"/>
        <v>44624548.11</v>
      </c>
      <c r="K147" s="11">
        <f t="shared" si="34"/>
        <v>44624548.11</v>
      </c>
      <c r="L147" s="11">
        <f t="shared" si="34"/>
        <v>44624548.11</v>
      </c>
      <c r="M147" s="11">
        <f t="shared" si="34"/>
        <v>44624548.11</v>
      </c>
      <c r="N147" s="11">
        <f t="shared" si="34"/>
        <v>44624548.11</v>
      </c>
      <c r="O147" s="11">
        <f t="shared" si="34"/>
        <v>44624548.11</v>
      </c>
      <c r="P147" s="11">
        <f t="shared" si="34"/>
        <v>44624548.11</v>
      </c>
      <c r="Q147" s="11">
        <f t="shared" si="34"/>
        <v>44624548.11</v>
      </c>
      <c r="R147" s="11">
        <f t="shared" si="34"/>
        <v>44624548.11</v>
      </c>
      <c r="S147" s="11">
        <f t="shared" si="34"/>
        <v>44624548.11</v>
      </c>
      <c r="T147" s="11">
        <f t="shared" si="34"/>
        <v>44624548.11</v>
      </c>
      <c r="U147" s="11">
        <f t="shared" si="34"/>
        <v>44624548.11</v>
      </c>
      <c r="V147" s="11">
        <f t="shared" si="34"/>
        <v>44624548.11</v>
      </c>
      <c r="W147" s="11">
        <f t="shared" si="34"/>
        <v>44624548.11</v>
      </c>
      <c r="X147" s="11">
        <f t="shared" si="34"/>
        <v>44624548.11</v>
      </c>
      <c r="Y147" s="11">
        <f t="shared" si="34"/>
        <v>44624548.11</v>
      </c>
      <c r="Z147" s="11">
        <f t="shared" si="34"/>
        <v>44624548.11</v>
      </c>
      <c r="AA147" s="11">
        <f t="shared" si="34"/>
        <v>44624548.11</v>
      </c>
      <c r="AB147" s="11">
        <f t="shared" si="34"/>
        <v>44624548.11</v>
      </c>
      <c r="AC147" s="11" t="s">
        <v>25</v>
      </c>
      <c r="AD147" s="11" t="s">
        <v>25</v>
      </c>
      <c r="AE147" s="11" t="s">
        <v>25</v>
      </c>
      <c r="AF147" s="11" t="s">
        <v>25</v>
      </c>
      <c r="AG147" s="11" t="s">
        <v>25</v>
      </c>
      <c r="AH147" s="11" t="s">
        <v>25</v>
      </c>
      <c r="AI147" s="11" t="s">
        <v>25</v>
      </c>
      <c r="AJ147" s="11" t="s">
        <v>25</v>
      </c>
      <c r="AK147" s="11" t="s">
        <v>25</v>
      </c>
      <c r="AX147" s="10">
        <v>201709</v>
      </c>
      <c r="AY147" s="11">
        <f t="shared" ref="AY147:BX147" si="35">IF(AY16="","",AY16+AY108)</f>
        <v>27440571.39</v>
      </c>
      <c r="AZ147" s="11">
        <f t="shared" si="35"/>
        <v>32762321.84</v>
      </c>
      <c r="BA147" s="11">
        <f t="shared" si="35"/>
        <v>32641122.8</v>
      </c>
      <c r="BB147" s="11">
        <f t="shared" si="35"/>
        <v>32610122.8</v>
      </c>
      <c r="BC147" s="11">
        <f t="shared" si="35"/>
        <v>32535225.8</v>
      </c>
      <c r="BD147" s="11">
        <f t="shared" si="35"/>
        <v>32456725.8</v>
      </c>
      <c r="BE147" s="11">
        <f t="shared" si="35"/>
        <v>32456725.8</v>
      </c>
      <c r="BF147" s="11">
        <f t="shared" si="35"/>
        <v>32456725.8</v>
      </c>
      <c r="BG147" s="11">
        <f t="shared" si="35"/>
        <v>32456725.8</v>
      </c>
      <c r="BH147" s="11">
        <f t="shared" si="35"/>
        <v>32456725.8</v>
      </c>
      <c r="BI147" s="11">
        <f t="shared" si="35"/>
        <v>32456725.8</v>
      </c>
      <c r="BJ147" s="11">
        <f t="shared" si="35"/>
        <v>32456725.8</v>
      </c>
      <c r="BK147" s="11">
        <f t="shared" si="35"/>
        <v>32456725.8</v>
      </c>
      <c r="BL147" s="11">
        <f t="shared" si="35"/>
        <v>32456725.8</v>
      </c>
      <c r="BM147" s="11">
        <f t="shared" si="35"/>
        <v>32456725.8</v>
      </c>
      <c r="BN147" s="11">
        <f t="shared" si="35"/>
        <v>32456725.8</v>
      </c>
      <c r="BO147" s="11">
        <f t="shared" si="35"/>
        <v>32456725.8</v>
      </c>
      <c r="BP147" s="11">
        <f t="shared" si="35"/>
        <v>32456725.8</v>
      </c>
      <c r="BQ147" s="11">
        <f t="shared" si="35"/>
        <v>32456725.8</v>
      </c>
      <c r="BR147" s="11">
        <f t="shared" si="35"/>
        <v>32456725.8</v>
      </c>
      <c r="BS147" s="11">
        <f t="shared" si="35"/>
        <v>32456725.8</v>
      </c>
      <c r="BT147" s="11">
        <f t="shared" si="35"/>
        <v>32456725.8</v>
      </c>
      <c r="BU147" s="11">
        <f t="shared" si="35"/>
        <v>32456725.8</v>
      </c>
      <c r="BV147" s="11">
        <f t="shared" si="35"/>
        <v>32456725.8</v>
      </c>
      <c r="BW147" s="11">
        <f t="shared" si="35"/>
        <v>32456725.8</v>
      </c>
      <c r="BX147" s="11">
        <f t="shared" si="35"/>
        <v>32456725.8</v>
      </c>
      <c r="BY147" s="11" t="s">
        <v>25</v>
      </c>
      <c r="BZ147" s="11" t="s">
        <v>25</v>
      </c>
      <c r="CA147" s="11" t="s">
        <v>25</v>
      </c>
      <c r="CB147" s="11" t="s">
        <v>25</v>
      </c>
      <c r="CC147" s="11" t="s">
        <v>25</v>
      </c>
      <c r="CD147" s="11" t="s">
        <v>25</v>
      </c>
      <c r="CE147" s="11" t="s">
        <v>25</v>
      </c>
      <c r="CF147" s="11" t="s">
        <v>25</v>
      </c>
      <c r="CG147" s="11" t="s">
        <v>25</v>
      </c>
    </row>
    <row r="148" ht="15" customHeight="1" outlineLevel="1" spans="2:85">
      <c r="B148" s="10">
        <v>201712</v>
      </c>
      <c r="C148" s="11">
        <f t="shared" ref="C148:AA148" si="36">IF(C17="","",C17+C109)</f>
        <v>4387473.8</v>
      </c>
      <c r="D148" s="11">
        <f t="shared" si="36"/>
        <v>3155321.93</v>
      </c>
      <c r="E148" s="11">
        <f t="shared" si="36"/>
        <v>3162187.37</v>
      </c>
      <c r="F148" s="11">
        <f t="shared" si="36"/>
        <v>3173137.37</v>
      </c>
      <c r="G148" s="11">
        <f t="shared" si="36"/>
        <v>3139637.37</v>
      </c>
      <c r="H148" s="11">
        <f t="shared" si="36"/>
        <v>3171637.37</v>
      </c>
      <c r="I148" s="11">
        <f t="shared" si="36"/>
        <v>3166237.37</v>
      </c>
      <c r="J148" s="11">
        <f t="shared" si="36"/>
        <v>3166237.37</v>
      </c>
      <c r="K148" s="11">
        <f t="shared" si="36"/>
        <v>3166237.37</v>
      </c>
      <c r="L148" s="11">
        <f t="shared" si="36"/>
        <v>3166237.37</v>
      </c>
      <c r="M148" s="11">
        <f t="shared" si="36"/>
        <v>3166237.37</v>
      </c>
      <c r="N148" s="11">
        <f t="shared" si="36"/>
        <v>3166237.37</v>
      </c>
      <c r="O148" s="11">
        <f t="shared" si="36"/>
        <v>3166237.37</v>
      </c>
      <c r="P148" s="11">
        <f t="shared" si="36"/>
        <v>3166237.37</v>
      </c>
      <c r="Q148" s="11">
        <f t="shared" si="36"/>
        <v>3166237.37</v>
      </c>
      <c r="R148" s="11">
        <f t="shared" si="36"/>
        <v>3166237.37</v>
      </c>
      <c r="S148" s="11">
        <f t="shared" si="36"/>
        <v>3166237.37</v>
      </c>
      <c r="T148" s="11">
        <f t="shared" si="36"/>
        <v>3166237.37</v>
      </c>
      <c r="U148" s="11">
        <f t="shared" si="36"/>
        <v>3166237.37</v>
      </c>
      <c r="V148" s="11">
        <f t="shared" si="36"/>
        <v>3166237.37</v>
      </c>
      <c r="W148" s="11">
        <f t="shared" si="36"/>
        <v>3166237.37</v>
      </c>
      <c r="X148" s="11">
        <f t="shared" si="36"/>
        <v>3166237.37</v>
      </c>
      <c r="Y148" s="11">
        <f t="shared" si="36"/>
        <v>3166237.37</v>
      </c>
      <c r="Z148" s="11">
        <f t="shared" si="36"/>
        <v>3166237.37</v>
      </c>
      <c r="AA148" s="11">
        <f t="shared" si="36"/>
        <v>3166237.37</v>
      </c>
      <c r="AB148" s="11" t="s">
        <v>25</v>
      </c>
      <c r="AC148" s="11" t="s">
        <v>25</v>
      </c>
      <c r="AD148" s="11" t="s">
        <v>25</v>
      </c>
      <c r="AE148" s="11" t="s">
        <v>25</v>
      </c>
      <c r="AF148" s="11" t="s">
        <v>25</v>
      </c>
      <c r="AG148" s="11" t="s">
        <v>25</v>
      </c>
      <c r="AH148" s="11" t="s">
        <v>25</v>
      </c>
      <c r="AI148" s="11" t="s">
        <v>25</v>
      </c>
      <c r="AJ148" s="11" t="s">
        <v>25</v>
      </c>
      <c r="AK148" s="11" t="s">
        <v>25</v>
      </c>
      <c r="AX148" s="10">
        <v>201712</v>
      </c>
      <c r="AY148" s="11">
        <f t="shared" ref="AY148:BW148" si="37">IF(AY17="","",AY17+AY109)</f>
        <v>3552504.72</v>
      </c>
      <c r="AZ148" s="11">
        <f t="shared" si="37"/>
        <v>2287272.31</v>
      </c>
      <c r="BA148" s="11">
        <f t="shared" si="37"/>
        <v>2276580</v>
      </c>
      <c r="BB148" s="11">
        <f t="shared" si="37"/>
        <v>2282055</v>
      </c>
      <c r="BC148" s="11">
        <f t="shared" si="37"/>
        <v>2260605</v>
      </c>
      <c r="BD148" s="11">
        <f t="shared" si="37"/>
        <v>2276605.23</v>
      </c>
      <c r="BE148" s="11">
        <f t="shared" si="37"/>
        <v>2273905.23</v>
      </c>
      <c r="BF148" s="11">
        <f t="shared" si="37"/>
        <v>2273905.23</v>
      </c>
      <c r="BG148" s="11">
        <f t="shared" si="37"/>
        <v>2273905.23</v>
      </c>
      <c r="BH148" s="11">
        <f t="shared" si="37"/>
        <v>2273905.23</v>
      </c>
      <c r="BI148" s="11">
        <f t="shared" si="37"/>
        <v>2273905.23</v>
      </c>
      <c r="BJ148" s="11">
        <f t="shared" si="37"/>
        <v>2273905.23</v>
      </c>
      <c r="BK148" s="11">
        <f t="shared" si="37"/>
        <v>2273905.23</v>
      </c>
      <c r="BL148" s="11">
        <f t="shared" si="37"/>
        <v>2273905.23</v>
      </c>
      <c r="BM148" s="11">
        <f t="shared" si="37"/>
        <v>2273905.23</v>
      </c>
      <c r="BN148" s="11">
        <f t="shared" si="37"/>
        <v>2273905.23</v>
      </c>
      <c r="BO148" s="11">
        <f t="shared" si="37"/>
        <v>2273905.23</v>
      </c>
      <c r="BP148" s="11">
        <f t="shared" si="37"/>
        <v>2273905.23</v>
      </c>
      <c r="BQ148" s="11">
        <f t="shared" si="37"/>
        <v>2273905.23</v>
      </c>
      <c r="BR148" s="11">
        <f t="shared" si="37"/>
        <v>2273905.23</v>
      </c>
      <c r="BS148" s="11">
        <f t="shared" si="37"/>
        <v>2273905.23</v>
      </c>
      <c r="BT148" s="11">
        <f t="shared" si="37"/>
        <v>2273905.23</v>
      </c>
      <c r="BU148" s="11">
        <f t="shared" si="37"/>
        <v>2273905.23</v>
      </c>
      <c r="BV148" s="11">
        <f t="shared" si="37"/>
        <v>2273905.23</v>
      </c>
      <c r="BW148" s="11">
        <f t="shared" si="37"/>
        <v>2273905.23</v>
      </c>
      <c r="BX148" s="11" t="s">
        <v>25</v>
      </c>
      <c r="BY148" s="11" t="s">
        <v>25</v>
      </c>
      <c r="BZ148" s="11" t="s">
        <v>25</v>
      </c>
      <c r="CA148" s="11" t="s">
        <v>25</v>
      </c>
      <c r="CB148" s="11" t="s">
        <v>25</v>
      </c>
      <c r="CC148" s="11" t="s">
        <v>25</v>
      </c>
      <c r="CD148" s="11" t="s">
        <v>25</v>
      </c>
      <c r="CE148" s="11" t="s">
        <v>25</v>
      </c>
      <c r="CF148" s="11" t="s">
        <v>25</v>
      </c>
      <c r="CG148" s="11" t="s">
        <v>25</v>
      </c>
    </row>
    <row r="149" ht="15" customHeight="1" outlineLevel="1" spans="2:85">
      <c r="B149" s="10">
        <v>201803</v>
      </c>
      <c r="C149" s="11">
        <f t="shared" ref="C149:Z149" si="38">IF(C18="","",C18+C110)</f>
        <v>5957183.78</v>
      </c>
      <c r="D149" s="11">
        <f t="shared" si="38"/>
        <v>7157650.26</v>
      </c>
      <c r="E149" s="11">
        <f t="shared" si="38"/>
        <v>7209664.77</v>
      </c>
      <c r="F149" s="11">
        <f t="shared" si="38"/>
        <v>6910041.77</v>
      </c>
      <c r="G149" s="11">
        <f t="shared" si="38"/>
        <v>6910041.77</v>
      </c>
      <c r="H149" s="11">
        <f t="shared" si="38"/>
        <v>6901357.77</v>
      </c>
      <c r="I149" s="11">
        <f t="shared" si="38"/>
        <v>6901357.77</v>
      </c>
      <c r="J149" s="11">
        <f t="shared" si="38"/>
        <v>6901357.77</v>
      </c>
      <c r="K149" s="11">
        <f t="shared" si="38"/>
        <v>6901357.77</v>
      </c>
      <c r="L149" s="11">
        <f t="shared" si="38"/>
        <v>6901357.77</v>
      </c>
      <c r="M149" s="11">
        <f t="shared" si="38"/>
        <v>6901357.77</v>
      </c>
      <c r="N149" s="11">
        <f t="shared" si="38"/>
        <v>6901357.77</v>
      </c>
      <c r="O149" s="11">
        <f t="shared" si="38"/>
        <v>6901357.77</v>
      </c>
      <c r="P149" s="11">
        <f t="shared" si="38"/>
        <v>6901357.77</v>
      </c>
      <c r="Q149" s="11">
        <f t="shared" si="38"/>
        <v>6901357.77</v>
      </c>
      <c r="R149" s="11">
        <f t="shared" si="38"/>
        <v>6901357.77</v>
      </c>
      <c r="S149" s="11">
        <f t="shared" si="38"/>
        <v>6901357.77</v>
      </c>
      <c r="T149" s="11">
        <f t="shared" si="38"/>
        <v>6901357.77</v>
      </c>
      <c r="U149" s="11">
        <f t="shared" si="38"/>
        <v>6901357.77</v>
      </c>
      <c r="V149" s="11">
        <f t="shared" si="38"/>
        <v>6901357.77</v>
      </c>
      <c r="W149" s="11">
        <f t="shared" si="38"/>
        <v>6901357.77</v>
      </c>
      <c r="X149" s="11">
        <f t="shared" si="38"/>
        <v>6901357.77</v>
      </c>
      <c r="Y149" s="11">
        <f t="shared" si="38"/>
        <v>6901357.77</v>
      </c>
      <c r="Z149" s="11">
        <f t="shared" si="38"/>
        <v>6901357.77</v>
      </c>
      <c r="AA149" s="11" t="s">
        <v>25</v>
      </c>
      <c r="AB149" s="11" t="s">
        <v>25</v>
      </c>
      <c r="AC149" s="11" t="s">
        <v>25</v>
      </c>
      <c r="AD149" s="11" t="s">
        <v>25</v>
      </c>
      <c r="AE149" s="11" t="s">
        <v>25</v>
      </c>
      <c r="AF149" s="11" t="s">
        <v>25</v>
      </c>
      <c r="AG149" s="11" t="s">
        <v>25</v>
      </c>
      <c r="AH149" s="11" t="s">
        <v>25</v>
      </c>
      <c r="AI149" s="11" t="s">
        <v>25</v>
      </c>
      <c r="AJ149" s="11" t="s">
        <v>25</v>
      </c>
      <c r="AK149" s="11" t="s">
        <v>25</v>
      </c>
      <c r="AX149" s="10">
        <v>201803</v>
      </c>
      <c r="AY149" s="11">
        <f t="shared" ref="AY149:BV149" si="39">IF(AY18="","",AY18+AY110)</f>
        <v>5044463.82</v>
      </c>
      <c r="AZ149" s="11">
        <f t="shared" si="39"/>
        <v>3830845.82</v>
      </c>
      <c r="BA149" s="11">
        <f t="shared" si="39"/>
        <v>3621582.28</v>
      </c>
      <c r="BB149" s="11">
        <f t="shared" si="39"/>
        <v>3475125.78</v>
      </c>
      <c r="BC149" s="11">
        <f t="shared" si="39"/>
        <v>3475125.78</v>
      </c>
      <c r="BD149" s="11">
        <f t="shared" si="39"/>
        <v>3465783.78</v>
      </c>
      <c r="BE149" s="11">
        <f t="shared" si="39"/>
        <v>3465783.78</v>
      </c>
      <c r="BF149" s="11">
        <f t="shared" si="39"/>
        <v>3465783.78</v>
      </c>
      <c r="BG149" s="11">
        <f t="shared" si="39"/>
        <v>3465783.78</v>
      </c>
      <c r="BH149" s="11">
        <f t="shared" si="39"/>
        <v>3465783.78</v>
      </c>
      <c r="BI149" s="11">
        <f t="shared" si="39"/>
        <v>3465783.78</v>
      </c>
      <c r="BJ149" s="11">
        <f t="shared" si="39"/>
        <v>3465783.78</v>
      </c>
      <c r="BK149" s="11">
        <f t="shared" si="39"/>
        <v>3465783.78</v>
      </c>
      <c r="BL149" s="11">
        <f t="shared" si="39"/>
        <v>3465783.78</v>
      </c>
      <c r="BM149" s="11">
        <f t="shared" si="39"/>
        <v>3465783.78</v>
      </c>
      <c r="BN149" s="11">
        <f t="shared" si="39"/>
        <v>3465783.78</v>
      </c>
      <c r="BO149" s="11">
        <f t="shared" si="39"/>
        <v>3465783.78</v>
      </c>
      <c r="BP149" s="11">
        <f t="shared" si="39"/>
        <v>3465783.78</v>
      </c>
      <c r="BQ149" s="11">
        <f t="shared" si="39"/>
        <v>3465783.78</v>
      </c>
      <c r="BR149" s="11">
        <f t="shared" si="39"/>
        <v>3465783.78</v>
      </c>
      <c r="BS149" s="11">
        <f t="shared" si="39"/>
        <v>3465783.78</v>
      </c>
      <c r="BT149" s="11">
        <f t="shared" si="39"/>
        <v>3465783.78</v>
      </c>
      <c r="BU149" s="11">
        <f t="shared" si="39"/>
        <v>3465783.78</v>
      </c>
      <c r="BV149" s="11">
        <f t="shared" si="39"/>
        <v>3465783.78</v>
      </c>
      <c r="BW149" s="11" t="s">
        <v>25</v>
      </c>
      <c r="BX149" s="11" t="s">
        <v>25</v>
      </c>
      <c r="BY149" s="11" t="s">
        <v>25</v>
      </c>
      <c r="BZ149" s="11" t="s">
        <v>25</v>
      </c>
      <c r="CA149" s="11" t="s">
        <v>25</v>
      </c>
      <c r="CB149" s="11" t="s">
        <v>25</v>
      </c>
      <c r="CC149" s="11" t="s">
        <v>25</v>
      </c>
      <c r="CD149" s="11" t="s">
        <v>25</v>
      </c>
      <c r="CE149" s="11" t="s">
        <v>25</v>
      </c>
      <c r="CF149" s="11" t="s">
        <v>25</v>
      </c>
      <c r="CG149" s="11" t="s">
        <v>25</v>
      </c>
    </row>
    <row r="150" ht="15" customHeight="1" outlineLevel="1" spans="2:85">
      <c r="B150" s="10">
        <v>201806</v>
      </c>
      <c r="C150" s="11">
        <f t="shared" ref="C150:Y150" si="40">IF(C19="","",C19+C111)</f>
        <v>6315048.4</v>
      </c>
      <c r="D150" s="11">
        <f t="shared" si="40"/>
        <v>10768367.05</v>
      </c>
      <c r="E150" s="11">
        <f t="shared" si="40"/>
        <v>11962635.2</v>
      </c>
      <c r="F150" s="11">
        <f t="shared" si="40"/>
        <v>11750373.08</v>
      </c>
      <c r="G150" s="11">
        <f t="shared" si="40"/>
        <v>11951452.58</v>
      </c>
      <c r="H150" s="11">
        <f t="shared" si="40"/>
        <v>12085582.58</v>
      </c>
      <c r="I150" s="11">
        <f t="shared" si="40"/>
        <v>12098362.58</v>
      </c>
      <c r="J150" s="11">
        <f t="shared" si="40"/>
        <v>12100732.58</v>
      </c>
      <c r="K150" s="11">
        <f t="shared" si="40"/>
        <v>12102517.58</v>
      </c>
      <c r="L150" s="11">
        <f t="shared" si="40"/>
        <v>12102517.58</v>
      </c>
      <c r="M150" s="11">
        <f t="shared" si="40"/>
        <v>12100617.58</v>
      </c>
      <c r="N150" s="11">
        <f t="shared" si="40"/>
        <v>12100617.58</v>
      </c>
      <c r="O150" s="11">
        <f t="shared" si="40"/>
        <v>12100617.58</v>
      </c>
      <c r="P150" s="11">
        <f t="shared" si="40"/>
        <v>12100617.58</v>
      </c>
      <c r="Q150" s="11">
        <f t="shared" si="40"/>
        <v>12100617.58</v>
      </c>
      <c r="R150" s="11">
        <f t="shared" si="40"/>
        <v>12087417.58</v>
      </c>
      <c r="S150" s="11">
        <f t="shared" si="40"/>
        <v>12087417.58</v>
      </c>
      <c r="T150" s="11">
        <f t="shared" si="40"/>
        <v>12087417.58</v>
      </c>
      <c r="U150" s="11">
        <f t="shared" si="40"/>
        <v>12087417.58</v>
      </c>
      <c r="V150" s="11">
        <f t="shared" si="40"/>
        <v>12087417.58</v>
      </c>
      <c r="W150" s="11">
        <f t="shared" si="40"/>
        <v>12087417.58</v>
      </c>
      <c r="X150" s="11">
        <f t="shared" si="40"/>
        <v>12087417.58</v>
      </c>
      <c r="Y150" s="11">
        <f t="shared" si="40"/>
        <v>12087417.58</v>
      </c>
      <c r="Z150" s="11" t="s">
        <v>25</v>
      </c>
      <c r="AA150" s="11" t="s">
        <v>25</v>
      </c>
      <c r="AB150" s="11" t="s">
        <v>25</v>
      </c>
      <c r="AC150" s="11" t="s">
        <v>25</v>
      </c>
      <c r="AD150" s="11" t="s">
        <v>25</v>
      </c>
      <c r="AE150" s="11" t="s">
        <v>25</v>
      </c>
      <c r="AF150" s="11" t="s">
        <v>25</v>
      </c>
      <c r="AG150" s="11" t="s">
        <v>25</v>
      </c>
      <c r="AH150" s="11" t="s">
        <v>25</v>
      </c>
      <c r="AI150" s="11" t="s">
        <v>25</v>
      </c>
      <c r="AJ150" s="11" t="s">
        <v>25</v>
      </c>
      <c r="AK150" s="11" t="s">
        <v>25</v>
      </c>
      <c r="AX150" s="10">
        <v>201806</v>
      </c>
      <c r="AY150" s="11">
        <f t="shared" ref="AY150:BU150" si="41">IF(AY19="","",AY19+AY111)</f>
        <v>3166824.2</v>
      </c>
      <c r="AZ150" s="11">
        <f t="shared" si="41"/>
        <v>5388439.19</v>
      </c>
      <c r="BA150" s="11">
        <f t="shared" si="41"/>
        <v>5987129.24</v>
      </c>
      <c r="BB150" s="11">
        <f t="shared" si="41"/>
        <v>5880998.21</v>
      </c>
      <c r="BC150" s="11">
        <f t="shared" si="41"/>
        <v>6009205.19</v>
      </c>
      <c r="BD150" s="11">
        <f t="shared" si="41"/>
        <v>6076270.19</v>
      </c>
      <c r="BE150" s="11">
        <f t="shared" si="41"/>
        <v>6082660.19</v>
      </c>
      <c r="BF150" s="11">
        <f t="shared" si="41"/>
        <v>6083845.19</v>
      </c>
      <c r="BG150" s="11">
        <f t="shared" si="41"/>
        <v>6084737.67</v>
      </c>
      <c r="BH150" s="11">
        <f t="shared" si="41"/>
        <v>6084737.67</v>
      </c>
      <c r="BI150" s="11">
        <f t="shared" si="41"/>
        <v>6083787.67</v>
      </c>
      <c r="BJ150" s="11">
        <f t="shared" si="41"/>
        <v>6083787.67</v>
      </c>
      <c r="BK150" s="11">
        <f t="shared" si="41"/>
        <v>6083787.67</v>
      </c>
      <c r="BL150" s="11">
        <f t="shared" si="41"/>
        <v>6083787.67</v>
      </c>
      <c r="BM150" s="11">
        <f t="shared" si="41"/>
        <v>6083787.67</v>
      </c>
      <c r="BN150" s="11">
        <f t="shared" si="41"/>
        <v>6070587.67</v>
      </c>
      <c r="BO150" s="11">
        <f t="shared" si="41"/>
        <v>6070587.67</v>
      </c>
      <c r="BP150" s="11">
        <f t="shared" si="41"/>
        <v>6070587.67</v>
      </c>
      <c r="BQ150" s="11">
        <f t="shared" si="41"/>
        <v>6070587.67</v>
      </c>
      <c r="BR150" s="11">
        <f t="shared" si="41"/>
        <v>6070587.67</v>
      </c>
      <c r="BS150" s="11">
        <f t="shared" si="41"/>
        <v>6070587.67</v>
      </c>
      <c r="BT150" s="11">
        <f t="shared" si="41"/>
        <v>6070587.67</v>
      </c>
      <c r="BU150" s="11">
        <f t="shared" si="41"/>
        <v>6070587.67</v>
      </c>
      <c r="BV150" s="11" t="s">
        <v>25</v>
      </c>
      <c r="BW150" s="11" t="s">
        <v>25</v>
      </c>
      <c r="BX150" s="11" t="s">
        <v>25</v>
      </c>
      <c r="BY150" s="11" t="s">
        <v>25</v>
      </c>
      <c r="BZ150" s="11" t="s">
        <v>25</v>
      </c>
      <c r="CA150" s="11" t="s">
        <v>25</v>
      </c>
      <c r="CB150" s="11" t="s">
        <v>25</v>
      </c>
      <c r="CC150" s="11" t="s">
        <v>25</v>
      </c>
      <c r="CD150" s="11" t="s">
        <v>25</v>
      </c>
      <c r="CE150" s="11" t="s">
        <v>25</v>
      </c>
      <c r="CF150" s="11" t="s">
        <v>25</v>
      </c>
      <c r="CG150" s="11" t="s">
        <v>25</v>
      </c>
    </row>
    <row r="151" ht="15" customHeight="1" outlineLevel="1" spans="2:85">
      <c r="B151" s="10">
        <v>201809</v>
      </c>
      <c r="C151" s="11">
        <f t="shared" ref="C151:X151" si="42">IF(C20="","",C20+C112)</f>
        <v>41874157.54</v>
      </c>
      <c r="D151" s="11">
        <f t="shared" si="42"/>
        <v>55918300.26</v>
      </c>
      <c r="E151" s="11">
        <f t="shared" si="42"/>
        <v>55479670.61</v>
      </c>
      <c r="F151" s="11">
        <f t="shared" si="42"/>
        <v>55166358.4</v>
      </c>
      <c r="G151" s="11">
        <f t="shared" si="42"/>
        <v>55169556.2</v>
      </c>
      <c r="H151" s="11">
        <f t="shared" si="42"/>
        <v>56104241.2</v>
      </c>
      <c r="I151" s="11">
        <f t="shared" si="42"/>
        <v>56072885.2</v>
      </c>
      <c r="J151" s="11">
        <f t="shared" si="42"/>
        <v>55991885.2</v>
      </c>
      <c r="K151" s="11">
        <f t="shared" si="42"/>
        <v>55884535.8</v>
      </c>
      <c r="L151" s="11">
        <f t="shared" si="42"/>
        <v>55804535.8</v>
      </c>
      <c r="M151" s="11">
        <f t="shared" si="42"/>
        <v>55765081.4</v>
      </c>
      <c r="N151" s="11">
        <f t="shared" si="42"/>
        <v>55765081.4</v>
      </c>
      <c r="O151" s="11">
        <f t="shared" si="42"/>
        <v>55765081.4</v>
      </c>
      <c r="P151" s="11">
        <f t="shared" si="42"/>
        <v>55765081.4</v>
      </c>
      <c r="Q151" s="11">
        <f t="shared" si="42"/>
        <v>55760154.8</v>
      </c>
      <c r="R151" s="11">
        <f t="shared" si="42"/>
        <v>55760154.8</v>
      </c>
      <c r="S151" s="11">
        <f t="shared" si="42"/>
        <v>55760154.8</v>
      </c>
      <c r="T151" s="11">
        <f t="shared" si="42"/>
        <v>55760154.8</v>
      </c>
      <c r="U151" s="11">
        <f t="shared" si="42"/>
        <v>55760154.8</v>
      </c>
      <c r="V151" s="11">
        <f t="shared" si="42"/>
        <v>55760154.8</v>
      </c>
      <c r="W151" s="11">
        <f t="shared" si="42"/>
        <v>55760154.8</v>
      </c>
      <c r="X151" s="11">
        <f t="shared" si="42"/>
        <v>55760154.8</v>
      </c>
      <c r="Y151" s="11" t="s">
        <v>25</v>
      </c>
      <c r="Z151" s="11" t="s">
        <v>25</v>
      </c>
      <c r="AA151" s="11" t="s">
        <v>25</v>
      </c>
      <c r="AB151" s="11" t="s">
        <v>25</v>
      </c>
      <c r="AC151" s="11" t="s">
        <v>25</v>
      </c>
      <c r="AD151" s="11" t="s">
        <v>25</v>
      </c>
      <c r="AE151" s="11" t="s">
        <v>25</v>
      </c>
      <c r="AF151" s="11" t="s">
        <v>25</v>
      </c>
      <c r="AG151" s="11" t="s">
        <v>25</v>
      </c>
      <c r="AH151" s="11" t="s">
        <v>25</v>
      </c>
      <c r="AI151" s="11" t="s">
        <v>25</v>
      </c>
      <c r="AJ151" s="11" t="s">
        <v>25</v>
      </c>
      <c r="AK151" s="11" t="s">
        <v>25</v>
      </c>
      <c r="AX151" s="10">
        <v>201809</v>
      </c>
      <c r="AY151" s="11">
        <f t="shared" ref="AY151:BT151" si="43">IF(AY20="","",AY20+AY112)</f>
        <v>21108347.41</v>
      </c>
      <c r="AZ151" s="11">
        <f t="shared" si="43"/>
        <v>28891013.38</v>
      </c>
      <c r="BA151" s="11">
        <f t="shared" si="43"/>
        <v>28671698.45</v>
      </c>
      <c r="BB151" s="11">
        <f t="shared" si="43"/>
        <v>28515042.43</v>
      </c>
      <c r="BC151" s="11">
        <f t="shared" si="43"/>
        <v>28514141.33</v>
      </c>
      <c r="BD151" s="11">
        <f t="shared" si="43"/>
        <v>28981483.83</v>
      </c>
      <c r="BE151" s="11">
        <f t="shared" si="43"/>
        <v>28965805.82</v>
      </c>
      <c r="BF151" s="11">
        <f t="shared" si="43"/>
        <v>28925305.82</v>
      </c>
      <c r="BG151" s="11">
        <f t="shared" si="43"/>
        <v>28871631.1</v>
      </c>
      <c r="BH151" s="11">
        <f t="shared" si="43"/>
        <v>28886631.1</v>
      </c>
      <c r="BI151" s="11">
        <f t="shared" si="43"/>
        <v>28847176.7</v>
      </c>
      <c r="BJ151" s="11">
        <f t="shared" si="43"/>
        <v>28847176.7</v>
      </c>
      <c r="BK151" s="11">
        <f t="shared" si="43"/>
        <v>28847176.7</v>
      </c>
      <c r="BL151" s="11">
        <f t="shared" si="43"/>
        <v>28847176.7</v>
      </c>
      <c r="BM151" s="11">
        <f t="shared" si="43"/>
        <v>28842250.1</v>
      </c>
      <c r="BN151" s="11">
        <f t="shared" si="43"/>
        <v>28842250.1</v>
      </c>
      <c r="BO151" s="11">
        <f t="shared" si="43"/>
        <v>28842250.1</v>
      </c>
      <c r="BP151" s="11">
        <f t="shared" si="43"/>
        <v>28842250.1</v>
      </c>
      <c r="BQ151" s="11">
        <f t="shared" si="43"/>
        <v>28842250.1</v>
      </c>
      <c r="BR151" s="11">
        <f t="shared" si="43"/>
        <v>28842250.1</v>
      </c>
      <c r="BS151" s="11">
        <f t="shared" si="43"/>
        <v>28842250.1</v>
      </c>
      <c r="BT151" s="11">
        <f t="shared" si="43"/>
        <v>28842250.1</v>
      </c>
      <c r="BU151" s="11" t="s">
        <v>25</v>
      </c>
      <c r="BV151" s="11" t="s">
        <v>25</v>
      </c>
      <c r="BW151" s="11" t="s">
        <v>25</v>
      </c>
      <c r="BX151" s="11" t="s">
        <v>25</v>
      </c>
      <c r="BY151" s="11" t="s">
        <v>25</v>
      </c>
      <c r="BZ151" s="11" t="s">
        <v>25</v>
      </c>
      <c r="CA151" s="11" t="s">
        <v>25</v>
      </c>
      <c r="CB151" s="11" t="s">
        <v>25</v>
      </c>
      <c r="CC151" s="11" t="s">
        <v>25</v>
      </c>
      <c r="CD151" s="11" t="s">
        <v>25</v>
      </c>
      <c r="CE151" s="11" t="s">
        <v>25</v>
      </c>
      <c r="CF151" s="11" t="s">
        <v>25</v>
      </c>
      <c r="CG151" s="11" t="s">
        <v>25</v>
      </c>
    </row>
    <row r="152" ht="15" customHeight="1" outlineLevel="1" spans="2:85">
      <c r="B152" s="10">
        <v>201812</v>
      </c>
      <c r="C152" s="11">
        <f t="shared" ref="C152:W152" si="44">IF(C21="","",C21+C113)</f>
        <v>14570365.84</v>
      </c>
      <c r="D152" s="11">
        <f t="shared" si="44"/>
        <v>13821480.19</v>
      </c>
      <c r="E152" s="11">
        <f t="shared" si="44"/>
        <v>13753253.59</v>
      </c>
      <c r="F152" s="11">
        <f t="shared" si="44"/>
        <v>13720121.55</v>
      </c>
      <c r="G152" s="11">
        <f t="shared" si="44"/>
        <v>13615956.35</v>
      </c>
      <c r="H152" s="11">
        <f t="shared" si="44"/>
        <v>13471115.95</v>
      </c>
      <c r="I152" s="11">
        <f t="shared" si="44"/>
        <v>13432795.95</v>
      </c>
      <c r="J152" s="11">
        <f t="shared" si="44"/>
        <v>13432795.95</v>
      </c>
      <c r="K152" s="11">
        <f t="shared" si="44"/>
        <v>13428295.95</v>
      </c>
      <c r="L152" s="11">
        <f t="shared" si="44"/>
        <v>13246495.95</v>
      </c>
      <c r="M152" s="11">
        <f t="shared" si="44"/>
        <v>13246495.95</v>
      </c>
      <c r="N152" s="11">
        <f t="shared" si="44"/>
        <v>13246495.95</v>
      </c>
      <c r="O152" s="11">
        <f t="shared" si="44"/>
        <v>13246495.95</v>
      </c>
      <c r="P152" s="11">
        <f t="shared" si="44"/>
        <v>13246495.95</v>
      </c>
      <c r="Q152" s="11">
        <f t="shared" si="44"/>
        <v>13246495.95</v>
      </c>
      <c r="R152" s="11">
        <f t="shared" si="44"/>
        <v>13246495.95</v>
      </c>
      <c r="S152" s="11">
        <f t="shared" si="44"/>
        <v>13246495.95</v>
      </c>
      <c r="T152" s="11">
        <f t="shared" si="44"/>
        <v>13246495.95</v>
      </c>
      <c r="U152" s="11">
        <f t="shared" si="44"/>
        <v>13246495.95</v>
      </c>
      <c r="V152" s="11">
        <f t="shared" si="44"/>
        <v>13246495.95</v>
      </c>
      <c r="W152" s="11">
        <f t="shared" si="44"/>
        <v>13246495.95</v>
      </c>
      <c r="X152" s="11" t="s">
        <v>25</v>
      </c>
      <c r="Y152" s="11" t="s">
        <v>25</v>
      </c>
      <c r="Z152" s="11" t="s">
        <v>25</v>
      </c>
      <c r="AA152" s="11" t="s">
        <v>25</v>
      </c>
      <c r="AB152" s="11" t="s">
        <v>25</v>
      </c>
      <c r="AC152" s="11" t="s">
        <v>25</v>
      </c>
      <c r="AD152" s="11" t="s">
        <v>25</v>
      </c>
      <c r="AE152" s="11" t="s">
        <v>25</v>
      </c>
      <c r="AF152" s="11" t="s">
        <v>25</v>
      </c>
      <c r="AG152" s="11" t="s">
        <v>25</v>
      </c>
      <c r="AH152" s="11" t="s">
        <v>25</v>
      </c>
      <c r="AI152" s="11" t="s">
        <v>25</v>
      </c>
      <c r="AJ152" s="11" t="s">
        <v>25</v>
      </c>
      <c r="AK152" s="11" t="s">
        <v>25</v>
      </c>
      <c r="AX152" s="10">
        <v>201812</v>
      </c>
      <c r="AY152" s="11">
        <f t="shared" ref="AY152:BS152" si="45">IF(AY21="","",AY21+AY113)</f>
        <v>9689254.35</v>
      </c>
      <c r="AZ152" s="11">
        <f t="shared" si="45"/>
        <v>9349880.67</v>
      </c>
      <c r="BA152" s="11">
        <f t="shared" si="45"/>
        <v>9315767.34</v>
      </c>
      <c r="BB152" s="11">
        <f t="shared" si="45"/>
        <v>9299201.33</v>
      </c>
      <c r="BC152" s="11">
        <f t="shared" si="45"/>
        <v>9247118.73</v>
      </c>
      <c r="BD152" s="11">
        <f t="shared" si="45"/>
        <v>9174698.52</v>
      </c>
      <c r="BE152" s="11">
        <f t="shared" si="45"/>
        <v>9155538.52</v>
      </c>
      <c r="BF152" s="11">
        <f t="shared" si="45"/>
        <v>9155538.52</v>
      </c>
      <c r="BG152" s="11">
        <f t="shared" si="45"/>
        <v>9244188.52</v>
      </c>
      <c r="BH152" s="11">
        <f t="shared" si="45"/>
        <v>9062388.52</v>
      </c>
      <c r="BI152" s="11">
        <f t="shared" si="45"/>
        <v>9062388.52</v>
      </c>
      <c r="BJ152" s="11">
        <f t="shared" si="45"/>
        <v>9062388.52</v>
      </c>
      <c r="BK152" s="11">
        <f t="shared" si="45"/>
        <v>9062388.52</v>
      </c>
      <c r="BL152" s="11">
        <f t="shared" si="45"/>
        <v>9062388.52</v>
      </c>
      <c r="BM152" s="11">
        <f t="shared" si="45"/>
        <v>9062388.52</v>
      </c>
      <c r="BN152" s="11">
        <f t="shared" si="45"/>
        <v>9062388.52</v>
      </c>
      <c r="BO152" s="11">
        <f t="shared" si="45"/>
        <v>9062388.52</v>
      </c>
      <c r="BP152" s="11">
        <f t="shared" si="45"/>
        <v>9062388.52</v>
      </c>
      <c r="BQ152" s="11">
        <f t="shared" si="45"/>
        <v>9062388.52</v>
      </c>
      <c r="BR152" s="11">
        <f t="shared" si="45"/>
        <v>9062388.52</v>
      </c>
      <c r="BS152" s="11">
        <f t="shared" si="45"/>
        <v>9062388.52</v>
      </c>
      <c r="BT152" s="11" t="s">
        <v>25</v>
      </c>
      <c r="BU152" s="11" t="s">
        <v>25</v>
      </c>
      <c r="BV152" s="11" t="s">
        <v>25</v>
      </c>
      <c r="BW152" s="11" t="s">
        <v>25</v>
      </c>
      <c r="BX152" s="11" t="s">
        <v>25</v>
      </c>
      <c r="BY152" s="11" t="s">
        <v>25</v>
      </c>
      <c r="BZ152" s="11" t="s">
        <v>25</v>
      </c>
      <c r="CA152" s="11" t="s">
        <v>25</v>
      </c>
      <c r="CB152" s="11" t="s">
        <v>25</v>
      </c>
      <c r="CC152" s="11" t="s">
        <v>25</v>
      </c>
      <c r="CD152" s="11" t="s">
        <v>25</v>
      </c>
      <c r="CE152" s="11" t="s">
        <v>25</v>
      </c>
      <c r="CF152" s="11" t="s">
        <v>25</v>
      </c>
      <c r="CG152" s="11" t="s">
        <v>25</v>
      </c>
    </row>
    <row r="153" ht="15" customHeight="1" outlineLevel="1" spans="2:85">
      <c r="B153" s="10">
        <v>201903</v>
      </c>
      <c r="C153" s="11">
        <f t="shared" ref="C153:V153" si="46">IF(C22="","",C22+C114)</f>
        <v>12896862.02</v>
      </c>
      <c r="D153" s="11">
        <f t="shared" si="46"/>
        <v>10662312.6</v>
      </c>
      <c r="E153" s="11">
        <f t="shared" si="46"/>
        <v>15074023.5</v>
      </c>
      <c r="F153" s="11">
        <f t="shared" si="46"/>
        <v>13791033.76</v>
      </c>
      <c r="G153" s="11">
        <f t="shared" si="46"/>
        <v>13439192.16</v>
      </c>
      <c r="H153" s="11">
        <f t="shared" si="46"/>
        <v>13542072.76</v>
      </c>
      <c r="I153" s="11">
        <f t="shared" si="46"/>
        <v>13541208.76</v>
      </c>
      <c r="J153" s="11">
        <f t="shared" si="46"/>
        <v>13330608.76</v>
      </c>
      <c r="K153" s="11">
        <f t="shared" si="46"/>
        <v>13120768.76</v>
      </c>
      <c r="L153" s="11">
        <f t="shared" si="46"/>
        <v>13120768.76</v>
      </c>
      <c r="M153" s="11">
        <f t="shared" si="46"/>
        <v>13120768.76</v>
      </c>
      <c r="N153" s="11">
        <f t="shared" si="46"/>
        <v>13120768.76</v>
      </c>
      <c r="O153" s="11">
        <f t="shared" si="46"/>
        <v>13116603.56</v>
      </c>
      <c r="P153" s="11">
        <f t="shared" si="46"/>
        <v>13116603.56</v>
      </c>
      <c r="Q153" s="11">
        <f t="shared" si="46"/>
        <v>13116603.56</v>
      </c>
      <c r="R153" s="11">
        <f t="shared" si="46"/>
        <v>13116603.56</v>
      </c>
      <c r="S153" s="11">
        <f t="shared" si="46"/>
        <v>13116603.56</v>
      </c>
      <c r="T153" s="11">
        <f t="shared" si="46"/>
        <v>13116603.56</v>
      </c>
      <c r="U153" s="11">
        <f t="shared" si="46"/>
        <v>13116603.56</v>
      </c>
      <c r="V153" s="11">
        <f t="shared" si="46"/>
        <v>13116603.56</v>
      </c>
      <c r="W153" s="11" t="s">
        <v>25</v>
      </c>
      <c r="X153" s="11" t="s">
        <v>25</v>
      </c>
      <c r="Y153" s="11" t="s">
        <v>25</v>
      </c>
      <c r="Z153" s="11" t="s">
        <v>25</v>
      </c>
      <c r="AA153" s="11" t="s">
        <v>25</v>
      </c>
      <c r="AB153" s="11" t="s">
        <v>25</v>
      </c>
      <c r="AC153" s="11" t="s">
        <v>25</v>
      </c>
      <c r="AD153" s="11" t="s">
        <v>25</v>
      </c>
      <c r="AE153" s="11" t="s">
        <v>25</v>
      </c>
      <c r="AF153" s="11" t="s">
        <v>25</v>
      </c>
      <c r="AG153" s="11" t="s">
        <v>25</v>
      </c>
      <c r="AH153" s="11" t="s">
        <v>25</v>
      </c>
      <c r="AI153" s="11" t="s">
        <v>25</v>
      </c>
      <c r="AJ153" s="11" t="s">
        <v>25</v>
      </c>
      <c r="AK153" s="11" t="s">
        <v>25</v>
      </c>
      <c r="AX153" s="10">
        <v>201903</v>
      </c>
      <c r="AY153" s="11">
        <f t="shared" ref="AY153:BR153" si="47">IF(AY22="","",AY22+AY114)</f>
        <v>6538490.98</v>
      </c>
      <c r="AZ153" s="11">
        <f t="shared" si="47"/>
        <v>5588579.26</v>
      </c>
      <c r="BA153" s="11">
        <f t="shared" si="47"/>
        <v>7794434.23</v>
      </c>
      <c r="BB153" s="11">
        <f t="shared" si="47"/>
        <v>7169603.44</v>
      </c>
      <c r="BC153" s="11">
        <f t="shared" si="47"/>
        <v>6992559.44</v>
      </c>
      <c r="BD153" s="11">
        <f t="shared" si="47"/>
        <v>7043999.74</v>
      </c>
      <c r="BE153" s="11">
        <f t="shared" si="47"/>
        <v>7043567.74</v>
      </c>
      <c r="BF153" s="11">
        <f t="shared" si="47"/>
        <v>7043187.74</v>
      </c>
      <c r="BG153" s="11">
        <f t="shared" si="47"/>
        <v>6833347.74</v>
      </c>
      <c r="BH153" s="11">
        <f t="shared" si="47"/>
        <v>6833347.74</v>
      </c>
      <c r="BI153" s="11">
        <f t="shared" si="47"/>
        <v>6833347.74</v>
      </c>
      <c r="BJ153" s="11">
        <f t="shared" si="47"/>
        <v>6833347.74</v>
      </c>
      <c r="BK153" s="11">
        <f t="shared" si="47"/>
        <v>6829182.54</v>
      </c>
      <c r="BL153" s="11">
        <f t="shared" si="47"/>
        <v>6829182.54</v>
      </c>
      <c r="BM153" s="11">
        <f t="shared" si="47"/>
        <v>6829182.54</v>
      </c>
      <c r="BN153" s="11">
        <f t="shared" si="47"/>
        <v>6829182.54</v>
      </c>
      <c r="BO153" s="11">
        <f t="shared" si="47"/>
        <v>6829182.54</v>
      </c>
      <c r="BP153" s="11">
        <f t="shared" si="47"/>
        <v>6829182.54</v>
      </c>
      <c r="BQ153" s="11">
        <f t="shared" si="47"/>
        <v>6829182.54</v>
      </c>
      <c r="BR153" s="11">
        <f t="shared" si="47"/>
        <v>6829182.54</v>
      </c>
      <c r="BS153" s="11" t="s">
        <v>25</v>
      </c>
      <c r="BT153" s="11" t="s">
        <v>25</v>
      </c>
      <c r="BU153" s="11" t="s">
        <v>25</v>
      </c>
      <c r="BV153" s="11" t="s">
        <v>25</v>
      </c>
      <c r="BW153" s="11" t="s">
        <v>25</v>
      </c>
      <c r="BX153" s="11" t="s">
        <v>25</v>
      </c>
      <c r="BY153" s="11" t="s">
        <v>25</v>
      </c>
      <c r="BZ153" s="11" t="s">
        <v>25</v>
      </c>
      <c r="CA153" s="11" t="s">
        <v>25</v>
      </c>
      <c r="CB153" s="11" t="s">
        <v>25</v>
      </c>
      <c r="CC153" s="11" t="s">
        <v>25</v>
      </c>
      <c r="CD153" s="11" t="s">
        <v>25</v>
      </c>
      <c r="CE153" s="11" t="s">
        <v>25</v>
      </c>
      <c r="CF153" s="11" t="s">
        <v>25</v>
      </c>
      <c r="CG153" s="11" t="s">
        <v>25</v>
      </c>
    </row>
    <row r="154" ht="15" customHeight="1" outlineLevel="1" spans="2:85">
      <c r="B154" s="10">
        <v>201906</v>
      </c>
      <c r="C154" s="11">
        <f t="shared" ref="C154:U154" si="48">IF(C23="","",C23+C115)</f>
        <v>6486697.05</v>
      </c>
      <c r="D154" s="11">
        <f t="shared" si="48"/>
        <v>9395092.34</v>
      </c>
      <c r="E154" s="11">
        <f t="shared" si="48"/>
        <v>8676078.06</v>
      </c>
      <c r="F154" s="11">
        <f t="shared" si="48"/>
        <v>8362725.98</v>
      </c>
      <c r="G154" s="11">
        <f t="shared" si="48"/>
        <v>8380375.98</v>
      </c>
      <c r="H154" s="11">
        <f t="shared" si="48"/>
        <v>8380375.98</v>
      </c>
      <c r="I154" s="11">
        <f t="shared" si="48"/>
        <v>8389525.98</v>
      </c>
      <c r="J154" s="11">
        <f t="shared" si="48"/>
        <v>8389525.98</v>
      </c>
      <c r="K154" s="11">
        <f t="shared" si="48"/>
        <v>8389525.98</v>
      </c>
      <c r="L154" s="11">
        <f t="shared" si="48"/>
        <v>8389525.98</v>
      </c>
      <c r="M154" s="11">
        <f t="shared" si="48"/>
        <v>8389525.98</v>
      </c>
      <c r="N154" s="11">
        <f t="shared" si="48"/>
        <v>8389525.98</v>
      </c>
      <c r="O154" s="11">
        <f t="shared" si="48"/>
        <v>8389525.98</v>
      </c>
      <c r="P154" s="11">
        <f t="shared" si="48"/>
        <v>8389525.98</v>
      </c>
      <c r="Q154" s="11">
        <f t="shared" si="48"/>
        <v>8389525.98</v>
      </c>
      <c r="R154" s="11">
        <f t="shared" si="48"/>
        <v>8389525.98</v>
      </c>
      <c r="S154" s="11">
        <f t="shared" si="48"/>
        <v>8389525.98</v>
      </c>
      <c r="T154" s="11">
        <f t="shared" si="48"/>
        <v>8389525.98</v>
      </c>
      <c r="U154" s="11">
        <f t="shared" si="48"/>
        <v>8389525.98</v>
      </c>
      <c r="V154" s="11" t="s">
        <v>25</v>
      </c>
      <c r="W154" s="11" t="s">
        <v>25</v>
      </c>
      <c r="X154" s="11" t="s">
        <v>25</v>
      </c>
      <c r="Y154" s="11" t="s">
        <v>25</v>
      </c>
      <c r="Z154" s="11" t="s">
        <v>25</v>
      </c>
      <c r="AA154" s="11" t="s">
        <v>25</v>
      </c>
      <c r="AB154" s="11" t="s">
        <v>25</v>
      </c>
      <c r="AC154" s="11" t="s">
        <v>25</v>
      </c>
      <c r="AD154" s="11" t="s">
        <v>25</v>
      </c>
      <c r="AE154" s="11" t="s">
        <v>25</v>
      </c>
      <c r="AF154" s="11" t="s">
        <v>25</v>
      </c>
      <c r="AG154" s="11" t="s">
        <v>25</v>
      </c>
      <c r="AH154" s="11" t="s">
        <v>25</v>
      </c>
      <c r="AI154" s="11" t="s">
        <v>25</v>
      </c>
      <c r="AJ154" s="11" t="s">
        <v>25</v>
      </c>
      <c r="AK154" s="11" t="s">
        <v>25</v>
      </c>
      <c r="AX154" s="10">
        <v>201906</v>
      </c>
      <c r="AY154" s="11">
        <f t="shared" ref="AY154:BQ154" si="49">IF(AY23="","",AY23+AY115)</f>
        <v>3561882.63</v>
      </c>
      <c r="AZ154" s="11">
        <f t="shared" si="49"/>
        <v>5351577.78</v>
      </c>
      <c r="BA154" s="11">
        <f t="shared" si="49"/>
        <v>5061086.25</v>
      </c>
      <c r="BB154" s="11">
        <f t="shared" si="49"/>
        <v>4913605.98</v>
      </c>
      <c r="BC154" s="11">
        <f t="shared" si="49"/>
        <v>4924195.98</v>
      </c>
      <c r="BD154" s="11">
        <f t="shared" si="49"/>
        <v>4924195.98</v>
      </c>
      <c r="BE154" s="11">
        <f t="shared" si="49"/>
        <v>4934785.98</v>
      </c>
      <c r="BF154" s="11">
        <f t="shared" si="49"/>
        <v>4934785.98</v>
      </c>
      <c r="BG154" s="11">
        <f t="shared" si="49"/>
        <v>4934785.98</v>
      </c>
      <c r="BH154" s="11">
        <f t="shared" si="49"/>
        <v>4934785.98</v>
      </c>
      <c r="BI154" s="11">
        <f t="shared" si="49"/>
        <v>4934785.98</v>
      </c>
      <c r="BJ154" s="11">
        <f t="shared" si="49"/>
        <v>4934785.98</v>
      </c>
      <c r="BK154" s="11">
        <f t="shared" si="49"/>
        <v>4934785.98</v>
      </c>
      <c r="BL154" s="11">
        <f t="shared" si="49"/>
        <v>4934785.98</v>
      </c>
      <c r="BM154" s="11">
        <f t="shared" si="49"/>
        <v>4934785.98</v>
      </c>
      <c r="BN154" s="11">
        <f t="shared" si="49"/>
        <v>4934785.98</v>
      </c>
      <c r="BO154" s="11">
        <f t="shared" si="49"/>
        <v>4934785.98</v>
      </c>
      <c r="BP154" s="11">
        <f t="shared" si="49"/>
        <v>4934785.98</v>
      </c>
      <c r="BQ154" s="11">
        <f t="shared" si="49"/>
        <v>4934785.98</v>
      </c>
      <c r="BR154" s="11" t="s">
        <v>25</v>
      </c>
      <c r="BS154" s="11" t="s">
        <v>25</v>
      </c>
      <c r="BT154" s="11" t="s">
        <v>25</v>
      </c>
      <c r="BU154" s="11" t="s">
        <v>25</v>
      </c>
      <c r="BV154" s="11" t="s">
        <v>25</v>
      </c>
      <c r="BW154" s="11" t="s">
        <v>25</v>
      </c>
      <c r="BX154" s="11" t="s">
        <v>25</v>
      </c>
      <c r="BY154" s="11" t="s">
        <v>25</v>
      </c>
      <c r="BZ154" s="11" t="s">
        <v>25</v>
      </c>
      <c r="CA154" s="11" t="s">
        <v>25</v>
      </c>
      <c r="CB154" s="11" t="s">
        <v>25</v>
      </c>
      <c r="CC154" s="11" t="s">
        <v>25</v>
      </c>
      <c r="CD154" s="11" t="s">
        <v>25</v>
      </c>
      <c r="CE154" s="11" t="s">
        <v>25</v>
      </c>
      <c r="CF154" s="11" t="s">
        <v>25</v>
      </c>
      <c r="CG154" s="11" t="s">
        <v>25</v>
      </c>
    </row>
    <row r="155" ht="15" customHeight="1" outlineLevel="1" spans="2:85">
      <c r="B155" s="10">
        <v>201909</v>
      </c>
      <c r="C155" s="11">
        <f t="shared" ref="C155:T155" si="50">IF(C24="","",C24+C116)</f>
        <v>71233364.23</v>
      </c>
      <c r="D155" s="11">
        <f t="shared" si="50"/>
        <v>86447104.52</v>
      </c>
      <c r="E155" s="11">
        <f t="shared" si="50"/>
        <v>87709742.45</v>
      </c>
      <c r="F155" s="11">
        <f t="shared" si="50"/>
        <v>88384984.46</v>
      </c>
      <c r="G155" s="11">
        <f t="shared" si="50"/>
        <v>89800184.46</v>
      </c>
      <c r="H155" s="11">
        <f t="shared" si="50"/>
        <v>89792084.46</v>
      </c>
      <c r="I155" s="11">
        <f t="shared" si="50"/>
        <v>89768194.46</v>
      </c>
      <c r="J155" s="11">
        <f t="shared" si="50"/>
        <v>89768194.46</v>
      </c>
      <c r="K155" s="11">
        <f t="shared" si="50"/>
        <v>89768194.46</v>
      </c>
      <c r="L155" s="11">
        <f t="shared" si="50"/>
        <v>89768194.46</v>
      </c>
      <c r="M155" s="11">
        <f t="shared" si="50"/>
        <v>89738148.46</v>
      </c>
      <c r="N155" s="11">
        <f t="shared" si="50"/>
        <v>89738148.46</v>
      </c>
      <c r="O155" s="11">
        <f t="shared" si="50"/>
        <v>89738148.46</v>
      </c>
      <c r="P155" s="11">
        <f t="shared" si="50"/>
        <v>89738148.46</v>
      </c>
      <c r="Q155" s="11">
        <f t="shared" si="50"/>
        <v>89738148.46</v>
      </c>
      <c r="R155" s="11">
        <f t="shared" si="50"/>
        <v>89734989.46</v>
      </c>
      <c r="S155" s="11">
        <f t="shared" si="50"/>
        <v>89734989.46</v>
      </c>
      <c r="T155" s="11">
        <f t="shared" si="50"/>
        <v>89734989.46</v>
      </c>
      <c r="U155" s="11" t="s">
        <v>25</v>
      </c>
      <c r="V155" s="11" t="s">
        <v>25</v>
      </c>
      <c r="W155" s="11" t="s">
        <v>25</v>
      </c>
      <c r="X155" s="11" t="s">
        <v>25</v>
      </c>
      <c r="Y155" s="11" t="s">
        <v>25</v>
      </c>
      <c r="Z155" s="11" t="s">
        <v>25</v>
      </c>
      <c r="AA155" s="11" t="s">
        <v>25</v>
      </c>
      <c r="AB155" s="11" t="s">
        <v>25</v>
      </c>
      <c r="AC155" s="11" t="s">
        <v>25</v>
      </c>
      <c r="AD155" s="11" t="s">
        <v>25</v>
      </c>
      <c r="AE155" s="11" t="s">
        <v>25</v>
      </c>
      <c r="AF155" s="11" t="s">
        <v>25</v>
      </c>
      <c r="AG155" s="11" t="s">
        <v>25</v>
      </c>
      <c r="AH155" s="11" t="s">
        <v>25</v>
      </c>
      <c r="AI155" s="11" t="s">
        <v>25</v>
      </c>
      <c r="AJ155" s="11" t="s">
        <v>25</v>
      </c>
      <c r="AK155" s="11" t="s">
        <v>25</v>
      </c>
      <c r="AX155" s="10">
        <v>201909</v>
      </c>
      <c r="AY155" s="11">
        <f t="shared" ref="AY155:BP155" si="51">IF(AY24="","",AY24+AY116)</f>
        <v>42561800.89</v>
      </c>
      <c r="AZ155" s="11">
        <f t="shared" si="51"/>
        <v>51699002.71</v>
      </c>
      <c r="BA155" s="11">
        <f t="shared" si="51"/>
        <v>52463271.08</v>
      </c>
      <c r="BB155" s="11">
        <f t="shared" si="51"/>
        <v>52868416.28</v>
      </c>
      <c r="BC155" s="11">
        <f t="shared" si="51"/>
        <v>53717536.29</v>
      </c>
      <c r="BD155" s="11">
        <f t="shared" si="51"/>
        <v>53729439.98</v>
      </c>
      <c r="BE155" s="11">
        <f t="shared" si="51"/>
        <v>53705549.98</v>
      </c>
      <c r="BF155" s="11">
        <f t="shared" si="51"/>
        <v>53705549.98</v>
      </c>
      <c r="BG155" s="11">
        <f t="shared" si="51"/>
        <v>53705549.98</v>
      </c>
      <c r="BH155" s="11">
        <f t="shared" si="51"/>
        <v>53705549.98</v>
      </c>
      <c r="BI155" s="11">
        <f t="shared" si="51"/>
        <v>53675503.98</v>
      </c>
      <c r="BJ155" s="11">
        <f t="shared" si="51"/>
        <v>53675503.98</v>
      </c>
      <c r="BK155" s="11">
        <f t="shared" si="51"/>
        <v>53675503.98</v>
      </c>
      <c r="BL155" s="11">
        <f t="shared" si="51"/>
        <v>53675503.98</v>
      </c>
      <c r="BM155" s="11">
        <f t="shared" si="51"/>
        <v>53675503.98</v>
      </c>
      <c r="BN155" s="11">
        <f t="shared" si="51"/>
        <v>53672344.98</v>
      </c>
      <c r="BO155" s="11">
        <f t="shared" si="51"/>
        <v>53672344.98</v>
      </c>
      <c r="BP155" s="11">
        <f t="shared" si="51"/>
        <v>53672344.98</v>
      </c>
      <c r="BQ155" s="11" t="s">
        <v>25</v>
      </c>
      <c r="BR155" s="11" t="s">
        <v>25</v>
      </c>
      <c r="BS155" s="11" t="s">
        <v>25</v>
      </c>
      <c r="BT155" s="11" t="s">
        <v>25</v>
      </c>
      <c r="BU155" s="11" t="s">
        <v>25</v>
      </c>
      <c r="BV155" s="11" t="s">
        <v>25</v>
      </c>
      <c r="BW155" s="11" t="s">
        <v>25</v>
      </c>
      <c r="BX155" s="11" t="s">
        <v>25</v>
      </c>
      <c r="BY155" s="11" t="s">
        <v>25</v>
      </c>
      <c r="BZ155" s="11" t="s">
        <v>25</v>
      </c>
      <c r="CA155" s="11" t="s">
        <v>25</v>
      </c>
      <c r="CB155" s="11" t="s">
        <v>25</v>
      </c>
      <c r="CC155" s="11" t="s">
        <v>25</v>
      </c>
      <c r="CD155" s="11" t="s">
        <v>25</v>
      </c>
      <c r="CE155" s="11" t="s">
        <v>25</v>
      </c>
      <c r="CF155" s="11" t="s">
        <v>25</v>
      </c>
      <c r="CG155" s="11" t="s">
        <v>25</v>
      </c>
    </row>
    <row r="156" ht="15" customHeight="1" outlineLevel="1" spans="2:85">
      <c r="B156" s="10">
        <v>201912</v>
      </c>
      <c r="C156" s="11">
        <f t="shared" ref="C156:S156" si="52">IF(C25="","",C25+C117)</f>
        <v>36824273.46</v>
      </c>
      <c r="D156" s="11">
        <f t="shared" si="52"/>
        <v>41957392.76</v>
      </c>
      <c r="E156" s="11">
        <f t="shared" si="52"/>
        <v>42148680.83</v>
      </c>
      <c r="F156" s="11">
        <f t="shared" si="52"/>
        <v>42148784.83</v>
      </c>
      <c r="G156" s="11">
        <f t="shared" si="52"/>
        <v>41969984.83</v>
      </c>
      <c r="H156" s="11">
        <f t="shared" si="52"/>
        <v>41974484.83</v>
      </c>
      <c r="I156" s="11">
        <f t="shared" si="52"/>
        <v>41974484.83</v>
      </c>
      <c r="J156" s="11">
        <f t="shared" si="52"/>
        <v>41974484.83</v>
      </c>
      <c r="K156" s="11">
        <f t="shared" si="52"/>
        <v>41974484.83</v>
      </c>
      <c r="L156" s="11">
        <f t="shared" si="52"/>
        <v>41966950.43</v>
      </c>
      <c r="M156" s="11">
        <f t="shared" si="52"/>
        <v>41966950.43</v>
      </c>
      <c r="N156" s="11">
        <f t="shared" si="52"/>
        <v>41966950.43</v>
      </c>
      <c r="O156" s="11">
        <f t="shared" si="52"/>
        <v>41966950.43</v>
      </c>
      <c r="P156" s="11">
        <f t="shared" si="52"/>
        <v>41966950.43</v>
      </c>
      <c r="Q156" s="11">
        <f t="shared" si="52"/>
        <v>41966950.43</v>
      </c>
      <c r="R156" s="11">
        <f t="shared" si="52"/>
        <v>41966950.43</v>
      </c>
      <c r="S156" s="11">
        <f t="shared" si="52"/>
        <v>41966950.43</v>
      </c>
      <c r="T156" s="11" t="s">
        <v>25</v>
      </c>
      <c r="U156" s="11" t="s">
        <v>25</v>
      </c>
      <c r="V156" s="11" t="s">
        <v>25</v>
      </c>
      <c r="W156" s="11" t="s">
        <v>25</v>
      </c>
      <c r="X156" s="11" t="s">
        <v>25</v>
      </c>
      <c r="Y156" s="11" t="s">
        <v>25</v>
      </c>
      <c r="Z156" s="11" t="s">
        <v>25</v>
      </c>
      <c r="AA156" s="11" t="s">
        <v>25</v>
      </c>
      <c r="AB156" s="11" t="s">
        <v>25</v>
      </c>
      <c r="AC156" s="11" t="s">
        <v>25</v>
      </c>
      <c r="AD156" s="11" t="s">
        <v>25</v>
      </c>
      <c r="AE156" s="11" t="s">
        <v>25</v>
      </c>
      <c r="AF156" s="11" t="s">
        <v>25</v>
      </c>
      <c r="AG156" s="11" t="s">
        <v>25</v>
      </c>
      <c r="AH156" s="11" t="s">
        <v>25</v>
      </c>
      <c r="AI156" s="11" t="s">
        <v>25</v>
      </c>
      <c r="AJ156" s="11" t="s">
        <v>25</v>
      </c>
      <c r="AK156" s="11" t="s">
        <v>25</v>
      </c>
      <c r="AX156" s="10">
        <v>201912</v>
      </c>
      <c r="AY156" s="11">
        <f t="shared" ref="AY156:BO156" si="53">IF(AY25="","",AY25+AY117)</f>
        <v>22065393.12</v>
      </c>
      <c r="AZ156" s="11">
        <f t="shared" si="53"/>
        <v>25118628.12</v>
      </c>
      <c r="BA156" s="11">
        <f t="shared" si="53"/>
        <v>25232466.87</v>
      </c>
      <c r="BB156" s="11">
        <f t="shared" si="53"/>
        <v>25232529.27</v>
      </c>
      <c r="BC156" s="11">
        <f t="shared" si="53"/>
        <v>25125249.27</v>
      </c>
      <c r="BD156" s="11">
        <f t="shared" si="53"/>
        <v>25129749.27</v>
      </c>
      <c r="BE156" s="11">
        <f t="shared" si="53"/>
        <v>25129749.27</v>
      </c>
      <c r="BF156" s="11">
        <f t="shared" si="53"/>
        <v>25129749.27</v>
      </c>
      <c r="BG156" s="11">
        <f t="shared" si="53"/>
        <v>25129749.27</v>
      </c>
      <c r="BH156" s="11">
        <f t="shared" si="53"/>
        <v>25122214.87</v>
      </c>
      <c r="BI156" s="11">
        <f t="shared" si="53"/>
        <v>25122214.87</v>
      </c>
      <c r="BJ156" s="11">
        <f t="shared" si="53"/>
        <v>25122214.87</v>
      </c>
      <c r="BK156" s="11">
        <f t="shared" si="53"/>
        <v>25122214.87</v>
      </c>
      <c r="BL156" s="11">
        <f t="shared" si="53"/>
        <v>25122214.87</v>
      </c>
      <c r="BM156" s="11">
        <f t="shared" si="53"/>
        <v>25122214.87</v>
      </c>
      <c r="BN156" s="11">
        <f t="shared" si="53"/>
        <v>25122214.87</v>
      </c>
      <c r="BO156" s="11">
        <f t="shared" si="53"/>
        <v>25122214.87</v>
      </c>
      <c r="BP156" s="11" t="s">
        <v>25</v>
      </c>
      <c r="BQ156" s="11" t="s">
        <v>25</v>
      </c>
      <c r="BR156" s="11" t="s">
        <v>25</v>
      </c>
      <c r="BS156" s="11" t="s">
        <v>25</v>
      </c>
      <c r="BT156" s="11" t="s">
        <v>25</v>
      </c>
      <c r="BU156" s="11" t="s">
        <v>25</v>
      </c>
      <c r="BV156" s="11" t="s">
        <v>25</v>
      </c>
      <c r="BW156" s="11" t="s">
        <v>25</v>
      </c>
      <c r="BX156" s="11" t="s">
        <v>25</v>
      </c>
      <c r="BY156" s="11" t="s">
        <v>25</v>
      </c>
      <c r="BZ156" s="11" t="s">
        <v>25</v>
      </c>
      <c r="CA156" s="11" t="s">
        <v>25</v>
      </c>
      <c r="CB156" s="11" t="s">
        <v>25</v>
      </c>
      <c r="CC156" s="11" t="s">
        <v>25</v>
      </c>
      <c r="CD156" s="11" t="s">
        <v>25</v>
      </c>
      <c r="CE156" s="11" t="s">
        <v>25</v>
      </c>
      <c r="CF156" s="11" t="s">
        <v>25</v>
      </c>
      <c r="CG156" s="11" t="s">
        <v>25</v>
      </c>
    </row>
    <row r="157" ht="15" customHeight="1" outlineLevel="1" spans="2:85">
      <c r="B157" s="10">
        <v>202003</v>
      </c>
      <c r="C157" s="11">
        <f t="shared" ref="C157:R157" si="54">IF(C26="","",C26+C118)</f>
        <v>7476732.41</v>
      </c>
      <c r="D157" s="11">
        <f t="shared" si="54"/>
        <v>25760696.47</v>
      </c>
      <c r="E157" s="11">
        <f t="shared" si="54"/>
        <v>26445851.4</v>
      </c>
      <c r="F157" s="11">
        <f t="shared" si="54"/>
        <v>25904501.6</v>
      </c>
      <c r="G157" s="11">
        <f t="shared" si="54"/>
        <v>26005744.92</v>
      </c>
      <c r="H157" s="11">
        <f t="shared" si="54"/>
        <v>26005744.92</v>
      </c>
      <c r="I157" s="11">
        <f t="shared" si="54"/>
        <v>26005744.92</v>
      </c>
      <c r="J157" s="11">
        <f t="shared" si="54"/>
        <v>26125744.92</v>
      </c>
      <c r="K157" s="11">
        <f t="shared" si="54"/>
        <v>26116024.02</v>
      </c>
      <c r="L157" s="11">
        <f t="shared" si="54"/>
        <v>26116024.02</v>
      </c>
      <c r="M157" s="11">
        <f t="shared" si="54"/>
        <v>26116024.02</v>
      </c>
      <c r="N157" s="11">
        <f t="shared" si="54"/>
        <v>26116024.02</v>
      </c>
      <c r="O157" s="11">
        <f t="shared" si="54"/>
        <v>26116024.02</v>
      </c>
      <c r="P157" s="11">
        <f t="shared" si="54"/>
        <v>26066024.02</v>
      </c>
      <c r="Q157" s="11">
        <f t="shared" si="54"/>
        <v>26062917.32</v>
      </c>
      <c r="R157" s="11">
        <f t="shared" si="54"/>
        <v>26062917.32</v>
      </c>
      <c r="S157" s="11" t="s">
        <v>25</v>
      </c>
      <c r="T157" s="11" t="s">
        <v>25</v>
      </c>
      <c r="U157" s="11" t="s">
        <v>25</v>
      </c>
      <c r="V157" s="11" t="s">
        <v>25</v>
      </c>
      <c r="W157" s="11" t="s">
        <v>25</v>
      </c>
      <c r="X157" s="11" t="s">
        <v>25</v>
      </c>
      <c r="Y157" s="11" t="s">
        <v>25</v>
      </c>
      <c r="Z157" s="11" t="s">
        <v>25</v>
      </c>
      <c r="AA157" s="11" t="s">
        <v>25</v>
      </c>
      <c r="AB157" s="11" t="s">
        <v>25</v>
      </c>
      <c r="AC157" s="11" t="s">
        <v>25</v>
      </c>
      <c r="AD157" s="11" t="s">
        <v>25</v>
      </c>
      <c r="AE157" s="11" t="s">
        <v>25</v>
      </c>
      <c r="AF157" s="11" t="s">
        <v>25</v>
      </c>
      <c r="AG157" s="11" t="s">
        <v>25</v>
      </c>
      <c r="AH157" s="11" t="s">
        <v>25</v>
      </c>
      <c r="AI157" s="11" t="s">
        <v>25</v>
      </c>
      <c r="AJ157" s="11" t="s">
        <v>25</v>
      </c>
      <c r="AK157" s="11" t="s">
        <v>25</v>
      </c>
      <c r="AX157" s="10">
        <v>202003</v>
      </c>
      <c r="AY157" s="11">
        <f t="shared" ref="AY157:BN157" si="55">IF(AY26="","",AY26+AY118)</f>
        <v>4475873.07</v>
      </c>
      <c r="AZ157" s="11">
        <f t="shared" si="55"/>
        <v>15272356.86</v>
      </c>
      <c r="BA157" s="11">
        <f t="shared" si="55"/>
        <v>15683442.18</v>
      </c>
      <c r="BB157" s="11">
        <f t="shared" si="55"/>
        <v>16206700.68</v>
      </c>
      <c r="BC157" s="11">
        <f t="shared" si="55"/>
        <v>16307944</v>
      </c>
      <c r="BD157" s="11">
        <f t="shared" si="55"/>
        <v>16307944</v>
      </c>
      <c r="BE157" s="11">
        <f t="shared" si="55"/>
        <v>16307944</v>
      </c>
      <c r="BF157" s="11">
        <f t="shared" si="55"/>
        <v>16427944</v>
      </c>
      <c r="BG157" s="11">
        <f t="shared" si="55"/>
        <v>16418223.1</v>
      </c>
      <c r="BH157" s="11">
        <f t="shared" si="55"/>
        <v>16418223.1</v>
      </c>
      <c r="BI157" s="11">
        <f t="shared" si="55"/>
        <v>16418223.1</v>
      </c>
      <c r="BJ157" s="11">
        <f t="shared" si="55"/>
        <v>16418223.1</v>
      </c>
      <c r="BK157" s="11">
        <f t="shared" si="55"/>
        <v>16418223.1</v>
      </c>
      <c r="BL157" s="11">
        <f t="shared" si="55"/>
        <v>16378223.1</v>
      </c>
      <c r="BM157" s="11">
        <f t="shared" si="55"/>
        <v>16375116.4</v>
      </c>
      <c r="BN157" s="11">
        <f t="shared" si="55"/>
        <v>16375116.4</v>
      </c>
      <c r="BO157" s="11" t="s">
        <v>25</v>
      </c>
      <c r="BP157" s="11" t="s">
        <v>25</v>
      </c>
      <c r="BQ157" s="11" t="s">
        <v>25</v>
      </c>
      <c r="BR157" s="11" t="s">
        <v>25</v>
      </c>
      <c r="BS157" s="11" t="s">
        <v>25</v>
      </c>
      <c r="BT157" s="11" t="s">
        <v>25</v>
      </c>
      <c r="BU157" s="11" t="s">
        <v>25</v>
      </c>
      <c r="BV157" s="11" t="s">
        <v>25</v>
      </c>
      <c r="BW157" s="11" t="s">
        <v>25</v>
      </c>
      <c r="BX157" s="11" t="s">
        <v>25</v>
      </c>
      <c r="BY157" s="11" t="s">
        <v>25</v>
      </c>
      <c r="BZ157" s="11" t="s">
        <v>25</v>
      </c>
      <c r="CA157" s="11" t="s">
        <v>25</v>
      </c>
      <c r="CB157" s="11" t="s">
        <v>25</v>
      </c>
      <c r="CC157" s="11" t="s">
        <v>25</v>
      </c>
      <c r="CD157" s="11" t="s">
        <v>25</v>
      </c>
      <c r="CE157" s="11" t="s">
        <v>25</v>
      </c>
      <c r="CF157" s="11" t="s">
        <v>25</v>
      </c>
      <c r="CG157" s="11" t="s">
        <v>25</v>
      </c>
    </row>
    <row r="158" ht="15" customHeight="1" outlineLevel="1" spans="2:85">
      <c r="B158" s="10">
        <v>202006</v>
      </c>
      <c r="C158" s="11">
        <f t="shared" ref="C158:Q158" si="56">IF(C27="","",C27+C119)</f>
        <v>11125849.19</v>
      </c>
      <c r="D158" s="11">
        <f t="shared" si="56"/>
        <v>18462565.14</v>
      </c>
      <c r="E158" s="11">
        <f t="shared" si="56"/>
        <v>17678010.2</v>
      </c>
      <c r="F158" s="11">
        <f t="shared" si="56"/>
        <v>18098562.57</v>
      </c>
      <c r="G158" s="11">
        <f t="shared" si="56"/>
        <v>18098562.57</v>
      </c>
      <c r="H158" s="11">
        <f t="shared" si="56"/>
        <v>17828954.17</v>
      </c>
      <c r="I158" s="11">
        <f t="shared" si="56"/>
        <v>17828954.17</v>
      </c>
      <c r="J158" s="11">
        <f t="shared" si="56"/>
        <v>17828954.17</v>
      </c>
      <c r="K158" s="11">
        <f t="shared" si="56"/>
        <v>17828954.17</v>
      </c>
      <c r="L158" s="11">
        <f t="shared" si="56"/>
        <v>17828954.17</v>
      </c>
      <c r="M158" s="11">
        <f t="shared" si="56"/>
        <v>17828954.17</v>
      </c>
      <c r="N158" s="11">
        <f t="shared" si="56"/>
        <v>17828954.17</v>
      </c>
      <c r="O158" s="11">
        <f t="shared" si="56"/>
        <v>17833504.17</v>
      </c>
      <c r="P158" s="11">
        <f t="shared" si="56"/>
        <v>17833504.17</v>
      </c>
      <c r="Q158" s="11">
        <f t="shared" si="56"/>
        <v>17833504.17</v>
      </c>
      <c r="R158" s="11" t="s">
        <v>25</v>
      </c>
      <c r="S158" s="11" t="s">
        <v>25</v>
      </c>
      <c r="T158" s="11" t="s">
        <v>25</v>
      </c>
      <c r="U158" s="11" t="s">
        <v>25</v>
      </c>
      <c r="V158" s="11" t="s">
        <v>25</v>
      </c>
      <c r="W158" s="11" t="s">
        <v>25</v>
      </c>
      <c r="X158" s="11" t="s">
        <v>25</v>
      </c>
      <c r="Y158" s="11" t="s">
        <v>25</v>
      </c>
      <c r="Z158" s="11" t="s">
        <v>25</v>
      </c>
      <c r="AA158" s="11" t="s">
        <v>25</v>
      </c>
      <c r="AB158" s="11" t="s">
        <v>25</v>
      </c>
      <c r="AC158" s="11" t="s">
        <v>25</v>
      </c>
      <c r="AD158" s="11" t="s">
        <v>25</v>
      </c>
      <c r="AE158" s="11" t="s">
        <v>25</v>
      </c>
      <c r="AF158" s="11" t="s">
        <v>25</v>
      </c>
      <c r="AG158" s="11" t="s">
        <v>25</v>
      </c>
      <c r="AH158" s="11" t="s">
        <v>25</v>
      </c>
      <c r="AI158" s="11" t="s">
        <v>25</v>
      </c>
      <c r="AJ158" s="11" t="s">
        <v>25</v>
      </c>
      <c r="AK158" s="11" t="s">
        <v>25</v>
      </c>
      <c r="AX158" s="10">
        <v>202006</v>
      </c>
      <c r="AY158" s="11">
        <f t="shared" ref="AY158:BM158" si="57">IF(AY27="","",AY27+AY119)</f>
        <v>6224559.11</v>
      </c>
      <c r="AZ158" s="11">
        <f t="shared" si="57"/>
        <v>10280687.16</v>
      </c>
      <c r="BA158" s="11">
        <f t="shared" si="57"/>
        <v>11665262.84</v>
      </c>
      <c r="BB158" s="11">
        <f t="shared" si="57"/>
        <v>11961949</v>
      </c>
      <c r="BC158" s="11">
        <f t="shared" si="57"/>
        <v>11961949</v>
      </c>
      <c r="BD158" s="11">
        <f t="shared" si="57"/>
        <v>11987609.2</v>
      </c>
      <c r="BE158" s="11">
        <f t="shared" si="57"/>
        <v>11987609.2</v>
      </c>
      <c r="BF158" s="11">
        <f t="shared" si="57"/>
        <v>12003929.2</v>
      </c>
      <c r="BG158" s="11">
        <f t="shared" si="57"/>
        <v>12003929.2</v>
      </c>
      <c r="BH158" s="11">
        <f t="shared" si="57"/>
        <v>12003929.2</v>
      </c>
      <c r="BI158" s="11">
        <f t="shared" si="57"/>
        <v>12003929.2</v>
      </c>
      <c r="BJ158" s="11">
        <f t="shared" si="57"/>
        <v>12003929.2</v>
      </c>
      <c r="BK158" s="11">
        <f t="shared" si="57"/>
        <v>12007569.2</v>
      </c>
      <c r="BL158" s="11">
        <f t="shared" si="57"/>
        <v>12007569.2</v>
      </c>
      <c r="BM158" s="11">
        <f t="shared" si="57"/>
        <v>12007569.2</v>
      </c>
      <c r="BN158" s="11" t="s">
        <v>25</v>
      </c>
      <c r="BO158" s="11" t="s">
        <v>25</v>
      </c>
      <c r="BP158" s="11" t="s">
        <v>25</v>
      </c>
      <c r="BQ158" s="11" t="s">
        <v>25</v>
      </c>
      <c r="BR158" s="11" t="s">
        <v>25</v>
      </c>
      <c r="BS158" s="11" t="s">
        <v>25</v>
      </c>
      <c r="BT158" s="11" t="s">
        <v>25</v>
      </c>
      <c r="BU158" s="11" t="s">
        <v>25</v>
      </c>
      <c r="BV158" s="11" t="s">
        <v>25</v>
      </c>
      <c r="BW158" s="11" t="s">
        <v>25</v>
      </c>
      <c r="BX158" s="11" t="s">
        <v>25</v>
      </c>
      <c r="BY158" s="11" t="s">
        <v>25</v>
      </c>
      <c r="BZ158" s="11" t="s">
        <v>25</v>
      </c>
      <c r="CA158" s="11" t="s">
        <v>25</v>
      </c>
      <c r="CB158" s="11" t="s">
        <v>25</v>
      </c>
      <c r="CC158" s="11" t="s">
        <v>25</v>
      </c>
      <c r="CD158" s="11" t="s">
        <v>25</v>
      </c>
      <c r="CE158" s="11" t="s">
        <v>25</v>
      </c>
      <c r="CF158" s="11" t="s">
        <v>25</v>
      </c>
      <c r="CG158" s="11" t="s">
        <v>25</v>
      </c>
    </row>
    <row r="159" ht="15" customHeight="1" outlineLevel="1" spans="2:85">
      <c r="B159" s="10">
        <v>202009</v>
      </c>
      <c r="C159" s="11">
        <f t="shared" ref="C159:P159" si="58">IF(C28="","",C28+C120)</f>
        <v>60304897.12</v>
      </c>
      <c r="D159" s="11">
        <f t="shared" si="58"/>
        <v>83832202.43</v>
      </c>
      <c r="E159" s="11">
        <f t="shared" si="58"/>
        <v>85333647.54</v>
      </c>
      <c r="F159" s="11">
        <f t="shared" si="58"/>
        <v>86341282.99</v>
      </c>
      <c r="G159" s="11">
        <f t="shared" si="58"/>
        <v>86701247.99</v>
      </c>
      <c r="H159" s="11">
        <f t="shared" si="58"/>
        <v>86789957.99</v>
      </c>
      <c r="I159" s="11">
        <f t="shared" si="58"/>
        <v>86743089.91</v>
      </c>
      <c r="J159" s="11">
        <f t="shared" si="58"/>
        <v>86743089.91</v>
      </c>
      <c r="K159" s="11">
        <f t="shared" si="58"/>
        <v>86732743.91</v>
      </c>
      <c r="L159" s="11">
        <f t="shared" si="58"/>
        <v>86647119.91</v>
      </c>
      <c r="M159" s="11">
        <f t="shared" si="58"/>
        <v>86620105.91</v>
      </c>
      <c r="N159" s="11">
        <f t="shared" si="58"/>
        <v>88141270.91</v>
      </c>
      <c r="O159" s="11">
        <f t="shared" si="58"/>
        <v>88141270.91</v>
      </c>
      <c r="P159" s="11">
        <f t="shared" si="58"/>
        <v>88141270.91</v>
      </c>
      <c r="Q159" s="11" t="s">
        <v>25</v>
      </c>
      <c r="R159" s="11" t="s">
        <v>25</v>
      </c>
      <c r="S159" s="11" t="s">
        <v>25</v>
      </c>
      <c r="T159" s="11" t="s">
        <v>25</v>
      </c>
      <c r="U159" s="11" t="s">
        <v>25</v>
      </c>
      <c r="V159" s="11" t="s">
        <v>25</v>
      </c>
      <c r="W159" s="11" t="s">
        <v>25</v>
      </c>
      <c r="X159" s="11" t="s">
        <v>25</v>
      </c>
      <c r="Y159" s="11" t="s">
        <v>25</v>
      </c>
      <c r="Z159" s="11" t="s">
        <v>25</v>
      </c>
      <c r="AA159" s="11" t="s">
        <v>25</v>
      </c>
      <c r="AB159" s="11" t="s">
        <v>25</v>
      </c>
      <c r="AC159" s="11" t="s">
        <v>25</v>
      </c>
      <c r="AD159" s="11" t="s">
        <v>25</v>
      </c>
      <c r="AE159" s="11" t="s">
        <v>25</v>
      </c>
      <c r="AF159" s="11" t="s">
        <v>25</v>
      </c>
      <c r="AG159" s="11" t="s">
        <v>25</v>
      </c>
      <c r="AH159" s="11" t="s">
        <v>25</v>
      </c>
      <c r="AI159" s="11" t="s">
        <v>25</v>
      </c>
      <c r="AJ159" s="11" t="s">
        <v>25</v>
      </c>
      <c r="AK159" s="11" t="s">
        <v>25</v>
      </c>
      <c r="AX159" s="10">
        <v>202009</v>
      </c>
      <c r="AY159" s="11">
        <f t="shared" ref="AY159:BL159" si="59">IF(AY28="","",AY28+AY120)</f>
        <v>31729172.07</v>
      </c>
      <c r="AZ159" s="11">
        <f t="shared" si="59"/>
        <v>45565753.24</v>
      </c>
      <c r="BA159" s="11">
        <f t="shared" si="59"/>
        <v>46294473.83</v>
      </c>
      <c r="BB159" s="11">
        <f t="shared" si="59"/>
        <v>46798597.63</v>
      </c>
      <c r="BC159" s="11">
        <f t="shared" si="59"/>
        <v>46978580.13</v>
      </c>
      <c r="BD159" s="11">
        <f t="shared" si="59"/>
        <v>47101568.13</v>
      </c>
      <c r="BE159" s="11">
        <f t="shared" si="59"/>
        <v>47172657.1</v>
      </c>
      <c r="BF159" s="11">
        <f t="shared" si="59"/>
        <v>47172657.1</v>
      </c>
      <c r="BG159" s="11">
        <f t="shared" si="59"/>
        <v>47164380.3</v>
      </c>
      <c r="BH159" s="11">
        <f t="shared" si="59"/>
        <v>47078756.3</v>
      </c>
      <c r="BI159" s="11">
        <f t="shared" si="59"/>
        <v>47057145.1</v>
      </c>
      <c r="BJ159" s="11">
        <f t="shared" si="59"/>
        <v>48274077.1</v>
      </c>
      <c r="BK159" s="11">
        <f t="shared" si="59"/>
        <v>48274077.1</v>
      </c>
      <c r="BL159" s="11">
        <f t="shared" si="59"/>
        <v>48274077.1</v>
      </c>
      <c r="BM159" s="11" t="s">
        <v>25</v>
      </c>
      <c r="BN159" s="11" t="s">
        <v>25</v>
      </c>
      <c r="BO159" s="11" t="s">
        <v>25</v>
      </c>
      <c r="BP159" s="11" t="s">
        <v>25</v>
      </c>
      <c r="BQ159" s="11" t="s">
        <v>25</v>
      </c>
      <c r="BR159" s="11" t="s">
        <v>25</v>
      </c>
      <c r="BS159" s="11" t="s">
        <v>25</v>
      </c>
      <c r="BT159" s="11" t="s">
        <v>25</v>
      </c>
      <c r="BU159" s="11" t="s">
        <v>25</v>
      </c>
      <c r="BV159" s="11" t="s">
        <v>25</v>
      </c>
      <c r="BW159" s="11" t="s">
        <v>25</v>
      </c>
      <c r="BX159" s="11" t="s">
        <v>25</v>
      </c>
      <c r="BY159" s="11" t="s">
        <v>25</v>
      </c>
      <c r="BZ159" s="11" t="s">
        <v>25</v>
      </c>
      <c r="CA159" s="11" t="s">
        <v>25</v>
      </c>
      <c r="CB159" s="11" t="s">
        <v>25</v>
      </c>
      <c r="CC159" s="11" t="s">
        <v>25</v>
      </c>
      <c r="CD159" s="11" t="s">
        <v>25</v>
      </c>
      <c r="CE159" s="11" t="s">
        <v>25</v>
      </c>
      <c r="CF159" s="11" t="s">
        <v>25</v>
      </c>
      <c r="CG159" s="11" t="s">
        <v>25</v>
      </c>
    </row>
    <row r="160" ht="15" customHeight="1" outlineLevel="1" spans="2:85">
      <c r="B160" s="10">
        <v>202012</v>
      </c>
      <c r="C160" s="11">
        <f t="shared" ref="C160:O160" si="60">IF(C29="","",C29+C121)</f>
        <v>29121519.05</v>
      </c>
      <c r="D160" s="11">
        <f t="shared" si="60"/>
        <v>39672670.05</v>
      </c>
      <c r="E160" s="11">
        <f t="shared" si="60"/>
        <v>39159450.23</v>
      </c>
      <c r="F160" s="11">
        <f t="shared" si="60"/>
        <v>39208486.23</v>
      </c>
      <c r="G160" s="11">
        <f t="shared" si="60"/>
        <v>41931252.35</v>
      </c>
      <c r="H160" s="11">
        <f t="shared" si="60"/>
        <v>41898977.95</v>
      </c>
      <c r="I160" s="11">
        <f t="shared" si="60"/>
        <v>41898977.95</v>
      </c>
      <c r="J160" s="11">
        <f t="shared" si="60"/>
        <v>41898321.95</v>
      </c>
      <c r="K160" s="11">
        <f t="shared" si="60"/>
        <v>41898321.95</v>
      </c>
      <c r="L160" s="11">
        <f t="shared" si="60"/>
        <v>41898321.95</v>
      </c>
      <c r="M160" s="11">
        <f t="shared" si="60"/>
        <v>41983351.95</v>
      </c>
      <c r="N160" s="11">
        <f t="shared" si="60"/>
        <v>41983351.95</v>
      </c>
      <c r="O160" s="11">
        <f t="shared" si="60"/>
        <v>41983351.95</v>
      </c>
      <c r="P160" s="11" t="s">
        <v>25</v>
      </c>
      <c r="Q160" s="11" t="s">
        <v>25</v>
      </c>
      <c r="R160" s="11" t="s">
        <v>25</v>
      </c>
      <c r="S160" s="11" t="s">
        <v>25</v>
      </c>
      <c r="T160" s="11" t="s">
        <v>25</v>
      </c>
      <c r="U160" s="11" t="s">
        <v>25</v>
      </c>
      <c r="V160" s="11" t="s">
        <v>25</v>
      </c>
      <c r="W160" s="11" t="s">
        <v>25</v>
      </c>
      <c r="X160" s="11" t="s">
        <v>25</v>
      </c>
      <c r="Y160" s="11" t="s">
        <v>25</v>
      </c>
      <c r="Z160" s="11" t="s">
        <v>25</v>
      </c>
      <c r="AA160" s="11" t="s">
        <v>25</v>
      </c>
      <c r="AB160" s="11" t="s">
        <v>25</v>
      </c>
      <c r="AC160" s="11" t="s">
        <v>25</v>
      </c>
      <c r="AD160" s="11" t="s">
        <v>25</v>
      </c>
      <c r="AE160" s="11" t="s">
        <v>25</v>
      </c>
      <c r="AF160" s="11" t="s">
        <v>25</v>
      </c>
      <c r="AG160" s="11" t="s">
        <v>25</v>
      </c>
      <c r="AH160" s="11" t="s">
        <v>25</v>
      </c>
      <c r="AI160" s="11" t="s">
        <v>25</v>
      </c>
      <c r="AJ160" s="11" t="s">
        <v>25</v>
      </c>
      <c r="AK160" s="11" t="s">
        <v>25</v>
      </c>
      <c r="AX160" s="10">
        <v>202012</v>
      </c>
      <c r="AY160" s="11">
        <f t="shared" ref="AY160:BK160" si="61">IF(AY29="","",AY29+AY121)</f>
        <v>14843730.1</v>
      </c>
      <c r="AZ160" s="11">
        <f t="shared" si="61"/>
        <v>20138947.16</v>
      </c>
      <c r="BA160" s="11">
        <f t="shared" si="61"/>
        <v>19882337.27</v>
      </c>
      <c r="BB160" s="11">
        <f t="shared" si="61"/>
        <v>19906855.27</v>
      </c>
      <c r="BC160" s="11">
        <f t="shared" si="61"/>
        <v>22331857.36</v>
      </c>
      <c r="BD160" s="11">
        <f t="shared" si="61"/>
        <v>23640293.84</v>
      </c>
      <c r="BE160" s="11">
        <f t="shared" si="61"/>
        <v>23640293.84</v>
      </c>
      <c r="BF160" s="11">
        <f t="shared" si="61"/>
        <v>23639769.04</v>
      </c>
      <c r="BG160" s="11">
        <f t="shared" si="61"/>
        <v>23639769.04</v>
      </c>
      <c r="BH160" s="11">
        <f t="shared" si="61"/>
        <v>23639769.04</v>
      </c>
      <c r="BI160" s="11">
        <f t="shared" si="61"/>
        <v>23707793.04</v>
      </c>
      <c r="BJ160" s="11">
        <f t="shared" si="61"/>
        <v>23707793.04</v>
      </c>
      <c r="BK160" s="11">
        <f t="shared" si="61"/>
        <v>23707793.04</v>
      </c>
      <c r="BL160" s="11" t="s">
        <v>25</v>
      </c>
      <c r="BM160" s="11" t="s">
        <v>25</v>
      </c>
      <c r="BN160" s="11" t="s">
        <v>25</v>
      </c>
      <c r="BO160" s="11" t="s">
        <v>25</v>
      </c>
      <c r="BP160" s="11" t="s">
        <v>25</v>
      </c>
      <c r="BQ160" s="11" t="s">
        <v>25</v>
      </c>
      <c r="BR160" s="11" t="s">
        <v>25</v>
      </c>
      <c r="BS160" s="11" t="s">
        <v>25</v>
      </c>
      <c r="BT160" s="11" t="s">
        <v>25</v>
      </c>
      <c r="BU160" s="11" t="s">
        <v>25</v>
      </c>
      <c r="BV160" s="11" t="s">
        <v>25</v>
      </c>
      <c r="BW160" s="11" t="s">
        <v>25</v>
      </c>
      <c r="BX160" s="11" t="s">
        <v>25</v>
      </c>
      <c r="BY160" s="11" t="s">
        <v>25</v>
      </c>
      <c r="BZ160" s="11" t="s">
        <v>25</v>
      </c>
      <c r="CA160" s="11" t="s">
        <v>25</v>
      </c>
      <c r="CB160" s="11" t="s">
        <v>25</v>
      </c>
      <c r="CC160" s="11" t="s">
        <v>25</v>
      </c>
      <c r="CD160" s="11" t="s">
        <v>25</v>
      </c>
      <c r="CE160" s="11" t="s">
        <v>25</v>
      </c>
      <c r="CF160" s="11" t="s">
        <v>25</v>
      </c>
      <c r="CG160" s="11" t="s">
        <v>25</v>
      </c>
    </row>
    <row r="161" ht="15" customHeight="1" outlineLevel="1" spans="2:85">
      <c r="B161" s="10">
        <v>202103</v>
      </c>
      <c r="C161" s="11">
        <f t="shared" ref="C161:N161" si="62">IF(C30="","",C30+C122)</f>
        <v>2081163.2</v>
      </c>
      <c r="D161" s="11">
        <f t="shared" si="62"/>
        <v>5002433.65</v>
      </c>
      <c r="E161" s="11">
        <f t="shared" si="62"/>
        <v>5979131.52</v>
      </c>
      <c r="F161" s="11">
        <f t="shared" si="62"/>
        <v>10428248.46</v>
      </c>
      <c r="G161" s="11">
        <f t="shared" si="62"/>
        <v>5879314.97</v>
      </c>
      <c r="H161" s="11">
        <f t="shared" si="62"/>
        <v>5879314.97</v>
      </c>
      <c r="I161" s="11">
        <f t="shared" si="62"/>
        <v>5879314.97</v>
      </c>
      <c r="J161" s="11">
        <f t="shared" si="62"/>
        <v>5879314.97</v>
      </c>
      <c r="K161" s="11">
        <f t="shared" si="62"/>
        <v>5879314.97</v>
      </c>
      <c r="L161" s="11">
        <f t="shared" si="62"/>
        <v>5896514.97</v>
      </c>
      <c r="M161" s="11">
        <f t="shared" si="62"/>
        <v>5896514.97</v>
      </c>
      <c r="N161" s="11">
        <f t="shared" si="62"/>
        <v>5896514.97</v>
      </c>
      <c r="O161" s="11" t="s">
        <v>25</v>
      </c>
      <c r="P161" s="11" t="s">
        <v>25</v>
      </c>
      <c r="Q161" s="11" t="s">
        <v>25</v>
      </c>
      <c r="R161" s="11" t="s">
        <v>25</v>
      </c>
      <c r="S161" s="11" t="s">
        <v>25</v>
      </c>
      <c r="T161" s="11" t="s">
        <v>25</v>
      </c>
      <c r="U161" s="11" t="s">
        <v>25</v>
      </c>
      <c r="V161" s="11" t="s">
        <v>25</v>
      </c>
      <c r="W161" s="11" t="s">
        <v>25</v>
      </c>
      <c r="X161" s="11" t="s">
        <v>25</v>
      </c>
      <c r="Y161" s="11" t="s">
        <v>25</v>
      </c>
      <c r="Z161" s="11" t="s">
        <v>25</v>
      </c>
      <c r="AA161" s="11" t="s">
        <v>25</v>
      </c>
      <c r="AB161" s="11" t="s">
        <v>25</v>
      </c>
      <c r="AC161" s="11" t="s">
        <v>25</v>
      </c>
      <c r="AD161" s="11" t="s">
        <v>25</v>
      </c>
      <c r="AE161" s="11" t="s">
        <v>25</v>
      </c>
      <c r="AF161" s="11" t="s">
        <v>25</v>
      </c>
      <c r="AG161" s="11" t="s">
        <v>25</v>
      </c>
      <c r="AH161" s="11" t="s">
        <v>25</v>
      </c>
      <c r="AI161" s="11" t="s">
        <v>25</v>
      </c>
      <c r="AJ161" s="11" t="s">
        <v>25</v>
      </c>
      <c r="AK161" s="11" t="s">
        <v>25</v>
      </c>
      <c r="AX161" s="10">
        <v>202103</v>
      </c>
      <c r="AY161" s="11">
        <f t="shared" ref="AY161:BJ161" si="63">IF(AY30="","",AY30+AY122)</f>
        <v>1040581.58</v>
      </c>
      <c r="AZ161" s="11">
        <f t="shared" si="63"/>
        <v>2537436.34</v>
      </c>
      <c r="BA161" s="11">
        <f t="shared" si="63"/>
        <v>3025785.33</v>
      </c>
      <c r="BB161" s="11">
        <f t="shared" si="63"/>
        <v>5250343.81</v>
      </c>
      <c r="BC161" s="11">
        <f t="shared" si="63"/>
        <v>2998761.99</v>
      </c>
      <c r="BD161" s="11">
        <f t="shared" si="63"/>
        <v>2998761.99</v>
      </c>
      <c r="BE161" s="11">
        <f t="shared" si="63"/>
        <v>2998761.99</v>
      </c>
      <c r="BF161" s="11">
        <f t="shared" si="63"/>
        <v>2998761.99</v>
      </c>
      <c r="BG161" s="11">
        <f t="shared" si="63"/>
        <v>2998761.99</v>
      </c>
      <c r="BH161" s="11">
        <f t="shared" si="63"/>
        <v>3012521.99</v>
      </c>
      <c r="BI161" s="11">
        <f t="shared" si="63"/>
        <v>3012521.99</v>
      </c>
      <c r="BJ161" s="11">
        <f t="shared" si="63"/>
        <v>3012521.99</v>
      </c>
      <c r="BK161" s="11" t="s">
        <v>25</v>
      </c>
      <c r="BL161" s="11" t="s">
        <v>25</v>
      </c>
      <c r="BM161" s="11" t="s">
        <v>25</v>
      </c>
      <c r="BN161" s="11" t="s">
        <v>25</v>
      </c>
      <c r="BO161" s="11" t="s">
        <v>25</v>
      </c>
      <c r="BP161" s="11" t="s">
        <v>25</v>
      </c>
      <c r="BQ161" s="11" t="s">
        <v>25</v>
      </c>
      <c r="BR161" s="11" t="s">
        <v>25</v>
      </c>
      <c r="BS161" s="11" t="s">
        <v>25</v>
      </c>
      <c r="BT161" s="11" t="s">
        <v>25</v>
      </c>
      <c r="BU161" s="11" t="s">
        <v>25</v>
      </c>
      <c r="BV161" s="11" t="s">
        <v>25</v>
      </c>
      <c r="BW161" s="11" t="s">
        <v>25</v>
      </c>
      <c r="BX161" s="11" t="s">
        <v>25</v>
      </c>
      <c r="BY161" s="11" t="s">
        <v>25</v>
      </c>
      <c r="BZ161" s="11" t="s">
        <v>25</v>
      </c>
      <c r="CA161" s="11" t="s">
        <v>25</v>
      </c>
      <c r="CB161" s="11" t="s">
        <v>25</v>
      </c>
      <c r="CC161" s="11" t="s">
        <v>25</v>
      </c>
      <c r="CD161" s="11" t="s">
        <v>25</v>
      </c>
      <c r="CE161" s="11" t="s">
        <v>25</v>
      </c>
      <c r="CF161" s="11" t="s">
        <v>25</v>
      </c>
      <c r="CG161" s="11" t="s">
        <v>25</v>
      </c>
    </row>
    <row r="162" ht="15" customHeight="1" outlineLevel="1" spans="2:85">
      <c r="B162" s="10">
        <v>202106</v>
      </c>
      <c r="C162" s="11">
        <f t="shared" ref="C162:M162" si="64">IF(C31="","",C31+C123)</f>
        <v>17314068.52</v>
      </c>
      <c r="D162" s="11">
        <f t="shared" si="64"/>
        <v>21569830.05</v>
      </c>
      <c r="E162" s="11">
        <f t="shared" si="64"/>
        <v>21184698.32</v>
      </c>
      <c r="F162" s="11">
        <f t="shared" si="64"/>
        <v>21259673.99</v>
      </c>
      <c r="G162" s="11">
        <f t="shared" si="64"/>
        <v>21209836.03</v>
      </c>
      <c r="H162" s="11">
        <f t="shared" si="64"/>
        <v>21157186.03</v>
      </c>
      <c r="I162" s="11">
        <f t="shared" si="64"/>
        <v>21132875.23</v>
      </c>
      <c r="J162" s="11">
        <f t="shared" si="64"/>
        <v>21132875.23</v>
      </c>
      <c r="K162" s="11">
        <f t="shared" si="64"/>
        <v>21503665.23</v>
      </c>
      <c r="L162" s="11">
        <f t="shared" si="64"/>
        <v>21503665.23</v>
      </c>
      <c r="M162" s="11">
        <f t="shared" si="64"/>
        <v>21503665.23</v>
      </c>
      <c r="N162" s="11" t="s">
        <v>25</v>
      </c>
      <c r="O162" s="11" t="s">
        <v>25</v>
      </c>
      <c r="P162" s="11" t="s">
        <v>25</v>
      </c>
      <c r="Q162" s="11" t="s">
        <v>25</v>
      </c>
      <c r="R162" s="11" t="s">
        <v>25</v>
      </c>
      <c r="S162" s="11" t="s">
        <v>25</v>
      </c>
      <c r="T162" s="11" t="s">
        <v>25</v>
      </c>
      <c r="U162" s="11" t="s">
        <v>25</v>
      </c>
      <c r="V162" s="11" t="s">
        <v>25</v>
      </c>
      <c r="W162" s="11" t="s">
        <v>25</v>
      </c>
      <c r="X162" s="11" t="s">
        <v>25</v>
      </c>
      <c r="Y162" s="11" t="s">
        <v>25</v>
      </c>
      <c r="Z162" s="11" t="s">
        <v>25</v>
      </c>
      <c r="AA162" s="11" t="s">
        <v>25</v>
      </c>
      <c r="AB162" s="11" t="s">
        <v>25</v>
      </c>
      <c r="AC162" s="11" t="s">
        <v>25</v>
      </c>
      <c r="AD162" s="11" t="s">
        <v>25</v>
      </c>
      <c r="AE162" s="11" t="s">
        <v>25</v>
      </c>
      <c r="AF162" s="11" t="s">
        <v>25</v>
      </c>
      <c r="AG162" s="11" t="s">
        <v>25</v>
      </c>
      <c r="AH162" s="11" t="s">
        <v>25</v>
      </c>
      <c r="AI162" s="11" t="s">
        <v>25</v>
      </c>
      <c r="AJ162" s="11" t="s">
        <v>25</v>
      </c>
      <c r="AK162" s="11" t="s">
        <v>25</v>
      </c>
      <c r="AX162" s="10">
        <v>202106</v>
      </c>
      <c r="AY162" s="11">
        <f t="shared" ref="AY162:BI162" si="65">IF(AY31="","",AY31+AY123)</f>
        <v>8657034.17</v>
      </c>
      <c r="AZ162" s="11">
        <f t="shared" si="65"/>
        <v>10807714.97</v>
      </c>
      <c r="BA162" s="11">
        <f t="shared" si="65"/>
        <v>12481540.42</v>
      </c>
      <c r="BB162" s="11">
        <f t="shared" si="65"/>
        <v>12718927.19</v>
      </c>
      <c r="BC162" s="11">
        <f t="shared" si="65"/>
        <v>12677123.27</v>
      </c>
      <c r="BD162" s="11">
        <f t="shared" si="65"/>
        <v>12635003.27</v>
      </c>
      <c r="BE162" s="11">
        <f t="shared" si="65"/>
        <v>12615554.64</v>
      </c>
      <c r="BF162" s="11">
        <f t="shared" si="65"/>
        <v>12615554.64</v>
      </c>
      <c r="BG162" s="11">
        <f t="shared" si="65"/>
        <v>12912186.64</v>
      </c>
      <c r="BH162" s="11">
        <f t="shared" si="65"/>
        <v>12912186.64</v>
      </c>
      <c r="BI162" s="11">
        <f t="shared" si="65"/>
        <v>12912186.64</v>
      </c>
      <c r="BJ162" s="11" t="s">
        <v>25</v>
      </c>
      <c r="BK162" s="11" t="s">
        <v>25</v>
      </c>
      <c r="BL162" s="11" t="s">
        <v>25</v>
      </c>
      <c r="BM162" s="11" t="s">
        <v>25</v>
      </c>
      <c r="BN162" s="11" t="s">
        <v>25</v>
      </c>
      <c r="BO162" s="11" t="s">
        <v>25</v>
      </c>
      <c r="BP162" s="11" t="s">
        <v>25</v>
      </c>
      <c r="BQ162" s="11" t="s">
        <v>25</v>
      </c>
      <c r="BR162" s="11" t="s">
        <v>25</v>
      </c>
      <c r="BS162" s="11" t="s">
        <v>25</v>
      </c>
      <c r="BT162" s="11" t="s">
        <v>25</v>
      </c>
      <c r="BU162" s="11" t="s">
        <v>25</v>
      </c>
      <c r="BV162" s="11" t="s">
        <v>25</v>
      </c>
      <c r="BW162" s="11" t="s">
        <v>25</v>
      </c>
      <c r="BX162" s="11" t="s">
        <v>25</v>
      </c>
      <c r="BY162" s="11" t="s">
        <v>25</v>
      </c>
      <c r="BZ162" s="11" t="s">
        <v>25</v>
      </c>
      <c r="CA162" s="11" t="s">
        <v>25</v>
      </c>
      <c r="CB162" s="11" t="s">
        <v>25</v>
      </c>
      <c r="CC162" s="11" t="s">
        <v>25</v>
      </c>
      <c r="CD162" s="11" t="s">
        <v>25</v>
      </c>
      <c r="CE162" s="11" t="s">
        <v>25</v>
      </c>
      <c r="CF162" s="11" t="s">
        <v>25</v>
      </c>
      <c r="CG162" s="11" t="s">
        <v>25</v>
      </c>
    </row>
    <row r="163" ht="15" customHeight="1" outlineLevel="1" spans="2:85">
      <c r="B163" s="10">
        <v>202109</v>
      </c>
      <c r="C163" s="11">
        <f t="shared" ref="C163:L163" si="66">IF(C32="","",C32+C124)</f>
        <v>46021490.31</v>
      </c>
      <c r="D163" s="11">
        <f t="shared" si="66"/>
        <v>74378734.25</v>
      </c>
      <c r="E163" s="11">
        <f t="shared" si="66"/>
        <v>68898825.11</v>
      </c>
      <c r="F163" s="11">
        <f t="shared" si="66"/>
        <v>67627493.52</v>
      </c>
      <c r="G163" s="11">
        <f t="shared" si="66"/>
        <v>67678774.06</v>
      </c>
      <c r="H163" s="11">
        <f t="shared" si="66"/>
        <v>67671900.45</v>
      </c>
      <c r="I163" s="11">
        <f t="shared" si="66"/>
        <v>67671900.45</v>
      </c>
      <c r="J163" s="11">
        <f t="shared" si="66"/>
        <v>67671900.45</v>
      </c>
      <c r="K163" s="11">
        <f t="shared" si="66"/>
        <v>67671900.45</v>
      </c>
      <c r="L163" s="11">
        <f t="shared" si="66"/>
        <v>67670748.45</v>
      </c>
      <c r="M163" s="11" t="s">
        <v>25</v>
      </c>
      <c r="N163" s="11" t="s">
        <v>25</v>
      </c>
      <c r="O163" s="11" t="s">
        <v>25</v>
      </c>
      <c r="P163" s="11" t="s">
        <v>25</v>
      </c>
      <c r="Q163" s="11" t="s">
        <v>25</v>
      </c>
      <c r="R163" s="11" t="s">
        <v>25</v>
      </c>
      <c r="S163" s="11" t="s">
        <v>25</v>
      </c>
      <c r="T163" s="11" t="s">
        <v>25</v>
      </c>
      <c r="U163" s="11" t="s">
        <v>25</v>
      </c>
      <c r="V163" s="11" t="s">
        <v>25</v>
      </c>
      <c r="W163" s="11" t="s">
        <v>25</v>
      </c>
      <c r="X163" s="11" t="s">
        <v>25</v>
      </c>
      <c r="Y163" s="11" t="s">
        <v>25</v>
      </c>
      <c r="Z163" s="11" t="s">
        <v>25</v>
      </c>
      <c r="AA163" s="11" t="s">
        <v>25</v>
      </c>
      <c r="AB163" s="11" t="s">
        <v>25</v>
      </c>
      <c r="AC163" s="11" t="s">
        <v>25</v>
      </c>
      <c r="AD163" s="11" t="s">
        <v>25</v>
      </c>
      <c r="AE163" s="11" t="s">
        <v>25</v>
      </c>
      <c r="AF163" s="11" t="s">
        <v>25</v>
      </c>
      <c r="AG163" s="11" t="s">
        <v>25</v>
      </c>
      <c r="AH163" s="11" t="s">
        <v>25</v>
      </c>
      <c r="AI163" s="11" t="s">
        <v>25</v>
      </c>
      <c r="AJ163" s="11" t="s">
        <v>25</v>
      </c>
      <c r="AK163" s="11" t="s">
        <v>25</v>
      </c>
      <c r="AX163" s="10">
        <v>202109</v>
      </c>
      <c r="AY163" s="11">
        <f t="shared" ref="AY163:BH163" si="67">IF(AY32="","",AY32+AY124)</f>
        <v>23147007.39</v>
      </c>
      <c r="AZ163" s="11">
        <f t="shared" si="67"/>
        <v>39066497.31</v>
      </c>
      <c r="BA163" s="11">
        <f t="shared" si="67"/>
        <v>36475630.04</v>
      </c>
      <c r="BB163" s="11">
        <f t="shared" si="67"/>
        <v>35838464.26</v>
      </c>
      <c r="BC163" s="11">
        <f t="shared" si="67"/>
        <v>35864104.53</v>
      </c>
      <c r="BD163" s="11">
        <f t="shared" si="67"/>
        <v>35879005.63</v>
      </c>
      <c r="BE163" s="11">
        <f t="shared" si="67"/>
        <v>35879005.63</v>
      </c>
      <c r="BF163" s="11">
        <f t="shared" si="67"/>
        <v>35879005.63</v>
      </c>
      <c r="BG163" s="11">
        <f t="shared" si="67"/>
        <v>35879005.63</v>
      </c>
      <c r="BH163" s="11">
        <f t="shared" si="67"/>
        <v>35878084.04</v>
      </c>
      <c r="BI163" s="11" t="s">
        <v>25</v>
      </c>
      <c r="BJ163" s="11" t="s">
        <v>25</v>
      </c>
      <c r="BK163" s="11" t="s">
        <v>25</v>
      </c>
      <c r="BL163" s="11" t="s">
        <v>25</v>
      </c>
      <c r="BM163" s="11" t="s">
        <v>25</v>
      </c>
      <c r="BN163" s="11" t="s">
        <v>25</v>
      </c>
      <c r="BO163" s="11" t="s">
        <v>25</v>
      </c>
      <c r="BP163" s="11" t="s">
        <v>25</v>
      </c>
      <c r="BQ163" s="11" t="s">
        <v>25</v>
      </c>
      <c r="BR163" s="11" t="s">
        <v>25</v>
      </c>
      <c r="BS163" s="11" t="s">
        <v>25</v>
      </c>
      <c r="BT163" s="11" t="s">
        <v>25</v>
      </c>
      <c r="BU163" s="11" t="s">
        <v>25</v>
      </c>
      <c r="BV163" s="11" t="s">
        <v>25</v>
      </c>
      <c r="BW163" s="11" t="s">
        <v>25</v>
      </c>
      <c r="BX163" s="11" t="s">
        <v>25</v>
      </c>
      <c r="BY163" s="11" t="s">
        <v>25</v>
      </c>
      <c r="BZ163" s="11" t="s">
        <v>25</v>
      </c>
      <c r="CA163" s="11" t="s">
        <v>25</v>
      </c>
      <c r="CB163" s="11" t="s">
        <v>25</v>
      </c>
      <c r="CC163" s="11" t="s">
        <v>25</v>
      </c>
      <c r="CD163" s="11" t="s">
        <v>25</v>
      </c>
      <c r="CE163" s="11" t="s">
        <v>25</v>
      </c>
      <c r="CF163" s="11" t="s">
        <v>25</v>
      </c>
      <c r="CG163" s="11" t="s">
        <v>25</v>
      </c>
    </row>
    <row r="164" ht="15" customHeight="1" outlineLevel="1" spans="2:85">
      <c r="B164" s="10">
        <v>202112</v>
      </c>
      <c r="C164" s="11">
        <f t="shared" ref="C164:K164" si="68">IF(C33="","",C33+C125)</f>
        <v>70116360.29</v>
      </c>
      <c r="D164" s="11">
        <f t="shared" si="68"/>
        <v>66391599.5</v>
      </c>
      <c r="E164" s="11">
        <f t="shared" si="68"/>
        <v>62517272.63</v>
      </c>
      <c r="F164" s="11">
        <f t="shared" si="68"/>
        <v>63171201.63</v>
      </c>
      <c r="G164" s="11">
        <f t="shared" si="68"/>
        <v>63606365.2</v>
      </c>
      <c r="H164" s="11">
        <f t="shared" si="68"/>
        <v>63606365.2</v>
      </c>
      <c r="I164" s="11">
        <f t="shared" si="68"/>
        <v>63606365.2</v>
      </c>
      <c r="J164" s="11">
        <f t="shared" si="68"/>
        <v>63606365.2</v>
      </c>
      <c r="K164" s="11">
        <f t="shared" si="68"/>
        <v>63598416.4</v>
      </c>
      <c r="L164" s="11" t="s">
        <v>25</v>
      </c>
      <c r="M164" s="11" t="s">
        <v>25</v>
      </c>
      <c r="N164" s="11" t="s">
        <v>25</v>
      </c>
      <c r="O164" s="11" t="s">
        <v>25</v>
      </c>
      <c r="P164" s="11" t="s">
        <v>25</v>
      </c>
      <c r="Q164" s="11" t="s">
        <v>25</v>
      </c>
      <c r="R164" s="11" t="s">
        <v>25</v>
      </c>
      <c r="S164" s="11" t="s">
        <v>25</v>
      </c>
      <c r="T164" s="11" t="s">
        <v>25</v>
      </c>
      <c r="U164" s="11" t="s">
        <v>25</v>
      </c>
      <c r="V164" s="11" t="s">
        <v>25</v>
      </c>
      <c r="W164" s="11" t="s">
        <v>25</v>
      </c>
      <c r="X164" s="11" t="s">
        <v>25</v>
      </c>
      <c r="Y164" s="11" t="s">
        <v>25</v>
      </c>
      <c r="Z164" s="11" t="s">
        <v>25</v>
      </c>
      <c r="AA164" s="11" t="s">
        <v>25</v>
      </c>
      <c r="AB164" s="11" t="s">
        <v>25</v>
      </c>
      <c r="AC164" s="11" t="s">
        <v>25</v>
      </c>
      <c r="AD164" s="11" t="s">
        <v>25</v>
      </c>
      <c r="AE164" s="11" t="s">
        <v>25</v>
      </c>
      <c r="AF164" s="11" t="s">
        <v>25</v>
      </c>
      <c r="AG164" s="11" t="s">
        <v>25</v>
      </c>
      <c r="AH164" s="11" t="s">
        <v>25</v>
      </c>
      <c r="AI164" s="11" t="s">
        <v>25</v>
      </c>
      <c r="AJ164" s="11" t="s">
        <v>25</v>
      </c>
      <c r="AK164" s="11" t="s">
        <v>25</v>
      </c>
      <c r="AX164" s="10">
        <v>202112</v>
      </c>
      <c r="AY164" s="11">
        <f t="shared" ref="AY164:BG164" si="69">IF(AY33="","",AY33+AY125)</f>
        <v>45907792.08</v>
      </c>
      <c r="AZ164" s="11">
        <f t="shared" si="69"/>
        <v>40963276.69</v>
      </c>
      <c r="BA164" s="11">
        <f t="shared" si="69"/>
        <v>37531725.65</v>
      </c>
      <c r="BB164" s="11">
        <f t="shared" si="69"/>
        <v>37858690.13</v>
      </c>
      <c r="BC164" s="11">
        <f t="shared" si="69"/>
        <v>38311403.98</v>
      </c>
      <c r="BD164" s="11">
        <f t="shared" si="69"/>
        <v>38311403.98</v>
      </c>
      <c r="BE164" s="11">
        <f t="shared" si="69"/>
        <v>38311403.98</v>
      </c>
      <c r="BF164" s="11">
        <f t="shared" si="69"/>
        <v>38311403.98</v>
      </c>
      <c r="BG164" s="11">
        <f t="shared" si="69"/>
        <v>38305044.94</v>
      </c>
      <c r="BH164" s="11" t="s">
        <v>25</v>
      </c>
      <c r="BI164" s="11" t="s">
        <v>25</v>
      </c>
      <c r="BJ164" s="11" t="s">
        <v>25</v>
      </c>
      <c r="BK164" s="11" t="s">
        <v>25</v>
      </c>
      <c r="BL164" s="11" t="s">
        <v>25</v>
      </c>
      <c r="BM164" s="11" t="s">
        <v>25</v>
      </c>
      <c r="BN164" s="11" t="s">
        <v>25</v>
      </c>
      <c r="BO164" s="11" t="s">
        <v>25</v>
      </c>
      <c r="BP164" s="11" t="s">
        <v>25</v>
      </c>
      <c r="BQ164" s="11" t="s">
        <v>25</v>
      </c>
      <c r="BR164" s="11" t="s">
        <v>25</v>
      </c>
      <c r="BS164" s="11" t="s">
        <v>25</v>
      </c>
      <c r="BT164" s="11" t="s">
        <v>25</v>
      </c>
      <c r="BU164" s="11" t="s">
        <v>25</v>
      </c>
      <c r="BV164" s="11" t="s">
        <v>25</v>
      </c>
      <c r="BW164" s="11" t="s">
        <v>25</v>
      </c>
      <c r="BX164" s="11" t="s">
        <v>25</v>
      </c>
      <c r="BY164" s="11" t="s">
        <v>25</v>
      </c>
      <c r="BZ164" s="11" t="s">
        <v>25</v>
      </c>
      <c r="CA164" s="11" t="s">
        <v>25</v>
      </c>
      <c r="CB164" s="11" t="s">
        <v>25</v>
      </c>
      <c r="CC164" s="11" t="s">
        <v>25</v>
      </c>
      <c r="CD164" s="11" t="s">
        <v>25</v>
      </c>
      <c r="CE164" s="11" t="s">
        <v>25</v>
      </c>
      <c r="CF164" s="11" t="s">
        <v>25</v>
      </c>
      <c r="CG164" s="11" t="s">
        <v>25</v>
      </c>
    </row>
    <row r="165" ht="15" customHeight="1" outlineLevel="1" spans="2:85">
      <c r="B165" s="10">
        <v>202203</v>
      </c>
      <c r="C165" s="11">
        <f t="shared" ref="C165:J165" si="70">IF(C34="","",C34+C126)</f>
        <v>12583423.28</v>
      </c>
      <c r="D165" s="11">
        <f t="shared" si="70"/>
        <v>13960984.62</v>
      </c>
      <c r="E165" s="11">
        <f t="shared" si="70"/>
        <v>15178933.12</v>
      </c>
      <c r="F165" s="11">
        <f t="shared" si="70"/>
        <v>14799832.72</v>
      </c>
      <c r="G165" s="11">
        <f t="shared" si="70"/>
        <v>14799832.72</v>
      </c>
      <c r="H165" s="11">
        <f t="shared" si="70"/>
        <v>14799832.72</v>
      </c>
      <c r="I165" s="11">
        <f t="shared" si="70"/>
        <v>14799832.72</v>
      </c>
      <c r="J165" s="11">
        <f t="shared" si="70"/>
        <v>14799832.72</v>
      </c>
      <c r="K165" s="11" t="s">
        <v>25</v>
      </c>
      <c r="L165" s="11" t="s">
        <v>25</v>
      </c>
      <c r="M165" s="11" t="s">
        <v>25</v>
      </c>
      <c r="N165" s="11" t="s">
        <v>25</v>
      </c>
      <c r="O165" s="11" t="s">
        <v>25</v>
      </c>
      <c r="P165" s="11" t="s">
        <v>25</v>
      </c>
      <c r="Q165" s="11" t="s">
        <v>25</v>
      </c>
      <c r="R165" s="11" t="s">
        <v>25</v>
      </c>
      <c r="S165" s="11" t="s">
        <v>25</v>
      </c>
      <c r="T165" s="11" t="s">
        <v>25</v>
      </c>
      <c r="U165" s="11" t="s">
        <v>25</v>
      </c>
      <c r="V165" s="11" t="s">
        <v>25</v>
      </c>
      <c r="W165" s="11" t="s">
        <v>25</v>
      </c>
      <c r="X165" s="11" t="s">
        <v>25</v>
      </c>
      <c r="Y165" s="11" t="s">
        <v>25</v>
      </c>
      <c r="Z165" s="11" t="s">
        <v>25</v>
      </c>
      <c r="AA165" s="11" t="s">
        <v>25</v>
      </c>
      <c r="AB165" s="11" t="s">
        <v>25</v>
      </c>
      <c r="AC165" s="11" t="s">
        <v>25</v>
      </c>
      <c r="AD165" s="11" t="s">
        <v>25</v>
      </c>
      <c r="AE165" s="11" t="s">
        <v>25</v>
      </c>
      <c r="AF165" s="11" t="s">
        <v>25</v>
      </c>
      <c r="AG165" s="11" t="s">
        <v>25</v>
      </c>
      <c r="AH165" s="11" t="s">
        <v>25</v>
      </c>
      <c r="AI165" s="11" t="s">
        <v>25</v>
      </c>
      <c r="AJ165" s="11" t="s">
        <v>25</v>
      </c>
      <c r="AK165" s="11" t="s">
        <v>25</v>
      </c>
      <c r="AX165" s="10">
        <v>202203</v>
      </c>
      <c r="AY165" s="11">
        <f t="shared" ref="AY165:BF165" si="71">IF(AY34="","",AY34+AY126)</f>
        <v>6473811.65</v>
      </c>
      <c r="AZ165" s="11">
        <f t="shared" si="71"/>
        <v>7161165.69</v>
      </c>
      <c r="BA165" s="11">
        <f t="shared" si="71"/>
        <v>7779582.4</v>
      </c>
      <c r="BB165" s="11">
        <f t="shared" si="71"/>
        <v>7631295.84</v>
      </c>
      <c r="BC165" s="11">
        <f t="shared" si="71"/>
        <v>7631295.84</v>
      </c>
      <c r="BD165" s="11">
        <f t="shared" si="71"/>
        <v>7631295.84</v>
      </c>
      <c r="BE165" s="11">
        <f t="shared" si="71"/>
        <v>7631295.84</v>
      </c>
      <c r="BF165" s="11">
        <f t="shared" si="71"/>
        <v>7631295.84</v>
      </c>
      <c r="BG165" s="11" t="s">
        <v>25</v>
      </c>
      <c r="BH165" s="11" t="s">
        <v>25</v>
      </c>
      <c r="BI165" s="11" t="s">
        <v>25</v>
      </c>
      <c r="BJ165" s="11" t="s">
        <v>25</v>
      </c>
      <c r="BK165" s="11" t="s">
        <v>25</v>
      </c>
      <c r="BL165" s="11" t="s">
        <v>25</v>
      </c>
      <c r="BM165" s="11" t="s">
        <v>25</v>
      </c>
      <c r="BN165" s="11" t="s">
        <v>25</v>
      </c>
      <c r="BO165" s="11" t="s">
        <v>25</v>
      </c>
      <c r="BP165" s="11" t="s">
        <v>25</v>
      </c>
      <c r="BQ165" s="11" t="s">
        <v>25</v>
      </c>
      <c r="BR165" s="11" t="s">
        <v>25</v>
      </c>
      <c r="BS165" s="11" t="s">
        <v>25</v>
      </c>
      <c r="BT165" s="11" t="s">
        <v>25</v>
      </c>
      <c r="BU165" s="11" t="s">
        <v>25</v>
      </c>
      <c r="BV165" s="11" t="s">
        <v>25</v>
      </c>
      <c r="BW165" s="11" t="s">
        <v>25</v>
      </c>
      <c r="BX165" s="11" t="s">
        <v>25</v>
      </c>
      <c r="BY165" s="11" t="s">
        <v>25</v>
      </c>
      <c r="BZ165" s="11" t="s">
        <v>25</v>
      </c>
      <c r="CA165" s="11" t="s">
        <v>25</v>
      </c>
      <c r="CB165" s="11" t="s">
        <v>25</v>
      </c>
      <c r="CC165" s="11" t="s">
        <v>25</v>
      </c>
      <c r="CD165" s="11" t="s">
        <v>25</v>
      </c>
      <c r="CE165" s="11" t="s">
        <v>25</v>
      </c>
      <c r="CF165" s="11" t="s">
        <v>25</v>
      </c>
      <c r="CG165" s="11" t="s">
        <v>25</v>
      </c>
    </row>
    <row r="166" ht="15" customHeight="1" outlineLevel="1" spans="2:85">
      <c r="B166" s="10">
        <v>202206</v>
      </c>
      <c r="C166" s="11">
        <f t="shared" ref="C166:I166" si="72">IF(C35="","",C35+C127)</f>
        <v>21625300.32</v>
      </c>
      <c r="D166" s="11">
        <f t="shared" si="72"/>
        <v>25088239.82</v>
      </c>
      <c r="E166" s="11">
        <f t="shared" si="72"/>
        <v>27257908.19</v>
      </c>
      <c r="F166" s="11">
        <f t="shared" si="72"/>
        <v>27243356.81</v>
      </c>
      <c r="G166" s="11">
        <f t="shared" si="72"/>
        <v>27243356.81</v>
      </c>
      <c r="H166" s="11">
        <f t="shared" si="72"/>
        <v>27243356.81</v>
      </c>
      <c r="I166" s="11">
        <f t="shared" si="72"/>
        <v>27243356.81</v>
      </c>
      <c r="J166" s="11" t="s">
        <v>25</v>
      </c>
      <c r="K166" s="11" t="s">
        <v>25</v>
      </c>
      <c r="L166" s="11" t="s">
        <v>25</v>
      </c>
      <c r="M166" s="11" t="s">
        <v>25</v>
      </c>
      <c r="N166" s="11" t="s">
        <v>25</v>
      </c>
      <c r="O166" s="11" t="s">
        <v>25</v>
      </c>
      <c r="P166" s="11" t="s">
        <v>25</v>
      </c>
      <c r="Q166" s="11" t="s">
        <v>25</v>
      </c>
      <c r="R166" s="11" t="s">
        <v>25</v>
      </c>
      <c r="S166" s="11" t="s">
        <v>25</v>
      </c>
      <c r="T166" s="11" t="s">
        <v>25</v>
      </c>
      <c r="U166" s="11" t="s">
        <v>25</v>
      </c>
      <c r="V166" s="11" t="s">
        <v>25</v>
      </c>
      <c r="W166" s="11" t="s">
        <v>25</v>
      </c>
      <c r="X166" s="11" t="s">
        <v>25</v>
      </c>
      <c r="Y166" s="11" t="s">
        <v>25</v>
      </c>
      <c r="Z166" s="11" t="s">
        <v>25</v>
      </c>
      <c r="AA166" s="11" t="s">
        <v>25</v>
      </c>
      <c r="AB166" s="11" t="s">
        <v>25</v>
      </c>
      <c r="AC166" s="11" t="s">
        <v>25</v>
      </c>
      <c r="AD166" s="11" t="s">
        <v>25</v>
      </c>
      <c r="AE166" s="11" t="s">
        <v>25</v>
      </c>
      <c r="AF166" s="11" t="s">
        <v>25</v>
      </c>
      <c r="AG166" s="11" t="s">
        <v>25</v>
      </c>
      <c r="AH166" s="11" t="s">
        <v>25</v>
      </c>
      <c r="AI166" s="11" t="s">
        <v>25</v>
      </c>
      <c r="AJ166" s="11" t="s">
        <v>25</v>
      </c>
      <c r="AK166" s="11" t="s">
        <v>25</v>
      </c>
      <c r="AX166" s="10">
        <v>202206</v>
      </c>
      <c r="AY166" s="11">
        <f t="shared" ref="AY166:BE166" si="73">IF(AY35="","",AY35+AY127)</f>
        <v>10895149.98</v>
      </c>
      <c r="AZ166" s="11">
        <f t="shared" si="73"/>
        <v>12626634.85</v>
      </c>
      <c r="BA166" s="11">
        <f t="shared" si="73"/>
        <v>13837929.28</v>
      </c>
      <c r="BB166" s="11">
        <f t="shared" si="73"/>
        <v>13830653.68</v>
      </c>
      <c r="BC166" s="11">
        <f t="shared" si="73"/>
        <v>13830653.68</v>
      </c>
      <c r="BD166" s="11">
        <f t="shared" si="73"/>
        <v>13830653.68</v>
      </c>
      <c r="BE166" s="11">
        <f t="shared" si="73"/>
        <v>13830653.68</v>
      </c>
      <c r="BF166" s="11" t="s">
        <v>25</v>
      </c>
      <c r="BG166" s="11" t="s">
        <v>25</v>
      </c>
      <c r="BH166" s="11" t="s">
        <v>25</v>
      </c>
      <c r="BI166" s="11" t="s">
        <v>25</v>
      </c>
      <c r="BJ166" s="11" t="s">
        <v>25</v>
      </c>
      <c r="BK166" s="11" t="s">
        <v>25</v>
      </c>
      <c r="BL166" s="11" t="s">
        <v>25</v>
      </c>
      <c r="BM166" s="11" t="s">
        <v>25</v>
      </c>
      <c r="BN166" s="11" t="s">
        <v>25</v>
      </c>
      <c r="BO166" s="11" t="s">
        <v>25</v>
      </c>
      <c r="BP166" s="11" t="s">
        <v>25</v>
      </c>
      <c r="BQ166" s="11" t="s">
        <v>25</v>
      </c>
      <c r="BR166" s="11" t="s">
        <v>25</v>
      </c>
      <c r="BS166" s="11" t="s">
        <v>25</v>
      </c>
      <c r="BT166" s="11" t="s">
        <v>25</v>
      </c>
      <c r="BU166" s="11" t="s">
        <v>25</v>
      </c>
      <c r="BV166" s="11" t="s">
        <v>25</v>
      </c>
      <c r="BW166" s="11" t="s">
        <v>25</v>
      </c>
      <c r="BX166" s="11" t="s">
        <v>25</v>
      </c>
      <c r="BY166" s="11" t="s">
        <v>25</v>
      </c>
      <c r="BZ166" s="11" t="s">
        <v>25</v>
      </c>
      <c r="CA166" s="11" t="s">
        <v>25</v>
      </c>
      <c r="CB166" s="11" t="s">
        <v>25</v>
      </c>
      <c r="CC166" s="11" t="s">
        <v>25</v>
      </c>
      <c r="CD166" s="11" t="s">
        <v>25</v>
      </c>
      <c r="CE166" s="11" t="s">
        <v>25</v>
      </c>
      <c r="CF166" s="11" t="s">
        <v>25</v>
      </c>
      <c r="CG166" s="11" t="s">
        <v>25</v>
      </c>
    </row>
    <row r="167" ht="15" customHeight="1" outlineLevel="1" spans="2:85">
      <c r="B167" s="10">
        <v>202209</v>
      </c>
      <c r="C167" s="11">
        <f t="shared" ref="C167:H167" si="74">IF(C36="","",C36+C128)</f>
        <v>57934414.7</v>
      </c>
      <c r="D167" s="11">
        <f t="shared" si="74"/>
        <v>87934137.71</v>
      </c>
      <c r="E167" s="11">
        <f t="shared" si="74"/>
        <v>89129834.61</v>
      </c>
      <c r="F167" s="11">
        <f t="shared" si="74"/>
        <v>88609786.26</v>
      </c>
      <c r="G167" s="11">
        <f t="shared" si="74"/>
        <v>89919731.71</v>
      </c>
      <c r="H167" s="11">
        <f t="shared" si="74"/>
        <v>89741180.47</v>
      </c>
      <c r="I167" s="11" t="s">
        <v>25</v>
      </c>
      <c r="J167" s="11" t="s">
        <v>25</v>
      </c>
      <c r="K167" s="11" t="s">
        <v>25</v>
      </c>
      <c r="L167" s="11" t="s">
        <v>25</v>
      </c>
      <c r="M167" s="11" t="s">
        <v>25</v>
      </c>
      <c r="N167" s="11" t="s">
        <v>25</v>
      </c>
      <c r="O167" s="11" t="s">
        <v>25</v>
      </c>
      <c r="P167" s="11" t="s">
        <v>25</v>
      </c>
      <c r="Q167" s="11" t="s">
        <v>25</v>
      </c>
      <c r="R167" s="11" t="s">
        <v>25</v>
      </c>
      <c r="S167" s="11" t="s">
        <v>25</v>
      </c>
      <c r="T167" s="11" t="s">
        <v>25</v>
      </c>
      <c r="U167" s="11" t="s">
        <v>25</v>
      </c>
      <c r="V167" s="11" t="s">
        <v>25</v>
      </c>
      <c r="W167" s="11" t="s">
        <v>25</v>
      </c>
      <c r="X167" s="11" t="s">
        <v>25</v>
      </c>
      <c r="Y167" s="11" t="s">
        <v>25</v>
      </c>
      <c r="Z167" s="11" t="s">
        <v>25</v>
      </c>
      <c r="AA167" s="11" t="s">
        <v>25</v>
      </c>
      <c r="AB167" s="11" t="s">
        <v>25</v>
      </c>
      <c r="AC167" s="11" t="s">
        <v>25</v>
      </c>
      <c r="AD167" s="11" t="s">
        <v>25</v>
      </c>
      <c r="AE167" s="11" t="s">
        <v>25</v>
      </c>
      <c r="AF167" s="11" t="s">
        <v>25</v>
      </c>
      <c r="AG167" s="11" t="s">
        <v>25</v>
      </c>
      <c r="AH167" s="11" t="s">
        <v>25</v>
      </c>
      <c r="AI167" s="11" t="s">
        <v>25</v>
      </c>
      <c r="AJ167" s="11" t="s">
        <v>25</v>
      </c>
      <c r="AK167" s="11" t="s">
        <v>25</v>
      </c>
      <c r="AX167" s="10">
        <v>202209</v>
      </c>
      <c r="AY167" s="11">
        <f t="shared" ref="AY167:BD167" si="75">IF(AY36="","",AY36+AY128)</f>
        <v>30816993.69</v>
      </c>
      <c r="AZ167" s="11">
        <f t="shared" si="75"/>
        <v>49221940.35</v>
      </c>
      <c r="BA167" s="11">
        <f t="shared" si="75"/>
        <v>49976421.41</v>
      </c>
      <c r="BB167" s="11">
        <f t="shared" si="75"/>
        <v>49566397.41</v>
      </c>
      <c r="BC167" s="11">
        <f t="shared" si="75"/>
        <v>50539368.99</v>
      </c>
      <c r="BD167" s="11">
        <f t="shared" si="75"/>
        <v>50456393.31</v>
      </c>
      <c r="BE167" s="11" t="s">
        <v>25</v>
      </c>
      <c r="BF167" s="11" t="s">
        <v>25</v>
      </c>
      <c r="BG167" s="11" t="s">
        <v>25</v>
      </c>
      <c r="BH167" s="11" t="s">
        <v>25</v>
      </c>
      <c r="BI167" s="11" t="s">
        <v>25</v>
      </c>
      <c r="BJ167" s="11" t="s">
        <v>25</v>
      </c>
      <c r="BK167" s="11" t="s">
        <v>25</v>
      </c>
      <c r="BL167" s="11" t="s">
        <v>25</v>
      </c>
      <c r="BM167" s="11" t="s">
        <v>25</v>
      </c>
      <c r="BN167" s="11" t="s">
        <v>25</v>
      </c>
      <c r="BO167" s="11" t="s">
        <v>25</v>
      </c>
      <c r="BP167" s="11" t="s">
        <v>25</v>
      </c>
      <c r="BQ167" s="11" t="s">
        <v>25</v>
      </c>
      <c r="BR167" s="11" t="s">
        <v>25</v>
      </c>
      <c r="BS167" s="11" t="s">
        <v>25</v>
      </c>
      <c r="BT167" s="11" t="s">
        <v>25</v>
      </c>
      <c r="BU167" s="11" t="s">
        <v>25</v>
      </c>
      <c r="BV167" s="11" t="s">
        <v>25</v>
      </c>
      <c r="BW167" s="11" t="s">
        <v>25</v>
      </c>
      <c r="BX167" s="11" t="s">
        <v>25</v>
      </c>
      <c r="BY167" s="11" t="s">
        <v>25</v>
      </c>
      <c r="BZ167" s="11" t="s">
        <v>25</v>
      </c>
      <c r="CA167" s="11" t="s">
        <v>25</v>
      </c>
      <c r="CB167" s="11" t="s">
        <v>25</v>
      </c>
      <c r="CC167" s="11" t="s">
        <v>25</v>
      </c>
      <c r="CD167" s="11" t="s">
        <v>25</v>
      </c>
      <c r="CE167" s="11" t="s">
        <v>25</v>
      </c>
      <c r="CF167" s="11" t="s">
        <v>25</v>
      </c>
      <c r="CG167" s="11" t="s">
        <v>25</v>
      </c>
    </row>
    <row r="168" ht="15" customHeight="1" outlineLevel="1" spans="2:85">
      <c r="B168" s="10">
        <v>202212</v>
      </c>
      <c r="C168" s="11">
        <f>IF(C37="","",C37+C129)</f>
        <v>66728668.66</v>
      </c>
      <c r="D168" s="11">
        <f>IF(D37="","",D37+D129)</f>
        <v>70335925.71</v>
      </c>
      <c r="E168" s="11">
        <f>IF(E37="","",E37+E129)</f>
        <v>70314825.71</v>
      </c>
      <c r="F168" s="11">
        <f>IF(F37="","",F37+F129)</f>
        <v>70314825.71</v>
      </c>
      <c r="G168" s="11">
        <f>IF(G37="","",G37+G129)</f>
        <v>70314825.71</v>
      </c>
      <c r="H168" s="11" t="s">
        <v>25</v>
      </c>
      <c r="I168" s="11" t="s">
        <v>25</v>
      </c>
      <c r="J168" s="11" t="s">
        <v>25</v>
      </c>
      <c r="K168" s="11" t="s">
        <v>25</v>
      </c>
      <c r="L168" s="11" t="s">
        <v>25</v>
      </c>
      <c r="M168" s="11" t="s">
        <v>25</v>
      </c>
      <c r="N168" s="11" t="s">
        <v>25</v>
      </c>
      <c r="O168" s="11" t="s">
        <v>25</v>
      </c>
      <c r="P168" s="11" t="s">
        <v>25</v>
      </c>
      <c r="Q168" s="11" t="s">
        <v>25</v>
      </c>
      <c r="R168" s="11" t="s">
        <v>25</v>
      </c>
      <c r="S168" s="11" t="s">
        <v>25</v>
      </c>
      <c r="T168" s="11" t="s">
        <v>25</v>
      </c>
      <c r="U168" s="11" t="s">
        <v>25</v>
      </c>
      <c r="V168" s="11" t="s">
        <v>25</v>
      </c>
      <c r="W168" s="11" t="s">
        <v>25</v>
      </c>
      <c r="X168" s="11" t="s">
        <v>25</v>
      </c>
      <c r="Y168" s="11" t="s">
        <v>25</v>
      </c>
      <c r="Z168" s="11" t="s">
        <v>25</v>
      </c>
      <c r="AA168" s="11" t="s">
        <v>25</v>
      </c>
      <c r="AB168" s="11" t="s">
        <v>25</v>
      </c>
      <c r="AC168" s="11" t="s">
        <v>25</v>
      </c>
      <c r="AD168" s="11" t="s">
        <v>25</v>
      </c>
      <c r="AE168" s="11" t="s">
        <v>25</v>
      </c>
      <c r="AF168" s="11" t="s">
        <v>25</v>
      </c>
      <c r="AG168" s="11" t="s">
        <v>25</v>
      </c>
      <c r="AH168" s="11" t="s">
        <v>25</v>
      </c>
      <c r="AI168" s="11" t="s">
        <v>25</v>
      </c>
      <c r="AJ168" s="11" t="s">
        <v>25</v>
      </c>
      <c r="AK168" s="11" t="s">
        <v>25</v>
      </c>
      <c r="AX168" s="10">
        <v>202212</v>
      </c>
      <c r="AY168" s="11">
        <f>IF(AY37="","",AY37+AY129)</f>
        <v>35765688.8</v>
      </c>
      <c r="AZ168" s="11">
        <f>IF(AZ37="","",AZ37+AZ129)</f>
        <v>36427092.5</v>
      </c>
      <c r="BA168" s="11">
        <f>IF(BA37="","",BA37+BA129)</f>
        <v>36416542.5</v>
      </c>
      <c r="BB168" s="11">
        <f>IF(BB37="","",BB37+BB129)</f>
        <v>36416542.5</v>
      </c>
      <c r="BC168" s="11">
        <f>IF(BC37="","",BC37+BC129)</f>
        <v>36416542.5</v>
      </c>
      <c r="BD168" s="11" t="s">
        <v>25</v>
      </c>
      <c r="BE168" s="11" t="s">
        <v>25</v>
      </c>
      <c r="BF168" s="11" t="s">
        <v>25</v>
      </c>
      <c r="BG168" s="11" t="s">
        <v>25</v>
      </c>
      <c r="BH168" s="11" t="s">
        <v>25</v>
      </c>
      <c r="BI168" s="11" t="s">
        <v>25</v>
      </c>
      <c r="BJ168" s="11" t="s">
        <v>25</v>
      </c>
      <c r="BK168" s="11" t="s">
        <v>25</v>
      </c>
      <c r="BL168" s="11" t="s">
        <v>25</v>
      </c>
      <c r="BM168" s="11" t="s">
        <v>25</v>
      </c>
      <c r="BN168" s="11" t="s">
        <v>25</v>
      </c>
      <c r="BO168" s="11" t="s">
        <v>25</v>
      </c>
      <c r="BP168" s="11" t="s">
        <v>25</v>
      </c>
      <c r="BQ168" s="11" t="s">
        <v>25</v>
      </c>
      <c r="BR168" s="11" t="s">
        <v>25</v>
      </c>
      <c r="BS168" s="11" t="s">
        <v>25</v>
      </c>
      <c r="BT168" s="11" t="s">
        <v>25</v>
      </c>
      <c r="BU168" s="11" t="s">
        <v>25</v>
      </c>
      <c r="BV168" s="11" t="s">
        <v>25</v>
      </c>
      <c r="BW168" s="11" t="s">
        <v>25</v>
      </c>
      <c r="BX168" s="11" t="s">
        <v>25</v>
      </c>
      <c r="BY168" s="11" t="s">
        <v>25</v>
      </c>
      <c r="BZ168" s="11" t="s">
        <v>25</v>
      </c>
      <c r="CA168" s="11" t="s">
        <v>25</v>
      </c>
      <c r="CB168" s="11" t="s">
        <v>25</v>
      </c>
      <c r="CC168" s="11" t="s">
        <v>25</v>
      </c>
      <c r="CD168" s="11" t="s">
        <v>25</v>
      </c>
      <c r="CE168" s="11" t="s">
        <v>25</v>
      </c>
      <c r="CF168" s="11" t="s">
        <v>25</v>
      </c>
      <c r="CG168" s="11" t="s">
        <v>25</v>
      </c>
    </row>
    <row r="169" ht="15" customHeight="1" outlineLevel="1" spans="2:85">
      <c r="B169" s="10">
        <v>202303</v>
      </c>
      <c r="C169" s="11">
        <f>IF(C38="","",C38+C130)</f>
        <v>22510107.46</v>
      </c>
      <c r="D169" s="11">
        <f>IF(D38="","",D38+D130)</f>
        <v>22363185.16</v>
      </c>
      <c r="E169" s="11">
        <f>IF(E38="","",E38+E130)</f>
        <v>29403925.16</v>
      </c>
      <c r="F169" s="11">
        <f>IF(F38="","",F38+F130)</f>
        <v>29393953.26</v>
      </c>
      <c r="G169" s="11" t="s">
        <v>25</v>
      </c>
      <c r="H169" s="11" t="s">
        <v>25</v>
      </c>
      <c r="I169" s="11" t="s">
        <v>25</v>
      </c>
      <c r="J169" s="11" t="s">
        <v>25</v>
      </c>
      <c r="K169" s="11" t="s">
        <v>25</v>
      </c>
      <c r="L169" s="11" t="s">
        <v>25</v>
      </c>
      <c r="M169" s="11" t="s">
        <v>25</v>
      </c>
      <c r="N169" s="11" t="s">
        <v>25</v>
      </c>
      <c r="O169" s="11" t="s">
        <v>25</v>
      </c>
      <c r="P169" s="11" t="s">
        <v>25</v>
      </c>
      <c r="Q169" s="11" t="s">
        <v>25</v>
      </c>
      <c r="R169" s="11" t="s">
        <v>25</v>
      </c>
      <c r="S169" s="11" t="s">
        <v>25</v>
      </c>
      <c r="T169" s="11" t="s">
        <v>25</v>
      </c>
      <c r="U169" s="11" t="s">
        <v>25</v>
      </c>
      <c r="V169" s="11" t="s">
        <v>25</v>
      </c>
      <c r="W169" s="11" t="s">
        <v>25</v>
      </c>
      <c r="X169" s="11" t="s">
        <v>25</v>
      </c>
      <c r="Y169" s="11" t="s">
        <v>25</v>
      </c>
      <c r="Z169" s="11" t="s">
        <v>25</v>
      </c>
      <c r="AA169" s="11" t="s">
        <v>25</v>
      </c>
      <c r="AB169" s="11" t="s">
        <v>25</v>
      </c>
      <c r="AC169" s="11" t="s">
        <v>25</v>
      </c>
      <c r="AD169" s="11" t="s">
        <v>25</v>
      </c>
      <c r="AE169" s="11" t="s">
        <v>25</v>
      </c>
      <c r="AF169" s="11" t="s">
        <v>25</v>
      </c>
      <c r="AG169" s="11" t="s">
        <v>25</v>
      </c>
      <c r="AH169" s="11" t="s">
        <v>25</v>
      </c>
      <c r="AI169" s="11" t="s">
        <v>25</v>
      </c>
      <c r="AJ169" s="11" t="s">
        <v>25</v>
      </c>
      <c r="AK169" s="11" t="s">
        <v>25</v>
      </c>
      <c r="AX169" s="10">
        <v>202303</v>
      </c>
      <c r="AY169" s="11">
        <f>IF(AY38="","",AY38+AY130)</f>
        <v>11274281.75</v>
      </c>
      <c r="AZ169" s="11">
        <f>IF(AZ38="","",AZ38+AZ130)</f>
        <v>11215895.34</v>
      </c>
      <c r="BA169" s="11">
        <f>IF(BA38="","",BA38+BA130)</f>
        <v>15042839.46</v>
      </c>
      <c r="BB169" s="11">
        <f>IF(BB38="","",BB38+BB130)</f>
        <v>15037853.53</v>
      </c>
      <c r="BC169" s="11" t="s">
        <v>25</v>
      </c>
      <c r="BD169" s="11" t="s">
        <v>25</v>
      </c>
      <c r="BE169" s="11" t="s">
        <v>25</v>
      </c>
      <c r="BF169" s="11" t="s">
        <v>25</v>
      </c>
      <c r="BG169" s="11" t="s">
        <v>25</v>
      </c>
      <c r="BH169" s="11" t="s">
        <v>25</v>
      </c>
      <c r="BI169" s="11" t="s">
        <v>25</v>
      </c>
      <c r="BJ169" s="11" t="s">
        <v>25</v>
      </c>
      <c r="BK169" s="11" t="s">
        <v>25</v>
      </c>
      <c r="BL169" s="11" t="s">
        <v>25</v>
      </c>
      <c r="BM169" s="11" t="s">
        <v>25</v>
      </c>
      <c r="BN169" s="11" t="s">
        <v>25</v>
      </c>
      <c r="BO169" s="11" t="s">
        <v>25</v>
      </c>
      <c r="BP169" s="11" t="s">
        <v>25</v>
      </c>
      <c r="BQ169" s="11" t="s">
        <v>25</v>
      </c>
      <c r="BR169" s="11" t="s">
        <v>25</v>
      </c>
      <c r="BS169" s="11" t="s">
        <v>25</v>
      </c>
      <c r="BT169" s="11" t="s">
        <v>25</v>
      </c>
      <c r="BU169" s="11" t="s">
        <v>25</v>
      </c>
      <c r="BV169" s="11" t="s">
        <v>25</v>
      </c>
      <c r="BW169" s="11" t="s">
        <v>25</v>
      </c>
      <c r="BX169" s="11" t="s">
        <v>25</v>
      </c>
      <c r="BY169" s="11" t="s">
        <v>25</v>
      </c>
      <c r="BZ169" s="11" t="s">
        <v>25</v>
      </c>
      <c r="CA169" s="11" t="s">
        <v>25</v>
      </c>
      <c r="CB169" s="11" t="s">
        <v>25</v>
      </c>
      <c r="CC169" s="11" t="s">
        <v>25</v>
      </c>
      <c r="CD169" s="11" t="s">
        <v>25</v>
      </c>
      <c r="CE169" s="11" t="s">
        <v>25</v>
      </c>
      <c r="CF169" s="11" t="s">
        <v>25</v>
      </c>
      <c r="CG169" s="11" t="s">
        <v>25</v>
      </c>
    </row>
    <row r="170" ht="15" customHeight="1" outlineLevel="1" spans="2:85">
      <c r="B170" s="10">
        <v>202306</v>
      </c>
      <c r="C170" s="11">
        <f>IF(C39="","",C39+C131)</f>
        <v>41039544.85</v>
      </c>
      <c r="D170" s="11">
        <f>IF(D39="","",D39+D131)</f>
        <v>61597346.01</v>
      </c>
      <c r="E170" s="11">
        <f>IF(E39="","",E39+E131)</f>
        <v>62541756.69</v>
      </c>
      <c r="F170" s="11" t="s">
        <v>25</v>
      </c>
      <c r="G170" s="11" t="s">
        <v>25</v>
      </c>
      <c r="H170" s="11" t="s">
        <v>25</v>
      </c>
      <c r="I170" s="11" t="s">
        <v>25</v>
      </c>
      <c r="J170" s="11" t="s">
        <v>25</v>
      </c>
      <c r="K170" s="11" t="s">
        <v>25</v>
      </c>
      <c r="L170" s="11" t="s">
        <v>25</v>
      </c>
      <c r="M170" s="11" t="s">
        <v>25</v>
      </c>
      <c r="N170" s="11" t="s">
        <v>25</v>
      </c>
      <c r="O170" s="11" t="s">
        <v>25</v>
      </c>
      <c r="P170" s="11" t="s">
        <v>25</v>
      </c>
      <c r="Q170" s="11" t="s">
        <v>25</v>
      </c>
      <c r="R170" s="11" t="s">
        <v>25</v>
      </c>
      <c r="S170" s="11" t="s">
        <v>25</v>
      </c>
      <c r="T170" s="11" t="s">
        <v>25</v>
      </c>
      <c r="U170" s="11" t="s">
        <v>25</v>
      </c>
      <c r="V170" s="11" t="s">
        <v>25</v>
      </c>
      <c r="W170" s="11" t="s">
        <v>25</v>
      </c>
      <c r="X170" s="11" t="s">
        <v>25</v>
      </c>
      <c r="Y170" s="11" t="s">
        <v>25</v>
      </c>
      <c r="Z170" s="11" t="s">
        <v>25</v>
      </c>
      <c r="AA170" s="11" t="s">
        <v>25</v>
      </c>
      <c r="AB170" s="11" t="s">
        <v>25</v>
      </c>
      <c r="AC170" s="11" t="s">
        <v>25</v>
      </c>
      <c r="AD170" s="11" t="s">
        <v>25</v>
      </c>
      <c r="AE170" s="11" t="s">
        <v>25</v>
      </c>
      <c r="AF170" s="11" t="s">
        <v>25</v>
      </c>
      <c r="AG170" s="11" t="s">
        <v>25</v>
      </c>
      <c r="AH170" s="11" t="s">
        <v>25</v>
      </c>
      <c r="AI170" s="11" t="s">
        <v>25</v>
      </c>
      <c r="AJ170" s="11" t="s">
        <v>25</v>
      </c>
      <c r="AK170" s="11" t="s">
        <v>25</v>
      </c>
      <c r="AX170" s="10">
        <v>202306</v>
      </c>
      <c r="AY170" s="11">
        <f>IF(AY39="","",AY39+AY131)</f>
        <v>22092454.42</v>
      </c>
      <c r="AZ170" s="11">
        <f>IF(AZ39="","",AZ39+AZ131)</f>
        <v>33520498.36</v>
      </c>
      <c r="BA170" s="11">
        <f>IF(BA39="","",BA39+BA131)</f>
        <v>34037729.25</v>
      </c>
      <c r="BB170" s="11" t="s">
        <v>25</v>
      </c>
      <c r="BC170" s="11" t="s">
        <v>25</v>
      </c>
      <c r="BD170" s="11" t="s">
        <v>25</v>
      </c>
      <c r="BE170" s="11" t="s">
        <v>25</v>
      </c>
      <c r="BF170" s="11" t="s">
        <v>25</v>
      </c>
      <c r="BG170" s="11" t="s">
        <v>25</v>
      </c>
      <c r="BH170" s="11" t="s">
        <v>25</v>
      </c>
      <c r="BI170" s="11" t="s">
        <v>25</v>
      </c>
      <c r="BJ170" s="11" t="s">
        <v>25</v>
      </c>
      <c r="BK170" s="11" t="s">
        <v>25</v>
      </c>
      <c r="BL170" s="11" t="s">
        <v>25</v>
      </c>
      <c r="BM170" s="11" t="s">
        <v>25</v>
      </c>
      <c r="BN170" s="11" t="s">
        <v>25</v>
      </c>
      <c r="BO170" s="11" t="s">
        <v>25</v>
      </c>
      <c r="BP170" s="11" t="s">
        <v>25</v>
      </c>
      <c r="BQ170" s="11" t="s">
        <v>25</v>
      </c>
      <c r="BR170" s="11" t="s">
        <v>25</v>
      </c>
      <c r="BS170" s="11" t="s">
        <v>25</v>
      </c>
      <c r="BT170" s="11" t="s">
        <v>25</v>
      </c>
      <c r="BU170" s="11" t="s">
        <v>25</v>
      </c>
      <c r="BV170" s="11" t="s">
        <v>25</v>
      </c>
      <c r="BW170" s="11" t="s">
        <v>25</v>
      </c>
      <c r="BX170" s="11" t="s">
        <v>25</v>
      </c>
      <c r="BY170" s="11" t="s">
        <v>25</v>
      </c>
      <c r="BZ170" s="11" t="s">
        <v>25</v>
      </c>
      <c r="CA170" s="11" t="s">
        <v>25</v>
      </c>
      <c r="CB170" s="11" t="s">
        <v>25</v>
      </c>
      <c r="CC170" s="11" t="s">
        <v>25</v>
      </c>
      <c r="CD170" s="11" t="s">
        <v>25</v>
      </c>
      <c r="CE170" s="11" t="s">
        <v>25</v>
      </c>
      <c r="CF170" s="11" t="s">
        <v>25</v>
      </c>
      <c r="CG170" s="11" t="s">
        <v>25</v>
      </c>
    </row>
    <row r="171" ht="15" customHeight="1" outlineLevel="1" spans="2:85">
      <c r="B171" s="10">
        <v>202309</v>
      </c>
      <c r="C171" s="11">
        <f>IF(C40="","",C40+C132)</f>
        <v>98143025.1</v>
      </c>
      <c r="D171" s="11">
        <f>IF(D40="","",D40+D132)</f>
        <v>152841438.53</v>
      </c>
      <c r="E171" s="11" t="s">
        <v>25</v>
      </c>
      <c r="F171" s="11" t="s">
        <v>25</v>
      </c>
      <c r="G171" s="11" t="s">
        <v>25</v>
      </c>
      <c r="H171" s="11" t="s">
        <v>25</v>
      </c>
      <c r="I171" s="11" t="s">
        <v>25</v>
      </c>
      <c r="J171" s="11" t="s">
        <v>25</v>
      </c>
      <c r="K171" s="11" t="s">
        <v>25</v>
      </c>
      <c r="L171" s="11" t="s">
        <v>25</v>
      </c>
      <c r="M171" s="11" t="s">
        <v>25</v>
      </c>
      <c r="N171" s="11" t="s">
        <v>25</v>
      </c>
      <c r="O171" s="11" t="s">
        <v>25</v>
      </c>
      <c r="P171" s="11" t="s">
        <v>25</v>
      </c>
      <c r="Q171" s="11" t="s">
        <v>25</v>
      </c>
      <c r="R171" s="11" t="s">
        <v>25</v>
      </c>
      <c r="S171" s="11" t="s">
        <v>25</v>
      </c>
      <c r="T171" s="11" t="s">
        <v>25</v>
      </c>
      <c r="U171" s="11" t="s">
        <v>25</v>
      </c>
      <c r="V171" s="11" t="s">
        <v>25</v>
      </c>
      <c r="W171" s="11" t="s">
        <v>25</v>
      </c>
      <c r="X171" s="11" t="s">
        <v>25</v>
      </c>
      <c r="Y171" s="11" t="s">
        <v>25</v>
      </c>
      <c r="Z171" s="11" t="s">
        <v>25</v>
      </c>
      <c r="AA171" s="11" t="s">
        <v>25</v>
      </c>
      <c r="AB171" s="11" t="s">
        <v>25</v>
      </c>
      <c r="AC171" s="11" t="s">
        <v>25</v>
      </c>
      <c r="AD171" s="11" t="s">
        <v>25</v>
      </c>
      <c r="AE171" s="11" t="s">
        <v>25</v>
      </c>
      <c r="AF171" s="11" t="s">
        <v>25</v>
      </c>
      <c r="AG171" s="11" t="s">
        <v>25</v>
      </c>
      <c r="AH171" s="11" t="s">
        <v>25</v>
      </c>
      <c r="AI171" s="11" t="s">
        <v>25</v>
      </c>
      <c r="AJ171" s="11" t="s">
        <v>25</v>
      </c>
      <c r="AK171" s="11" t="s">
        <v>25</v>
      </c>
      <c r="AX171" s="10">
        <v>202309</v>
      </c>
      <c r="AY171" s="11">
        <f>IF(AY40="","",AY40+AY132)</f>
        <v>54624673.17</v>
      </c>
      <c r="AZ171" s="11">
        <f>IF(AZ40="","",AZ40+AZ132)</f>
        <v>84680937.11</v>
      </c>
      <c r="BA171" s="11" t="s">
        <v>25</v>
      </c>
      <c r="BB171" s="11" t="s">
        <v>25</v>
      </c>
      <c r="BC171" s="11" t="s">
        <v>25</v>
      </c>
      <c r="BD171" s="11" t="s">
        <v>25</v>
      </c>
      <c r="BE171" s="11" t="s">
        <v>25</v>
      </c>
      <c r="BF171" s="11" t="s">
        <v>25</v>
      </c>
      <c r="BG171" s="11" t="s">
        <v>25</v>
      </c>
      <c r="BH171" s="11" t="s">
        <v>25</v>
      </c>
      <c r="BI171" s="11" t="s">
        <v>25</v>
      </c>
      <c r="BJ171" s="11" t="s">
        <v>25</v>
      </c>
      <c r="BK171" s="11" t="s">
        <v>25</v>
      </c>
      <c r="BL171" s="11" t="s">
        <v>25</v>
      </c>
      <c r="BM171" s="11" t="s">
        <v>25</v>
      </c>
      <c r="BN171" s="11" t="s">
        <v>25</v>
      </c>
      <c r="BO171" s="11" t="s">
        <v>25</v>
      </c>
      <c r="BP171" s="11" t="s">
        <v>25</v>
      </c>
      <c r="BQ171" s="11" t="s">
        <v>25</v>
      </c>
      <c r="BR171" s="11" t="s">
        <v>25</v>
      </c>
      <c r="BS171" s="11" t="s">
        <v>25</v>
      </c>
      <c r="BT171" s="11" t="s">
        <v>25</v>
      </c>
      <c r="BU171" s="11" t="s">
        <v>25</v>
      </c>
      <c r="BV171" s="11" t="s">
        <v>25</v>
      </c>
      <c r="BW171" s="11" t="s">
        <v>25</v>
      </c>
      <c r="BX171" s="11" t="s">
        <v>25</v>
      </c>
      <c r="BY171" s="11" t="s">
        <v>25</v>
      </c>
      <c r="BZ171" s="11" t="s">
        <v>25</v>
      </c>
      <c r="CA171" s="11" t="s">
        <v>25</v>
      </c>
      <c r="CB171" s="11" t="s">
        <v>25</v>
      </c>
      <c r="CC171" s="11" t="s">
        <v>25</v>
      </c>
      <c r="CD171" s="11" t="s">
        <v>25</v>
      </c>
      <c r="CE171" s="11" t="s">
        <v>25</v>
      </c>
      <c r="CF171" s="11" t="s">
        <v>25</v>
      </c>
      <c r="CG171" s="11" t="s">
        <v>25</v>
      </c>
    </row>
    <row r="172" ht="15" customHeight="1" outlineLevel="1" spans="2:85">
      <c r="B172" s="10">
        <v>202312</v>
      </c>
      <c r="C172" s="11">
        <f>IF(C41="","",C41+C133)</f>
        <v>87851556.95</v>
      </c>
      <c r="D172" s="11" t="s">
        <v>25</v>
      </c>
      <c r="E172" s="11" t="s">
        <v>25</v>
      </c>
      <c r="F172" s="11" t="s">
        <v>25</v>
      </c>
      <c r="G172" s="11" t="s">
        <v>25</v>
      </c>
      <c r="H172" s="11" t="s">
        <v>25</v>
      </c>
      <c r="I172" s="11" t="s">
        <v>25</v>
      </c>
      <c r="J172" s="11" t="s">
        <v>25</v>
      </c>
      <c r="K172" s="11" t="s">
        <v>25</v>
      </c>
      <c r="L172" s="11" t="s">
        <v>25</v>
      </c>
      <c r="M172" s="11" t="s">
        <v>25</v>
      </c>
      <c r="N172" s="11" t="s">
        <v>25</v>
      </c>
      <c r="O172" s="11" t="s">
        <v>25</v>
      </c>
      <c r="P172" s="11" t="s">
        <v>25</v>
      </c>
      <c r="Q172" s="11" t="s">
        <v>25</v>
      </c>
      <c r="R172" s="11" t="s">
        <v>25</v>
      </c>
      <c r="S172" s="11" t="s">
        <v>25</v>
      </c>
      <c r="T172" s="11" t="s">
        <v>25</v>
      </c>
      <c r="U172" s="11" t="s">
        <v>25</v>
      </c>
      <c r="V172" s="11" t="s">
        <v>25</v>
      </c>
      <c r="W172" s="11" t="s">
        <v>25</v>
      </c>
      <c r="X172" s="11" t="s">
        <v>25</v>
      </c>
      <c r="Y172" s="11" t="s">
        <v>25</v>
      </c>
      <c r="Z172" s="11" t="s">
        <v>25</v>
      </c>
      <c r="AA172" s="11" t="s">
        <v>25</v>
      </c>
      <c r="AB172" s="11" t="s">
        <v>25</v>
      </c>
      <c r="AC172" s="11" t="s">
        <v>25</v>
      </c>
      <c r="AD172" s="11" t="s">
        <v>25</v>
      </c>
      <c r="AE172" s="11" t="s">
        <v>25</v>
      </c>
      <c r="AF172" s="11" t="s">
        <v>25</v>
      </c>
      <c r="AG172" s="11" t="s">
        <v>25</v>
      </c>
      <c r="AH172" s="11" t="s">
        <v>25</v>
      </c>
      <c r="AI172" s="11" t="s">
        <v>25</v>
      </c>
      <c r="AJ172" s="11" t="s">
        <v>25</v>
      </c>
      <c r="AK172" s="11" t="s">
        <v>25</v>
      </c>
      <c r="AX172" s="10">
        <v>202312</v>
      </c>
      <c r="AY172" s="11">
        <f>IF(AY41="","",AY41+AY133)</f>
        <v>51411528.51</v>
      </c>
      <c r="AZ172" s="11" t="s">
        <v>25</v>
      </c>
      <c r="BA172" s="11" t="s">
        <v>25</v>
      </c>
      <c r="BB172" s="11" t="s">
        <v>25</v>
      </c>
      <c r="BC172" s="11" t="s">
        <v>25</v>
      </c>
      <c r="BD172" s="11" t="s">
        <v>25</v>
      </c>
      <c r="BE172" s="11" t="s">
        <v>25</v>
      </c>
      <c r="BF172" s="11" t="s">
        <v>25</v>
      </c>
      <c r="BG172" s="11" t="s">
        <v>25</v>
      </c>
      <c r="BH172" s="11" t="s">
        <v>25</v>
      </c>
      <c r="BI172" s="11" t="s">
        <v>25</v>
      </c>
      <c r="BJ172" s="11" t="s">
        <v>25</v>
      </c>
      <c r="BK172" s="11" t="s">
        <v>25</v>
      </c>
      <c r="BL172" s="11" t="s">
        <v>25</v>
      </c>
      <c r="BM172" s="11" t="s">
        <v>25</v>
      </c>
      <c r="BN172" s="11" t="s">
        <v>25</v>
      </c>
      <c r="BO172" s="11" t="s">
        <v>25</v>
      </c>
      <c r="BP172" s="11" t="s">
        <v>25</v>
      </c>
      <c r="BQ172" s="11" t="s">
        <v>25</v>
      </c>
      <c r="BR172" s="11" t="s">
        <v>25</v>
      </c>
      <c r="BS172" s="11" t="s">
        <v>25</v>
      </c>
      <c r="BT172" s="11" t="s">
        <v>25</v>
      </c>
      <c r="BU172" s="11" t="s">
        <v>25</v>
      </c>
      <c r="BV172" s="11" t="s">
        <v>25</v>
      </c>
      <c r="BW172" s="11" t="s">
        <v>25</v>
      </c>
      <c r="BX172" s="11" t="s">
        <v>25</v>
      </c>
      <c r="BY172" s="11" t="s">
        <v>25</v>
      </c>
      <c r="BZ172" s="11" t="s">
        <v>25</v>
      </c>
      <c r="CA172" s="11" t="s">
        <v>25</v>
      </c>
      <c r="CB172" s="11" t="s">
        <v>25</v>
      </c>
      <c r="CC172" s="11" t="s">
        <v>25</v>
      </c>
      <c r="CD172" s="11" t="s">
        <v>25</v>
      </c>
      <c r="CE172" s="11" t="s">
        <v>25</v>
      </c>
      <c r="CF172" s="11" t="s">
        <v>25</v>
      </c>
      <c r="CG172" s="11" t="s">
        <v>25</v>
      </c>
    </row>
    <row r="173" ht="15" customHeight="1"/>
    <row r="174" ht="15" customHeight="1" spans="2:85">
      <c r="B174" s="6" t="s">
        <v>40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X174" s="6" t="s">
        <v>40</v>
      </c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</row>
    <row r="175" ht="15" customHeight="1" outlineLevel="1" spans="2:85">
      <c r="B175" s="8" t="s">
        <v>23</v>
      </c>
      <c r="C175" s="9" t="s">
        <v>24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X175" s="8" t="s">
        <v>23</v>
      </c>
      <c r="AY175" s="9" t="s">
        <v>24</v>
      </c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ht="15" customHeight="1" outlineLevel="1" spans="2:85">
      <c r="B176" s="9"/>
      <c r="C176" s="9">
        <v>1</v>
      </c>
      <c r="D176" s="9">
        <v>2</v>
      </c>
      <c r="E176" s="9">
        <v>3</v>
      </c>
      <c r="F176" s="9">
        <v>4</v>
      </c>
      <c r="G176" s="9">
        <v>5</v>
      </c>
      <c r="H176" s="9">
        <v>6</v>
      </c>
      <c r="I176" s="9">
        <v>7</v>
      </c>
      <c r="J176" s="9">
        <v>8</v>
      </c>
      <c r="K176" s="9">
        <v>9</v>
      </c>
      <c r="L176" s="9">
        <v>10</v>
      </c>
      <c r="M176" s="9">
        <v>11</v>
      </c>
      <c r="N176" s="9">
        <v>12</v>
      </c>
      <c r="O176" s="9">
        <v>13</v>
      </c>
      <c r="P176" s="9">
        <v>14</v>
      </c>
      <c r="Q176" s="9">
        <v>15</v>
      </c>
      <c r="R176" s="9">
        <v>16</v>
      </c>
      <c r="S176" s="9">
        <v>17</v>
      </c>
      <c r="T176" s="9">
        <v>18</v>
      </c>
      <c r="U176" s="9">
        <v>19</v>
      </c>
      <c r="V176" s="9">
        <v>20</v>
      </c>
      <c r="W176" s="9">
        <v>21</v>
      </c>
      <c r="X176" s="9">
        <v>22</v>
      </c>
      <c r="Y176" s="9">
        <v>23</v>
      </c>
      <c r="Z176" s="9">
        <v>24</v>
      </c>
      <c r="AA176" s="9">
        <v>25</v>
      </c>
      <c r="AB176" s="9">
        <v>26</v>
      </c>
      <c r="AC176" s="9">
        <v>27</v>
      </c>
      <c r="AD176" s="9">
        <v>28</v>
      </c>
      <c r="AE176" s="9">
        <v>29</v>
      </c>
      <c r="AF176" s="9">
        <v>30</v>
      </c>
      <c r="AG176" s="9">
        <v>31</v>
      </c>
      <c r="AH176" s="9">
        <v>32</v>
      </c>
      <c r="AI176" s="9">
        <v>33</v>
      </c>
      <c r="AJ176" s="9">
        <v>34</v>
      </c>
      <c r="AK176" s="9">
        <v>35</v>
      </c>
      <c r="AX176" s="9"/>
      <c r="AY176" s="9">
        <v>1</v>
      </c>
      <c r="AZ176" s="9">
        <v>2</v>
      </c>
      <c r="BA176" s="9">
        <v>3</v>
      </c>
      <c r="BB176" s="9">
        <v>4</v>
      </c>
      <c r="BC176" s="9">
        <v>5</v>
      </c>
      <c r="BD176" s="9">
        <v>6</v>
      </c>
      <c r="BE176" s="9">
        <v>7</v>
      </c>
      <c r="BF176" s="9">
        <v>8</v>
      </c>
      <c r="BG176" s="9">
        <v>9</v>
      </c>
      <c r="BH176" s="9">
        <v>10</v>
      </c>
      <c r="BI176" s="9">
        <v>11</v>
      </c>
      <c r="BJ176" s="9">
        <v>12</v>
      </c>
      <c r="BK176" s="9">
        <v>13</v>
      </c>
      <c r="BL176" s="9">
        <v>14</v>
      </c>
      <c r="BM176" s="9">
        <v>15</v>
      </c>
      <c r="BN176" s="9">
        <v>16</v>
      </c>
      <c r="BO176" s="9">
        <v>17</v>
      </c>
      <c r="BP176" s="9">
        <v>18</v>
      </c>
      <c r="BQ176" s="9">
        <v>19</v>
      </c>
      <c r="BR176" s="9">
        <v>20</v>
      </c>
      <c r="BS176" s="9">
        <v>21</v>
      </c>
      <c r="BT176" s="9">
        <v>22</v>
      </c>
      <c r="BU176" s="9">
        <v>23</v>
      </c>
      <c r="BV176" s="9">
        <v>24</v>
      </c>
      <c r="BW176" s="9">
        <v>25</v>
      </c>
      <c r="BX176" s="9">
        <v>26</v>
      </c>
      <c r="BY176" s="9">
        <v>27</v>
      </c>
      <c r="BZ176" s="9">
        <v>28</v>
      </c>
      <c r="CA176" s="9">
        <v>29</v>
      </c>
      <c r="CB176" s="9">
        <v>30</v>
      </c>
      <c r="CC176" s="9">
        <v>31</v>
      </c>
      <c r="CD176" s="9">
        <v>32</v>
      </c>
      <c r="CE176" s="9">
        <v>33</v>
      </c>
      <c r="CF176" s="9">
        <v>34</v>
      </c>
      <c r="CG176" s="9">
        <v>35</v>
      </c>
    </row>
    <row r="177" ht="15" customHeight="1" outlineLevel="1" spans="2:85">
      <c r="B177" s="10">
        <v>201506</v>
      </c>
      <c r="C177" s="13">
        <f t="shared" ref="C177:AJ185" si="76">IFERROR(IF(D138="","",D138/C138),0)</f>
        <v>0.678966789667897</v>
      </c>
      <c r="D177" s="13">
        <f t="shared" si="76"/>
        <v>4.8066904047976</v>
      </c>
      <c r="E177" s="13">
        <f t="shared" si="76"/>
        <v>0.172060409234458</v>
      </c>
      <c r="F177" s="13">
        <f t="shared" si="76"/>
        <v>1</v>
      </c>
      <c r="G177" s="13">
        <f t="shared" si="76"/>
        <v>1</v>
      </c>
      <c r="H177" s="13">
        <f t="shared" si="76"/>
        <v>1</v>
      </c>
      <c r="I177" s="13">
        <f t="shared" si="76"/>
        <v>1</v>
      </c>
      <c r="J177" s="13">
        <f t="shared" si="76"/>
        <v>1</v>
      </c>
      <c r="K177" s="13">
        <f t="shared" si="76"/>
        <v>1</v>
      </c>
      <c r="L177" s="13">
        <f t="shared" si="76"/>
        <v>1</v>
      </c>
      <c r="M177" s="13">
        <f t="shared" si="76"/>
        <v>1</v>
      </c>
      <c r="N177" s="13">
        <f t="shared" si="76"/>
        <v>1</v>
      </c>
      <c r="O177" s="13">
        <f t="shared" si="76"/>
        <v>1</v>
      </c>
      <c r="P177" s="13">
        <f t="shared" si="76"/>
        <v>1</v>
      </c>
      <c r="Q177" s="13">
        <f t="shared" si="76"/>
        <v>1</v>
      </c>
      <c r="R177" s="13">
        <f t="shared" si="76"/>
        <v>1</v>
      </c>
      <c r="S177" s="13">
        <f t="shared" si="76"/>
        <v>1</v>
      </c>
      <c r="T177" s="13">
        <f t="shared" si="76"/>
        <v>1</v>
      </c>
      <c r="U177" s="13">
        <f t="shared" si="76"/>
        <v>1</v>
      </c>
      <c r="V177" s="13">
        <f t="shared" si="76"/>
        <v>1</v>
      </c>
      <c r="W177" s="13">
        <f t="shared" si="76"/>
        <v>1</v>
      </c>
      <c r="X177" s="13">
        <f t="shared" si="76"/>
        <v>1</v>
      </c>
      <c r="Y177" s="13">
        <f t="shared" si="76"/>
        <v>1</v>
      </c>
      <c r="Z177" s="13">
        <f t="shared" si="76"/>
        <v>1</v>
      </c>
      <c r="AA177" s="13">
        <f t="shared" si="76"/>
        <v>1</v>
      </c>
      <c r="AB177" s="13">
        <f t="shared" si="76"/>
        <v>1</v>
      </c>
      <c r="AC177" s="13">
        <f t="shared" si="76"/>
        <v>1</v>
      </c>
      <c r="AD177" s="13">
        <f t="shared" si="76"/>
        <v>1</v>
      </c>
      <c r="AE177" s="13">
        <f t="shared" si="76"/>
        <v>1</v>
      </c>
      <c r="AF177" s="13">
        <f t="shared" si="76"/>
        <v>1</v>
      </c>
      <c r="AG177" s="13">
        <f t="shared" si="76"/>
        <v>1</v>
      </c>
      <c r="AH177" s="13">
        <f t="shared" si="76"/>
        <v>1</v>
      </c>
      <c r="AI177" s="13">
        <f t="shared" si="76"/>
        <v>1</v>
      </c>
      <c r="AJ177" s="13">
        <f t="shared" si="76"/>
        <v>1</v>
      </c>
      <c r="AK177" s="13" t="str">
        <f>IFERROR(IF(AL138="","",AL138/AK138),0)</f>
        <v/>
      </c>
      <c r="AX177" s="10">
        <v>201506</v>
      </c>
      <c r="AY177" s="13">
        <f t="shared" ref="AY177:CF185" si="77">IFERROR(IF(AZ138="","",AZ138/AY138),0)</f>
        <v>0.678966789667897</v>
      </c>
      <c r="AZ177" s="13">
        <f t="shared" si="77"/>
        <v>4.8066904047976</v>
      </c>
      <c r="BA177" s="13">
        <f t="shared" si="77"/>
        <v>0.172060409234458</v>
      </c>
      <c r="BB177" s="13">
        <f t="shared" si="77"/>
        <v>1</v>
      </c>
      <c r="BC177" s="13">
        <f t="shared" si="77"/>
        <v>1</v>
      </c>
      <c r="BD177" s="13">
        <f t="shared" si="77"/>
        <v>1</v>
      </c>
      <c r="BE177" s="13">
        <f t="shared" si="77"/>
        <v>1</v>
      </c>
      <c r="BF177" s="13">
        <f t="shared" si="77"/>
        <v>1</v>
      </c>
      <c r="BG177" s="13">
        <f t="shared" si="77"/>
        <v>1</v>
      </c>
      <c r="BH177" s="13">
        <f t="shared" si="77"/>
        <v>1</v>
      </c>
      <c r="BI177" s="13">
        <f t="shared" si="77"/>
        <v>1</v>
      </c>
      <c r="BJ177" s="13">
        <f t="shared" si="77"/>
        <v>1</v>
      </c>
      <c r="BK177" s="13">
        <f t="shared" si="77"/>
        <v>1</v>
      </c>
      <c r="BL177" s="13">
        <f t="shared" si="77"/>
        <v>1</v>
      </c>
      <c r="BM177" s="13">
        <f t="shared" si="77"/>
        <v>1</v>
      </c>
      <c r="BN177" s="13">
        <f t="shared" si="77"/>
        <v>1</v>
      </c>
      <c r="BO177" s="13">
        <f t="shared" si="77"/>
        <v>1</v>
      </c>
      <c r="BP177" s="13">
        <f t="shared" si="77"/>
        <v>1</v>
      </c>
      <c r="BQ177" s="13">
        <f t="shared" si="77"/>
        <v>1</v>
      </c>
      <c r="BR177" s="13">
        <f t="shared" si="77"/>
        <v>1</v>
      </c>
      <c r="BS177" s="13">
        <f t="shared" si="77"/>
        <v>1</v>
      </c>
      <c r="BT177" s="13">
        <f t="shared" si="77"/>
        <v>1</v>
      </c>
      <c r="BU177" s="13">
        <f t="shared" si="77"/>
        <v>1</v>
      </c>
      <c r="BV177" s="13">
        <f t="shared" si="77"/>
        <v>1</v>
      </c>
      <c r="BW177" s="13">
        <f t="shared" si="77"/>
        <v>1</v>
      </c>
      <c r="BX177" s="13">
        <f t="shared" si="77"/>
        <v>1</v>
      </c>
      <c r="BY177" s="13">
        <f t="shared" si="77"/>
        <v>1</v>
      </c>
      <c r="BZ177" s="13">
        <f t="shared" si="77"/>
        <v>1</v>
      </c>
      <c r="CA177" s="13">
        <f t="shared" si="77"/>
        <v>1</v>
      </c>
      <c r="CB177" s="13">
        <f t="shared" si="77"/>
        <v>1</v>
      </c>
      <c r="CC177" s="13">
        <f t="shared" si="77"/>
        <v>1</v>
      </c>
      <c r="CD177" s="13">
        <f t="shared" si="77"/>
        <v>1</v>
      </c>
      <c r="CE177" s="13">
        <f t="shared" si="77"/>
        <v>1</v>
      </c>
      <c r="CF177" s="13">
        <f t="shared" si="77"/>
        <v>1</v>
      </c>
      <c r="CG177" s="13" t="str">
        <f>IFERROR(IF(CH138="","",CH138/CG138),0)</f>
        <v/>
      </c>
    </row>
    <row r="178" ht="15" customHeight="1" outlineLevel="1" spans="2:85">
      <c r="B178" s="10">
        <v>201509</v>
      </c>
      <c r="C178" s="13">
        <f t="shared" si="76"/>
        <v>1.14523385444417</v>
      </c>
      <c r="D178" s="13">
        <f t="shared" si="76"/>
        <v>0.825717824736286</v>
      </c>
      <c r="E178" s="13">
        <f t="shared" si="76"/>
        <v>0.931268346792822</v>
      </c>
      <c r="F178" s="13">
        <f t="shared" si="76"/>
        <v>1</v>
      </c>
      <c r="G178" s="13">
        <f t="shared" si="76"/>
        <v>1</v>
      </c>
      <c r="H178" s="13">
        <f t="shared" si="76"/>
        <v>1</v>
      </c>
      <c r="I178" s="13">
        <f t="shared" si="76"/>
        <v>1</v>
      </c>
      <c r="J178" s="13">
        <f t="shared" si="76"/>
        <v>1</v>
      </c>
      <c r="K178" s="13">
        <f t="shared" si="76"/>
        <v>1</v>
      </c>
      <c r="L178" s="13">
        <f t="shared" si="76"/>
        <v>1</v>
      </c>
      <c r="M178" s="13">
        <f t="shared" si="76"/>
        <v>1</v>
      </c>
      <c r="N178" s="13">
        <f t="shared" si="76"/>
        <v>1</v>
      </c>
      <c r="O178" s="13">
        <f t="shared" si="76"/>
        <v>1</v>
      </c>
      <c r="P178" s="13">
        <f t="shared" si="76"/>
        <v>1</v>
      </c>
      <c r="Q178" s="13">
        <f t="shared" si="76"/>
        <v>1</v>
      </c>
      <c r="R178" s="13">
        <f t="shared" si="76"/>
        <v>1</v>
      </c>
      <c r="S178" s="13">
        <f t="shared" si="76"/>
        <v>1</v>
      </c>
      <c r="T178" s="13">
        <f t="shared" si="76"/>
        <v>1</v>
      </c>
      <c r="U178" s="13">
        <f t="shared" si="76"/>
        <v>1</v>
      </c>
      <c r="V178" s="13">
        <f t="shared" si="76"/>
        <v>1</v>
      </c>
      <c r="W178" s="13">
        <f t="shared" si="76"/>
        <v>1</v>
      </c>
      <c r="X178" s="13">
        <f t="shared" si="76"/>
        <v>1</v>
      </c>
      <c r="Y178" s="13">
        <f t="shared" si="76"/>
        <v>1</v>
      </c>
      <c r="Z178" s="13">
        <f t="shared" si="76"/>
        <v>1</v>
      </c>
      <c r="AA178" s="13">
        <f t="shared" si="76"/>
        <v>1</v>
      </c>
      <c r="AB178" s="13">
        <f t="shared" si="76"/>
        <v>1</v>
      </c>
      <c r="AC178" s="13">
        <f t="shared" si="76"/>
        <v>1</v>
      </c>
      <c r="AD178" s="13">
        <f t="shared" si="76"/>
        <v>1</v>
      </c>
      <c r="AE178" s="13">
        <f t="shared" si="76"/>
        <v>1</v>
      </c>
      <c r="AF178" s="13">
        <f t="shared" si="76"/>
        <v>1</v>
      </c>
      <c r="AG178" s="13">
        <f t="shared" si="76"/>
        <v>1</v>
      </c>
      <c r="AH178" s="13">
        <f t="shared" si="76"/>
        <v>1</v>
      </c>
      <c r="AI178" s="13">
        <f t="shared" si="76"/>
        <v>1</v>
      </c>
      <c r="AJ178" s="13" t="str">
        <f t="shared" si="76"/>
        <v/>
      </c>
      <c r="AK178" s="13" t="s">
        <v>25</v>
      </c>
      <c r="AX178" s="10">
        <v>201509</v>
      </c>
      <c r="AY178" s="13">
        <f t="shared" si="77"/>
        <v>1.14523385444417</v>
      </c>
      <c r="AZ178" s="13">
        <f t="shared" si="77"/>
        <v>0.825717824736286</v>
      </c>
      <c r="BA178" s="13">
        <f t="shared" si="77"/>
        <v>0.931268346792822</v>
      </c>
      <c r="BB178" s="13">
        <f t="shared" si="77"/>
        <v>1</v>
      </c>
      <c r="BC178" s="13">
        <f t="shared" si="77"/>
        <v>1</v>
      </c>
      <c r="BD178" s="13">
        <f t="shared" si="77"/>
        <v>1</v>
      </c>
      <c r="BE178" s="13">
        <f t="shared" si="77"/>
        <v>1</v>
      </c>
      <c r="BF178" s="13">
        <f t="shared" si="77"/>
        <v>1</v>
      </c>
      <c r="BG178" s="13">
        <f t="shared" si="77"/>
        <v>1</v>
      </c>
      <c r="BH178" s="13">
        <f t="shared" si="77"/>
        <v>1</v>
      </c>
      <c r="BI178" s="13">
        <f t="shared" si="77"/>
        <v>1</v>
      </c>
      <c r="BJ178" s="13">
        <f t="shared" si="77"/>
        <v>1</v>
      </c>
      <c r="BK178" s="13">
        <f t="shared" si="77"/>
        <v>1</v>
      </c>
      <c r="BL178" s="13">
        <f t="shared" si="77"/>
        <v>1</v>
      </c>
      <c r="BM178" s="13">
        <f t="shared" si="77"/>
        <v>1</v>
      </c>
      <c r="BN178" s="13">
        <f t="shared" si="77"/>
        <v>1</v>
      </c>
      <c r="BO178" s="13">
        <f t="shared" si="77"/>
        <v>1</v>
      </c>
      <c r="BP178" s="13">
        <f t="shared" si="77"/>
        <v>1</v>
      </c>
      <c r="BQ178" s="13">
        <f t="shared" si="77"/>
        <v>1</v>
      </c>
      <c r="BR178" s="13">
        <f t="shared" si="77"/>
        <v>1</v>
      </c>
      <c r="BS178" s="13">
        <f t="shared" si="77"/>
        <v>1</v>
      </c>
      <c r="BT178" s="13">
        <f t="shared" si="77"/>
        <v>1</v>
      </c>
      <c r="BU178" s="13">
        <f t="shared" si="77"/>
        <v>1</v>
      </c>
      <c r="BV178" s="13">
        <f t="shared" si="77"/>
        <v>1</v>
      </c>
      <c r="BW178" s="13">
        <f t="shared" si="77"/>
        <v>1</v>
      </c>
      <c r="BX178" s="13">
        <f t="shared" si="77"/>
        <v>1</v>
      </c>
      <c r="BY178" s="13">
        <f t="shared" si="77"/>
        <v>1</v>
      </c>
      <c r="BZ178" s="13">
        <f t="shared" si="77"/>
        <v>1</v>
      </c>
      <c r="CA178" s="13">
        <f t="shared" si="77"/>
        <v>1</v>
      </c>
      <c r="CB178" s="13">
        <f t="shared" si="77"/>
        <v>1</v>
      </c>
      <c r="CC178" s="13">
        <f t="shared" si="77"/>
        <v>1</v>
      </c>
      <c r="CD178" s="13">
        <f t="shared" si="77"/>
        <v>1</v>
      </c>
      <c r="CE178" s="13">
        <f t="shared" si="77"/>
        <v>1</v>
      </c>
      <c r="CF178" s="13" t="str">
        <f t="shared" si="77"/>
        <v/>
      </c>
      <c r="CG178" s="13" t="s">
        <v>25</v>
      </c>
    </row>
    <row r="179" ht="15" customHeight="1" outlineLevel="1" spans="2:85">
      <c r="B179" s="10">
        <v>201512</v>
      </c>
      <c r="C179" s="13">
        <f t="shared" si="76"/>
        <v>1</v>
      </c>
      <c r="D179" s="13">
        <f t="shared" si="76"/>
        <v>1.01185747317247</v>
      </c>
      <c r="E179" s="13">
        <f t="shared" si="76"/>
        <v>0.976562957754731</v>
      </c>
      <c r="F179" s="13">
        <f t="shared" si="76"/>
        <v>1</v>
      </c>
      <c r="G179" s="13">
        <f t="shared" si="76"/>
        <v>1</v>
      </c>
      <c r="H179" s="13">
        <f t="shared" si="76"/>
        <v>1</v>
      </c>
      <c r="I179" s="13">
        <f t="shared" si="76"/>
        <v>1</v>
      </c>
      <c r="J179" s="13">
        <f t="shared" si="76"/>
        <v>1</v>
      </c>
      <c r="K179" s="13">
        <f t="shared" si="76"/>
        <v>1</v>
      </c>
      <c r="L179" s="13">
        <f t="shared" si="76"/>
        <v>1</v>
      </c>
      <c r="M179" s="13">
        <f t="shared" si="76"/>
        <v>1</v>
      </c>
      <c r="N179" s="13">
        <f t="shared" si="76"/>
        <v>1</v>
      </c>
      <c r="O179" s="13">
        <f t="shared" si="76"/>
        <v>1</v>
      </c>
      <c r="P179" s="13">
        <f t="shared" si="76"/>
        <v>1</v>
      </c>
      <c r="Q179" s="13">
        <f t="shared" si="76"/>
        <v>1</v>
      </c>
      <c r="R179" s="13">
        <f t="shared" si="76"/>
        <v>1</v>
      </c>
      <c r="S179" s="13">
        <f t="shared" si="76"/>
        <v>1</v>
      </c>
      <c r="T179" s="13">
        <f t="shared" si="76"/>
        <v>1</v>
      </c>
      <c r="U179" s="13">
        <f t="shared" si="76"/>
        <v>1</v>
      </c>
      <c r="V179" s="13">
        <f t="shared" si="76"/>
        <v>1</v>
      </c>
      <c r="W179" s="13">
        <f t="shared" si="76"/>
        <v>1</v>
      </c>
      <c r="X179" s="13">
        <f t="shared" si="76"/>
        <v>1</v>
      </c>
      <c r="Y179" s="13">
        <f t="shared" si="76"/>
        <v>1</v>
      </c>
      <c r="Z179" s="13">
        <f t="shared" si="76"/>
        <v>1</v>
      </c>
      <c r="AA179" s="13">
        <f t="shared" si="76"/>
        <v>1</v>
      </c>
      <c r="AB179" s="13">
        <f t="shared" si="76"/>
        <v>1</v>
      </c>
      <c r="AC179" s="13">
        <f t="shared" si="76"/>
        <v>1</v>
      </c>
      <c r="AD179" s="13">
        <f t="shared" si="76"/>
        <v>1</v>
      </c>
      <c r="AE179" s="13">
        <f t="shared" si="76"/>
        <v>1</v>
      </c>
      <c r="AF179" s="13">
        <f t="shared" si="76"/>
        <v>1</v>
      </c>
      <c r="AG179" s="13">
        <f t="shared" si="76"/>
        <v>1</v>
      </c>
      <c r="AH179" s="13">
        <f t="shared" si="76"/>
        <v>1</v>
      </c>
      <c r="AI179" s="13" t="str">
        <f t="shared" si="76"/>
        <v/>
      </c>
      <c r="AJ179" s="13" t="s">
        <v>25</v>
      </c>
      <c r="AK179" s="13" t="s">
        <v>25</v>
      </c>
      <c r="AX179" s="10">
        <v>201512</v>
      </c>
      <c r="AY179" s="13">
        <f t="shared" si="77"/>
        <v>1</v>
      </c>
      <c r="AZ179" s="13">
        <f t="shared" si="77"/>
        <v>1.01185747317247</v>
      </c>
      <c r="BA179" s="13">
        <f t="shared" si="77"/>
        <v>0.976562957754731</v>
      </c>
      <c r="BB179" s="13">
        <f t="shared" si="77"/>
        <v>1</v>
      </c>
      <c r="BC179" s="13">
        <f t="shared" si="77"/>
        <v>1</v>
      </c>
      <c r="BD179" s="13">
        <f t="shared" si="77"/>
        <v>1</v>
      </c>
      <c r="BE179" s="13">
        <f t="shared" si="77"/>
        <v>1</v>
      </c>
      <c r="BF179" s="13">
        <f t="shared" si="77"/>
        <v>1</v>
      </c>
      <c r="BG179" s="13">
        <f t="shared" si="77"/>
        <v>1</v>
      </c>
      <c r="BH179" s="13">
        <f t="shared" si="77"/>
        <v>1</v>
      </c>
      <c r="BI179" s="13">
        <f t="shared" si="77"/>
        <v>1</v>
      </c>
      <c r="BJ179" s="13">
        <f t="shared" si="77"/>
        <v>1</v>
      </c>
      <c r="BK179" s="13">
        <f t="shared" si="77"/>
        <v>1</v>
      </c>
      <c r="BL179" s="13">
        <f t="shared" si="77"/>
        <v>1</v>
      </c>
      <c r="BM179" s="13">
        <f t="shared" si="77"/>
        <v>1</v>
      </c>
      <c r="BN179" s="13">
        <f t="shared" si="77"/>
        <v>1</v>
      </c>
      <c r="BO179" s="13">
        <f t="shared" si="77"/>
        <v>1</v>
      </c>
      <c r="BP179" s="13">
        <f t="shared" si="77"/>
        <v>1</v>
      </c>
      <c r="BQ179" s="13">
        <f t="shared" si="77"/>
        <v>1</v>
      </c>
      <c r="BR179" s="13">
        <f t="shared" si="77"/>
        <v>1</v>
      </c>
      <c r="BS179" s="13">
        <f t="shared" si="77"/>
        <v>1</v>
      </c>
      <c r="BT179" s="13">
        <f t="shared" si="77"/>
        <v>1</v>
      </c>
      <c r="BU179" s="13">
        <f t="shared" si="77"/>
        <v>1</v>
      </c>
      <c r="BV179" s="13">
        <f t="shared" si="77"/>
        <v>1</v>
      </c>
      <c r="BW179" s="13">
        <f t="shared" si="77"/>
        <v>1</v>
      </c>
      <c r="BX179" s="13">
        <f t="shared" si="77"/>
        <v>1</v>
      </c>
      <c r="BY179" s="13">
        <f t="shared" si="77"/>
        <v>1</v>
      </c>
      <c r="BZ179" s="13">
        <f t="shared" si="77"/>
        <v>1</v>
      </c>
      <c r="CA179" s="13">
        <f t="shared" si="77"/>
        <v>1</v>
      </c>
      <c r="CB179" s="13">
        <f t="shared" si="77"/>
        <v>1</v>
      </c>
      <c r="CC179" s="13">
        <f t="shared" si="77"/>
        <v>1</v>
      </c>
      <c r="CD179" s="13">
        <f t="shared" si="77"/>
        <v>1</v>
      </c>
      <c r="CE179" s="13" t="str">
        <f t="shared" si="77"/>
        <v/>
      </c>
      <c r="CF179" s="13" t="s">
        <v>25</v>
      </c>
      <c r="CG179" s="13" t="s">
        <v>25</v>
      </c>
    </row>
    <row r="180" ht="15" customHeight="1" outlineLevel="1" spans="2:85">
      <c r="B180" s="10">
        <v>201603</v>
      </c>
      <c r="C180" s="13">
        <f t="shared" si="76"/>
        <v>1.09786662919467</v>
      </c>
      <c r="D180" s="13">
        <f t="shared" si="76"/>
        <v>1.0107836526462</v>
      </c>
      <c r="E180" s="13">
        <f t="shared" si="76"/>
        <v>1.00966557476067</v>
      </c>
      <c r="F180" s="13">
        <f t="shared" si="76"/>
        <v>1.00794743422505</v>
      </c>
      <c r="G180" s="13">
        <f t="shared" si="76"/>
        <v>1</v>
      </c>
      <c r="H180" s="13">
        <f t="shared" si="76"/>
        <v>1</v>
      </c>
      <c r="I180" s="13">
        <f t="shared" si="76"/>
        <v>1</v>
      </c>
      <c r="J180" s="13">
        <f t="shared" si="76"/>
        <v>1</v>
      </c>
      <c r="K180" s="13">
        <f t="shared" si="76"/>
        <v>0.991846430474781</v>
      </c>
      <c r="L180" s="13">
        <f t="shared" si="76"/>
        <v>1</v>
      </c>
      <c r="M180" s="13">
        <f t="shared" si="76"/>
        <v>0.987352928104287</v>
      </c>
      <c r="N180" s="13">
        <f t="shared" si="76"/>
        <v>1</v>
      </c>
      <c r="O180" s="13">
        <f t="shared" si="76"/>
        <v>1</v>
      </c>
      <c r="P180" s="13">
        <f t="shared" si="76"/>
        <v>1</v>
      </c>
      <c r="Q180" s="13">
        <f t="shared" si="76"/>
        <v>1</v>
      </c>
      <c r="R180" s="13">
        <f t="shared" si="76"/>
        <v>1</v>
      </c>
      <c r="S180" s="13">
        <f t="shared" si="76"/>
        <v>1</v>
      </c>
      <c r="T180" s="13">
        <f t="shared" si="76"/>
        <v>1</v>
      </c>
      <c r="U180" s="13">
        <f t="shared" si="76"/>
        <v>1</v>
      </c>
      <c r="V180" s="13">
        <f t="shared" si="76"/>
        <v>1</v>
      </c>
      <c r="W180" s="13">
        <f t="shared" si="76"/>
        <v>1</v>
      </c>
      <c r="X180" s="13">
        <f t="shared" si="76"/>
        <v>1</v>
      </c>
      <c r="Y180" s="13">
        <f t="shared" si="76"/>
        <v>1</v>
      </c>
      <c r="Z180" s="13">
        <f t="shared" si="76"/>
        <v>1</v>
      </c>
      <c r="AA180" s="13">
        <f t="shared" si="76"/>
        <v>1</v>
      </c>
      <c r="AB180" s="13">
        <f t="shared" si="76"/>
        <v>1</v>
      </c>
      <c r="AC180" s="13">
        <f t="shared" si="76"/>
        <v>1</v>
      </c>
      <c r="AD180" s="13">
        <f t="shared" si="76"/>
        <v>1</v>
      </c>
      <c r="AE180" s="13">
        <f t="shared" si="76"/>
        <v>1</v>
      </c>
      <c r="AF180" s="13">
        <f t="shared" si="76"/>
        <v>1</v>
      </c>
      <c r="AG180" s="13">
        <f t="shared" si="76"/>
        <v>1</v>
      </c>
      <c r="AH180" s="13" t="str">
        <f t="shared" si="76"/>
        <v/>
      </c>
      <c r="AI180" s="13" t="s">
        <v>25</v>
      </c>
      <c r="AJ180" s="13" t="s">
        <v>25</v>
      </c>
      <c r="AK180" s="13" t="s">
        <v>25</v>
      </c>
      <c r="AX180" s="10">
        <v>201603</v>
      </c>
      <c r="AY180" s="13">
        <f t="shared" si="77"/>
        <v>1.09786662919467</v>
      </c>
      <c r="AZ180" s="13">
        <f t="shared" si="77"/>
        <v>1.0107836526462</v>
      </c>
      <c r="BA180" s="13">
        <f t="shared" si="77"/>
        <v>1.00966557476067</v>
      </c>
      <c r="BB180" s="13">
        <f t="shared" si="77"/>
        <v>1.00794743422505</v>
      </c>
      <c r="BC180" s="13">
        <f t="shared" si="77"/>
        <v>1</v>
      </c>
      <c r="BD180" s="13">
        <f t="shared" si="77"/>
        <v>1</v>
      </c>
      <c r="BE180" s="13">
        <f t="shared" si="77"/>
        <v>1</v>
      </c>
      <c r="BF180" s="13">
        <f t="shared" si="77"/>
        <v>1</v>
      </c>
      <c r="BG180" s="13">
        <f t="shared" si="77"/>
        <v>0.991846430474781</v>
      </c>
      <c r="BH180" s="13">
        <f t="shared" si="77"/>
        <v>1</v>
      </c>
      <c r="BI180" s="13">
        <f t="shared" si="77"/>
        <v>0.987352928104287</v>
      </c>
      <c r="BJ180" s="13">
        <f t="shared" si="77"/>
        <v>1</v>
      </c>
      <c r="BK180" s="13">
        <f t="shared" si="77"/>
        <v>1</v>
      </c>
      <c r="BL180" s="13">
        <f t="shared" si="77"/>
        <v>1</v>
      </c>
      <c r="BM180" s="13">
        <f t="shared" si="77"/>
        <v>1</v>
      </c>
      <c r="BN180" s="13">
        <f t="shared" si="77"/>
        <v>1</v>
      </c>
      <c r="BO180" s="13">
        <f t="shared" si="77"/>
        <v>1</v>
      </c>
      <c r="BP180" s="13">
        <f t="shared" si="77"/>
        <v>1</v>
      </c>
      <c r="BQ180" s="13">
        <f t="shared" si="77"/>
        <v>1</v>
      </c>
      <c r="BR180" s="13">
        <f t="shared" si="77"/>
        <v>1</v>
      </c>
      <c r="BS180" s="13">
        <f t="shared" si="77"/>
        <v>1</v>
      </c>
      <c r="BT180" s="13">
        <f t="shared" si="77"/>
        <v>1</v>
      </c>
      <c r="BU180" s="13">
        <f t="shared" si="77"/>
        <v>1</v>
      </c>
      <c r="BV180" s="13">
        <f t="shared" si="77"/>
        <v>1</v>
      </c>
      <c r="BW180" s="13">
        <f t="shared" si="77"/>
        <v>1</v>
      </c>
      <c r="BX180" s="13">
        <f t="shared" si="77"/>
        <v>1</v>
      </c>
      <c r="BY180" s="13">
        <f t="shared" si="77"/>
        <v>1</v>
      </c>
      <c r="BZ180" s="13">
        <f t="shared" si="77"/>
        <v>1</v>
      </c>
      <c r="CA180" s="13">
        <f t="shared" si="77"/>
        <v>1</v>
      </c>
      <c r="CB180" s="13">
        <f t="shared" si="77"/>
        <v>1</v>
      </c>
      <c r="CC180" s="13">
        <f t="shared" si="77"/>
        <v>1</v>
      </c>
      <c r="CD180" s="13" t="str">
        <f t="shared" si="77"/>
        <v/>
      </c>
      <c r="CE180" s="13" t="s">
        <v>25</v>
      </c>
      <c r="CF180" s="13" t="s">
        <v>25</v>
      </c>
      <c r="CG180" s="13" t="s">
        <v>25</v>
      </c>
    </row>
    <row r="181" ht="15" customHeight="1" outlineLevel="1" spans="2:85">
      <c r="B181" s="10">
        <v>201606</v>
      </c>
      <c r="C181" s="13">
        <f t="shared" si="76"/>
        <v>3.68724955951241</v>
      </c>
      <c r="D181" s="13">
        <f t="shared" si="76"/>
        <v>1.4200509907088</v>
      </c>
      <c r="E181" s="13">
        <f t="shared" si="76"/>
        <v>0.866938775178939</v>
      </c>
      <c r="F181" s="13">
        <f t="shared" si="76"/>
        <v>1</v>
      </c>
      <c r="G181" s="13">
        <f t="shared" si="76"/>
        <v>1</v>
      </c>
      <c r="H181" s="13">
        <f t="shared" si="76"/>
        <v>1</v>
      </c>
      <c r="I181" s="13">
        <f t="shared" si="76"/>
        <v>0.981996787175444</v>
      </c>
      <c r="J181" s="13">
        <f t="shared" si="76"/>
        <v>0.986800045170245</v>
      </c>
      <c r="K181" s="13">
        <f t="shared" si="76"/>
        <v>1</v>
      </c>
      <c r="L181" s="13">
        <f t="shared" si="76"/>
        <v>1</v>
      </c>
      <c r="M181" s="13">
        <f t="shared" si="76"/>
        <v>0.991082317102058</v>
      </c>
      <c r="N181" s="13">
        <f t="shared" si="76"/>
        <v>1</v>
      </c>
      <c r="O181" s="13">
        <f t="shared" si="76"/>
        <v>1</v>
      </c>
      <c r="P181" s="13">
        <f t="shared" si="76"/>
        <v>1</v>
      </c>
      <c r="Q181" s="13">
        <f t="shared" si="76"/>
        <v>1</v>
      </c>
      <c r="R181" s="13">
        <f t="shared" si="76"/>
        <v>1</v>
      </c>
      <c r="S181" s="13">
        <f t="shared" si="76"/>
        <v>1</v>
      </c>
      <c r="T181" s="13">
        <f t="shared" si="76"/>
        <v>1</v>
      </c>
      <c r="U181" s="13">
        <f t="shared" si="76"/>
        <v>1</v>
      </c>
      <c r="V181" s="13">
        <f t="shared" si="76"/>
        <v>1</v>
      </c>
      <c r="W181" s="13">
        <f t="shared" si="76"/>
        <v>1</v>
      </c>
      <c r="X181" s="13">
        <f t="shared" si="76"/>
        <v>1</v>
      </c>
      <c r="Y181" s="13">
        <f t="shared" si="76"/>
        <v>1</v>
      </c>
      <c r="Z181" s="13">
        <f t="shared" si="76"/>
        <v>1</v>
      </c>
      <c r="AA181" s="13">
        <f t="shared" si="76"/>
        <v>1</v>
      </c>
      <c r="AB181" s="13">
        <f t="shared" si="76"/>
        <v>1</v>
      </c>
      <c r="AC181" s="13">
        <f t="shared" si="76"/>
        <v>1</v>
      </c>
      <c r="AD181" s="13">
        <f t="shared" si="76"/>
        <v>1</v>
      </c>
      <c r="AE181" s="13">
        <f t="shared" si="76"/>
        <v>1</v>
      </c>
      <c r="AF181" s="13">
        <f t="shared" si="76"/>
        <v>1</v>
      </c>
      <c r="AG181" s="13" t="str">
        <f t="shared" si="76"/>
        <v/>
      </c>
      <c r="AH181" s="13" t="s">
        <v>25</v>
      </c>
      <c r="AI181" s="13" t="s">
        <v>25</v>
      </c>
      <c r="AJ181" s="13" t="s">
        <v>25</v>
      </c>
      <c r="AK181" s="13" t="s">
        <v>25</v>
      </c>
      <c r="AX181" s="10">
        <v>201606</v>
      </c>
      <c r="AY181" s="13">
        <f t="shared" si="77"/>
        <v>3.68724955951241</v>
      </c>
      <c r="AZ181" s="13">
        <f t="shared" si="77"/>
        <v>1.4200509907088</v>
      </c>
      <c r="BA181" s="13">
        <f t="shared" si="77"/>
        <v>0.866938775178939</v>
      </c>
      <c r="BB181" s="13">
        <f t="shared" si="77"/>
        <v>1</v>
      </c>
      <c r="BC181" s="13">
        <f t="shared" si="77"/>
        <v>1</v>
      </c>
      <c r="BD181" s="13">
        <f t="shared" si="77"/>
        <v>1</v>
      </c>
      <c r="BE181" s="13">
        <f t="shared" si="77"/>
        <v>0.981996787175444</v>
      </c>
      <c r="BF181" s="13">
        <f t="shared" si="77"/>
        <v>0.986800045170245</v>
      </c>
      <c r="BG181" s="13">
        <f t="shared" si="77"/>
        <v>1</v>
      </c>
      <c r="BH181" s="13">
        <f t="shared" si="77"/>
        <v>1</v>
      </c>
      <c r="BI181" s="13">
        <f t="shared" si="77"/>
        <v>0.991082317102058</v>
      </c>
      <c r="BJ181" s="13">
        <f t="shared" si="77"/>
        <v>1</v>
      </c>
      <c r="BK181" s="13">
        <f t="shared" si="77"/>
        <v>1</v>
      </c>
      <c r="BL181" s="13">
        <f t="shared" si="77"/>
        <v>1</v>
      </c>
      <c r="BM181" s="13">
        <f t="shared" si="77"/>
        <v>1</v>
      </c>
      <c r="BN181" s="13">
        <f t="shared" si="77"/>
        <v>1</v>
      </c>
      <c r="BO181" s="13">
        <f t="shared" si="77"/>
        <v>1</v>
      </c>
      <c r="BP181" s="13">
        <f t="shared" si="77"/>
        <v>1</v>
      </c>
      <c r="BQ181" s="13">
        <f t="shared" si="77"/>
        <v>1</v>
      </c>
      <c r="BR181" s="13">
        <f t="shared" si="77"/>
        <v>1</v>
      </c>
      <c r="BS181" s="13">
        <f t="shared" si="77"/>
        <v>1</v>
      </c>
      <c r="BT181" s="13">
        <f t="shared" si="77"/>
        <v>1</v>
      </c>
      <c r="BU181" s="13">
        <f t="shared" si="77"/>
        <v>1</v>
      </c>
      <c r="BV181" s="13">
        <f t="shared" si="77"/>
        <v>1</v>
      </c>
      <c r="BW181" s="13">
        <f t="shared" si="77"/>
        <v>1</v>
      </c>
      <c r="BX181" s="13">
        <f t="shared" si="77"/>
        <v>1</v>
      </c>
      <c r="BY181" s="13">
        <f t="shared" si="77"/>
        <v>1</v>
      </c>
      <c r="BZ181" s="13">
        <f t="shared" si="77"/>
        <v>1</v>
      </c>
      <c r="CA181" s="13">
        <f t="shared" si="77"/>
        <v>1</v>
      </c>
      <c r="CB181" s="13">
        <f t="shared" si="77"/>
        <v>1</v>
      </c>
      <c r="CC181" s="13" t="str">
        <f t="shared" si="77"/>
        <v/>
      </c>
      <c r="CD181" s="13" t="s">
        <v>25</v>
      </c>
      <c r="CE181" s="13" t="s">
        <v>25</v>
      </c>
      <c r="CF181" s="13" t="s">
        <v>25</v>
      </c>
      <c r="CG181" s="13" t="s">
        <v>25</v>
      </c>
    </row>
    <row r="182" ht="15" customHeight="1" outlineLevel="1" spans="2:85">
      <c r="B182" s="10">
        <v>201609</v>
      </c>
      <c r="C182" s="13">
        <f t="shared" si="76"/>
        <v>0.4692316802211</v>
      </c>
      <c r="D182" s="13">
        <f t="shared" si="76"/>
        <v>1.09767979567406</v>
      </c>
      <c r="E182" s="13">
        <f t="shared" si="76"/>
        <v>0.995996238201584</v>
      </c>
      <c r="F182" s="13">
        <f t="shared" si="76"/>
        <v>0.991308774279116</v>
      </c>
      <c r="G182" s="13">
        <f t="shared" si="76"/>
        <v>1.0001104931014</v>
      </c>
      <c r="H182" s="13">
        <f t="shared" si="76"/>
        <v>1.00795674560308</v>
      </c>
      <c r="I182" s="13">
        <f t="shared" si="76"/>
        <v>1</v>
      </c>
      <c r="J182" s="13">
        <f t="shared" si="76"/>
        <v>1</v>
      </c>
      <c r="K182" s="13">
        <f t="shared" si="76"/>
        <v>1.00197295776942</v>
      </c>
      <c r="L182" s="13">
        <f t="shared" si="76"/>
        <v>1</v>
      </c>
      <c r="M182" s="13">
        <f t="shared" si="76"/>
        <v>1</v>
      </c>
      <c r="N182" s="13">
        <f t="shared" si="76"/>
        <v>1</v>
      </c>
      <c r="O182" s="13">
        <f t="shared" si="76"/>
        <v>1</v>
      </c>
      <c r="P182" s="13">
        <f t="shared" si="76"/>
        <v>1</v>
      </c>
      <c r="Q182" s="13">
        <f t="shared" si="76"/>
        <v>1</v>
      </c>
      <c r="R182" s="13">
        <f t="shared" si="76"/>
        <v>1</v>
      </c>
      <c r="S182" s="13">
        <f t="shared" si="76"/>
        <v>1</v>
      </c>
      <c r="T182" s="13">
        <f t="shared" si="76"/>
        <v>1</v>
      </c>
      <c r="U182" s="13">
        <f t="shared" si="76"/>
        <v>1</v>
      </c>
      <c r="V182" s="13">
        <f t="shared" si="76"/>
        <v>1</v>
      </c>
      <c r="W182" s="13">
        <f t="shared" si="76"/>
        <v>1</v>
      </c>
      <c r="X182" s="13">
        <f t="shared" si="76"/>
        <v>1</v>
      </c>
      <c r="Y182" s="13">
        <f t="shared" si="76"/>
        <v>1</v>
      </c>
      <c r="Z182" s="13">
        <f t="shared" si="76"/>
        <v>1</v>
      </c>
      <c r="AA182" s="13">
        <f t="shared" si="76"/>
        <v>1</v>
      </c>
      <c r="AB182" s="13">
        <f t="shared" si="76"/>
        <v>1</v>
      </c>
      <c r="AC182" s="13">
        <f t="shared" si="76"/>
        <v>1</v>
      </c>
      <c r="AD182" s="13">
        <f t="shared" si="76"/>
        <v>1</v>
      </c>
      <c r="AE182" s="13">
        <f t="shared" si="76"/>
        <v>0.991306215092184</v>
      </c>
      <c r="AF182" s="13" t="str">
        <f t="shared" si="76"/>
        <v/>
      </c>
      <c r="AG182" s="13" t="s">
        <v>25</v>
      </c>
      <c r="AH182" s="13" t="s">
        <v>25</v>
      </c>
      <c r="AI182" s="13" t="s">
        <v>25</v>
      </c>
      <c r="AJ182" s="13" t="s">
        <v>25</v>
      </c>
      <c r="AK182" s="13" t="s">
        <v>25</v>
      </c>
      <c r="AX182" s="10">
        <v>201609</v>
      </c>
      <c r="AY182" s="13">
        <f t="shared" si="77"/>
        <v>0.4692316802211</v>
      </c>
      <c r="AZ182" s="13">
        <f t="shared" si="77"/>
        <v>1.09767979567406</v>
      </c>
      <c r="BA182" s="13">
        <f t="shared" si="77"/>
        <v>0.995996238201584</v>
      </c>
      <c r="BB182" s="13">
        <f t="shared" si="77"/>
        <v>0.991308774279116</v>
      </c>
      <c r="BC182" s="13">
        <f t="shared" si="77"/>
        <v>1.0001104931014</v>
      </c>
      <c r="BD182" s="13">
        <f t="shared" si="77"/>
        <v>1.00795674560308</v>
      </c>
      <c r="BE182" s="13">
        <f t="shared" si="77"/>
        <v>1</v>
      </c>
      <c r="BF182" s="13">
        <f t="shared" si="77"/>
        <v>1</v>
      </c>
      <c r="BG182" s="13">
        <f t="shared" si="77"/>
        <v>1.00197295776942</v>
      </c>
      <c r="BH182" s="13">
        <f t="shared" si="77"/>
        <v>1</v>
      </c>
      <c r="BI182" s="13">
        <f t="shared" si="77"/>
        <v>1</v>
      </c>
      <c r="BJ182" s="13">
        <f t="shared" si="77"/>
        <v>1</v>
      </c>
      <c r="BK182" s="13">
        <f t="shared" si="77"/>
        <v>1</v>
      </c>
      <c r="BL182" s="13">
        <f t="shared" si="77"/>
        <v>1</v>
      </c>
      <c r="BM182" s="13">
        <f t="shared" si="77"/>
        <v>1</v>
      </c>
      <c r="BN182" s="13">
        <f t="shared" si="77"/>
        <v>1</v>
      </c>
      <c r="BO182" s="13">
        <f t="shared" si="77"/>
        <v>1</v>
      </c>
      <c r="BP182" s="13">
        <f t="shared" si="77"/>
        <v>1</v>
      </c>
      <c r="BQ182" s="13">
        <f t="shared" si="77"/>
        <v>1</v>
      </c>
      <c r="BR182" s="13">
        <f t="shared" si="77"/>
        <v>1</v>
      </c>
      <c r="BS182" s="13">
        <f t="shared" si="77"/>
        <v>1</v>
      </c>
      <c r="BT182" s="13">
        <f t="shared" si="77"/>
        <v>1</v>
      </c>
      <c r="BU182" s="13">
        <f t="shared" si="77"/>
        <v>1</v>
      </c>
      <c r="BV182" s="13">
        <f t="shared" si="77"/>
        <v>1</v>
      </c>
      <c r="BW182" s="13">
        <f t="shared" si="77"/>
        <v>1</v>
      </c>
      <c r="BX182" s="13">
        <f t="shared" si="77"/>
        <v>1</v>
      </c>
      <c r="BY182" s="13">
        <f t="shared" si="77"/>
        <v>1</v>
      </c>
      <c r="BZ182" s="13">
        <f t="shared" si="77"/>
        <v>1</v>
      </c>
      <c r="CA182" s="13">
        <f t="shared" si="77"/>
        <v>0.991306215092184</v>
      </c>
      <c r="CB182" s="13" t="str">
        <f t="shared" si="77"/>
        <v/>
      </c>
      <c r="CC182" s="13" t="s">
        <v>25</v>
      </c>
      <c r="CD182" s="13" t="s">
        <v>25</v>
      </c>
      <c r="CE182" s="13" t="s">
        <v>25</v>
      </c>
      <c r="CF182" s="13" t="s">
        <v>25</v>
      </c>
      <c r="CG182" s="13" t="s">
        <v>25</v>
      </c>
    </row>
    <row r="183" ht="15" customHeight="1" outlineLevel="1" spans="2:85">
      <c r="B183" s="10">
        <v>201612</v>
      </c>
      <c r="C183" s="13">
        <f t="shared" si="76"/>
        <v>0.747249804904343</v>
      </c>
      <c r="D183" s="13">
        <f t="shared" si="76"/>
        <v>0.991254193424226</v>
      </c>
      <c r="E183" s="13">
        <f t="shared" si="76"/>
        <v>0.9868305766585</v>
      </c>
      <c r="F183" s="13">
        <f t="shared" si="76"/>
        <v>1</v>
      </c>
      <c r="G183" s="13">
        <f t="shared" si="76"/>
        <v>1</v>
      </c>
      <c r="H183" s="13">
        <f t="shared" si="76"/>
        <v>0.993808941031058</v>
      </c>
      <c r="I183" s="13">
        <f t="shared" si="76"/>
        <v>1</v>
      </c>
      <c r="J183" s="13">
        <f t="shared" si="76"/>
        <v>1</v>
      </c>
      <c r="K183" s="13">
        <f t="shared" si="76"/>
        <v>1</v>
      </c>
      <c r="L183" s="13">
        <f t="shared" si="76"/>
        <v>1</v>
      </c>
      <c r="M183" s="13">
        <f t="shared" si="76"/>
        <v>1</v>
      </c>
      <c r="N183" s="13">
        <f t="shared" si="76"/>
        <v>1</v>
      </c>
      <c r="O183" s="13">
        <f t="shared" si="76"/>
        <v>1</v>
      </c>
      <c r="P183" s="13">
        <f t="shared" si="76"/>
        <v>1</v>
      </c>
      <c r="Q183" s="13">
        <f t="shared" si="76"/>
        <v>1</v>
      </c>
      <c r="R183" s="13">
        <f t="shared" si="76"/>
        <v>1</v>
      </c>
      <c r="S183" s="13">
        <f t="shared" si="76"/>
        <v>1</v>
      </c>
      <c r="T183" s="13">
        <f t="shared" si="76"/>
        <v>1</v>
      </c>
      <c r="U183" s="13">
        <f t="shared" si="76"/>
        <v>1</v>
      </c>
      <c r="V183" s="13">
        <f t="shared" si="76"/>
        <v>1</v>
      </c>
      <c r="W183" s="13">
        <f t="shared" si="76"/>
        <v>1</v>
      </c>
      <c r="X183" s="13">
        <f t="shared" si="76"/>
        <v>1</v>
      </c>
      <c r="Y183" s="13">
        <f t="shared" si="76"/>
        <v>1</v>
      </c>
      <c r="Z183" s="13">
        <f t="shared" si="76"/>
        <v>1</v>
      </c>
      <c r="AA183" s="13">
        <f t="shared" si="76"/>
        <v>1</v>
      </c>
      <c r="AB183" s="13">
        <f t="shared" si="76"/>
        <v>1</v>
      </c>
      <c r="AC183" s="13">
        <f t="shared" si="76"/>
        <v>1</v>
      </c>
      <c r="AD183" s="13">
        <f t="shared" si="76"/>
        <v>1</v>
      </c>
      <c r="AE183" s="13" t="str">
        <f t="shared" si="76"/>
        <v/>
      </c>
      <c r="AF183" s="13" t="s">
        <v>25</v>
      </c>
      <c r="AG183" s="13" t="s">
        <v>25</v>
      </c>
      <c r="AH183" s="13" t="s">
        <v>25</v>
      </c>
      <c r="AI183" s="13" t="s">
        <v>25</v>
      </c>
      <c r="AJ183" s="13" t="s">
        <v>25</v>
      </c>
      <c r="AK183" s="13" t="s">
        <v>25</v>
      </c>
      <c r="AX183" s="10">
        <v>201612</v>
      </c>
      <c r="AY183" s="13">
        <f t="shared" si="77"/>
        <v>0.747249804904343</v>
      </c>
      <c r="AZ183" s="13">
        <f t="shared" si="77"/>
        <v>0.991254193424226</v>
      </c>
      <c r="BA183" s="13">
        <f t="shared" si="77"/>
        <v>0.9868305766585</v>
      </c>
      <c r="BB183" s="13">
        <f t="shared" si="77"/>
        <v>1</v>
      </c>
      <c r="BC183" s="13">
        <f t="shared" si="77"/>
        <v>1</v>
      </c>
      <c r="BD183" s="13">
        <f t="shared" si="77"/>
        <v>0.993808941031058</v>
      </c>
      <c r="BE183" s="13">
        <f t="shared" si="77"/>
        <v>1</v>
      </c>
      <c r="BF183" s="13">
        <f t="shared" si="77"/>
        <v>1</v>
      </c>
      <c r="BG183" s="13">
        <f t="shared" si="77"/>
        <v>1</v>
      </c>
      <c r="BH183" s="13">
        <f t="shared" si="77"/>
        <v>1</v>
      </c>
      <c r="BI183" s="13">
        <f t="shared" si="77"/>
        <v>1</v>
      </c>
      <c r="BJ183" s="13">
        <f t="shared" si="77"/>
        <v>1</v>
      </c>
      <c r="BK183" s="13">
        <f t="shared" si="77"/>
        <v>1</v>
      </c>
      <c r="BL183" s="13">
        <f t="shared" si="77"/>
        <v>1</v>
      </c>
      <c r="BM183" s="13">
        <f t="shared" si="77"/>
        <v>1</v>
      </c>
      <c r="BN183" s="13">
        <f t="shared" si="77"/>
        <v>1</v>
      </c>
      <c r="BO183" s="13">
        <f t="shared" si="77"/>
        <v>1</v>
      </c>
      <c r="BP183" s="13">
        <f t="shared" si="77"/>
        <v>1</v>
      </c>
      <c r="BQ183" s="13">
        <f t="shared" si="77"/>
        <v>1</v>
      </c>
      <c r="BR183" s="13">
        <f t="shared" si="77"/>
        <v>1</v>
      </c>
      <c r="BS183" s="13">
        <f t="shared" si="77"/>
        <v>1</v>
      </c>
      <c r="BT183" s="13">
        <f t="shared" si="77"/>
        <v>1</v>
      </c>
      <c r="BU183" s="13">
        <f t="shared" si="77"/>
        <v>1</v>
      </c>
      <c r="BV183" s="13">
        <f t="shared" si="77"/>
        <v>1</v>
      </c>
      <c r="BW183" s="13">
        <f t="shared" si="77"/>
        <v>1</v>
      </c>
      <c r="BX183" s="13">
        <f t="shared" si="77"/>
        <v>1</v>
      </c>
      <c r="BY183" s="13">
        <f t="shared" si="77"/>
        <v>1</v>
      </c>
      <c r="BZ183" s="13">
        <f t="shared" si="77"/>
        <v>1</v>
      </c>
      <c r="CA183" s="13" t="str">
        <f t="shared" si="77"/>
        <v/>
      </c>
      <c r="CB183" s="13" t="s">
        <v>25</v>
      </c>
      <c r="CC183" s="13" t="s">
        <v>25</v>
      </c>
      <c r="CD183" s="13" t="s">
        <v>25</v>
      </c>
      <c r="CE183" s="13" t="s">
        <v>25</v>
      </c>
      <c r="CF183" s="13" t="s">
        <v>25</v>
      </c>
      <c r="CG183" s="13" t="s">
        <v>25</v>
      </c>
    </row>
    <row r="184" ht="15" customHeight="1" outlineLevel="1" spans="2:85">
      <c r="B184" s="10">
        <v>201703</v>
      </c>
      <c r="C184" s="13">
        <f t="shared" si="76"/>
        <v>2.98595228124512</v>
      </c>
      <c r="D184" s="13">
        <f t="shared" si="76"/>
        <v>0.589505467758792</v>
      </c>
      <c r="E184" s="13">
        <f t="shared" si="76"/>
        <v>0.997330788801453</v>
      </c>
      <c r="F184" s="13">
        <f t="shared" si="76"/>
        <v>0.998102878288956</v>
      </c>
      <c r="G184" s="13">
        <f t="shared" si="76"/>
        <v>0.987659260870365</v>
      </c>
      <c r="H184" s="13">
        <f t="shared" si="76"/>
        <v>1</v>
      </c>
      <c r="I184" s="13">
        <f t="shared" si="76"/>
        <v>0.997440558824701</v>
      </c>
      <c r="J184" s="13">
        <f t="shared" si="76"/>
        <v>1</v>
      </c>
      <c r="K184" s="13">
        <f t="shared" si="76"/>
        <v>1</v>
      </c>
      <c r="L184" s="13">
        <f t="shared" si="76"/>
        <v>1</v>
      </c>
      <c r="M184" s="13">
        <f t="shared" si="76"/>
        <v>1</v>
      </c>
      <c r="N184" s="13">
        <f t="shared" si="76"/>
        <v>1</v>
      </c>
      <c r="O184" s="13">
        <f t="shared" si="76"/>
        <v>1</v>
      </c>
      <c r="P184" s="13">
        <f t="shared" si="76"/>
        <v>1</v>
      </c>
      <c r="Q184" s="13">
        <f t="shared" si="76"/>
        <v>0.999996022686478</v>
      </c>
      <c r="R184" s="13">
        <f t="shared" si="76"/>
        <v>1</v>
      </c>
      <c r="S184" s="13">
        <f t="shared" si="76"/>
        <v>1</v>
      </c>
      <c r="T184" s="13">
        <f t="shared" si="76"/>
        <v>1</v>
      </c>
      <c r="U184" s="13">
        <f t="shared" si="76"/>
        <v>1</v>
      </c>
      <c r="V184" s="13">
        <f t="shared" si="76"/>
        <v>1</v>
      </c>
      <c r="W184" s="13">
        <f t="shared" si="76"/>
        <v>1</v>
      </c>
      <c r="X184" s="13">
        <f t="shared" si="76"/>
        <v>1</v>
      </c>
      <c r="Y184" s="13">
        <f t="shared" si="76"/>
        <v>1</v>
      </c>
      <c r="Z184" s="13">
        <f t="shared" si="76"/>
        <v>1</v>
      </c>
      <c r="AA184" s="13">
        <f t="shared" si="76"/>
        <v>1</v>
      </c>
      <c r="AB184" s="13">
        <f t="shared" si="76"/>
        <v>1</v>
      </c>
      <c r="AC184" s="13">
        <f t="shared" si="76"/>
        <v>1</v>
      </c>
      <c r="AD184" s="13" t="str">
        <f t="shared" si="76"/>
        <v/>
      </c>
      <c r="AE184" s="13" t="s">
        <v>25</v>
      </c>
      <c r="AF184" s="13" t="s">
        <v>25</v>
      </c>
      <c r="AG184" s="13" t="s">
        <v>25</v>
      </c>
      <c r="AH184" s="13" t="s">
        <v>25</v>
      </c>
      <c r="AI184" s="13" t="s">
        <v>25</v>
      </c>
      <c r="AJ184" s="13" t="s">
        <v>25</v>
      </c>
      <c r="AK184" s="13" t="s">
        <v>25</v>
      </c>
      <c r="AX184" s="10">
        <v>201703</v>
      </c>
      <c r="AY184" s="13">
        <f t="shared" si="77"/>
        <v>2.98644607768042</v>
      </c>
      <c r="AZ184" s="13">
        <f t="shared" si="77"/>
        <v>0.551515456343751</v>
      </c>
      <c r="BA184" s="13">
        <f t="shared" si="77"/>
        <v>0.997146449457146</v>
      </c>
      <c r="BB184" s="13">
        <f t="shared" si="77"/>
        <v>0.997604462711814</v>
      </c>
      <c r="BC184" s="13">
        <f t="shared" si="77"/>
        <v>0.988141247429064</v>
      </c>
      <c r="BD184" s="13">
        <f t="shared" si="77"/>
        <v>1</v>
      </c>
      <c r="BE184" s="13">
        <f t="shared" si="77"/>
        <v>0.997263262774573</v>
      </c>
      <c r="BF184" s="13">
        <f t="shared" si="77"/>
        <v>1</v>
      </c>
      <c r="BG184" s="13">
        <f t="shared" si="77"/>
        <v>0.998634736863903</v>
      </c>
      <c r="BH184" s="13">
        <f t="shared" si="77"/>
        <v>1</v>
      </c>
      <c r="BI184" s="13">
        <f t="shared" si="77"/>
        <v>1</v>
      </c>
      <c r="BJ184" s="13">
        <f t="shared" si="77"/>
        <v>1</v>
      </c>
      <c r="BK184" s="13">
        <f t="shared" si="77"/>
        <v>1</v>
      </c>
      <c r="BL184" s="13">
        <f t="shared" si="77"/>
        <v>1</v>
      </c>
      <c r="BM184" s="13">
        <f t="shared" si="77"/>
        <v>0.99999786892658</v>
      </c>
      <c r="BN184" s="13">
        <f t="shared" si="77"/>
        <v>1</v>
      </c>
      <c r="BO184" s="13">
        <f t="shared" si="77"/>
        <v>1</v>
      </c>
      <c r="BP184" s="13">
        <f t="shared" si="77"/>
        <v>1</v>
      </c>
      <c r="BQ184" s="13">
        <f t="shared" si="77"/>
        <v>1</v>
      </c>
      <c r="BR184" s="13">
        <f t="shared" si="77"/>
        <v>1</v>
      </c>
      <c r="BS184" s="13">
        <f t="shared" si="77"/>
        <v>1</v>
      </c>
      <c r="BT184" s="13">
        <f t="shared" si="77"/>
        <v>1</v>
      </c>
      <c r="BU184" s="13">
        <f t="shared" si="77"/>
        <v>1</v>
      </c>
      <c r="BV184" s="13">
        <f t="shared" si="77"/>
        <v>1</v>
      </c>
      <c r="BW184" s="13">
        <f t="shared" si="77"/>
        <v>1</v>
      </c>
      <c r="BX184" s="13">
        <f t="shared" si="77"/>
        <v>1</v>
      </c>
      <c r="BY184" s="13">
        <f t="shared" si="77"/>
        <v>1</v>
      </c>
      <c r="BZ184" s="13" t="str">
        <f t="shared" si="77"/>
        <v/>
      </c>
      <c r="CA184" s="13" t="s">
        <v>25</v>
      </c>
      <c r="CB184" s="13" t="s">
        <v>25</v>
      </c>
      <c r="CC184" s="13" t="s">
        <v>25</v>
      </c>
      <c r="CD184" s="13" t="s">
        <v>25</v>
      </c>
      <c r="CE184" s="13" t="s">
        <v>25</v>
      </c>
      <c r="CF184" s="13" t="s">
        <v>25</v>
      </c>
      <c r="CG184" s="13" t="s">
        <v>25</v>
      </c>
    </row>
    <row r="185" ht="15" customHeight="1" outlineLevel="1" spans="2:85">
      <c r="B185" s="10">
        <v>201706</v>
      </c>
      <c r="C185" s="13">
        <f t="shared" si="76"/>
        <v>0.785909918791934</v>
      </c>
      <c r="D185" s="13">
        <f t="shared" si="76"/>
        <v>1.19349628116038</v>
      </c>
      <c r="E185" s="13">
        <f t="shared" si="76"/>
        <v>0.980102550426707</v>
      </c>
      <c r="F185" s="13">
        <f t="shared" si="76"/>
        <v>1.0015046861759</v>
      </c>
      <c r="G185" s="13">
        <f t="shared" ref="G185:AC200" si="78">IFERROR(IF(H146="","",H146/G146),0)</f>
        <v>0.996989701447702</v>
      </c>
      <c r="H185" s="13">
        <f t="shared" si="78"/>
        <v>0.986531162215393</v>
      </c>
      <c r="I185" s="13">
        <f t="shared" si="78"/>
        <v>0.999885217097511</v>
      </c>
      <c r="J185" s="13">
        <f t="shared" si="78"/>
        <v>1</v>
      </c>
      <c r="K185" s="13">
        <f t="shared" si="78"/>
        <v>1</v>
      </c>
      <c r="L185" s="13">
        <f t="shared" si="78"/>
        <v>1</v>
      </c>
      <c r="M185" s="13">
        <f t="shared" si="78"/>
        <v>1</v>
      </c>
      <c r="N185" s="13">
        <f t="shared" si="78"/>
        <v>1</v>
      </c>
      <c r="O185" s="13">
        <f t="shared" si="78"/>
        <v>1</v>
      </c>
      <c r="P185" s="13">
        <f t="shared" si="78"/>
        <v>1</v>
      </c>
      <c r="Q185" s="13">
        <f t="shared" si="78"/>
        <v>1</v>
      </c>
      <c r="R185" s="13">
        <f t="shared" si="78"/>
        <v>1</v>
      </c>
      <c r="S185" s="13">
        <f t="shared" si="78"/>
        <v>1</v>
      </c>
      <c r="T185" s="13">
        <f t="shared" si="78"/>
        <v>1</v>
      </c>
      <c r="U185" s="13">
        <f t="shared" si="78"/>
        <v>1</v>
      </c>
      <c r="V185" s="13">
        <f t="shared" si="78"/>
        <v>1</v>
      </c>
      <c r="W185" s="13">
        <f t="shared" si="78"/>
        <v>1</v>
      </c>
      <c r="X185" s="13">
        <f t="shared" si="78"/>
        <v>1</v>
      </c>
      <c r="Y185" s="13">
        <f t="shared" si="78"/>
        <v>1</v>
      </c>
      <c r="Z185" s="13">
        <f t="shared" si="78"/>
        <v>1</v>
      </c>
      <c r="AA185" s="13">
        <f t="shared" si="78"/>
        <v>1</v>
      </c>
      <c r="AB185" s="13">
        <f t="shared" si="78"/>
        <v>1</v>
      </c>
      <c r="AC185" s="13" t="str">
        <f t="shared" si="78"/>
        <v/>
      </c>
      <c r="AD185" s="13" t="s">
        <v>25</v>
      </c>
      <c r="AE185" s="13" t="s">
        <v>25</v>
      </c>
      <c r="AF185" s="13" t="s">
        <v>25</v>
      </c>
      <c r="AG185" s="13" t="s">
        <v>25</v>
      </c>
      <c r="AH185" s="13" t="s">
        <v>25</v>
      </c>
      <c r="AI185" s="13" t="s">
        <v>25</v>
      </c>
      <c r="AJ185" s="13" t="s">
        <v>25</v>
      </c>
      <c r="AK185" s="13" t="s">
        <v>25</v>
      </c>
      <c r="AX185" s="10">
        <v>201706</v>
      </c>
      <c r="AY185" s="13">
        <f t="shared" si="77"/>
        <v>0.645742873924053</v>
      </c>
      <c r="AZ185" s="13">
        <f t="shared" si="77"/>
        <v>1.09973872419534</v>
      </c>
      <c r="BA185" s="13">
        <f t="shared" si="77"/>
        <v>0.925595204677063</v>
      </c>
      <c r="BB185" s="13">
        <f t="shared" si="77"/>
        <v>0.998974636174605</v>
      </c>
      <c r="BC185" s="13">
        <f t="shared" ref="BC185:BY200" si="79">IFERROR(IF(BD146="","",BD146/BC146),0)</f>
        <v>0.995922747709495</v>
      </c>
      <c r="BD185" s="13">
        <f t="shared" si="79"/>
        <v>0.980400111284449</v>
      </c>
      <c r="BE185" s="13">
        <f t="shared" si="79"/>
        <v>0.999918706696485</v>
      </c>
      <c r="BF185" s="13">
        <f t="shared" si="79"/>
        <v>1</v>
      </c>
      <c r="BG185" s="13">
        <f t="shared" si="79"/>
        <v>1</v>
      </c>
      <c r="BH185" s="13">
        <f t="shared" si="79"/>
        <v>1</v>
      </c>
      <c r="BI185" s="13">
        <f t="shared" si="79"/>
        <v>1</v>
      </c>
      <c r="BJ185" s="13">
        <f t="shared" si="79"/>
        <v>1</v>
      </c>
      <c r="BK185" s="13">
        <f t="shared" si="79"/>
        <v>1</v>
      </c>
      <c r="BL185" s="13">
        <f t="shared" si="79"/>
        <v>1</v>
      </c>
      <c r="BM185" s="13">
        <f t="shared" si="79"/>
        <v>1</v>
      </c>
      <c r="BN185" s="13">
        <f t="shared" si="79"/>
        <v>1</v>
      </c>
      <c r="BO185" s="13">
        <f t="shared" si="79"/>
        <v>1</v>
      </c>
      <c r="BP185" s="13">
        <f t="shared" si="79"/>
        <v>1</v>
      </c>
      <c r="BQ185" s="13">
        <f t="shared" si="79"/>
        <v>1</v>
      </c>
      <c r="BR185" s="13">
        <f t="shared" si="79"/>
        <v>1</v>
      </c>
      <c r="BS185" s="13">
        <f t="shared" si="79"/>
        <v>1</v>
      </c>
      <c r="BT185" s="13">
        <f t="shared" si="79"/>
        <v>1</v>
      </c>
      <c r="BU185" s="13">
        <f t="shared" si="79"/>
        <v>1</v>
      </c>
      <c r="BV185" s="13">
        <f t="shared" si="79"/>
        <v>1</v>
      </c>
      <c r="BW185" s="13">
        <f t="shared" si="79"/>
        <v>1</v>
      </c>
      <c r="BX185" s="13">
        <f t="shared" si="79"/>
        <v>1</v>
      </c>
      <c r="BY185" s="13" t="str">
        <f t="shared" si="79"/>
        <v/>
      </c>
      <c r="BZ185" s="13" t="s">
        <v>25</v>
      </c>
      <c r="CA185" s="13" t="s">
        <v>25</v>
      </c>
      <c r="CB185" s="13" t="s">
        <v>25</v>
      </c>
      <c r="CC185" s="13" t="s">
        <v>25</v>
      </c>
      <c r="CD185" s="13" t="s">
        <v>25</v>
      </c>
      <c r="CE185" s="13" t="s">
        <v>25</v>
      </c>
      <c r="CF185" s="13" t="s">
        <v>25</v>
      </c>
      <c r="CG185" s="13" t="s">
        <v>25</v>
      </c>
    </row>
    <row r="186" ht="15" customHeight="1" outlineLevel="1" spans="2:85">
      <c r="B186" s="10">
        <v>201709</v>
      </c>
      <c r="C186" s="13">
        <f t="shared" ref="C186:M201" si="80">IFERROR(IF(D147="","",D147/C147),0)</f>
        <v>1.36723573113498</v>
      </c>
      <c r="D186" s="13">
        <f t="shared" si="80"/>
        <v>1.03791527078333</v>
      </c>
      <c r="E186" s="13">
        <f t="shared" si="80"/>
        <v>0.999828573165351</v>
      </c>
      <c r="F186" s="13">
        <f t="shared" si="80"/>
        <v>1.00150715626543</v>
      </c>
      <c r="G186" s="13">
        <f t="shared" si="78"/>
        <v>0.998646079559967</v>
      </c>
      <c r="H186" s="13">
        <f t="shared" si="78"/>
        <v>1</v>
      </c>
      <c r="I186" s="13">
        <f t="shared" si="78"/>
        <v>1</v>
      </c>
      <c r="J186" s="13">
        <f t="shared" si="78"/>
        <v>1</v>
      </c>
      <c r="K186" s="13">
        <f t="shared" si="78"/>
        <v>1</v>
      </c>
      <c r="L186" s="13">
        <f t="shared" si="78"/>
        <v>1</v>
      </c>
      <c r="M186" s="13">
        <f t="shared" si="78"/>
        <v>1</v>
      </c>
      <c r="N186" s="13">
        <f t="shared" si="78"/>
        <v>1</v>
      </c>
      <c r="O186" s="13">
        <f t="shared" si="78"/>
        <v>1</v>
      </c>
      <c r="P186" s="13">
        <f t="shared" si="78"/>
        <v>1</v>
      </c>
      <c r="Q186" s="13">
        <f t="shared" si="78"/>
        <v>1</v>
      </c>
      <c r="R186" s="13">
        <f t="shared" si="78"/>
        <v>1</v>
      </c>
      <c r="S186" s="13">
        <f t="shared" si="78"/>
        <v>1</v>
      </c>
      <c r="T186" s="13">
        <f t="shared" si="78"/>
        <v>1</v>
      </c>
      <c r="U186" s="13">
        <f t="shared" si="78"/>
        <v>1</v>
      </c>
      <c r="V186" s="13">
        <f t="shared" si="78"/>
        <v>1</v>
      </c>
      <c r="W186" s="13">
        <f t="shared" si="78"/>
        <v>1</v>
      </c>
      <c r="X186" s="13">
        <f t="shared" si="78"/>
        <v>1</v>
      </c>
      <c r="Y186" s="13">
        <f t="shared" si="78"/>
        <v>1</v>
      </c>
      <c r="Z186" s="13">
        <f t="shared" si="78"/>
        <v>1</v>
      </c>
      <c r="AA186" s="13">
        <f t="shared" si="78"/>
        <v>1</v>
      </c>
      <c r="AB186" s="13" t="str">
        <f t="shared" si="78"/>
        <v/>
      </c>
      <c r="AC186" s="13" t="s">
        <v>25</v>
      </c>
      <c r="AD186" s="13" t="s">
        <v>25</v>
      </c>
      <c r="AE186" s="13" t="s">
        <v>25</v>
      </c>
      <c r="AF186" s="13" t="s">
        <v>25</v>
      </c>
      <c r="AG186" s="13" t="s">
        <v>25</v>
      </c>
      <c r="AH186" s="13" t="s">
        <v>25</v>
      </c>
      <c r="AI186" s="13" t="s">
        <v>25</v>
      </c>
      <c r="AJ186" s="13" t="s">
        <v>25</v>
      </c>
      <c r="AK186" s="13" t="s">
        <v>25</v>
      </c>
      <c r="AX186" s="10">
        <v>201709</v>
      </c>
      <c r="AY186" s="13">
        <f t="shared" ref="AY186:BI201" si="81">IFERROR(IF(AZ147="","",AZ147/AY147),0)</f>
        <v>1.19393730452491</v>
      </c>
      <c r="AZ186" s="13">
        <f t="shared" si="81"/>
        <v>0.996300657792452</v>
      </c>
      <c r="BA186" s="13">
        <f t="shared" si="81"/>
        <v>0.999050277768018</v>
      </c>
      <c r="BB186" s="13">
        <f t="shared" si="81"/>
        <v>0.997703259185519</v>
      </c>
      <c r="BC186" s="13">
        <f t="shared" si="79"/>
        <v>0.997587230514933</v>
      </c>
      <c r="BD186" s="13">
        <f t="shared" si="79"/>
        <v>1</v>
      </c>
      <c r="BE186" s="13">
        <f t="shared" si="79"/>
        <v>1</v>
      </c>
      <c r="BF186" s="13">
        <f t="shared" si="79"/>
        <v>1</v>
      </c>
      <c r="BG186" s="13">
        <f t="shared" si="79"/>
        <v>1</v>
      </c>
      <c r="BH186" s="13">
        <f t="shared" si="79"/>
        <v>1</v>
      </c>
      <c r="BI186" s="13">
        <f t="shared" si="79"/>
        <v>1</v>
      </c>
      <c r="BJ186" s="13">
        <f t="shared" si="79"/>
        <v>1</v>
      </c>
      <c r="BK186" s="13">
        <f t="shared" si="79"/>
        <v>1</v>
      </c>
      <c r="BL186" s="13">
        <f t="shared" si="79"/>
        <v>1</v>
      </c>
      <c r="BM186" s="13">
        <f t="shared" si="79"/>
        <v>1</v>
      </c>
      <c r="BN186" s="13">
        <f t="shared" si="79"/>
        <v>1</v>
      </c>
      <c r="BO186" s="13">
        <f t="shared" si="79"/>
        <v>1</v>
      </c>
      <c r="BP186" s="13">
        <f t="shared" si="79"/>
        <v>1</v>
      </c>
      <c r="BQ186" s="13">
        <f t="shared" si="79"/>
        <v>1</v>
      </c>
      <c r="BR186" s="13">
        <f t="shared" si="79"/>
        <v>1</v>
      </c>
      <c r="BS186" s="13">
        <f t="shared" si="79"/>
        <v>1</v>
      </c>
      <c r="BT186" s="13">
        <f t="shared" si="79"/>
        <v>1</v>
      </c>
      <c r="BU186" s="13">
        <f t="shared" si="79"/>
        <v>1</v>
      </c>
      <c r="BV186" s="13">
        <f t="shared" si="79"/>
        <v>1</v>
      </c>
      <c r="BW186" s="13">
        <f t="shared" si="79"/>
        <v>1</v>
      </c>
      <c r="BX186" s="13" t="str">
        <f t="shared" si="79"/>
        <v/>
      </c>
      <c r="BY186" s="13" t="s">
        <v>25</v>
      </c>
      <c r="BZ186" s="13" t="s">
        <v>25</v>
      </c>
      <c r="CA186" s="13" t="s">
        <v>25</v>
      </c>
      <c r="CB186" s="13" t="s">
        <v>25</v>
      </c>
      <c r="CC186" s="13" t="s">
        <v>25</v>
      </c>
      <c r="CD186" s="13" t="s">
        <v>25</v>
      </c>
      <c r="CE186" s="13" t="s">
        <v>25</v>
      </c>
      <c r="CF186" s="13" t="s">
        <v>25</v>
      </c>
      <c r="CG186" s="13" t="s">
        <v>25</v>
      </c>
    </row>
    <row r="187" ht="15" customHeight="1" outlineLevel="1" spans="2:85">
      <c r="B187" s="10">
        <v>201712</v>
      </c>
      <c r="C187" s="13">
        <f t="shared" si="80"/>
        <v>0.719165987954162</v>
      </c>
      <c r="D187" s="13">
        <f t="shared" si="80"/>
        <v>1.00217582869587</v>
      </c>
      <c r="E187" s="13">
        <f t="shared" si="80"/>
        <v>1.00346279290844</v>
      </c>
      <c r="F187" s="13">
        <f t="shared" si="80"/>
        <v>0.989442625359771</v>
      </c>
      <c r="G187" s="13">
        <f t="shared" si="78"/>
        <v>1.01019225987873</v>
      </c>
      <c r="H187" s="13">
        <f t="shared" si="78"/>
        <v>0.998297409391415</v>
      </c>
      <c r="I187" s="13">
        <f t="shared" si="78"/>
        <v>1</v>
      </c>
      <c r="J187" s="13">
        <f t="shared" si="78"/>
        <v>1</v>
      </c>
      <c r="K187" s="13">
        <f t="shared" si="78"/>
        <v>1</v>
      </c>
      <c r="L187" s="13">
        <f t="shared" si="78"/>
        <v>1</v>
      </c>
      <c r="M187" s="13">
        <f t="shared" si="78"/>
        <v>1</v>
      </c>
      <c r="N187" s="13">
        <f t="shared" si="78"/>
        <v>1</v>
      </c>
      <c r="O187" s="13">
        <f t="shared" si="78"/>
        <v>1</v>
      </c>
      <c r="P187" s="13">
        <f t="shared" si="78"/>
        <v>1</v>
      </c>
      <c r="Q187" s="13">
        <f t="shared" si="78"/>
        <v>1</v>
      </c>
      <c r="R187" s="13">
        <f t="shared" si="78"/>
        <v>1</v>
      </c>
      <c r="S187" s="13">
        <f t="shared" si="78"/>
        <v>1</v>
      </c>
      <c r="T187" s="13">
        <f t="shared" si="78"/>
        <v>1</v>
      </c>
      <c r="U187" s="13">
        <f t="shared" si="78"/>
        <v>1</v>
      </c>
      <c r="V187" s="13">
        <f t="shared" si="78"/>
        <v>1</v>
      </c>
      <c r="W187" s="13">
        <f t="shared" si="78"/>
        <v>1</v>
      </c>
      <c r="X187" s="13">
        <f t="shared" si="78"/>
        <v>1</v>
      </c>
      <c r="Y187" s="13">
        <f t="shared" si="78"/>
        <v>1</v>
      </c>
      <c r="Z187" s="13">
        <f t="shared" si="78"/>
        <v>1</v>
      </c>
      <c r="AA187" s="13" t="str">
        <f t="shared" si="78"/>
        <v/>
      </c>
      <c r="AB187" s="13" t="s">
        <v>25</v>
      </c>
      <c r="AC187" s="13" t="s">
        <v>25</v>
      </c>
      <c r="AD187" s="13" t="s">
        <v>25</v>
      </c>
      <c r="AE187" s="13" t="s">
        <v>25</v>
      </c>
      <c r="AF187" s="13" t="s">
        <v>25</v>
      </c>
      <c r="AG187" s="13" t="s">
        <v>25</v>
      </c>
      <c r="AH187" s="13" t="s">
        <v>25</v>
      </c>
      <c r="AI187" s="13" t="s">
        <v>25</v>
      </c>
      <c r="AJ187" s="13" t="s">
        <v>25</v>
      </c>
      <c r="AK187" s="13" t="s">
        <v>25</v>
      </c>
      <c r="AX187" s="10">
        <v>201712</v>
      </c>
      <c r="AY187" s="13">
        <f t="shared" si="81"/>
        <v>0.643847789173381</v>
      </c>
      <c r="AZ187" s="13">
        <f t="shared" si="81"/>
        <v>0.9953253008165</v>
      </c>
      <c r="BA187" s="13">
        <f t="shared" si="81"/>
        <v>1.00240492317424</v>
      </c>
      <c r="BB187" s="13">
        <f t="shared" si="81"/>
        <v>0.990600577111419</v>
      </c>
      <c r="BC187" s="13">
        <f t="shared" si="79"/>
        <v>1.00707785305261</v>
      </c>
      <c r="BD187" s="13">
        <f t="shared" si="79"/>
        <v>0.998814023632898</v>
      </c>
      <c r="BE187" s="13">
        <f t="shared" si="79"/>
        <v>1</v>
      </c>
      <c r="BF187" s="13">
        <f t="shared" si="79"/>
        <v>1</v>
      </c>
      <c r="BG187" s="13">
        <f t="shared" si="79"/>
        <v>1</v>
      </c>
      <c r="BH187" s="13">
        <f t="shared" si="79"/>
        <v>1</v>
      </c>
      <c r="BI187" s="13">
        <f t="shared" si="79"/>
        <v>1</v>
      </c>
      <c r="BJ187" s="13">
        <f t="shared" si="79"/>
        <v>1</v>
      </c>
      <c r="BK187" s="13">
        <f t="shared" si="79"/>
        <v>1</v>
      </c>
      <c r="BL187" s="13">
        <f t="shared" si="79"/>
        <v>1</v>
      </c>
      <c r="BM187" s="13">
        <f t="shared" si="79"/>
        <v>1</v>
      </c>
      <c r="BN187" s="13">
        <f t="shared" si="79"/>
        <v>1</v>
      </c>
      <c r="BO187" s="13">
        <f t="shared" si="79"/>
        <v>1</v>
      </c>
      <c r="BP187" s="13">
        <f t="shared" si="79"/>
        <v>1</v>
      </c>
      <c r="BQ187" s="13">
        <f t="shared" si="79"/>
        <v>1</v>
      </c>
      <c r="BR187" s="13">
        <f t="shared" si="79"/>
        <v>1</v>
      </c>
      <c r="BS187" s="13">
        <f t="shared" si="79"/>
        <v>1</v>
      </c>
      <c r="BT187" s="13">
        <f t="shared" si="79"/>
        <v>1</v>
      </c>
      <c r="BU187" s="13">
        <f t="shared" si="79"/>
        <v>1</v>
      </c>
      <c r="BV187" s="13">
        <f t="shared" si="79"/>
        <v>1</v>
      </c>
      <c r="BW187" s="13" t="str">
        <f t="shared" si="79"/>
        <v/>
      </c>
      <c r="BX187" s="13" t="s">
        <v>25</v>
      </c>
      <c r="BY187" s="13" t="s">
        <v>25</v>
      </c>
      <c r="BZ187" s="13" t="s">
        <v>25</v>
      </c>
      <c r="CA187" s="13" t="s">
        <v>25</v>
      </c>
      <c r="CB187" s="13" t="s">
        <v>25</v>
      </c>
      <c r="CC187" s="13" t="s">
        <v>25</v>
      </c>
      <c r="CD187" s="13" t="s">
        <v>25</v>
      </c>
      <c r="CE187" s="13" t="s">
        <v>25</v>
      </c>
      <c r="CF187" s="13" t="s">
        <v>25</v>
      </c>
      <c r="CG187" s="13" t="s">
        <v>25</v>
      </c>
    </row>
    <row r="188" ht="15" customHeight="1" outlineLevel="1" spans="2:85">
      <c r="B188" s="10">
        <v>201803</v>
      </c>
      <c r="C188" s="13">
        <f t="shared" si="80"/>
        <v>1.20151577059454</v>
      </c>
      <c r="D188" s="13">
        <f t="shared" si="80"/>
        <v>1.00726698121738</v>
      </c>
      <c r="E188" s="13">
        <f t="shared" si="80"/>
        <v>0.958441479658422</v>
      </c>
      <c r="F188" s="13">
        <f t="shared" si="80"/>
        <v>1</v>
      </c>
      <c r="G188" s="13">
        <f t="shared" si="78"/>
        <v>0.998743278218997</v>
      </c>
      <c r="H188" s="13">
        <f t="shared" si="78"/>
        <v>1</v>
      </c>
      <c r="I188" s="13">
        <f t="shared" si="78"/>
        <v>1</v>
      </c>
      <c r="J188" s="13">
        <f t="shared" si="78"/>
        <v>1</v>
      </c>
      <c r="K188" s="13">
        <f t="shared" si="78"/>
        <v>1</v>
      </c>
      <c r="L188" s="13">
        <f t="shared" si="78"/>
        <v>1</v>
      </c>
      <c r="M188" s="13">
        <f t="shared" si="78"/>
        <v>1</v>
      </c>
      <c r="N188" s="13">
        <f t="shared" si="78"/>
        <v>1</v>
      </c>
      <c r="O188" s="13">
        <f t="shared" si="78"/>
        <v>1</v>
      </c>
      <c r="P188" s="13">
        <f t="shared" si="78"/>
        <v>1</v>
      </c>
      <c r="Q188" s="13">
        <f t="shared" si="78"/>
        <v>1</v>
      </c>
      <c r="R188" s="13">
        <f t="shared" si="78"/>
        <v>1</v>
      </c>
      <c r="S188" s="13">
        <f t="shared" si="78"/>
        <v>1</v>
      </c>
      <c r="T188" s="13">
        <f t="shared" si="78"/>
        <v>1</v>
      </c>
      <c r="U188" s="13">
        <f t="shared" si="78"/>
        <v>1</v>
      </c>
      <c r="V188" s="13">
        <f t="shared" si="78"/>
        <v>1</v>
      </c>
      <c r="W188" s="13">
        <f t="shared" si="78"/>
        <v>1</v>
      </c>
      <c r="X188" s="13">
        <f t="shared" si="78"/>
        <v>1</v>
      </c>
      <c r="Y188" s="13">
        <f t="shared" si="78"/>
        <v>1</v>
      </c>
      <c r="Z188" s="13" t="str">
        <f t="shared" si="78"/>
        <v/>
      </c>
      <c r="AA188" s="13" t="s">
        <v>25</v>
      </c>
      <c r="AB188" s="13" t="s">
        <v>25</v>
      </c>
      <c r="AC188" s="13" t="s">
        <v>25</v>
      </c>
      <c r="AD188" s="13" t="s">
        <v>25</v>
      </c>
      <c r="AE188" s="13" t="s">
        <v>25</v>
      </c>
      <c r="AF188" s="13" t="s">
        <v>25</v>
      </c>
      <c r="AG188" s="13" t="s">
        <v>25</v>
      </c>
      <c r="AH188" s="13" t="s">
        <v>25</v>
      </c>
      <c r="AI188" s="13" t="s">
        <v>25</v>
      </c>
      <c r="AJ188" s="13" t="s">
        <v>25</v>
      </c>
      <c r="AK188" s="13" t="s">
        <v>25</v>
      </c>
      <c r="AX188" s="10">
        <v>201803</v>
      </c>
      <c r="AY188" s="13">
        <f t="shared" si="81"/>
        <v>0.759415857996975</v>
      </c>
      <c r="AZ188" s="13">
        <f t="shared" si="81"/>
        <v>0.945374063631723</v>
      </c>
      <c r="BA188" s="13">
        <f t="shared" si="81"/>
        <v>0.959560079358462</v>
      </c>
      <c r="BB188" s="13">
        <f t="shared" si="81"/>
        <v>1</v>
      </c>
      <c r="BC188" s="13">
        <f t="shared" si="79"/>
        <v>0.997311751979233</v>
      </c>
      <c r="BD188" s="13">
        <f t="shared" si="79"/>
        <v>1</v>
      </c>
      <c r="BE188" s="13">
        <f t="shared" si="79"/>
        <v>1</v>
      </c>
      <c r="BF188" s="13">
        <f t="shared" si="79"/>
        <v>1</v>
      </c>
      <c r="BG188" s="13">
        <f t="shared" si="79"/>
        <v>1</v>
      </c>
      <c r="BH188" s="13">
        <f t="shared" si="79"/>
        <v>1</v>
      </c>
      <c r="BI188" s="13">
        <f t="shared" si="79"/>
        <v>1</v>
      </c>
      <c r="BJ188" s="13">
        <f t="shared" si="79"/>
        <v>1</v>
      </c>
      <c r="BK188" s="13">
        <f t="shared" si="79"/>
        <v>1</v>
      </c>
      <c r="BL188" s="13">
        <f t="shared" si="79"/>
        <v>1</v>
      </c>
      <c r="BM188" s="13">
        <f t="shared" si="79"/>
        <v>1</v>
      </c>
      <c r="BN188" s="13">
        <f t="shared" si="79"/>
        <v>1</v>
      </c>
      <c r="BO188" s="13">
        <f t="shared" si="79"/>
        <v>1</v>
      </c>
      <c r="BP188" s="13">
        <f t="shared" si="79"/>
        <v>1</v>
      </c>
      <c r="BQ188" s="13">
        <f t="shared" si="79"/>
        <v>1</v>
      </c>
      <c r="BR188" s="13">
        <f t="shared" si="79"/>
        <v>1</v>
      </c>
      <c r="BS188" s="13">
        <f t="shared" si="79"/>
        <v>1</v>
      </c>
      <c r="BT188" s="13">
        <f t="shared" si="79"/>
        <v>1</v>
      </c>
      <c r="BU188" s="13">
        <f t="shared" si="79"/>
        <v>1</v>
      </c>
      <c r="BV188" s="13" t="str">
        <f t="shared" si="79"/>
        <v/>
      </c>
      <c r="BW188" s="13" t="s">
        <v>25</v>
      </c>
      <c r="BX188" s="13" t="s">
        <v>25</v>
      </c>
      <c r="BY188" s="13" t="s">
        <v>25</v>
      </c>
      <c r="BZ188" s="13" t="s">
        <v>25</v>
      </c>
      <c r="CA188" s="13" t="s">
        <v>25</v>
      </c>
      <c r="CB188" s="13" t="s">
        <v>25</v>
      </c>
      <c r="CC188" s="13" t="s">
        <v>25</v>
      </c>
      <c r="CD188" s="13" t="s">
        <v>25</v>
      </c>
      <c r="CE188" s="13" t="s">
        <v>25</v>
      </c>
      <c r="CF188" s="13" t="s">
        <v>25</v>
      </c>
      <c r="CG188" s="13" t="s">
        <v>25</v>
      </c>
    </row>
    <row r="189" ht="15" customHeight="1" outlineLevel="1" spans="2:85">
      <c r="B189" s="10">
        <v>201806</v>
      </c>
      <c r="C189" s="13">
        <f t="shared" si="80"/>
        <v>1.70519153107362</v>
      </c>
      <c r="D189" s="13">
        <f t="shared" si="80"/>
        <v>1.11090522309044</v>
      </c>
      <c r="E189" s="13">
        <f t="shared" si="80"/>
        <v>0.9822562406651</v>
      </c>
      <c r="F189" s="13">
        <f t="shared" si="80"/>
        <v>1.01711260558546</v>
      </c>
      <c r="G189" s="13">
        <f t="shared" si="78"/>
        <v>1.01122290358449</v>
      </c>
      <c r="H189" s="13">
        <f t="shared" si="78"/>
        <v>1.00105745833231</v>
      </c>
      <c r="I189" s="13">
        <f t="shared" si="78"/>
        <v>1.00019589427779</v>
      </c>
      <c r="J189" s="13">
        <f t="shared" si="78"/>
        <v>1.00014751173024</v>
      </c>
      <c r="K189" s="13">
        <f t="shared" si="78"/>
        <v>1</v>
      </c>
      <c r="L189" s="13">
        <f t="shared" si="78"/>
        <v>0.999843007871095</v>
      </c>
      <c r="M189" s="13">
        <f t="shared" si="78"/>
        <v>1</v>
      </c>
      <c r="N189" s="13">
        <f t="shared" si="78"/>
        <v>1</v>
      </c>
      <c r="O189" s="13">
        <f t="shared" si="78"/>
        <v>1</v>
      </c>
      <c r="P189" s="13">
        <f t="shared" si="78"/>
        <v>1</v>
      </c>
      <c r="Q189" s="13">
        <f t="shared" si="78"/>
        <v>0.998909146585889</v>
      </c>
      <c r="R189" s="13">
        <f t="shared" si="78"/>
        <v>1</v>
      </c>
      <c r="S189" s="13">
        <f t="shared" si="78"/>
        <v>1</v>
      </c>
      <c r="T189" s="13">
        <f t="shared" si="78"/>
        <v>1</v>
      </c>
      <c r="U189" s="13">
        <f t="shared" si="78"/>
        <v>1</v>
      </c>
      <c r="V189" s="13">
        <f t="shared" si="78"/>
        <v>1</v>
      </c>
      <c r="W189" s="13">
        <f t="shared" si="78"/>
        <v>1</v>
      </c>
      <c r="X189" s="13">
        <f t="shared" si="78"/>
        <v>1</v>
      </c>
      <c r="Y189" s="13" t="str">
        <f t="shared" si="78"/>
        <v/>
      </c>
      <c r="Z189" s="13" t="s">
        <v>25</v>
      </c>
      <c r="AA189" s="13" t="s">
        <v>25</v>
      </c>
      <c r="AB189" s="13" t="s">
        <v>25</v>
      </c>
      <c r="AC189" s="13" t="s">
        <v>25</v>
      </c>
      <c r="AD189" s="13" t="s">
        <v>25</v>
      </c>
      <c r="AE189" s="13" t="s">
        <v>25</v>
      </c>
      <c r="AF189" s="13" t="s">
        <v>25</v>
      </c>
      <c r="AG189" s="13" t="s">
        <v>25</v>
      </c>
      <c r="AH189" s="13" t="s">
        <v>25</v>
      </c>
      <c r="AI189" s="13" t="s">
        <v>25</v>
      </c>
      <c r="AJ189" s="13" t="s">
        <v>25</v>
      </c>
      <c r="AK189" s="13" t="s">
        <v>25</v>
      </c>
      <c r="AX189" s="10">
        <v>201806</v>
      </c>
      <c r="AY189" s="13">
        <f t="shared" si="81"/>
        <v>1.70152772926265</v>
      </c>
      <c r="AZ189" s="13">
        <f t="shared" si="81"/>
        <v>1.11110639442885</v>
      </c>
      <c r="BA189" s="13">
        <f t="shared" si="81"/>
        <v>0.982273469346387</v>
      </c>
      <c r="BB189" s="13">
        <f t="shared" si="81"/>
        <v>1.02180020728148</v>
      </c>
      <c r="BC189" s="13">
        <f t="shared" si="79"/>
        <v>1.01116037776703</v>
      </c>
      <c r="BD189" s="13">
        <f t="shared" si="79"/>
        <v>1.00105163197162</v>
      </c>
      <c r="BE189" s="13">
        <f t="shared" si="79"/>
        <v>1.00019481607767</v>
      </c>
      <c r="BF189" s="13">
        <f t="shared" si="79"/>
        <v>1.00014669669792</v>
      </c>
      <c r="BG189" s="13">
        <f t="shared" si="79"/>
        <v>1</v>
      </c>
      <c r="BH189" s="13">
        <f t="shared" si="79"/>
        <v>0.999843871658645</v>
      </c>
      <c r="BI189" s="13">
        <f t="shared" si="79"/>
        <v>1</v>
      </c>
      <c r="BJ189" s="13">
        <f t="shared" si="79"/>
        <v>1</v>
      </c>
      <c r="BK189" s="13">
        <f t="shared" si="79"/>
        <v>1</v>
      </c>
      <c r="BL189" s="13">
        <f t="shared" si="79"/>
        <v>1</v>
      </c>
      <c r="BM189" s="13">
        <f t="shared" si="79"/>
        <v>0.997830299031458</v>
      </c>
      <c r="BN189" s="13">
        <f t="shared" si="79"/>
        <v>1</v>
      </c>
      <c r="BO189" s="13">
        <f t="shared" si="79"/>
        <v>1</v>
      </c>
      <c r="BP189" s="13">
        <f t="shared" si="79"/>
        <v>1</v>
      </c>
      <c r="BQ189" s="13">
        <f t="shared" si="79"/>
        <v>1</v>
      </c>
      <c r="BR189" s="13">
        <f t="shared" si="79"/>
        <v>1</v>
      </c>
      <c r="BS189" s="13">
        <f t="shared" si="79"/>
        <v>1</v>
      </c>
      <c r="BT189" s="13">
        <f t="shared" si="79"/>
        <v>1</v>
      </c>
      <c r="BU189" s="13" t="str">
        <f t="shared" si="79"/>
        <v/>
      </c>
      <c r="BV189" s="13" t="s">
        <v>25</v>
      </c>
      <c r="BW189" s="13" t="s">
        <v>25</v>
      </c>
      <c r="BX189" s="13" t="s">
        <v>25</v>
      </c>
      <c r="BY189" s="13" t="s">
        <v>25</v>
      </c>
      <c r="BZ189" s="13" t="s">
        <v>25</v>
      </c>
      <c r="CA189" s="13" t="s">
        <v>25</v>
      </c>
      <c r="CB189" s="13" t="s">
        <v>25</v>
      </c>
      <c r="CC189" s="13" t="s">
        <v>25</v>
      </c>
      <c r="CD189" s="13" t="s">
        <v>25</v>
      </c>
      <c r="CE189" s="13" t="s">
        <v>25</v>
      </c>
      <c r="CF189" s="13" t="s">
        <v>25</v>
      </c>
      <c r="CG189" s="13" t="s">
        <v>25</v>
      </c>
    </row>
    <row r="190" ht="15" customHeight="1" outlineLevel="1" spans="2:85">
      <c r="B190" s="10">
        <v>201809</v>
      </c>
      <c r="C190" s="13">
        <f t="shared" si="80"/>
        <v>1.33538926022773</v>
      </c>
      <c r="D190" s="13">
        <f t="shared" si="80"/>
        <v>0.992155883709617</v>
      </c>
      <c r="E190" s="13">
        <f t="shared" si="80"/>
        <v>0.9943526663631</v>
      </c>
      <c r="F190" s="13">
        <f t="shared" si="80"/>
        <v>1.00005796648705</v>
      </c>
      <c r="G190" s="13">
        <f t="shared" si="78"/>
        <v>1.01694204311906</v>
      </c>
      <c r="H190" s="13">
        <f t="shared" si="78"/>
        <v>0.999441111771065</v>
      </c>
      <c r="I190" s="13">
        <f t="shared" si="78"/>
        <v>0.998555451539348</v>
      </c>
      <c r="J190" s="13">
        <f t="shared" si="78"/>
        <v>0.998082768608048</v>
      </c>
      <c r="K190" s="13">
        <f t="shared" si="78"/>
        <v>0.998568476970332</v>
      </c>
      <c r="L190" s="13">
        <f t="shared" si="78"/>
        <v>0.99929298937023</v>
      </c>
      <c r="M190" s="13">
        <f t="shared" si="78"/>
        <v>1</v>
      </c>
      <c r="N190" s="13">
        <f t="shared" si="78"/>
        <v>1</v>
      </c>
      <c r="O190" s="13">
        <f t="shared" si="78"/>
        <v>1</v>
      </c>
      <c r="P190" s="13">
        <f t="shared" si="78"/>
        <v>0.999911654392385</v>
      </c>
      <c r="Q190" s="13">
        <f t="shared" si="78"/>
        <v>1</v>
      </c>
      <c r="R190" s="13">
        <f t="shared" si="78"/>
        <v>1</v>
      </c>
      <c r="S190" s="13">
        <f t="shared" si="78"/>
        <v>1</v>
      </c>
      <c r="T190" s="13">
        <f t="shared" si="78"/>
        <v>1</v>
      </c>
      <c r="U190" s="13">
        <f t="shared" si="78"/>
        <v>1</v>
      </c>
      <c r="V190" s="13">
        <f t="shared" si="78"/>
        <v>1</v>
      </c>
      <c r="W190" s="13">
        <f t="shared" si="78"/>
        <v>1</v>
      </c>
      <c r="X190" s="13" t="str">
        <f t="shared" si="78"/>
        <v/>
      </c>
      <c r="Y190" s="13" t="s">
        <v>25</v>
      </c>
      <c r="Z190" s="13" t="s">
        <v>25</v>
      </c>
      <c r="AA190" s="13" t="s">
        <v>25</v>
      </c>
      <c r="AB190" s="13" t="s">
        <v>25</v>
      </c>
      <c r="AC190" s="13" t="s">
        <v>25</v>
      </c>
      <c r="AD190" s="13" t="s">
        <v>25</v>
      </c>
      <c r="AE190" s="13" t="s">
        <v>25</v>
      </c>
      <c r="AF190" s="13" t="s">
        <v>25</v>
      </c>
      <c r="AG190" s="13" t="s">
        <v>25</v>
      </c>
      <c r="AH190" s="13" t="s">
        <v>25</v>
      </c>
      <c r="AI190" s="13" t="s">
        <v>25</v>
      </c>
      <c r="AJ190" s="13" t="s">
        <v>25</v>
      </c>
      <c r="AK190" s="13" t="s">
        <v>25</v>
      </c>
      <c r="AX190" s="10">
        <v>201809</v>
      </c>
      <c r="AY190" s="13">
        <f t="shared" si="81"/>
        <v>1.36870086600493</v>
      </c>
      <c r="AZ190" s="13">
        <f t="shared" si="81"/>
        <v>0.992408887597144</v>
      </c>
      <c r="BA190" s="13">
        <f t="shared" si="81"/>
        <v>0.994536214159995</v>
      </c>
      <c r="BB190" s="13">
        <f t="shared" si="81"/>
        <v>0.999968399135221</v>
      </c>
      <c r="BC190" s="13">
        <f t="shared" si="79"/>
        <v>1.01638985002534</v>
      </c>
      <c r="BD190" s="13">
        <f t="shared" si="79"/>
        <v>0.999459033564604</v>
      </c>
      <c r="BE190" s="13">
        <f t="shared" si="79"/>
        <v>0.998601799644323</v>
      </c>
      <c r="BF190" s="13">
        <f t="shared" si="79"/>
        <v>0.998144368106805</v>
      </c>
      <c r="BG190" s="13">
        <f t="shared" si="79"/>
        <v>1.00051954113531</v>
      </c>
      <c r="BH190" s="13">
        <f t="shared" si="79"/>
        <v>0.998634164023371</v>
      </c>
      <c r="BI190" s="13">
        <f t="shared" si="79"/>
        <v>1</v>
      </c>
      <c r="BJ190" s="13">
        <f t="shared" si="79"/>
        <v>1</v>
      </c>
      <c r="BK190" s="13">
        <f t="shared" si="79"/>
        <v>1</v>
      </c>
      <c r="BL190" s="13">
        <f t="shared" si="79"/>
        <v>0.999829217255774</v>
      </c>
      <c r="BM190" s="13">
        <f t="shared" si="79"/>
        <v>1</v>
      </c>
      <c r="BN190" s="13">
        <f t="shared" si="79"/>
        <v>1</v>
      </c>
      <c r="BO190" s="13">
        <f t="shared" si="79"/>
        <v>1</v>
      </c>
      <c r="BP190" s="13">
        <f t="shared" si="79"/>
        <v>1</v>
      </c>
      <c r="BQ190" s="13">
        <f t="shared" si="79"/>
        <v>1</v>
      </c>
      <c r="BR190" s="13">
        <f t="shared" si="79"/>
        <v>1</v>
      </c>
      <c r="BS190" s="13">
        <f t="shared" si="79"/>
        <v>1</v>
      </c>
      <c r="BT190" s="13" t="str">
        <f t="shared" si="79"/>
        <v/>
      </c>
      <c r="BU190" s="13" t="s">
        <v>25</v>
      </c>
      <c r="BV190" s="13" t="s">
        <v>25</v>
      </c>
      <c r="BW190" s="13" t="s">
        <v>25</v>
      </c>
      <c r="BX190" s="13" t="s">
        <v>25</v>
      </c>
      <c r="BY190" s="13" t="s">
        <v>25</v>
      </c>
      <c r="BZ190" s="13" t="s">
        <v>25</v>
      </c>
      <c r="CA190" s="13" t="s">
        <v>25</v>
      </c>
      <c r="CB190" s="13" t="s">
        <v>25</v>
      </c>
      <c r="CC190" s="13" t="s">
        <v>25</v>
      </c>
      <c r="CD190" s="13" t="s">
        <v>25</v>
      </c>
      <c r="CE190" s="13" t="s">
        <v>25</v>
      </c>
      <c r="CF190" s="13" t="s">
        <v>25</v>
      </c>
      <c r="CG190" s="13" t="s">
        <v>25</v>
      </c>
    </row>
    <row r="191" ht="15" customHeight="1" outlineLevel="1" spans="2:85">
      <c r="B191" s="10">
        <v>201812</v>
      </c>
      <c r="C191" s="13">
        <f t="shared" si="80"/>
        <v>0.94860213818763</v>
      </c>
      <c r="D191" s="13">
        <f t="shared" si="80"/>
        <v>0.995063726962517</v>
      </c>
      <c r="E191" s="13">
        <f t="shared" si="80"/>
        <v>0.997590967127656</v>
      </c>
      <c r="F191" s="13">
        <f t="shared" si="80"/>
        <v>0.992407851517904</v>
      </c>
      <c r="G191" s="13">
        <f t="shared" si="78"/>
        <v>0.989362451209679</v>
      </c>
      <c r="H191" s="13">
        <f t="shared" si="78"/>
        <v>0.997155395281116</v>
      </c>
      <c r="I191" s="13">
        <f t="shared" si="78"/>
        <v>1</v>
      </c>
      <c r="J191" s="13">
        <f t="shared" si="78"/>
        <v>0.999664999005661</v>
      </c>
      <c r="K191" s="13">
        <f t="shared" si="78"/>
        <v>0.986461424392423</v>
      </c>
      <c r="L191" s="13">
        <f t="shared" si="78"/>
        <v>1</v>
      </c>
      <c r="M191" s="13">
        <f t="shared" si="78"/>
        <v>1</v>
      </c>
      <c r="N191" s="13">
        <f t="shared" si="78"/>
        <v>1</v>
      </c>
      <c r="O191" s="13">
        <f t="shared" si="78"/>
        <v>1</v>
      </c>
      <c r="P191" s="13">
        <f t="shared" si="78"/>
        <v>1</v>
      </c>
      <c r="Q191" s="13">
        <f t="shared" si="78"/>
        <v>1</v>
      </c>
      <c r="R191" s="13">
        <f t="shared" si="78"/>
        <v>1</v>
      </c>
      <c r="S191" s="13">
        <f t="shared" si="78"/>
        <v>1</v>
      </c>
      <c r="T191" s="13">
        <f t="shared" si="78"/>
        <v>1</v>
      </c>
      <c r="U191" s="13">
        <f t="shared" si="78"/>
        <v>1</v>
      </c>
      <c r="V191" s="13">
        <f t="shared" si="78"/>
        <v>1</v>
      </c>
      <c r="W191" s="13" t="str">
        <f t="shared" si="78"/>
        <v/>
      </c>
      <c r="X191" s="13" t="s">
        <v>25</v>
      </c>
      <c r="Y191" s="13" t="s">
        <v>25</v>
      </c>
      <c r="Z191" s="13" t="s">
        <v>25</v>
      </c>
      <c r="AA191" s="13" t="s">
        <v>25</v>
      </c>
      <c r="AB191" s="13" t="s">
        <v>25</v>
      </c>
      <c r="AC191" s="13" t="s">
        <v>25</v>
      </c>
      <c r="AD191" s="13" t="s">
        <v>25</v>
      </c>
      <c r="AE191" s="13" t="s">
        <v>25</v>
      </c>
      <c r="AF191" s="13" t="s">
        <v>25</v>
      </c>
      <c r="AG191" s="13" t="s">
        <v>25</v>
      </c>
      <c r="AH191" s="13" t="s">
        <v>25</v>
      </c>
      <c r="AI191" s="13" t="s">
        <v>25</v>
      </c>
      <c r="AJ191" s="13" t="s">
        <v>25</v>
      </c>
      <c r="AK191" s="13" t="s">
        <v>25</v>
      </c>
      <c r="AX191" s="10">
        <v>201812</v>
      </c>
      <c r="AY191" s="13">
        <f t="shared" si="81"/>
        <v>0.964974221158721</v>
      </c>
      <c r="AZ191" s="13">
        <f t="shared" si="81"/>
        <v>0.9963514689434</v>
      </c>
      <c r="BA191" s="13">
        <f t="shared" si="81"/>
        <v>0.998221723515049</v>
      </c>
      <c r="BB191" s="13">
        <f t="shared" si="81"/>
        <v>0.994399239445222</v>
      </c>
      <c r="BC191" s="13">
        <f t="shared" si="79"/>
        <v>0.992168348637608</v>
      </c>
      <c r="BD191" s="13">
        <f t="shared" si="79"/>
        <v>0.997911648000397</v>
      </c>
      <c r="BE191" s="13">
        <f t="shared" si="79"/>
        <v>1</v>
      </c>
      <c r="BF191" s="13">
        <f t="shared" si="79"/>
        <v>1.0096826636474</v>
      </c>
      <c r="BG191" s="13">
        <f t="shared" si="79"/>
        <v>0.980333590167847</v>
      </c>
      <c r="BH191" s="13">
        <f t="shared" si="79"/>
        <v>1</v>
      </c>
      <c r="BI191" s="13">
        <f t="shared" si="79"/>
        <v>1</v>
      </c>
      <c r="BJ191" s="13">
        <f t="shared" si="79"/>
        <v>1</v>
      </c>
      <c r="BK191" s="13">
        <f t="shared" si="79"/>
        <v>1</v>
      </c>
      <c r="BL191" s="13">
        <f t="shared" si="79"/>
        <v>1</v>
      </c>
      <c r="BM191" s="13">
        <f t="shared" si="79"/>
        <v>1</v>
      </c>
      <c r="BN191" s="13">
        <f t="shared" si="79"/>
        <v>1</v>
      </c>
      <c r="BO191" s="13">
        <f t="shared" si="79"/>
        <v>1</v>
      </c>
      <c r="BP191" s="13">
        <f t="shared" si="79"/>
        <v>1</v>
      </c>
      <c r="BQ191" s="13">
        <f t="shared" si="79"/>
        <v>1</v>
      </c>
      <c r="BR191" s="13">
        <f t="shared" si="79"/>
        <v>1</v>
      </c>
      <c r="BS191" s="13" t="str">
        <f t="shared" si="79"/>
        <v/>
      </c>
      <c r="BT191" s="13" t="s">
        <v>25</v>
      </c>
      <c r="BU191" s="13" t="s">
        <v>25</v>
      </c>
      <c r="BV191" s="13" t="s">
        <v>25</v>
      </c>
      <c r="BW191" s="13" t="s">
        <v>25</v>
      </c>
      <c r="BX191" s="13" t="s">
        <v>25</v>
      </c>
      <c r="BY191" s="13" t="s">
        <v>25</v>
      </c>
      <c r="BZ191" s="13" t="s">
        <v>25</v>
      </c>
      <c r="CA191" s="13" t="s">
        <v>25</v>
      </c>
      <c r="CB191" s="13" t="s">
        <v>25</v>
      </c>
      <c r="CC191" s="13" t="s">
        <v>25</v>
      </c>
      <c r="CD191" s="13" t="s">
        <v>25</v>
      </c>
      <c r="CE191" s="13" t="s">
        <v>25</v>
      </c>
      <c r="CF191" s="13" t="s">
        <v>25</v>
      </c>
      <c r="CG191" s="13" t="s">
        <v>25</v>
      </c>
    </row>
    <row r="192" ht="15" customHeight="1" outlineLevel="1" spans="2:85">
      <c r="B192" s="10">
        <v>201903</v>
      </c>
      <c r="C192" s="13">
        <f t="shared" si="80"/>
        <v>0.826736967757371</v>
      </c>
      <c r="D192" s="13">
        <f t="shared" si="80"/>
        <v>1.41376679389422</v>
      </c>
      <c r="E192" s="13">
        <f t="shared" si="80"/>
        <v>0.914887372969798</v>
      </c>
      <c r="F192" s="13">
        <f t="shared" si="80"/>
        <v>0.974487655811525</v>
      </c>
      <c r="G192" s="13">
        <f t="shared" si="78"/>
        <v>1.00765526668383</v>
      </c>
      <c r="H192" s="13">
        <f t="shared" si="78"/>
        <v>0.999936198836374</v>
      </c>
      <c r="I192" s="13">
        <f t="shared" si="78"/>
        <v>0.98444747409684</v>
      </c>
      <c r="J192" s="13">
        <f t="shared" si="78"/>
        <v>0.984258783392575</v>
      </c>
      <c r="K192" s="13">
        <f t="shared" si="78"/>
        <v>1</v>
      </c>
      <c r="L192" s="13">
        <f t="shared" si="78"/>
        <v>1</v>
      </c>
      <c r="M192" s="13">
        <f t="shared" si="78"/>
        <v>1</v>
      </c>
      <c r="N192" s="13">
        <f t="shared" si="78"/>
        <v>0.999682549088686</v>
      </c>
      <c r="O192" s="13">
        <f t="shared" si="78"/>
        <v>1</v>
      </c>
      <c r="P192" s="13">
        <f t="shared" si="78"/>
        <v>1</v>
      </c>
      <c r="Q192" s="13">
        <f t="shared" si="78"/>
        <v>1</v>
      </c>
      <c r="R192" s="13">
        <f t="shared" si="78"/>
        <v>1</v>
      </c>
      <c r="S192" s="13">
        <f t="shared" si="78"/>
        <v>1</v>
      </c>
      <c r="T192" s="13">
        <f t="shared" si="78"/>
        <v>1</v>
      </c>
      <c r="U192" s="13">
        <f t="shared" si="78"/>
        <v>1</v>
      </c>
      <c r="V192" s="13" t="str">
        <f t="shared" si="78"/>
        <v/>
      </c>
      <c r="W192" s="13" t="s">
        <v>25</v>
      </c>
      <c r="X192" s="13" t="s">
        <v>25</v>
      </c>
      <c r="Y192" s="13" t="s">
        <v>25</v>
      </c>
      <c r="Z192" s="13" t="s">
        <v>25</v>
      </c>
      <c r="AA192" s="13" t="s">
        <v>25</v>
      </c>
      <c r="AB192" s="13" t="s">
        <v>25</v>
      </c>
      <c r="AC192" s="13" t="s">
        <v>25</v>
      </c>
      <c r="AD192" s="13" t="s">
        <v>25</v>
      </c>
      <c r="AE192" s="13" t="s">
        <v>25</v>
      </c>
      <c r="AF192" s="13" t="s">
        <v>25</v>
      </c>
      <c r="AG192" s="13" t="s">
        <v>25</v>
      </c>
      <c r="AH192" s="13" t="s">
        <v>25</v>
      </c>
      <c r="AI192" s="13" t="s">
        <v>25</v>
      </c>
      <c r="AJ192" s="13" t="s">
        <v>25</v>
      </c>
      <c r="AK192" s="13" t="s">
        <v>25</v>
      </c>
      <c r="AX192" s="10">
        <v>201903</v>
      </c>
      <c r="AY192" s="13">
        <f t="shared" si="81"/>
        <v>0.854720038170031</v>
      </c>
      <c r="AZ192" s="13">
        <f t="shared" si="81"/>
        <v>1.39470764703801</v>
      </c>
      <c r="BA192" s="13">
        <f t="shared" si="81"/>
        <v>0.919836286821808</v>
      </c>
      <c r="BB192" s="13">
        <f t="shared" si="81"/>
        <v>0.975306305086241</v>
      </c>
      <c r="BC192" s="13">
        <f t="shared" si="79"/>
        <v>1.00735643371235</v>
      </c>
      <c r="BD192" s="13">
        <f t="shared" si="79"/>
        <v>0.999938671207276</v>
      </c>
      <c r="BE192" s="13">
        <f t="shared" si="79"/>
        <v>0.999946050068087</v>
      </c>
      <c r="BF192" s="13">
        <f t="shared" si="79"/>
        <v>0.970206672355435</v>
      </c>
      <c r="BG192" s="13">
        <f t="shared" si="79"/>
        <v>1</v>
      </c>
      <c r="BH192" s="13">
        <f t="shared" si="79"/>
        <v>1</v>
      </c>
      <c r="BI192" s="13">
        <f t="shared" si="79"/>
        <v>1</v>
      </c>
      <c r="BJ192" s="13">
        <f t="shared" si="79"/>
        <v>0.999390459821674</v>
      </c>
      <c r="BK192" s="13">
        <f t="shared" si="79"/>
        <v>1</v>
      </c>
      <c r="BL192" s="13">
        <f t="shared" si="79"/>
        <v>1</v>
      </c>
      <c r="BM192" s="13">
        <f t="shared" si="79"/>
        <v>1</v>
      </c>
      <c r="BN192" s="13">
        <f t="shared" si="79"/>
        <v>1</v>
      </c>
      <c r="BO192" s="13">
        <f t="shared" si="79"/>
        <v>1</v>
      </c>
      <c r="BP192" s="13">
        <f t="shared" si="79"/>
        <v>1</v>
      </c>
      <c r="BQ192" s="13">
        <f t="shared" si="79"/>
        <v>1</v>
      </c>
      <c r="BR192" s="13" t="str">
        <f t="shared" si="79"/>
        <v/>
      </c>
      <c r="BS192" s="13" t="s">
        <v>25</v>
      </c>
      <c r="BT192" s="13" t="s">
        <v>25</v>
      </c>
      <c r="BU192" s="13" t="s">
        <v>25</v>
      </c>
      <c r="BV192" s="13" t="s">
        <v>25</v>
      </c>
      <c r="BW192" s="13" t="s">
        <v>25</v>
      </c>
      <c r="BX192" s="13" t="s">
        <v>25</v>
      </c>
      <c r="BY192" s="13" t="s">
        <v>25</v>
      </c>
      <c r="BZ192" s="13" t="s">
        <v>25</v>
      </c>
      <c r="CA192" s="13" t="s">
        <v>25</v>
      </c>
      <c r="CB192" s="13" t="s">
        <v>25</v>
      </c>
      <c r="CC192" s="13" t="s">
        <v>25</v>
      </c>
      <c r="CD192" s="13" t="s">
        <v>25</v>
      </c>
      <c r="CE192" s="13" t="s">
        <v>25</v>
      </c>
      <c r="CF192" s="13" t="s">
        <v>25</v>
      </c>
      <c r="CG192" s="13" t="s">
        <v>25</v>
      </c>
    </row>
    <row r="193" ht="15" customHeight="1" outlineLevel="1" spans="2:85">
      <c r="B193" s="10">
        <v>201906</v>
      </c>
      <c r="C193" s="13">
        <f t="shared" si="80"/>
        <v>1.44836305250297</v>
      </c>
      <c r="D193" s="13">
        <f t="shared" si="80"/>
        <v>0.923469163050291</v>
      </c>
      <c r="E193" s="13">
        <f t="shared" si="80"/>
        <v>0.96388321107383</v>
      </c>
      <c r="F193" s="13">
        <f t="shared" si="80"/>
        <v>1.00211055582142</v>
      </c>
      <c r="G193" s="13">
        <f t="shared" si="78"/>
        <v>1</v>
      </c>
      <c r="H193" s="13">
        <f t="shared" si="78"/>
        <v>1.00109183645481</v>
      </c>
      <c r="I193" s="13">
        <f t="shared" si="78"/>
        <v>1</v>
      </c>
      <c r="J193" s="13">
        <f t="shared" si="78"/>
        <v>1</v>
      </c>
      <c r="K193" s="13">
        <f t="shared" si="78"/>
        <v>1</v>
      </c>
      <c r="L193" s="13">
        <f t="shared" si="78"/>
        <v>1</v>
      </c>
      <c r="M193" s="13">
        <f t="shared" si="78"/>
        <v>1</v>
      </c>
      <c r="N193" s="13">
        <f t="shared" si="78"/>
        <v>1</v>
      </c>
      <c r="O193" s="13">
        <f t="shared" si="78"/>
        <v>1</v>
      </c>
      <c r="P193" s="13">
        <f t="shared" si="78"/>
        <v>1</v>
      </c>
      <c r="Q193" s="13">
        <f t="shared" si="78"/>
        <v>1</v>
      </c>
      <c r="R193" s="13">
        <f t="shared" si="78"/>
        <v>1</v>
      </c>
      <c r="S193" s="13">
        <f t="shared" si="78"/>
        <v>1</v>
      </c>
      <c r="T193" s="13">
        <f t="shared" si="78"/>
        <v>1</v>
      </c>
      <c r="U193" s="13" t="str">
        <f t="shared" si="78"/>
        <v/>
      </c>
      <c r="V193" s="13" t="s">
        <v>25</v>
      </c>
      <c r="W193" s="13" t="s">
        <v>25</v>
      </c>
      <c r="X193" s="13" t="s">
        <v>25</v>
      </c>
      <c r="Y193" s="13" t="s">
        <v>25</v>
      </c>
      <c r="Z193" s="13" t="s">
        <v>25</v>
      </c>
      <c r="AA193" s="13" t="s">
        <v>25</v>
      </c>
      <c r="AB193" s="13" t="s">
        <v>25</v>
      </c>
      <c r="AC193" s="13" t="s">
        <v>25</v>
      </c>
      <c r="AD193" s="13" t="s">
        <v>25</v>
      </c>
      <c r="AE193" s="13" t="s">
        <v>25</v>
      </c>
      <c r="AF193" s="13" t="s">
        <v>25</v>
      </c>
      <c r="AG193" s="13" t="s">
        <v>25</v>
      </c>
      <c r="AH193" s="13" t="s">
        <v>25</v>
      </c>
      <c r="AI193" s="13" t="s">
        <v>25</v>
      </c>
      <c r="AJ193" s="13" t="s">
        <v>25</v>
      </c>
      <c r="AK193" s="13" t="s">
        <v>25</v>
      </c>
      <c r="AX193" s="10">
        <v>201906</v>
      </c>
      <c r="AY193" s="13">
        <f t="shared" si="81"/>
        <v>1.50245764274383</v>
      </c>
      <c r="AZ193" s="13">
        <f t="shared" si="81"/>
        <v>0.94571852602318</v>
      </c>
      <c r="BA193" s="13">
        <f t="shared" si="81"/>
        <v>0.970859957188044</v>
      </c>
      <c r="BB193" s="13">
        <f t="shared" si="81"/>
        <v>1.002155239969</v>
      </c>
      <c r="BC193" s="13">
        <f t="shared" si="79"/>
        <v>1</v>
      </c>
      <c r="BD193" s="13">
        <f t="shared" si="79"/>
        <v>1.00215060489936</v>
      </c>
      <c r="BE193" s="13">
        <f t="shared" si="79"/>
        <v>1</v>
      </c>
      <c r="BF193" s="13">
        <f t="shared" si="79"/>
        <v>1</v>
      </c>
      <c r="BG193" s="13">
        <f t="shared" si="79"/>
        <v>1</v>
      </c>
      <c r="BH193" s="13">
        <f t="shared" si="79"/>
        <v>1</v>
      </c>
      <c r="BI193" s="13">
        <f t="shared" si="79"/>
        <v>1</v>
      </c>
      <c r="BJ193" s="13">
        <f t="shared" si="79"/>
        <v>1</v>
      </c>
      <c r="BK193" s="13">
        <f t="shared" si="79"/>
        <v>1</v>
      </c>
      <c r="BL193" s="13">
        <f t="shared" si="79"/>
        <v>1</v>
      </c>
      <c r="BM193" s="13">
        <f t="shared" si="79"/>
        <v>1</v>
      </c>
      <c r="BN193" s="13">
        <f t="shared" si="79"/>
        <v>1</v>
      </c>
      <c r="BO193" s="13">
        <f t="shared" si="79"/>
        <v>1</v>
      </c>
      <c r="BP193" s="13">
        <f t="shared" si="79"/>
        <v>1</v>
      </c>
      <c r="BQ193" s="13" t="str">
        <f t="shared" si="79"/>
        <v/>
      </c>
      <c r="BR193" s="13" t="s">
        <v>25</v>
      </c>
      <c r="BS193" s="13" t="s">
        <v>25</v>
      </c>
      <c r="BT193" s="13" t="s">
        <v>25</v>
      </c>
      <c r="BU193" s="13" t="s">
        <v>25</v>
      </c>
      <c r="BV193" s="13" t="s">
        <v>25</v>
      </c>
      <c r="BW193" s="13" t="s">
        <v>25</v>
      </c>
      <c r="BX193" s="13" t="s">
        <v>25</v>
      </c>
      <c r="BY193" s="13" t="s">
        <v>25</v>
      </c>
      <c r="BZ193" s="13" t="s">
        <v>25</v>
      </c>
      <c r="CA193" s="13" t="s">
        <v>25</v>
      </c>
      <c r="CB193" s="13" t="s">
        <v>25</v>
      </c>
      <c r="CC193" s="13" t="s">
        <v>25</v>
      </c>
      <c r="CD193" s="13" t="s">
        <v>25</v>
      </c>
      <c r="CE193" s="13" t="s">
        <v>25</v>
      </c>
      <c r="CF193" s="13" t="s">
        <v>25</v>
      </c>
      <c r="CG193" s="13" t="s">
        <v>25</v>
      </c>
    </row>
    <row r="194" ht="15" customHeight="1" outlineLevel="1" spans="2:85">
      <c r="B194" s="10">
        <v>201909</v>
      </c>
      <c r="C194" s="13">
        <f t="shared" si="80"/>
        <v>1.21357604620326</v>
      </c>
      <c r="D194" s="13">
        <f t="shared" si="80"/>
        <v>1.01460590192131</v>
      </c>
      <c r="E194" s="13">
        <f t="shared" si="80"/>
        <v>1.00769859756896</v>
      </c>
      <c r="F194" s="13">
        <f t="shared" si="80"/>
        <v>1.01601176951771</v>
      </c>
      <c r="G194" s="13">
        <f t="shared" si="78"/>
        <v>0.999909799739848</v>
      </c>
      <c r="H194" s="13">
        <f t="shared" si="78"/>
        <v>0.999733940913125</v>
      </c>
      <c r="I194" s="13">
        <f t="shared" si="78"/>
        <v>1</v>
      </c>
      <c r="J194" s="13">
        <f t="shared" si="78"/>
        <v>1</v>
      </c>
      <c r="K194" s="13">
        <f t="shared" si="78"/>
        <v>1</v>
      </c>
      <c r="L194" s="13">
        <f t="shared" si="78"/>
        <v>0.999665293479715</v>
      </c>
      <c r="M194" s="13">
        <f t="shared" si="78"/>
        <v>1</v>
      </c>
      <c r="N194" s="13">
        <f t="shared" si="78"/>
        <v>1</v>
      </c>
      <c r="O194" s="13">
        <f t="shared" si="78"/>
        <v>1</v>
      </c>
      <c r="P194" s="13">
        <f t="shared" si="78"/>
        <v>1</v>
      </c>
      <c r="Q194" s="13">
        <f t="shared" si="78"/>
        <v>0.999964797579912</v>
      </c>
      <c r="R194" s="13">
        <f t="shared" si="78"/>
        <v>1</v>
      </c>
      <c r="S194" s="13">
        <f t="shared" si="78"/>
        <v>1</v>
      </c>
      <c r="T194" s="13" t="str">
        <f t="shared" si="78"/>
        <v/>
      </c>
      <c r="U194" s="13" t="s">
        <v>25</v>
      </c>
      <c r="V194" s="13" t="s">
        <v>25</v>
      </c>
      <c r="W194" s="13" t="s">
        <v>25</v>
      </c>
      <c r="X194" s="13" t="s">
        <v>25</v>
      </c>
      <c r="Y194" s="13" t="s">
        <v>25</v>
      </c>
      <c r="Z194" s="13" t="s">
        <v>25</v>
      </c>
      <c r="AA194" s="13" t="s">
        <v>25</v>
      </c>
      <c r="AB194" s="13" t="s">
        <v>25</v>
      </c>
      <c r="AC194" s="13" t="s">
        <v>25</v>
      </c>
      <c r="AD194" s="13" t="s">
        <v>25</v>
      </c>
      <c r="AE194" s="13" t="s">
        <v>25</v>
      </c>
      <c r="AF194" s="13" t="s">
        <v>25</v>
      </c>
      <c r="AG194" s="13" t="s">
        <v>25</v>
      </c>
      <c r="AH194" s="13" t="s">
        <v>25</v>
      </c>
      <c r="AI194" s="13" t="s">
        <v>25</v>
      </c>
      <c r="AJ194" s="13" t="s">
        <v>25</v>
      </c>
      <c r="AK194" s="13" t="s">
        <v>25</v>
      </c>
      <c r="AX194" s="10">
        <v>201909</v>
      </c>
      <c r="AY194" s="13">
        <f t="shared" si="81"/>
        <v>1.21468080835242</v>
      </c>
      <c r="AZ194" s="13">
        <f t="shared" si="81"/>
        <v>1.01478303893572</v>
      </c>
      <c r="BA194" s="13">
        <f t="shared" si="81"/>
        <v>1.00772245404565</v>
      </c>
      <c r="BB194" s="13">
        <f t="shared" si="81"/>
        <v>1.0160610071144</v>
      </c>
      <c r="BC194" s="13">
        <f t="shared" si="79"/>
        <v>1.00022159783978</v>
      </c>
      <c r="BD194" s="13">
        <f t="shared" si="79"/>
        <v>0.999555364805423</v>
      </c>
      <c r="BE194" s="13">
        <f t="shared" si="79"/>
        <v>1</v>
      </c>
      <c r="BF194" s="13">
        <f t="shared" si="79"/>
        <v>1</v>
      </c>
      <c r="BG194" s="13">
        <f t="shared" si="79"/>
        <v>1</v>
      </c>
      <c r="BH194" s="13">
        <f t="shared" si="79"/>
        <v>0.999440541992193</v>
      </c>
      <c r="BI194" s="13">
        <f t="shared" si="79"/>
        <v>1</v>
      </c>
      <c r="BJ194" s="13">
        <f t="shared" si="79"/>
        <v>1</v>
      </c>
      <c r="BK194" s="13">
        <f t="shared" si="79"/>
        <v>1</v>
      </c>
      <c r="BL194" s="13">
        <f t="shared" si="79"/>
        <v>1</v>
      </c>
      <c r="BM194" s="13">
        <f t="shared" si="79"/>
        <v>0.999941146337421</v>
      </c>
      <c r="BN194" s="13">
        <f t="shared" si="79"/>
        <v>1</v>
      </c>
      <c r="BO194" s="13">
        <f t="shared" si="79"/>
        <v>1</v>
      </c>
      <c r="BP194" s="13" t="str">
        <f t="shared" si="79"/>
        <v/>
      </c>
      <c r="BQ194" s="13" t="s">
        <v>25</v>
      </c>
      <c r="BR194" s="13" t="s">
        <v>25</v>
      </c>
      <c r="BS194" s="13" t="s">
        <v>25</v>
      </c>
      <c r="BT194" s="13" t="s">
        <v>25</v>
      </c>
      <c r="BU194" s="13" t="s">
        <v>25</v>
      </c>
      <c r="BV194" s="13" t="s">
        <v>25</v>
      </c>
      <c r="BW194" s="13" t="s">
        <v>25</v>
      </c>
      <c r="BX194" s="13" t="s">
        <v>25</v>
      </c>
      <c r="BY194" s="13" t="s">
        <v>25</v>
      </c>
      <c r="BZ194" s="13" t="s">
        <v>25</v>
      </c>
      <c r="CA194" s="13" t="s">
        <v>25</v>
      </c>
      <c r="CB194" s="13" t="s">
        <v>25</v>
      </c>
      <c r="CC194" s="13" t="s">
        <v>25</v>
      </c>
      <c r="CD194" s="13" t="s">
        <v>25</v>
      </c>
      <c r="CE194" s="13" t="s">
        <v>25</v>
      </c>
      <c r="CF194" s="13" t="s">
        <v>25</v>
      </c>
      <c r="CG194" s="13" t="s">
        <v>25</v>
      </c>
    </row>
    <row r="195" ht="15" customHeight="1" outlineLevel="1" spans="2:85">
      <c r="B195" s="10">
        <v>201912</v>
      </c>
      <c r="C195" s="13">
        <f t="shared" si="80"/>
        <v>1.13939499188153</v>
      </c>
      <c r="D195" s="13">
        <f t="shared" si="80"/>
        <v>1.00455910287596</v>
      </c>
      <c r="E195" s="13">
        <f t="shared" si="80"/>
        <v>1.00000246745563</v>
      </c>
      <c r="F195" s="13">
        <f t="shared" si="80"/>
        <v>0.995757884818716</v>
      </c>
      <c r="G195" s="13">
        <f t="shared" si="78"/>
        <v>1.00010721948121</v>
      </c>
      <c r="H195" s="13">
        <f t="shared" si="78"/>
        <v>1</v>
      </c>
      <c r="I195" s="13">
        <f t="shared" si="78"/>
        <v>1</v>
      </c>
      <c r="J195" s="13">
        <f t="shared" si="78"/>
        <v>1</v>
      </c>
      <c r="K195" s="13">
        <f t="shared" si="78"/>
        <v>0.999820500477123</v>
      </c>
      <c r="L195" s="13">
        <f t="shared" si="78"/>
        <v>1</v>
      </c>
      <c r="M195" s="13">
        <f t="shared" si="78"/>
        <v>1</v>
      </c>
      <c r="N195" s="13">
        <f t="shared" si="78"/>
        <v>1</v>
      </c>
      <c r="O195" s="13">
        <f t="shared" si="78"/>
        <v>1</v>
      </c>
      <c r="P195" s="13">
        <f t="shared" si="78"/>
        <v>1</v>
      </c>
      <c r="Q195" s="13">
        <f t="shared" si="78"/>
        <v>1</v>
      </c>
      <c r="R195" s="13">
        <f t="shared" si="78"/>
        <v>1</v>
      </c>
      <c r="S195" s="13" t="str">
        <f t="shared" si="78"/>
        <v/>
      </c>
      <c r="T195" s="13" t="s">
        <v>25</v>
      </c>
      <c r="U195" s="13" t="s">
        <v>25</v>
      </c>
      <c r="V195" s="13" t="s">
        <v>25</v>
      </c>
      <c r="W195" s="13" t="s">
        <v>25</v>
      </c>
      <c r="X195" s="13" t="s">
        <v>25</v>
      </c>
      <c r="Y195" s="13" t="s">
        <v>25</v>
      </c>
      <c r="Z195" s="13" t="s">
        <v>25</v>
      </c>
      <c r="AA195" s="13" t="s">
        <v>25</v>
      </c>
      <c r="AB195" s="13" t="s">
        <v>25</v>
      </c>
      <c r="AC195" s="13" t="s">
        <v>25</v>
      </c>
      <c r="AD195" s="13" t="s">
        <v>25</v>
      </c>
      <c r="AE195" s="13" t="s">
        <v>25</v>
      </c>
      <c r="AF195" s="13" t="s">
        <v>25</v>
      </c>
      <c r="AG195" s="13" t="s">
        <v>25</v>
      </c>
      <c r="AH195" s="13" t="s">
        <v>25</v>
      </c>
      <c r="AI195" s="13" t="s">
        <v>25</v>
      </c>
      <c r="AJ195" s="13" t="s">
        <v>25</v>
      </c>
      <c r="AK195" s="13" t="s">
        <v>25</v>
      </c>
      <c r="AX195" s="10">
        <v>201912</v>
      </c>
      <c r="AY195" s="13">
        <f t="shared" si="81"/>
        <v>1.138372109819</v>
      </c>
      <c r="AZ195" s="13">
        <f t="shared" si="81"/>
        <v>1.00453204488144</v>
      </c>
      <c r="BA195" s="13">
        <f t="shared" si="81"/>
        <v>1.00000247300434</v>
      </c>
      <c r="BB195" s="13">
        <f t="shared" si="81"/>
        <v>0.995748345365934</v>
      </c>
      <c r="BC195" s="13">
        <f t="shared" si="79"/>
        <v>1.0001791027007</v>
      </c>
      <c r="BD195" s="13">
        <f t="shared" si="79"/>
        <v>1</v>
      </c>
      <c r="BE195" s="13">
        <f t="shared" si="79"/>
        <v>1</v>
      </c>
      <c r="BF195" s="13">
        <f t="shared" si="79"/>
        <v>1</v>
      </c>
      <c r="BG195" s="13">
        <f t="shared" si="79"/>
        <v>0.999700180056751</v>
      </c>
      <c r="BH195" s="13">
        <f t="shared" si="79"/>
        <v>1</v>
      </c>
      <c r="BI195" s="13">
        <f t="shared" si="79"/>
        <v>1</v>
      </c>
      <c r="BJ195" s="13">
        <f t="shared" si="79"/>
        <v>1</v>
      </c>
      <c r="BK195" s="13">
        <f t="shared" si="79"/>
        <v>1</v>
      </c>
      <c r="BL195" s="13">
        <f t="shared" si="79"/>
        <v>1</v>
      </c>
      <c r="BM195" s="13">
        <f t="shared" si="79"/>
        <v>1</v>
      </c>
      <c r="BN195" s="13">
        <f t="shared" si="79"/>
        <v>1</v>
      </c>
      <c r="BO195" s="13" t="str">
        <f t="shared" si="79"/>
        <v/>
      </c>
      <c r="BP195" s="13" t="s">
        <v>25</v>
      </c>
      <c r="BQ195" s="13" t="s">
        <v>25</v>
      </c>
      <c r="BR195" s="13" t="s">
        <v>25</v>
      </c>
      <c r="BS195" s="13" t="s">
        <v>25</v>
      </c>
      <c r="BT195" s="13" t="s">
        <v>25</v>
      </c>
      <c r="BU195" s="13" t="s">
        <v>25</v>
      </c>
      <c r="BV195" s="13" t="s">
        <v>25</v>
      </c>
      <c r="BW195" s="13" t="s">
        <v>25</v>
      </c>
      <c r="BX195" s="13" t="s">
        <v>25</v>
      </c>
      <c r="BY195" s="13" t="s">
        <v>25</v>
      </c>
      <c r="BZ195" s="13" t="s">
        <v>25</v>
      </c>
      <c r="CA195" s="13" t="s">
        <v>25</v>
      </c>
      <c r="CB195" s="13" t="s">
        <v>25</v>
      </c>
      <c r="CC195" s="13" t="s">
        <v>25</v>
      </c>
      <c r="CD195" s="13" t="s">
        <v>25</v>
      </c>
      <c r="CE195" s="13" t="s">
        <v>25</v>
      </c>
      <c r="CF195" s="13" t="s">
        <v>25</v>
      </c>
      <c r="CG195" s="13" t="s">
        <v>25</v>
      </c>
    </row>
    <row r="196" ht="15" customHeight="1" outlineLevel="1" spans="2:85">
      <c r="B196" s="10">
        <v>202003</v>
      </c>
      <c r="C196" s="13">
        <f t="shared" si="80"/>
        <v>3.44544850040982</v>
      </c>
      <c r="D196" s="13">
        <f t="shared" si="80"/>
        <v>1.02659691017275</v>
      </c>
      <c r="E196" s="13">
        <f t="shared" si="80"/>
        <v>0.979529878172121</v>
      </c>
      <c r="F196" s="13">
        <f t="shared" si="80"/>
        <v>1.00390832919943</v>
      </c>
      <c r="G196" s="13">
        <f t="shared" si="78"/>
        <v>1</v>
      </c>
      <c r="H196" s="13">
        <f t="shared" si="78"/>
        <v>1</v>
      </c>
      <c r="I196" s="13">
        <f t="shared" si="78"/>
        <v>1.00461436503239</v>
      </c>
      <c r="J196" s="13">
        <f t="shared" si="78"/>
        <v>0.999627918743379</v>
      </c>
      <c r="K196" s="13">
        <f t="shared" si="78"/>
        <v>1</v>
      </c>
      <c r="L196" s="13">
        <f t="shared" si="78"/>
        <v>1</v>
      </c>
      <c r="M196" s="13">
        <f t="shared" si="78"/>
        <v>1</v>
      </c>
      <c r="N196" s="13">
        <f t="shared" si="78"/>
        <v>1</v>
      </c>
      <c r="O196" s="13">
        <f t="shared" si="78"/>
        <v>0.998085466610013</v>
      </c>
      <c r="P196" s="13">
        <f t="shared" si="78"/>
        <v>0.999880814197147</v>
      </c>
      <c r="Q196" s="13">
        <f t="shared" si="78"/>
        <v>1</v>
      </c>
      <c r="R196" s="13" t="str">
        <f t="shared" si="78"/>
        <v/>
      </c>
      <c r="S196" s="13" t="s">
        <v>25</v>
      </c>
      <c r="T196" s="13" t="s">
        <v>25</v>
      </c>
      <c r="U196" s="13" t="s">
        <v>25</v>
      </c>
      <c r="V196" s="13" t="s">
        <v>25</v>
      </c>
      <c r="W196" s="13" t="s">
        <v>25</v>
      </c>
      <c r="X196" s="13" t="s">
        <v>25</v>
      </c>
      <c r="Y196" s="13" t="s">
        <v>25</v>
      </c>
      <c r="Z196" s="13" t="s">
        <v>25</v>
      </c>
      <c r="AA196" s="13" t="s">
        <v>25</v>
      </c>
      <c r="AB196" s="13" t="s">
        <v>25</v>
      </c>
      <c r="AC196" s="13" t="s">
        <v>25</v>
      </c>
      <c r="AD196" s="13" t="s">
        <v>25</v>
      </c>
      <c r="AE196" s="13" t="s">
        <v>25</v>
      </c>
      <c r="AF196" s="13" t="s">
        <v>25</v>
      </c>
      <c r="AG196" s="13" t="s">
        <v>25</v>
      </c>
      <c r="AH196" s="13" t="s">
        <v>25</v>
      </c>
      <c r="AI196" s="13" t="s">
        <v>25</v>
      </c>
      <c r="AJ196" s="13" t="s">
        <v>25</v>
      </c>
      <c r="AK196" s="13" t="s">
        <v>25</v>
      </c>
      <c r="AX196" s="10">
        <v>202003</v>
      </c>
      <c r="AY196" s="13">
        <f t="shared" si="81"/>
        <v>3.4121514665741</v>
      </c>
      <c r="AZ196" s="13">
        <f t="shared" si="81"/>
        <v>1.02691695353693</v>
      </c>
      <c r="BA196" s="13">
        <f t="shared" si="81"/>
        <v>1.03336375356854</v>
      </c>
      <c r="BB196" s="13">
        <f t="shared" si="81"/>
        <v>1.00624700375475</v>
      </c>
      <c r="BC196" s="13">
        <f t="shared" si="79"/>
        <v>1</v>
      </c>
      <c r="BD196" s="13">
        <f t="shared" si="79"/>
        <v>1</v>
      </c>
      <c r="BE196" s="13">
        <f t="shared" si="79"/>
        <v>1.00735837699712</v>
      </c>
      <c r="BF196" s="13">
        <f t="shared" si="79"/>
        <v>0.999408270444555</v>
      </c>
      <c r="BG196" s="13">
        <f t="shared" si="79"/>
        <v>1</v>
      </c>
      <c r="BH196" s="13">
        <f t="shared" si="79"/>
        <v>1</v>
      </c>
      <c r="BI196" s="13">
        <f t="shared" si="79"/>
        <v>1</v>
      </c>
      <c r="BJ196" s="13">
        <f t="shared" si="79"/>
        <v>1</v>
      </c>
      <c r="BK196" s="13">
        <f t="shared" si="79"/>
        <v>0.997563682759312</v>
      </c>
      <c r="BL196" s="13">
        <f t="shared" si="79"/>
        <v>0.999810315198356</v>
      </c>
      <c r="BM196" s="13">
        <f t="shared" si="79"/>
        <v>1</v>
      </c>
      <c r="BN196" s="13" t="str">
        <f t="shared" si="79"/>
        <v/>
      </c>
      <c r="BO196" s="13" t="s">
        <v>25</v>
      </c>
      <c r="BP196" s="13" t="s">
        <v>25</v>
      </c>
      <c r="BQ196" s="13" t="s">
        <v>25</v>
      </c>
      <c r="BR196" s="13" t="s">
        <v>25</v>
      </c>
      <c r="BS196" s="13" t="s">
        <v>25</v>
      </c>
      <c r="BT196" s="13" t="s">
        <v>25</v>
      </c>
      <c r="BU196" s="13" t="s">
        <v>25</v>
      </c>
      <c r="BV196" s="13" t="s">
        <v>25</v>
      </c>
      <c r="BW196" s="13" t="s">
        <v>25</v>
      </c>
      <c r="BX196" s="13" t="s">
        <v>25</v>
      </c>
      <c r="BY196" s="13" t="s">
        <v>25</v>
      </c>
      <c r="BZ196" s="13" t="s">
        <v>25</v>
      </c>
      <c r="CA196" s="13" t="s">
        <v>25</v>
      </c>
      <c r="CB196" s="13" t="s">
        <v>25</v>
      </c>
      <c r="CC196" s="13" t="s">
        <v>25</v>
      </c>
      <c r="CD196" s="13" t="s">
        <v>25</v>
      </c>
      <c r="CE196" s="13" t="s">
        <v>25</v>
      </c>
      <c r="CF196" s="13" t="s">
        <v>25</v>
      </c>
      <c r="CG196" s="13" t="s">
        <v>25</v>
      </c>
    </row>
    <row r="197" ht="15" customHeight="1" outlineLevel="1" spans="2:85">
      <c r="B197" s="10">
        <v>202006</v>
      </c>
      <c r="C197" s="13">
        <f t="shared" si="80"/>
        <v>1.65942975000904</v>
      </c>
      <c r="D197" s="13">
        <f t="shared" si="80"/>
        <v>0.95750563726921</v>
      </c>
      <c r="E197" s="13">
        <f t="shared" si="80"/>
        <v>1.02378957615943</v>
      </c>
      <c r="F197" s="13">
        <f t="shared" si="80"/>
        <v>1</v>
      </c>
      <c r="G197" s="13">
        <f t="shared" si="78"/>
        <v>0.985103325252642</v>
      </c>
      <c r="H197" s="13">
        <f t="shared" si="78"/>
        <v>1</v>
      </c>
      <c r="I197" s="13">
        <f t="shared" si="78"/>
        <v>1</v>
      </c>
      <c r="J197" s="13">
        <f t="shared" si="78"/>
        <v>1</v>
      </c>
      <c r="K197" s="13">
        <f t="shared" si="78"/>
        <v>1</v>
      </c>
      <c r="L197" s="13">
        <f t="shared" si="78"/>
        <v>1</v>
      </c>
      <c r="M197" s="13">
        <f t="shared" si="78"/>
        <v>1</v>
      </c>
      <c r="N197" s="13">
        <f t="shared" si="78"/>
        <v>1.00025520285467</v>
      </c>
      <c r="O197" s="13">
        <f t="shared" si="78"/>
        <v>1</v>
      </c>
      <c r="P197" s="13">
        <f t="shared" si="78"/>
        <v>1</v>
      </c>
      <c r="Q197" s="13" t="str">
        <f t="shared" si="78"/>
        <v/>
      </c>
      <c r="R197" s="13" t="s">
        <v>25</v>
      </c>
      <c r="S197" s="13" t="s">
        <v>25</v>
      </c>
      <c r="T197" s="13" t="s">
        <v>25</v>
      </c>
      <c r="U197" s="13" t="s">
        <v>25</v>
      </c>
      <c r="V197" s="13" t="s">
        <v>25</v>
      </c>
      <c r="W197" s="13" t="s">
        <v>25</v>
      </c>
      <c r="X197" s="13" t="s">
        <v>25</v>
      </c>
      <c r="Y197" s="13" t="s">
        <v>25</v>
      </c>
      <c r="Z197" s="13" t="s">
        <v>25</v>
      </c>
      <c r="AA197" s="13" t="s">
        <v>25</v>
      </c>
      <c r="AB197" s="13" t="s">
        <v>25</v>
      </c>
      <c r="AC197" s="13" t="s">
        <v>25</v>
      </c>
      <c r="AD197" s="13" t="s">
        <v>25</v>
      </c>
      <c r="AE197" s="13" t="s">
        <v>25</v>
      </c>
      <c r="AF197" s="13" t="s">
        <v>25</v>
      </c>
      <c r="AG197" s="13" t="s">
        <v>25</v>
      </c>
      <c r="AH197" s="13" t="s">
        <v>25</v>
      </c>
      <c r="AI197" s="13" t="s">
        <v>25</v>
      </c>
      <c r="AJ197" s="13" t="s">
        <v>25</v>
      </c>
      <c r="AK197" s="13" t="s">
        <v>25</v>
      </c>
      <c r="AX197" s="10">
        <v>202006</v>
      </c>
      <c r="AY197" s="13">
        <f t="shared" si="81"/>
        <v>1.65163298770569</v>
      </c>
      <c r="AZ197" s="13">
        <f t="shared" si="81"/>
        <v>1.13467734777371</v>
      </c>
      <c r="BA197" s="13">
        <f t="shared" si="81"/>
        <v>1.02543330262415</v>
      </c>
      <c r="BB197" s="13">
        <f t="shared" si="81"/>
        <v>1</v>
      </c>
      <c r="BC197" s="13">
        <f t="shared" si="79"/>
        <v>1.00214515209854</v>
      </c>
      <c r="BD197" s="13">
        <f t="shared" si="79"/>
        <v>1</v>
      </c>
      <c r="BE197" s="13">
        <f t="shared" si="79"/>
        <v>1.00136140574219</v>
      </c>
      <c r="BF197" s="13">
        <f t="shared" si="79"/>
        <v>1</v>
      </c>
      <c r="BG197" s="13">
        <f t="shared" si="79"/>
        <v>1</v>
      </c>
      <c r="BH197" s="13">
        <f t="shared" si="79"/>
        <v>1</v>
      </c>
      <c r="BI197" s="13">
        <f t="shared" si="79"/>
        <v>1</v>
      </c>
      <c r="BJ197" s="13">
        <f t="shared" si="79"/>
        <v>1.0003032340444</v>
      </c>
      <c r="BK197" s="13">
        <f t="shared" si="79"/>
        <v>1</v>
      </c>
      <c r="BL197" s="13">
        <f t="shared" si="79"/>
        <v>1</v>
      </c>
      <c r="BM197" s="13" t="str">
        <f t="shared" si="79"/>
        <v/>
      </c>
      <c r="BN197" s="13" t="s">
        <v>25</v>
      </c>
      <c r="BO197" s="13" t="s">
        <v>25</v>
      </c>
      <c r="BP197" s="13" t="s">
        <v>25</v>
      </c>
      <c r="BQ197" s="13" t="s">
        <v>25</v>
      </c>
      <c r="BR197" s="13" t="s">
        <v>25</v>
      </c>
      <c r="BS197" s="13" t="s">
        <v>25</v>
      </c>
      <c r="BT197" s="13" t="s">
        <v>25</v>
      </c>
      <c r="BU197" s="13" t="s">
        <v>25</v>
      </c>
      <c r="BV197" s="13" t="s">
        <v>25</v>
      </c>
      <c r="BW197" s="13" t="s">
        <v>25</v>
      </c>
      <c r="BX197" s="13" t="s">
        <v>25</v>
      </c>
      <c r="BY197" s="13" t="s">
        <v>25</v>
      </c>
      <c r="BZ197" s="13" t="s">
        <v>25</v>
      </c>
      <c r="CA197" s="13" t="s">
        <v>25</v>
      </c>
      <c r="CB197" s="13" t="s">
        <v>25</v>
      </c>
      <c r="CC197" s="13" t="s">
        <v>25</v>
      </c>
      <c r="CD197" s="13" t="s">
        <v>25</v>
      </c>
      <c r="CE197" s="13" t="s">
        <v>25</v>
      </c>
      <c r="CF197" s="13" t="s">
        <v>25</v>
      </c>
      <c r="CG197" s="13" t="s">
        <v>25</v>
      </c>
    </row>
    <row r="198" ht="15" customHeight="1" outlineLevel="1" spans="2:85">
      <c r="B198" s="10">
        <v>202009</v>
      </c>
      <c r="C198" s="13">
        <f t="shared" si="80"/>
        <v>1.3901392164418</v>
      </c>
      <c r="D198" s="13">
        <f t="shared" si="80"/>
        <v>1.01791012363362</v>
      </c>
      <c r="E198" s="13">
        <f t="shared" si="80"/>
        <v>1.01180818445066</v>
      </c>
      <c r="F198" s="13">
        <f t="shared" si="80"/>
        <v>1.0041690948702</v>
      </c>
      <c r="G198" s="13">
        <f t="shared" si="78"/>
        <v>1.00102316866316</v>
      </c>
      <c r="H198" s="13">
        <f t="shared" si="78"/>
        <v>0.999459982685953</v>
      </c>
      <c r="I198" s="13">
        <f t="shared" si="78"/>
        <v>1</v>
      </c>
      <c r="J198" s="13">
        <f t="shared" si="78"/>
        <v>0.999880728251545</v>
      </c>
      <c r="K198" s="13">
        <f t="shared" si="78"/>
        <v>0.999012783452477</v>
      </c>
      <c r="L198" s="13">
        <f t="shared" si="78"/>
        <v>0.999688229683479</v>
      </c>
      <c r="M198" s="13">
        <f t="shared" si="78"/>
        <v>1.01756133849086</v>
      </c>
      <c r="N198" s="13">
        <f t="shared" si="78"/>
        <v>1</v>
      </c>
      <c r="O198" s="13">
        <f t="shared" si="78"/>
        <v>1</v>
      </c>
      <c r="P198" s="13" t="str">
        <f t="shared" si="78"/>
        <v/>
      </c>
      <c r="Q198" s="13" t="s">
        <v>25</v>
      </c>
      <c r="R198" s="13" t="s">
        <v>25</v>
      </c>
      <c r="S198" s="13" t="s">
        <v>25</v>
      </c>
      <c r="T198" s="13" t="s">
        <v>25</v>
      </c>
      <c r="U198" s="13" t="s">
        <v>25</v>
      </c>
      <c r="V198" s="13" t="s">
        <v>25</v>
      </c>
      <c r="W198" s="13" t="s">
        <v>25</v>
      </c>
      <c r="X198" s="13" t="s">
        <v>25</v>
      </c>
      <c r="Y198" s="13" t="s">
        <v>25</v>
      </c>
      <c r="Z198" s="13" t="s">
        <v>25</v>
      </c>
      <c r="AA198" s="13" t="s">
        <v>25</v>
      </c>
      <c r="AB198" s="13" t="s">
        <v>25</v>
      </c>
      <c r="AC198" s="13" t="s">
        <v>25</v>
      </c>
      <c r="AD198" s="13" t="s">
        <v>25</v>
      </c>
      <c r="AE198" s="13" t="s">
        <v>25</v>
      </c>
      <c r="AF198" s="13" t="s">
        <v>25</v>
      </c>
      <c r="AG198" s="13" t="s">
        <v>25</v>
      </c>
      <c r="AH198" s="13" t="s">
        <v>25</v>
      </c>
      <c r="AI198" s="13" t="s">
        <v>25</v>
      </c>
      <c r="AJ198" s="13" t="s">
        <v>25</v>
      </c>
      <c r="AK198" s="13" t="s">
        <v>25</v>
      </c>
      <c r="AX198" s="10">
        <v>202009</v>
      </c>
      <c r="AY198" s="13">
        <f t="shared" si="81"/>
        <v>1.43608390220439</v>
      </c>
      <c r="AZ198" s="13">
        <f t="shared" si="81"/>
        <v>1.01599272563677</v>
      </c>
      <c r="BA198" s="13">
        <f t="shared" si="81"/>
        <v>1.01088950274824</v>
      </c>
      <c r="BB198" s="13">
        <f t="shared" si="81"/>
        <v>1.00384589515744</v>
      </c>
      <c r="BC198" s="13">
        <f t="shared" si="79"/>
        <v>1.00261795907113</v>
      </c>
      <c r="BD198" s="13">
        <f t="shared" si="79"/>
        <v>1.00150926970847</v>
      </c>
      <c r="BE198" s="13">
        <f t="shared" si="79"/>
        <v>1</v>
      </c>
      <c r="BF198" s="13">
        <f t="shared" si="79"/>
        <v>0.999824542425447</v>
      </c>
      <c r="BG198" s="13">
        <f t="shared" si="79"/>
        <v>0.998184562174773</v>
      </c>
      <c r="BH198" s="13">
        <f t="shared" si="79"/>
        <v>0.999540956437713</v>
      </c>
      <c r="BI198" s="13">
        <f t="shared" si="79"/>
        <v>1.02586072736487</v>
      </c>
      <c r="BJ198" s="13">
        <f t="shared" si="79"/>
        <v>1</v>
      </c>
      <c r="BK198" s="13">
        <f t="shared" si="79"/>
        <v>1</v>
      </c>
      <c r="BL198" s="13" t="str">
        <f t="shared" si="79"/>
        <v/>
      </c>
      <c r="BM198" s="13" t="s">
        <v>25</v>
      </c>
      <c r="BN198" s="13" t="s">
        <v>25</v>
      </c>
      <c r="BO198" s="13" t="s">
        <v>25</v>
      </c>
      <c r="BP198" s="13" t="s">
        <v>25</v>
      </c>
      <c r="BQ198" s="13" t="s">
        <v>25</v>
      </c>
      <c r="BR198" s="13" t="s">
        <v>25</v>
      </c>
      <c r="BS198" s="13" t="s">
        <v>25</v>
      </c>
      <c r="BT198" s="13" t="s">
        <v>25</v>
      </c>
      <c r="BU198" s="13" t="s">
        <v>25</v>
      </c>
      <c r="BV198" s="13" t="s">
        <v>25</v>
      </c>
      <c r="BW198" s="13" t="s">
        <v>25</v>
      </c>
      <c r="BX198" s="13" t="s">
        <v>25</v>
      </c>
      <c r="BY198" s="13" t="s">
        <v>25</v>
      </c>
      <c r="BZ198" s="13" t="s">
        <v>25</v>
      </c>
      <c r="CA198" s="13" t="s">
        <v>25</v>
      </c>
      <c r="CB198" s="13" t="s">
        <v>25</v>
      </c>
      <c r="CC198" s="13" t="s">
        <v>25</v>
      </c>
      <c r="CD198" s="13" t="s">
        <v>25</v>
      </c>
      <c r="CE198" s="13" t="s">
        <v>25</v>
      </c>
      <c r="CF198" s="13" t="s">
        <v>25</v>
      </c>
      <c r="CG198" s="13" t="s">
        <v>25</v>
      </c>
    </row>
    <row r="199" ht="15" customHeight="1" outlineLevel="1" spans="2:85">
      <c r="B199" s="10">
        <v>202012</v>
      </c>
      <c r="C199" s="13">
        <f t="shared" si="80"/>
        <v>1.36231458193799</v>
      </c>
      <c r="D199" s="13">
        <f t="shared" si="80"/>
        <v>0.98706364307335</v>
      </c>
      <c r="E199" s="13">
        <f t="shared" si="80"/>
        <v>1.0012522136984</v>
      </c>
      <c r="F199" s="13">
        <f t="shared" si="80"/>
        <v>1.06944328592611</v>
      </c>
      <c r="G199" s="13">
        <f t="shared" si="78"/>
        <v>0.999230302025549</v>
      </c>
      <c r="H199" s="13">
        <f t="shared" si="78"/>
        <v>1</v>
      </c>
      <c r="I199" s="13">
        <f t="shared" si="78"/>
        <v>0.99998434329351</v>
      </c>
      <c r="J199" s="13">
        <f t="shared" si="78"/>
        <v>1</v>
      </c>
      <c r="K199" s="13">
        <f t="shared" si="78"/>
        <v>1</v>
      </c>
      <c r="L199" s="13">
        <f t="shared" si="78"/>
        <v>1.00202943688536</v>
      </c>
      <c r="M199" s="13">
        <f t="shared" si="78"/>
        <v>1</v>
      </c>
      <c r="N199" s="13">
        <f t="shared" si="78"/>
        <v>1</v>
      </c>
      <c r="O199" s="13" t="str">
        <f t="shared" si="78"/>
        <v/>
      </c>
      <c r="P199" s="13" t="s">
        <v>25</v>
      </c>
      <c r="Q199" s="13" t="s">
        <v>25</v>
      </c>
      <c r="R199" s="13" t="s">
        <v>25</v>
      </c>
      <c r="S199" s="13" t="s">
        <v>25</v>
      </c>
      <c r="T199" s="13" t="s">
        <v>25</v>
      </c>
      <c r="U199" s="13" t="s">
        <v>25</v>
      </c>
      <c r="V199" s="13" t="s">
        <v>25</v>
      </c>
      <c r="W199" s="13" t="s">
        <v>25</v>
      </c>
      <c r="X199" s="13" t="s">
        <v>25</v>
      </c>
      <c r="Y199" s="13" t="s">
        <v>25</v>
      </c>
      <c r="Z199" s="13" t="s">
        <v>25</v>
      </c>
      <c r="AA199" s="13" t="s">
        <v>25</v>
      </c>
      <c r="AB199" s="13" t="s">
        <v>25</v>
      </c>
      <c r="AC199" s="13" t="s">
        <v>25</v>
      </c>
      <c r="AD199" s="13" t="s">
        <v>25</v>
      </c>
      <c r="AE199" s="13" t="s">
        <v>25</v>
      </c>
      <c r="AF199" s="13" t="s">
        <v>25</v>
      </c>
      <c r="AG199" s="13" t="s">
        <v>25</v>
      </c>
      <c r="AH199" s="13" t="s">
        <v>25</v>
      </c>
      <c r="AI199" s="13" t="s">
        <v>25</v>
      </c>
      <c r="AJ199" s="13" t="s">
        <v>25</v>
      </c>
      <c r="AK199" s="13" t="s">
        <v>25</v>
      </c>
      <c r="AX199" s="10">
        <v>202012</v>
      </c>
      <c r="AY199" s="13">
        <f t="shared" si="81"/>
        <v>1.35673089070786</v>
      </c>
      <c r="AZ199" s="13">
        <f t="shared" si="81"/>
        <v>0.987258028537377</v>
      </c>
      <c r="BA199" s="13">
        <f t="shared" si="81"/>
        <v>1.00123315481812</v>
      </c>
      <c r="BB199" s="13">
        <f t="shared" si="81"/>
        <v>1.12181743711447</v>
      </c>
      <c r="BC199" s="13">
        <f t="shared" si="79"/>
        <v>1.05859058021495</v>
      </c>
      <c r="BD199" s="13">
        <f t="shared" si="79"/>
        <v>1</v>
      </c>
      <c r="BE199" s="13">
        <f t="shared" si="79"/>
        <v>0.999977800614343</v>
      </c>
      <c r="BF199" s="13">
        <f t="shared" si="79"/>
        <v>1</v>
      </c>
      <c r="BG199" s="13">
        <f t="shared" si="79"/>
        <v>1</v>
      </c>
      <c r="BH199" s="13">
        <f t="shared" si="79"/>
        <v>1.00287752388295</v>
      </c>
      <c r="BI199" s="13">
        <f t="shared" si="79"/>
        <v>1</v>
      </c>
      <c r="BJ199" s="13">
        <f t="shared" si="79"/>
        <v>1</v>
      </c>
      <c r="BK199" s="13" t="str">
        <f t="shared" si="79"/>
        <v/>
      </c>
      <c r="BL199" s="13" t="s">
        <v>25</v>
      </c>
      <c r="BM199" s="13" t="s">
        <v>25</v>
      </c>
      <c r="BN199" s="13" t="s">
        <v>25</v>
      </c>
      <c r="BO199" s="13" t="s">
        <v>25</v>
      </c>
      <c r="BP199" s="13" t="s">
        <v>25</v>
      </c>
      <c r="BQ199" s="13" t="s">
        <v>25</v>
      </c>
      <c r="BR199" s="13" t="s">
        <v>25</v>
      </c>
      <c r="BS199" s="13" t="s">
        <v>25</v>
      </c>
      <c r="BT199" s="13" t="s">
        <v>25</v>
      </c>
      <c r="BU199" s="13" t="s">
        <v>25</v>
      </c>
      <c r="BV199" s="13" t="s">
        <v>25</v>
      </c>
      <c r="BW199" s="13" t="s">
        <v>25</v>
      </c>
      <c r="BX199" s="13" t="s">
        <v>25</v>
      </c>
      <c r="BY199" s="13" t="s">
        <v>25</v>
      </c>
      <c r="BZ199" s="13" t="s">
        <v>25</v>
      </c>
      <c r="CA199" s="13" t="s">
        <v>25</v>
      </c>
      <c r="CB199" s="13" t="s">
        <v>25</v>
      </c>
      <c r="CC199" s="13" t="s">
        <v>25</v>
      </c>
      <c r="CD199" s="13" t="s">
        <v>25</v>
      </c>
      <c r="CE199" s="13" t="s">
        <v>25</v>
      </c>
      <c r="CF199" s="13" t="s">
        <v>25</v>
      </c>
      <c r="CG199" s="13" t="s">
        <v>25</v>
      </c>
    </row>
    <row r="200" ht="15" customHeight="1" outlineLevel="1" spans="2:85">
      <c r="B200" s="10">
        <v>202103</v>
      </c>
      <c r="C200" s="13">
        <f t="shared" si="80"/>
        <v>2.40367197055954</v>
      </c>
      <c r="D200" s="13">
        <f t="shared" si="80"/>
        <v>1.19524454262377</v>
      </c>
      <c r="E200" s="13">
        <f t="shared" si="80"/>
        <v>1.74410755560701</v>
      </c>
      <c r="F200" s="13">
        <f t="shared" si="80"/>
        <v>0.563787388893877</v>
      </c>
      <c r="G200" s="13">
        <f t="shared" si="78"/>
        <v>1</v>
      </c>
      <c r="H200" s="13">
        <f t="shared" si="78"/>
        <v>1</v>
      </c>
      <c r="I200" s="13">
        <f t="shared" si="78"/>
        <v>1</v>
      </c>
      <c r="J200" s="13">
        <f t="shared" si="78"/>
        <v>1</v>
      </c>
      <c r="K200" s="13">
        <f t="shared" si="78"/>
        <v>1.00292551089502</v>
      </c>
      <c r="L200" s="13">
        <f t="shared" si="78"/>
        <v>1</v>
      </c>
      <c r="M200" s="13">
        <f t="shared" si="78"/>
        <v>1</v>
      </c>
      <c r="N200" s="13" t="str">
        <f t="shared" si="78"/>
        <v/>
      </c>
      <c r="O200" s="13" t="s">
        <v>25</v>
      </c>
      <c r="P200" s="13" t="s">
        <v>25</v>
      </c>
      <c r="Q200" s="13" t="s">
        <v>25</v>
      </c>
      <c r="R200" s="13" t="s">
        <v>25</v>
      </c>
      <c r="S200" s="13" t="s">
        <v>25</v>
      </c>
      <c r="T200" s="13" t="s">
        <v>25</v>
      </c>
      <c r="U200" s="13" t="s">
        <v>25</v>
      </c>
      <c r="V200" s="13" t="s">
        <v>25</v>
      </c>
      <c r="W200" s="13" t="s">
        <v>25</v>
      </c>
      <c r="X200" s="13" t="s">
        <v>25</v>
      </c>
      <c r="Y200" s="13" t="s">
        <v>25</v>
      </c>
      <c r="Z200" s="13" t="s">
        <v>25</v>
      </c>
      <c r="AA200" s="13" t="s">
        <v>25</v>
      </c>
      <c r="AB200" s="13" t="s">
        <v>25</v>
      </c>
      <c r="AC200" s="13" t="s">
        <v>25</v>
      </c>
      <c r="AD200" s="13" t="s">
        <v>25</v>
      </c>
      <c r="AE200" s="13" t="s">
        <v>25</v>
      </c>
      <c r="AF200" s="13" t="s">
        <v>25</v>
      </c>
      <c r="AG200" s="13" t="s">
        <v>25</v>
      </c>
      <c r="AH200" s="13" t="s">
        <v>25</v>
      </c>
      <c r="AI200" s="13" t="s">
        <v>25</v>
      </c>
      <c r="AJ200" s="13" t="s">
        <v>25</v>
      </c>
      <c r="AK200" s="13" t="s">
        <v>25</v>
      </c>
      <c r="AX200" s="10">
        <v>202103</v>
      </c>
      <c r="AY200" s="13">
        <f t="shared" si="81"/>
        <v>2.43847900901725</v>
      </c>
      <c r="AZ200" s="13">
        <f t="shared" si="81"/>
        <v>1.19245763225729</v>
      </c>
      <c r="BA200" s="13">
        <f t="shared" si="81"/>
        <v>1.73520036532136</v>
      </c>
      <c r="BB200" s="13">
        <f t="shared" si="81"/>
        <v>0.571155356395603</v>
      </c>
      <c r="BC200" s="13">
        <f t="shared" si="79"/>
        <v>1</v>
      </c>
      <c r="BD200" s="13">
        <f t="shared" si="79"/>
        <v>1</v>
      </c>
      <c r="BE200" s="13">
        <f t="shared" si="79"/>
        <v>1</v>
      </c>
      <c r="BF200" s="13">
        <f t="shared" si="79"/>
        <v>1</v>
      </c>
      <c r="BG200" s="13">
        <f t="shared" si="79"/>
        <v>1.00458856022782</v>
      </c>
      <c r="BH200" s="13">
        <f t="shared" si="79"/>
        <v>1</v>
      </c>
      <c r="BI200" s="13">
        <f t="shared" si="79"/>
        <v>1</v>
      </c>
      <c r="BJ200" s="13" t="str">
        <f t="shared" si="79"/>
        <v/>
      </c>
      <c r="BK200" s="13" t="s">
        <v>25</v>
      </c>
      <c r="BL200" s="13" t="s">
        <v>25</v>
      </c>
      <c r="BM200" s="13" t="s">
        <v>25</v>
      </c>
      <c r="BN200" s="13" t="s">
        <v>25</v>
      </c>
      <c r="BO200" s="13" t="s">
        <v>25</v>
      </c>
      <c r="BP200" s="13" t="s">
        <v>25</v>
      </c>
      <c r="BQ200" s="13" t="s">
        <v>25</v>
      </c>
      <c r="BR200" s="13" t="s">
        <v>25</v>
      </c>
      <c r="BS200" s="13" t="s">
        <v>25</v>
      </c>
      <c r="BT200" s="13" t="s">
        <v>25</v>
      </c>
      <c r="BU200" s="13" t="s">
        <v>25</v>
      </c>
      <c r="BV200" s="13" t="s">
        <v>25</v>
      </c>
      <c r="BW200" s="13" t="s">
        <v>25</v>
      </c>
      <c r="BX200" s="13" t="s">
        <v>25</v>
      </c>
      <c r="BY200" s="13" t="s">
        <v>25</v>
      </c>
      <c r="BZ200" s="13" t="s">
        <v>25</v>
      </c>
      <c r="CA200" s="13" t="s">
        <v>25</v>
      </c>
      <c r="CB200" s="13" t="s">
        <v>25</v>
      </c>
      <c r="CC200" s="13" t="s">
        <v>25</v>
      </c>
      <c r="CD200" s="13" t="s">
        <v>25</v>
      </c>
      <c r="CE200" s="13" t="s">
        <v>25</v>
      </c>
      <c r="CF200" s="13" t="s">
        <v>25</v>
      </c>
      <c r="CG200" s="13" t="s">
        <v>25</v>
      </c>
    </row>
    <row r="201" ht="15" customHeight="1" outlineLevel="1" spans="2:85">
      <c r="B201" s="10">
        <v>202106</v>
      </c>
      <c r="C201" s="13">
        <f t="shared" si="80"/>
        <v>1.24579789118219</v>
      </c>
      <c r="D201" s="13">
        <f t="shared" si="80"/>
        <v>0.982144888063223</v>
      </c>
      <c r="E201" s="13">
        <f t="shared" si="80"/>
        <v>1.0035391426806</v>
      </c>
      <c r="F201" s="13">
        <f t="shared" si="80"/>
        <v>0.99765575144645</v>
      </c>
      <c r="G201" s="13">
        <f t="shared" si="80"/>
        <v>0.997517661149029</v>
      </c>
      <c r="H201" s="13">
        <f t="shared" si="80"/>
        <v>0.99885094360065</v>
      </c>
      <c r="I201" s="13">
        <f t="shared" si="80"/>
        <v>1</v>
      </c>
      <c r="J201" s="13">
        <f t="shared" si="80"/>
        <v>1.01754564847256</v>
      </c>
      <c r="K201" s="13">
        <f t="shared" si="80"/>
        <v>1</v>
      </c>
      <c r="L201" s="13">
        <f t="shared" si="80"/>
        <v>1</v>
      </c>
      <c r="M201" s="13" t="str">
        <f t="shared" si="80"/>
        <v/>
      </c>
      <c r="N201" s="13" t="s">
        <v>25</v>
      </c>
      <c r="O201" s="13" t="s">
        <v>25</v>
      </c>
      <c r="P201" s="13" t="s">
        <v>25</v>
      </c>
      <c r="Q201" s="13" t="s">
        <v>25</v>
      </c>
      <c r="R201" s="13" t="s">
        <v>25</v>
      </c>
      <c r="S201" s="13" t="s">
        <v>25</v>
      </c>
      <c r="T201" s="13" t="s">
        <v>25</v>
      </c>
      <c r="U201" s="13" t="s">
        <v>25</v>
      </c>
      <c r="V201" s="13" t="s">
        <v>25</v>
      </c>
      <c r="W201" s="13" t="s">
        <v>25</v>
      </c>
      <c r="X201" s="13" t="s">
        <v>25</v>
      </c>
      <c r="Y201" s="13" t="s">
        <v>25</v>
      </c>
      <c r="Z201" s="13" t="s">
        <v>25</v>
      </c>
      <c r="AA201" s="13" t="s">
        <v>25</v>
      </c>
      <c r="AB201" s="13" t="s">
        <v>25</v>
      </c>
      <c r="AC201" s="13" t="s">
        <v>25</v>
      </c>
      <c r="AD201" s="13" t="s">
        <v>25</v>
      </c>
      <c r="AE201" s="13" t="s">
        <v>25</v>
      </c>
      <c r="AF201" s="13" t="s">
        <v>25</v>
      </c>
      <c r="AG201" s="13" t="s">
        <v>25</v>
      </c>
      <c r="AH201" s="13" t="s">
        <v>25</v>
      </c>
      <c r="AI201" s="13" t="s">
        <v>25</v>
      </c>
      <c r="AJ201" s="13" t="s">
        <v>25</v>
      </c>
      <c r="AK201" s="13" t="s">
        <v>25</v>
      </c>
      <c r="AX201" s="10">
        <v>202106</v>
      </c>
      <c r="AY201" s="13">
        <f t="shared" si="81"/>
        <v>1.2484315942119</v>
      </c>
      <c r="AZ201" s="13">
        <f t="shared" si="81"/>
        <v>1.15487320443278</v>
      </c>
      <c r="BA201" s="13">
        <f t="shared" si="81"/>
        <v>1.0190190282619</v>
      </c>
      <c r="BB201" s="13">
        <f t="shared" si="81"/>
        <v>0.996713251096141</v>
      </c>
      <c r="BC201" s="13">
        <f t="shared" si="81"/>
        <v>0.996677479653473</v>
      </c>
      <c r="BD201" s="13">
        <f t="shared" si="81"/>
        <v>0.998460734074666</v>
      </c>
      <c r="BE201" s="13">
        <f t="shared" si="81"/>
        <v>1</v>
      </c>
      <c r="BF201" s="13">
        <f t="shared" si="81"/>
        <v>1.0235131952946</v>
      </c>
      <c r="BG201" s="13">
        <f t="shared" si="81"/>
        <v>1</v>
      </c>
      <c r="BH201" s="13">
        <f t="shared" si="81"/>
        <v>1</v>
      </c>
      <c r="BI201" s="13" t="str">
        <f t="shared" si="81"/>
        <v/>
      </c>
      <c r="BJ201" s="13" t="s">
        <v>25</v>
      </c>
      <c r="BK201" s="13" t="s">
        <v>25</v>
      </c>
      <c r="BL201" s="13" t="s">
        <v>25</v>
      </c>
      <c r="BM201" s="13" t="s">
        <v>25</v>
      </c>
      <c r="BN201" s="13" t="s">
        <v>25</v>
      </c>
      <c r="BO201" s="13" t="s">
        <v>25</v>
      </c>
      <c r="BP201" s="13" t="s">
        <v>25</v>
      </c>
      <c r="BQ201" s="13" t="s">
        <v>25</v>
      </c>
      <c r="BR201" s="13" t="s">
        <v>25</v>
      </c>
      <c r="BS201" s="13" t="s">
        <v>25</v>
      </c>
      <c r="BT201" s="13" t="s">
        <v>25</v>
      </c>
      <c r="BU201" s="13" t="s">
        <v>25</v>
      </c>
      <c r="BV201" s="13" t="s">
        <v>25</v>
      </c>
      <c r="BW201" s="13" t="s">
        <v>25</v>
      </c>
      <c r="BX201" s="13" t="s">
        <v>25</v>
      </c>
      <c r="BY201" s="13" t="s">
        <v>25</v>
      </c>
      <c r="BZ201" s="13" t="s">
        <v>25</v>
      </c>
      <c r="CA201" s="13" t="s">
        <v>25</v>
      </c>
      <c r="CB201" s="13" t="s">
        <v>25</v>
      </c>
      <c r="CC201" s="13" t="s">
        <v>25</v>
      </c>
      <c r="CD201" s="13" t="s">
        <v>25</v>
      </c>
      <c r="CE201" s="13" t="s">
        <v>25</v>
      </c>
      <c r="CF201" s="13" t="s">
        <v>25</v>
      </c>
      <c r="CG201" s="13" t="s">
        <v>25</v>
      </c>
    </row>
    <row r="202" ht="15" customHeight="1" outlineLevel="1" spans="2:85">
      <c r="B202" s="10">
        <v>202109</v>
      </c>
      <c r="C202" s="13">
        <f t="shared" ref="C202:L211" si="82">IFERROR(IF(D163="","",D163/C163),0)</f>
        <v>1.61617396023002</v>
      </c>
      <c r="D202" s="13">
        <f t="shared" si="82"/>
        <v>0.92632424852</v>
      </c>
      <c r="E202" s="13">
        <f t="shared" si="82"/>
        <v>0.981547848051541</v>
      </c>
      <c r="F202" s="13">
        <f t="shared" si="82"/>
        <v>1.00075827947083</v>
      </c>
      <c r="G202" s="13">
        <f t="shared" si="82"/>
        <v>0.999898437728882</v>
      </c>
      <c r="H202" s="13">
        <f t="shared" si="82"/>
        <v>1</v>
      </c>
      <c r="I202" s="13">
        <f t="shared" si="82"/>
        <v>1</v>
      </c>
      <c r="J202" s="13">
        <f t="shared" si="82"/>
        <v>1</v>
      </c>
      <c r="K202" s="13">
        <f t="shared" si="82"/>
        <v>0.999982976686153</v>
      </c>
      <c r="L202" s="13" t="str">
        <f t="shared" si="82"/>
        <v/>
      </c>
      <c r="M202" s="13" t="s">
        <v>25</v>
      </c>
      <c r="N202" s="13" t="s">
        <v>25</v>
      </c>
      <c r="O202" s="13" t="s">
        <v>25</v>
      </c>
      <c r="P202" s="13" t="s">
        <v>25</v>
      </c>
      <c r="Q202" s="13" t="s">
        <v>25</v>
      </c>
      <c r="R202" s="13" t="s">
        <v>25</v>
      </c>
      <c r="S202" s="13" t="s">
        <v>25</v>
      </c>
      <c r="T202" s="13" t="s">
        <v>25</v>
      </c>
      <c r="U202" s="13" t="s">
        <v>25</v>
      </c>
      <c r="V202" s="13" t="s">
        <v>25</v>
      </c>
      <c r="W202" s="13" t="s">
        <v>25</v>
      </c>
      <c r="X202" s="13" t="s">
        <v>25</v>
      </c>
      <c r="Y202" s="13" t="s">
        <v>25</v>
      </c>
      <c r="Z202" s="13" t="s">
        <v>25</v>
      </c>
      <c r="AA202" s="13" t="s">
        <v>25</v>
      </c>
      <c r="AB202" s="13" t="s">
        <v>25</v>
      </c>
      <c r="AC202" s="13" t="s">
        <v>25</v>
      </c>
      <c r="AD202" s="13" t="s">
        <v>25</v>
      </c>
      <c r="AE202" s="13" t="s">
        <v>25</v>
      </c>
      <c r="AF202" s="13" t="s">
        <v>25</v>
      </c>
      <c r="AG202" s="13" t="s">
        <v>25</v>
      </c>
      <c r="AH202" s="13" t="s">
        <v>25</v>
      </c>
      <c r="AI202" s="13" t="s">
        <v>25</v>
      </c>
      <c r="AJ202" s="13" t="s">
        <v>25</v>
      </c>
      <c r="AK202" s="13" t="s">
        <v>25</v>
      </c>
      <c r="AX202" s="10">
        <v>202109</v>
      </c>
      <c r="AY202" s="13">
        <f t="shared" ref="AY202:BH211" si="83">IFERROR(IF(AZ163="","",AZ163/AY163),0)</f>
        <v>1.68775585766986</v>
      </c>
      <c r="AZ202" s="13">
        <f t="shared" si="83"/>
        <v>0.933680584429134</v>
      </c>
      <c r="BA202" s="13">
        <f t="shared" si="83"/>
        <v>0.982531740252293</v>
      </c>
      <c r="BB202" s="13">
        <f t="shared" si="83"/>
        <v>1.00071543997572</v>
      </c>
      <c r="BC202" s="13">
        <f t="shared" si="83"/>
        <v>1.00041548785883</v>
      </c>
      <c r="BD202" s="13">
        <f t="shared" si="83"/>
        <v>1</v>
      </c>
      <c r="BE202" s="13">
        <f t="shared" si="83"/>
        <v>1</v>
      </c>
      <c r="BF202" s="13">
        <f t="shared" si="83"/>
        <v>1</v>
      </c>
      <c r="BG202" s="13">
        <f t="shared" si="83"/>
        <v>0.99997431394812</v>
      </c>
      <c r="BH202" s="13" t="str">
        <f t="shared" si="83"/>
        <v/>
      </c>
      <c r="BI202" s="13" t="s">
        <v>25</v>
      </c>
      <c r="BJ202" s="13" t="s">
        <v>25</v>
      </c>
      <c r="BK202" s="13" t="s">
        <v>25</v>
      </c>
      <c r="BL202" s="13" t="s">
        <v>25</v>
      </c>
      <c r="BM202" s="13" t="s">
        <v>25</v>
      </c>
      <c r="BN202" s="13" t="s">
        <v>25</v>
      </c>
      <c r="BO202" s="13" t="s">
        <v>25</v>
      </c>
      <c r="BP202" s="13" t="s">
        <v>25</v>
      </c>
      <c r="BQ202" s="13" t="s">
        <v>25</v>
      </c>
      <c r="BR202" s="13" t="s">
        <v>25</v>
      </c>
      <c r="BS202" s="13" t="s">
        <v>25</v>
      </c>
      <c r="BT202" s="13" t="s">
        <v>25</v>
      </c>
      <c r="BU202" s="13" t="s">
        <v>25</v>
      </c>
      <c r="BV202" s="13" t="s">
        <v>25</v>
      </c>
      <c r="BW202" s="13" t="s">
        <v>25</v>
      </c>
      <c r="BX202" s="13" t="s">
        <v>25</v>
      </c>
      <c r="BY202" s="13" t="s">
        <v>25</v>
      </c>
      <c r="BZ202" s="13" t="s">
        <v>25</v>
      </c>
      <c r="CA202" s="13" t="s">
        <v>25</v>
      </c>
      <c r="CB202" s="13" t="s">
        <v>25</v>
      </c>
      <c r="CC202" s="13" t="s">
        <v>25</v>
      </c>
      <c r="CD202" s="13" t="s">
        <v>25</v>
      </c>
      <c r="CE202" s="13" t="s">
        <v>25</v>
      </c>
      <c r="CF202" s="13" t="s">
        <v>25</v>
      </c>
      <c r="CG202" s="13" t="s">
        <v>25</v>
      </c>
    </row>
    <row r="203" ht="15" customHeight="1" outlineLevel="1" spans="2:85">
      <c r="B203" s="10">
        <v>202112</v>
      </c>
      <c r="C203" s="13">
        <f t="shared" si="82"/>
        <v>0.946877436669638</v>
      </c>
      <c r="D203" s="13">
        <f t="shared" si="82"/>
        <v>0.941644320980699</v>
      </c>
      <c r="E203" s="13">
        <f t="shared" si="82"/>
        <v>1.01045997326003</v>
      </c>
      <c r="F203" s="13">
        <f t="shared" si="82"/>
        <v>1.00688863847404</v>
      </c>
      <c r="G203" s="13">
        <f t="shared" si="82"/>
        <v>1</v>
      </c>
      <c r="H203" s="13">
        <f t="shared" si="82"/>
        <v>1</v>
      </c>
      <c r="I203" s="13">
        <f t="shared" si="82"/>
        <v>1</v>
      </c>
      <c r="J203" s="13">
        <f t="shared" si="82"/>
        <v>0.999875031375005</v>
      </c>
      <c r="K203" s="13" t="str">
        <f t="shared" si="82"/>
        <v/>
      </c>
      <c r="L203" s="13" t="s">
        <v>25</v>
      </c>
      <c r="M203" s="13" t="s">
        <v>25</v>
      </c>
      <c r="N203" s="13" t="s">
        <v>25</v>
      </c>
      <c r="O203" s="13" t="s">
        <v>25</v>
      </c>
      <c r="P203" s="13" t="s">
        <v>25</v>
      </c>
      <c r="Q203" s="13" t="s">
        <v>25</v>
      </c>
      <c r="R203" s="13" t="s">
        <v>25</v>
      </c>
      <c r="S203" s="13" t="s">
        <v>25</v>
      </c>
      <c r="T203" s="13" t="s">
        <v>25</v>
      </c>
      <c r="U203" s="13" t="s">
        <v>25</v>
      </c>
      <c r="V203" s="13" t="s">
        <v>25</v>
      </c>
      <c r="W203" s="13" t="s">
        <v>25</v>
      </c>
      <c r="X203" s="13" t="s">
        <v>25</v>
      </c>
      <c r="Y203" s="13" t="s">
        <v>25</v>
      </c>
      <c r="Z203" s="13" t="s">
        <v>25</v>
      </c>
      <c r="AA203" s="13" t="s">
        <v>25</v>
      </c>
      <c r="AB203" s="13" t="s">
        <v>25</v>
      </c>
      <c r="AC203" s="13" t="s">
        <v>25</v>
      </c>
      <c r="AD203" s="13" t="s">
        <v>25</v>
      </c>
      <c r="AE203" s="13" t="s">
        <v>25</v>
      </c>
      <c r="AF203" s="13" t="s">
        <v>25</v>
      </c>
      <c r="AG203" s="13" t="s">
        <v>25</v>
      </c>
      <c r="AH203" s="13" t="s">
        <v>25</v>
      </c>
      <c r="AI203" s="13" t="s">
        <v>25</v>
      </c>
      <c r="AJ203" s="13" t="s">
        <v>25</v>
      </c>
      <c r="AK203" s="13" t="s">
        <v>25</v>
      </c>
      <c r="AX203" s="10">
        <v>202112</v>
      </c>
      <c r="AY203" s="13">
        <f t="shared" si="83"/>
        <v>0.892294637446655</v>
      </c>
      <c r="AZ203" s="13">
        <f t="shared" si="83"/>
        <v>0.916228599924534</v>
      </c>
      <c r="BA203" s="13">
        <f t="shared" si="83"/>
        <v>1.00871168256555</v>
      </c>
      <c r="BB203" s="13">
        <f t="shared" si="83"/>
        <v>1.01195799031729</v>
      </c>
      <c r="BC203" s="13">
        <f t="shared" si="83"/>
        <v>1</v>
      </c>
      <c r="BD203" s="13">
        <f t="shared" si="83"/>
        <v>1</v>
      </c>
      <c r="BE203" s="13">
        <f t="shared" si="83"/>
        <v>1</v>
      </c>
      <c r="BF203" s="13">
        <f t="shared" si="83"/>
        <v>0.999834017046117</v>
      </c>
      <c r="BG203" s="13" t="str">
        <f t="shared" si="83"/>
        <v/>
      </c>
      <c r="BH203" s="13" t="s">
        <v>25</v>
      </c>
      <c r="BI203" s="13" t="s">
        <v>25</v>
      </c>
      <c r="BJ203" s="13" t="s">
        <v>25</v>
      </c>
      <c r="BK203" s="13" t="s">
        <v>25</v>
      </c>
      <c r="BL203" s="13" t="s">
        <v>25</v>
      </c>
      <c r="BM203" s="13" t="s">
        <v>25</v>
      </c>
      <c r="BN203" s="13" t="s">
        <v>25</v>
      </c>
      <c r="BO203" s="13" t="s">
        <v>25</v>
      </c>
      <c r="BP203" s="13" t="s">
        <v>25</v>
      </c>
      <c r="BQ203" s="13" t="s">
        <v>25</v>
      </c>
      <c r="BR203" s="13" t="s">
        <v>25</v>
      </c>
      <c r="BS203" s="13" t="s">
        <v>25</v>
      </c>
      <c r="BT203" s="13" t="s">
        <v>25</v>
      </c>
      <c r="BU203" s="13" t="s">
        <v>25</v>
      </c>
      <c r="BV203" s="13" t="s">
        <v>25</v>
      </c>
      <c r="BW203" s="13" t="s">
        <v>25</v>
      </c>
      <c r="BX203" s="13" t="s">
        <v>25</v>
      </c>
      <c r="BY203" s="13" t="s">
        <v>25</v>
      </c>
      <c r="BZ203" s="13" t="s">
        <v>25</v>
      </c>
      <c r="CA203" s="13" t="s">
        <v>25</v>
      </c>
      <c r="CB203" s="13" t="s">
        <v>25</v>
      </c>
      <c r="CC203" s="13" t="s">
        <v>25</v>
      </c>
      <c r="CD203" s="13" t="s">
        <v>25</v>
      </c>
      <c r="CE203" s="13" t="s">
        <v>25</v>
      </c>
      <c r="CF203" s="13" t="s">
        <v>25</v>
      </c>
      <c r="CG203" s="13" t="s">
        <v>25</v>
      </c>
    </row>
    <row r="204" ht="15" customHeight="1" outlineLevel="1" spans="2:85">
      <c r="B204" s="10">
        <v>202203</v>
      </c>
      <c r="C204" s="13">
        <f t="shared" si="82"/>
        <v>1.10947429084655</v>
      </c>
      <c r="D204" s="13">
        <f t="shared" si="82"/>
        <v>1.08723944142559</v>
      </c>
      <c r="E204" s="13">
        <f t="shared" si="82"/>
        <v>0.975024568788666</v>
      </c>
      <c r="F204" s="13">
        <f t="shared" si="82"/>
        <v>1</v>
      </c>
      <c r="G204" s="13">
        <f t="shared" si="82"/>
        <v>1</v>
      </c>
      <c r="H204" s="13">
        <f t="shared" si="82"/>
        <v>1</v>
      </c>
      <c r="I204" s="13">
        <f t="shared" si="82"/>
        <v>1</v>
      </c>
      <c r="J204" s="13" t="str">
        <f t="shared" si="82"/>
        <v/>
      </c>
      <c r="K204" s="13" t="s">
        <v>25</v>
      </c>
      <c r="L204" s="13" t="s">
        <v>25</v>
      </c>
      <c r="M204" s="13" t="s">
        <v>25</v>
      </c>
      <c r="N204" s="13" t="s">
        <v>25</v>
      </c>
      <c r="O204" s="13" t="s">
        <v>25</v>
      </c>
      <c r="P204" s="13" t="s">
        <v>25</v>
      </c>
      <c r="Q204" s="13" t="s">
        <v>25</v>
      </c>
      <c r="R204" s="13" t="s">
        <v>25</v>
      </c>
      <c r="S204" s="13" t="s">
        <v>25</v>
      </c>
      <c r="T204" s="13" t="s">
        <v>25</v>
      </c>
      <c r="U204" s="13" t="s">
        <v>25</v>
      </c>
      <c r="V204" s="13" t="s">
        <v>25</v>
      </c>
      <c r="W204" s="13" t="s">
        <v>25</v>
      </c>
      <c r="X204" s="13" t="s">
        <v>25</v>
      </c>
      <c r="Y204" s="13" t="s">
        <v>25</v>
      </c>
      <c r="Z204" s="13" t="s">
        <v>25</v>
      </c>
      <c r="AA204" s="13" t="s">
        <v>25</v>
      </c>
      <c r="AB204" s="13" t="s">
        <v>25</v>
      </c>
      <c r="AC204" s="13" t="s">
        <v>25</v>
      </c>
      <c r="AD204" s="13" t="s">
        <v>25</v>
      </c>
      <c r="AE204" s="13" t="s">
        <v>25</v>
      </c>
      <c r="AF204" s="13" t="s">
        <v>25</v>
      </c>
      <c r="AG204" s="13" t="s">
        <v>25</v>
      </c>
      <c r="AH204" s="13" t="s">
        <v>25</v>
      </c>
      <c r="AI204" s="13" t="s">
        <v>25</v>
      </c>
      <c r="AJ204" s="13" t="s">
        <v>25</v>
      </c>
      <c r="AK204" s="13" t="s">
        <v>25</v>
      </c>
      <c r="AX204" s="10">
        <v>202203</v>
      </c>
      <c r="AY204" s="13">
        <f t="shared" si="83"/>
        <v>1.10617455019718</v>
      </c>
      <c r="AZ204" s="13">
        <f t="shared" si="83"/>
        <v>1.08635698945823</v>
      </c>
      <c r="BA204" s="13">
        <f t="shared" si="83"/>
        <v>0.980939007728744</v>
      </c>
      <c r="BB204" s="13">
        <f t="shared" si="83"/>
        <v>1</v>
      </c>
      <c r="BC204" s="13">
        <f t="shared" si="83"/>
        <v>1</v>
      </c>
      <c r="BD204" s="13">
        <f t="shared" si="83"/>
        <v>1</v>
      </c>
      <c r="BE204" s="13">
        <f t="shared" si="83"/>
        <v>1</v>
      </c>
      <c r="BF204" s="13" t="str">
        <f t="shared" si="83"/>
        <v/>
      </c>
      <c r="BG204" s="13" t="s">
        <v>25</v>
      </c>
      <c r="BH204" s="13" t="s">
        <v>25</v>
      </c>
      <c r="BI204" s="13" t="s">
        <v>25</v>
      </c>
      <c r="BJ204" s="13" t="s">
        <v>25</v>
      </c>
      <c r="BK204" s="13" t="s">
        <v>25</v>
      </c>
      <c r="BL204" s="13" t="s">
        <v>25</v>
      </c>
      <c r="BM204" s="13" t="s">
        <v>25</v>
      </c>
      <c r="BN204" s="13" t="s">
        <v>25</v>
      </c>
      <c r="BO204" s="13" t="s">
        <v>25</v>
      </c>
      <c r="BP204" s="13" t="s">
        <v>25</v>
      </c>
      <c r="BQ204" s="13" t="s">
        <v>25</v>
      </c>
      <c r="BR204" s="13" t="s">
        <v>25</v>
      </c>
      <c r="BS204" s="13" t="s">
        <v>25</v>
      </c>
      <c r="BT204" s="13" t="s">
        <v>25</v>
      </c>
      <c r="BU204" s="13" t="s">
        <v>25</v>
      </c>
      <c r="BV204" s="13" t="s">
        <v>25</v>
      </c>
      <c r="BW204" s="13" t="s">
        <v>25</v>
      </c>
      <c r="BX204" s="13" t="s">
        <v>25</v>
      </c>
      <c r="BY204" s="13" t="s">
        <v>25</v>
      </c>
      <c r="BZ204" s="13" t="s">
        <v>25</v>
      </c>
      <c r="CA204" s="13" t="s">
        <v>25</v>
      </c>
      <c r="CB204" s="13" t="s">
        <v>25</v>
      </c>
      <c r="CC204" s="13" t="s">
        <v>25</v>
      </c>
      <c r="CD204" s="13" t="s">
        <v>25</v>
      </c>
      <c r="CE204" s="13" t="s">
        <v>25</v>
      </c>
      <c r="CF204" s="13" t="s">
        <v>25</v>
      </c>
      <c r="CG204" s="13" t="s">
        <v>25</v>
      </c>
    </row>
    <row r="205" ht="15" customHeight="1" outlineLevel="1" spans="2:85">
      <c r="B205" s="10">
        <v>202206</v>
      </c>
      <c r="C205" s="13">
        <f t="shared" si="82"/>
        <v>1.16013370675816</v>
      </c>
      <c r="D205" s="13">
        <f t="shared" si="82"/>
        <v>1.08648149035431</v>
      </c>
      <c r="E205" s="13">
        <f t="shared" si="82"/>
        <v>0.999466159328934</v>
      </c>
      <c r="F205" s="13">
        <f t="shared" si="82"/>
        <v>1</v>
      </c>
      <c r="G205" s="13">
        <f t="shared" si="82"/>
        <v>1</v>
      </c>
      <c r="H205" s="13">
        <f t="shared" si="82"/>
        <v>1</v>
      </c>
      <c r="I205" s="13" t="str">
        <f t="shared" si="82"/>
        <v/>
      </c>
      <c r="J205" s="13" t="s">
        <v>25</v>
      </c>
      <c r="K205" s="13" t="s">
        <v>25</v>
      </c>
      <c r="L205" s="13" t="s">
        <v>25</v>
      </c>
      <c r="M205" s="13" t="s">
        <v>25</v>
      </c>
      <c r="N205" s="13" t="s">
        <v>25</v>
      </c>
      <c r="O205" s="13" t="s">
        <v>25</v>
      </c>
      <c r="P205" s="13" t="s">
        <v>25</v>
      </c>
      <c r="Q205" s="13" t="s">
        <v>25</v>
      </c>
      <c r="R205" s="13" t="s">
        <v>25</v>
      </c>
      <c r="S205" s="13" t="s">
        <v>25</v>
      </c>
      <c r="T205" s="13" t="s">
        <v>25</v>
      </c>
      <c r="U205" s="13" t="s">
        <v>25</v>
      </c>
      <c r="V205" s="13" t="s">
        <v>25</v>
      </c>
      <c r="W205" s="13" t="s">
        <v>25</v>
      </c>
      <c r="X205" s="13" t="s">
        <v>25</v>
      </c>
      <c r="Y205" s="13" t="s">
        <v>25</v>
      </c>
      <c r="Z205" s="13" t="s">
        <v>25</v>
      </c>
      <c r="AA205" s="13" t="s">
        <v>25</v>
      </c>
      <c r="AB205" s="13" t="s">
        <v>25</v>
      </c>
      <c r="AC205" s="13" t="s">
        <v>25</v>
      </c>
      <c r="AD205" s="13" t="s">
        <v>25</v>
      </c>
      <c r="AE205" s="13" t="s">
        <v>25</v>
      </c>
      <c r="AF205" s="13" t="s">
        <v>25</v>
      </c>
      <c r="AG205" s="13" t="s">
        <v>25</v>
      </c>
      <c r="AH205" s="13" t="s">
        <v>25</v>
      </c>
      <c r="AI205" s="13" t="s">
        <v>25</v>
      </c>
      <c r="AJ205" s="13" t="s">
        <v>25</v>
      </c>
      <c r="AK205" s="13" t="s">
        <v>25</v>
      </c>
      <c r="AX205" s="10">
        <v>202206</v>
      </c>
      <c r="AY205" s="13">
        <f t="shared" si="83"/>
        <v>1.15892253646608</v>
      </c>
      <c r="AZ205" s="13">
        <f t="shared" si="83"/>
        <v>1.09593169077824</v>
      </c>
      <c r="BA205" s="13">
        <f t="shared" si="83"/>
        <v>0.999474227693119</v>
      </c>
      <c r="BB205" s="13">
        <f t="shared" si="83"/>
        <v>1</v>
      </c>
      <c r="BC205" s="13">
        <f t="shared" si="83"/>
        <v>1</v>
      </c>
      <c r="BD205" s="13">
        <f t="shared" si="83"/>
        <v>1</v>
      </c>
      <c r="BE205" s="13" t="str">
        <f t="shared" si="83"/>
        <v/>
      </c>
      <c r="BF205" s="13" t="s">
        <v>25</v>
      </c>
      <c r="BG205" s="13" t="s">
        <v>25</v>
      </c>
      <c r="BH205" s="13" t="s">
        <v>25</v>
      </c>
      <c r="BI205" s="13" t="s">
        <v>25</v>
      </c>
      <c r="BJ205" s="13" t="s">
        <v>25</v>
      </c>
      <c r="BK205" s="13" t="s">
        <v>25</v>
      </c>
      <c r="BL205" s="13" t="s">
        <v>25</v>
      </c>
      <c r="BM205" s="13" t="s">
        <v>25</v>
      </c>
      <c r="BN205" s="13" t="s">
        <v>25</v>
      </c>
      <c r="BO205" s="13" t="s">
        <v>25</v>
      </c>
      <c r="BP205" s="13" t="s">
        <v>25</v>
      </c>
      <c r="BQ205" s="13" t="s">
        <v>25</v>
      </c>
      <c r="BR205" s="13" t="s">
        <v>25</v>
      </c>
      <c r="BS205" s="13" t="s">
        <v>25</v>
      </c>
      <c r="BT205" s="13" t="s">
        <v>25</v>
      </c>
      <c r="BU205" s="13" t="s">
        <v>25</v>
      </c>
      <c r="BV205" s="13" t="s">
        <v>25</v>
      </c>
      <c r="BW205" s="13" t="s">
        <v>25</v>
      </c>
      <c r="BX205" s="13" t="s">
        <v>25</v>
      </c>
      <c r="BY205" s="13" t="s">
        <v>25</v>
      </c>
      <c r="BZ205" s="13" t="s">
        <v>25</v>
      </c>
      <c r="CA205" s="13" t="s">
        <v>25</v>
      </c>
      <c r="CB205" s="13" t="s">
        <v>25</v>
      </c>
      <c r="CC205" s="13" t="s">
        <v>25</v>
      </c>
      <c r="CD205" s="13" t="s">
        <v>25</v>
      </c>
      <c r="CE205" s="13" t="s">
        <v>25</v>
      </c>
      <c r="CF205" s="13" t="s">
        <v>25</v>
      </c>
      <c r="CG205" s="13" t="s">
        <v>25</v>
      </c>
    </row>
    <row r="206" ht="15" customHeight="1" outlineLevel="1" spans="2:85">
      <c r="B206" s="10">
        <v>202209</v>
      </c>
      <c r="C206" s="13">
        <f t="shared" si="82"/>
        <v>1.51782214708385</v>
      </c>
      <c r="D206" s="13">
        <f t="shared" si="82"/>
        <v>1.01359764172526</v>
      </c>
      <c r="E206" s="13">
        <f t="shared" si="82"/>
        <v>0.994165271906141</v>
      </c>
      <c r="F206" s="13">
        <f t="shared" si="82"/>
        <v>1.01478330447786</v>
      </c>
      <c r="G206" s="13">
        <f t="shared" si="82"/>
        <v>0.998014326370814</v>
      </c>
      <c r="H206" s="13" t="str">
        <f t="shared" si="82"/>
        <v/>
      </c>
      <c r="I206" s="13" t="s">
        <v>25</v>
      </c>
      <c r="J206" s="13" t="s">
        <v>25</v>
      </c>
      <c r="K206" s="13" t="s">
        <v>25</v>
      </c>
      <c r="L206" s="13" t="s">
        <v>25</v>
      </c>
      <c r="M206" s="13" t="s">
        <v>25</v>
      </c>
      <c r="N206" s="13" t="s">
        <v>25</v>
      </c>
      <c r="O206" s="13" t="s">
        <v>25</v>
      </c>
      <c r="P206" s="13" t="s">
        <v>25</v>
      </c>
      <c r="Q206" s="13" t="s">
        <v>25</v>
      </c>
      <c r="R206" s="13" t="s">
        <v>25</v>
      </c>
      <c r="S206" s="13" t="s">
        <v>25</v>
      </c>
      <c r="T206" s="13" t="s">
        <v>25</v>
      </c>
      <c r="U206" s="13" t="s">
        <v>25</v>
      </c>
      <c r="V206" s="13" t="s">
        <v>25</v>
      </c>
      <c r="W206" s="13" t="s">
        <v>25</v>
      </c>
      <c r="X206" s="13" t="s">
        <v>25</v>
      </c>
      <c r="Y206" s="13" t="s">
        <v>25</v>
      </c>
      <c r="Z206" s="13" t="s">
        <v>25</v>
      </c>
      <c r="AA206" s="13" t="s">
        <v>25</v>
      </c>
      <c r="AB206" s="13" t="s">
        <v>25</v>
      </c>
      <c r="AC206" s="13" t="s">
        <v>25</v>
      </c>
      <c r="AD206" s="13" t="s">
        <v>25</v>
      </c>
      <c r="AE206" s="13" t="s">
        <v>25</v>
      </c>
      <c r="AF206" s="13" t="s">
        <v>25</v>
      </c>
      <c r="AG206" s="13" t="s">
        <v>25</v>
      </c>
      <c r="AH206" s="13" t="s">
        <v>25</v>
      </c>
      <c r="AI206" s="13" t="s">
        <v>25</v>
      </c>
      <c r="AJ206" s="13" t="s">
        <v>25</v>
      </c>
      <c r="AK206" s="13" t="s">
        <v>25</v>
      </c>
      <c r="AX206" s="10">
        <v>202209</v>
      </c>
      <c r="AY206" s="13">
        <f t="shared" si="83"/>
        <v>1.59723368363386</v>
      </c>
      <c r="AZ206" s="13">
        <f t="shared" si="83"/>
        <v>1.01532814542936</v>
      </c>
      <c r="BA206" s="13">
        <f t="shared" si="83"/>
        <v>0.991795651060403</v>
      </c>
      <c r="BB206" s="13">
        <f t="shared" si="83"/>
        <v>1.01962966103733</v>
      </c>
      <c r="BC206" s="13">
        <f t="shared" si="83"/>
        <v>0.99835819715089</v>
      </c>
      <c r="BD206" s="13" t="str">
        <f t="shared" si="83"/>
        <v/>
      </c>
      <c r="BE206" s="13" t="s">
        <v>25</v>
      </c>
      <c r="BF206" s="13" t="s">
        <v>25</v>
      </c>
      <c r="BG206" s="13" t="s">
        <v>25</v>
      </c>
      <c r="BH206" s="13" t="s">
        <v>25</v>
      </c>
      <c r="BI206" s="13" t="s">
        <v>25</v>
      </c>
      <c r="BJ206" s="13" t="s">
        <v>25</v>
      </c>
      <c r="BK206" s="13" t="s">
        <v>25</v>
      </c>
      <c r="BL206" s="13" t="s">
        <v>25</v>
      </c>
      <c r="BM206" s="13" t="s">
        <v>25</v>
      </c>
      <c r="BN206" s="13" t="s">
        <v>25</v>
      </c>
      <c r="BO206" s="13" t="s">
        <v>25</v>
      </c>
      <c r="BP206" s="13" t="s">
        <v>25</v>
      </c>
      <c r="BQ206" s="13" t="s">
        <v>25</v>
      </c>
      <c r="BR206" s="13" t="s">
        <v>25</v>
      </c>
      <c r="BS206" s="13" t="s">
        <v>25</v>
      </c>
      <c r="BT206" s="13" t="s">
        <v>25</v>
      </c>
      <c r="BU206" s="13" t="s">
        <v>25</v>
      </c>
      <c r="BV206" s="13" t="s">
        <v>25</v>
      </c>
      <c r="BW206" s="13" t="s">
        <v>25</v>
      </c>
      <c r="BX206" s="13" t="s">
        <v>25</v>
      </c>
      <c r="BY206" s="13" t="s">
        <v>25</v>
      </c>
      <c r="BZ206" s="13" t="s">
        <v>25</v>
      </c>
      <c r="CA206" s="13" t="s">
        <v>25</v>
      </c>
      <c r="CB206" s="13" t="s">
        <v>25</v>
      </c>
      <c r="CC206" s="13" t="s">
        <v>25</v>
      </c>
      <c r="CD206" s="13" t="s">
        <v>25</v>
      </c>
      <c r="CE206" s="13" t="s">
        <v>25</v>
      </c>
      <c r="CF206" s="13" t="s">
        <v>25</v>
      </c>
      <c r="CG206" s="13" t="s">
        <v>25</v>
      </c>
    </row>
    <row r="207" ht="15" customHeight="1" outlineLevel="1" spans="2:85">
      <c r="B207" s="10">
        <v>202212</v>
      </c>
      <c r="C207" s="13">
        <f t="shared" si="82"/>
        <v>1.05405857965457</v>
      </c>
      <c r="D207" s="13">
        <f t="shared" si="82"/>
        <v>0.999700011057123</v>
      </c>
      <c r="E207" s="13">
        <f t="shared" si="82"/>
        <v>1</v>
      </c>
      <c r="F207" s="13">
        <f t="shared" si="82"/>
        <v>1</v>
      </c>
      <c r="G207" s="13" t="str">
        <f t="shared" si="82"/>
        <v/>
      </c>
      <c r="H207" s="13" t="s">
        <v>25</v>
      </c>
      <c r="I207" s="13" t="s">
        <v>25</v>
      </c>
      <c r="J207" s="13" t="s">
        <v>25</v>
      </c>
      <c r="K207" s="13" t="s">
        <v>25</v>
      </c>
      <c r="L207" s="13" t="s">
        <v>25</v>
      </c>
      <c r="M207" s="13" t="s">
        <v>25</v>
      </c>
      <c r="N207" s="13" t="s">
        <v>25</v>
      </c>
      <c r="O207" s="13" t="s">
        <v>25</v>
      </c>
      <c r="P207" s="13" t="s">
        <v>25</v>
      </c>
      <c r="Q207" s="13" t="s">
        <v>25</v>
      </c>
      <c r="R207" s="13" t="s">
        <v>25</v>
      </c>
      <c r="S207" s="13" t="s">
        <v>25</v>
      </c>
      <c r="T207" s="13" t="s">
        <v>25</v>
      </c>
      <c r="U207" s="13" t="s">
        <v>25</v>
      </c>
      <c r="V207" s="13" t="s">
        <v>25</v>
      </c>
      <c r="W207" s="13" t="s">
        <v>25</v>
      </c>
      <c r="X207" s="13" t="s">
        <v>25</v>
      </c>
      <c r="Y207" s="13" t="s">
        <v>25</v>
      </c>
      <c r="Z207" s="13" t="s">
        <v>25</v>
      </c>
      <c r="AA207" s="13" t="s">
        <v>25</v>
      </c>
      <c r="AB207" s="13" t="s">
        <v>25</v>
      </c>
      <c r="AC207" s="13" t="s">
        <v>25</v>
      </c>
      <c r="AD207" s="13" t="s">
        <v>25</v>
      </c>
      <c r="AE207" s="13" t="s">
        <v>25</v>
      </c>
      <c r="AF207" s="13" t="s">
        <v>25</v>
      </c>
      <c r="AG207" s="13" t="s">
        <v>25</v>
      </c>
      <c r="AH207" s="13" t="s">
        <v>25</v>
      </c>
      <c r="AI207" s="13" t="s">
        <v>25</v>
      </c>
      <c r="AJ207" s="13" t="s">
        <v>25</v>
      </c>
      <c r="AK207" s="13" t="s">
        <v>25</v>
      </c>
      <c r="AX207" s="10">
        <v>202212</v>
      </c>
      <c r="AY207" s="13">
        <f t="shared" si="83"/>
        <v>1.01849268732663</v>
      </c>
      <c r="AZ207" s="13">
        <f t="shared" si="83"/>
        <v>0.999710380398875</v>
      </c>
      <c r="BA207" s="13">
        <f t="shared" si="83"/>
        <v>1</v>
      </c>
      <c r="BB207" s="13">
        <f t="shared" si="83"/>
        <v>1</v>
      </c>
      <c r="BC207" s="13" t="str">
        <f t="shared" si="83"/>
        <v/>
      </c>
      <c r="BD207" s="13" t="s">
        <v>25</v>
      </c>
      <c r="BE207" s="13" t="s">
        <v>25</v>
      </c>
      <c r="BF207" s="13" t="s">
        <v>25</v>
      </c>
      <c r="BG207" s="13" t="s">
        <v>25</v>
      </c>
      <c r="BH207" s="13" t="s">
        <v>25</v>
      </c>
      <c r="BI207" s="13" t="s">
        <v>25</v>
      </c>
      <c r="BJ207" s="13" t="s">
        <v>25</v>
      </c>
      <c r="BK207" s="13" t="s">
        <v>25</v>
      </c>
      <c r="BL207" s="13" t="s">
        <v>25</v>
      </c>
      <c r="BM207" s="13" t="s">
        <v>25</v>
      </c>
      <c r="BN207" s="13" t="s">
        <v>25</v>
      </c>
      <c r="BO207" s="13" t="s">
        <v>25</v>
      </c>
      <c r="BP207" s="13" t="s">
        <v>25</v>
      </c>
      <c r="BQ207" s="13" t="s">
        <v>25</v>
      </c>
      <c r="BR207" s="13" t="s">
        <v>25</v>
      </c>
      <c r="BS207" s="13" t="s">
        <v>25</v>
      </c>
      <c r="BT207" s="13" t="s">
        <v>25</v>
      </c>
      <c r="BU207" s="13" t="s">
        <v>25</v>
      </c>
      <c r="BV207" s="13" t="s">
        <v>25</v>
      </c>
      <c r="BW207" s="13" t="s">
        <v>25</v>
      </c>
      <c r="BX207" s="13" t="s">
        <v>25</v>
      </c>
      <c r="BY207" s="13" t="s">
        <v>25</v>
      </c>
      <c r="BZ207" s="13" t="s">
        <v>25</v>
      </c>
      <c r="CA207" s="13" t="s">
        <v>25</v>
      </c>
      <c r="CB207" s="13" t="s">
        <v>25</v>
      </c>
      <c r="CC207" s="13" t="s">
        <v>25</v>
      </c>
      <c r="CD207" s="13" t="s">
        <v>25</v>
      </c>
      <c r="CE207" s="13" t="s">
        <v>25</v>
      </c>
      <c r="CF207" s="13" t="s">
        <v>25</v>
      </c>
      <c r="CG207" s="13" t="s">
        <v>25</v>
      </c>
    </row>
    <row r="208" ht="15" customHeight="1" outlineLevel="1" spans="2:85">
      <c r="B208" s="10">
        <v>202303</v>
      </c>
      <c r="C208" s="13">
        <f t="shared" si="82"/>
        <v>0.993473052038464</v>
      </c>
      <c r="D208" s="13">
        <f t="shared" si="82"/>
        <v>1.31483618946166</v>
      </c>
      <c r="E208" s="13">
        <f t="shared" si="82"/>
        <v>0.999660865005412</v>
      </c>
      <c r="F208" s="13" t="str">
        <f t="shared" si="82"/>
        <v/>
      </c>
      <c r="G208" s="13" t="s">
        <v>25</v>
      </c>
      <c r="H208" s="13" t="s">
        <v>25</v>
      </c>
      <c r="I208" s="13" t="s">
        <v>25</v>
      </c>
      <c r="J208" s="13" t="s">
        <v>25</v>
      </c>
      <c r="K208" s="13" t="s">
        <v>25</v>
      </c>
      <c r="L208" s="13" t="s">
        <v>25</v>
      </c>
      <c r="M208" s="13" t="s">
        <v>25</v>
      </c>
      <c r="N208" s="13" t="s">
        <v>25</v>
      </c>
      <c r="O208" s="13" t="s">
        <v>25</v>
      </c>
      <c r="P208" s="13" t="s">
        <v>25</v>
      </c>
      <c r="Q208" s="13" t="s">
        <v>25</v>
      </c>
      <c r="R208" s="13" t="s">
        <v>25</v>
      </c>
      <c r="S208" s="13" t="s">
        <v>25</v>
      </c>
      <c r="T208" s="13" t="s">
        <v>25</v>
      </c>
      <c r="U208" s="13" t="s">
        <v>25</v>
      </c>
      <c r="V208" s="13" t="s">
        <v>25</v>
      </c>
      <c r="W208" s="13" t="s">
        <v>25</v>
      </c>
      <c r="X208" s="13" t="s">
        <v>25</v>
      </c>
      <c r="Y208" s="13" t="s">
        <v>25</v>
      </c>
      <c r="Z208" s="13" t="s">
        <v>25</v>
      </c>
      <c r="AA208" s="13" t="s">
        <v>25</v>
      </c>
      <c r="AB208" s="13" t="s">
        <v>25</v>
      </c>
      <c r="AC208" s="13" t="s">
        <v>25</v>
      </c>
      <c r="AD208" s="13" t="s">
        <v>25</v>
      </c>
      <c r="AE208" s="13" t="s">
        <v>25</v>
      </c>
      <c r="AF208" s="13" t="s">
        <v>25</v>
      </c>
      <c r="AG208" s="13" t="s">
        <v>25</v>
      </c>
      <c r="AH208" s="13" t="s">
        <v>25</v>
      </c>
      <c r="AI208" s="13" t="s">
        <v>25</v>
      </c>
      <c r="AJ208" s="13" t="s">
        <v>25</v>
      </c>
      <c r="AK208" s="13" t="s">
        <v>25</v>
      </c>
      <c r="AX208" s="10">
        <v>202303</v>
      </c>
      <c r="AY208" s="13">
        <f t="shared" si="83"/>
        <v>0.99482127453485</v>
      </c>
      <c r="AZ208" s="13">
        <f t="shared" si="83"/>
        <v>1.34120718890374</v>
      </c>
      <c r="BA208" s="13">
        <f t="shared" si="83"/>
        <v>0.999668551272301</v>
      </c>
      <c r="BB208" s="13" t="str">
        <f t="shared" si="83"/>
        <v/>
      </c>
      <c r="BC208" s="13" t="s">
        <v>25</v>
      </c>
      <c r="BD208" s="13" t="s">
        <v>25</v>
      </c>
      <c r="BE208" s="13" t="s">
        <v>25</v>
      </c>
      <c r="BF208" s="13" t="s">
        <v>25</v>
      </c>
      <c r="BG208" s="13" t="s">
        <v>25</v>
      </c>
      <c r="BH208" s="13" t="s">
        <v>25</v>
      </c>
      <c r="BI208" s="13" t="s">
        <v>25</v>
      </c>
      <c r="BJ208" s="13" t="s">
        <v>25</v>
      </c>
      <c r="BK208" s="13" t="s">
        <v>25</v>
      </c>
      <c r="BL208" s="13" t="s">
        <v>25</v>
      </c>
      <c r="BM208" s="13" t="s">
        <v>25</v>
      </c>
      <c r="BN208" s="13" t="s">
        <v>25</v>
      </c>
      <c r="BO208" s="13" t="s">
        <v>25</v>
      </c>
      <c r="BP208" s="13" t="s">
        <v>25</v>
      </c>
      <c r="BQ208" s="13" t="s">
        <v>25</v>
      </c>
      <c r="BR208" s="13" t="s">
        <v>25</v>
      </c>
      <c r="BS208" s="13" t="s">
        <v>25</v>
      </c>
      <c r="BT208" s="13" t="s">
        <v>25</v>
      </c>
      <c r="BU208" s="13" t="s">
        <v>25</v>
      </c>
      <c r="BV208" s="13" t="s">
        <v>25</v>
      </c>
      <c r="BW208" s="13" t="s">
        <v>25</v>
      </c>
      <c r="BX208" s="13" t="s">
        <v>25</v>
      </c>
      <c r="BY208" s="13" t="s">
        <v>25</v>
      </c>
      <c r="BZ208" s="13" t="s">
        <v>25</v>
      </c>
      <c r="CA208" s="13" t="s">
        <v>25</v>
      </c>
      <c r="CB208" s="13" t="s">
        <v>25</v>
      </c>
      <c r="CC208" s="13" t="s">
        <v>25</v>
      </c>
      <c r="CD208" s="13" t="s">
        <v>25</v>
      </c>
      <c r="CE208" s="13" t="s">
        <v>25</v>
      </c>
      <c r="CF208" s="13" t="s">
        <v>25</v>
      </c>
      <c r="CG208" s="13" t="s">
        <v>25</v>
      </c>
    </row>
    <row r="209" ht="15" customHeight="1" outlineLevel="1" spans="2:85">
      <c r="B209" s="10">
        <v>202306</v>
      </c>
      <c r="C209" s="13">
        <f t="shared" si="82"/>
        <v>1.50092663637326</v>
      </c>
      <c r="D209" s="13">
        <f t="shared" si="82"/>
        <v>1.01533200277568</v>
      </c>
      <c r="E209" s="13" t="str">
        <f t="shared" si="82"/>
        <v/>
      </c>
      <c r="F209" s="13" t="s">
        <v>25</v>
      </c>
      <c r="G209" s="13" t="s">
        <v>25</v>
      </c>
      <c r="H209" s="13" t="s">
        <v>25</v>
      </c>
      <c r="I209" s="13" t="s">
        <v>25</v>
      </c>
      <c r="J209" s="13" t="s">
        <v>25</v>
      </c>
      <c r="K209" s="13" t="s">
        <v>25</v>
      </c>
      <c r="L209" s="13" t="s">
        <v>25</v>
      </c>
      <c r="M209" s="13" t="s">
        <v>25</v>
      </c>
      <c r="N209" s="13" t="s">
        <v>25</v>
      </c>
      <c r="O209" s="13" t="s">
        <v>25</v>
      </c>
      <c r="P209" s="13" t="s">
        <v>25</v>
      </c>
      <c r="Q209" s="13" t="s">
        <v>25</v>
      </c>
      <c r="R209" s="13" t="s">
        <v>25</v>
      </c>
      <c r="S209" s="13" t="s">
        <v>25</v>
      </c>
      <c r="T209" s="13" t="s">
        <v>25</v>
      </c>
      <c r="U209" s="13" t="s">
        <v>25</v>
      </c>
      <c r="V209" s="13" t="s">
        <v>25</v>
      </c>
      <c r="W209" s="13" t="s">
        <v>25</v>
      </c>
      <c r="X209" s="13" t="s">
        <v>25</v>
      </c>
      <c r="Y209" s="13" t="s">
        <v>25</v>
      </c>
      <c r="Z209" s="13" t="s">
        <v>25</v>
      </c>
      <c r="AA209" s="13" t="s">
        <v>25</v>
      </c>
      <c r="AB209" s="13" t="s">
        <v>25</v>
      </c>
      <c r="AC209" s="13" t="s">
        <v>25</v>
      </c>
      <c r="AD209" s="13" t="s">
        <v>25</v>
      </c>
      <c r="AE209" s="13" t="s">
        <v>25</v>
      </c>
      <c r="AF209" s="13" t="s">
        <v>25</v>
      </c>
      <c r="AG209" s="13" t="s">
        <v>25</v>
      </c>
      <c r="AH209" s="13" t="s">
        <v>25</v>
      </c>
      <c r="AI209" s="13" t="s">
        <v>25</v>
      </c>
      <c r="AJ209" s="13" t="s">
        <v>25</v>
      </c>
      <c r="AK209" s="13" t="s">
        <v>25</v>
      </c>
      <c r="AX209" s="10">
        <v>202306</v>
      </c>
      <c r="AY209" s="13">
        <f t="shared" si="83"/>
        <v>1.51728267591917</v>
      </c>
      <c r="AZ209" s="13">
        <f t="shared" si="83"/>
        <v>1.01543028640103</v>
      </c>
      <c r="BA209" s="13" t="str">
        <f t="shared" si="83"/>
        <v/>
      </c>
      <c r="BB209" s="13" t="s">
        <v>25</v>
      </c>
      <c r="BC209" s="13" t="s">
        <v>25</v>
      </c>
      <c r="BD209" s="13" t="s">
        <v>25</v>
      </c>
      <c r="BE209" s="13" t="s">
        <v>25</v>
      </c>
      <c r="BF209" s="13" t="s">
        <v>25</v>
      </c>
      <c r="BG209" s="13" t="s">
        <v>25</v>
      </c>
      <c r="BH209" s="13" t="s">
        <v>25</v>
      </c>
      <c r="BI209" s="13" t="s">
        <v>25</v>
      </c>
      <c r="BJ209" s="13" t="s">
        <v>25</v>
      </c>
      <c r="BK209" s="13" t="s">
        <v>25</v>
      </c>
      <c r="BL209" s="13" t="s">
        <v>25</v>
      </c>
      <c r="BM209" s="13" t="s">
        <v>25</v>
      </c>
      <c r="BN209" s="13" t="s">
        <v>25</v>
      </c>
      <c r="BO209" s="13" t="s">
        <v>25</v>
      </c>
      <c r="BP209" s="13" t="s">
        <v>25</v>
      </c>
      <c r="BQ209" s="13" t="s">
        <v>25</v>
      </c>
      <c r="BR209" s="13" t="s">
        <v>25</v>
      </c>
      <c r="BS209" s="13" t="s">
        <v>25</v>
      </c>
      <c r="BT209" s="13" t="s">
        <v>25</v>
      </c>
      <c r="BU209" s="13" t="s">
        <v>25</v>
      </c>
      <c r="BV209" s="13" t="s">
        <v>25</v>
      </c>
      <c r="BW209" s="13" t="s">
        <v>25</v>
      </c>
      <c r="BX209" s="13" t="s">
        <v>25</v>
      </c>
      <c r="BY209" s="13" t="s">
        <v>25</v>
      </c>
      <c r="BZ209" s="13" t="s">
        <v>25</v>
      </c>
      <c r="CA209" s="13" t="s">
        <v>25</v>
      </c>
      <c r="CB209" s="13" t="s">
        <v>25</v>
      </c>
      <c r="CC209" s="13" t="s">
        <v>25</v>
      </c>
      <c r="CD209" s="13" t="s">
        <v>25</v>
      </c>
      <c r="CE209" s="13" t="s">
        <v>25</v>
      </c>
      <c r="CF209" s="13" t="s">
        <v>25</v>
      </c>
      <c r="CG209" s="13" t="s">
        <v>25</v>
      </c>
    </row>
    <row r="210" ht="15" customHeight="1" outlineLevel="1" spans="2:85">
      <c r="B210" s="10">
        <v>202309</v>
      </c>
      <c r="C210" s="13">
        <f t="shared" si="82"/>
        <v>1.55733368086287</v>
      </c>
      <c r="D210" s="13" t="str">
        <f t="shared" si="82"/>
        <v/>
      </c>
      <c r="E210" s="13" t="s">
        <v>25</v>
      </c>
      <c r="F210" s="13" t="s">
        <v>25</v>
      </c>
      <c r="G210" s="13" t="s">
        <v>25</v>
      </c>
      <c r="H210" s="13" t="s">
        <v>25</v>
      </c>
      <c r="I210" s="13" t="s">
        <v>25</v>
      </c>
      <c r="J210" s="13" t="s">
        <v>25</v>
      </c>
      <c r="K210" s="13" t="s">
        <v>25</v>
      </c>
      <c r="L210" s="13" t="s">
        <v>25</v>
      </c>
      <c r="M210" s="13" t="s">
        <v>25</v>
      </c>
      <c r="N210" s="13" t="s">
        <v>25</v>
      </c>
      <c r="O210" s="13" t="s">
        <v>25</v>
      </c>
      <c r="P210" s="13" t="s">
        <v>25</v>
      </c>
      <c r="Q210" s="13" t="s">
        <v>25</v>
      </c>
      <c r="R210" s="13" t="s">
        <v>25</v>
      </c>
      <c r="S210" s="13" t="s">
        <v>25</v>
      </c>
      <c r="T210" s="13" t="s">
        <v>25</v>
      </c>
      <c r="U210" s="13" t="s">
        <v>25</v>
      </c>
      <c r="V210" s="13" t="s">
        <v>25</v>
      </c>
      <c r="W210" s="13" t="s">
        <v>25</v>
      </c>
      <c r="X210" s="13" t="s">
        <v>25</v>
      </c>
      <c r="Y210" s="13" t="s">
        <v>25</v>
      </c>
      <c r="Z210" s="13" t="s">
        <v>25</v>
      </c>
      <c r="AA210" s="13" t="s">
        <v>25</v>
      </c>
      <c r="AB210" s="13" t="s">
        <v>25</v>
      </c>
      <c r="AC210" s="13" t="s">
        <v>25</v>
      </c>
      <c r="AD210" s="13" t="s">
        <v>25</v>
      </c>
      <c r="AE210" s="13" t="s">
        <v>25</v>
      </c>
      <c r="AF210" s="13" t="s">
        <v>25</v>
      </c>
      <c r="AG210" s="13" t="s">
        <v>25</v>
      </c>
      <c r="AH210" s="13" t="s">
        <v>25</v>
      </c>
      <c r="AI210" s="13" t="s">
        <v>25</v>
      </c>
      <c r="AJ210" s="13" t="s">
        <v>25</v>
      </c>
      <c r="AK210" s="13" t="s">
        <v>25</v>
      </c>
      <c r="AX210" s="10">
        <v>202309</v>
      </c>
      <c r="AY210" s="13">
        <f t="shared" si="83"/>
        <v>1.55023238027366</v>
      </c>
      <c r="AZ210" s="13" t="str">
        <f t="shared" si="83"/>
        <v/>
      </c>
      <c r="BA210" s="13" t="s">
        <v>25</v>
      </c>
      <c r="BB210" s="13" t="s">
        <v>25</v>
      </c>
      <c r="BC210" s="13" t="s">
        <v>25</v>
      </c>
      <c r="BD210" s="13" t="s">
        <v>25</v>
      </c>
      <c r="BE210" s="13" t="s">
        <v>25</v>
      </c>
      <c r="BF210" s="13" t="s">
        <v>25</v>
      </c>
      <c r="BG210" s="13" t="s">
        <v>25</v>
      </c>
      <c r="BH210" s="13" t="s">
        <v>25</v>
      </c>
      <c r="BI210" s="13" t="s">
        <v>25</v>
      </c>
      <c r="BJ210" s="13" t="s">
        <v>25</v>
      </c>
      <c r="BK210" s="13" t="s">
        <v>25</v>
      </c>
      <c r="BL210" s="13" t="s">
        <v>25</v>
      </c>
      <c r="BM210" s="13" t="s">
        <v>25</v>
      </c>
      <c r="BN210" s="13" t="s">
        <v>25</v>
      </c>
      <c r="BO210" s="13" t="s">
        <v>25</v>
      </c>
      <c r="BP210" s="13" t="s">
        <v>25</v>
      </c>
      <c r="BQ210" s="13" t="s">
        <v>25</v>
      </c>
      <c r="BR210" s="13" t="s">
        <v>25</v>
      </c>
      <c r="BS210" s="13" t="s">
        <v>25</v>
      </c>
      <c r="BT210" s="13" t="s">
        <v>25</v>
      </c>
      <c r="BU210" s="13" t="s">
        <v>25</v>
      </c>
      <c r="BV210" s="13" t="s">
        <v>25</v>
      </c>
      <c r="BW210" s="13" t="s">
        <v>25</v>
      </c>
      <c r="BX210" s="13" t="s">
        <v>25</v>
      </c>
      <c r="BY210" s="13" t="s">
        <v>25</v>
      </c>
      <c r="BZ210" s="13" t="s">
        <v>25</v>
      </c>
      <c r="CA210" s="13" t="s">
        <v>25</v>
      </c>
      <c r="CB210" s="13" t="s">
        <v>25</v>
      </c>
      <c r="CC210" s="13" t="s">
        <v>25</v>
      </c>
      <c r="CD210" s="13" t="s">
        <v>25</v>
      </c>
      <c r="CE210" s="13" t="s">
        <v>25</v>
      </c>
      <c r="CF210" s="13" t="s">
        <v>25</v>
      </c>
      <c r="CG210" s="13" t="s">
        <v>25</v>
      </c>
    </row>
    <row r="211" ht="15" customHeight="1" outlineLevel="1" spans="2:85">
      <c r="B211" s="10">
        <v>202312</v>
      </c>
      <c r="C211" s="13" t="str">
        <f t="shared" si="82"/>
        <v/>
      </c>
      <c r="D211" s="13" t="s">
        <v>25</v>
      </c>
      <c r="E211" s="13" t="s">
        <v>25</v>
      </c>
      <c r="F211" s="13" t="s">
        <v>25</v>
      </c>
      <c r="G211" s="13" t="s">
        <v>25</v>
      </c>
      <c r="H211" s="13" t="s">
        <v>25</v>
      </c>
      <c r="I211" s="13" t="s">
        <v>25</v>
      </c>
      <c r="J211" s="13" t="s">
        <v>25</v>
      </c>
      <c r="K211" s="13" t="s">
        <v>25</v>
      </c>
      <c r="L211" s="13" t="s">
        <v>25</v>
      </c>
      <c r="M211" s="13" t="s">
        <v>25</v>
      </c>
      <c r="N211" s="13" t="s">
        <v>25</v>
      </c>
      <c r="O211" s="13" t="s">
        <v>25</v>
      </c>
      <c r="P211" s="13" t="s">
        <v>25</v>
      </c>
      <c r="Q211" s="13" t="s">
        <v>25</v>
      </c>
      <c r="R211" s="13" t="s">
        <v>25</v>
      </c>
      <c r="S211" s="13" t="s">
        <v>25</v>
      </c>
      <c r="T211" s="13" t="s">
        <v>25</v>
      </c>
      <c r="U211" s="13" t="s">
        <v>25</v>
      </c>
      <c r="V211" s="13" t="s">
        <v>25</v>
      </c>
      <c r="W211" s="13" t="s">
        <v>25</v>
      </c>
      <c r="X211" s="13" t="s">
        <v>25</v>
      </c>
      <c r="Y211" s="13" t="s">
        <v>25</v>
      </c>
      <c r="Z211" s="13" t="s">
        <v>25</v>
      </c>
      <c r="AA211" s="13" t="s">
        <v>25</v>
      </c>
      <c r="AB211" s="13" t="s">
        <v>25</v>
      </c>
      <c r="AC211" s="13" t="s">
        <v>25</v>
      </c>
      <c r="AD211" s="13" t="s">
        <v>25</v>
      </c>
      <c r="AE211" s="13" t="s">
        <v>25</v>
      </c>
      <c r="AF211" s="13" t="s">
        <v>25</v>
      </c>
      <c r="AG211" s="13" t="s">
        <v>25</v>
      </c>
      <c r="AH211" s="13" t="s">
        <v>25</v>
      </c>
      <c r="AI211" s="13" t="s">
        <v>25</v>
      </c>
      <c r="AJ211" s="13" t="s">
        <v>25</v>
      </c>
      <c r="AK211" s="13" t="s">
        <v>25</v>
      </c>
      <c r="AX211" s="10">
        <v>202312</v>
      </c>
      <c r="AY211" s="13" t="str">
        <f t="shared" si="83"/>
        <v/>
      </c>
      <c r="AZ211" s="13" t="s">
        <v>25</v>
      </c>
      <c r="BA211" s="13" t="s">
        <v>25</v>
      </c>
      <c r="BB211" s="13" t="s">
        <v>25</v>
      </c>
      <c r="BC211" s="13" t="s">
        <v>25</v>
      </c>
      <c r="BD211" s="13" t="s">
        <v>25</v>
      </c>
      <c r="BE211" s="13" t="s">
        <v>25</v>
      </c>
      <c r="BF211" s="13" t="s">
        <v>25</v>
      </c>
      <c r="BG211" s="13" t="s">
        <v>25</v>
      </c>
      <c r="BH211" s="13" t="s">
        <v>25</v>
      </c>
      <c r="BI211" s="13" t="s">
        <v>25</v>
      </c>
      <c r="BJ211" s="13" t="s">
        <v>25</v>
      </c>
      <c r="BK211" s="13" t="s">
        <v>25</v>
      </c>
      <c r="BL211" s="13" t="s">
        <v>25</v>
      </c>
      <c r="BM211" s="13" t="s">
        <v>25</v>
      </c>
      <c r="BN211" s="13" t="s">
        <v>25</v>
      </c>
      <c r="BO211" s="13" t="s">
        <v>25</v>
      </c>
      <c r="BP211" s="13" t="s">
        <v>25</v>
      </c>
      <c r="BQ211" s="13" t="s">
        <v>25</v>
      </c>
      <c r="BR211" s="13" t="s">
        <v>25</v>
      </c>
      <c r="BS211" s="13" t="s">
        <v>25</v>
      </c>
      <c r="BT211" s="13" t="s">
        <v>25</v>
      </c>
      <c r="BU211" s="13" t="s">
        <v>25</v>
      </c>
      <c r="BV211" s="13" t="s">
        <v>25</v>
      </c>
      <c r="BW211" s="13" t="s">
        <v>25</v>
      </c>
      <c r="BX211" s="13" t="s">
        <v>25</v>
      </c>
      <c r="BY211" s="13" t="s">
        <v>25</v>
      </c>
      <c r="BZ211" s="13" t="s">
        <v>25</v>
      </c>
      <c r="CA211" s="13" t="s">
        <v>25</v>
      </c>
      <c r="CB211" s="13" t="s">
        <v>25</v>
      </c>
      <c r="CC211" s="13" t="s">
        <v>25</v>
      </c>
      <c r="CD211" s="13" t="s">
        <v>25</v>
      </c>
      <c r="CE211" s="13" t="s">
        <v>25</v>
      </c>
      <c r="CF211" s="13" t="s">
        <v>25</v>
      </c>
      <c r="CG211" s="13" t="s">
        <v>25</v>
      </c>
    </row>
    <row r="212" ht="15" customHeight="1" outlineLevel="1" spans="2:85">
      <c r="B212" s="6" t="s">
        <v>27</v>
      </c>
      <c r="C212" s="13">
        <f>IFERROR(IF(COUNT(C177:C210)-2&lt;=0,0,(SUM(C177:C210)-MAX(C177:C210)-MIN(C177:C210))/(COUNT(C177:C210)-2)),0)</f>
        <v>1.35341956740074</v>
      </c>
      <c r="D212" s="13">
        <f>IFERROR(IF(COUNT(D177:D209)-2&lt;=0,0,(SUM(D177:D209)-MAX(D177:D209)-MIN(D177:D209))/(COUNT(D177:D209)-2)),0)</f>
        <v>1.05175307028579</v>
      </c>
      <c r="E212" s="13">
        <f>IFERROR(IF(COUNT(E177:E208)-2&lt;=0,0,(SUM(E177:E208)-MAX(E177:E208)-MIN(E177:E208))/(COUNT(E177:E208)-2)),0)</f>
        <v>0.984911461967788</v>
      </c>
      <c r="F212" s="13">
        <f>IFERROR(IF(COUNT(F177:F207)-2&lt;=0,0,(SUM(F177:F207)-MAX(F177:F207)-MIN(F177:F207))/(COUNT(F177:F207)-2)),0)</f>
        <v>1.00054907731355</v>
      </c>
      <c r="G212" s="13">
        <f>IFERROR(IF(COUNT(G177:G206)-2&lt;=0,0,(SUM(G177:G206)-MAX(G177:G206)-MIN(G177:G206))/(COUNT(G177:G206)-2)),0)</f>
        <v>0.999867236061202</v>
      </c>
      <c r="H212" s="13">
        <f>IFERROR(IF(COUNT(H177:H205)-2&lt;=0,0,(SUM(H177:H205)-MAX(H177:H205)-MIN(H177:H205))/(COUNT(H177:H205)-2)),0)</f>
        <v>0.999586415492514</v>
      </c>
      <c r="I212" s="13">
        <f>IFERROR(IF(COUNT(I177:I204)-2&lt;=0,0,(SUM(I177:I204)-MAX(I177:I204)-MIN(I177:I204))/(COUNT(I177:I204)-2)),0)</f>
        <v>0.99925034381268</v>
      </c>
      <c r="J212" s="13">
        <f>IFERROR(IF(COUNT(J177:J203)-2&lt;=0,0,(SUM(J177:J203)-MAX(J177:J203)-MIN(J177:J203))/(COUNT(J177:J203)-2)),0)</f>
        <v>0.999363160115365</v>
      </c>
      <c r="K212" s="13">
        <f>IFERROR(IF(COUNT(K177:K202)-2&lt;=0,0,(SUM(K177:K202)-MAX(K177:K202)-MIN(K177:K202))/(COUNT(K177:K202)-2)),0)</f>
        <v>0.999633505242929</v>
      </c>
      <c r="L212" s="13">
        <f>IFERROR(IF(COUNT(L177:L201)-2&lt;=0,0,(SUM(L177:L201)-MAX(L177:L201)-MIN(L177:L201))/(COUNT(L177:L201)-2)),0)</f>
        <v>0.999965066566708</v>
      </c>
      <c r="M212" s="13">
        <f>IFERROR(IF(COUNT(M177:M200)-2&lt;=0,0,(SUM(M177:M200)-MAX(M177:M200)-MIN(M177:M200))/(COUNT(M177:M200)-2)),0)</f>
        <v>0.999594650777366</v>
      </c>
      <c r="N212" s="13">
        <f>IFERROR(IF(COUNT(N177:N199)-2&lt;=0,0,(SUM(N177:N199)-MAX(N177:N199)-MIN(N177:N199))/(COUNT(N177:N199)-2)),0)</f>
        <v>1</v>
      </c>
      <c r="O212" s="13">
        <f>IFERROR(IF(COUNT(O177:O198)-2&lt;=0,0,(SUM(O177:O198)-MAX(O177:O198)-MIN(O177:O198))/(COUNT(O177:O198)-2)),0)</f>
        <v>1</v>
      </c>
      <c r="P212" s="13">
        <f>IFERROR(IF(COUNT(P177:P197)-2&lt;=0,0,(SUM(P177:P197)-MAX(P177:P197)-MIN(P177:P197))/(COUNT(P177:P197)-2)),0)</f>
        <v>0.999995350231178</v>
      </c>
      <c r="Q212" s="13">
        <f>IFERROR(IF(COUNT(Q177:Q196)-2&lt;=0,0,(SUM(Q177:Q196)-MAX(Q177:Q196)-MIN(Q177:Q196))/(COUNT(Q177:Q196)-2)),0)</f>
        <v>0.999997823348133</v>
      </c>
      <c r="R212" s="13">
        <f>IFERROR(IF(COUNT(R177:R195)-2&lt;=0,0,(SUM(R177:R195)-MAX(R177:R195)-MIN(R177:R195))/(COUNT(R177:R195)-2)),0)</f>
        <v>1</v>
      </c>
      <c r="S212" s="13">
        <f>IFERROR(IF(COUNT(S177:S194)-2&lt;=0,0,(SUM(S177:S194)-MAX(S177:S194)-MIN(S177:S194))/(COUNT(S177:S194)-2)),0)</f>
        <v>1</v>
      </c>
      <c r="T212" s="13">
        <f>IFERROR(IF(COUNT(T177:T193)-2&lt;=0,0,(SUM(T177:T193)-MAX(T177:T193)-MIN(T177:T193))/(COUNT(T177:T193)-2)),0)</f>
        <v>1</v>
      </c>
      <c r="U212" s="13">
        <f>IFERROR(IF(COUNT(U177:U192)-2&lt;=0,0,(SUM(U177:U192)-MAX(U177:U192)-MIN(U177:U192))/(COUNT(U177:U192)-2)),0)</f>
        <v>1</v>
      </c>
      <c r="V212" s="13">
        <f>IFERROR(IF(COUNT(V177:V191)-2&lt;=0,0,(SUM(V177:V191)-MAX(V177:V191)-MIN(V177:V191))/(COUNT(V177:V191)-2)),0)</f>
        <v>1</v>
      </c>
      <c r="W212" s="13">
        <f>IFERROR(IF(COUNT(W177:W190)-2&lt;=0,0,(SUM(W177:W190)-MAX(W177:W190)-MIN(W177:W190))/(COUNT(W177:W190)-2)),0)</f>
        <v>1</v>
      </c>
      <c r="X212" s="13">
        <f>IFERROR(IF(COUNT(X177:X189)-2&lt;=0,0,(SUM(X177:X189)-MAX(X177:X189)-MIN(X177:X189))/(COUNT(X177:X189)-2)),0)</f>
        <v>1</v>
      </c>
      <c r="Y212" s="13">
        <f>IFERROR(IF(COUNT(Y177:Y188)-2&lt;=0,0,(SUM(Y177:Y188)-MAX(Y177:Y188)-MIN(Y177:Y188))/(COUNT(Y177:Y188)-2)),0)</f>
        <v>1</v>
      </c>
      <c r="Z212" s="13">
        <f>IFERROR(IF(COUNT(Z177:Z187)-2&lt;=0,0,(SUM(Z177:Z187)-MAX(Z177:Z187)-MIN(Z177:Z187))/(COUNT(Z177:Z187)-2)),0)</f>
        <v>1</v>
      </c>
      <c r="AA212" s="13">
        <f>IFERROR(IF(COUNT(AA177:AA186)-2&lt;=0,0,(SUM(AA177:AA186)-MAX(AA177:AA186)-MIN(AA177:AA186))/(COUNT(AA177:AA186)-2)),0)</f>
        <v>1</v>
      </c>
      <c r="AB212" s="13">
        <f>IFERROR(IF(COUNT(AB177:AB185)-2&lt;=0,0,(SUM(AB177:AB185)-MAX(AB177:AB185)-MIN(AB177:AB185))/(COUNT(AB177:AB185)-2)),0)</f>
        <v>1</v>
      </c>
      <c r="AC212" s="13">
        <f>IFERROR(IF(COUNT(AC177:AC184)-2&lt;=0,0,(SUM(AC177:AC184)-MAX(AC177:AC184)-MIN(AC177:AC184))/(COUNT(AC177:AC184)-2)),0)</f>
        <v>1</v>
      </c>
      <c r="AD212" s="13">
        <f>IFERROR(IF(COUNT(AD177:AD183)-2&lt;=0,0,(SUM(AD177:AD183)-MAX(AD177:AD183)-MIN(AD177:AD183))/(COUNT(AD177:AD183)-2)),0)</f>
        <v>1</v>
      </c>
      <c r="AE212" s="13">
        <f>IFERROR(IF(COUNT(AE177:AE182)-2&lt;=0,0,(SUM(AE177:AE182)-MAX(AE177:AE182)-MIN(AE177:AE182))/(COUNT(AE177:AE182)-2)),0)</f>
        <v>1</v>
      </c>
      <c r="AF212" s="13">
        <f>IFERROR(IF(COUNT(AF177:AF181)-2&lt;=0,0,(SUM(AF177:AF181)-MAX(AF177:AF181)-MIN(AF177:AF181))/(COUNT(AF177:AF181)-2)),0)</f>
        <v>1</v>
      </c>
      <c r="AG212" s="13">
        <f>IFERROR(IF(COUNT(AG177:AG180)-2&lt;=0,0,(SUM(AG177:AG180)-MAX(AG177:AG180)-MIN(AG177:AG180))/(COUNT(AG177:AG180)-2)),0)</f>
        <v>1</v>
      </c>
      <c r="AH212" s="13">
        <f>IFERROR(IF(COUNT(AH177:AH179)-2&lt;=0,0,(SUM(AH177:AH179)-MAX(AH177:AH179)-MIN(AH177:AH179))/(COUNT(AH177:AH179)-2)),0)</f>
        <v>1</v>
      </c>
      <c r="AI212" s="13">
        <f>IFERROR(IF(COUNT(AI177:AI178)-2&lt;=0,0,(SUM(AI177:AI178)-MAX(AI177:AI178)-MIN(AI177:AI178))/(COUNT(AI177:AI178)-2)),0)</f>
        <v>0</v>
      </c>
      <c r="AJ212" s="13">
        <f>IFERROR(IF(COUNT(AJ177:AJ177)-2&lt;=0,0,(SUM(AJ177:AJ177)-MAX(AJ177:AJ177)-MIN(AJ177:AJ177))/(COUNT(AJ177:AJ177)-2)),0)</f>
        <v>0</v>
      </c>
      <c r="AK212" s="13" t="s">
        <v>25</v>
      </c>
      <c r="AX212" s="6" t="s">
        <v>27</v>
      </c>
      <c r="AY212" s="13">
        <f>IFERROR(IF(COUNT(AY177:AY210)-2&lt;=0,0,(SUM(AY177:AY210)-MAX(AY177:AY210)-MIN(AY177:AY210))/(COUNT(AY177:AY210)-2)),0)</f>
        <v>1.33471439159098</v>
      </c>
      <c r="AZ212" s="13">
        <f>IFERROR(IF(COUNT(AZ177:AZ209)-2&lt;=0,0,(SUM(AZ177:AZ209)-MAX(AZ177:AZ209)-MIN(AZ177:AZ209))/(COUNT(AZ177:AZ209)-2)),0)</f>
        <v>1.05708840137238</v>
      </c>
      <c r="BA212" s="13">
        <f>IFERROR(IF(COUNT(BA177:BA208)-2&lt;=0,0,(SUM(BA177:BA208)-MAX(BA177:BA208)-MIN(BA177:BA208))/(COUNT(BA177:BA208)-2)),0)</f>
        <v>0.985917719481893</v>
      </c>
      <c r="BB212" s="13">
        <f>IFERROR(IF(COUNT(BB177:BB207)-2&lt;=0,0,(SUM(BB177:BB207)-MAX(BB177:BB207)-MIN(BB177:BB207))/(COUNT(BB177:BB207)-2)),0)</f>
        <v>1.00098921132495</v>
      </c>
      <c r="BC212" s="13">
        <f>IFERROR(IF(COUNT(BC177:BC206)-2&lt;=0,0,(SUM(BC177:BC206)-MAX(BC177:BC206)-MIN(BC177:BC206))/(COUNT(BC177:BC206)-2)),0)</f>
        <v>1.00091785938833</v>
      </c>
      <c r="BD212" s="13">
        <f>IFERROR(IF(COUNT(BD177:BD205)-2&lt;=0,0,(SUM(BD177:BD205)-MAX(BD177:BD205)-MIN(BD177:BD205))/(COUNT(BD177:BD205)-2)),0)</f>
        <v>0.999728145292436</v>
      </c>
      <c r="BE212" s="13">
        <f>IFERROR(IF(COUNT(BE177:BE204)-2&lt;=0,0,(SUM(BE177:BE204)-MAX(BE177:BE204)-MIN(BE177:BE204))/(COUNT(BE177:BE204)-2)),0)</f>
        <v>0.999894763139141</v>
      </c>
      <c r="BF212" s="13">
        <f>IFERROR(IF(COUNT(BF177:BF203)-2&lt;=0,0,(SUM(BF177:BF203)-MAX(BF177:BF203)-MIN(BF177:BF203))/(COUNT(BF177:BF203)-2)),0)</f>
        <v>0.999753624141539</v>
      </c>
      <c r="BG212" s="13">
        <f>IFERROR(IF(COUNT(BG177:BG202)-2&lt;=0,0,(SUM(BG177:BG202)-MAX(BG177:BG202)-MIN(BG177:BG202))/(COUNT(BG177:BG202)-2)),0)</f>
        <v>0.999618030100961</v>
      </c>
      <c r="BH212" s="13">
        <f>IFERROR(IF(COUNT(BH177:BH201)-2&lt;=0,0,(SUM(BH177:BH201)-MAX(BH177:BH201)-MIN(BH177:BH201))/(COUNT(BH177:BH201)-2)),0)</f>
        <v>0.999948929134285</v>
      </c>
      <c r="BI212" s="13">
        <f>IFERROR(IF(COUNT(BI177:BI200)-2&lt;=0,0,(SUM(BI177:BI200)-MAX(BI177:BI200)-MIN(BI177:BI200))/(COUNT(BI177:BI200)-2)),0)</f>
        <v>0.999594650777366</v>
      </c>
      <c r="BJ212" s="13">
        <f>IFERROR(IF(COUNT(BJ177:BJ199)-2&lt;=0,0,(SUM(BJ177:BJ199)-MAX(BJ177:BJ199)-MIN(BJ177:BJ199))/(COUNT(BJ177:BJ199)-2)),0)</f>
        <v>1</v>
      </c>
      <c r="BK212" s="13">
        <f>IFERROR(IF(COUNT(BK177:BK198)-2&lt;=0,0,(SUM(BK177:BK198)-MAX(BK177:BK198)-MIN(BK177:BK198))/(COUNT(BK177:BK198)-2)),0)</f>
        <v>1</v>
      </c>
      <c r="BL212" s="13">
        <f>IFERROR(IF(COUNT(BL177:BL197)-2&lt;=0,0,(SUM(BL177:BL197)-MAX(BL177:BL197)-MIN(BL177:BL197))/(COUNT(BL177:BL197)-2)),0)</f>
        <v>0.999991011434514</v>
      </c>
      <c r="BM212" s="13">
        <f>IFERROR(IF(COUNT(BM177:BM196)-2&lt;=0,0,(SUM(BM177:BM196)-MAX(BM177:BM196)-MIN(BM177:BM196))/(COUNT(BM177:BM196)-2)),0)</f>
        <v>0.999996611959111</v>
      </c>
      <c r="BN212" s="13">
        <f>IFERROR(IF(COUNT(BN177:BN195)-2&lt;=0,0,(SUM(BN177:BN195)-MAX(BN177:BN195)-MIN(BN177:BN195))/(COUNT(BN177:BN195)-2)),0)</f>
        <v>1</v>
      </c>
      <c r="BO212" s="13">
        <f>IFERROR(IF(COUNT(BO177:BO194)-2&lt;=0,0,(SUM(BO177:BO194)-MAX(BO177:BO194)-MIN(BO177:BO194))/(COUNT(BO177:BO194)-2)),0)</f>
        <v>1</v>
      </c>
      <c r="BP212" s="13">
        <f>IFERROR(IF(COUNT(BP177:BP193)-2&lt;=0,0,(SUM(BP177:BP193)-MAX(BP177:BP193)-MIN(BP177:BP193))/(COUNT(BP177:BP193)-2)),0)</f>
        <v>1</v>
      </c>
      <c r="BQ212" s="13">
        <f>IFERROR(IF(COUNT(BQ177:BQ192)-2&lt;=0,0,(SUM(BQ177:BQ192)-MAX(BQ177:BQ192)-MIN(BQ177:BQ192))/(COUNT(BQ177:BQ192)-2)),0)</f>
        <v>1</v>
      </c>
      <c r="BR212" s="13">
        <f>IFERROR(IF(COUNT(BR177:BR191)-2&lt;=0,0,(SUM(BR177:BR191)-MAX(BR177:BR191)-MIN(BR177:BR191))/(COUNT(BR177:BR191)-2)),0)</f>
        <v>1</v>
      </c>
      <c r="BS212" s="13">
        <f>IFERROR(IF(COUNT(BS177:BS190)-2&lt;=0,0,(SUM(BS177:BS190)-MAX(BS177:BS190)-MIN(BS177:BS190))/(COUNT(BS177:BS190)-2)),0)</f>
        <v>1</v>
      </c>
      <c r="BT212" s="13">
        <f>IFERROR(IF(COUNT(BT177:BT189)-2&lt;=0,0,(SUM(BT177:BT189)-MAX(BT177:BT189)-MIN(BT177:BT189))/(COUNT(BT177:BT189)-2)),0)</f>
        <v>1</v>
      </c>
      <c r="BU212" s="13">
        <f>IFERROR(IF(COUNT(BU177:BU188)-2&lt;=0,0,(SUM(BU177:BU188)-MAX(BU177:BU188)-MIN(BU177:BU188))/(COUNT(BU177:BU188)-2)),0)</f>
        <v>1</v>
      </c>
      <c r="BV212" s="13">
        <f>IFERROR(IF(COUNT(BV177:BV187)-2&lt;=0,0,(SUM(BV177:BV187)-MAX(BV177:BV187)-MIN(BV177:BV187))/(COUNT(BV177:BV187)-2)),0)</f>
        <v>1</v>
      </c>
      <c r="BW212" s="13">
        <f>IFERROR(IF(COUNT(BW177:BW186)-2&lt;=0,0,(SUM(BW177:BW186)-MAX(BW177:BW186)-MIN(BW177:BW186))/(COUNT(BW177:BW186)-2)),0)</f>
        <v>1</v>
      </c>
      <c r="BX212" s="13">
        <f>IFERROR(IF(COUNT(BX177:BX185)-2&lt;=0,0,(SUM(BX177:BX185)-MAX(BX177:BX185)-MIN(BX177:BX185))/(COUNT(BX177:BX185)-2)),0)</f>
        <v>1</v>
      </c>
      <c r="BY212" s="13">
        <f>IFERROR(IF(COUNT(BY177:BY184)-2&lt;=0,0,(SUM(BY177:BY184)-MAX(BY177:BY184)-MIN(BY177:BY184))/(COUNT(BY177:BY184)-2)),0)</f>
        <v>1</v>
      </c>
      <c r="BZ212" s="13">
        <f>IFERROR(IF(COUNT(BZ177:BZ183)-2&lt;=0,0,(SUM(BZ177:BZ183)-MAX(BZ177:BZ183)-MIN(BZ177:BZ183))/(COUNT(BZ177:BZ183)-2)),0)</f>
        <v>1</v>
      </c>
      <c r="CA212" s="13">
        <f>IFERROR(IF(COUNT(CA177:CA182)-2&lt;=0,0,(SUM(CA177:CA182)-MAX(CA177:CA182)-MIN(CA177:CA182))/(COUNT(CA177:CA182)-2)),0)</f>
        <v>1</v>
      </c>
      <c r="CB212" s="13">
        <f>IFERROR(IF(COUNT(CB177:CB181)-2&lt;=0,0,(SUM(CB177:CB181)-MAX(CB177:CB181)-MIN(CB177:CB181))/(COUNT(CB177:CB181)-2)),0)</f>
        <v>1</v>
      </c>
      <c r="CC212" s="13">
        <f>IFERROR(IF(COUNT(CC177:CC180)-2&lt;=0,0,(SUM(CC177:CC180)-MAX(CC177:CC180)-MIN(CC177:CC180))/(COUNT(CC177:CC180)-2)),0)</f>
        <v>1</v>
      </c>
      <c r="CD212" s="13">
        <f>IFERROR(IF(COUNT(CD177:CD179)-2&lt;=0,0,(SUM(CD177:CD179)-MAX(CD177:CD179)-MIN(CD177:CD179))/(COUNT(CD177:CD179)-2)),0)</f>
        <v>1</v>
      </c>
      <c r="CE212" s="13">
        <f>IFERROR(IF(COUNT(CE177:CE178)-2&lt;=0,0,(SUM(CE177:CE178)-MAX(CE177:CE178)-MIN(CE177:CE178))/(COUNT(CE177:CE178)-2)),0)</f>
        <v>0</v>
      </c>
      <c r="CF212" s="13">
        <f>IFERROR(IF(COUNT(CF177:CF177)-2&lt;=0,0,(SUM(CF177:CF177)-MAX(CF177:CF177)-MIN(CF177:CF177))/(COUNT(CF177:CF177)-2)),0)</f>
        <v>0</v>
      </c>
      <c r="CG212" s="13" t="s">
        <v>25</v>
      </c>
    </row>
    <row r="213" ht="15" customHeight="1" outlineLevel="1" spans="2:85">
      <c r="B213" s="6" t="s">
        <v>28</v>
      </c>
      <c r="C213" s="13">
        <f>IFERROR(SUM(D138:D171)/SUM(C138:C171),0)</f>
        <v>1.28569360574852</v>
      </c>
      <c r="D213" s="13">
        <f>IFERROR(SUM(E138:E170)/SUM(D138:D170),0)</f>
        <v>1.01035596213914</v>
      </c>
      <c r="E213" s="13">
        <f>IFERROR(SUM(F138:F169)/SUM(E138:E169),0)</f>
        <v>1.00132142784094</v>
      </c>
      <c r="F213" s="13">
        <f>IFERROR(SUM(G138:G168)/SUM(F138:F168),0)</f>
        <v>1.00146488225558</v>
      </c>
      <c r="G213" s="13">
        <f>IFERROR(SUM(H138:H167)/SUM(G138:G167),0)</f>
        <v>1.0005219958706</v>
      </c>
      <c r="H213" s="13">
        <f>IFERROR(SUM(I138:I166)/SUM(H138:H166),0)</f>
        <v>0.999812460732638</v>
      </c>
      <c r="I213" s="13">
        <f>IFERROR(SUM(J138:J165)/SUM(I138:I165),0)</f>
        <v>0.999681591852085</v>
      </c>
      <c r="J213" s="13">
        <f>IFERROR(SUM(K138:K164)/SUM(J138:J164),0)</f>
        <v>1.00000734808999</v>
      </c>
      <c r="K213" s="13">
        <f>IFERROR(SUM(L138:L163)/SUM(K138:K163),0)</f>
        <v>0.999479245022344</v>
      </c>
      <c r="L213" s="13">
        <f>IFERROR(SUM(M138:M162)/SUM(L138:L162),0)</f>
        <v>0.999974801914924</v>
      </c>
      <c r="M213" s="13">
        <f>IFERROR(SUM(N138:N161)/SUM(M138:M161),0)</f>
        <v>1.00293370769649</v>
      </c>
      <c r="N213" s="13">
        <f>IFERROR(SUM(O138:O160)/SUM(N138:N160),0)</f>
        <v>1.00000076160475</v>
      </c>
      <c r="O213" s="13">
        <f>IFERROR(SUM(P138:P159)/SUM(O138:O159),0)</f>
        <v>0.999892070641644</v>
      </c>
      <c r="P213" s="13">
        <f>IFERROR(SUM(Q138:Q158)/SUM(P138:P158),0)</f>
        <v>0.999978582133641</v>
      </c>
      <c r="Q213" s="13">
        <f>IFERROR(SUM(R138:R157)/SUM(Q138:Q157),0)</f>
        <v>0.999954119602296</v>
      </c>
      <c r="R213" s="13">
        <f>IFERROR(SUM(S138:S156)/SUM(R138:R156),0)</f>
        <v>1</v>
      </c>
      <c r="S213" s="13">
        <f>IFERROR(SUM(T138:T155)/SUM(S138:S155),0)</f>
        <v>1</v>
      </c>
      <c r="T213" s="13">
        <f>IFERROR(SUM(U138:U154)/SUM(T138:T154),0)</f>
        <v>1</v>
      </c>
      <c r="U213" s="13">
        <f>IFERROR(SUM(V138:V153)/SUM(U138:U153),0)</f>
        <v>1</v>
      </c>
      <c r="V213" s="13">
        <f>IFERROR(SUM(W138:W152)/SUM(V138:V152),0)</f>
        <v>1</v>
      </c>
      <c r="W213" s="13">
        <f>IFERROR(SUM(X138:X151)/SUM(W138:W151),0)</f>
        <v>1</v>
      </c>
      <c r="X213" s="13">
        <f>IFERROR(SUM(Y138:Y150)/SUM(X138:X150),0)</f>
        <v>1</v>
      </c>
      <c r="Y213" s="13">
        <f>IFERROR(SUM(Z138:Z149)/SUM(Y138:Y149),0)</f>
        <v>1</v>
      </c>
      <c r="Z213" s="13">
        <f>IFERROR(SUM(AA138:AA148)/SUM(Z138:Z148),0)</f>
        <v>1</v>
      </c>
      <c r="AA213" s="13">
        <f>IFERROR(SUM(AB138:AB147)/SUM(AA138:AA147),0)</f>
        <v>1</v>
      </c>
      <c r="AB213" s="13">
        <f>IFERROR(SUM(AC138:AC146)/SUM(AB138:AB146),0)</f>
        <v>1</v>
      </c>
      <c r="AC213" s="13">
        <f>IFERROR(SUM(AD138:AD145)/SUM(AC138:AC145),0)</f>
        <v>1</v>
      </c>
      <c r="AD213" s="13">
        <f>IFERROR(SUM(AE138:AE144)/SUM(AD138:AD144),0)</f>
        <v>1</v>
      </c>
      <c r="AE213" s="13">
        <f>IFERROR(SUM(AF138:AF143)/SUM(AE138:AE143),0)</f>
        <v>0.993230148030412</v>
      </c>
      <c r="AF213" s="13">
        <f>IFERROR(SUM(AG138:AG142)/SUM(AF138:AF142),0)</f>
        <v>1</v>
      </c>
      <c r="AG213" s="13">
        <f>IFERROR(SUM(AH138:AH141)/SUM(AG138:AG141),0)</f>
        <v>1</v>
      </c>
      <c r="AH213" s="13">
        <f>IFERROR(SUM(AI138:AI140)/SUM(AH138:AH140),0)</f>
        <v>1</v>
      </c>
      <c r="AI213" s="13">
        <f>IFERROR(SUM(AJ138:AJ139)/SUM(AI138:AI139),0)</f>
        <v>1</v>
      </c>
      <c r="AJ213" s="13">
        <f>IFERROR(SUM(AK138:AK138)/SUM(AJ138:AJ138),0)</f>
        <v>1</v>
      </c>
      <c r="AK213" s="13" t="s">
        <v>25</v>
      </c>
      <c r="AX213" s="6" t="s">
        <v>28</v>
      </c>
      <c r="AY213" s="13">
        <f>IFERROR(SUM(AZ138:AZ171)/SUM(AY138:AY171),0)</f>
        <v>1.243727363023</v>
      </c>
      <c r="AZ213" s="13">
        <f>IFERROR(SUM(BA138:BA170)/SUM(AZ138:AZ170),0)</f>
        <v>1.00804161023538</v>
      </c>
      <c r="BA213" s="13">
        <f>IFERROR(SUM(BB138:BB169)/SUM(BA138:BA169),0)</f>
        <v>1.00162727410896</v>
      </c>
      <c r="BB213" s="13">
        <f>IFERROR(SUM(BC138:BC168)/SUM(BB138:BB168),0)</f>
        <v>1.00443760912442</v>
      </c>
      <c r="BC213" s="13">
        <f>IFERROR(SUM(BD138:BD167)/SUM(BC138:BC167),0)</f>
        <v>1.00359468770723</v>
      </c>
      <c r="BD213" s="13">
        <f>IFERROR(SUM(BE138:BE166)/SUM(BD138:BD166),0)</f>
        <v>1.00004707288073</v>
      </c>
      <c r="BE213" s="13">
        <f>IFERROR(SUM(BF138:BF165)/SUM(BE138:BE165),0)</f>
        <v>1.00012377963767</v>
      </c>
      <c r="BF213" s="13">
        <f>IFERROR(SUM(BG138:BG164)/SUM(BF138:BF164),0)</f>
        <v>1.00019998621522</v>
      </c>
      <c r="BG213" s="13">
        <f>IFERROR(SUM(BH138:BH163)/SUM(BG138:BG163),0)</f>
        <v>0.999366477938117</v>
      </c>
      <c r="BH213" s="13">
        <f>IFERROR(SUM(BI138:BI162)/SUM(BH138:BH162),0)</f>
        <v>0.999926537648097</v>
      </c>
      <c r="BI213" s="13">
        <f>IFERROR(SUM(BJ138:BJ161)/SUM(BI138:BI161),0)</f>
        <v>1.00378947569212</v>
      </c>
      <c r="BJ213" s="13">
        <f>IFERROR(SUM(BK138:BK160)/SUM(BJ138:BJ160),0)</f>
        <v>0.99999831910163</v>
      </c>
      <c r="BK213" s="13">
        <f>IFERROR(SUM(BL138:BL159)/SUM(BK138:BK159),0)</f>
        <v>0.999861468813771</v>
      </c>
      <c r="BL213" s="13">
        <f>IFERROR(SUM(BM138:BM158)/SUM(BL138:BL158),0)</f>
        <v>0.999966587720522</v>
      </c>
      <c r="BM213" s="13">
        <f>IFERROR(SUM(BN138:BN157)/SUM(BM138:BM157),0)</f>
        <v>0.999928312133655</v>
      </c>
      <c r="BN213" s="13">
        <f>IFERROR(SUM(BO138:BO156)/SUM(BN138:BN156),0)</f>
        <v>1</v>
      </c>
      <c r="BO213" s="13">
        <f>IFERROR(SUM(BP138:BP155)/SUM(BO138:BO155),0)</f>
        <v>1</v>
      </c>
      <c r="BP213" s="13">
        <f>IFERROR(SUM(BQ138:BQ154)/SUM(BP138:BP154),0)</f>
        <v>1</v>
      </c>
      <c r="BQ213" s="13">
        <f>IFERROR(SUM(BR138:BR153)/SUM(BQ138:BQ153),0)</f>
        <v>1</v>
      </c>
      <c r="BR213" s="13">
        <f>IFERROR(SUM(BS138:BS152)/SUM(BR138:BR152),0)</f>
        <v>1</v>
      </c>
      <c r="BS213" s="13">
        <f>IFERROR(SUM(BT138:BT151)/SUM(BS138:BS151),0)</f>
        <v>1</v>
      </c>
      <c r="BT213" s="13">
        <f>IFERROR(SUM(BU138:BU150)/SUM(BT138:BT150),0)</f>
        <v>1</v>
      </c>
      <c r="BU213" s="13">
        <f>IFERROR(SUM(BV138:BV149)/SUM(BU138:BU149),0)</f>
        <v>1</v>
      </c>
      <c r="BV213" s="13">
        <f>IFERROR(SUM(BW138:BW148)/SUM(BV138:BV148),0)</f>
        <v>1</v>
      </c>
      <c r="BW213" s="13">
        <f>IFERROR(SUM(BX138:BX147)/SUM(BW138:BW147),0)</f>
        <v>1</v>
      </c>
      <c r="BX213" s="13">
        <f>IFERROR(SUM(BY138:BY146)/SUM(BX138:BX146),0)</f>
        <v>1</v>
      </c>
      <c r="BY213" s="13">
        <f>IFERROR(SUM(BZ138:BZ145)/SUM(BY138:BY145),0)</f>
        <v>1</v>
      </c>
      <c r="BZ213" s="13">
        <f>IFERROR(SUM(CA138:CA144)/SUM(BZ138:BZ144),0)</f>
        <v>1</v>
      </c>
      <c r="CA213" s="13">
        <f>IFERROR(SUM(CB138:CB143)/SUM(CA138:CA143),0)</f>
        <v>0.993230148030412</v>
      </c>
      <c r="CB213" s="13">
        <f>IFERROR(SUM(CC138:CC142)/SUM(CB138:CB142),0)</f>
        <v>1</v>
      </c>
      <c r="CC213" s="13">
        <f>IFERROR(SUM(CD138:CD141)/SUM(CC138:CC141),0)</f>
        <v>1</v>
      </c>
      <c r="CD213" s="13">
        <f>IFERROR(SUM(CE138:CE140)/SUM(CD138:CD140),0)</f>
        <v>1</v>
      </c>
      <c r="CE213" s="13">
        <f>IFERROR(SUM(CF138:CF139)/SUM(CE138:CE139),0)</f>
        <v>1</v>
      </c>
      <c r="CF213" s="13">
        <f>IFERROR(SUM(CG138:CG138)/SUM(CF138:CF138),0)</f>
        <v>1</v>
      </c>
      <c r="CG213" s="13" t="s">
        <v>25</v>
      </c>
    </row>
    <row r="214" ht="15" customHeight="1" outlineLevel="1" spans="2:85">
      <c r="B214" s="6" t="s">
        <v>29</v>
      </c>
      <c r="C214" s="13">
        <f>IFERROR(SUM(D170:D171)/SUM(C170:C171),0)</f>
        <v>1.54070142990631</v>
      </c>
      <c r="D214" s="13">
        <f>IFERROR(SUM(E169:E170)/SUM(D169:D170),0)</f>
        <v>1.09510600479447</v>
      </c>
      <c r="E214" s="13">
        <f>IFERROR(SUM(F168:F169)/SUM(E168:E169),0)</f>
        <v>0.999899999750167</v>
      </c>
      <c r="F214" s="13">
        <f>IFERROR(SUM(G167:G168)/SUM(F167:F168),0)</f>
        <v>1.00824255874381</v>
      </c>
      <c r="G214" s="13">
        <f>IFERROR(SUM(H166:H167)/SUM(G166:G167),0)</f>
        <v>0.99847604529502</v>
      </c>
      <c r="H214" s="13">
        <f>IFERROR(SUM(I165:I166)/SUM(H165:H166),0)</f>
        <v>1</v>
      </c>
      <c r="I214" s="13">
        <f>IFERROR(SUM(J164:J165)/SUM(I164:I165),0)</f>
        <v>1</v>
      </c>
      <c r="J214" s="13">
        <f>IFERROR(SUM(K163:K164)/SUM(J163:J164),0)</f>
        <v>0.99993945075401</v>
      </c>
      <c r="K214" s="13">
        <f>IFERROR(SUM(L162:L163)/SUM(K162:K163),0)</f>
        <v>0.999987081663108</v>
      </c>
      <c r="L214" s="13">
        <f>IFERROR(SUM(M161:M162)/SUM(L161:L162),0)</f>
        <v>1</v>
      </c>
      <c r="M214" s="13">
        <f>IFERROR(SUM(N160:N161)/SUM(M160:M161),0)</f>
        <v>1</v>
      </c>
      <c r="N214" s="13">
        <f>IFERROR(SUM(O159:O160)/SUM(N159:N160),0)</f>
        <v>1</v>
      </c>
      <c r="O214" s="13">
        <f>IFERROR(SUM(P158:P159)/SUM(O158:O159),0)</f>
        <v>1</v>
      </c>
      <c r="P214" s="13">
        <f>IFERROR(SUM(Q157:Q158)/SUM(P157:P158),0)</f>
        <v>0.999929231585666</v>
      </c>
      <c r="Q214" s="13">
        <f>IFERROR(SUM(R156:R157)/SUM(Q156:Q157),0)</f>
        <v>1</v>
      </c>
      <c r="R214" s="13">
        <f>IFERROR(SUM(S155:S156)/SUM(R155:R156),0)</f>
        <v>1</v>
      </c>
      <c r="S214" s="13">
        <f>IFERROR(SUM(T154:T155)/SUM(S154:S155),0)</f>
        <v>1</v>
      </c>
      <c r="T214" s="13">
        <f>IFERROR(SUM(U153:U154)/SUM(T153:T154),0)</f>
        <v>1</v>
      </c>
      <c r="U214" s="13">
        <f>IFERROR(SUM(V152:V153)/SUM(U152:U153),0)</f>
        <v>1</v>
      </c>
      <c r="V214" s="13">
        <f>IFERROR(SUM(W151:W152)/SUM(V151:V152),0)</f>
        <v>1</v>
      </c>
      <c r="W214" s="13">
        <f>IFERROR(SUM(X150:X151)/SUM(W150:W151),0)</f>
        <v>1</v>
      </c>
      <c r="X214" s="13">
        <f>IFERROR(SUM(Y149:Y150)/SUM(X149:X150),0)</f>
        <v>1</v>
      </c>
      <c r="Y214" s="13">
        <f>IFERROR(SUM(Z148:Z149)/SUM(Y148:Y149),0)</f>
        <v>1</v>
      </c>
      <c r="Z214" s="13">
        <f>IFERROR(SUM(AA147:AA148)/SUM(Z147:Z148),0)</f>
        <v>1</v>
      </c>
      <c r="AA214" s="13">
        <f>IFERROR(SUM(AB146:AB147)/SUM(AA146:AA147),0)</f>
        <v>1</v>
      </c>
      <c r="AB214" s="13">
        <f>IFERROR(SUM(AC145:AC146)/SUM(AB145:AB146),0)</f>
        <v>1</v>
      </c>
      <c r="AC214" s="13">
        <f>IFERROR(SUM(AD144:AD145)/SUM(AC144:AC145),0)</f>
        <v>1</v>
      </c>
      <c r="AD214" s="13">
        <f>IFERROR(SUM(AE143:AE144)/SUM(AD143:AD144),0)</f>
        <v>1</v>
      </c>
      <c r="AE214" s="13">
        <f>IFERROR(SUM(AF142:AF143)/SUM(AE142:AE143),0)</f>
        <v>0.991897272252842</v>
      </c>
      <c r="AF214" s="13">
        <f>IFERROR(SUM(AG141:AG142)/SUM(AF141:AF142),0)</f>
        <v>1</v>
      </c>
      <c r="AG214" s="13">
        <f>IFERROR(SUM(AH140:AH141)/SUM(AG140:AG141),0)</f>
        <v>1</v>
      </c>
      <c r="AH214" s="13">
        <f>IFERROR(SUM(AI139:AI140)/SUM(AH139:AH140),0)</f>
        <v>1</v>
      </c>
      <c r="AI214" s="13">
        <f>IFERROR(SUM(AJ138:AJ139)/SUM(AI138:AI139),0)</f>
        <v>1</v>
      </c>
      <c r="AJ214" s="13">
        <f>IFERROR(SUM(AK138:AK138)/SUM(AJ138:AJ138),0)</f>
        <v>1</v>
      </c>
      <c r="AK214" s="13" t="s">
        <v>25</v>
      </c>
      <c r="AX214" s="6" t="s">
        <v>29</v>
      </c>
      <c r="AY214" s="13">
        <f>IFERROR(SUM(AZ170:AZ171)/SUM(AY170:AY171),0)</f>
        <v>1.54074375805237</v>
      </c>
      <c r="AZ214" s="13">
        <f>IFERROR(SUM(BA169:BA170)/SUM(AZ169:AZ170),0)</f>
        <v>1.09710606177002</v>
      </c>
      <c r="BA214" s="13">
        <f>IFERROR(SUM(BB168:BB169)/SUM(BA168:BA169),0)</f>
        <v>0.999903109407651</v>
      </c>
      <c r="BB214" s="13">
        <f>IFERROR(SUM(BC167:BC168)/SUM(BB167:BB168),0)</f>
        <v>1.01131586778748</v>
      </c>
      <c r="BC214" s="13">
        <f>IFERROR(SUM(BD166:BD167)/SUM(BC166:BC167),0)</f>
        <v>0.998710957732214</v>
      </c>
      <c r="BD214" s="13">
        <f>IFERROR(SUM(BE165:BE166)/SUM(BD165:BD166),0)</f>
        <v>1</v>
      </c>
      <c r="BE214" s="13">
        <f>IFERROR(SUM(BF164:BF165)/SUM(BE164:BE165),0)</f>
        <v>1</v>
      </c>
      <c r="BF214" s="13">
        <f>IFERROR(SUM(BG163:BG164)/SUM(BF163:BF164),0)</f>
        <v>0.999914287573914</v>
      </c>
      <c r="BG214" s="13">
        <f>IFERROR(SUM(BH162:BH163)/SUM(BG162:BG163),0)</f>
        <v>0.99998111154991</v>
      </c>
      <c r="BH214" s="13">
        <f>IFERROR(SUM(BI161:BI162)/SUM(BH161:BH162),0)</f>
        <v>1</v>
      </c>
      <c r="BI214" s="13">
        <f>IFERROR(SUM(BJ160:BJ161)/SUM(BI160:BI161),0)</f>
        <v>1</v>
      </c>
      <c r="BJ214" s="13">
        <f>IFERROR(SUM(BK159:BK160)/SUM(BJ159:BJ160),0)</f>
        <v>1</v>
      </c>
      <c r="BK214" s="13">
        <f>IFERROR(SUM(BL158:BL159)/SUM(BK158:BK159),0)</f>
        <v>1</v>
      </c>
      <c r="BL214" s="13">
        <f>IFERROR(SUM(BM157:BM158)/SUM(BL157:BL158),0)</f>
        <v>0.999890554402457</v>
      </c>
      <c r="BM214" s="13">
        <f>IFERROR(SUM(BN156:BN157)/SUM(BM156:BM157),0)</f>
        <v>1</v>
      </c>
      <c r="BN214" s="13">
        <f>IFERROR(SUM(BO155:BO156)/SUM(BN155:BN156),0)</f>
        <v>1</v>
      </c>
      <c r="BO214" s="13">
        <f>IFERROR(SUM(BP154:BP155)/SUM(BO154:BO155),0)</f>
        <v>1</v>
      </c>
      <c r="BP214" s="13">
        <f>IFERROR(SUM(BQ153:BQ154)/SUM(BP153:BP154),0)</f>
        <v>1</v>
      </c>
      <c r="BQ214" s="13">
        <f>IFERROR(SUM(BR152:BR153)/SUM(BQ152:BQ153),0)</f>
        <v>1</v>
      </c>
      <c r="BR214" s="13">
        <f>IFERROR(SUM(BS151:BS152)/SUM(BR151:BR152),0)</f>
        <v>1</v>
      </c>
      <c r="BS214" s="13">
        <f>IFERROR(SUM(BT150:BT151)/SUM(BS150:BS151),0)</f>
        <v>1</v>
      </c>
      <c r="BT214" s="13">
        <f>IFERROR(SUM(BU149:BU150)/SUM(BT149:BT150),0)</f>
        <v>1</v>
      </c>
      <c r="BU214" s="13">
        <f>IFERROR(SUM(BV148:BV149)/SUM(BU148:BU149),0)</f>
        <v>1</v>
      </c>
      <c r="BV214" s="13">
        <f>IFERROR(SUM(BW147:BW148)/SUM(BV147:BV148),0)</f>
        <v>1</v>
      </c>
      <c r="BW214" s="13">
        <f>IFERROR(SUM(BX146:BX147)/SUM(BW146:BW147),0)</f>
        <v>1</v>
      </c>
      <c r="BX214" s="13">
        <f>IFERROR(SUM(BY145:BY146)/SUM(BX145:BX146),0)</f>
        <v>1</v>
      </c>
      <c r="BY214" s="13">
        <f>IFERROR(SUM(BZ144:BZ145)/SUM(BY144:BY145),0)</f>
        <v>1</v>
      </c>
      <c r="BZ214" s="13">
        <f>IFERROR(SUM(CA143:CA144)/SUM(BZ143:BZ144),0)</f>
        <v>1</v>
      </c>
      <c r="CA214" s="13">
        <f>IFERROR(SUM(CB142:CB143)/SUM(CA142:CA143),0)</f>
        <v>0.991897272252842</v>
      </c>
      <c r="CB214" s="13">
        <f>IFERROR(SUM(CC141:CC142)/SUM(CB141:CB142),0)</f>
        <v>1</v>
      </c>
      <c r="CC214" s="13">
        <f>IFERROR(SUM(CD140:CD141)/SUM(CC140:CC141),0)</f>
        <v>1</v>
      </c>
      <c r="CD214" s="13">
        <f>IFERROR(SUM(CE139:CE140)/SUM(CD139:CD140),0)</f>
        <v>1</v>
      </c>
      <c r="CE214" s="13">
        <f>IFERROR(SUM(CF138:CF139)/SUM(CE138:CE139),0)</f>
        <v>1</v>
      </c>
      <c r="CF214" s="13">
        <f>IFERROR(SUM(CG138:CG138)/SUM(CF138:CF138),0)</f>
        <v>1</v>
      </c>
      <c r="CG214" s="13" t="s">
        <v>25</v>
      </c>
    </row>
    <row r="215" ht="15" customHeight="1" outlineLevel="1" spans="2:85">
      <c r="B215" s="6" t="s">
        <v>30</v>
      </c>
      <c r="C215" s="13">
        <f>IFERROR(AVERAGE(C208:C210),0)</f>
        <v>1.3505777897582</v>
      </c>
      <c r="D215" s="13">
        <f>IFERROR(AVERAGE(D207:D209),0)</f>
        <v>1.10995606776482</v>
      </c>
      <c r="E215" s="13">
        <f>IFERROR(AVERAGE(E206:E208),0)</f>
        <v>0.997942045637184</v>
      </c>
      <c r="F215" s="13">
        <f>IFERROR(AVERAGE(F205:F207),0)</f>
        <v>1.00492776815929</v>
      </c>
      <c r="G215" s="13">
        <f>IFERROR(AVERAGE(G204:G206),0)</f>
        <v>0.999338108790271</v>
      </c>
      <c r="H215" s="13">
        <f>IFERROR(AVERAGE(H203:H205),0)</f>
        <v>1</v>
      </c>
      <c r="I215" s="13">
        <f>IFERROR(AVERAGE(I202:I204),0)</f>
        <v>1</v>
      </c>
      <c r="J215" s="13">
        <f>IFERROR(AVERAGE(J201:J203),0)</f>
        <v>1.00580689328252</v>
      </c>
      <c r="K215" s="13">
        <f>IFERROR(AVERAGE(K200:K202),0)</f>
        <v>1.00096949586039</v>
      </c>
      <c r="L215" s="13">
        <f>IFERROR(AVERAGE(L199:L201),0)</f>
        <v>1.00067647896179</v>
      </c>
      <c r="M215" s="13">
        <f>IFERROR(AVERAGE(M198:M200),0)</f>
        <v>1.00585377949695</v>
      </c>
      <c r="N215" s="13">
        <f>IFERROR(AVERAGE(N197:N199),0)</f>
        <v>1.00008506761822</v>
      </c>
      <c r="O215" s="13">
        <f>IFERROR(AVERAGE(O196:O198),0)</f>
        <v>0.999361822203337</v>
      </c>
      <c r="P215" s="13">
        <f>IFERROR(AVERAGE(P195:P197),0)</f>
        <v>0.999960271399049</v>
      </c>
      <c r="Q215" s="13">
        <f>IFERROR(AVERAGE(Q194:Q196),0)</f>
        <v>0.999988265859971</v>
      </c>
      <c r="R215" s="13">
        <f>IFERROR(AVERAGE(R193:R195),0)</f>
        <v>1</v>
      </c>
      <c r="S215" s="13">
        <f>IFERROR(AVERAGE(S192:S194),0)</f>
        <v>1</v>
      </c>
      <c r="T215" s="13">
        <f>IFERROR(AVERAGE(T191:T193),0)</f>
        <v>1</v>
      </c>
      <c r="U215" s="13">
        <f>IFERROR(AVERAGE(U190:U192),0)</f>
        <v>1</v>
      </c>
      <c r="V215" s="13">
        <f>IFERROR(AVERAGE(V189:V191),0)</f>
        <v>1</v>
      </c>
      <c r="W215" s="13">
        <f>IFERROR(AVERAGE(W188:W190),0)</f>
        <v>1</v>
      </c>
      <c r="X215" s="13">
        <f>IFERROR(AVERAGE(X187:X189),0)</f>
        <v>1</v>
      </c>
      <c r="Y215" s="13">
        <f>IFERROR(AVERAGE(Y186:Y188),0)</f>
        <v>1</v>
      </c>
      <c r="Z215" s="13">
        <f>IFERROR(AVERAGE(Z185:Z187),0)</f>
        <v>1</v>
      </c>
      <c r="AA215" s="13">
        <f>IFERROR(AVERAGE(AA184:AA186),0)</f>
        <v>1</v>
      </c>
      <c r="AB215" s="13">
        <f>IFERROR(AVERAGE(AB183:AB185),0)</f>
        <v>1</v>
      </c>
      <c r="AC215" s="13">
        <f>IFERROR(AVERAGE(AC182:AC184),0)</f>
        <v>1</v>
      </c>
      <c r="AD215" s="13">
        <f>IFERROR(AVERAGE(AD181:AD183),0)</f>
        <v>1</v>
      </c>
      <c r="AE215" s="13">
        <f>IFERROR(AVERAGE(AE180:AE182),0)</f>
        <v>0.997102071697395</v>
      </c>
      <c r="AF215" s="13">
        <f>IFERROR(AVERAGE(AF179:AF181),0)</f>
        <v>1</v>
      </c>
      <c r="AG215" s="13">
        <f>IFERROR(AVERAGE(AG178:AG180),0)</f>
        <v>1</v>
      </c>
      <c r="AH215" s="13">
        <f>IFERROR(AVERAGE(AH177:AH179),0)</f>
        <v>1</v>
      </c>
      <c r="AI215" s="13">
        <f>IFERROR(AVERAGE(AI177:AI178),0)</f>
        <v>1</v>
      </c>
      <c r="AJ215" s="13">
        <f>IFERROR(AVERAGE(AJ177:AJ177),0)</f>
        <v>1</v>
      </c>
      <c r="AK215" s="13" t="s">
        <v>25</v>
      </c>
      <c r="AX215" s="6" t="s">
        <v>30</v>
      </c>
      <c r="AY215" s="13">
        <f>IFERROR(AVERAGE(AY208:AY210),0)</f>
        <v>1.35411211024256</v>
      </c>
      <c r="AZ215" s="13">
        <f>IFERROR(AVERAGE(AZ207:AZ209),0)</f>
        <v>1.11878261856788</v>
      </c>
      <c r="BA215" s="13">
        <f>IFERROR(AVERAGE(BA206:BA208),0)</f>
        <v>0.997154734110901</v>
      </c>
      <c r="BB215" s="13">
        <f>IFERROR(AVERAGE(BB205:BB207),0)</f>
        <v>1.00654322034578</v>
      </c>
      <c r="BC215" s="13">
        <f>IFERROR(AVERAGE(BC204:BC206),0)</f>
        <v>0.99945273238363</v>
      </c>
      <c r="BD215" s="13">
        <f>IFERROR(AVERAGE(BD203:BD205),0)</f>
        <v>1</v>
      </c>
      <c r="BE215" s="13">
        <f>IFERROR(AVERAGE(BE202:BE204),0)</f>
        <v>1</v>
      </c>
      <c r="BF215" s="13">
        <f>IFERROR(AVERAGE(BF201:BF203),0)</f>
        <v>1.00778240411357</v>
      </c>
      <c r="BG215" s="13">
        <f>IFERROR(AVERAGE(BG200:BG202),0)</f>
        <v>1.00152095805865</v>
      </c>
      <c r="BH215" s="13">
        <f>IFERROR(AVERAGE(BH199:BH201),0)</f>
        <v>1.00095917462765</v>
      </c>
      <c r="BI215" s="13">
        <f>IFERROR(AVERAGE(BI198:BI200),0)</f>
        <v>1.00862024245496</v>
      </c>
      <c r="BJ215" s="13">
        <f>IFERROR(AVERAGE(BJ197:BJ199),0)</f>
        <v>1.0001010780148</v>
      </c>
      <c r="BK215" s="13">
        <f>IFERROR(AVERAGE(BK196:BK198),0)</f>
        <v>0.999187894253104</v>
      </c>
      <c r="BL215" s="13">
        <f>IFERROR(AVERAGE(BL195:BL197),0)</f>
        <v>0.999936771732786</v>
      </c>
      <c r="BM215" s="13">
        <f>IFERROR(AVERAGE(BM194:BM196),0)</f>
        <v>0.999980382112474</v>
      </c>
      <c r="BN215" s="13">
        <f>IFERROR(AVERAGE(BN193:BN195),0)</f>
        <v>1</v>
      </c>
      <c r="BO215" s="13">
        <f>IFERROR(AVERAGE(BO192:BO194),0)</f>
        <v>1</v>
      </c>
      <c r="BP215" s="13">
        <f>IFERROR(AVERAGE(BP191:BP193),0)</f>
        <v>1</v>
      </c>
      <c r="BQ215" s="13">
        <f>IFERROR(AVERAGE(BQ190:BQ192),0)</f>
        <v>1</v>
      </c>
      <c r="BR215" s="13">
        <f>IFERROR(AVERAGE(BR189:BR191),0)</f>
        <v>1</v>
      </c>
      <c r="BS215" s="13">
        <f>IFERROR(AVERAGE(BS188:BS190),0)</f>
        <v>1</v>
      </c>
      <c r="BT215" s="13">
        <f>IFERROR(AVERAGE(BT187:BT189),0)</f>
        <v>1</v>
      </c>
      <c r="BU215" s="13">
        <f>IFERROR(AVERAGE(BU186:BU188),0)</f>
        <v>1</v>
      </c>
      <c r="BV215" s="13">
        <f>IFERROR(AVERAGE(BV185:BV187),0)</f>
        <v>1</v>
      </c>
      <c r="BW215" s="13">
        <f>IFERROR(AVERAGE(BW184:BW186),0)</f>
        <v>1</v>
      </c>
      <c r="BX215" s="13">
        <f>IFERROR(AVERAGE(BX183:BX185),0)</f>
        <v>1</v>
      </c>
      <c r="BY215" s="13">
        <f>IFERROR(AVERAGE(BY182:BY184),0)</f>
        <v>1</v>
      </c>
      <c r="BZ215" s="13">
        <f>IFERROR(AVERAGE(BZ181:BZ183),0)</f>
        <v>1</v>
      </c>
      <c r="CA215" s="13">
        <f>IFERROR(AVERAGE(CA180:CA182),0)</f>
        <v>0.997102071697395</v>
      </c>
      <c r="CB215" s="13">
        <f>IFERROR(AVERAGE(CB179:CB181),0)</f>
        <v>1</v>
      </c>
      <c r="CC215" s="13">
        <f>IFERROR(AVERAGE(CC178:CC180),0)</f>
        <v>1</v>
      </c>
      <c r="CD215" s="13">
        <f>IFERROR(AVERAGE(CD177:CD179),0)</f>
        <v>1</v>
      </c>
      <c r="CE215" s="13">
        <f>IFERROR(AVERAGE(CE177:CE178),0)</f>
        <v>1</v>
      </c>
      <c r="CF215" s="13">
        <f>IFERROR(AVERAGE(CF177:CF177),0)</f>
        <v>1</v>
      </c>
      <c r="CG215" s="13" t="s">
        <v>25</v>
      </c>
    </row>
    <row r="216" ht="15" customHeight="1" outlineLevel="1" spans="2:85">
      <c r="B216" s="6" t="s">
        <v>31</v>
      </c>
      <c r="C216" s="13">
        <f>IFERROR(SUM(D169:D171)/SUM(C169:C171),0)</f>
        <v>1.46451882356767</v>
      </c>
      <c r="D216" s="13">
        <f>IFERROR(SUM(E168:E170)/SUM(D168:D170),0)</f>
        <v>1.05161525313698</v>
      </c>
      <c r="E216" s="13">
        <f>IFERROR(SUM(F167:F169)/SUM(E167:E169),0)</f>
        <v>0.997193411596635</v>
      </c>
      <c r="F216" s="13">
        <f>IFERROR(SUM(G166:G168)/SUM(F166:F168),0)</f>
        <v>1.00703636322932</v>
      </c>
      <c r="G216" s="13">
        <f>IFERROR(SUM(H165:H167)/SUM(G165:G167),0)</f>
        <v>0.998646959022108</v>
      </c>
      <c r="H216" s="13">
        <f>IFERROR(SUM(I164:I166)/SUM(H164:H166),0)</f>
        <v>1</v>
      </c>
      <c r="I216" s="13">
        <f>IFERROR(SUM(J163:J165)/SUM(I163:I165),0)</f>
        <v>1</v>
      </c>
      <c r="J216" s="13">
        <f>IFERROR(SUM(K162:K164)/SUM(J162:J164),0)</f>
        <v>1.00238067373491</v>
      </c>
      <c r="K216" s="13">
        <f>IFERROR(SUM(L161:L163)/SUM(K161:K163),0)</f>
        <v>1.00016882878491</v>
      </c>
      <c r="L216" s="13">
        <f>IFERROR(SUM(M160:M162)/SUM(L160:L162),0)</f>
        <v>1.00122701064759</v>
      </c>
      <c r="M216" s="13">
        <f>IFERROR(SUM(N159:N161)/SUM(M159:M161),0)</f>
        <v>1.01130977923633</v>
      </c>
      <c r="N216" s="13">
        <f>IFERROR(SUM(O158:O160)/SUM(N158:N160),0)</f>
        <v>1.00003075288946</v>
      </c>
      <c r="O216" s="13">
        <f>IFERROR(SUM(P157:P159)/SUM(O157:O159),0)</f>
        <v>0.999621472499669</v>
      </c>
      <c r="P216" s="13">
        <f>IFERROR(SUM(Q156:Q158)/SUM(P156:P158),0)</f>
        <v>0.999963819408343</v>
      </c>
      <c r="Q216" s="13">
        <f>IFERROR(SUM(R155:R157)/SUM(Q155:Q157),0)</f>
        <v>0.999979976930205</v>
      </c>
      <c r="R216" s="13">
        <f>IFERROR(SUM(S154:S156)/SUM(R154:R156),0)</f>
        <v>1</v>
      </c>
      <c r="S216" s="13">
        <f>IFERROR(SUM(T153:T155)/SUM(S153:S155),0)</f>
        <v>1</v>
      </c>
      <c r="T216" s="13">
        <f>IFERROR(SUM(U152:U154)/SUM(T152:T154),0)</f>
        <v>1</v>
      </c>
      <c r="U216" s="13">
        <f>IFERROR(SUM(V151:V153)/SUM(U151:U153),0)</f>
        <v>1</v>
      </c>
      <c r="V216" s="13">
        <f>IFERROR(SUM(W150:W152)/SUM(V150:V152),0)</f>
        <v>1</v>
      </c>
      <c r="W216" s="13">
        <f>IFERROR(SUM(X149:X151)/SUM(W149:W151),0)</f>
        <v>1</v>
      </c>
      <c r="X216" s="13">
        <f>IFERROR(SUM(Y148:Y150)/SUM(X148:X150),0)</f>
        <v>1</v>
      </c>
      <c r="Y216" s="13">
        <f>IFERROR(SUM(Z147:Z149)/SUM(Y147:Y149),0)</f>
        <v>1</v>
      </c>
      <c r="Z216" s="13">
        <f>IFERROR(SUM(AA146:AA148)/SUM(Z146:Z148),0)</f>
        <v>1</v>
      </c>
      <c r="AA216" s="13">
        <f>IFERROR(SUM(AB145:AB147)/SUM(AA145:AA147),0)</f>
        <v>1</v>
      </c>
      <c r="AB216" s="13">
        <f>IFERROR(SUM(AC144:AC146)/SUM(AB144:AB146),0)</f>
        <v>1</v>
      </c>
      <c r="AC216" s="13">
        <f>IFERROR(SUM(AD143:AD145)/SUM(AC143:AC145),0)</f>
        <v>1</v>
      </c>
      <c r="AD216" s="13">
        <f>IFERROR(SUM(AE142:AE144)/SUM(AD142:AD144),0)</f>
        <v>1</v>
      </c>
      <c r="AE216" s="13">
        <f>IFERROR(SUM(AF141:AF143)/SUM(AE141:AE143),0)</f>
        <v>0.992324909584315</v>
      </c>
      <c r="AF216" s="13">
        <f>IFERROR(SUM(AG140:AG142)/SUM(AF140:AF142),0)</f>
        <v>1</v>
      </c>
      <c r="AG216" s="13">
        <f>IFERROR(SUM(AH139:AH141)/SUM(AG139:AG141),0)</f>
        <v>1</v>
      </c>
      <c r="AH216" s="13">
        <f>IFERROR(SUM(AI138:AI140)/SUM(AH138:AH140),0)</f>
        <v>1</v>
      </c>
      <c r="AI216" s="13">
        <f>IFERROR(SUM(AJ138:AJ139)/SUM(AI138:AI139),0)</f>
        <v>1</v>
      </c>
      <c r="AJ216" s="13">
        <f>IFERROR(SUM(AK138:AK138)/SUM(AJ138:AJ138),0)</f>
        <v>1</v>
      </c>
      <c r="AK216" s="13" t="s">
        <v>25</v>
      </c>
      <c r="AX216" s="6" t="s">
        <v>31</v>
      </c>
      <c r="AY216" s="13">
        <f>IFERROR(SUM(AZ169:AZ171)/SUM(AY169:AY171),0)</f>
        <v>1.47079506716309</v>
      </c>
      <c r="AZ216" s="13">
        <f>IFERROR(SUM(BA168:BA170)/SUM(AZ168:AZ170),0)</f>
        <v>1.05339377610421</v>
      </c>
      <c r="BA216" s="13">
        <f>IFERROR(SUM(BB167:BB169)/SUM(BA167:BA169),0)</f>
        <v>0.995908644519863</v>
      </c>
      <c r="BB216" s="13">
        <f>IFERROR(SUM(BC166:BC168)/SUM(BB166:BB168),0)</f>
        <v>1.00974788648525</v>
      </c>
      <c r="BC216" s="13">
        <f>IFERROR(SUM(BD165:BD167)/SUM(BC165:BC167),0)</f>
        <v>0.998847581103831</v>
      </c>
      <c r="BD216" s="13">
        <f>IFERROR(SUM(BE164:BE166)/SUM(BD164:BD166),0)</f>
        <v>1</v>
      </c>
      <c r="BE216" s="13">
        <f>IFERROR(SUM(BF163:BF165)/SUM(BE163:BE165),0)</f>
        <v>1</v>
      </c>
      <c r="BF216" s="13">
        <f>IFERROR(SUM(BG162:BG164)/SUM(BF162:BF164),0)</f>
        <v>1.00334392875545</v>
      </c>
      <c r="BG216" s="13">
        <f>IFERROR(SUM(BH161:BH163)/SUM(BG161:BG163),0)</f>
        <v>1.00024789382774</v>
      </c>
      <c r="BH216" s="13">
        <f>IFERROR(SUM(BI160:BI162)/SUM(BH160:BH162),0)</f>
        <v>1.00171932005693</v>
      </c>
      <c r="BI216" s="13">
        <f>IFERROR(SUM(BJ159:BJ161)/SUM(BI159:BI161),0)</f>
        <v>1.01649463125805</v>
      </c>
      <c r="BJ216" s="13">
        <f>IFERROR(SUM(BK158:BK160)/SUM(BJ158:BJ160),0)</f>
        <v>1.00004334066031</v>
      </c>
      <c r="BK216" s="13">
        <f>IFERROR(SUM(BL157:BL159)/SUM(BK157:BK159),0)</f>
        <v>0.99947848672608</v>
      </c>
      <c r="BL216" s="13">
        <f>IFERROR(SUM(BM156:BM158)/SUM(BL156:BL158),0)</f>
        <v>0.999941939530842</v>
      </c>
      <c r="BM216" s="13">
        <f>IFERROR(SUM(BN155:BN157)/SUM(BM155:BM157),0)</f>
        <v>0.999966807755683</v>
      </c>
      <c r="BN216" s="13">
        <f>IFERROR(SUM(BO154:BO156)/SUM(BN154:BN156),0)</f>
        <v>1</v>
      </c>
      <c r="BO216" s="13">
        <f>IFERROR(SUM(BP153:BP155)/SUM(BO153:BO155),0)</f>
        <v>1</v>
      </c>
      <c r="BP216" s="13">
        <f>IFERROR(SUM(BQ152:BQ154)/SUM(BP152:BP154),0)</f>
        <v>1</v>
      </c>
      <c r="BQ216" s="13">
        <f>IFERROR(SUM(BR151:BR153)/SUM(BQ151:BQ153),0)</f>
        <v>1</v>
      </c>
      <c r="BR216" s="13">
        <f>IFERROR(SUM(BS150:BS152)/SUM(BR150:BR152),0)</f>
        <v>1</v>
      </c>
      <c r="BS216" s="13">
        <f>IFERROR(SUM(BT149:BT151)/SUM(BS149:BS151),0)</f>
        <v>1</v>
      </c>
      <c r="BT216" s="13">
        <f>IFERROR(SUM(BU148:BU150)/SUM(BT148:BT150),0)</f>
        <v>1</v>
      </c>
      <c r="BU216" s="13">
        <f>IFERROR(SUM(BV147:BV149)/SUM(BU147:BU149),0)</f>
        <v>1</v>
      </c>
      <c r="BV216" s="13">
        <f>IFERROR(SUM(BW146:BW148)/SUM(BV146:BV148),0)</f>
        <v>1</v>
      </c>
      <c r="BW216" s="13">
        <f>IFERROR(SUM(BX145:BX147)/SUM(BW145:BW147),0)</f>
        <v>1</v>
      </c>
      <c r="BX216" s="13">
        <f>IFERROR(SUM(BY144:BY146)/SUM(BX144:BX146),0)</f>
        <v>1</v>
      </c>
      <c r="BY216" s="13">
        <f>IFERROR(SUM(BZ143:BZ145)/SUM(BY143:BY145),0)</f>
        <v>1</v>
      </c>
      <c r="BZ216" s="13">
        <f>IFERROR(SUM(CA142:CA144)/SUM(BZ142:BZ144),0)</f>
        <v>1</v>
      </c>
      <c r="CA216" s="13">
        <f>IFERROR(SUM(CB141:CB143)/SUM(CA141:CA143),0)</f>
        <v>0.992324909584315</v>
      </c>
      <c r="CB216" s="13">
        <f>IFERROR(SUM(CC140:CC142)/SUM(CB140:CB142),0)</f>
        <v>1</v>
      </c>
      <c r="CC216" s="13">
        <f>IFERROR(SUM(CD139:CD141)/SUM(CC139:CC141),0)</f>
        <v>1</v>
      </c>
      <c r="CD216" s="13">
        <f>IFERROR(SUM(CE138:CE140)/SUM(CD138:CD140),0)</f>
        <v>1</v>
      </c>
      <c r="CE216" s="13">
        <f>IFERROR(SUM(CF138:CF139)/SUM(CE138:CE139),0)</f>
        <v>1</v>
      </c>
      <c r="CF216" s="13">
        <f>IFERROR(SUM(CG138:CG138)/SUM(CF138:CF138),0)</f>
        <v>1</v>
      </c>
      <c r="CG216" s="13" t="s">
        <v>25</v>
      </c>
    </row>
    <row r="217" ht="15" customHeight="1" outlineLevel="1" spans="2:85">
      <c r="B217" s="6" t="s">
        <v>32</v>
      </c>
      <c r="C217" s="13">
        <f>IFERROR(SUM(D168:D171)/SUM(C168:C171),0)</f>
        <v>1.34461117883386</v>
      </c>
      <c r="D217" s="13">
        <f>IFERROR(SUM(E167:E170)/SUM(D167:D170),0)</f>
        <v>1.03781416462072</v>
      </c>
      <c r="E217" s="13">
        <f>IFERROR(SUM(F166:F169)/SUM(E166:E169),0)</f>
        <v>0.997480077434269</v>
      </c>
      <c r="F217" s="13">
        <f>IFERROR(SUM(G165:G168)/SUM(F165:F168),0)</f>
        <v>1.00651818570051</v>
      </c>
      <c r="G217" s="13">
        <f>IFERROR(SUM(H164:H167)/SUM(G164:G167),0)</f>
        <v>0.999087017991167</v>
      </c>
      <c r="H217" s="13">
        <f>IFERROR(SUM(I163:I166)/SUM(H163:H166),0)</f>
        <v>1</v>
      </c>
      <c r="I217" s="13">
        <f>IFERROR(SUM(J162:J165)/SUM(I162:I165),0)</f>
        <v>1</v>
      </c>
      <c r="J217" s="13">
        <f>IFERROR(SUM(K161:K164)/SUM(J161:J164),0)</f>
        <v>1.00229224938454</v>
      </c>
      <c r="K217" s="13">
        <f>IFERROR(SUM(L160:L163)/SUM(K160:K163),0)</f>
        <v>1.00011717871284</v>
      </c>
      <c r="L217" s="13">
        <f>IFERROR(SUM(M159:M162)/SUM(L159:L162),0)</f>
        <v>1.00037202711582</v>
      </c>
      <c r="M217" s="13">
        <f>IFERROR(SUM(N158:N161)/SUM(M158:M161),0)</f>
        <v>1.00998605471697</v>
      </c>
      <c r="N217" s="13">
        <f>IFERROR(SUM(O157:O160)/SUM(N157:N160),0)</f>
        <v>1.00002613896954</v>
      </c>
      <c r="O217" s="13">
        <f>IFERROR(SUM(P156:P159)/SUM(O156:O159),0)</f>
        <v>0.999712739018314</v>
      </c>
      <c r="P217" s="13">
        <f>IFERROR(SUM(Q155:Q158)/SUM(P155:P158),0)</f>
        <v>0.999982308552732</v>
      </c>
      <c r="Q217" s="13">
        <f>IFERROR(SUM(R154:R157)/SUM(Q154:Q157),0)</f>
        <v>0.999980987922917</v>
      </c>
      <c r="R217" s="13">
        <f>IFERROR(SUM(S153:S156)/SUM(R153:R156),0)</f>
        <v>1</v>
      </c>
      <c r="S217" s="13">
        <f>IFERROR(SUM(T152:T155)/SUM(S152:S155),0)</f>
        <v>1</v>
      </c>
      <c r="T217" s="13">
        <f>IFERROR(SUM(U151:U154)/SUM(T151:T154),0)</f>
        <v>1</v>
      </c>
      <c r="U217" s="13">
        <f>IFERROR(SUM(V150:V153)/SUM(U150:U153),0)</f>
        <v>1</v>
      </c>
      <c r="V217" s="13">
        <f>IFERROR(SUM(W149:W152)/SUM(V149:V152),0)</f>
        <v>1</v>
      </c>
      <c r="W217" s="13">
        <f>IFERROR(SUM(X148:X151)/SUM(W148:W151),0)</f>
        <v>1</v>
      </c>
      <c r="X217" s="13">
        <f>IFERROR(SUM(Y147:Y150)/SUM(X147:X150),0)</f>
        <v>1</v>
      </c>
      <c r="Y217" s="13">
        <f>IFERROR(SUM(Z146:Z149)/SUM(Y146:Y149),0)</f>
        <v>1</v>
      </c>
      <c r="Z217" s="13">
        <f>IFERROR(SUM(AA145:AA148)/SUM(Z145:Z148),0)</f>
        <v>1</v>
      </c>
      <c r="AA217" s="13">
        <f>IFERROR(SUM(AB144:AB147)/SUM(AA144:AA147),0)</f>
        <v>1</v>
      </c>
      <c r="AB217" s="13">
        <f>IFERROR(SUM(AC143:AC146)/SUM(AB143:AB146),0)</f>
        <v>1</v>
      </c>
      <c r="AC217" s="13">
        <f>IFERROR(SUM(AD142:AD145)/SUM(AC142:AC145),0)</f>
        <v>1</v>
      </c>
      <c r="AD217" s="13">
        <f>IFERROR(SUM(AE141:AE144)/SUM(AD141:AD144),0)</f>
        <v>1</v>
      </c>
      <c r="AE217" s="13">
        <f>IFERROR(SUM(AF140:AF143)/SUM(AE140:AE143),0)</f>
        <v>0.992386186033897</v>
      </c>
      <c r="AF217" s="13">
        <f>IFERROR(SUM(AG139:AG142)/SUM(AF139:AF142),0)</f>
        <v>1</v>
      </c>
      <c r="AG217" s="13">
        <f>IFERROR(SUM(AH138:AH141)/SUM(AG138:AG141),0)</f>
        <v>1</v>
      </c>
      <c r="AH217" s="13">
        <f>IFERROR(SUM(AI138:AI140)/SUM(AH138:AH140),0)</f>
        <v>1</v>
      </c>
      <c r="AI217" s="13">
        <f>IFERROR(SUM(AJ138:AJ139)/SUM(AI138:AI139),0)</f>
        <v>1</v>
      </c>
      <c r="AJ217" s="13">
        <f>IFERROR(SUM(AK138:AK138)/SUM(AJ138:AJ138),0)</f>
        <v>1</v>
      </c>
      <c r="AK217" s="13" t="s">
        <v>25</v>
      </c>
      <c r="AX217" s="6" t="s">
        <v>32</v>
      </c>
      <c r="AY217" s="13">
        <f>IFERROR(SUM(AZ168:AZ171)/SUM(AY168:AY171),0)</f>
        <v>1.34008009077903</v>
      </c>
      <c r="AZ217" s="13">
        <f>IFERROR(SUM(BA167:BA170)/SUM(AZ167:AZ170),0)</f>
        <v>1.03902357958732</v>
      </c>
      <c r="BA217" s="13">
        <f>IFERROR(SUM(BB166:BB169)/SUM(BA166:BA169),0)</f>
        <v>0.996336671674525</v>
      </c>
      <c r="BB217" s="13">
        <f>IFERROR(SUM(BC165:BC168)/SUM(BB165:BB168),0)</f>
        <v>1.00905554080014</v>
      </c>
      <c r="BC217" s="13">
        <f>IFERROR(SUM(BD164:BD167)/SUM(BC164:BC167),0)</f>
        <v>0.999247814049667</v>
      </c>
      <c r="BD217" s="13">
        <f>IFERROR(SUM(BE163:BE166)/SUM(BD163:BD166),0)</f>
        <v>1</v>
      </c>
      <c r="BE217" s="13">
        <f>IFERROR(SUM(BF162:BF165)/SUM(BE162:BE165),0)</f>
        <v>1</v>
      </c>
      <c r="BF217" s="13">
        <f>IFERROR(SUM(BG161:BG164)/SUM(BF161:BF164),0)</f>
        <v>1.0032322681907</v>
      </c>
      <c r="BG217" s="13">
        <f>IFERROR(SUM(BH160:BH163)/SUM(BG160:BG163),0)</f>
        <v>1.000170203594</v>
      </c>
      <c r="BH217" s="13">
        <f>IFERROR(SUM(BI159:BI162)/SUM(BH159:BH162),0)</f>
        <v>1.00053567714262</v>
      </c>
      <c r="BI217" s="13">
        <f>IFERROR(SUM(BJ158:BJ161)/SUM(BI158:BI161),0)</f>
        <v>1.01418643378832</v>
      </c>
      <c r="BJ217" s="13">
        <f>IFERROR(SUM(BK157:BK160)/SUM(BJ157:BJ160),0)</f>
        <v>1.00003625352761</v>
      </c>
      <c r="BK217" s="13">
        <f>IFERROR(SUM(BL156:BL159)/SUM(BK156:BK159),0)</f>
        <v>0.999607157913858</v>
      </c>
      <c r="BL217" s="13">
        <f>IFERROR(SUM(BM155:BM158)/SUM(BL155:BL158),0)</f>
        <v>0.999971015131277</v>
      </c>
      <c r="BM217" s="13">
        <f>IFERROR(SUM(BN154:BN157)/SUM(BM154:BM157),0)</f>
        <v>0.999968443960997</v>
      </c>
      <c r="BN217" s="13">
        <f>IFERROR(SUM(BO153:BO156)/SUM(BN153:BN156),0)</f>
        <v>1</v>
      </c>
      <c r="BO217" s="13">
        <f>IFERROR(SUM(BP152:BP155)/SUM(BO152:BO155),0)</f>
        <v>1</v>
      </c>
      <c r="BP217" s="13">
        <f>IFERROR(SUM(BQ151:BQ154)/SUM(BP151:BP154),0)</f>
        <v>1</v>
      </c>
      <c r="BQ217" s="13">
        <f>IFERROR(SUM(BR150:BR153)/SUM(BQ150:BQ153),0)</f>
        <v>1</v>
      </c>
      <c r="BR217" s="13">
        <f>IFERROR(SUM(BS149:BS152)/SUM(BR149:BR152),0)</f>
        <v>1</v>
      </c>
      <c r="BS217" s="13">
        <f>IFERROR(SUM(BT148:BT151)/SUM(BS148:BS151),0)</f>
        <v>1</v>
      </c>
      <c r="BT217" s="13">
        <f>IFERROR(SUM(BU147:BU150)/SUM(BT147:BT150),0)</f>
        <v>1</v>
      </c>
      <c r="BU217" s="13">
        <f>IFERROR(SUM(BV146:BV149)/SUM(BU146:BU149),0)</f>
        <v>1</v>
      </c>
      <c r="BV217" s="13">
        <f>IFERROR(SUM(BW145:BW148)/SUM(BV145:BV148),0)</f>
        <v>1</v>
      </c>
      <c r="BW217" s="13">
        <f>IFERROR(SUM(BX144:BX147)/SUM(BW144:BW147),0)</f>
        <v>1</v>
      </c>
      <c r="BX217" s="13">
        <f>IFERROR(SUM(BY143:BY146)/SUM(BX143:BX146),0)</f>
        <v>1</v>
      </c>
      <c r="BY217" s="13">
        <f>IFERROR(SUM(BZ142:BZ145)/SUM(BY142:BY145),0)</f>
        <v>1</v>
      </c>
      <c r="BZ217" s="13">
        <f>IFERROR(SUM(CA141:CA144)/SUM(BZ141:BZ144),0)</f>
        <v>1</v>
      </c>
      <c r="CA217" s="13">
        <f>IFERROR(SUM(CB140:CB143)/SUM(CA140:CA143),0)</f>
        <v>0.992386186033897</v>
      </c>
      <c r="CB217" s="13">
        <f>IFERROR(SUM(CC139:CC142)/SUM(CB139:CB142),0)</f>
        <v>1</v>
      </c>
      <c r="CC217" s="13">
        <f>IFERROR(SUM(CD138:CD141)/SUM(CC138:CC141),0)</f>
        <v>1</v>
      </c>
      <c r="CD217" s="13">
        <f>IFERROR(SUM(CE138:CE140)/SUM(CD138:CD140),0)</f>
        <v>1</v>
      </c>
      <c r="CE217" s="13">
        <f>IFERROR(SUM(CF138:CF139)/SUM(CE138:CE139),0)</f>
        <v>1</v>
      </c>
      <c r="CF217" s="13">
        <f>IFERROR(SUM(CG138:CG138)/SUM(CF138:CF138),0)</f>
        <v>1</v>
      </c>
      <c r="CG217" s="13" t="s">
        <v>25</v>
      </c>
    </row>
    <row r="218" ht="15" customHeight="1" outlineLevel="1" spans="2:85">
      <c r="B218" s="6" t="s">
        <v>33</v>
      </c>
      <c r="C218" s="13">
        <f>IFERROR(SUM(D167:D171)/SUM(C167:C171),0)</f>
        <v>1.37965456695429</v>
      </c>
      <c r="D218" s="13">
        <f>IFERROR(SUM(E166:E170)/SUM(D166:D170),0)</f>
        <v>1.04238165999416</v>
      </c>
      <c r="E218" s="13">
        <f>IFERROR(SUM(F165:F169)/SUM(E165:E169),0)</f>
        <v>0.996006354387219</v>
      </c>
      <c r="F218" s="13">
        <f>IFERROR(SUM(G164:G168)/SUM(F164:F168),0)</f>
        <v>1.00660678278982</v>
      </c>
      <c r="G218" s="13">
        <f>IFERROR(SUM(H163:H167)/SUM(G163:G167),0)</f>
        <v>0.999295626909282</v>
      </c>
      <c r="H218" s="13">
        <f>IFERROR(SUM(I162:I166)/SUM(H162:H166),0)</f>
        <v>0.999874995013083</v>
      </c>
      <c r="I218" s="13">
        <f>IFERROR(SUM(J161:J165)/SUM(I161:I165),0)</f>
        <v>1</v>
      </c>
      <c r="J218" s="13">
        <f>IFERROR(SUM(K160:K164)/SUM(J160:J164),0)</f>
        <v>1.00181249520571</v>
      </c>
      <c r="K218" s="13">
        <f>IFERROR(SUM(L159:L163)/SUM(K159:K163),0)</f>
        <v>0.999688956766907</v>
      </c>
      <c r="L218" s="13">
        <f>IFERROR(SUM(M158:M162)/SUM(L158:L162),0)</f>
        <v>1.00033385781314</v>
      </c>
      <c r="M218" s="13">
        <f>IFERROR(SUM(N157:N161)/SUM(M157:M161),0)</f>
        <v>1.00852456172789</v>
      </c>
      <c r="N218" s="13">
        <f>IFERROR(SUM(O156:O160)/SUM(N156:N160),0)</f>
        <v>1.00002106125083</v>
      </c>
      <c r="O218" s="13">
        <f>IFERROR(SUM(P155:P159)/SUM(O155:O159),0)</f>
        <v>0.999810459524272</v>
      </c>
      <c r="P218" s="13">
        <f>IFERROR(SUM(Q154:Q158)/SUM(P154:P158),0)</f>
        <v>0.999983115224325</v>
      </c>
      <c r="Q218" s="13">
        <f>IFERROR(SUM(R153:R157)/SUM(Q153:Q157),0)</f>
        <v>0.99998237894267</v>
      </c>
      <c r="R218" s="13">
        <f>IFERROR(SUM(S152:S156)/SUM(R152:R156),0)</f>
        <v>1</v>
      </c>
      <c r="S218" s="13">
        <f>IFERROR(SUM(T151:T155)/SUM(S151:S155),0)</f>
        <v>1</v>
      </c>
      <c r="T218" s="13">
        <f>IFERROR(SUM(U150:U154)/SUM(T150:T154),0)</f>
        <v>1</v>
      </c>
      <c r="U218" s="13">
        <f>IFERROR(SUM(V149:V153)/SUM(U149:U153),0)</f>
        <v>1</v>
      </c>
      <c r="V218" s="13">
        <f>IFERROR(SUM(W148:W152)/SUM(V148:V152),0)</f>
        <v>1</v>
      </c>
      <c r="W218" s="13">
        <f>IFERROR(SUM(X147:X151)/SUM(W147:W151),0)</f>
        <v>1</v>
      </c>
      <c r="X218" s="13">
        <f>IFERROR(SUM(Y146:Y150)/SUM(X146:X150),0)</f>
        <v>1</v>
      </c>
      <c r="Y218" s="13">
        <f>IFERROR(SUM(Z145:Z149)/SUM(Y145:Y149),0)</f>
        <v>1</v>
      </c>
      <c r="Z218" s="13">
        <f>IFERROR(SUM(AA144:AA148)/SUM(Z144:Z148),0)</f>
        <v>1</v>
      </c>
      <c r="AA218" s="13">
        <f>IFERROR(SUM(AB143:AB147)/SUM(AA143:AA147),0)</f>
        <v>1</v>
      </c>
      <c r="AB218" s="13">
        <f>IFERROR(SUM(AC142:AC146)/SUM(AB142:AB146),0)</f>
        <v>1</v>
      </c>
      <c r="AC218" s="13">
        <f>IFERROR(SUM(AD141:AD145)/SUM(AC141:AC145),0)</f>
        <v>1</v>
      </c>
      <c r="AD218" s="13">
        <f>IFERROR(SUM(AE140:AE144)/SUM(AD140:AD144),0)</f>
        <v>1</v>
      </c>
      <c r="AE218" s="13">
        <f>IFERROR(SUM(AF139:AF143)/SUM(AE139:AE143),0)</f>
        <v>0.993213820978476</v>
      </c>
      <c r="AF218" s="13">
        <f>IFERROR(SUM(AG138:AG142)/SUM(AF138:AF142),0)</f>
        <v>1</v>
      </c>
      <c r="AG218" s="13">
        <f>IFERROR(SUM(AH138:AH141)/SUM(AG138:AG141),0)</f>
        <v>1</v>
      </c>
      <c r="AH218" s="13">
        <f>IFERROR(SUM(AI138:AI140)/SUM(AH138:AH140),0)</f>
        <v>1</v>
      </c>
      <c r="AI218" s="13">
        <f>IFERROR(SUM(AJ138:AJ139)/SUM(AI138:AI139),0)</f>
        <v>1</v>
      </c>
      <c r="AJ218" s="13">
        <f>IFERROR(SUM(AK138:AK138)/SUM(AJ138:AJ138),0)</f>
        <v>1</v>
      </c>
      <c r="AK218" s="13" t="s">
        <v>25</v>
      </c>
      <c r="AX218" s="6" t="s">
        <v>33</v>
      </c>
      <c r="AY218" s="13">
        <f>IFERROR(SUM(AZ167:AZ171)/SUM(AY167:AY171),0)</f>
        <v>1.39134806560293</v>
      </c>
      <c r="AZ218" s="13">
        <f>IFERROR(SUM(BA166:BA170)/SUM(AZ166:AZ170),0)</f>
        <v>1.04404803649659</v>
      </c>
      <c r="BA218" s="13">
        <f>IFERROR(SUM(BB165:BB169)/SUM(BA165:BA169),0)</f>
        <v>0.995363212362315</v>
      </c>
      <c r="BB218" s="13">
        <f>IFERROR(SUM(BC164:BC168)/SUM(BB164:BB168),0)</f>
        <v>1.00981177087527</v>
      </c>
      <c r="BC218" s="13">
        <f>IFERROR(SUM(BD163:BD167)/SUM(BC163:BC167),0)</f>
        <v>0.999534299783435</v>
      </c>
      <c r="BD218" s="13">
        <f>IFERROR(SUM(BE162:BE166)/SUM(BD162:BD166),0)</f>
        <v>0.999820397971019</v>
      </c>
      <c r="BE218" s="13">
        <f>IFERROR(SUM(BF161:BF165)/SUM(BE161:BE165),0)</f>
        <v>1</v>
      </c>
      <c r="BF218" s="13">
        <f>IFERROR(SUM(BG160:BG164)/SUM(BF160:BF164),0)</f>
        <v>1.00255872230101</v>
      </c>
      <c r="BG218" s="13">
        <f>IFERROR(SUM(BH159:BH163)/SUM(BG159:BG163),0)</f>
        <v>0.999406288003561</v>
      </c>
      <c r="BH218" s="13">
        <f>IFERROR(SUM(BI158:BI162)/SUM(BH158:BH162),0)</f>
        <v>1.00047049300262</v>
      </c>
      <c r="BI218" s="13">
        <f>IFERROR(SUM(BJ157:BJ161)/SUM(BI157:BI161),0)</f>
        <v>1.01190740327742</v>
      </c>
      <c r="BJ218" s="13">
        <f>IFERROR(SUM(BK156:BK160)/SUM(BJ156:BJ160),0)</f>
        <v>1.00002899792169</v>
      </c>
      <c r="BK218" s="13">
        <f>IFERROR(SUM(BL155:BL159)/SUM(BK155:BK159),0)</f>
        <v>0.99974276128363</v>
      </c>
      <c r="BL218" s="13">
        <f>IFERROR(SUM(BM154:BM158)/SUM(BL154:BL158),0)</f>
        <v>0.999972290874197</v>
      </c>
      <c r="BM218" s="13">
        <f>IFERROR(SUM(BN153:BN157)/SUM(BM153:BM157),0)</f>
        <v>0.99997045918815</v>
      </c>
      <c r="BN218" s="13">
        <f>IFERROR(SUM(BO152:BO156)/SUM(BN152:BN156),0)</f>
        <v>1</v>
      </c>
      <c r="BO218" s="13">
        <f>IFERROR(SUM(BP151:BP155)/SUM(BO151:BO155),0)</f>
        <v>1</v>
      </c>
      <c r="BP218" s="13">
        <f>IFERROR(SUM(BQ150:BQ154)/SUM(BP150:BP154),0)</f>
        <v>1</v>
      </c>
      <c r="BQ218" s="13">
        <f>IFERROR(SUM(BR149:BR153)/SUM(BQ149:BQ153),0)</f>
        <v>1</v>
      </c>
      <c r="BR218" s="13">
        <f>IFERROR(SUM(BS148:BS152)/SUM(BR148:BR152),0)</f>
        <v>1</v>
      </c>
      <c r="BS218" s="13">
        <f>IFERROR(SUM(BT147:BT151)/SUM(BS147:BS151),0)</f>
        <v>1</v>
      </c>
      <c r="BT218" s="13">
        <f>IFERROR(SUM(BU146:BU150)/SUM(BT146:BT150),0)</f>
        <v>1</v>
      </c>
      <c r="BU218" s="13">
        <f>IFERROR(SUM(BV145:BV149)/SUM(BU145:BU149),0)</f>
        <v>1</v>
      </c>
      <c r="BV218" s="13">
        <f>IFERROR(SUM(BW144:BW148)/SUM(BV144:BV148),0)</f>
        <v>1</v>
      </c>
      <c r="BW218" s="13">
        <f>IFERROR(SUM(BX143:BX147)/SUM(BW143:BW147),0)</f>
        <v>1</v>
      </c>
      <c r="BX218" s="13">
        <f>IFERROR(SUM(BY142:BY146)/SUM(BX142:BX146),0)</f>
        <v>1</v>
      </c>
      <c r="BY218" s="13">
        <f>IFERROR(SUM(BZ141:BZ145)/SUM(BY141:BY145),0)</f>
        <v>1</v>
      </c>
      <c r="BZ218" s="13">
        <f>IFERROR(SUM(CA140:CA144)/SUM(BZ140:BZ144),0)</f>
        <v>1</v>
      </c>
      <c r="CA218" s="13">
        <f>IFERROR(SUM(CB139:CB143)/SUM(CA139:CA143),0)</f>
        <v>0.993213820978476</v>
      </c>
      <c r="CB218" s="13">
        <f>IFERROR(SUM(CC138:CC142)/SUM(CB138:CB142),0)</f>
        <v>1</v>
      </c>
      <c r="CC218" s="13">
        <f>IFERROR(SUM(CD138:CD141)/SUM(CC138:CC141),0)</f>
        <v>1</v>
      </c>
      <c r="CD218" s="13">
        <f>IFERROR(SUM(CE138:CE140)/SUM(CD138:CD140),0)</f>
        <v>1</v>
      </c>
      <c r="CE218" s="13">
        <f>IFERROR(SUM(CF138:CF139)/SUM(CE138:CE139),0)</f>
        <v>1</v>
      </c>
      <c r="CF218" s="13">
        <f>IFERROR(SUM(CG138:CG138)/SUM(CF138:CF138),0)</f>
        <v>1</v>
      </c>
      <c r="CG218" s="13" t="s">
        <v>25</v>
      </c>
    </row>
    <row r="219" ht="15" customHeight="1" outlineLevel="1" spans="2:85">
      <c r="B219" s="6" t="s">
        <v>34</v>
      </c>
      <c r="C219" s="13">
        <f>IFERROR(SUM(D166:D171)/SUM(C166:C171),0)</f>
        <v>1.36424061743595</v>
      </c>
      <c r="D219" s="13">
        <f>IFERROR(SUM(E165:E170)/SUM(D165:D170),0)</f>
        <v>1.04460812188116</v>
      </c>
      <c r="E219" s="13">
        <f>IFERROR(SUM(F164:F169)/SUM(E164:E169),0)</f>
        <v>0.999081890566246</v>
      </c>
      <c r="F219" s="13">
        <f>IFERROR(SUM(G163:G168)/SUM(F163:F168),0)</f>
        <v>1.00541462015646</v>
      </c>
      <c r="G219" s="13">
        <f>IFERROR(SUM(H162:H167)/SUM(G162:G167),0)</f>
        <v>0.999163057686553</v>
      </c>
      <c r="H219" s="13">
        <f>IFERROR(SUM(I161:I166)/SUM(H161:H166),0)</f>
        <v>0.999878663166347</v>
      </c>
      <c r="I219" s="13">
        <f>IFERROR(SUM(J160:J165)/SUM(I160:I165),0)</f>
        <v>0.999996948684878</v>
      </c>
      <c r="J219" s="13">
        <f>IFERROR(SUM(K159:K164)/SUM(J159:J164),0)</f>
        <v>1.00122849791072</v>
      </c>
      <c r="K219" s="13">
        <f>IFERROR(SUM(L158:L163)/SUM(K158:K163),0)</f>
        <v>0.999711918395908</v>
      </c>
      <c r="L219" s="13">
        <f>IFERROR(SUM(M157:M162)/SUM(L157:L162),0)</f>
        <v>1.00029023876024</v>
      </c>
      <c r="M219" s="13">
        <f>IFERROR(SUM(N156:N161)/SUM(M156:M161),0)</f>
        <v>1.00690146489365</v>
      </c>
      <c r="N219" s="13">
        <f>IFERROR(SUM(O155:O160)/SUM(N155:N160),0)</f>
        <v>1.00001488023699</v>
      </c>
      <c r="O219" s="13">
        <f>IFERROR(SUM(P154:P159)/SUM(O154:O159),0)</f>
        <v>0.99981630169878</v>
      </c>
      <c r="P219" s="13">
        <f>IFERROR(SUM(Q153:Q158)/SUM(P153:P158),0)</f>
        <v>0.999984238810437</v>
      </c>
      <c r="Q219" s="13">
        <f>IFERROR(SUM(R152:R157)/SUM(Q152:Q157),0)</f>
        <v>0.999983591369881</v>
      </c>
      <c r="R219" s="13">
        <f>IFERROR(SUM(S151:S156)/SUM(R151:R156),0)</f>
        <v>1</v>
      </c>
      <c r="S219" s="13">
        <f>IFERROR(SUM(T150:T155)/SUM(S150:S155),0)</f>
        <v>1</v>
      </c>
      <c r="T219" s="13">
        <f>IFERROR(SUM(U149:U154)/SUM(T149:T154),0)</f>
        <v>1</v>
      </c>
      <c r="U219" s="13">
        <f>IFERROR(SUM(V148:V153)/SUM(U148:U153),0)</f>
        <v>1</v>
      </c>
      <c r="V219" s="13">
        <f>IFERROR(SUM(W147:W152)/SUM(V147:V152),0)</f>
        <v>1</v>
      </c>
      <c r="W219" s="13">
        <f>IFERROR(SUM(X146:X151)/SUM(W146:W151),0)</f>
        <v>1</v>
      </c>
      <c r="X219" s="13">
        <f>IFERROR(SUM(Y145:Y150)/SUM(X145:X150),0)</f>
        <v>1</v>
      </c>
      <c r="Y219" s="13">
        <f>IFERROR(SUM(Z144:Z149)/SUM(Y144:Y149),0)</f>
        <v>1</v>
      </c>
      <c r="Z219" s="13">
        <f>IFERROR(SUM(AA143:AA148)/SUM(Z143:Z148),0)</f>
        <v>1</v>
      </c>
      <c r="AA219" s="13">
        <f>IFERROR(SUM(AB142:AB147)/SUM(AA142:AA147),0)</f>
        <v>1</v>
      </c>
      <c r="AB219" s="13">
        <f>IFERROR(SUM(AC141:AC146)/SUM(AB141:AB146),0)</f>
        <v>1</v>
      </c>
      <c r="AC219" s="13">
        <f>IFERROR(SUM(AD140:AD145)/SUM(AC140:AC145),0)</f>
        <v>1</v>
      </c>
      <c r="AD219" s="13">
        <f>IFERROR(SUM(AE139:AE144)/SUM(AD139:AD144),0)</f>
        <v>1</v>
      </c>
      <c r="AE219" s="13">
        <f>IFERROR(SUM(AF138:AF143)/SUM(AE138:AE143),0)</f>
        <v>0.993230148030412</v>
      </c>
      <c r="AF219" s="13">
        <f>IFERROR(SUM(AG138:AG142)/SUM(AF138:AF142),0)</f>
        <v>1</v>
      </c>
      <c r="AG219" s="13">
        <f>IFERROR(SUM(AH138:AH141)/SUM(AG138:AG141),0)</f>
        <v>1</v>
      </c>
      <c r="AH219" s="13">
        <f>IFERROR(SUM(AI138:AI140)/SUM(AH138:AH140),0)</f>
        <v>1</v>
      </c>
      <c r="AI219" s="13">
        <f>IFERROR(SUM(AJ138:AJ139)/SUM(AI138:AI139),0)</f>
        <v>1</v>
      </c>
      <c r="AJ219" s="13">
        <f>IFERROR(SUM(AK138:AK138)/SUM(AJ138:AJ138),0)</f>
        <v>1</v>
      </c>
      <c r="AK219" s="13" t="s">
        <v>25</v>
      </c>
      <c r="AX219" s="6" t="s">
        <v>34</v>
      </c>
      <c r="AY219" s="13">
        <f>IFERROR(SUM(AZ166:AZ171)/SUM(AY166:AY171),0)</f>
        <v>1.37604424858276</v>
      </c>
      <c r="AZ219" s="13">
        <f>IFERROR(SUM(BA165:BA170)/SUM(AZ165:AZ170),0)</f>
        <v>1.04606558268775</v>
      </c>
      <c r="BA219" s="13">
        <f>IFERROR(SUM(BB164:BB169)/SUM(BA164:BA169),0)</f>
        <v>0.998482999356988</v>
      </c>
      <c r="BB219" s="13">
        <f>IFERROR(SUM(BC163:BC168)/SUM(BB163:BB168),0)</f>
        <v>1.00801208636821</v>
      </c>
      <c r="BC219" s="13">
        <f>IFERROR(SUM(BD162:BD167)/SUM(BC162:BC167),0)</f>
        <v>0.999306315141683</v>
      </c>
      <c r="BD219" s="13">
        <f>IFERROR(SUM(BE161:BE166)/SUM(BD161:BD166),0)</f>
        <v>0.999825237601663</v>
      </c>
      <c r="BE219" s="13">
        <f>IFERROR(SUM(BF160:BF165)/SUM(BE160:BE165),0)</f>
        <v>0.999995665543703</v>
      </c>
      <c r="BF219" s="13">
        <f>IFERROR(SUM(BG159:BG164)/SUM(BF159:BF164),0)</f>
        <v>1.00175570389477</v>
      </c>
      <c r="BG219" s="13">
        <f>IFERROR(SUM(BH158:BH163)/SUM(BG158:BG163),0)</f>
        <v>0.99945923734184</v>
      </c>
      <c r="BH219" s="13">
        <f>IFERROR(SUM(BI157:BI162)/SUM(BH157:BH162),0)</f>
        <v>1.00040336022417</v>
      </c>
      <c r="BI219" s="13">
        <f>IFERROR(SUM(BJ156:BJ161)/SUM(BI156:BI161),0)</f>
        <v>1.0095579212599</v>
      </c>
      <c r="BJ219" s="13">
        <f>IFERROR(SUM(BK155:BK160)/SUM(BJ155:BJ160),0)</f>
        <v>1.00002031230263</v>
      </c>
      <c r="BK219" s="13">
        <f>IFERROR(SUM(BL154:BL159)/SUM(BK154:BK159),0)</f>
        <v>0.999750673763996</v>
      </c>
      <c r="BL219" s="13">
        <f>IFERROR(SUM(BM153:BM158)/SUM(BL153:BL158),0)</f>
        <v>0.999973881750092</v>
      </c>
      <c r="BM219" s="13">
        <f>IFERROR(SUM(BN152:BN157)/SUM(BM152:BM157),0)</f>
        <v>0.999972767051756</v>
      </c>
      <c r="BN219" s="13">
        <f>IFERROR(SUM(BO151:BO156)/SUM(BN151:BN156),0)</f>
        <v>1</v>
      </c>
      <c r="BO219" s="13">
        <f>IFERROR(SUM(BP150:BP155)/SUM(BO150:BO155),0)</f>
        <v>1</v>
      </c>
      <c r="BP219" s="13">
        <f>IFERROR(SUM(BQ149:BQ154)/SUM(BP149:BP154),0)</f>
        <v>1</v>
      </c>
      <c r="BQ219" s="13">
        <f>IFERROR(SUM(BR148:BR153)/SUM(BQ148:BQ153),0)</f>
        <v>1</v>
      </c>
      <c r="BR219" s="13">
        <f>IFERROR(SUM(BS147:BS152)/SUM(BR147:BR152),0)</f>
        <v>1</v>
      </c>
      <c r="BS219" s="13">
        <f>IFERROR(SUM(BT146:BT151)/SUM(BS146:BS151),0)</f>
        <v>1</v>
      </c>
      <c r="BT219" s="13">
        <f>IFERROR(SUM(BU145:BU150)/SUM(BT145:BT150),0)</f>
        <v>1</v>
      </c>
      <c r="BU219" s="13">
        <f>IFERROR(SUM(BV144:BV149)/SUM(BU144:BU149),0)</f>
        <v>1</v>
      </c>
      <c r="BV219" s="13">
        <f>IFERROR(SUM(BW143:BW148)/SUM(BV143:BV148),0)</f>
        <v>1</v>
      </c>
      <c r="BW219" s="13">
        <f>IFERROR(SUM(BX142:BX147)/SUM(BW142:BW147),0)</f>
        <v>1</v>
      </c>
      <c r="BX219" s="13">
        <f>IFERROR(SUM(BY141:BY146)/SUM(BX141:BX146),0)</f>
        <v>1</v>
      </c>
      <c r="BY219" s="13">
        <f>IFERROR(SUM(BZ140:BZ145)/SUM(BY140:BY145),0)</f>
        <v>1</v>
      </c>
      <c r="BZ219" s="13">
        <f>IFERROR(SUM(CA139:CA144)/SUM(BZ139:BZ144),0)</f>
        <v>1</v>
      </c>
      <c r="CA219" s="13">
        <f>IFERROR(SUM(CB138:CB143)/SUM(CA138:CA143),0)</f>
        <v>0.993230148030412</v>
      </c>
      <c r="CB219" s="13">
        <f>IFERROR(SUM(CC138:CC142)/SUM(CB138:CB142),0)</f>
        <v>1</v>
      </c>
      <c r="CC219" s="13">
        <f>IFERROR(SUM(CD138:CD141)/SUM(CC138:CC141),0)</f>
        <v>1</v>
      </c>
      <c r="CD219" s="13">
        <f>IFERROR(SUM(CE138:CE140)/SUM(CD138:CD140),0)</f>
        <v>1</v>
      </c>
      <c r="CE219" s="13">
        <f>IFERROR(SUM(CF138:CF139)/SUM(CE138:CE139),0)</f>
        <v>1</v>
      </c>
      <c r="CF219" s="13">
        <f>IFERROR(SUM(CG138:CG138)/SUM(CF138:CF138),0)</f>
        <v>1</v>
      </c>
      <c r="CG219" s="13" t="s">
        <v>25</v>
      </c>
    </row>
    <row r="220" ht="15" customHeight="1" outlineLevel="1" spans="2:117">
      <c r="B220" s="15" t="s">
        <v>35</v>
      </c>
      <c r="C220" s="16">
        <v>1.09</v>
      </c>
      <c r="D220" s="16">
        <f>IFERROR(D216,0)</f>
        <v>1.05161525313698</v>
      </c>
      <c r="E220" s="16">
        <f>E213</f>
        <v>1.00132142784094</v>
      </c>
      <c r="F220" s="16">
        <v>1.008</v>
      </c>
      <c r="G220" s="16">
        <v>1.009</v>
      </c>
      <c r="H220" s="16">
        <v>1.008</v>
      </c>
      <c r="I220" s="16">
        <v>1.00254955698478</v>
      </c>
      <c r="J220" s="16">
        <v>1.0001</v>
      </c>
      <c r="K220" s="16">
        <v>1.0001</v>
      </c>
      <c r="L220" s="16">
        <v>1.0001</v>
      </c>
      <c r="M220" s="16">
        <v>1.00054165884362</v>
      </c>
      <c r="N220" s="16">
        <v>1</v>
      </c>
      <c r="O220" s="16">
        <v>1</v>
      </c>
      <c r="P220" s="16">
        <v>1</v>
      </c>
      <c r="Q220" s="16">
        <v>1</v>
      </c>
      <c r="R220" s="16">
        <v>1</v>
      </c>
      <c r="S220" s="16">
        <v>1</v>
      </c>
      <c r="T220" s="16">
        <v>1</v>
      </c>
      <c r="U220" s="16">
        <v>1</v>
      </c>
      <c r="V220" s="16">
        <v>1</v>
      </c>
      <c r="W220" s="16">
        <v>1</v>
      </c>
      <c r="X220" s="16">
        <v>1</v>
      </c>
      <c r="Y220" s="16">
        <v>1</v>
      </c>
      <c r="Z220" s="16">
        <v>1</v>
      </c>
      <c r="AA220" s="16">
        <v>1</v>
      </c>
      <c r="AB220" s="16">
        <v>1</v>
      </c>
      <c r="AC220" s="16">
        <v>1</v>
      </c>
      <c r="AD220" s="16">
        <v>1</v>
      </c>
      <c r="AE220" s="16">
        <v>1</v>
      </c>
      <c r="AF220" s="16">
        <v>1</v>
      </c>
      <c r="AG220" s="16">
        <v>1</v>
      </c>
      <c r="AH220" s="16">
        <v>1</v>
      </c>
      <c r="AI220" s="16">
        <v>1</v>
      </c>
      <c r="AJ220" s="16">
        <v>1</v>
      </c>
      <c r="AK220" s="16">
        <v>1</v>
      </c>
      <c r="AL220" s="16">
        <v>1</v>
      </c>
      <c r="AM220" s="16">
        <v>1</v>
      </c>
      <c r="AN220" s="16">
        <v>1</v>
      </c>
      <c r="AO220" s="16">
        <v>1</v>
      </c>
      <c r="AX220" s="15" t="s">
        <v>35</v>
      </c>
      <c r="AY220" s="16">
        <v>1.2</v>
      </c>
      <c r="AZ220" s="16">
        <f>AZ213</f>
        <v>1.00804161023538</v>
      </c>
      <c r="BA220" s="16">
        <f>BA213</f>
        <v>1.00162727410896</v>
      </c>
      <c r="BB220" s="16">
        <f>BB217</f>
        <v>1.00905554080014</v>
      </c>
      <c r="BC220" s="16">
        <v>1.009</v>
      </c>
      <c r="BD220" s="16">
        <v>1.008</v>
      </c>
      <c r="BE220" s="16">
        <v>1.00254955698478</v>
      </c>
      <c r="BF220" s="16">
        <v>1.0001</v>
      </c>
      <c r="BG220" s="16">
        <v>1.0001</v>
      </c>
      <c r="BH220" s="16">
        <v>1.0001</v>
      </c>
      <c r="BI220" s="16">
        <v>1.00054165884362</v>
      </c>
      <c r="BJ220" s="16">
        <v>1</v>
      </c>
      <c r="BK220" s="16">
        <v>1</v>
      </c>
      <c r="BL220" s="16">
        <v>1</v>
      </c>
      <c r="BM220" s="16">
        <v>1</v>
      </c>
      <c r="BN220" s="16">
        <v>1</v>
      </c>
      <c r="BO220" s="16">
        <v>1</v>
      </c>
      <c r="BP220" s="16">
        <v>1</v>
      </c>
      <c r="BQ220" s="16">
        <v>1</v>
      </c>
      <c r="BR220" s="16">
        <v>1</v>
      </c>
      <c r="BS220" s="16">
        <v>1</v>
      </c>
      <c r="BT220" s="16">
        <v>1</v>
      </c>
      <c r="BU220" s="16">
        <v>1</v>
      </c>
      <c r="BV220" s="16">
        <v>1</v>
      </c>
      <c r="BW220" s="16">
        <v>1</v>
      </c>
      <c r="BX220" s="16">
        <v>1</v>
      </c>
      <c r="BY220" s="16">
        <v>1</v>
      </c>
      <c r="BZ220" s="16">
        <v>1</v>
      </c>
      <c r="CA220" s="16">
        <v>1</v>
      </c>
      <c r="CB220" s="16">
        <v>1</v>
      </c>
      <c r="CC220" s="16">
        <v>1</v>
      </c>
      <c r="CD220" s="16">
        <v>1</v>
      </c>
      <c r="CE220" s="16">
        <v>1</v>
      </c>
      <c r="CF220" s="16">
        <v>1</v>
      </c>
      <c r="CG220" s="16">
        <v>1</v>
      </c>
      <c r="CH220" s="16">
        <v>1</v>
      </c>
      <c r="CI220" s="16">
        <v>1</v>
      </c>
      <c r="CJ220" s="16">
        <v>1</v>
      </c>
      <c r="CK220" s="16">
        <v>1</v>
      </c>
      <c r="DF220" s="1"/>
      <c r="DG220" s="1"/>
      <c r="DH220" s="1"/>
      <c r="DI220" s="1"/>
      <c r="DJ220" s="1"/>
      <c r="DK220" s="1"/>
      <c r="DL220" s="1"/>
      <c r="DM220" s="1"/>
    </row>
    <row r="221" ht="15" customHeight="1" outlineLevel="1" spans="2:85">
      <c r="B221" s="6" t="s">
        <v>36</v>
      </c>
      <c r="C221" s="13">
        <f t="shared" ref="C221:AJ221" si="84">IFERROR(C220*D221,0)</f>
        <v>1.18070233488984</v>
      </c>
      <c r="D221" s="13">
        <f t="shared" si="84"/>
        <v>1.08321315127508</v>
      </c>
      <c r="E221" s="13">
        <f t="shared" si="84"/>
        <v>1.03004701390917</v>
      </c>
      <c r="F221" s="13">
        <f t="shared" si="84"/>
        <v>1.02868767737266</v>
      </c>
      <c r="G221" s="13">
        <f t="shared" si="84"/>
        <v>1.020523489457</v>
      </c>
      <c r="H221" s="13">
        <f t="shared" si="84"/>
        <v>1.01142070312884</v>
      </c>
      <c r="I221" s="13">
        <f t="shared" si="84"/>
        <v>1.00339355469131</v>
      </c>
      <c r="J221" s="13">
        <f t="shared" si="84"/>
        <v>1.00084185135852</v>
      </c>
      <c r="K221" s="13">
        <f t="shared" si="84"/>
        <v>1.00074177718081</v>
      </c>
      <c r="L221" s="13">
        <f t="shared" si="84"/>
        <v>1.0006417130095</v>
      </c>
      <c r="M221" s="13">
        <f t="shared" si="84"/>
        <v>1.00054165884362</v>
      </c>
      <c r="N221" s="13">
        <f t="shared" si="84"/>
        <v>1</v>
      </c>
      <c r="O221" s="13">
        <f t="shared" si="84"/>
        <v>1</v>
      </c>
      <c r="P221" s="13">
        <f t="shared" si="84"/>
        <v>1</v>
      </c>
      <c r="Q221" s="13">
        <f t="shared" si="84"/>
        <v>1</v>
      </c>
      <c r="R221" s="13">
        <f t="shared" si="84"/>
        <v>1</v>
      </c>
      <c r="S221" s="13">
        <f t="shared" si="84"/>
        <v>1</v>
      </c>
      <c r="T221" s="13">
        <f t="shared" si="84"/>
        <v>1</v>
      </c>
      <c r="U221" s="13">
        <f t="shared" si="84"/>
        <v>1</v>
      </c>
      <c r="V221" s="13">
        <f t="shared" si="84"/>
        <v>1</v>
      </c>
      <c r="W221" s="13">
        <f t="shared" si="84"/>
        <v>1</v>
      </c>
      <c r="X221" s="13">
        <f t="shared" si="84"/>
        <v>1</v>
      </c>
      <c r="Y221" s="13">
        <f t="shared" si="84"/>
        <v>1</v>
      </c>
      <c r="Z221" s="13">
        <f t="shared" si="84"/>
        <v>1</v>
      </c>
      <c r="AA221" s="13">
        <f t="shared" si="84"/>
        <v>1</v>
      </c>
      <c r="AB221" s="13">
        <f t="shared" si="84"/>
        <v>1</v>
      </c>
      <c r="AC221" s="13">
        <f t="shared" si="84"/>
        <v>1</v>
      </c>
      <c r="AD221" s="13">
        <f t="shared" si="84"/>
        <v>1</v>
      </c>
      <c r="AE221" s="13">
        <f t="shared" si="84"/>
        <v>1</v>
      </c>
      <c r="AF221" s="13">
        <f t="shared" si="84"/>
        <v>1</v>
      </c>
      <c r="AG221" s="13">
        <f t="shared" si="84"/>
        <v>1</v>
      </c>
      <c r="AH221" s="13">
        <f t="shared" si="84"/>
        <v>1</v>
      </c>
      <c r="AI221" s="13">
        <f t="shared" si="84"/>
        <v>1</v>
      </c>
      <c r="AJ221" s="13">
        <f t="shared" si="84"/>
        <v>1</v>
      </c>
      <c r="AK221" s="13">
        <f>AK220</f>
        <v>1</v>
      </c>
      <c r="AX221" s="6" t="s">
        <v>36</v>
      </c>
      <c r="AY221" s="13">
        <f t="shared" ref="AY221:CF221" si="85">IFERROR(AY220*AZ221,0)</f>
        <v>1.24768204139929</v>
      </c>
      <c r="AZ221" s="13">
        <f t="shared" si="85"/>
        <v>1.03973503449941</v>
      </c>
      <c r="BA221" s="13">
        <f t="shared" si="85"/>
        <v>1.03144059128335</v>
      </c>
      <c r="BB221" s="13">
        <f t="shared" si="85"/>
        <v>1.02976488155328</v>
      </c>
      <c r="BC221" s="13">
        <f t="shared" si="85"/>
        <v>1.020523489457</v>
      </c>
      <c r="BD221" s="13">
        <f t="shared" si="85"/>
        <v>1.01142070312884</v>
      </c>
      <c r="BE221" s="13">
        <f t="shared" si="85"/>
        <v>1.00339355469131</v>
      </c>
      <c r="BF221" s="13">
        <f t="shared" si="85"/>
        <v>1.00084185135852</v>
      </c>
      <c r="BG221" s="13">
        <f t="shared" si="85"/>
        <v>1.00074177718081</v>
      </c>
      <c r="BH221" s="13">
        <f t="shared" si="85"/>
        <v>1.0006417130095</v>
      </c>
      <c r="BI221" s="13">
        <f t="shared" si="85"/>
        <v>1.00054165884362</v>
      </c>
      <c r="BJ221" s="13">
        <f t="shared" si="85"/>
        <v>1</v>
      </c>
      <c r="BK221" s="13">
        <f t="shared" si="85"/>
        <v>1</v>
      </c>
      <c r="BL221" s="13">
        <f t="shared" si="85"/>
        <v>1</v>
      </c>
      <c r="BM221" s="13">
        <f t="shared" si="85"/>
        <v>1</v>
      </c>
      <c r="BN221" s="13">
        <f t="shared" si="85"/>
        <v>1</v>
      </c>
      <c r="BO221" s="13">
        <f t="shared" si="85"/>
        <v>1</v>
      </c>
      <c r="BP221" s="13">
        <f t="shared" si="85"/>
        <v>1</v>
      </c>
      <c r="BQ221" s="13">
        <f t="shared" si="85"/>
        <v>1</v>
      </c>
      <c r="BR221" s="13">
        <f t="shared" si="85"/>
        <v>1</v>
      </c>
      <c r="BS221" s="13">
        <f t="shared" si="85"/>
        <v>1</v>
      </c>
      <c r="BT221" s="13">
        <f t="shared" si="85"/>
        <v>1</v>
      </c>
      <c r="BU221" s="13">
        <f t="shared" si="85"/>
        <v>1</v>
      </c>
      <c r="BV221" s="13">
        <f t="shared" si="85"/>
        <v>1</v>
      </c>
      <c r="BW221" s="13">
        <f t="shared" si="85"/>
        <v>1</v>
      </c>
      <c r="BX221" s="13">
        <f t="shared" si="85"/>
        <v>1</v>
      </c>
      <c r="BY221" s="13">
        <f t="shared" si="85"/>
        <v>1</v>
      </c>
      <c r="BZ221" s="13">
        <f t="shared" si="85"/>
        <v>1</v>
      </c>
      <c r="CA221" s="13">
        <f t="shared" si="85"/>
        <v>1</v>
      </c>
      <c r="CB221" s="13">
        <f t="shared" si="85"/>
        <v>1</v>
      </c>
      <c r="CC221" s="13">
        <f t="shared" si="85"/>
        <v>1</v>
      </c>
      <c r="CD221" s="13">
        <f t="shared" si="85"/>
        <v>1</v>
      </c>
      <c r="CE221" s="13">
        <f t="shared" si="85"/>
        <v>1</v>
      </c>
      <c r="CF221" s="13">
        <f t="shared" si="85"/>
        <v>1</v>
      </c>
      <c r="CG221" s="13">
        <f>CG220</f>
        <v>1</v>
      </c>
    </row>
    <row r="222" ht="15" customHeight="1" outlineLevel="1" spans="2:85">
      <c r="B222" s="6" t="s">
        <v>37</v>
      </c>
      <c r="C222" s="13">
        <f t="shared" ref="C222:AK222" si="86">IFERROR(ROUND(1-1/C221,4),0)</f>
        <v>0.153</v>
      </c>
      <c r="D222" s="13">
        <f t="shared" si="86"/>
        <v>0.0768</v>
      </c>
      <c r="E222" s="13">
        <f t="shared" si="86"/>
        <v>0.0292</v>
      </c>
      <c r="F222" s="13">
        <f t="shared" si="86"/>
        <v>0.0279</v>
      </c>
      <c r="G222" s="13">
        <f t="shared" si="86"/>
        <v>0.0201</v>
      </c>
      <c r="H222" s="13">
        <f t="shared" si="86"/>
        <v>0.0113</v>
      </c>
      <c r="I222" s="13">
        <f t="shared" si="86"/>
        <v>0.0034</v>
      </c>
      <c r="J222" s="13">
        <f t="shared" si="86"/>
        <v>0.0008</v>
      </c>
      <c r="K222" s="13">
        <f t="shared" si="86"/>
        <v>0.0007</v>
      </c>
      <c r="L222" s="13">
        <f t="shared" si="86"/>
        <v>0.0006</v>
      </c>
      <c r="M222" s="13">
        <f t="shared" si="86"/>
        <v>0.0005</v>
      </c>
      <c r="N222" s="13">
        <f t="shared" si="86"/>
        <v>0</v>
      </c>
      <c r="O222" s="13">
        <f t="shared" si="86"/>
        <v>0</v>
      </c>
      <c r="P222" s="13">
        <f t="shared" si="86"/>
        <v>0</v>
      </c>
      <c r="Q222" s="13">
        <f t="shared" si="86"/>
        <v>0</v>
      </c>
      <c r="R222" s="13">
        <f t="shared" si="86"/>
        <v>0</v>
      </c>
      <c r="S222" s="13">
        <f t="shared" si="86"/>
        <v>0</v>
      </c>
      <c r="T222" s="13">
        <f t="shared" si="86"/>
        <v>0</v>
      </c>
      <c r="U222" s="13">
        <f t="shared" si="86"/>
        <v>0</v>
      </c>
      <c r="V222" s="13">
        <f t="shared" si="86"/>
        <v>0</v>
      </c>
      <c r="W222" s="13">
        <f t="shared" si="86"/>
        <v>0</v>
      </c>
      <c r="X222" s="13">
        <f t="shared" si="86"/>
        <v>0</v>
      </c>
      <c r="Y222" s="13">
        <f t="shared" si="86"/>
        <v>0</v>
      </c>
      <c r="Z222" s="13">
        <f t="shared" si="86"/>
        <v>0</v>
      </c>
      <c r="AA222" s="13">
        <f t="shared" si="86"/>
        <v>0</v>
      </c>
      <c r="AB222" s="13">
        <f t="shared" si="86"/>
        <v>0</v>
      </c>
      <c r="AC222" s="13">
        <f t="shared" si="86"/>
        <v>0</v>
      </c>
      <c r="AD222" s="13">
        <f t="shared" si="86"/>
        <v>0</v>
      </c>
      <c r="AE222" s="13">
        <f t="shared" si="86"/>
        <v>0</v>
      </c>
      <c r="AF222" s="13">
        <f t="shared" si="86"/>
        <v>0</v>
      </c>
      <c r="AG222" s="13">
        <f t="shared" si="86"/>
        <v>0</v>
      </c>
      <c r="AH222" s="13">
        <f t="shared" si="86"/>
        <v>0</v>
      </c>
      <c r="AI222" s="13">
        <f t="shared" si="86"/>
        <v>0</v>
      </c>
      <c r="AJ222" s="13">
        <f t="shared" si="86"/>
        <v>0</v>
      </c>
      <c r="AK222" s="13">
        <f t="shared" si="86"/>
        <v>0</v>
      </c>
      <c r="AX222" s="6" t="s">
        <v>37</v>
      </c>
      <c r="AY222" s="13">
        <f t="shared" ref="AY222:CG222" si="87">IFERROR(ROUND(1-1/AY221,4),0)</f>
        <v>0.1985</v>
      </c>
      <c r="AZ222" s="13">
        <f t="shared" si="87"/>
        <v>0.0382</v>
      </c>
      <c r="BA222" s="13">
        <f t="shared" si="87"/>
        <v>0.0305</v>
      </c>
      <c r="BB222" s="13">
        <f t="shared" si="87"/>
        <v>0.0289</v>
      </c>
      <c r="BC222" s="13">
        <f t="shared" si="87"/>
        <v>0.0201</v>
      </c>
      <c r="BD222" s="13">
        <f t="shared" si="87"/>
        <v>0.0113</v>
      </c>
      <c r="BE222" s="13">
        <f t="shared" si="87"/>
        <v>0.0034</v>
      </c>
      <c r="BF222" s="13">
        <f t="shared" si="87"/>
        <v>0.0008</v>
      </c>
      <c r="BG222" s="13">
        <f t="shared" si="87"/>
        <v>0.0007</v>
      </c>
      <c r="BH222" s="13">
        <f t="shared" si="87"/>
        <v>0.0006</v>
      </c>
      <c r="BI222" s="13">
        <f t="shared" si="87"/>
        <v>0.0005</v>
      </c>
      <c r="BJ222" s="13">
        <f t="shared" si="87"/>
        <v>0</v>
      </c>
      <c r="BK222" s="13">
        <f t="shared" si="87"/>
        <v>0</v>
      </c>
      <c r="BL222" s="13">
        <f t="shared" si="87"/>
        <v>0</v>
      </c>
      <c r="BM222" s="13">
        <f t="shared" si="87"/>
        <v>0</v>
      </c>
      <c r="BN222" s="13">
        <f t="shared" si="87"/>
        <v>0</v>
      </c>
      <c r="BO222" s="13">
        <f t="shared" si="87"/>
        <v>0</v>
      </c>
      <c r="BP222" s="13">
        <f t="shared" si="87"/>
        <v>0</v>
      </c>
      <c r="BQ222" s="13">
        <f t="shared" si="87"/>
        <v>0</v>
      </c>
      <c r="BR222" s="13">
        <f t="shared" si="87"/>
        <v>0</v>
      </c>
      <c r="BS222" s="13">
        <f t="shared" si="87"/>
        <v>0</v>
      </c>
      <c r="BT222" s="13">
        <f t="shared" si="87"/>
        <v>0</v>
      </c>
      <c r="BU222" s="13">
        <f t="shared" si="87"/>
        <v>0</v>
      </c>
      <c r="BV222" s="13">
        <f t="shared" si="87"/>
        <v>0</v>
      </c>
      <c r="BW222" s="13">
        <f t="shared" si="87"/>
        <v>0</v>
      </c>
      <c r="BX222" s="13">
        <f t="shared" si="87"/>
        <v>0</v>
      </c>
      <c r="BY222" s="13">
        <f t="shared" si="87"/>
        <v>0</v>
      </c>
      <c r="BZ222" s="13">
        <f t="shared" si="87"/>
        <v>0</v>
      </c>
      <c r="CA222" s="13">
        <f t="shared" si="87"/>
        <v>0</v>
      </c>
      <c r="CB222" s="13">
        <f t="shared" si="87"/>
        <v>0</v>
      </c>
      <c r="CC222" s="13">
        <f t="shared" si="87"/>
        <v>0</v>
      </c>
      <c r="CD222" s="13">
        <f t="shared" si="87"/>
        <v>0</v>
      </c>
      <c r="CE222" s="13">
        <f t="shared" si="87"/>
        <v>0</v>
      </c>
      <c r="CF222" s="13">
        <f t="shared" si="87"/>
        <v>0</v>
      </c>
      <c r="CG222" s="13">
        <f t="shared" si="87"/>
        <v>0</v>
      </c>
    </row>
    <row r="223" ht="15" customHeight="1"/>
    <row r="224" ht="15" customHeight="1"/>
    <row r="225" ht="15" customHeight="1" spans="2:65">
      <c r="B225" s="5" t="s">
        <v>41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AX225" s="5" t="s">
        <v>42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 ht="15" customHeight="1" outlineLevel="1" spans="2:65">
      <c r="B226" s="24" t="s">
        <v>23</v>
      </c>
      <c r="C226" s="25" t="s">
        <v>43</v>
      </c>
      <c r="D226" s="26" t="s">
        <v>44</v>
      </c>
      <c r="E226" s="26" t="s">
        <v>45</v>
      </c>
      <c r="F226" s="26" t="s">
        <v>46</v>
      </c>
      <c r="G226" s="26" t="s">
        <v>47</v>
      </c>
      <c r="H226" s="27" t="s">
        <v>48</v>
      </c>
      <c r="I226" s="26" t="s">
        <v>25</v>
      </c>
      <c r="J226" s="27" t="s">
        <v>49</v>
      </c>
      <c r="K226" s="26" t="s">
        <v>50</v>
      </c>
      <c r="L226" s="27" t="s">
        <v>51</v>
      </c>
      <c r="M226" s="26" t="s">
        <v>52</v>
      </c>
      <c r="N226" s="26" t="s">
        <v>53</v>
      </c>
      <c r="O226" s="27" t="s">
        <v>54</v>
      </c>
      <c r="P226" s="26" t="s">
        <v>55</v>
      </c>
      <c r="Q226" s="40" t="s">
        <v>56</v>
      </c>
      <c r="AX226" s="24" t="s">
        <v>23</v>
      </c>
      <c r="AY226" s="25" t="s">
        <v>43</v>
      </c>
      <c r="AZ226" s="26" t="s">
        <v>44</v>
      </c>
      <c r="BA226" s="26" t="s">
        <v>45</v>
      </c>
      <c r="BB226" s="26" t="s">
        <v>46</v>
      </c>
      <c r="BC226" s="26" t="s">
        <v>47</v>
      </c>
      <c r="BD226" s="27" t="s">
        <v>48</v>
      </c>
      <c r="BE226" s="26" t="s">
        <v>25</v>
      </c>
      <c r="BF226" s="27" t="s">
        <v>49</v>
      </c>
      <c r="BG226" s="26" t="s">
        <v>50</v>
      </c>
      <c r="BH226" s="27" t="s">
        <v>51</v>
      </c>
      <c r="BI226" s="26" t="s">
        <v>52</v>
      </c>
      <c r="BJ226" s="26" t="s">
        <v>53</v>
      </c>
      <c r="BK226" s="27" t="s">
        <v>54</v>
      </c>
      <c r="BL226" s="26" t="s">
        <v>55</v>
      </c>
      <c r="BM226" s="40" t="s">
        <v>56</v>
      </c>
    </row>
    <row r="227" ht="15" customHeight="1" outlineLevel="1" spans="2:65">
      <c r="B227" s="24"/>
      <c r="H227" s="27" t="s">
        <v>57</v>
      </c>
      <c r="I227" s="26" t="s">
        <v>58</v>
      </c>
      <c r="J227" s="27"/>
      <c r="L227" s="27"/>
      <c r="O227" s="27"/>
      <c r="Q227" s="41"/>
      <c r="AX227" s="24"/>
      <c r="BD227" s="27" t="s">
        <v>57</v>
      </c>
      <c r="BE227" s="26" t="s">
        <v>58</v>
      </c>
      <c r="BF227" s="27"/>
      <c r="BH227" s="27"/>
      <c r="BK227" s="27"/>
      <c r="BM227" s="41"/>
    </row>
    <row r="228" ht="15" customHeight="1" outlineLevel="1" spans="2:65">
      <c r="B228" s="28">
        <v>201606</v>
      </c>
      <c r="C228" s="29">
        <v>237716.53</v>
      </c>
      <c r="D228" s="30">
        <v>56487.57</v>
      </c>
      <c r="E228" s="30">
        <f>IFERROR(AK99,0)</f>
        <v>0</v>
      </c>
      <c r="F228" s="30">
        <f>IFERROR([16]种植险特色011大赔案!AK8,0)</f>
        <v>0</v>
      </c>
      <c r="G228" s="30">
        <f>IFERROR([16]种植险特色011大赔案!AK47,0)</f>
        <v>0</v>
      </c>
      <c r="H228" s="29">
        <f>ROUND(IFERROR(AK90*D228,0),2)</f>
        <v>56487.57</v>
      </c>
      <c r="I228" s="30">
        <f>ROUND(IFERROR(AK221*(SUM(D228:E228)),0),2)</f>
        <v>56487.57</v>
      </c>
      <c r="J228" s="34">
        <f>ROUND(I228,2)</f>
        <v>56487.57</v>
      </c>
      <c r="K228" s="30">
        <f t="shared" ref="K228:K262" si="88">ROUND(IFERROR(J228-(SUM(D228:E228)),0),2)</f>
        <v>0</v>
      </c>
      <c r="L228" s="35">
        <f t="shared" ref="L228:L262" si="89">0</f>
        <v>0</v>
      </c>
      <c r="M228" s="30">
        <f t="shared" ref="M228:M262" si="90">ROUND(IFERROR(C251*L228,0),2)</f>
        <v>0</v>
      </c>
      <c r="N228" s="36">
        <f t="shared" ref="N228:N262" si="91">ROUND(IFERROR(M228-F228-G228,0),2)</f>
        <v>0</v>
      </c>
      <c r="O228" s="29">
        <f t="shared" ref="O228:P262" si="92">ROUND(IFERROR(J228+M228,0),2)</f>
        <v>56487.57</v>
      </c>
      <c r="P228" s="30">
        <f t="shared" si="92"/>
        <v>0</v>
      </c>
      <c r="Q228" s="42">
        <f t="shared" ref="Q228:Q262" si="93">IFERROR(O228/C228,0)</f>
        <v>0.237625755348187</v>
      </c>
      <c r="AX228" s="28">
        <v>201506</v>
      </c>
      <c r="AY228" s="29">
        <v>0</v>
      </c>
      <c r="AZ228" s="30">
        <f>IFERROR(CG7,0)</f>
        <v>56487.57</v>
      </c>
      <c r="BA228" s="30">
        <f>IFERROR(CG99,0)</f>
        <v>0</v>
      </c>
      <c r="BB228" s="30">
        <f>IFERROR([16]种植险特色011大赔案!BY8,0)</f>
        <v>0</v>
      </c>
      <c r="BC228" s="30">
        <f>IFERROR([16]种植险特色011大赔案!BY47,0)</f>
        <v>0</v>
      </c>
      <c r="BD228" s="29">
        <f>ROUND(IFERROR(CG90*AZ228,0),2)</f>
        <v>56487.57</v>
      </c>
      <c r="BE228" s="30">
        <f>ROUND(IFERROR(CG221*(SUM(AZ228:BA228)),0),2)</f>
        <v>56487.57</v>
      </c>
      <c r="BF228" s="34">
        <f>ROUND(BE228,2)</f>
        <v>56487.57</v>
      </c>
      <c r="BG228" s="30">
        <f t="shared" ref="BG228:BG262" si="94">ROUND(IFERROR(BF228-(SUM(AZ228:BA228)),0),2)</f>
        <v>0</v>
      </c>
      <c r="BH228" s="35">
        <f t="shared" ref="BH228:BH262" si="95">0</f>
        <v>0</v>
      </c>
      <c r="BI228" s="30">
        <f t="shared" ref="BI228:BI262" si="96">ROUND(IFERROR(AY251*BH228,0),2)</f>
        <v>0</v>
      </c>
      <c r="BJ228" s="30">
        <f t="shared" ref="BJ228:BJ262" si="97">ROUND(IFERROR(BI228-BB228-BC228,0),2)</f>
        <v>0</v>
      </c>
      <c r="BK228" s="29">
        <f t="shared" ref="BK228:BL262" si="98">ROUND(IFERROR(BF228+BI228,0),2)</f>
        <v>56487.57</v>
      </c>
      <c r="BL228" s="30">
        <f t="shared" si="98"/>
        <v>0</v>
      </c>
      <c r="BM228" s="42">
        <f t="shared" ref="BM228:BM262" si="99">IFERROR(BK228/AY228,0)</f>
        <v>0</v>
      </c>
    </row>
    <row r="229" ht="15" customHeight="1" outlineLevel="1" spans="2:65">
      <c r="B229" s="31">
        <v>201609</v>
      </c>
      <c r="C229" s="32">
        <v>1637482.31</v>
      </c>
      <c r="D229" s="33">
        <v>2546014.36</v>
      </c>
      <c r="E229" s="33">
        <f>IFERROR(AJ100,0)</f>
        <v>0</v>
      </c>
      <c r="F229" s="33">
        <f>IFERROR([16]种植险特色011大赔案!AJ9,0)</f>
        <v>0</v>
      </c>
      <c r="G229" s="33">
        <f>IFERROR([16]种植险特色011大赔案!AJ48,0)</f>
        <v>0</v>
      </c>
      <c r="H229" s="32">
        <f>ROUND(IFERROR(AJ90*D229,0),2)</f>
        <v>2546014.36</v>
      </c>
      <c r="I229" s="33">
        <f>ROUND(IFERROR(AJ221*(SUM(D229:E229)),0),2)</f>
        <v>2546014.36</v>
      </c>
      <c r="J229" s="37">
        <f>ROUND(I229,2)</f>
        <v>2546014.36</v>
      </c>
      <c r="K229" s="33">
        <f t="shared" si="88"/>
        <v>0</v>
      </c>
      <c r="L229" s="38">
        <f t="shared" si="89"/>
        <v>0</v>
      </c>
      <c r="M229" s="33">
        <f t="shared" si="90"/>
        <v>0</v>
      </c>
      <c r="N229" s="39">
        <f t="shared" si="91"/>
        <v>0</v>
      </c>
      <c r="O229" s="32">
        <f t="shared" si="92"/>
        <v>2546014.36</v>
      </c>
      <c r="P229" s="33">
        <f t="shared" si="92"/>
        <v>0</v>
      </c>
      <c r="Q229" s="43">
        <f t="shared" si="93"/>
        <v>1.55483472673363</v>
      </c>
      <c r="AX229" s="31">
        <v>201509</v>
      </c>
      <c r="AY229" s="32">
        <v>224757</v>
      </c>
      <c r="AZ229" s="33">
        <f>IFERROR(CF8,0)</f>
        <v>2546014.36</v>
      </c>
      <c r="BA229" s="33">
        <f>IFERROR(CF100,0)</f>
        <v>0</v>
      </c>
      <c r="BB229" s="33">
        <f>IFERROR([16]种植险特色011大赔案!BX9,0)</f>
        <v>0</v>
      </c>
      <c r="BC229" s="33">
        <f>IFERROR([16]种植险特色011大赔案!BX48,0)</f>
        <v>0</v>
      </c>
      <c r="BD229" s="32">
        <f>ROUND(IFERROR(CF90*AZ229,0),2)</f>
        <v>2546014.36</v>
      </c>
      <c r="BE229" s="33">
        <f>ROUND(IFERROR(CF221*(SUM(AZ229:BA229)),0),2)</f>
        <v>2546014.36</v>
      </c>
      <c r="BF229" s="37">
        <f>ROUND(BE229,2)</f>
        <v>2546014.36</v>
      </c>
      <c r="BG229" s="33">
        <f t="shared" si="94"/>
        <v>0</v>
      </c>
      <c r="BH229" s="38">
        <f t="shared" si="95"/>
        <v>0</v>
      </c>
      <c r="BI229" s="33">
        <f t="shared" si="96"/>
        <v>0</v>
      </c>
      <c r="BJ229" s="33">
        <f t="shared" si="97"/>
        <v>0</v>
      </c>
      <c r="BK229" s="32">
        <f t="shared" si="98"/>
        <v>2546014.36</v>
      </c>
      <c r="BL229" s="33">
        <f t="shared" si="98"/>
        <v>0</v>
      </c>
      <c r="BM229" s="43">
        <f t="shared" si="99"/>
        <v>11.3278534595141</v>
      </c>
    </row>
    <row r="230" ht="15" customHeight="1" outlineLevel="1" spans="2:65">
      <c r="B230" s="31">
        <v>201612</v>
      </c>
      <c r="C230" s="32">
        <v>268550.55</v>
      </c>
      <c r="D230" s="33">
        <v>166670</v>
      </c>
      <c r="E230" s="33">
        <f>IFERROR(AI101,0)</f>
        <v>0</v>
      </c>
      <c r="F230" s="33">
        <f>IFERROR([16]种植险特色011大赔案!AI10,0)</f>
        <v>0</v>
      </c>
      <c r="G230" s="33">
        <f>IFERROR([16]种植险特色011大赔案!AI49,0)</f>
        <v>0</v>
      </c>
      <c r="H230" s="32">
        <f>ROUND(IFERROR(AI90*D230,0),2)</f>
        <v>166670</v>
      </c>
      <c r="I230" s="33">
        <f>ROUND(IFERROR(AI221*(SUM(D230:E230)),0),2)</f>
        <v>166670</v>
      </c>
      <c r="J230" s="37">
        <f t="shared" ref="J230:J262" si="100">ROUND(I230,2)</f>
        <v>166670</v>
      </c>
      <c r="K230" s="33">
        <f t="shared" si="88"/>
        <v>0</v>
      </c>
      <c r="L230" s="38">
        <f t="shared" si="89"/>
        <v>0</v>
      </c>
      <c r="M230" s="33">
        <f t="shared" si="90"/>
        <v>0</v>
      </c>
      <c r="N230" s="39">
        <f t="shared" si="91"/>
        <v>0</v>
      </c>
      <c r="O230" s="32">
        <f t="shared" si="92"/>
        <v>166670</v>
      </c>
      <c r="P230" s="33">
        <f t="shared" si="92"/>
        <v>0</v>
      </c>
      <c r="Q230" s="43">
        <f t="shared" si="93"/>
        <v>0.620628034461296</v>
      </c>
      <c r="AX230" s="31">
        <v>201512</v>
      </c>
      <c r="AY230" s="32">
        <v>1075.82</v>
      </c>
      <c r="AZ230" s="33">
        <f>IFERROR(CE9,0)</f>
        <v>166670</v>
      </c>
      <c r="BA230" s="33">
        <f>IFERROR(CE101,0)</f>
        <v>0</v>
      </c>
      <c r="BB230" s="33">
        <f>IFERROR([16]种植险特色011大赔案!BW10,0)</f>
        <v>0</v>
      </c>
      <c r="BC230" s="33">
        <f>IFERROR([16]种植险特色011大赔案!BW49,0)</f>
        <v>0</v>
      </c>
      <c r="BD230" s="32">
        <f>ROUND(IFERROR(CE90*AZ230,0),2)</f>
        <v>166670</v>
      </c>
      <c r="BE230" s="33">
        <f>ROUND(IFERROR(CE221*(SUM(AZ230:BA230)),0),2)</f>
        <v>166670</v>
      </c>
      <c r="BF230" s="37">
        <f t="shared" ref="BF230:BF262" si="101">ROUND(BE230,2)</f>
        <v>166670</v>
      </c>
      <c r="BG230" s="33">
        <f t="shared" si="94"/>
        <v>0</v>
      </c>
      <c r="BH230" s="38">
        <f t="shared" si="95"/>
        <v>0</v>
      </c>
      <c r="BI230" s="33">
        <f t="shared" si="96"/>
        <v>0</v>
      </c>
      <c r="BJ230" s="33">
        <f t="shared" si="97"/>
        <v>0</v>
      </c>
      <c r="BK230" s="32">
        <f t="shared" si="98"/>
        <v>166670</v>
      </c>
      <c r="BL230" s="33">
        <f t="shared" si="98"/>
        <v>0</v>
      </c>
      <c r="BM230" s="43">
        <f t="shared" si="99"/>
        <v>154.923686118496</v>
      </c>
    </row>
    <row r="231" ht="15" customHeight="1" outlineLevel="1" spans="2:65">
      <c r="B231" s="31">
        <v>201703</v>
      </c>
      <c r="C231" s="32">
        <v>505713.06</v>
      </c>
      <c r="D231" s="33">
        <v>1092975.6</v>
      </c>
      <c r="E231" s="33">
        <f>IFERROR(AH102,0)</f>
        <v>0</v>
      </c>
      <c r="F231" s="33">
        <f>IFERROR([16]种植险特色011大赔案!AH11,0)</f>
        <v>0</v>
      </c>
      <c r="G231" s="33">
        <f>IFERROR([16]种植险特色011大赔案!AH50,0)</f>
        <v>0</v>
      </c>
      <c r="H231" s="32">
        <f>ROUND(IFERROR(AH90*D231,0),2)</f>
        <v>1092975.6</v>
      </c>
      <c r="I231" s="33">
        <f>ROUND(IFERROR(AH221*(SUM(D231:E231)),0),2)</f>
        <v>1092975.6</v>
      </c>
      <c r="J231" s="37">
        <f t="shared" si="100"/>
        <v>1092975.6</v>
      </c>
      <c r="K231" s="33">
        <f t="shared" si="88"/>
        <v>0</v>
      </c>
      <c r="L231" s="38">
        <f t="shared" si="89"/>
        <v>0</v>
      </c>
      <c r="M231" s="33">
        <f t="shared" si="90"/>
        <v>0</v>
      </c>
      <c r="N231" s="39">
        <f t="shared" si="91"/>
        <v>0</v>
      </c>
      <c r="O231" s="32">
        <f t="shared" si="92"/>
        <v>1092975.6</v>
      </c>
      <c r="P231" s="33">
        <f t="shared" si="92"/>
        <v>0</v>
      </c>
      <c r="Q231" s="43">
        <f t="shared" si="93"/>
        <v>2.16125642474015</v>
      </c>
      <c r="AX231" s="31">
        <v>201603</v>
      </c>
      <c r="AY231" s="32">
        <v>10280.92</v>
      </c>
      <c r="AZ231" s="33">
        <f>IFERROR(CD10,0)</f>
        <v>1092975.6</v>
      </c>
      <c r="BA231" s="33">
        <f>IFERROR(CD102,0)</f>
        <v>0</v>
      </c>
      <c r="BB231" s="33">
        <f>IFERROR([16]种植险特色011大赔案!BV11,0)</f>
        <v>0</v>
      </c>
      <c r="BC231" s="33">
        <f>IFERROR([16]种植险特色011大赔案!BV50,0)</f>
        <v>0</v>
      </c>
      <c r="BD231" s="32">
        <f>ROUND(IFERROR(CD90*AZ231,0),2)</f>
        <v>1092975.6</v>
      </c>
      <c r="BE231" s="33">
        <f>ROUND(IFERROR(CD221*(SUM(AZ231:BA231)),0),2)</f>
        <v>1092975.6</v>
      </c>
      <c r="BF231" s="37">
        <f t="shared" si="101"/>
        <v>1092975.6</v>
      </c>
      <c r="BG231" s="33">
        <f t="shared" si="94"/>
        <v>0</v>
      </c>
      <c r="BH231" s="38">
        <f t="shared" si="95"/>
        <v>0</v>
      </c>
      <c r="BI231" s="33">
        <f t="shared" si="96"/>
        <v>0</v>
      </c>
      <c r="BJ231" s="33">
        <f t="shared" si="97"/>
        <v>0</v>
      </c>
      <c r="BK231" s="32">
        <f t="shared" si="98"/>
        <v>1092975.6</v>
      </c>
      <c r="BL231" s="33">
        <f t="shared" si="98"/>
        <v>0</v>
      </c>
      <c r="BM231" s="43">
        <f t="shared" si="99"/>
        <v>106.311069437366</v>
      </c>
    </row>
    <row r="232" ht="15" customHeight="1" outlineLevel="1" spans="2:65">
      <c r="B232" s="31">
        <v>201706</v>
      </c>
      <c r="C232" s="32">
        <v>3325138.11</v>
      </c>
      <c r="D232" s="33">
        <v>1333641.03</v>
      </c>
      <c r="E232" s="33">
        <f>IFERROR(AG103,0)</f>
        <v>0</v>
      </c>
      <c r="F232" s="33">
        <f>IFERROR([16]种植险特色011大赔案!AG12,0)</f>
        <v>0</v>
      </c>
      <c r="G232" s="33">
        <f>IFERROR([16]种植险特色011大赔案!AG51,0)</f>
        <v>0</v>
      </c>
      <c r="H232" s="32">
        <f>ROUND(IFERROR(AG90*D232,0),2)</f>
        <v>1333641.03</v>
      </c>
      <c r="I232" s="33">
        <f>ROUND(IFERROR(AG221*(SUM(D232:E232)),0),2)</f>
        <v>1333641.03</v>
      </c>
      <c r="J232" s="37">
        <f t="shared" si="100"/>
        <v>1333641.03</v>
      </c>
      <c r="K232" s="33">
        <f t="shared" si="88"/>
        <v>0</v>
      </c>
      <c r="L232" s="38">
        <f t="shared" si="89"/>
        <v>0</v>
      </c>
      <c r="M232" s="33">
        <f t="shared" si="90"/>
        <v>0</v>
      </c>
      <c r="N232" s="39">
        <f t="shared" si="91"/>
        <v>0</v>
      </c>
      <c r="O232" s="32">
        <f t="shared" si="92"/>
        <v>1333641.03</v>
      </c>
      <c r="P232" s="33">
        <f t="shared" si="92"/>
        <v>0</v>
      </c>
      <c r="Q232" s="43">
        <f t="shared" si="93"/>
        <v>0.401078387086905</v>
      </c>
      <c r="AX232" s="31">
        <v>201606</v>
      </c>
      <c r="AY232" s="32">
        <v>237716.53</v>
      </c>
      <c r="AZ232" s="33">
        <f>IFERROR(CC11,0)</f>
        <v>1333641.03</v>
      </c>
      <c r="BA232" s="33">
        <f>IFERROR(CC103,0)</f>
        <v>0</v>
      </c>
      <c r="BB232" s="33">
        <f>IFERROR([16]种植险特色011大赔案!BU12,0)</f>
        <v>0</v>
      </c>
      <c r="BC232" s="33">
        <f>IFERROR([16]种植险特色011大赔案!BU51,0)</f>
        <v>0</v>
      </c>
      <c r="BD232" s="32">
        <f>ROUND(IFERROR(CC90*AZ232,0),2)</f>
        <v>1333641.03</v>
      </c>
      <c r="BE232" s="33">
        <f>ROUND(IFERROR(CC221*(SUM(AZ232:BA232)),0),2)</f>
        <v>1333641.03</v>
      </c>
      <c r="BF232" s="37">
        <f t="shared" si="101"/>
        <v>1333641.03</v>
      </c>
      <c r="BG232" s="33">
        <f t="shared" si="94"/>
        <v>0</v>
      </c>
      <c r="BH232" s="38">
        <f t="shared" si="95"/>
        <v>0</v>
      </c>
      <c r="BI232" s="33">
        <f t="shared" si="96"/>
        <v>0</v>
      </c>
      <c r="BJ232" s="33">
        <f t="shared" si="97"/>
        <v>0</v>
      </c>
      <c r="BK232" s="32">
        <f t="shared" si="98"/>
        <v>1333641.03</v>
      </c>
      <c r="BL232" s="33">
        <f t="shared" si="98"/>
        <v>0</v>
      </c>
      <c r="BM232" s="43">
        <f t="shared" si="99"/>
        <v>5.61021578936896</v>
      </c>
    </row>
    <row r="233" ht="15" customHeight="1" outlineLevel="1" spans="2:65">
      <c r="B233" s="31">
        <v>201709</v>
      </c>
      <c r="C233" s="32">
        <v>13802010.49</v>
      </c>
      <c r="D233" s="33">
        <v>18123769.95</v>
      </c>
      <c r="E233" s="33">
        <f>IFERROR(AF104,0)</f>
        <v>0</v>
      </c>
      <c r="F233" s="33">
        <f>IFERROR([16]种植险特色011大赔案!AF13,0)</f>
        <v>0</v>
      </c>
      <c r="G233" s="33">
        <f>IFERROR([16]种植险特色011大赔案!AF52,0)</f>
        <v>0</v>
      </c>
      <c r="H233" s="32">
        <f>ROUND(IFERROR(AF90*D233,0),2)</f>
        <v>18123769.95</v>
      </c>
      <c r="I233" s="33">
        <f>ROUND(IFERROR(AF221*(SUM(D233:E233)),0),2)</f>
        <v>18123769.95</v>
      </c>
      <c r="J233" s="37">
        <f t="shared" si="100"/>
        <v>18123769.95</v>
      </c>
      <c r="K233" s="33">
        <f t="shared" si="88"/>
        <v>0</v>
      </c>
      <c r="L233" s="38">
        <f t="shared" si="89"/>
        <v>0</v>
      </c>
      <c r="M233" s="33">
        <f t="shared" si="90"/>
        <v>0</v>
      </c>
      <c r="N233" s="39">
        <f t="shared" si="91"/>
        <v>0</v>
      </c>
      <c r="O233" s="32">
        <f t="shared" si="92"/>
        <v>18123769.95</v>
      </c>
      <c r="P233" s="33">
        <f t="shared" si="92"/>
        <v>0</v>
      </c>
      <c r="Q233" s="43">
        <f t="shared" si="93"/>
        <v>1.31312535685517</v>
      </c>
      <c r="AX233" s="31">
        <v>201609</v>
      </c>
      <c r="AY233" s="32">
        <v>1637482.31</v>
      </c>
      <c r="AZ233" s="33">
        <f>IFERROR(CB12,0)</f>
        <v>18123769.95</v>
      </c>
      <c r="BA233" s="33">
        <f>IFERROR(CB104,0)</f>
        <v>0</v>
      </c>
      <c r="BB233" s="33">
        <f>IFERROR([16]种植险特色011大赔案!BT13,0)</f>
        <v>0</v>
      </c>
      <c r="BC233" s="33">
        <f>IFERROR([16]种植险特色011大赔案!BT52,0)</f>
        <v>0</v>
      </c>
      <c r="BD233" s="32">
        <f>ROUND(IFERROR(CB90*AZ233,0),2)</f>
        <v>18123769.95</v>
      </c>
      <c r="BE233" s="33">
        <f>ROUND(IFERROR(CB221*(SUM(AZ233:BA233)),0),2)</f>
        <v>18123769.95</v>
      </c>
      <c r="BF233" s="37">
        <f t="shared" si="101"/>
        <v>18123769.95</v>
      </c>
      <c r="BG233" s="33">
        <f t="shared" si="94"/>
        <v>0</v>
      </c>
      <c r="BH233" s="38">
        <f t="shared" si="95"/>
        <v>0</v>
      </c>
      <c r="BI233" s="33">
        <f t="shared" si="96"/>
        <v>0</v>
      </c>
      <c r="BJ233" s="33">
        <f t="shared" si="97"/>
        <v>0</v>
      </c>
      <c r="BK233" s="32">
        <f t="shared" si="98"/>
        <v>18123769.95</v>
      </c>
      <c r="BL233" s="33">
        <f t="shared" si="98"/>
        <v>0</v>
      </c>
      <c r="BM233" s="43">
        <f t="shared" si="99"/>
        <v>11.0680706834628</v>
      </c>
    </row>
    <row r="234" ht="15" customHeight="1" outlineLevel="1" spans="2:65">
      <c r="B234" s="31">
        <v>201712</v>
      </c>
      <c r="C234" s="32">
        <v>14405665.92</v>
      </c>
      <c r="D234" s="33">
        <v>2889418.6</v>
      </c>
      <c r="E234" s="33">
        <f>IFERROR(AE105,0)</f>
        <v>0</v>
      </c>
      <c r="F234" s="33">
        <f>IFERROR([16]种植险特色011大赔案!AE14,0)</f>
        <v>0</v>
      </c>
      <c r="G234" s="33">
        <f>IFERROR([16]种植险特色011大赔案!AE53,0)</f>
        <v>0</v>
      </c>
      <c r="H234" s="32">
        <f>ROUND(IFERROR(AE90*D234,0),2)</f>
        <v>2889418.6</v>
      </c>
      <c r="I234" s="33">
        <f>ROUND(IFERROR(AE221*(SUM(D234:E234)),0),2)</f>
        <v>2889418.6</v>
      </c>
      <c r="J234" s="37">
        <f t="shared" si="100"/>
        <v>2889418.6</v>
      </c>
      <c r="K234" s="33">
        <f t="shared" si="88"/>
        <v>0</v>
      </c>
      <c r="L234" s="38">
        <f t="shared" si="89"/>
        <v>0</v>
      </c>
      <c r="M234" s="33">
        <f t="shared" si="90"/>
        <v>0</v>
      </c>
      <c r="N234" s="39">
        <f t="shared" si="91"/>
        <v>0</v>
      </c>
      <c r="O234" s="32">
        <f t="shared" si="92"/>
        <v>2889418.6</v>
      </c>
      <c r="P234" s="33">
        <f t="shared" si="92"/>
        <v>0</v>
      </c>
      <c r="Q234" s="43">
        <f t="shared" si="93"/>
        <v>0.200575149808833</v>
      </c>
      <c r="AX234" s="31">
        <v>201612</v>
      </c>
      <c r="AY234" s="32">
        <v>268550.55</v>
      </c>
      <c r="AZ234" s="33">
        <f>IFERROR(CA13,0)</f>
        <v>2889418.6</v>
      </c>
      <c r="BA234" s="33">
        <f>IFERROR(CA105,0)</f>
        <v>0</v>
      </c>
      <c r="BB234" s="33">
        <f>IFERROR([16]种植险特色011大赔案!BS14,0)</f>
        <v>0</v>
      </c>
      <c r="BC234" s="33">
        <f>IFERROR([16]种植险特色011大赔案!BS53,0)</f>
        <v>0</v>
      </c>
      <c r="BD234" s="32">
        <f>ROUND(IFERROR(CA90*AZ234,0),2)</f>
        <v>2889418.6</v>
      </c>
      <c r="BE234" s="33">
        <f>ROUND(IFERROR(CA221*(SUM(AZ234:BA234)),0),2)</f>
        <v>2889418.6</v>
      </c>
      <c r="BF234" s="37">
        <f t="shared" si="101"/>
        <v>2889418.6</v>
      </c>
      <c r="BG234" s="33">
        <f t="shared" si="94"/>
        <v>0</v>
      </c>
      <c r="BH234" s="38">
        <f t="shared" si="95"/>
        <v>0</v>
      </c>
      <c r="BI234" s="33">
        <f t="shared" si="96"/>
        <v>0</v>
      </c>
      <c r="BJ234" s="33">
        <f t="shared" si="97"/>
        <v>0</v>
      </c>
      <c r="BK234" s="32">
        <f t="shared" si="98"/>
        <v>2889418.6</v>
      </c>
      <c r="BL234" s="33">
        <f t="shared" si="98"/>
        <v>0</v>
      </c>
      <c r="BM234" s="43">
        <f t="shared" si="99"/>
        <v>10.7593099325248</v>
      </c>
    </row>
    <row r="235" ht="15" customHeight="1" outlineLevel="1" spans="2:65">
      <c r="B235" s="31">
        <v>201803</v>
      </c>
      <c r="C235" s="32">
        <v>15563980.55</v>
      </c>
      <c r="D235" s="33">
        <v>7794174.77</v>
      </c>
      <c r="E235" s="33">
        <f>IFERROR(AD106,0)</f>
        <v>0</v>
      </c>
      <c r="F235" s="33">
        <f>IFERROR([16]种植险特色011大赔案!AD15,0)</f>
        <v>0</v>
      </c>
      <c r="G235" s="33">
        <f>IFERROR([16]种植险特色011大赔案!AD54,0)</f>
        <v>0</v>
      </c>
      <c r="H235" s="32">
        <f>ROUND(IFERROR(AD90*D235,0),2)</f>
        <v>7794174.77</v>
      </c>
      <c r="I235" s="33">
        <f>ROUND(IFERROR(AD221*(SUM(D235:E235)),0),2)</f>
        <v>7794174.77</v>
      </c>
      <c r="J235" s="37">
        <f t="shared" si="100"/>
        <v>7794174.77</v>
      </c>
      <c r="K235" s="33">
        <f t="shared" si="88"/>
        <v>0</v>
      </c>
      <c r="L235" s="38">
        <f t="shared" si="89"/>
        <v>0</v>
      </c>
      <c r="M235" s="33">
        <f t="shared" si="90"/>
        <v>0</v>
      </c>
      <c r="N235" s="39">
        <f t="shared" si="91"/>
        <v>0</v>
      </c>
      <c r="O235" s="32">
        <f t="shared" si="92"/>
        <v>7794174.77</v>
      </c>
      <c r="P235" s="33">
        <f t="shared" si="92"/>
        <v>0</v>
      </c>
      <c r="Q235" s="43">
        <f t="shared" si="93"/>
        <v>0.500782864959311</v>
      </c>
      <c r="AX235" s="31">
        <v>201703</v>
      </c>
      <c r="AY235" s="32">
        <v>505713.06</v>
      </c>
      <c r="AZ235" s="33">
        <f>IFERROR(BZ14,0)</f>
        <v>7278006.85</v>
      </c>
      <c r="BA235" s="33">
        <f>IFERROR(BZ106,0)</f>
        <v>0</v>
      </c>
      <c r="BB235" s="33">
        <f>IFERROR([16]种植险特色011大赔案!BR15,0)</f>
        <v>0</v>
      </c>
      <c r="BC235" s="33">
        <f>IFERROR([16]种植险特色011大赔案!BR54,0)</f>
        <v>0</v>
      </c>
      <c r="BD235" s="32">
        <f>ROUND(IFERROR(BZ90*AZ235,0),2)</f>
        <v>7278006.85</v>
      </c>
      <c r="BE235" s="33">
        <f>ROUND(IFERROR(BZ221*(SUM(AZ235:BA235)),0),2)</f>
        <v>7278006.85</v>
      </c>
      <c r="BF235" s="37">
        <f t="shared" si="101"/>
        <v>7278006.85</v>
      </c>
      <c r="BG235" s="33">
        <f t="shared" si="94"/>
        <v>0</v>
      </c>
      <c r="BH235" s="38">
        <f t="shared" si="95"/>
        <v>0</v>
      </c>
      <c r="BI235" s="33">
        <f t="shared" si="96"/>
        <v>0</v>
      </c>
      <c r="BJ235" s="33">
        <f t="shared" si="97"/>
        <v>0</v>
      </c>
      <c r="BK235" s="32">
        <f t="shared" si="98"/>
        <v>7278006.85</v>
      </c>
      <c r="BL235" s="33">
        <f t="shared" si="98"/>
        <v>0</v>
      </c>
      <c r="BM235" s="43">
        <f t="shared" si="99"/>
        <v>14.3915738501988</v>
      </c>
    </row>
    <row r="236" ht="15" customHeight="1" outlineLevel="1" spans="2:65">
      <c r="B236" s="31">
        <v>201806</v>
      </c>
      <c r="C236" s="32">
        <v>15918977.65</v>
      </c>
      <c r="D236" s="33">
        <v>7997485.69</v>
      </c>
      <c r="E236" s="33">
        <f>IFERROR(AC107,0)</f>
        <v>0</v>
      </c>
      <c r="F236" s="33">
        <f>IFERROR([16]种植险特色011大赔案!AC16,0)</f>
        <v>0</v>
      </c>
      <c r="G236" s="33">
        <f>IFERROR([16]种植险特色011大赔案!AC55,0)</f>
        <v>0</v>
      </c>
      <c r="H236" s="32">
        <f>ROUND(IFERROR(AC90*D236,0),2)</f>
        <v>7997485.69</v>
      </c>
      <c r="I236" s="33">
        <f>ROUND(IFERROR(AC221*(SUM(D236:E236)),0),2)</f>
        <v>7997485.69</v>
      </c>
      <c r="J236" s="37">
        <f t="shared" si="100"/>
        <v>7997485.69</v>
      </c>
      <c r="K236" s="33">
        <f t="shared" si="88"/>
        <v>0</v>
      </c>
      <c r="L236" s="38">
        <f t="shared" si="89"/>
        <v>0</v>
      </c>
      <c r="M236" s="33">
        <f t="shared" si="90"/>
        <v>0</v>
      </c>
      <c r="N236" s="39">
        <f t="shared" si="91"/>
        <v>0</v>
      </c>
      <c r="O236" s="32">
        <f t="shared" si="92"/>
        <v>7997485.69</v>
      </c>
      <c r="P236" s="33">
        <f t="shared" si="92"/>
        <v>0</v>
      </c>
      <c r="Q236" s="43">
        <f t="shared" si="93"/>
        <v>0.502386891032541</v>
      </c>
      <c r="AX236" s="31">
        <v>201706</v>
      </c>
      <c r="AY236" s="32">
        <v>3325138.11</v>
      </c>
      <c r="AZ236" s="33">
        <f>IFERROR(BY15,0)</f>
        <v>5646377.53</v>
      </c>
      <c r="BA236" s="33">
        <f>IFERROR(BY107,0)</f>
        <v>0</v>
      </c>
      <c r="BB236" s="33">
        <f>IFERROR([16]种植险特色011大赔案!BQ16,0)</f>
        <v>0</v>
      </c>
      <c r="BC236" s="33">
        <f>IFERROR([16]种植险特色011大赔案!BQ55,0)</f>
        <v>0</v>
      </c>
      <c r="BD236" s="32">
        <f>ROUND(IFERROR(BY90*AZ236,0),2)</f>
        <v>5646377.53</v>
      </c>
      <c r="BE236" s="33">
        <f>ROUND(IFERROR(BY221*(SUM(AZ236:BA236)),0),2)</f>
        <v>5646377.53</v>
      </c>
      <c r="BF236" s="37">
        <f t="shared" si="101"/>
        <v>5646377.53</v>
      </c>
      <c r="BG236" s="33">
        <f t="shared" si="94"/>
        <v>0</v>
      </c>
      <c r="BH236" s="38">
        <f t="shared" si="95"/>
        <v>0</v>
      </c>
      <c r="BI236" s="33">
        <f t="shared" si="96"/>
        <v>0</v>
      </c>
      <c r="BJ236" s="33">
        <f t="shared" si="97"/>
        <v>0</v>
      </c>
      <c r="BK236" s="32">
        <f t="shared" si="98"/>
        <v>5646377.53</v>
      </c>
      <c r="BL236" s="33">
        <f t="shared" si="98"/>
        <v>0</v>
      </c>
      <c r="BM236" s="43">
        <f t="shared" si="99"/>
        <v>1.69808812242088</v>
      </c>
    </row>
    <row r="237" ht="15" customHeight="1" outlineLevel="1" spans="2:65">
      <c r="B237" s="31">
        <v>201809</v>
      </c>
      <c r="C237" s="32">
        <v>15256529.05</v>
      </c>
      <c r="D237" s="33">
        <v>44624548.11</v>
      </c>
      <c r="E237" s="33">
        <f>IFERROR(AB108,0)</f>
        <v>0</v>
      </c>
      <c r="F237" s="33">
        <f>IFERROR([16]种植险特色011大赔案!AB17,0)</f>
        <v>0</v>
      </c>
      <c r="G237" s="33">
        <f>IFERROR([16]种植险特色011大赔案!AB56,0)</f>
        <v>0</v>
      </c>
      <c r="H237" s="32">
        <f>ROUND(IFERROR(AB90*D237,0),2)</f>
        <v>44624548.11</v>
      </c>
      <c r="I237" s="33">
        <f>ROUND(IFERROR(AB221*(SUM(D237:E237)),0),2)</f>
        <v>44624548.11</v>
      </c>
      <c r="J237" s="37">
        <f t="shared" si="100"/>
        <v>44624548.11</v>
      </c>
      <c r="K237" s="33">
        <f t="shared" si="88"/>
        <v>0</v>
      </c>
      <c r="L237" s="38">
        <f t="shared" si="89"/>
        <v>0</v>
      </c>
      <c r="M237" s="33">
        <f t="shared" si="90"/>
        <v>0</v>
      </c>
      <c r="N237" s="39">
        <f t="shared" si="91"/>
        <v>0</v>
      </c>
      <c r="O237" s="32">
        <f t="shared" si="92"/>
        <v>44624548.11</v>
      </c>
      <c r="P237" s="33">
        <f t="shared" si="92"/>
        <v>0</v>
      </c>
      <c r="Q237" s="43">
        <f t="shared" si="93"/>
        <v>2.92494760530083</v>
      </c>
      <c r="AX237" s="31">
        <v>201709</v>
      </c>
      <c r="AY237" s="32">
        <v>13802010.49</v>
      </c>
      <c r="AZ237" s="33">
        <f>IFERROR(BX16,0)</f>
        <v>32456725.8</v>
      </c>
      <c r="BA237" s="33">
        <f>IFERROR(BX108,0)</f>
        <v>0</v>
      </c>
      <c r="BB237" s="33">
        <f>IFERROR([16]种植险特色011大赔案!BP17,0)</f>
        <v>0</v>
      </c>
      <c r="BC237" s="33">
        <f>IFERROR([16]种植险特色011大赔案!BP56,0)</f>
        <v>0</v>
      </c>
      <c r="BD237" s="32">
        <f>ROUND(IFERROR(BX90*AZ237,0),2)</f>
        <v>32456725.8</v>
      </c>
      <c r="BE237" s="33">
        <f>ROUND(IFERROR(BX221*(SUM(AZ237:BA237)),0),2)</f>
        <v>32456725.8</v>
      </c>
      <c r="BF237" s="37">
        <f t="shared" si="101"/>
        <v>32456725.8</v>
      </c>
      <c r="BG237" s="33">
        <f t="shared" si="94"/>
        <v>0</v>
      </c>
      <c r="BH237" s="38">
        <f t="shared" si="95"/>
        <v>0</v>
      </c>
      <c r="BI237" s="33">
        <f t="shared" si="96"/>
        <v>0</v>
      </c>
      <c r="BJ237" s="33">
        <f t="shared" si="97"/>
        <v>0</v>
      </c>
      <c r="BK237" s="32">
        <f t="shared" si="98"/>
        <v>32456725.8</v>
      </c>
      <c r="BL237" s="33">
        <f t="shared" si="98"/>
        <v>0</v>
      </c>
      <c r="BM237" s="43">
        <f t="shared" si="99"/>
        <v>2.35159405388917</v>
      </c>
    </row>
    <row r="238" ht="15" customHeight="1" outlineLevel="1" spans="2:65">
      <c r="B238" s="31">
        <v>201812</v>
      </c>
      <c r="C238" s="32">
        <v>27156399.92</v>
      </c>
      <c r="D238" s="33">
        <v>3166237.37</v>
      </c>
      <c r="E238" s="33">
        <f>IFERROR(AA109,0)</f>
        <v>0</v>
      </c>
      <c r="F238" s="33">
        <f>IFERROR([16]种植险特色011大赔案!AA18,0)</f>
        <v>0</v>
      </c>
      <c r="G238" s="33">
        <f>IFERROR([16]种植险特色011大赔案!AA57,0)</f>
        <v>0</v>
      </c>
      <c r="H238" s="32">
        <f>ROUND(IFERROR(AA90*D238,0),2)</f>
        <v>3166237.37</v>
      </c>
      <c r="I238" s="33">
        <f>ROUND(IFERROR(AA221*(SUM(D238:E238)),0),2)</f>
        <v>3166237.37</v>
      </c>
      <c r="J238" s="37">
        <f t="shared" si="100"/>
        <v>3166237.37</v>
      </c>
      <c r="K238" s="33">
        <f t="shared" si="88"/>
        <v>0</v>
      </c>
      <c r="L238" s="38">
        <f t="shared" si="89"/>
        <v>0</v>
      </c>
      <c r="M238" s="33">
        <f t="shared" si="90"/>
        <v>0</v>
      </c>
      <c r="N238" s="39">
        <f t="shared" si="91"/>
        <v>0</v>
      </c>
      <c r="O238" s="32">
        <f t="shared" si="92"/>
        <v>3166237.37</v>
      </c>
      <c r="P238" s="33">
        <f t="shared" si="92"/>
        <v>0</v>
      </c>
      <c r="Q238" s="43">
        <f t="shared" si="93"/>
        <v>0.116592677207856</v>
      </c>
      <c r="AX238" s="31">
        <v>201712</v>
      </c>
      <c r="AY238" s="32">
        <v>14405665.92</v>
      </c>
      <c r="AZ238" s="33">
        <f>IFERROR(BW17,0)</f>
        <v>2273905.23</v>
      </c>
      <c r="BA238" s="33">
        <f>IFERROR(BW109,0)</f>
        <v>0</v>
      </c>
      <c r="BB238" s="33">
        <f>IFERROR([16]种植险特色011大赔案!BO18,0)</f>
        <v>0</v>
      </c>
      <c r="BC238" s="33">
        <f>IFERROR([16]种植险特色011大赔案!BO57,0)</f>
        <v>0</v>
      </c>
      <c r="BD238" s="32">
        <f>ROUND(IFERROR(BW90*AZ238,0),2)</f>
        <v>2273905.23</v>
      </c>
      <c r="BE238" s="33">
        <f>ROUND(IFERROR(BW221*(SUM(AZ238:BA238)),0),2)</f>
        <v>2273905.23</v>
      </c>
      <c r="BF238" s="37">
        <f t="shared" si="101"/>
        <v>2273905.23</v>
      </c>
      <c r="BG238" s="33">
        <f t="shared" si="94"/>
        <v>0</v>
      </c>
      <c r="BH238" s="38">
        <f t="shared" si="95"/>
        <v>0</v>
      </c>
      <c r="BI238" s="33">
        <f t="shared" si="96"/>
        <v>0</v>
      </c>
      <c r="BJ238" s="33">
        <f t="shared" si="97"/>
        <v>0</v>
      </c>
      <c r="BK238" s="32">
        <f t="shared" si="98"/>
        <v>2273905.23</v>
      </c>
      <c r="BL238" s="33">
        <f t="shared" si="98"/>
        <v>0</v>
      </c>
      <c r="BM238" s="43">
        <f t="shared" si="99"/>
        <v>0.15784797749912</v>
      </c>
    </row>
    <row r="239" ht="15" customHeight="1" outlineLevel="1" spans="2:65">
      <c r="B239" s="31">
        <v>201903</v>
      </c>
      <c r="C239" s="32">
        <v>20168601.16</v>
      </c>
      <c r="D239" s="33">
        <v>6901357.77</v>
      </c>
      <c r="E239" s="33">
        <f>IFERROR(Z110,0)</f>
        <v>0</v>
      </c>
      <c r="F239" s="33">
        <f>IFERROR([16]种植险特色011大赔案!Z19,0)</f>
        <v>0</v>
      </c>
      <c r="G239" s="33">
        <f>IFERROR([16]种植险特色011大赔案!Z58,0)</f>
        <v>0</v>
      </c>
      <c r="H239" s="32">
        <f>ROUND(IFERROR(Z90*D239,0),2)</f>
        <v>6901357.77</v>
      </c>
      <c r="I239" s="33">
        <f>ROUND(IFERROR(Z221*(SUM(D239:E239)),0),2)</f>
        <v>6901357.77</v>
      </c>
      <c r="J239" s="37">
        <f t="shared" si="100"/>
        <v>6901357.77</v>
      </c>
      <c r="K239" s="33">
        <f t="shared" si="88"/>
        <v>0</v>
      </c>
      <c r="L239" s="38">
        <f t="shared" si="89"/>
        <v>0</v>
      </c>
      <c r="M239" s="33">
        <f t="shared" si="90"/>
        <v>0</v>
      </c>
      <c r="N239" s="39">
        <f t="shared" si="91"/>
        <v>0</v>
      </c>
      <c r="O239" s="32">
        <f t="shared" si="92"/>
        <v>6901357.77</v>
      </c>
      <c r="P239" s="33">
        <f t="shared" si="92"/>
        <v>0</v>
      </c>
      <c r="Q239" s="43">
        <f t="shared" si="93"/>
        <v>0.342183263740042</v>
      </c>
      <c r="AX239" s="31">
        <v>201803</v>
      </c>
      <c r="AY239" s="32">
        <v>15366186.65</v>
      </c>
      <c r="AZ239" s="33">
        <f>IFERROR(BV18,0)</f>
        <v>3465783.78</v>
      </c>
      <c r="BA239" s="33">
        <f>IFERROR(BV110,0)</f>
        <v>0</v>
      </c>
      <c r="BB239" s="33">
        <f>IFERROR([16]种植险特色011大赔案!BN19,0)</f>
        <v>0</v>
      </c>
      <c r="BC239" s="33">
        <f>IFERROR([16]种植险特色011大赔案!BN58,0)</f>
        <v>0</v>
      </c>
      <c r="BD239" s="32">
        <f>ROUND(IFERROR(BV90*AZ239,0),2)</f>
        <v>3465783.78</v>
      </c>
      <c r="BE239" s="33">
        <f>ROUND(IFERROR(BV221*(SUM(AZ239:BA239)),0),2)</f>
        <v>3465783.78</v>
      </c>
      <c r="BF239" s="37">
        <f t="shared" si="101"/>
        <v>3465783.78</v>
      </c>
      <c r="BG239" s="33">
        <f t="shared" si="94"/>
        <v>0</v>
      </c>
      <c r="BH239" s="38">
        <f t="shared" si="95"/>
        <v>0</v>
      </c>
      <c r="BI239" s="33">
        <f t="shared" si="96"/>
        <v>0</v>
      </c>
      <c r="BJ239" s="33">
        <f t="shared" si="97"/>
        <v>0</v>
      </c>
      <c r="BK239" s="32">
        <f t="shared" si="98"/>
        <v>3465783.78</v>
      </c>
      <c r="BL239" s="33">
        <f t="shared" si="98"/>
        <v>0</v>
      </c>
      <c r="BM239" s="43">
        <f t="shared" si="99"/>
        <v>0.225546120123433</v>
      </c>
    </row>
    <row r="240" ht="15" customHeight="1" outlineLevel="1" spans="2:65">
      <c r="B240" s="31">
        <v>201906</v>
      </c>
      <c r="C240" s="32">
        <v>24220193.88</v>
      </c>
      <c r="D240" s="33">
        <v>12087417.58</v>
      </c>
      <c r="E240" s="33">
        <f>IFERROR(Y111,0)</f>
        <v>0</v>
      </c>
      <c r="F240" s="33">
        <f>IFERROR([16]种植险特色011大赔案!Y20,0)</f>
        <v>0</v>
      </c>
      <c r="G240" s="33">
        <f>IFERROR([16]种植险特色011大赔案!Y59,0)</f>
        <v>0</v>
      </c>
      <c r="H240" s="32">
        <f>ROUND(IFERROR(Y90*D240,0),2)</f>
        <v>12087417.58</v>
      </c>
      <c r="I240" s="33">
        <f>ROUND(IFERROR(Y221*(SUM(D240:E240)),0),2)</f>
        <v>12087417.58</v>
      </c>
      <c r="J240" s="37">
        <f t="shared" si="100"/>
        <v>12087417.58</v>
      </c>
      <c r="K240" s="33">
        <f t="shared" si="88"/>
        <v>0</v>
      </c>
      <c r="L240" s="38">
        <f t="shared" si="89"/>
        <v>0</v>
      </c>
      <c r="M240" s="33">
        <f t="shared" si="90"/>
        <v>0</v>
      </c>
      <c r="N240" s="39">
        <f t="shared" si="91"/>
        <v>0</v>
      </c>
      <c r="O240" s="32">
        <f t="shared" si="92"/>
        <v>12087417.58</v>
      </c>
      <c r="P240" s="33">
        <f t="shared" si="92"/>
        <v>0</v>
      </c>
      <c r="Q240" s="43">
        <f t="shared" si="93"/>
        <v>0.499063617735169</v>
      </c>
      <c r="AX240" s="31">
        <v>201806</v>
      </c>
      <c r="AY240" s="32">
        <v>14407113.96</v>
      </c>
      <c r="AZ240" s="33">
        <f>IFERROR(BU19,0)</f>
        <v>6070587.67</v>
      </c>
      <c r="BA240" s="33">
        <f>IFERROR(BU111,0)</f>
        <v>0</v>
      </c>
      <c r="BB240" s="33">
        <f>IFERROR([16]种植险特色011大赔案!BM20,0)</f>
        <v>0</v>
      </c>
      <c r="BC240" s="33">
        <f>IFERROR([16]种植险特色011大赔案!BM59,0)</f>
        <v>0</v>
      </c>
      <c r="BD240" s="32">
        <f>ROUND(IFERROR(BU90*AZ240,0),2)</f>
        <v>6070587.67</v>
      </c>
      <c r="BE240" s="33">
        <f>ROUND(IFERROR(BU221*(SUM(AZ240:BA240)),0),2)</f>
        <v>6070587.67</v>
      </c>
      <c r="BF240" s="37">
        <f t="shared" si="101"/>
        <v>6070587.67</v>
      </c>
      <c r="BG240" s="33">
        <f t="shared" si="94"/>
        <v>0</v>
      </c>
      <c r="BH240" s="38">
        <f t="shared" si="95"/>
        <v>0</v>
      </c>
      <c r="BI240" s="33">
        <f t="shared" si="96"/>
        <v>0</v>
      </c>
      <c r="BJ240" s="33">
        <f t="shared" si="97"/>
        <v>0</v>
      </c>
      <c r="BK240" s="32">
        <f t="shared" si="98"/>
        <v>6070587.67</v>
      </c>
      <c r="BL240" s="33">
        <f t="shared" si="98"/>
        <v>0</v>
      </c>
      <c r="BM240" s="43">
        <f t="shared" si="99"/>
        <v>0.421360425610182</v>
      </c>
    </row>
    <row r="241" ht="15" customHeight="1" outlineLevel="1" spans="2:65">
      <c r="B241" s="31">
        <v>201909</v>
      </c>
      <c r="C241" s="32">
        <v>47066550.51</v>
      </c>
      <c r="D241" s="33">
        <v>55760154.8</v>
      </c>
      <c r="E241" s="33">
        <f>IFERROR(X112,0)</f>
        <v>0</v>
      </c>
      <c r="F241" s="33">
        <f>IFERROR([16]种植险特色011大赔案!X21,0)</f>
        <v>0</v>
      </c>
      <c r="G241" s="33">
        <f>IFERROR([16]种植险特色011大赔案!X60,0)</f>
        <v>0</v>
      </c>
      <c r="H241" s="32">
        <f>ROUND(IFERROR(X90*D241,0),2)</f>
        <v>55760154.8</v>
      </c>
      <c r="I241" s="33">
        <f>ROUND(IFERROR(X221*(SUM(D241:E241)),0),2)</f>
        <v>55760154.8</v>
      </c>
      <c r="J241" s="37">
        <f t="shared" si="100"/>
        <v>55760154.8</v>
      </c>
      <c r="K241" s="33">
        <f t="shared" si="88"/>
        <v>0</v>
      </c>
      <c r="L241" s="38">
        <f t="shared" si="89"/>
        <v>0</v>
      </c>
      <c r="M241" s="33">
        <f t="shared" si="90"/>
        <v>0</v>
      </c>
      <c r="N241" s="39">
        <f t="shared" si="91"/>
        <v>0</v>
      </c>
      <c r="O241" s="32">
        <f t="shared" si="92"/>
        <v>55760154.8</v>
      </c>
      <c r="P241" s="33">
        <f t="shared" si="92"/>
        <v>0</v>
      </c>
      <c r="Q241" s="43">
        <f t="shared" si="93"/>
        <v>1.18470876229081</v>
      </c>
      <c r="AX241" s="31">
        <v>201809</v>
      </c>
      <c r="AY241" s="32">
        <v>9056400.09</v>
      </c>
      <c r="AZ241" s="33">
        <f>IFERROR(BT20,0)</f>
        <v>28842250.1</v>
      </c>
      <c r="BA241" s="33">
        <f>IFERROR(BT112,0)</f>
        <v>0</v>
      </c>
      <c r="BB241" s="33">
        <f>IFERROR([16]种植险特色011大赔案!BL21,0)</f>
        <v>0</v>
      </c>
      <c r="BC241" s="33">
        <f>IFERROR([16]种植险特色011大赔案!BL60,0)</f>
        <v>0</v>
      </c>
      <c r="BD241" s="32">
        <f>ROUND(IFERROR(BT90*AZ241,0),2)</f>
        <v>28842250.1</v>
      </c>
      <c r="BE241" s="33">
        <f>ROUND(IFERROR(BT221*(SUM(AZ241:BA241)),0),2)</f>
        <v>28842250.1</v>
      </c>
      <c r="BF241" s="37">
        <f t="shared" si="101"/>
        <v>28842250.1</v>
      </c>
      <c r="BG241" s="33">
        <f t="shared" si="94"/>
        <v>0</v>
      </c>
      <c r="BH241" s="38">
        <f t="shared" si="95"/>
        <v>0</v>
      </c>
      <c r="BI241" s="33">
        <f t="shared" si="96"/>
        <v>0</v>
      </c>
      <c r="BJ241" s="33">
        <f t="shared" si="97"/>
        <v>0</v>
      </c>
      <c r="BK241" s="32">
        <f t="shared" si="98"/>
        <v>28842250.1</v>
      </c>
      <c r="BL241" s="33">
        <f t="shared" si="98"/>
        <v>0</v>
      </c>
      <c r="BM241" s="43">
        <f t="shared" si="99"/>
        <v>3.18473674013667</v>
      </c>
    </row>
    <row r="242" ht="15" customHeight="1" outlineLevel="1" spans="2:65">
      <c r="B242" s="31">
        <v>201912</v>
      </c>
      <c r="C242" s="32">
        <v>60909285.4</v>
      </c>
      <c r="D242" s="33">
        <v>13246495.95</v>
      </c>
      <c r="E242" s="33">
        <f>IFERROR(W113,0)</f>
        <v>0</v>
      </c>
      <c r="F242" s="33">
        <f>IFERROR([16]种植险特色011大赔案!W22,0)</f>
        <v>0</v>
      </c>
      <c r="G242" s="33">
        <f>IFERROR([16]种植险特色011大赔案!W61,0)</f>
        <v>0</v>
      </c>
      <c r="H242" s="32">
        <f>ROUND(IFERROR(W90*D242,0),2)</f>
        <v>13246495.95</v>
      </c>
      <c r="I242" s="33">
        <f>ROUND(IFERROR(W221*(SUM(D242:E242)),0),2)</f>
        <v>13246495.95</v>
      </c>
      <c r="J242" s="37">
        <f t="shared" si="100"/>
        <v>13246495.95</v>
      </c>
      <c r="K242" s="33">
        <f t="shared" si="88"/>
        <v>0</v>
      </c>
      <c r="L242" s="38">
        <f t="shared" si="89"/>
        <v>0</v>
      </c>
      <c r="M242" s="33">
        <f t="shared" si="90"/>
        <v>0</v>
      </c>
      <c r="N242" s="39">
        <f t="shared" si="91"/>
        <v>0</v>
      </c>
      <c r="O242" s="32">
        <f t="shared" si="92"/>
        <v>13246495.95</v>
      </c>
      <c r="P242" s="33">
        <f t="shared" si="92"/>
        <v>0</v>
      </c>
      <c r="Q242" s="43">
        <f t="shared" si="93"/>
        <v>0.217479089813784</v>
      </c>
      <c r="AX242" s="31">
        <v>201812</v>
      </c>
      <c r="AY242" s="32">
        <v>18768274.09</v>
      </c>
      <c r="AZ242" s="33">
        <f>IFERROR(BS21,0)</f>
        <v>9062388.52</v>
      </c>
      <c r="BA242" s="33">
        <f>IFERROR(BS113,0)</f>
        <v>0</v>
      </c>
      <c r="BB242" s="33">
        <f>IFERROR([16]种植险特色011大赔案!BK22,0)</f>
        <v>0</v>
      </c>
      <c r="BC242" s="33">
        <f>IFERROR([16]种植险特色011大赔案!BK61,0)</f>
        <v>0</v>
      </c>
      <c r="BD242" s="32">
        <f>ROUND(IFERROR(BS90*AZ242,0),2)</f>
        <v>9062388.52</v>
      </c>
      <c r="BE242" s="33">
        <f>ROUND(IFERROR(BS221*(SUM(AZ242:BA242)),0),2)</f>
        <v>9062388.52</v>
      </c>
      <c r="BF242" s="37">
        <f t="shared" si="101"/>
        <v>9062388.52</v>
      </c>
      <c r="BG242" s="33">
        <f t="shared" si="94"/>
        <v>0</v>
      </c>
      <c r="BH242" s="38">
        <f t="shared" si="95"/>
        <v>0</v>
      </c>
      <c r="BI242" s="33">
        <f t="shared" si="96"/>
        <v>0</v>
      </c>
      <c r="BJ242" s="33">
        <f t="shared" si="97"/>
        <v>0</v>
      </c>
      <c r="BK242" s="32">
        <f t="shared" si="98"/>
        <v>9062388.52</v>
      </c>
      <c r="BL242" s="33">
        <f t="shared" si="98"/>
        <v>0</v>
      </c>
      <c r="BM242" s="43">
        <f t="shared" si="99"/>
        <v>0.482856786753161</v>
      </c>
    </row>
    <row r="243" ht="15" customHeight="1" outlineLevel="1" spans="2:65">
      <c r="B243" s="31">
        <v>202003</v>
      </c>
      <c r="C243" s="32">
        <v>38295998.35</v>
      </c>
      <c r="D243" s="33">
        <v>13116603.56</v>
      </c>
      <c r="E243" s="33">
        <f>IFERROR(V114,0)</f>
        <v>0</v>
      </c>
      <c r="F243" s="33">
        <f>IFERROR([16]种植险特色011大赔案!V23,0)</f>
        <v>0</v>
      </c>
      <c r="G243" s="33">
        <f>IFERROR([16]种植险特色011大赔案!V62,0)</f>
        <v>0</v>
      </c>
      <c r="H243" s="32">
        <f>ROUND(IFERROR(V90*D243,0),2)</f>
        <v>13116603.56</v>
      </c>
      <c r="I243" s="33">
        <f>ROUND(IFERROR(V221*(SUM(D243:E243)),0),2)</f>
        <v>13116603.56</v>
      </c>
      <c r="J243" s="37">
        <f t="shared" si="100"/>
        <v>13116603.56</v>
      </c>
      <c r="K243" s="33">
        <f t="shared" si="88"/>
        <v>0</v>
      </c>
      <c r="L243" s="38">
        <f t="shared" si="89"/>
        <v>0</v>
      </c>
      <c r="M243" s="33">
        <f t="shared" si="90"/>
        <v>0</v>
      </c>
      <c r="N243" s="39">
        <f t="shared" si="91"/>
        <v>0</v>
      </c>
      <c r="O243" s="32">
        <f t="shared" si="92"/>
        <v>13116603.56</v>
      </c>
      <c r="P243" s="33">
        <f t="shared" si="92"/>
        <v>0</v>
      </c>
      <c r="Q243" s="43">
        <f t="shared" si="93"/>
        <v>0.342505852442413</v>
      </c>
      <c r="AX243" s="31">
        <v>201903</v>
      </c>
      <c r="AY243" s="32">
        <v>10895554.2</v>
      </c>
      <c r="AZ243" s="33">
        <f>IFERROR(BR22,0)</f>
        <v>6829182.54</v>
      </c>
      <c r="BA243" s="33">
        <f>IFERROR(BR114,0)</f>
        <v>0</v>
      </c>
      <c r="BB243" s="33">
        <f>IFERROR([16]种植险特色011大赔案!BJ23,0)</f>
        <v>0</v>
      </c>
      <c r="BC243" s="33">
        <f>IFERROR([16]种植险特色011大赔案!BJ62,0)</f>
        <v>0</v>
      </c>
      <c r="BD243" s="32">
        <f>ROUND(IFERROR(BR90*AZ243,0),2)</f>
        <v>6829182.54</v>
      </c>
      <c r="BE243" s="33">
        <f>ROUND(IFERROR(BR221*(SUM(AZ243:BA243)),0),2)</f>
        <v>6829182.54</v>
      </c>
      <c r="BF243" s="37">
        <f t="shared" si="101"/>
        <v>6829182.54</v>
      </c>
      <c r="BG243" s="33">
        <f t="shared" si="94"/>
        <v>0</v>
      </c>
      <c r="BH243" s="38">
        <f t="shared" si="95"/>
        <v>0</v>
      </c>
      <c r="BI243" s="33">
        <f t="shared" si="96"/>
        <v>0</v>
      </c>
      <c r="BJ243" s="33">
        <f t="shared" si="97"/>
        <v>0</v>
      </c>
      <c r="BK243" s="32">
        <f t="shared" si="98"/>
        <v>6829182.54</v>
      </c>
      <c r="BL243" s="33">
        <f t="shared" si="98"/>
        <v>0</v>
      </c>
      <c r="BM243" s="43">
        <f t="shared" si="99"/>
        <v>0.626786156504091</v>
      </c>
    </row>
    <row r="244" ht="15" customHeight="1" outlineLevel="1" spans="2:65">
      <c r="B244" s="31">
        <v>202006</v>
      </c>
      <c r="C244" s="32">
        <v>40470432.25</v>
      </c>
      <c r="D244" s="33">
        <v>8389525.98</v>
      </c>
      <c r="E244" s="33">
        <f>IFERROR(U115,0)</f>
        <v>0</v>
      </c>
      <c r="F244" s="33">
        <f>IFERROR([16]种植险特色011大赔案!U24,0)</f>
        <v>0</v>
      </c>
      <c r="G244" s="33">
        <f>IFERROR([16]种植险特色011大赔案!U63,0)</f>
        <v>0</v>
      </c>
      <c r="H244" s="32">
        <f>ROUND(IFERROR(U90*D244,0),2)</f>
        <v>8389525.98</v>
      </c>
      <c r="I244" s="33">
        <f>ROUND(IFERROR(U221*(SUM(D244:E244)),0),2)</f>
        <v>8389525.98</v>
      </c>
      <c r="J244" s="37">
        <f t="shared" si="100"/>
        <v>8389525.98</v>
      </c>
      <c r="K244" s="33">
        <f t="shared" si="88"/>
        <v>0</v>
      </c>
      <c r="L244" s="38">
        <f t="shared" si="89"/>
        <v>0</v>
      </c>
      <c r="M244" s="33">
        <f t="shared" si="90"/>
        <v>0</v>
      </c>
      <c r="N244" s="39">
        <f t="shared" si="91"/>
        <v>0</v>
      </c>
      <c r="O244" s="32">
        <f t="shared" si="92"/>
        <v>8389525.98</v>
      </c>
      <c r="P244" s="33">
        <f t="shared" si="92"/>
        <v>0</v>
      </c>
      <c r="Q244" s="43">
        <f t="shared" si="93"/>
        <v>0.20730013280251</v>
      </c>
      <c r="AX244" s="31">
        <v>201906</v>
      </c>
      <c r="AY244" s="32">
        <v>12668519.05</v>
      </c>
      <c r="AZ244" s="33">
        <f>IFERROR(BQ23,0)</f>
        <v>4934785.98</v>
      </c>
      <c r="BA244" s="33">
        <f>IFERROR(BQ115,0)</f>
        <v>0</v>
      </c>
      <c r="BB244" s="33">
        <f>IFERROR([16]种植险特色011大赔案!BI24,0)</f>
        <v>0</v>
      </c>
      <c r="BC244" s="33">
        <f>IFERROR([16]种植险特色011大赔案!BI63,0)</f>
        <v>0</v>
      </c>
      <c r="BD244" s="32">
        <f>ROUND(IFERROR(BQ90*AZ244,0),2)</f>
        <v>4934785.98</v>
      </c>
      <c r="BE244" s="33">
        <f>ROUND(IFERROR(BQ221*(SUM(AZ244:BA244)),0),2)</f>
        <v>4934785.98</v>
      </c>
      <c r="BF244" s="37">
        <f t="shared" si="101"/>
        <v>4934785.98</v>
      </c>
      <c r="BG244" s="33">
        <f t="shared" si="94"/>
        <v>0</v>
      </c>
      <c r="BH244" s="38">
        <f t="shared" si="95"/>
        <v>0</v>
      </c>
      <c r="BI244" s="33">
        <f t="shared" si="96"/>
        <v>0</v>
      </c>
      <c r="BJ244" s="33">
        <f t="shared" si="97"/>
        <v>0</v>
      </c>
      <c r="BK244" s="32">
        <f t="shared" si="98"/>
        <v>4934785.98</v>
      </c>
      <c r="BL244" s="33">
        <f t="shared" si="98"/>
        <v>0</v>
      </c>
      <c r="BM244" s="43">
        <f t="shared" si="99"/>
        <v>0.389531401462431</v>
      </c>
    </row>
    <row r="245" ht="15" customHeight="1" outlineLevel="1" spans="2:65">
      <c r="B245" s="31">
        <v>202009</v>
      </c>
      <c r="C245" s="32">
        <v>72871729.67</v>
      </c>
      <c r="D245" s="33">
        <v>89734989.46</v>
      </c>
      <c r="E245" s="33">
        <f>IFERROR(T116,0)</f>
        <v>0</v>
      </c>
      <c r="F245" s="33">
        <f>IFERROR([16]种植险特色011大赔案!T25,0)</f>
        <v>0</v>
      </c>
      <c r="G245" s="33">
        <f>IFERROR([16]种植险特色011大赔案!T64,0)</f>
        <v>0</v>
      </c>
      <c r="H245" s="32">
        <f>ROUND(IFERROR(T90*D245,0),2)</f>
        <v>89734989.46</v>
      </c>
      <c r="I245" s="33">
        <f>ROUND(IFERROR(T221*(SUM(D245:E245)),0),2)</f>
        <v>89734989.46</v>
      </c>
      <c r="J245" s="37">
        <f t="shared" si="100"/>
        <v>89734989.46</v>
      </c>
      <c r="K245" s="33">
        <f t="shared" si="88"/>
        <v>0</v>
      </c>
      <c r="L245" s="38">
        <f t="shared" si="89"/>
        <v>0</v>
      </c>
      <c r="M245" s="33">
        <f t="shared" si="90"/>
        <v>0</v>
      </c>
      <c r="N245" s="39">
        <f t="shared" si="91"/>
        <v>0</v>
      </c>
      <c r="O245" s="32">
        <f t="shared" si="92"/>
        <v>89734989.46</v>
      </c>
      <c r="P245" s="33">
        <f t="shared" si="92"/>
        <v>0</v>
      </c>
      <c r="Q245" s="43">
        <f t="shared" si="93"/>
        <v>1.23141017602252</v>
      </c>
      <c r="AX245" s="31">
        <v>201909</v>
      </c>
      <c r="AY245" s="32">
        <v>28541288.15</v>
      </c>
      <c r="AZ245" s="33">
        <f>IFERROR(BP24,0)</f>
        <v>53672344.98</v>
      </c>
      <c r="BA245" s="33">
        <f>IFERROR(BP116,0)</f>
        <v>0</v>
      </c>
      <c r="BB245" s="33">
        <f>IFERROR([16]种植险特色011大赔案!BH25,0)</f>
        <v>0</v>
      </c>
      <c r="BC245" s="33">
        <f>IFERROR([16]种植险特色011大赔案!BH64,0)</f>
        <v>0</v>
      </c>
      <c r="BD245" s="32">
        <f>ROUND(IFERROR(BP90*AZ245,0),2)</f>
        <v>53672344.98</v>
      </c>
      <c r="BE245" s="33">
        <f>ROUND(IFERROR(BP221*(SUM(AZ245:BA245)),0),2)</f>
        <v>53672344.98</v>
      </c>
      <c r="BF245" s="37">
        <f t="shared" si="101"/>
        <v>53672344.98</v>
      </c>
      <c r="BG245" s="33">
        <f t="shared" si="94"/>
        <v>0</v>
      </c>
      <c r="BH245" s="38">
        <f t="shared" si="95"/>
        <v>0</v>
      </c>
      <c r="BI245" s="33">
        <f t="shared" si="96"/>
        <v>0</v>
      </c>
      <c r="BJ245" s="33">
        <f t="shared" si="97"/>
        <v>0</v>
      </c>
      <c r="BK245" s="32">
        <f t="shared" si="98"/>
        <v>53672344.98</v>
      </c>
      <c r="BL245" s="33">
        <f t="shared" si="98"/>
        <v>0</v>
      </c>
      <c r="BM245" s="43">
        <f t="shared" si="99"/>
        <v>1.88051585821644</v>
      </c>
    </row>
    <row r="246" ht="15" customHeight="1" outlineLevel="1" spans="2:65">
      <c r="B246" s="31">
        <v>202012</v>
      </c>
      <c r="C246" s="32">
        <v>82933234.49</v>
      </c>
      <c r="D246" s="33">
        <v>41966950.43</v>
      </c>
      <c r="E246" s="33">
        <f>IFERROR(S117,0)</f>
        <v>0</v>
      </c>
      <c r="F246" s="33">
        <f>IFERROR([16]种植险特色011大赔案!S26,0)</f>
        <v>0</v>
      </c>
      <c r="G246" s="33">
        <f>IFERROR([16]种植险特色011大赔案!S65,0)</f>
        <v>0</v>
      </c>
      <c r="H246" s="32">
        <f>ROUND(IFERROR(S90*D246,0),2)</f>
        <v>41966950.43</v>
      </c>
      <c r="I246" s="33">
        <f>ROUND(IFERROR(S221*(SUM(D246:E246)),0),2)</f>
        <v>41966950.43</v>
      </c>
      <c r="J246" s="37">
        <f t="shared" si="100"/>
        <v>41966950.43</v>
      </c>
      <c r="K246" s="33">
        <f t="shared" si="88"/>
        <v>0</v>
      </c>
      <c r="L246" s="38">
        <f t="shared" si="89"/>
        <v>0</v>
      </c>
      <c r="M246" s="33">
        <f t="shared" si="90"/>
        <v>0</v>
      </c>
      <c r="N246" s="39">
        <f t="shared" si="91"/>
        <v>0</v>
      </c>
      <c r="O246" s="32">
        <f t="shared" si="92"/>
        <v>41966950.43</v>
      </c>
      <c r="P246" s="33">
        <f t="shared" si="92"/>
        <v>0</v>
      </c>
      <c r="Q246" s="43">
        <f t="shared" si="93"/>
        <v>0.506032963601104</v>
      </c>
      <c r="AX246" s="31">
        <v>201912</v>
      </c>
      <c r="AY246" s="32">
        <v>36682974.18</v>
      </c>
      <c r="AZ246" s="33">
        <f>IFERROR(BO25,0)</f>
        <v>25122214.87</v>
      </c>
      <c r="BA246" s="33">
        <f>IFERROR(BO117,0)</f>
        <v>0</v>
      </c>
      <c r="BB246" s="33">
        <f>IFERROR([16]种植险特色011大赔案!BG26,0)</f>
        <v>0</v>
      </c>
      <c r="BC246" s="33">
        <f>IFERROR([16]种植险特色011大赔案!BG65,0)</f>
        <v>0</v>
      </c>
      <c r="BD246" s="32">
        <f>ROUND(IFERROR(BO90*AZ246,0),2)</f>
        <v>25122214.87</v>
      </c>
      <c r="BE246" s="33">
        <f>ROUND(IFERROR(BO221*(SUM(AZ246:BA246)),0),2)</f>
        <v>25122214.87</v>
      </c>
      <c r="BF246" s="37">
        <f t="shared" si="101"/>
        <v>25122214.87</v>
      </c>
      <c r="BG246" s="33">
        <f t="shared" si="94"/>
        <v>0</v>
      </c>
      <c r="BH246" s="38">
        <f t="shared" si="95"/>
        <v>0</v>
      </c>
      <c r="BI246" s="33">
        <f t="shared" si="96"/>
        <v>0</v>
      </c>
      <c r="BJ246" s="33">
        <f t="shared" si="97"/>
        <v>0</v>
      </c>
      <c r="BK246" s="32">
        <f t="shared" si="98"/>
        <v>25122214.87</v>
      </c>
      <c r="BL246" s="33">
        <f t="shared" si="98"/>
        <v>0</v>
      </c>
      <c r="BM246" s="43">
        <f t="shared" si="99"/>
        <v>0.684846728804693</v>
      </c>
    </row>
    <row r="247" ht="15" customHeight="1" outlineLevel="1" spans="2:65">
      <c r="B247" s="31">
        <v>202103</v>
      </c>
      <c r="C247" s="32">
        <v>52644720.87</v>
      </c>
      <c r="D247" s="33">
        <v>26062917.32</v>
      </c>
      <c r="E247" s="33">
        <f>IFERROR(R118,0)</f>
        <v>0</v>
      </c>
      <c r="F247" s="33">
        <f>IFERROR([16]种植险特色011大赔案!R27,0)</f>
        <v>0</v>
      </c>
      <c r="G247" s="33">
        <f>IFERROR([16]种植险特色011大赔案!R66,0)</f>
        <v>0</v>
      </c>
      <c r="H247" s="32">
        <f>ROUND(IFERROR(R90*D247,0),2)</f>
        <v>26062917.32</v>
      </c>
      <c r="I247" s="33">
        <f>ROUND(IFERROR(R221*(SUM(D247:E247)),0),2)</f>
        <v>26062917.32</v>
      </c>
      <c r="J247" s="37">
        <f t="shared" si="100"/>
        <v>26062917.32</v>
      </c>
      <c r="K247" s="33">
        <f t="shared" si="88"/>
        <v>0</v>
      </c>
      <c r="L247" s="38">
        <f t="shared" si="89"/>
        <v>0</v>
      </c>
      <c r="M247" s="33">
        <f t="shared" si="90"/>
        <v>0</v>
      </c>
      <c r="N247" s="39">
        <f t="shared" si="91"/>
        <v>0</v>
      </c>
      <c r="O247" s="32">
        <f t="shared" si="92"/>
        <v>26062917.32</v>
      </c>
      <c r="P247" s="33">
        <f t="shared" si="92"/>
        <v>0</v>
      </c>
      <c r="Q247" s="43">
        <f t="shared" si="93"/>
        <v>0.495071811366601</v>
      </c>
      <c r="AX247" s="31">
        <v>202003</v>
      </c>
      <c r="AY247" s="32">
        <v>19634364.02</v>
      </c>
      <c r="AZ247" s="33">
        <f>IFERROR(BN26,0)</f>
        <v>16375116.4</v>
      </c>
      <c r="BA247" s="33">
        <f>IFERROR(BN118,0)</f>
        <v>0</v>
      </c>
      <c r="BB247" s="33">
        <f>IFERROR([16]种植险特色011大赔案!BF27,0)</f>
        <v>0</v>
      </c>
      <c r="BC247" s="33">
        <f>IFERROR([16]种植险特色011大赔案!BF66,0)</f>
        <v>0</v>
      </c>
      <c r="BD247" s="32">
        <f>ROUND(IFERROR(BN90*AZ247,0),2)</f>
        <v>16375116.4</v>
      </c>
      <c r="BE247" s="33">
        <f>ROUND(IFERROR(BN221*(SUM(AZ247:BA247)),0),2)</f>
        <v>16375116.4</v>
      </c>
      <c r="BF247" s="37">
        <f t="shared" si="101"/>
        <v>16375116.4</v>
      </c>
      <c r="BG247" s="33">
        <f t="shared" si="94"/>
        <v>0</v>
      </c>
      <c r="BH247" s="38">
        <f t="shared" si="95"/>
        <v>0</v>
      </c>
      <c r="BI247" s="33">
        <f t="shared" si="96"/>
        <v>0</v>
      </c>
      <c r="BJ247" s="33">
        <f t="shared" si="97"/>
        <v>0</v>
      </c>
      <c r="BK247" s="32">
        <f t="shared" si="98"/>
        <v>16375116.4</v>
      </c>
      <c r="BL247" s="33">
        <f t="shared" si="98"/>
        <v>0</v>
      </c>
      <c r="BM247" s="43">
        <f t="shared" si="99"/>
        <v>0.834002893259998</v>
      </c>
    </row>
    <row r="248" ht="15" customHeight="1" outlineLevel="1" spans="2:65">
      <c r="B248" s="31">
        <v>202106</v>
      </c>
      <c r="C248" s="32">
        <v>61128264.64</v>
      </c>
      <c r="D248" s="33">
        <v>17833504.17</v>
      </c>
      <c r="E248" s="33">
        <f>IFERROR(Q119,0)</f>
        <v>0</v>
      </c>
      <c r="F248" s="33">
        <f>IFERROR([16]种植险特色011大赔案!Q28,0)</f>
        <v>0</v>
      </c>
      <c r="G248" s="33">
        <f>IFERROR([16]种植险特色011大赔案!Q67,0)</f>
        <v>0</v>
      </c>
      <c r="H248" s="32">
        <f>ROUND(IFERROR(Q90*D248,0),2)</f>
        <v>17833504.17</v>
      </c>
      <c r="I248" s="33">
        <f>ROUND(IFERROR(Q221*(SUM(D248:E248)),0),2)</f>
        <v>17833504.17</v>
      </c>
      <c r="J248" s="37">
        <f t="shared" si="100"/>
        <v>17833504.17</v>
      </c>
      <c r="K248" s="33">
        <f t="shared" si="88"/>
        <v>0</v>
      </c>
      <c r="L248" s="38">
        <f t="shared" si="89"/>
        <v>0</v>
      </c>
      <c r="M248" s="33">
        <f t="shared" si="90"/>
        <v>0</v>
      </c>
      <c r="N248" s="39">
        <f t="shared" si="91"/>
        <v>0</v>
      </c>
      <c r="O248" s="32">
        <f t="shared" si="92"/>
        <v>17833504.17</v>
      </c>
      <c r="P248" s="33">
        <f t="shared" si="92"/>
        <v>0</v>
      </c>
      <c r="Q248" s="43">
        <f t="shared" si="93"/>
        <v>0.291739087883912</v>
      </c>
      <c r="AX248" s="31">
        <v>202006</v>
      </c>
      <c r="AY248" s="32">
        <v>21562947.98</v>
      </c>
      <c r="AZ248" s="33">
        <f>IFERROR(BM27,0)</f>
        <v>12007569.2</v>
      </c>
      <c r="BA248" s="33">
        <f>IFERROR(BM119,0)</f>
        <v>0</v>
      </c>
      <c r="BB248" s="33">
        <f>IFERROR([16]种植险特色011大赔案!BE28,0)</f>
        <v>0</v>
      </c>
      <c r="BC248" s="33">
        <f>IFERROR([16]种植险特色011大赔案!BE67,0)</f>
        <v>0</v>
      </c>
      <c r="BD248" s="32">
        <f>ROUND(IFERROR(BM90*AZ248,0),2)</f>
        <v>12007569.2</v>
      </c>
      <c r="BE248" s="33">
        <f>ROUND(IFERROR(BM221*(SUM(AZ248:BA248)),0),2)</f>
        <v>12007569.2</v>
      </c>
      <c r="BF248" s="37">
        <f t="shared" si="101"/>
        <v>12007569.2</v>
      </c>
      <c r="BG248" s="33">
        <f t="shared" si="94"/>
        <v>0</v>
      </c>
      <c r="BH248" s="38">
        <f t="shared" si="95"/>
        <v>0</v>
      </c>
      <c r="BI248" s="33">
        <f t="shared" si="96"/>
        <v>0</v>
      </c>
      <c r="BJ248" s="33">
        <f t="shared" si="97"/>
        <v>0</v>
      </c>
      <c r="BK248" s="32">
        <f t="shared" si="98"/>
        <v>12007569.2</v>
      </c>
      <c r="BL248" s="33">
        <f t="shared" si="98"/>
        <v>0</v>
      </c>
      <c r="BM248" s="43">
        <f t="shared" si="99"/>
        <v>0.556861205208918</v>
      </c>
    </row>
    <row r="249" ht="15" customHeight="1" outlineLevel="1" spans="2:65">
      <c r="B249" s="31">
        <v>202109</v>
      </c>
      <c r="C249" s="32">
        <v>98117311.04</v>
      </c>
      <c r="D249" s="33">
        <v>88141270.91</v>
      </c>
      <c r="E249" s="33">
        <f>IFERROR(P120,0)</f>
        <v>0</v>
      </c>
      <c r="F249" s="33">
        <f>IFERROR([16]种植险特色011大赔案!P29,0)</f>
        <v>0</v>
      </c>
      <c r="G249" s="33">
        <f>IFERROR([16]种植险特色011大赔案!P68,0)</f>
        <v>0</v>
      </c>
      <c r="H249" s="32">
        <f>ROUND(IFERROR(P90*D249,0),2)</f>
        <v>88141270.91</v>
      </c>
      <c r="I249" s="33">
        <f>ROUND(IFERROR(P221*(SUM(D249:E249)),0),2)</f>
        <v>88141270.91</v>
      </c>
      <c r="J249" s="37">
        <f t="shared" si="100"/>
        <v>88141270.91</v>
      </c>
      <c r="K249" s="33">
        <f t="shared" si="88"/>
        <v>0</v>
      </c>
      <c r="L249" s="38">
        <f t="shared" si="89"/>
        <v>0</v>
      </c>
      <c r="M249" s="33">
        <f t="shared" si="90"/>
        <v>0</v>
      </c>
      <c r="N249" s="39">
        <f t="shared" si="91"/>
        <v>0</v>
      </c>
      <c r="O249" s="32">
        <f t="shared" si="92"/>
        <v>88141270.91</v>
      </c>
      <c r="P249" s="33">
        <f t="shared" si="92"/>
        <v>0</v>
      </c>
      <c r="Q249" s="43">
        <f t="shared" si="93"/>
        <v>0.898325381889715</v>
      </c>
      <c r="AX249" s="31">
        <v>202009</v>
      </c>
      <c r="AY249" s="32">
        <v>42642221.44</v>
      </c>
      <c r="AZ249" s="33">
        <f>IFERROR(BL28,0)</f>
        <v>48274077.1</v>
      </c>
      <c r="BA249" s="33">
        <f>IFERROR(BL120,0)</f>
        <v>0</v>
      </c>
      <c r="BB249" s="33">
        <f>IFERROR([16]种植险特色011大赔案!BD29,0)</f>
        <v>0</v>
      </c>
      <c r="BC249" s="33">
        <f>IFERROR([16]种植险特色011大赔案!BD68,0)</f>
        <v>0</v>
      </c>
      <c r="BD249" s="32">
        <f>ROUND(IFERROR(BL90*AZ249,0),2)</f>
        <v>48274077.1</v>
      </c>
      <c r="BE249" s="33">
        <f>ROUND(IFERROR(BL221*(SUM(AZ249:BA249)),0),2)</f>
        <v>48274077.1</v>
      </c>
      <c r="BF249" s="37">
        <f t="shared" si="101"/>
        <v>48274077.1</v>
      </c>
      <c r="BG249" s="33">
        <f t="shared" si="94"/>
        <v>0</v>
      </c>
      <c r="BH249" s="38">
        <f t="shared" si="95"/>
        <v>0</v>
      </c>
      <c r="BI249" s="33">
        <f t="shared" si="96"/>
        <v>0</v>
      </c>
      <c r="BJ249" s="33">
        <f t="shared" si="97"/>
        <v>0</v>
      </c>
      <c r="BK249" s="32">
        <f t="shared" si="98"/>
        <v>48274077.1</v>
      </c>
      <c r="BL249" s="33">
        <f t="shared" si="98"/>
        <v>0</v>
      </c>
      <c r="BM249" s="43">
        <f t="shared" si="99"/>
        <v>1.13207228586635</v>
      </c>
    </row>
    <row r="250" ht="15" customHeight="1" outlineLevel="1" spans="2:65">
      <c r="B250" s="31">
        <v>202112</v>
      </c>
      <c r="C250" s="32">
        <v>95395828.77</v>
      </c>
      <c r="D250" s="33">
        <v>41983351.95</v>
      </c>
      <c r="E250" s="33">
        <f>IFERROR(O121,0)</f>
        <v>0</v>
      </c>
      <c r="F250" s="33">
        <f>IFERROR([16]种植险特色011大赔案!O30,0)</f>
        <v>0</v>
      </c>
      <c r="G250" s="33">
        <f>IFERROR([16]种植险特色011大赔案!O69,0)</f>
        <v>0</v>
      </c>
      <c r="H250" s="32">
        <f>ROUND(IFERROR(O90*D250,0),2)</f>
        <v>41983351.95</v>
      </c>
      <c r="I250" s="33">
        <f>ROUND(IFERROR(O221*(SUM(D250:E250)),0),2)</f>
        <v>41983351.95</v>
      </c>
      <c r="J250" s="37">
        <f t="shared" si="100"/>
        <v>41983351.95</v>
      </c>
      <c r="K250" s="33">
        <f t="shared" si="88"/>
        <v>0</v>
      </c>
      <c r="L250" s="38">
        <f t="shared" si="89"/>
        <v>0</v>
      </c>
      <c r="M250" s="33">
        <f t="shared" si="90"/>
        <v>0</v>
      </c>
      <c r="N250" s="39">
        <f t="shared" si="91"/>
        <v>0</v>
      </c>
      <c r="O250" s="32">
        <f t="shared" si="92"/>
        <v>41983351.95</v>
      </c>
      <c r="P250" s="33">
        <f t="shared" si="92"/>
        <v>0</v>
      </c>
      <c r="Q250" s="43">
        <f t="shared" si="93"/>
        <v>0.440096307053657</v>
      </c>
      <c r="AX250" s="31">
        <v>202012</v>
      </c>
      <c r="AY250" s="32">
        <v>49923961.77</v>
      </c>
      <c r="AZ250" s="33">
        <f>IFERROR(BK29,0)</f>
        <v>23707793.04</v>
      </c>
      <c r="BA250" s="33">
        <f>IFERROR(BK121,0)</f>
        <v>0</v>
      </c>
      <c r="BB250" s="33">
        <f>IFERROR([16]种植险特色011大赔案!BC30,0)</f>
        <v>0</v>
      </c>
      <c r="BC250" s="33">
        <f>IFERROR([16]种植险特色011大赔案!BC69,0)</f>
        <v>0</v>
      </c>
      <c r="BD250" s="32">
        <f>ROUND(IFERROR(BK90*AZ250,0),2)</f>
        <v>23707793.04</v>
      </c>
      <c r="BE250" s="33">
        <f>ROUND(IFERROR(BK221*(SUM(AZ250:BA250)),0),2)</f>
        <v>23707793.04</v>
      </c>
      <c r="BF250" s="37">
        <f t="shared" si="101"/>
        <v>23707793.04</v>
      </c>
      <c r="BG250" s="33">
        <f t="shared" si="94"/>
        <v>0</v>
      </c>
      <c r="BH250" s="38">
        <f t="shared" si="95"/>
        <v>0</v>
      </c>
      <c r="BI250" s="33">
        <f t="shared" si="96"/>
        <v>0</v>
      </c>
      <c r="BJ250" s="33">
        <f t="shared" si="97"/>
        <v>0</v>
      </c>
      <c r="BK250" s="32">
        <f t="shared" si="98"/>
        <v>23707793.04</v>
      </c>
      <c r="BL250" s="33">
        <f t="shared" si="98"/>
        <v>0</v>
      </c>
      <c r="BM250" s="43">
        <f t="shared" si="99"/>
        <v>0.474878038510284</v>
      </c>
    </row>
    <row r="251" ht="15" customHeight="1" outlineLevel="1" spans="2:65">
      <c r="B251" s="31">
        <v>202203</v>
      </c>
      <c r="C251" s="32">
        <v>52021436.9</v>
      </c>
      <c r="D251" s="33">
        <v>5896514.97</v>
      </c>
      <c r="E251" s="33">
        <f>IFERROR(N122,0)</f>
        <v>0</v>
      </c>
      <c r="F251" s="33">
        <f>IFERROR([16]种植险特色011大赔案!N31,0)</f>
        <v>0</v>
      </c>
      <c r="G251" s="33">
        <f>IFERROR([16]种植险特色011大赔案!N70,0)</f>
        <v>0</v>
      </c>
      <c r="H251" s="32">
        <f>ROUND(IFERROR(N90*D251,0),2)</f>
        <v>5896514.97</v>
      </c>
      <c r="I251" s="33">
        <f>ROUND(IFERROR(N221*(SUM(D251:E251)),0),2)</f>
        <v>5896514.97</v>
      </c>
      <c r="J251" s="37">
        <f t="shared" si="100"/>
        <v>5896514.97</v>
      </c>
      <c r="K251" s="33">
        <f t="shared" si="88"/>
        <v>0</v>
      </c>
      <c r="L251" s="38">
        <f t="shared" si="89"/>
        <v>0</v>
      </c>
      <c r="M251" s="33">
        <f t="shared" si="90"/>
        <v>0</v>
      </c>
      <c r="N251" s="39">
        <f t="shared" si="91"/>
        <v>0</v>
      </c>
      <c r="O251" s="32">
        <f t="shared" si="92"/>
        <v>5896514.97</v>
      </c>
      <c r="P251" s="33">
        <f t="shared" si="92"/>
        <v>0</v>
      </c>
      <c r="Q251" s="43">
        <f t="shared" si="93"/>
        <v>0.113347791244882</v>
      </c>
      <c r="AX251" s="31">
        <v>202103</v>
      </c>
      <c r="AY251" s="32">
        <v>32260841.3</v>
      </c>
      <c r="AZ251" s="33">
        <f>IFERROR(BJ30,0)</f>
        <v>3012521.99</v>
      </c>
      <c r="BA251" s="33">
        <f>IFERROR(BJ122,0)</f>
        <v>0</v>
      </c>
      <c r="BB251" s="33">
        <f>IFERROR([16]种植险特色011大赔案!BB31,0)</f>
        <v>0</v>
      </c>
      <c r="BC251" s="33">
        <f>IFERROR([16]种植险特色011大赔案!BB70,0)</f>
        <v>0</v>
      </c>
      <c r="BD251" s="32">
        <f>ROUND(IFERROR(BJ90*AZ251,0),2)</f>
        <v>3012521.99</v>
      </c>
      <c r="BE251" s="33">
        <f>ROUND(IFERROR(BJ221*(SUM(AZ251:BA251)),0),2)</f>
        <v>3012521.99</v>
      </c>
      <c r="BF251" s="37">
        <f t="shared" si="101"/>
        <v>3012521.99</v>
      </c>
      <c r="BG251" s="33">
        <f t="shared" si="94"/>
        <v>0</v>
      </c>
      <c r="BH251" s="38">
        <f t="shared" si="95"/>
        <v>0</v>
      </c>
      <c r="BI251" s="33">
        <f t="shared" si="96"/>
        <v>0</v>
      </c>
      <c r="BJ251" s="33">
        <f t="shared" si="97"/>
        <v>0</v>
      </c>
      <c r="BK251" s="32">
        <f t="shared" si="98"/>
        <v>3012521.99</v>
      </c>
      <c r="BL251" s="33">
        <f t="shared" si="98"/>
        <v>0</v>
      </c>
      <c r="BM251" s="43">
        <f t="shared" si="99"/>
        <v>0.0933801434992335</v>
      </c>
    </row>
    <row r="252" ht="15" customHeight="1" outlineLevel="1" spans="2:65">
      <c r="B252" s="31">
        <v>202206</v>
      </c>
      <c r="C252" s="32">
        <v>62680158.93</v>
      </c>
      <c r="D252" s="33">
        <v>21503665.23</v>
      </c>
      <c r="E252" s="33">
        <f>IFERROR(M123,0)</f>
        <v>0</v>
      </c>
      <c r="F252" s="33">
        <f>IFERROR([16]种植险特色011大赔案!M32,0)</f>
        <v>0</v>
      </c>
      <c r="G252" s="33">
        <f>IFERROR([16]种植险特色011大赔案!M71,0)</f>
        <v>0</v>
      </c>
      <c r="H252" s="32">
        <f>ROUND(IFERROR(M90*D252,0),2)</f>
        <v>21503665.23</v>
      </c>
      <c r="I252" s="33">
        <f>ROUND(IFERROR(M221*(SUM(D252:E252)),0),2)</f>
        <v>21515312.88</v>
      </c>
      <c r="J252" s="37">
        <f t="shared" si="100"/>
        <v>21515312.88</v>
      </c>
      <c r="K252" s="33">
        <f t="shared" si="88"/>
        <v>11647.65</v>
      </c>
      <c r="L252" s="38">
        <f t="shared" si="89"/>
        <v>0</v>
      </c>
      <c r="M252" s="33">
        <f t="shared" si="90"/>
        <v>0</v>
      </c>
      <c r="N252" s="39">
        <f t="shared" si="91"/>
        <v>0</v>
      </c>
      <c r="O252" s="32">
        <f t="shared" si="92"/>
        <v>21515312.88</v>
      </c>
      <c r="P252" s="33">
        <f t="shared" si="92"/>
        <v>11647.65</v>
      </c>
      <c r="Q252" s="43">
        <f t="shared" si="93"/>
        <v>0.343255557217522</v>
      </c>
      <c r="AX252" s="31">
        <v>202106</v>
      </c>
      <c r="AY252" s="32">
        <v>35028795.83</v>
      </c>
      <c r="AZ252" s="33">
        <f>IFERROR(BI31,0)</f>
        <v>12912186.64</v>
      </c>
      <c r="BA252" s="33">
        <f>IFERROR(BI123,0)</f>
        <v>0</v>
      </c>
      <c r="BB252" s="33">
        <f>IFERROR([16]种植险特色011大赔案!BA32,0)</f>
        <v>0</v>
      </c>
      <c r="BC252" s="33">
        <f>IFERROR([16]种植险特色011大赔案!BA71,0)</f>
        <v>0</v>
      </c>
      <c r="BD252" s="32">
        <f>ROUND(IFERROR(BI90*AZ252,0),2)</f>
        <v>12912186.64</v>
      </c>
      <c r="BE252" s="33">
        <f>ROUND(IFERROR(BI221*(SUM(AZ252:BA252)),0),2)</f>
        <v>12919180.64</v>
      </c>
      <c r="BF252" s="37">
        <f t="shared" si="101"/>
        <v>12919180.64</v>
      </c>
      <c r="BG252" s="33">
        <f t="shared" si="94"/>
        <v>6994</v>
      </c>
      <c r="BH252" s="38">
        <f t="shared" si="95"/>
        <v>0</v>
      </c>
      <c r="BI252" s="33">
        <f t="shared" si="96"/>
        <v>0</v>
      </c>
      <c r="BJ252" s="33">
        <f t="shared" si="97"/>
        <v>0</v>
      </c>
      <c r="BK252" s="32">
        <f t="shared" si="98"/>
        <v>12919180.64</v>
      </c>
      <c r="BL252" s="33">
        <f t="shared" si="98"/>
        <v>6994</v>
      </c>
      <c r="BM252" s="43">
        <f t="shared" si="99"/>
        <v>0.368816007912425</v>
      </c>
    </row>
    <row r="253" ht="15" customHeight="1" outlineLevel="1" spans="2:65">
      <c r="B253" s="31">
        <v>202209</v>
      </c>
      <c r="C253" s="32">
        <v>94462091.18</v>
      </c>
      <c r="D253" s="33">
        <v>67670748.45</v>
      </c>
      <c r="E253" s="33">
        <f>IFERROR(L124,0)</f>
        <v>0</v>
      </c>
      <c r="F253" s="33">
        <f>IFERROR([16]种植险特色011大赔案!L33,0)</f>
        <v>0</v>
      </c>
      <c r="G253" s="33">
        <f>IFERROR([16]种植险特色011大赔案!L72,0)</f>
        <v>0</v>
      </c>
      <c r="H253" s="32">
        <f>ROUND(IFERROR(L90*D253,0),2)</f>
        <v>67670748.45</v>
      </c>
      <c r="I253" s="33">
        <f>ROUND(IFERROR(L221*(SUM(D253:E253)),0),2)</f>
        <v>67714173.65</v>
      </c>
      <c r="J253" s="37">
        <f t="shared" si="100"/>
        <v>67714173.65</v>
      </c>
      <c r="K253" s="33">
        <f t="shared" si="88"/>
        <v>43425.2</v>
      </c>
      <c r="L253" s="38">
        <f t="shared" si="89"/>
        <v>0</v>
      </c>
      <c r="M253" s="33">
        <f t="shared" si="90"/>
        <v>0</v>
      </c>
      <c r="N253" s="39">
        <f t="shared" si="91"/>
        <v>0</v>
      </c>
      <c r="O253" s="32">
        <f t="shared" si="92"/>
        <v>67714173.65</v>
      </c>
      <c r="P253" s="33">
        <f t="shared" si="92"/>
        <v>43425.2</v>
      </c>
      <c r="Q253" s="43">
        <f t="shared" si="93"/>
        <v>0.716839663447307</v>
      </c>
      <c r="AX253" s="31">
        <v>202109</v>
      </c>
      <c r="AY253" s="32">
        <v>50618393.16</v>
      </c>
      <c r="AZ253" s="33">
        <f>IFERROR(BH32,0)</f>
        <v>35878084.04</v>
      </c>
      <c r="BA253" s="33">
        <f>IFERROR(BH124,0)</f>
        <v>0</v>
      </c>
      <c r="BB253" s="33">
        <f>IFERROR([16]种植险特色011大赔案!AZ33,0)</f>
        <v>0</v>
      </c>
      <c r="BC253" s="33">
        <f>IFERROR([16]种植险特色011大赔案!AZ72,0)</f>
        <v>0</v>
      </c>
      <c r="BD253" s="32">
        <f>ROUND(IFERROR(BH90*AZ253,0),2)</f>
        <v>35878084.04</v>
      </c>
      <c r="BE253" s="33">
        <f>ROUND(IFERROR(BH221*(SUM(AZ253:BA253)),0),2)</f>
        <v>35901107.47</v>
      </c>
      <c r="BF253" s="37">
        <f t="shared" si="101"/>
        <v>35901107.47</v>
      </c>
      <c r="BG253" s="33">
        <f t="shared" si="94"/>
        <v>23023.43</v>
      </c>
      <c r="BH253" s="38">
        <f t="shared" si="95"/>
        <v>0</v>
      </c>
      <c r="BI253" s="33">
        <f t="shared" si="96"/>
        <v>0</v>
      </c>
      <c r="BJ253" s="33">
        <f t="shared" si="97"/>
        <v>0</v>
      </c>
      <c r="BK253" s="32">
        <f t="shared" si="98"/>
        <v>35901107.47</v>
      </c>
      <c r="BL253" s="33">
        <f t="shared" si="98"/>
        <v>23023.43</v>
      </c>
      <c r="BM253" s="43">
        <f t="shared" si="99"/>
        <v>0.709250239463745</v>
      </c>
    </row>
    <row r="254" ht="15" customHeight="1" outlineLevel="1" spans="2:65">
      <c r="B254" s="31">
        <v>202212</v>
      </c>
      <c r="C254" s="32">
        <v>119928020.04</v>
      </c>
      <c r="D254" s="33">
        <v>63598416.4</v>
      </c>
      <c r="E254" s="33">
        <f>IFERROR(K125,0)</f>
        <v>0</v>
      </c>
      <c r="F254" s="33">
        <f>IFERROR([16]种植险特色011大赔案!K34,0)</f>
        <v>0</v>
      </c>
      <c r="G254" s="33">
        <f>IFERROR([16]种植险特色011大赔案!K73,0)</f>
        <v>0</v>
      </c>
      <c r="H254" s="32">
        <f>ROUND(IFERROR(K90*D254,0),2)</f>
        <v>63598416.4</v>
      </c>
      <c r="I254" s="33">
        <f>ROUND(IFERROR(K221*(SUM(D254:E254)),0),2)</f>
        <v>63645592.25</v>
      </c>
      <c r="J254" s="37">
        <f t="shared" si="100"/>
        <v>63645592.25</v>
      </c>
      <c r="K254" s="33">
        <f t="shared" si="88"/>
        <v>47175.85</v>
      </c>
      <c r="L254" s="38">
        <f t="shared" si="89"/>
        <v>0</v>
      </c>
      <c r="M254" s="33">
        <f t="shared" si="90"/>
        <v>0</v>
      </c>
      <c r="N254" s="39">
        <f t="shared" si="91"/>
        <v>0</v>
      </c>
      <c r="O254" s="32">
        <f t="shared" si="92"/>
        <v>63645592.25</v>
      </c>
      <c r="P254" s="33">
        <f t="shared" si="92"/>
        <v>47175.85</v>
      </c>
      <c r="Q254" s="43">
        <f t="shared" si="93"/>
        <v>0.530698265749506</v>
      </c>
      <c r="AX254" s="31">
        <v>202112</v>
      </c>
      <c r="AY254" s="32">
        <v>58633996.89</v>
      </c>
      <c r="AZ254" s="33">
        <f>IFERROR(BG33,0)</f>
        <v>38305044.94</v>
      </c>
      <c r="BA254" s="33">
        <f>IFERROR(BG125,0)</f>
        <v>0</v>
      </c>
      <c r="BB254" s="33">
        <f>IFERROR([16]种植险特色011大赔案!AY34,0)</f>
        <v>0</v>
      </c>
      <c r="BC254" s="33">
        <f>IFERROR([16]种植险特色011大赔案!AY73,0)</f>
        <v>0</v>
      </c>
      <c r="BD254" s="32">
        <f>ROUND(IFERROR(BG90*AZ254,0),2)</f>
        <v>38305044.94</v>
      </c>
      <c r="BE254" s="33">
        <f>ROUND(IFERROR(BG221*(SUM(AZ254:BA254)),0),2)</f>
        <v>38333458.75</v>
      </c>
      <c r="BF254" s="37">
        <f t="shared" si="101"/>
        <v>38333458.75</v>
      </c>
      <c r="BG254" s="33">
        <f t="shared" si="94"/>
        <v>28413.81</v>
      </c>
      <c r="BH254" s="38">
        <f t="shared" si="95"/>
        <v>0</v>
      </c>
      <c r="BI254" s="33">
        <f t="shared" si="96"/>
        <v>0</v>
      </c>
      <c r="BJ254" s="33">
        <f t="shared" si="97"/>
        <v>0</v>
      </c>
      <c r="BK254" s="32">
        <f t="shared" si="98"/>
        <v>38333458.75</v>
      </c>
      <c r="BL254" s="33">
        <f t="shared" si="98"/>
        <v>28413.81</v>
      </c>
      <c r="BM254" s="43">
        <f t="shared" si="99"/>
        <v>0.653775297323075</v>
      </c>
    </row>
    <row r="255" ht="15" customHeight="1" outlineLevel="1" spans="2:65">
      <c r="B255" s="31">
        <v>202303</v>
      </c>
      <c r="C255" s="32">
        <v>42312356.26</v>
      </c>
      <c r="D255" s="33">
        <v>14799832.72</v>
      </c>
      <c r="E255" s="33">
        <f>IFERROR(J126,0)</f>
        <v>0</v>
      </c>
      <c r="F255" s="33">
        <f>IFERROR([16]种植险特色011大赔案!J35,0)</f>
        <v>0</v>
      </c>
      <c r="G255" s="33">
        <f>IFERROR([16]种植险特色011大赔案!J74,0)</f>
        <v>0</v>
      </c>
      <c r="H255" s="32">
        <f>ROUND(IFERROR(J90*D255,0),2)</f>
        <v>14799832.72</v>
      </c>
      <c r="I255" s="33">
        <f>ROUND(IFERROR(J221*(SUM(D255:E255)),0),2)</f>
        <v>14812291.98</v>
      </c>
      <c r="J255" s="37">
        <f t="shared" si="100"/>
        <v>14812291.98</v>
      </c>
      <c r="K255" s="33">
        <f t="shared" si="88"/>
        <v>12459.26</v>
      </c>
      <c r="L255" s="38">
        <f t="shared" si="89"/>
        <v>0</v>
      </c>
      <c r="M255" s="33">
        <f t="shared" si="90"/>
        <v>0</v>
      </c>
      <c r="N255" s="39">
        <f t="shared" si="91"/>
        <v>0</v>
      </c>
      <c r="O255" s="32">
        <f t="shared" si="92"/>
        <v>14812291.98</v>
      </c>
      <c r="P255" s="33">
        <f t="shared" si="92"/>
        <v>12459.26</v>
      </c>
      <c r="Q255" s="43">
        <f t="shared" si="93"/>
        <v>0.350070128190966</v>
      </c>
      <c r="AX255" s="31">
        <v>202203</v>
      </c>
      <c r="AY255" s="32">
        <v>26357274.35</v>
      </c>
      <c r="AZ255" s="33">
        <f>IFERROR(BF34,0)</f>
        <v>7631295.84</v>
      </c>
      <c r="BA255" s="33">
        <f>IFERROR(BF126,0)</f>
        <v>0</v>
      </c>
      <c r="BB255" s="33">
        <f>IFERROR([16]种植险特色011大赔案!AX35,0)</f>
        <v>0</v>
      </c>
      <c r="BC255" s="33">
        <f>IFERROR([16]种植险特色011大赔案!AX74,0)</f>
        <v>0</v>
      </c>
      <c r="BD255" s="32">
        <f>ROUND(IFERROR(BF90*AZ255,0),2)</f>
        <v>7631295.84</v>
      </c>
      <c r="BE255" s="33">
        <f>ROUND(IFERROR(BF221*(SUM(AZ255:BA255)),0),2)</f>
        <v>7637720.26</v>
      </c>
      <c r="BF255" s="37">
        <f t="shared" si="101"/>
        <v>7637720.26</v>
      </c>
      <c r="BG255" s="33">
        <f t="shared" si="94"/>
        <v>6424.42</v>
      </c>
      <c r="BH255" s="38">
        <f t="shared" si="95"/>
        <v>0</v>
      </c>
      <c r="BI255" s="33">
        <f t="shared" si="96"/>
        <v>0</v>
      </c>
      <c r="BJ255" s="33">
        <f t="shared" si="97"/>
        <v>0</v>
      </c>
      <c r="BK255" s="32">
        <f t="shared" si="98"/>
        <v>7637720.26</v>
      </c>
      <c r="BL255" s="33">
        <f t="shared" si="98"/>
        <v>6424.42</v>
      </c>
      <c r="BM255" s="43">
        <f t="shared" si="99"/>
        <v>0.28977655878139</v>
      </c>
    </row>
    <row r="256" ht="15" customHeight="1" outlineLevel="1" spans="2:65">
      <c r="B256" s="31">
        <v>202306</v>
      </c>
      <c r="C256" s="32">
        <v>83285249.81</v>
      </c>
      <c r="D256" s="33">
        <v>27243356.81</v>
      </c>
      <c r="E256" s="33">
        <f>IFERROR(I127,0)</f>
        <v>0</v>
      </c>
      <c r="F256" s="33">
        <f>IFERROR([16]种植险特色011大赔案!I36,0)</f>
        <v>0</v>
      </c>
      <c r="G256" s="33">
        <f>IFERROR([16]种植险特色011大赔案!I75,0)</f>
        <v>0</v>
      </c>
      <c r="H256" s="32">
        <f>ROUND(IFERROR(I90*D256,0),2)</f>
        <v>27243273.47</v>
      </c>
      <c r="I256" s="33">
        <f>ROUND(IFERROR(I221*(SUM(D256:E256)),0),2)</f>
        <v>27335808.63</v>
      </c>
      <c r="J256" s="37">
        <f t="shared" si="100"/>
        <v>27335808.63</v>
      </c>
      <c r="K256" s="33">
        <f t="shared" si="88"/>
        <v>92451.82</v>
      </c>
      <c r="L256" s="38">
        <f t="shared" si="89"/>
        <v>0</v>
      </c>
      <c r="M256" s="33">
        <f t="shared" si="90"/>
        <v>0</v>
      </c>
      <c r="N256" s="39">
        <f t="shared" si="91"/>
        <v>0</v>
      </c>
      <c r="O256" s="32">
        <f t="shared" si="92"/>
        <v>27335808.63</v>
      </c>
      <c r="P256" s="33">
        <f t="shared" si="92"/>
        <v>92451.82</v>
      </c>
      <c r="Q256" s="43">
        <f t="shared" si="93"/>
        <v>0.328219086721378</v>
      </c>
      <c r="AX256" s="31">
        <v>202206</v>
      </c>
      <c r="AY256" s="32">
        <v>31606683.28</v>
      </c>
      <c r="AZ256" s="33">
        <f>IFERROR(BE35,0)</f>
        <v>13830653.68</v>
      </c>
      <c r="BA256" s="33">
        <f>IFERROR(BE127,0)</f>
        <v>0</v>
      </c>
      <c r="BB256" s="33">
        <f>IFERROR([16]种植险特色011大赔案!AW36,0)</f>
        <v>0</v>
      </c>
      <c r="BC256" s="33">
        <f>IFERROR([16]种植险特色011大赔案!AW75,0)</f>
        <v>0</v>
      </c>
      <c r="BD256" s="32">
        <f>ROUND(IFERROR(BE90*AZ256,0),2)</f>
        <v>13830593.51</v>
      </c>
      <c r="BE256" s="33">
        <f>ROUND(IFERROR(BE221*(SUM(AZ256:BA256)),0),2)</f>
        <v>13877588.76</v>
      </c>
      <c r="BF256" s="37">
        <f t="shared" si="101"/>
        <v>13877588.76</v>
      </c>
      <c r="BG256" s="33">
        <f t="shared" si="94"/>
        <v>46935.08</v>
      </c>
      <c r="BH256" s="38">
        <f t="shared" si="95"/>
        <v>0</v>
      </c>
      <c r="BI256" s="33">
        <f t="shared" si="96"/>
        <v>0</v>
      </c>
      <c r="BJ256" s="33">
        <f t="shared" si="97"/>
        <v>0</v>
      </c>
      <c r="BK256" s="32">
        <f t="shared" si="98"/>
        <v>13877588.76</v>
      </c>
      <c r="BL256" s="33">
        <f t="shared" si="98"/>
        <v>46935.08</v>
      </c>
      <c r="BM256" s="43">
        <f t="shared" si="99"/>
        <v>0.439071339344911</v>
      </c>
    </row>
    <row r="257" ht="15" customHeight="1" outlineLevel="1" spans="2:65">
      <c r="B257" s="31">
        <v>202309</v>
      </c>
      <c r="C257" s="32">
        <v>100117556.42</v>
      </c>
      <c r="D257" s="33">
        <v>89721180.47</v>
      </c>
      <c r="E257" s="33">
        <f>IFERROR(H128,0)</f>
        <v>20000</v>
      </c>
      <c r="F257" s="33">
        <f>IFERROR([16]种植险特色011大赔案!H37,0)</f>
        <v>0</v>
      </c>
      <c r="G257" s="33">
        <f>IFERROR([16]种植险特色011大赔案!H76,0)</f>
        <v>0</v>
      </c>
      <c r="H257" s="32">
        <f>ROUND(IFERROR(H90*D257,0),2)</f>
        <v>89729878.09</v>
      </c>
      <c r="I257" s="33">
        <f>ROUND(IFERROR(H221*(SUM(D257:E257)),0),2)</f>
        <v>90766087.85</v>
      </c>
      <c r="J257" s="37">
        <f t="shared" si="100"/>
        <v>90766087.85</v>
      </c>
      <c r="K257" s="33">
        <f t="shared" si="88"/>
        <v>1024907.38</v>
      </c>
      <c r="L257" s="38">
        <f t="shared" si="89"/>
        <v>0</v>
      </c>
      <c r="M257" s="33">
        <f t="shared" si="90"/>
        <v>0</v>
      </c>
      <c r="N257" s="39">
        <f t="shared" si="91"/>
        <v>0</v>
      </c>
      <c r="O257" s="32">
        <f t="shared" si="92"/>
        <v>90766087.85</v>
      </c>
      <c r="P257" s="33">
        <f t="shared" si="92"/>
        <v>1024907.38</v>
      </c>
      <c r="Q257" s="43">
        <f t="shared" si="93"/>
        <v>0.906595117735695</v>
      </c>
      <c r="AX257" s="31">
        <v>202209</v>
      </c>
      <c r="AY257" s="32">
        <v>50332178.9</v>
      </c>
      <c r="AZ257" s="33">
        <f>IFERROR(BD36,0)</f>
        <v>50446393.31</v>
      </c>
      <c r="BA257" s="33">
        <f>IFERROR(BD128,0)</f>
        <v>10000</v>
      </c>
      <c r="BB257" s="33">
        <f>IFERROR([16]种植险特色011大赔案!AV37,0)</f>
        <v>0</v>
      </c>
      <c r="BC257" s="33">
        <f>IFERROR([16]种植险特色011大赔案!AV76,0)</f>
        <v>0</v>
      </c>
      <c r="BD257" s="32">
        <f>ROUND(IFERROR(BD90*AZ257,0),2)</f>
        <v>50451218.47</v>
      </c>
      <c r="BE257" s="33">
        <f>ROUND(IFERROR(BD221*(SUM(AZ257:BA257)),0),2)</f>
        <v>51032640.8</v>
      </c>
      <c r="BF257" s="37">
        <f t="shared" si="101"/>
        <v>51032640.8</v>
      </c>
      <c r="BG257" s="33">
        <f t="shared" si="94"/>
        <v>576247.49</v>
      </c>
      <c r="BH257" s="38">
        <f t="shared" si="95"/>
        <v>0</v>
      </c>
      <c r="BI257" s="33">
        <f t="shared" si="96"/>
        <v>0</v>
      </c>
      <c r="BJ257" s="33">
        <f t="shared" si="97"/>
        <v>0</v>
      </c>
      <c r="BK257" s="32">
        <f t="shared" si="98"/>
        <v>51032640.8</v>
      </c>
      <c r="BL257" s="33">
        <f t="shared" si="98"/>
        <v>576247.49</v>
      </c>
      <c r="BM257" s="43">
        <f t="shared" si="99"/>
        <v>1.01391678078137</v>
      </c>
    </row>
    <row r="258" ht="15" customHeight="1" outlineLevel="1" spans="2:65">
      <c r="B258" s="31">
        <v>202312</v>
      </c>
      <c r="C258" s="32">
        <v>107986197.74</v>
      </c>
      <c r="D258" s="33">
        <v>70314825.71</v>
      </c>
      <c r="E258" s="33">
        <f>IFERROR(G129,0)</f>
        <v>0</v>
      </c>
      <c r="F258" s="33">
        <f>IFERROR([16]种植险特色011大赔案!G38,0)</f>
        <v>0</v>
      </c>
      <c r="G258" s="33">
        <f>IFERROR([16]种植险特色011大赔案!G77,0)</f>
        <v>0</v>
      </c>
      <c r="H258" s="32">
        <f>ROUND(IFERROR(G90*D258,0),2)</f>
        <v>70328674.23</v>
      </c>
      <c r="I258" s="33">
        <f>ROUND(IFERROR(G221*(SUM(D258:E258)),0),2)</f>
        <v>71757931.29</v>
      </c>
      <c r="J258" s="37">
        <f t="shared" si="100"/>
        <v>71757931.29</v>
      </c>
      <c r="K258" s="33">
        <f t="shared" si="88"/>
        <v>1443105.58</v>
      </c>
      <c r="L258" s="38">
        <f t="shared" si="89"/>
        <v>0</v>
      </c>
      <c r="M258" s="33">
        <f t="shared" si="90"/>
        <v>0</v>
      </c>
      <c r="N258" s="39">
        <f t="shared" si="91"/>
        <v>0</v>
      </c>
      <c r="O258" s="32">
        <f t="shared" si="92"/>
        <v>71757931.29</v>
      </c>
      <c r="P258" s="33">
        <f t="shared" si="92"/>
        <v>1443105.58</v>
      </c>
      <c r="Q258" s="43">
        <f t="shared" si="93"/>
        <v>0.664510213266076</v>
      </c>
      <c r="AX258" s="31">
        <v>202212</v>
      </c>
      <c r="AY258" s="32">
        <v>80853096.12</v>
      </c>
      <c r="AZ258" s="33">
        <f>IFERROR(BC37,0)</f>
        <v>36416542.5</v>
      </c>
      <c r="BA258" s="33">
        <f>IFERROR(BC129,0)</f>
        <v>0</v>
      </c>
      <c r="BB258" s="33">
        <f>IFERROR([16]种植险特色011大赔案!AU38,0)</f>
        <v>0</v>
      </c>
      <c r="BC258" s="33">
        <f>IFERROR([16]种植险特色011大赔案!AU77,0)</f>
        <v>0</v>
      </c>
      <c r="BD258" s="32">
        <f>ROUND(IFERROR(BC90*AZ258,0),2)</f>
        <v>36423667.72</v>
      </c>
      <c r="BE258" s="33">
        <f>ROUND(IFERROR(BC221*(SUM(AZ258:BA258)),0),2)</f>
        <v>37163937.03</v>
      </c>
      <c r="BF258" s="37">
        <f t="shared" si="101"/>
        <v>37163937.03</v>
      </c>
      <c r="BG258" s="33">
        <f t="shared" si="94"/>
        <v>747394.53</v>
      </c>
      <c r="BH258" s="38">
        <f t="shared" si="95"/>
        <v>0</v>
      </c>
      <c r="BI258" s="33">
        <f t="shared" si="96"/>
        <v>0</v>
      </c>
      <c r="BJ258" s="33">
        <f t="shared" si="97"/>
        <v>0</v>
      </c>
      <c r="BK258" s="32">
        <f t="shared" si="98"/>
        <v>37163937.03</v>
      </c>
      <c r="BL258" s="33">
        <f t="shared" si="98"/>
        <v>747394.53</v>
      </c>
      <c r="BM258" s="43">
        <f t="shared" si="99"/>
        <v>0.459647667355153</v>
      </c>
    </row>
    <row r="259" ht="15" customHeight="1" outlineLevel="1" spans="2:65">
      <c r="B259" s="31">
        <v>202403</v>
      </c>
      <c r="C259" s="32">
        <v>55465783.04</v>
      </c>
      <c r="D259" s="33">
        <v>29393953.26</v>
      </c>
      <c r="E259" s="33">
        <f>IFERROR(F130,0)</f>
        <v>0</v>
      </c>
      <c r="F259" s="33">
        <f>IFERROR([16]种植险特色011大赔案!F39,0)</f>
        <v>0</v>
      </c>
      <c r="G259" s="33">
        <f>IFERROR([16]种植险特色011大赔案!F78,0)</f>
        <v>0</v>
      </c>
      <c r="H259" s="32">
        <f>ROUND(IFERROR(F90*D259,0),2)</f>
        <v>29402682.38</v>
      </c>
      <c r="I259" s="33">
        <f>ROUND(IFERROR(F221*(SUM(D259:E259)),0),2)</f>
        <v>30237197.51</v>
      </c>
      <c r="J259" s="37">
        <f t="shared" si="100"/>
        <v>30237197.51</v>
      </c>
      <c r="K259" s="33">
        <f t="shared" si="88"/>
        <v>843244.25</v>
      </c>
      <c r="L259" s="38">
        <f t="shared" si="89"/>
        <v>0</v>
      </c>
      <c r="M259" s="33">
        <f t="shared" si="90"/>
        <v>0</v>
      </c>
      <c r="N259" s="39">
        <f t="shared" si="91"/>
        <v>0</v>
      </c>
      <c r="O259" s="32">
        <f t="shared" si="92"/>
        <v>30237197.51</v>
      </c>
      <c r="P259" s="33">
        <f t="shared" si="92"/>
        <v>843244.25</v>
      </c>
      <c r="Q259" s="43">
        <f t="shared" si="93"/>
        <v>0.545150466697531</v>
      </c>
      <c r="AX259" s="31">
        <v>202303</v>
      </c>
      <c r="AY259" s="32">
        <v>21420759.76</v>
      </c>
      <c r="AZ259" s="33">
        <f>IFERROR(BB38,0)</f>
        <v>15037853.53</v>
      </c>
      <c r="BA259" s="33">
        <f>IFERROR(BB130,0)</f>
        <v>0</v>
      </c>
      <c r="BB259" s="33">
        <f>IFERROR([16]种植险特色011大赔案!AT39,0)</f>
        <v>0</v>
      </c>
      <c r="BC259" s="33">
        <f>IFERROR([16]种植险特色011大赔案!AT78,0)</f>
        <v>0</v>
      </c>
      <c r="BD259" s="32">
        <f>ROUND(IFERROR(BB90*AZ259,0),2)</f>
        <v>15042299.9</v>
      </c>
      <c r="BE259" s="33">
        <f>ROUND(IFERROR(BB221*(SUM(AZ259:BA259)),0),2)</f>
        <v>15485453.46</v>
      </c>
      <c r="BF259" s="37">
        <f t="shared" si="101"/>
        <v>15485453.46</v>
      </c>
      <c r="BG259" s="33">
        <f t="shared" si="94"/>
        <v>447599.93</v>
      </c>
      <c r="BH259" s="38">
        <f t="shared" si="95"/>
        <v>0</v>
      </c>
      <c r="BI259" s="33">
        <f t="shared" si="96"/>
        <v>0</v>
      </c>
      <c r="BJ259" s="33">
        <f t="shared" si="97"/>
        <v>0</v>
      </c>
      <c r="BK259" s="32">
        <f t="shared" si="98"/>
        <v>15485453.46</v>
      </c>
      <c r="BL259" s="33">
        <f t="shared" si="98"/>
        <v>447599.93</v>
      </c>
      <c r="BM259" s="43">
        <f t="shared" si="99"/>
        <v>0.722918030616109</v>
      </c>
    </row>
    <row r="260" ht="15" customHeight="1" outlineLevel="1" spans="2:65">
      <c r="B260" s="31">
        <v>202406</v>
      </c>
      <c r="C260" s="32">
        <v>95439938.99</v>
      </c>
      <c r="D260" s="33">
        <v>61311231.69</v>
      </c>
      <c r="E260" s="33">
        <f>IFERROR(E131,0)</f>
        <v>1230525</v>
      </c>
      <c r="F260" s="33">
        <f>IFERROR([16]种植险特色011大赔案!E40,0)</f>
        <v>0</v>
      </c>
      <c r="G260" s="33">
        <f>IFERROR([16]种植险特色011大赔案!E79,0)</f>
        <v>0</v>
      </c>
      <c r="H260" s="32">
        <f>ROUND(IFERROR(E90*D260,0),2)</f>
        <v>62733988.11</v>
      </c>
      <c r="I260" s="33">
        <f>ROUND(IFERROR(E221*(SUM(D260:E260)),0),2)</f>
        <v>64420949.72</v>
      </c>
      <c r="J260" s="34">
        <f t="shared" si="100"/>
        <v>64420949.72</v>
      </c>
      <c r="K260" s="33">
        <f t="shared" si="88"/>
        <v>1879193.03</v>
      </c>
      <c r="L260" s="38">
        <f t="shared" si="89"/>
        <v>0</v>
      </c>
      <c r="M260" s="33">
        <f t="shared" si="90"/>
        <v>0</v>
      </c>
      <c r="N260" s="39">
        <f t="shared" si="91"/>
        <v>0</v>
      </c>
      <c r="O260" s="32">
        <f t="shared" si="92"/>
        <v>64420949.72</v>
      </c>
      <c r="P260" s="33">
        <f t="shared" si="92"/>
        <v>1879193.03</v>
      </c>
      <c r="Q260" s="43">
        <f t="shared" si="93"/>
        <v>0.674989426876623</v>
      </c>
      <c r="AX260" s="31">
        <v>202306</v>
      </c>
      <c r="AY260" s="32">
        <v>42067492.59</v>
      </c>
      <c r="AZ260" s="33">
        <f>IFERROR(BA39,0)</f>
        <v>33367240.57</v>
      </c>
      <c r="BA260" s="33">
        <f>IFERROR(BA131,0)</f>
        <v>670488.68</v>
      </c>
      <c r="BB260" s="33">
        <f>IFERROR([16]种植险特色011大赔案!AS40,0)</f>
        <v>0</v>
      </c>
      <c r="BC260" s="33">
        <f>IFERROR([16]种植险特色011大赔案!AS79,0)</f>
        <v>0</v>
      </c>
      <c r="BD260" s="32">
        <f>ROUND(IFERROR(BA90*AZ260,0),2)</f>
        <v>34216443.45</v>
      </c>
      <c r="BE260" s="33">
        <f>ROUND(IFERROR(BA221*(SUM(AZ260:BA260)),0),2)</f>
        <v>35107895.58</v>
      </c>
      <c r="BF260" s="34">
        <f t="shared" si="101"/>
        <v>35107895.58</v>
      </c>
      <c r="BG260" s="33">
        <f t="shared" si="94"/>
        <v>1070166.33</v>
      </c>
      <c r="BH260" s="38">
        <f t="shared" si="95"/>
        <v>0</v>
      </c>
      <c r="BI260" s="33">
        <f t="shared" si="96"/>
        <v>0</v>
      </c>
      <c r="BJ260" s="33">
        <f t="shared" si="97"/>
        <v>0</v>
      </c>
      <c r="BK260" s="32">
        <f t="shared" si="98"/>
        <v>35107895.58</v>
      </c>
      <c r="BL260" s="33">
        <f t="shared" si="98"/>
        <v>1070166.33</v>
      </c>
      <c r="BM260" s="43">
        <f t="shared" si="99"/>
        <v>0.834561163941243</v>
      </c>
    </row>
    <row r="261" ht="15" customHeight="1" outlineLevel="1" spans="2:65">
      <c r="B261" s="31">
        <v>202409</v>
      </c>
      <c r="C261" s="32">
        <v>155333086.67</v>
      </c>
      <c r="D261" s="33">
        <v>148211992.76</v>
      </c>
      <c r="E261" s="33">
        <f>IFERROR(D132,0)</f>
        <v>4629445.77</v>
      </c>
      <c r="F261" s="33">
        <f>IFERROR([16]种植险特色011大赔案!D41,0)</f>
        <v>0</v>
      </c>
      <c r="G261" s="33">
        <f>IFERROR([16]种植险特色011大赔案!D80,0)</f>
        <v>0</v>
      </c>
      <c r="H261" s="32">
        <f>ROUND(IFERROR(D90*D261,0),2)</f>
        <v>151666487.99</v>
      </c>
      <c r="I261" s="33">
        <f>ROUND(IFERROR(D221*(SUM(D261:E261)),0),2)</f>
        <v>165559856.28</v>
      </c>
      <c r="J261" s="34">
        <f t="shared" si="100"/>
        <v>165559856.28</v>
      </c>
      <c r="K261" s="33">
        <f t="shared" si="88"/>
        <v>12718417.75</v>
      </c>
      <c r="L261" s="38">
        <f t="shared" si="89"/>
        <v>0</v>
      </c>
      <c r="M261" s="33">
        <f t="shared" si="90"/>
        <v>0</v>
      </c>
      <c r="N261" s="39">
        <f t="shared" si="91"/>
        <v>0</v>
      </c>
      <c r="O261" s="32">
        <f t="shared" si="92"/>
        <v>165559856.28</v>
      </c>
      <c r="P261" s="33">
        <f t="shared" si="92"/>
        <v>12718417.75</v>
      </c>
      <c r="Q261" s="43">
        <f t="shared" si="93"/>
        <v>1.06583767714425</v>
      </c>
      <c r="AX261" s="31">
        <v>202309</v>
      </c>
      <c r="AY261" s="32">
        <v>50954025.64</v>
      </c>
      <c r="AZ261" s="33">
        <f>IFERROR(AZ40,0)</f>
        <v>82063941.97</v>
      </c>
      <c r="BA261" s="33">
        <f>IFERROR(AZ132,0)</f>
        <v>2616995.14</v>
      </c>
      <c r="BB261" s="33">
        <f>IFERROR([16]种植险特色011大赔案!AR41,0)</f>
        <v>0</v>
      </c>
      <c r="BC261" s="33">
        <f>IFERROR([16]种植险特色011大赔案!AR80,0)</f>
        <v>0</v>
      </c>
      <c r="BD261" s="32">
        <f>ROUND(IFERROR(AZ90*AZ261,0),2)</f>
        <v>84160900.78</v>
      </c>
      <c r="BE261" s="33">
        <f>ROUND(IFERROR(AZ221*(SUM(AZ261:BA261)),0),2)</f>
        <v>88045737.07</v>
      </c>
      <c r="BF261" s="34">
        <f t="shared" si="101"/>
        <v>88045737.07</v>
      </c>
      <c r="BG261" s="33">
        <f t="shared" si="94"/>
        <v>3364799.96</v>
      </c>
      <c r="BH261" s="38">
        <f t="shared" si="95"/>
        <v>0</v>
      </c>
      <c r="BI261" s="33">
        <f t="shared" si="96"/>
        <v>0</v>
      </c>
      <c r="BJ261" s="33">
        <f t="shared" si="97"/>
        <v>0</v>
      </c>
      <c r="BK261" s="32">
        <f t="shared" si="98"/>
        <v>88045737.07</v>
      </c>
      <c r="BL261" s="33">
        <f t="shared" si="98"/>
        <v>3364799.96</v>
      </c>
      <c r="BM261" s="43">
        <f t="shared" si="99"/>
        <v>1.72794467098753</v>
      </c>
    </row>
    <row r="262" ht="15" customHeight="1" outlineLevel="1" spans="2:65">
      <c r="B262" s="44">
        <v>202412</v>
      </c>
      <c r="C262" s="45">
        <v>128805032.94</v>
      </c>
      <c r="D262" s="46">
        <v>76391186.18</v>
      </c>
      <c r="E262" s="46">
        <f>IFERROR(C133,0)</f>
        <v>11460370.77</v>
      </c>
      <c r="F262" s="46">
        <f>IFERROR([16]种植险特色011大赔案!C42,0)</f>
        <v>0</v>
      </c>
      <c r="G262" s="46">
        <f>IFERROR([16]种植险特色011大赔案!C81,0)</f>
        <v>0</v>
      </c>
      <c r="H262" s="45">
        <f>ROUND(IFERROR(C90*D262,0),2)</f>
        <v>117257544.81</v>
      </c>
      <c r="I262" s="46">
        <f>ROUND(IFERROR(C221*(SUM(D262:E262)),0),2)</f>
        <v>103726538.41</v>
      </c>
      <c r="J262" s="34">
        <f t="shared" si="100"/>
        <v>103726538.41</v>
      </c>
      <c r="K262" s="46">
        <f t="shared" si="88"/>
        <v>15874981.46</v>
      </c>
      <c r="L262" s="63">
        <f t="shared" si="89"/>
        <v>0</v>
      </c>
      <c r="M262" s="46">
        <f t="shared" si="90"/>
        <v>0</v>
      </c>
      <c r="N262" s="64">
        <f t="shared" si="91"/>
        <v>0</v>
      </c>
      <c r="O262" s="45">
        <f t="shared" si="92"/>
        <v>103726538.41</v>
      </c>
      <c r="P262" s="46">
        <f t="shared" si="92"/>
        <v>15874981.46</v>
      </c>
      <c r="Q262" s="68">
        <f t="shared" si="93"/>
        <v>0.805298799607605</v>
      </c>
      <c r="AX262" s="44">
        <v>202312</v>
      </c>
      <c r="AY262" s="45">
        <v>56711027.39</v>
      </c>
      <c r="AZ262" s="46">
        <f>IFERROR(AY41,0)</f>
        <v>45108324.59</v>
      </c>
      <c r="BA262" s="46">
        <f>IFERROR(AY133,0)</f>
        <v>6303203.92</v>
      </c>
      <c r="BB262" s="46">
        <f>IFERROR([16]种植险特色011大赔案!AQ42,0)</f>
        <v>0</v>
      </c>
      <c r="BC262" s="46">
        <f>IFERROR([16]种植险特色011大赔案!AQ81,0)</f>
        <v>0</v>
      </c>
      <c r="BD262" s="45">
        <f>ROUND(IFERROR(AY90*AZ262,0),2)</f>
        <v>128554742.03</v>
      </c>
      <c r="BE262" s="46">
        <f>ROUND(IFERROR(AY221*(SUM(AZ262:BA262)),0),2)</f>
        <v>64145240.84</v>
      </c>
      <c r="BF262" s="34">
        <f t="shared" si="101"/>
        <v>64145240.84</v>
      </c>
      <c r="BG262" s="46">
        <f t="shared" si="94"/>
        <v>12733712.33</v>
      </c>
      <c r="BH262" s="63">
        <f t="shared" si="95"/>
        <v>0</v>
      </c>
      <c r="BI262" s="46">
        <f t="shared" si="96"/>
        <v>0</v>
      </c>
      <c r="BJ262" s="46">
        <f t="shared" si="97"/>
        <v>0</v>
      </c>
      <c r="BK262" s="45">
        <f t="shared" si="98"/>
        <v>64145240.84</v>
      </c>
      <c r="BL262" s="46">
        <f t="shared" si="98"/>
        <v>12733712.33</v>
      </c>
      <c r="BM262" s="68">
        <f t="shared" si="99"/>
        <v>1.13108938053397</v>
      </c>
    </row>
    <row r="263" ht="15" customHeight="1" outlineLevel="1" spans="2:65">
      <c r="B263" s="47" t="s">
        <v>59</v>
      </c>
      <c r="C263" s="48">
        <f t="shared" ref="C263:G263" si="102">IFERROR(SUM(C228:C262),0)</f>
        <v>1900137224.09</v>
      </c>
      <c r="D263" s="48">
        <f t="shared" si="102"/>
        <v>1181072867.58</v>
      </c>
      <c r="E263" s="48">
        <f t="shared" si="102"/>
        <v>17340341.54</v>
      </c>
      <c r="F263" s="48">
        <f t="shared" si="102"/>
        <v>0</v>
      </c>
      <c r="G263" s="48">
        <f t="shared" si="102"/>
        <v>0</v>
      </c>
      <c r="H263" s="48">
        <f t="shared" ref="H263:K263" si="103">ROUND(IFERROR(SUM(H228:H262),0),2)</f>
        <v>1226847669.78</v>
      </c>
      <c r="I263" s="48">
        <f t="shared" si="103"/>
        <v>1232404218.35</v>
      </c>
      <c r="J263" s="48">
        <f t="shared" si="103"/>
        <v>1232404218.35</v>
      </c>
      <c r="K263" s="48">
        <f t="shared" si="103"/>
        <v>33991009.23</v>
      </c>
      <c r="L263" s="48"/>
      <c r="M263" s="48">
        <f t="shared" ref="M263:P263" si="104">ROUND(IFERROR(SUM(M228:M262),0),2)</f>
        <v>0</v>
      </c>
      <c r="N263" s="48">
        <f t="shared" si="104"/>
        <v>0</v>
      </c>
      <c r="O263" s="48">
        <f t="shared" si="104"/>
        <v>1232404218.35</v>
      </c>
      <c r="P263" s="48">
        <f t="shared" si="104"/>
        <v>33991009.23</v>
      </c>
      <c r="Q263" s="69"/>
      <c r="AX263" s="47" t="s">
        <v>59</v>
      </c>
      <c r="AY263" s="48">
        <f t="shared" ref="AY263:BC263" si="105">IFERROR(SUM(AY228:AY262),0)</f>
        <v>851412761.5</v>
      </c>
      <c r="AZ263" s="48">
        <f t="shared" si="105"/>
        <v>686238170.3</v>
      </c>
      <c r="BA263" s="48">
        <f t="shared" si="105"/>
        <v>9600687.74</v>
      </c>
      <c r="BB263" s="48">
        <f t="shared" si="105"/>
        <v>0</v>
      </c>
      <c r="BC263" s="48">
        <f t="shared" si="105"/>
        <v>0</v>
      </c>
      <c r="BD263" s="48">
        <f t="shared" ref="BD263:BG263" si="106">ROUND(IFERROR(SUM(BD228:BD262),0),2)</f>
        <v>772647086.01</v>
      </c>
      <c r="BE263" s="48">
        <f t="shared" si="106"/>
        <v>714890569.35</v>
      </c>
      <c r="BF263" s="48">
        <f t="shared" si="106"/>
        <v>714890569.35</v>
      </c>
      <c r="BG263" s="48">
        <f t="shared" si="106"/>
        <v>19051711.31</v>
      </c>
      <c r="BH263" s="48"/>
      <c r="BI263" s="48">
        <f t="shared" ref="BI263:BL263" si="107">ROUND(IFERROR(SUM(BI228:BI262),0),2)</f>
        <v>0</v>
      </c>
      <c r="BJ263" s="48">
        <f t="shared" si="107"/>
        <v>0</v>
      </c>
      <c r="BK263" s="48">
        <f t="shared" si="107"/>
        <v>714890569.35</v>
      </c>
      <c r="BL263" s="48">
        <f t="shared" si="107"/>
        <v>19051711.31</v>
      </c>
      <c r="BM263" s="69"/>
    </row>
    <row r="264" ht="15" customHeight="1"/>
    <row r="265" ht="15" customHeight="1" spans="11:59">
      <c r="K265" s="65">
        <f>K263-[16]种植险特色011预期赔付率!J40</f>
        <v>3475021.91</v>
      </c>
      <c r="BG265" s="65">
        <f>BG263-[16]种植险特色011预期赔付率!Z40</f>
        <v>1197592.67</v>
      </c>
    </row>
    <row r="266" ht="15" customHeight="1" spans="2:86">
      <c r="B266" s="8" t="s">
        <v>23</v>
      </c>
      <c r="C266" s="49" t="s">
        <v>24</v>
      </c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70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X266" s="8" t="s">
        <v>23</v>
      </c>
      <c r="AY266" s="49" t="s">
        <v>24</v>
      </c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70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2"/>
    </row>
    <row r="267" ht="15" customHeight="1" spans="2:86">
      <c r="B267" s="50"/>
      <c r="C267" s="9">
        <v>1</v>
      </c>
      <c r="D267" s="9">
        <v>2</v>
      </c>
      <c r="E267" s="9">
        <v>3</v>
      </c>
      <c r="F267" s="9">
        <v>4</v>
      </c>
      <c r="G267" s="9">
        <v>5</v>
      </c>
      <c r="H267" s="9">
        <v>6</v>
      </c>
      <c r="I267" s="9">
        <v>7</v>
      </c>
      <c r="J267" s="9">
        <v>8</v>
      </c>
      <c r="K267" s="9">
        <v>9</v>
      </c>
      <c r="L267" s="9">
        <v>10</v>
      </c>
      <c r="M267" s="9">
        <v>11</v>
      </c>
      <c r="N267" s="9">
        <v>12</v>
      </c>
      <c r="O267" s="9">
        <v>13</v>
      </c>
      <c r="P267" s="9">
        <v>14</v>
      </c>
      <c r="Q267" s="9">
        <v>15</v>
      </c>
      <c r="R267" s="9">
        <v>16</v>
      </c>
      <c r="S267" s="71">
        <v>17</v>
      </c>
      <c r="T267" s="9">
        <v>18</v>
      </c>
      <c r="U267" s="9">
        <v>19</v>
      </c>
      <c r="V267" s="9">
        <v>20</v>
      </c>
      <c r="W267" s="9">
        <v>21</v>
      </c>
      <c r="X267" s="9">
        <v>22</v>
      </c>
      <c r="Y267" s="9">
        <v>23</v>
      </c>
      <c r="Z267" s="9">
        <v>24</v>
      </c>
      <c r="AA267" s="9">
        <v>25</v>
      </c>
      <c r="AB267" s="9">
        <v>26</v>
      </c>
      <c r="AC267" s="9">
        <v>27</v>
      </c>
      <c r="AD267" s="9">
        <v>28</v>
      </c>
      <c r="AE267" s="9">
        <v>29</v>
      </c>
      <c r="AF267" s="9">
        <v>30</v>
      </c>
      <c r="AG267" s="9">
        <v>31</v>
      </c>
      <c r="AH267" s="9">
        <v>32</v>
      </c>
      <c r="AI267" s="9">
        <v>33</v>
      </c>
      <c r="AJ267" s="9">
        <v>34</v>
      </c>
      <c r="AK267" s="9">
        <v>35</v>
      </c>
      <c r="AX267" s="50"/>
      <c r="AY267" s="9">
        <v>1</v>
      </c>
      <c r="AZ267" s="9">
        <v>2</v>
      </c>
      <c r="BA267" s="9">
        <v>3</v>
      </c>
      <c r="BB267" s="9">
        <v>4</v>
      </c>
      <c r="BC267" s="9">
        <v>5</v>
      </c>
      <c r="BD267" s="9">
        <v>6</v>
      </c>
      <c r="BE267" s="9">
        <v>7</v>
      </c>
      <c r="BF267" s="9">
        <v>8</v>
      </c>
      <c r="BG267" s="9">
        <v>9</v>
      </c>
      <c r="BH267" s="9">
        <v>10</v>
      </c>
      <c r="BI267" s="9">
        <v>11</v>
      </c>
      <c r="BJ267" s="9">
        <v>12</v>
      </c>
      <c r="BK267" s="9">
        <v>13</v>
      </c>
      <c r="BL267" s="9">
        <v>14</v>
      </c>
      <c r="BM267" s="9">
        <v>15</v>
      </c>
      <c r="BN267" s="9">
        <v>16</v>
      </c>
      <c r="BO267" s="71">
        <v>17</v>
      </c>
      <c r="BP267" s="9">
        <v>18</v>
      </c>
      <c r="BQ267" s="9">
        <v>19</v>
      </c>
      <c r="BR267" s="9">
        <v>20</v>
      </c>
      <c r="BS267" s="9">
        <v>21</v>
      </c>
      <c r="BT267" s="9">
        <v>22</v>
      </c>
      <c r="BU267" s="9">
        <v>23</v>
      </c>
      <c r="BV267" s="9">
        <v>24</v>
      </c>
      <c r="BW267" s="9">
        <v>25</v>
      </c>
      <c r="BX267" s="9">
        <v>26</v>
      </c>
      <c r="BY267" s="9">
        <v>27</v>
      </c>
      <c r="BZ267" s="9">
        <v>28</v>
      </c>
      <c r="CA267" s="9">
        <v>29</v>
      </c>
      <c r="CB267" s="9">
        <v>30</v>
      </c>
      <c r="CC267" s="9">
        <v>31</v>
      </c>
      <c r="CD267" s="9">
        <v>32</v>
      </c>
      <c r="CE267" s="9">
        <v>33</v>
      </c>
      <c r="CF267" s="9">
        <v>34</v>
      </c>
      <c r="CG267" s="9">
        <v>35</v>
      </c>
      <c r="CH267" s="2"/>
    </row>
    <row r="268" ht="15" customHeight="1" spans="2:86">
      <c r="B268" s="10">
        <v>201506</v>
      </c>
      <c r="C268" s="11">
        <f>SUM(J228,-D228)</f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72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X268" s="10">
        <v>201506</v>
      </c>
      <c r="AY268" s="11">
        <f>SUM(BF228,-AZ228)</f>
        <v>0</v>
      </c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72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2"/>
    </row>
    <row r="269" ht="15" customHeight="1" spans="2:86">
      <c r="B269" s="10">
        <v>201509</v>
      </c>
      <c r="C269" s="11">
        <f t="shared" ref="C269:C302" si="108">SUM(J229,-D229)</f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72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X269" s="10">
        <v>201509</v>
      </c>
      <c r="AY269" s="11">
        <f t="shared" ref="AY269:AY287" si="109">SUM(BF229,-AZ229)</f>
        <v>0</v>
      </c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72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2"/>
    </row>
    <row r="270" ht="15" customHeight="1" spans="2:86">
      <c r="B270" s="10">
        <v>201512</v>
      </c>
      <c r="C270" s="11">
        <f t="shared" si="108"/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72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X270" s="10">
        <v>201512</v>
      </c>
      <c r="AY270" s="11">
        <f t="shared" si="109"/>
        <v>0</v>
      </c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72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2"/>
    </row>
    <row r="271" ht="15" customHeight="1" spans="2:86">
      <c r="B271" s="10">
        <v>201603</v>
      </c>
      <c r="C271" s="11">
        <f t="shared" si="108"/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72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>
        <f>IFERROR($C271*AG$93/SUM($AG$93:$AK$93),0)</f>
        <v>0</v>
      </c>
      <c r="AH271" s="11">
        <f>IFERROR($C271*AH$93/SUM($AG$93:$AK$93),0)</f>
        <v>0</v>
      </c>
      <c r="AI271" s="11">
        <f>IFERROR($C271*AI$93/SUM($AG$93:$AK$93),0)</f>
        <v>0</v>
      </c>
      <c r="AJ271" s="11">
        <f>IFERROR($C271*AJ$93/SUM($AG$93:$AK$93),0)</f>
        <v>0</v>
      </c>
      <c r="AK271" s="11">
        <f>IFERROR($C271*AK$93/SUM($AG$93:$AK$93),0)</f>
        <v>0</v>
      </c>
      <c r="AX271" s="10">
        <v>201603</v>
      </c>
      <c r="AY271" s="11">
        <f t="shared" si="109"/>
        <v>0</v>
      </c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72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>
        <f>IFERROR($AY271*CC$93/SUM($AG$93:$CG$93),0)</f>
        <v>0</v>
      </c>
      <c r="CD271" s="11">
        <f>IFERROR($AY271*CD$93/SUM($AG$93:$CG$93),0)</f>
        <v>0</v>
      </c>
      <c r="CE271" s="11">
        <f>IFERROR($AY271*CE$93/SUM($AG$93:$CG$93),0)</f>
        <v>0</v>
      </c>
      <c r="CF271" s="11">
        <f>IFERROR($AY271*CF$93/SUM($AG$93:$CG$93),0)</f>
        <v>0</v>
      </c>
      <c r="CG271" s="11">
        <f>IFERROR($AY271*CG$93/SUM($AG$93:$CG$93),0)</f>
        <v>0</v>
      </c>
      <c r="CH271" s="2"/>
    </row>
    <row r="272" ht="15" customHeight="1" spans="2:86">
      <c r="B272" s="10">
        <v>201606</v>
      </c>
      <c r="C272" s="11">
        <f t="shared" si="108"/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72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 t="shared" ref="AF272:AK272" si="110">IFERROR($C272*AF$93/SUM($AF$93:$AK$93),0)</f>
        <v>0</v>
      </c>
      <c r="AG272" s="11">
        <f t="shared" si="110"/>
        <v>0</v>
      </c>
      <c r="AH272" s="11">
        <f t="shared" si="110"/>
        <v>0</v>
      </c>
      <c r="AI272" s="11">
        <f t="shared" si="110"/>
        <v>0</v>
      </c>
      <c r="AJ272" s="11">
        <f t="shared" si="110"/>
        <v>0</v>
      </c>
      <c r="AK272" s="11">
        <f t="shared" si="110"/>
        <v>0</v>
      </c>
      <c r="AX272" s="10">
        <v>201606</v>
      </c>
      <c r="AY272" s="11">
        <f t="shared" si="109"/>
        <v>0</v>
      </c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72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f t="shared" ref="CB272:CG272" si="111">IFERROR($AY272*CB$93/SUM($AF$93:$CG$93),0)</f>
        <v>0</v>
      </c>
      <c r="CC272" s="11">
        <f t="shared" si="111"/>
        <v>0</v>
      </c>
      <c r="CD272" s="11">
        <f t="shared" si="111"/>
        <v>0</v>
      </c>
      <c r="CE272" s="11">
        <f t="shared" si="111"/>
        <v>0</v>
      </c>
      <c r="CF272" s="11">
        <f t="shared" si="111"/>
        <v>0</v>
      </c>
      <c r="CG272" s="11">
        <f t="shared" si="111"/>
        <v>0</v>
      </c>
      <c r="CH272" s="2"/>
    </row>
    <row r="273" ht="15" customHeight="1" spans="2:86">
      <c r="B273" s="10">
        <v>201609</v>
      </c>
      <c r="C273" s="11">
        <f t="shared" si="108"/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72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>
        <f t="shared" ref="AE273:AK273" si="112">IFERROR($C273*AE$93/SUM($AE$93:$AK$93),0)</f>
        <v>0</v>
      </c>
      <c r="AF273" s="11">
        <f t="shared" si="112"/>
        <v>0</v>
      </c>
      <c r="AG273" s="11">
        <f t="shared" si="112"/>
        <v>0</v>
      </c>
      <c r="AH273" s="11">
        <f t="shared" si="112"/>
        <v>0</v>
      </c>
      <c r="AI273" s="11">
        <f t="shared" si="112"/>
        <v>0</v>
      </c>
      <c r="AJ273" s="11">
        <f t="shared" si="112"/>
        <v>0</v>
      </c>
      <c r="AK273" s="11">
        <f t="shared" si="112"/>
        <v>0</v>
      </c>
      <c r="AX273" s="10">
        <v>201609</v>
      </c>
      <c r="AY273" s="11">
        <f t="shared" si="109"/>
        <v>0</v>
      </c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72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>
        <f t="shared" ref="CA273:CG273" si="113">IFERROR($AY273*CA$93/SUM($AE$93:$CG$93),0)</f>
        <v>0</v>
      </c>
      <c r="CB273" s="11">
        <f t="shared" si="113"/>
        <v>0</v>
      </c>
      <c r="CC273" s="11">
        <f t="shared" si="113"/>
        <v>0</v>
      </c>
      <c r="CD273" s="11">
        <f t="shared" si="113"/>
        <v>0</v>
      </c>
      <c r="CE273" s="11">
        <f t="shared" si="113"/>
        <v>0</v>
      </c>
      <c r="CF273" s="11">
        <f t="shared" si="113"/>
        <v>0</v>
      </c>
      <c r="CG273" s="11">
        <f t="shared" si="113"/>
        <v>0</v>
      </c>
      <c r="CH273" s="2"/>
    </row>
    <row r="274" ht="15" customHeight="1" spans="2:86">
      <c r="B274" s="10">
        <v>201612</v>
      </c>
      <c r="C274" s="11">
        <f t="shared" si="108"/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72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>
        <f t="shared" ref="AD274:AK274" si="114">IFERROR($C274*AD$93/SUM($AD$93:$AK$93),0)</f>
        <v>0</v>
      </c>
      <c r="AE274" s="11">
        <f t="shared" si="114"/>
        <v>0</v>
      </c>
      <c r="AF274" s="11">
        <f t="shared" si="114"/>
        <v>0</v>
      </c>
      <c r="AG274" s="11">
        <f t="shared" si="114"/>
        <v>0</v>
      </c>
      <c r="AH274" s="11">
        <f t="shared" si="114"/>
        <v>0</v>
      </c>
      <c r="AI274" s="11">
        <f t="shared" si="114"/>
        <v>0</v>
      </c>
      <c r="AJ274" s="11">
        <f t="shared" si="114"/>
        <v>0</v>
      </c>
      <c r="AK274" s="11">
        <f t="shared" si="114"/>
        <v>0</v>
      </c>
      <c r="AX274" s="10">
        <v>201612</v>
      </c>
      <c r="AY274" s="11">
        <f t="shared" si="109"/>
        <v>0</v>
      </c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72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>
        <f t="shared" ref="BZ274:CG274" si="115">IFERROR($AY274*BZ$93/SUM($AD$93:$CG$93),0)</f>
        <v>0</v>
      </c>
      <c r="CA274" s="11">
        <f t="shared" si="115"/>
        <v>0</v>
      </c>
      <c r="CB274" s="11">
        <f t="shared" si="115"/>
        <v>0</v>
      </c>
      <c r="CC274" s="11">
        <f t="shared" si="115"/>
        <v>0</v>
      </c>
      <c r="CD274" s="11">
        <f t="shared" si="115"/>
        <v>0</v>
      </c>
      <c r="CE274" s="11">
        <f t="shared" si="115"/>
        <v>0</v>
      </c>
      <c r="CF274" s="11">
        <f t="shared" si="115"/>
        <v>0</v>
      </c>
      <c r="CG274" s="11">
        <f t="shared" si="115"/>
        <v>0</v>
      </c>
      <c r="CH274" s="2"/>
    </row>
    <row r="275" ht="15" customHeight="1" spans="2:86">
      <c r="B275" s="10">
        <v>201703</v>
      </c>
      <c r="C275" s="11">
        <f t="shared" si="108"/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72"/>
      <c r="T275" s="11"/>
      <c r="U275" s="11"/>
      <c r="V275" s="11"/>
      <c r="W275" s="11"/>
      <c r="X275" s="11"/>
      <c r="Y275" s="11"/>
      <c r="Z275" s="11"/>
      <c r="AA275" s="11"/>
      <c r="AB275" s="11"/>
      <c r="AC275" s="11">
        <f t="shared" ref="AC275:AK275" si="116">IFERROR($C275*AC$93/SUM($AC$93:$AK$93),0)</f>
        <v>0</v>
      </c>
      <c r="AD275" s="11">
        <f t="shared" si="116"/>
        <v>0</v>
      </c>
      <c r="AE275" s="11">
        <f t="shared" si="116"/>
        <v>0</v>
      </c>
      <c r="AF275" s="11">
        <f t="shared" si="116"/>
        <v>0</v>
      </c>
      <c r="AG275" s="11">
        <f t="shared" si="116"/>
        <v>0</v>
      </c>
      <c r="AH275" s="11">
        <f t="shared" si="116"/>
        <v>0</v>
      </c>
      <c r="AI275" s="11">
        <f t="shared" si="116"/>
        <v>0</v>
      </c>
      <c r="AJ275" s="11">
        <f t="shared" si="116"/>
        <v>0</v>
      </c>
      <c r="AK275" s="11">
        <f t="shared" si="116"/>
        <v>0</v>
      </c>
      <c r="AX275" s="10">
        <v>201703</v>
      </c>
      <c r="AY275" s="11">
        <f t="shared" si="109"/>
        <v>0</v>
      </c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72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>
        <f t="shared" ref="BY275:CG275" si="117">IFERROR($AY275*BY$93/SUM($AC$93:$CG$93),0)</f>
        <v>0</v>
      </c>
      <c r="BZ275" s="11">
        <f t="shared" si="117"/>
        <v>0</v>
      </c>
      <c r="CA275" s="11">
        <f t="shared" si="117"/>
        <v>0</v>
      </c>
      <c r="CB275" s="11">
        <f t="shared" si="117"/>
        <v>0</v>
      </c>
      <c r="CC275" s="11">
        <f t="shared" si="117"/>
        <v>0</v>
      </c>
      <c r="CD275" s="11">
        <f t="shared" si="117"/>
        <v>0</v>
      </c>
      <c r="CE275" s="11">
        <f t="shared" si="117"/>
        <v>0</v>
      </c>
      <c r="CF275" s="11">
        <f t="shared" si="117"/>
        <v>0</v>
      </c>
      <c r="CG275" s="11">
        <f t="shared" si="117"/>
        <v>0</v>
      </c>
      <c r="CH275" s="2"/>
    </row>
    <row r="276" ht="15" customHeight="1" spans="2:86">
      <c r="B276" s="10">
        <v>201706</v>
      </c>
      <c r="C276" s="11">
        <f t="shared" si="108"/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72"/>
      <c r="T276" s="11"/>
      <c r="U276" s="11"/>
      <c r="V276" s="11"/>
      <c r="W276" s="11"/>
      <c r="X276" s="11"/>
      <c r="Y276" s="11"/>
      <c r="Z276" s="11"/>
      <c r="AA276" s="11"/>
      <c r="AB276" s="11">
        <f t="shared" ref="AB276:AK276" si="118">IFERROR($C276*AB$93/SUM($AB$93:$AK$93),0)</f>
        <v>0</v>
      </c>
      <c r="AC276" s="11">
        <f t="shared" si="118"/>
        <v>0</v>
      </c>
      <c r="AD276" s="11">
        <f t="shared" si="118"/>
        <v>0</v>
      </c>
      <c r="AE276" s="11">
        <f t="shared" si="118"/>
        <v>0</v>
      </c>
      <c r="AF276" s="11">
        <f t="shared" si="118"/>
        <v>0</v>
      </c>
      <c r="AG276" s="11">
        <f t="shared" si="118"/>
        <v>0</v>
      </c>
      <c r="AH276" s="11">
        <f t="shared" si="118"/>
        <v>0</v>
      </c>
      <c r="AI276" s="11">
        <f t="shared" si="118"/>
        <v>0</v>
      </c>
      <c r="AJ276" s="11">
        <f t="shared" si="118"/>
        <v>0</v>
      </c>
      <c r="AK276" s="11">
        <f t="shared" si="118"/>
        <v>0</v>
      </c>
      <c r="AX276" s="10">
        <v>201706</v>
      </c>
      <c r="AY276" s="11">
        <f t="shared" si="109"/>
        <v>0</v>
      </c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72"/>
      <c r="BP276" s="11"/>
      <c r="BQ276" s="11"/>
      <c r="BR276" s="11"/>
      <c r="BS276" s="11"/>
      <c r="BT276" s="11"/>
      <c r="BU276" s="11"/>
      <c r="BV276" s="11"/>
      <c r="BW276" s="11"/>
      <c r="BX276" s="11">
        <f t="shared" ref="BX276:CG276" si="119">IFERROR($AY276*BX$93/SUM($AB$93:$CG$93),0)</f>
        <v>0</v>
      </c>
      <c r="BY276" s="11">
        <f t="shared" si="119"/>
        <v>0</v>
      </c>
      <c r="BZ276" s="11">
        <f t="shared" si="119"/>
        <v>0</v>
      </c>
      <c r="CA276" s="11">
        <f t="shared" si="119"/>
        <v>0</v>
      </c>
      <c r="CB276" s="11">
        <f t="shared" si="119"/>
        <v>0</v>
      </c>
      <c r="CC276" s="11">
        <f t="shared" si="119"/>
        <v>0</v>
      </c>
      <c r="CD276" s="11">
        <f t="shared" si="119"/>
        <v>0</v>
      </c>
      <c r="CE276" s="11">
        <f t="shared" si="119"/>
        <v>0</v>
      </c>
      <c r="CF276" s="11">
        <f t="shared" si="119"/>
        <v>0</v>
      </c>
      <c r="CG276" s="11">
        <f t="shared" si="119"/>
        <v>0</v>
      </c>
      <c r="CH276" s="2"/>
    </row>
    <row r="277" ht="15" customHeight="1" spans="2:86">
      <c r="B277" s="10">
        <v>201709</v>
      </c>
      <c r="C277" s="11">
        <f t="shared" si="108"/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72"/>
      <c r="T277" s="11"/>
      <c r="U277" s="11"/>
      <c r="V277" s="11"/>
      <c r="W277" s="11"/>
      <c r="X277" s="11"/>
      <c r="Y277" s="11"/>
      <c r="Z277" s="11"/>
      <c r="AA277" s="11">
        <f t="shared" ref="AA277:AK277" si="120">IFERROR($C277*AA$93/SUM($AA$93:$AK$93),0)</f>
        <v>0</v>
      </c>
      <c r="AB277" s="11">
        <f t="shared" si="120"/>
        <v>0</v>
      </c>
      <c r="AC277" s="11">
        <f t="shared" si="120"/>
        <v>0</v>
      </c>
      <c r="AD277" s="11">
        <f t="shared" si="120"/>
        <v>0</v>
      </c>
      <c r="AE277" s="11">
        <f t="shared" si="120"/>
        <v>0</v>
      </c>
      <c r="AF277" s="11">
        <f t="shared" si="120"/>
        <v>0</v>
      </c>
      <c r="AG277" s="11">
        <f t="shared" si="120"/>
        <v>0</v>
      </c>
      <c r="AH277" s="11">
        <f t="shared" si="120"/>
        <v>0</v>
      </c>
      <c r="AI277" s="11">
        <f t="shared" si="120"/>
        <v>0</v>
      </c>
      <c r="AJ277" s="11">
        <f t="shared" si="120"/>
        <v>0</v>
      </c>
      <c r="AK277" s="11">
        <f t="shared" si="120"/>
        <v>0</v>
      </c>
      <c r="AX277" s="10">
        <v>201709</v>
      </c>
      <c r="AY277" s="11">
        <f t="shared" si="109"/>
        <v>0</v>
      </c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72"/>
      <c r="BP277" s="11"/>
      <c r="BQ277" s="11"/>
      <c r="BR277" s="11"/>
      <c r="BS277" s="11"/>
      <c r="BT277" s="11"/>
      <c r="BU277" s="11"/>
      <c r="BV277" s="11"/>
      <c r="BW277" s="11">
        <f t="shared" ref="BW277:CG277" si="121">IFERROR($AY277*BW$93/SUM($AA$93:$CG$93),0)</f>
        <v>0</v>
      </c>
      <c r="BX277" s="11">
        <f t="shared" si="121"/>
        <v>0</v>
      </c>
      <c r="BY277" s="11">
        <f t="shared" si="121"/>
        <v>0</v>
      </c>
      <c r="BZ277" s="11">
        <f t="shared" si="121"/>
        <v>0</v>
      </c>
      <c r="CA277" s="11">
        <f t="shared" si="121"/>
        <v>0</v>
      </c>
      <c r="CB277" s="11">
        <f t="shared" si="121"/>
        <v>0</v>
      </c>
      <c r="CC277" s="11">
        <f t="shared" si="121"/>
        <v>0</v>
      </c>
      <c r="CD277" s="11">
        <f t="shared" si="121"/>
        <v>0</v>
      </c>
      <c r="CE277" s="11">
        <f t="shared" si="121"/>
        <v>0</v>
      </c>
      <c r="CF277" s="11">
        <f t="shared" si="121"/>
        <v>0</v>
      </c>
      <c r="CG277" s="11">
        <f t="shared" si="121"/>
        <v>0</v>
      </c>
      <c r="CH277" s="2"/>
    </row>
    <row r="278" ht="15" customHeight="1" spans="2:86">
      <c r="B278" s="10">
        <v>201712</v>
      </c>
      <c r="C278" s="11">
        <f t="shared" si="108"/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72"/>
      <c r="T278" s="11"/>
      <c r="U278" s="11"/>
      <c r="V278" s="11"/>
      <c r="W278" s="11"/>
      <c r="X278" s="11"/>
      <c r="Y278" s="11"/>
      <c r="Z278" s="11">
        <f t="shared" ref="Z278:AK278" si="122">IFERROR($C278*Z$93/SUM($Z$93:$AK$93),0)</f>
        <v>0</v>
      </c>
      <c r="AA278" s="11">
        <f t="shared" si="122"/>
        <v>0</v>
      </c>
      <c r="AB278" s="11">
        <f t="shared" si="122"/>
        <v>0</v>
      </c>
      <c r="AC278" s="11">
        <f t="shared" si="122"/>
        <v>0</v>
      </c>
      <c r="AD278" s="11">
        <f t="shared" si="122"/>
        <v>0</v>
      </c>
      <c r="AE278" s="11">
        <f t="shared" si="122"/>
        <v>0</v>
      </c>
      <c r="AF278" s="11">
        <f t="shared" si="122"/>
        <v>0</v>
      </c>
      <c r="AG278" s="11">
        <f t="shared" si="122"/>
        <v>0</v>
      </c>
      <c r="AH278" s="11">
        <f t="shared" si="122"/>
        <v>0</v>
      </c>
      <c r="AI278" s="11">
        <f t="shared" si="122"/>
        <v>0</v>
      </c>
      <c r="AJ278" s="11">
        <f t="shared" si="122"/>
        <v>0</v>
      </c>
      <c r="AK278" s="11">
        <f t="shared" si="122"/>
        <v>0</v>
      </c>
      <c r="AX278" s="10">
        <v>201712</v>
      </c>
      <c r="AY278" s="11">
        <f t="shared" si="109"/>
        <v>0</v>
      </c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72"/>
      <c r="BP278" s="11"/>
      <c r="BQ278" s="11"/>
      <c r="BR278" s="11"/>
      <c r="BS278" s="11"/>
      <c r="BT278" s="11"/>
      <c r="BU278" s="11"/>
      <c r="BV278" s="11">
        <f t="shared" ref="BV278:CG278" si="123">IFERROR($AY278*BV$93/SUM($Z$93:$CG$93),0)</f>
        <v>0</v>
      </c>
      <c r="BW278" s="11">
        <f t="shared" si="123"/>
        <v>0</v>
      </c>
      <c r="BX278" s="11">
        <f t="shared" si="123"/>
        <v>0</v>
      </c>
      <c r="BY278" s="11">
        <f t="shared" si="123"/>
        <v>0</v>
      </c>
      <c r="BZ278" s="11">
        <f t="shared" si="123"/>
        <v>0</v>
      </c>
      <c r="CA278" s="11">
        <f t="shared" si="123"/>
        <v>0</v>
      </c>
      <c r="CB278" s="11">
        <f t="shared" si="123"/>
        <v>0</v>
      </c>
      <c r="CC278" s="11">
        <f t="shared" si="123"/>
        <v>0</v>
      </c>
      <c r="CD278" s="11">
        <f t="shared" si="123"/>
        <v>0</v>
      </c>
      <c r="CE278" s="11">
        <f t="shared" si="123"/>
        <v>0</v>
      </c>
      <c r="CF278" s="11">
        <f t="shared" si="123"/>
        <v>0</v>
      </c>
      <c r="CG278" s="11">
        <f t="shared" si="123"/>
        <v>0</v>
      </c>
      <c r="CH278" s="2"/>
    </row>
    <row r="279" ht="15" customHeight="1" spans="2:86">
      <c r="B279" s="10">
        <v>201803</v>
      </c>
      <c r="C279" s="11">
        <f t="shared" si="108"/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72"/>
      <c r="T279" s="11"/>
      <c r="U279" s="11"/>
      <c r="V279" s="11"/>
      <c r="W279" s="11"/>
      <c r="X279" s="11"/>
      <c r="Y279" s="11">
        <f t="shared" ref="Y279:AK279" si="124">IFERROR($C279*Y$93/SUM($Y$93:$AK$93),0)</f>
        <v>0</v>
      </c>
      <c r="Z279" s="11">
        <f t="shared" si="124"/>
        <v>0</v>
      </c>
      <c r="AA279" s="11">
        <f t="shared" si="124"/>
        <v>0</v>
      </c>
      <c r="AB279" s="11">
        <f t="shared" si="124"/>
        <v>0</v>
      </c>
      <c r="AC279" s="11">
        <f t="shared" si="124"/>
        <v>0</v>
      </c>
      <c r="AD279" s="11">
        <f t="shared" si="124"/>
        <v>0</v>
      </c>
      <c r="AE279" s="11">
        <f t="shared" si="124"/>
        <v>0</v>
      </c>
      <c r="AF279" s="11">
        <f t="shared" si="124"/>
        <v>0</v>
      </c>
      <c r="AG279" s="11">
        <f t="shared" si="124"/>
        <v>0</v>
      </c>
      <c r="AH279" s="11">
        <f t="shared" si="124"/>
        <v>0</v>
      </c>
      <c r="AI279" s="11">
        <f t="shared" si="124"/>
        <v>0</v>
      </c>
      <c r="AJ279" s="11">
        <f t="shared" si="124"/>
        <v>0</v>
      </c>
      <c r="AK279" s="11">
        <f t="shared" si="124"/>
        <v>0</v>
      </c>
      <c r="AX279" s="10">
        <v>201803</v>
      </c>
      <c r="AY279" s="11">
        <f t="shared" si="109"/>
        <v>0</v>
      </c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72"/>
      <c r="BP279" s="11"/>
      <c r="BQ279" s="11"/>
      <c r="BR279" s="11"/>
      <c r="BS279" s="11"/>
      <c r="BT279" s="11"/>
      <c r="BU279" s="11">
        <f t="shared" ref="BU279:CG279" si="125">IFERROR($AY279*BU$93/SUM($Y$93:$CG$93),0)</f>
        <v>0</v>
      </c>
      <c r="BV279" s="11">
        <f t="shared" si="125"/>
        <v>0</v>
      </c>
      <c r="BW279" s="11">
        <f t="shared" si="125"/>
        <v>0</v>
      </c>
      <c r="BX279" s="11">
        <f t="shared" si="125"/>
        <v>0</v>
      </c>
      <c r="BY279" s="11">
        <f t="shared" si="125"/>
        <v>0</v>
      </c>
      <c r="BZ279" s="11">
        <f t="shared" si="125"/>
        <v>0</v>
      </c>
      <c r="CA279" s="11">
        <f t="shared" si="125"/>
        <v>0</v>
      </c>
      <c r="CB279" s="11">
        <f t="shared" si="125"/>
        <v>0</v>
      </c>
      <c r="CC279" s="11">
        <f t="shared" si="125"/>
        <v>0</v>
      </c>
      <c r="CD279" s="11">
        <f t="shared" si="125"/>
        <v>0</v>
      </c>
      <c r="CE279" s="11">
        <f t="shared" si="125"/>
        <v>0</v>
      </c>
      <c r="CF279" s="11">
        <f t="shared" si="125"/>
        <v>0</v>
      </c>
      <c r="CG279" s="11">
        <f t="shared" si="125"/>
        <v>0</v>
      </c>
      <c r="CH279" s="2"/>
    </row>
    <row r="280" ht="15" customHeight="1" spans="2:86">
      <c r="B280" s="10">
        <v>201806</v>
      </c>
      <c r="C280" s="11">
        <f t="shared" si="108"/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72"/>
      <c r="T280" s="11"/>
      <c r="U280" s="11"/>
      <c r="V280" s="11"/>
      <c r="W280" s="11"/>
      <c r="X280" s="11"/>
      <c r="Y280" s="11">
        <f t="shared" ref="Y280:AK280" si="126">IFERROR($C280*Y$93/SUM($X$93:$AK$93),0)</f>
        <v>0</v>
      </c>
      <c r="Z280" s="11">
        <f t="shared" si="126"/>
        <v>0</v>
      </c>
      <c r="AA280" s="11">
        <f t="shared" si="126"/>
        <v>0</v>
      </c>
      <c r="AB280" s="11">
        <f t="shared" si="126"/>
        <v>0</v>
      </c>
      <c r="AC280" s="11">
        <f t="shared" si="126"/>
        <v>0</v>
      </c>
      <c r="AD280" s="11">
        <f t="shared" si="126"/>
        <v>0</v>
      </c>
      <c r="AE280" s="11">
        <f t="shared" si="126"/>
        <v>0</v>
      </c>
      <c r="AF280" s="11">
        <f t="shared" si="126"/>
        <v>0</v>
      </c>
      <c r="AG280" s="11">
        <f t="shared" si="126"/>
        <v>0</v>
      </c>
      <c r="AH280" s="11">
        <f t="shared" si="126"/>
        <v>0</v>
      </c>
      <c r="AI280" s="11">
        <f t="shared" si="126"/>
        <v>0</v>
      </c>
      <c r="AJ280" s="11">
        <f t="shared" si="126"/>
        <v>0</v>
      </c>
      <c r="AK280" s="11">
        <f t="shared" si="126"/>
        <v>0</v>
      </c>
      <c r="AX280" s="10">
        <v>201806</v>
      </c>
      <c r="AY280" s="11">
        <f t="shared" si="109"/>
        <v>0</v>
      </c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72"/>
      <c r="BP280" s="11"/>
      <c r="BQ280" s="11"/>
      <c r="BR280" s="11"/>
      <c r="BS280" s="11"/>
      <c r="BT280" s="11"/>
      <c r="BU280" s="11">
        <f t="shared" ref="BU280:CG280" si="127">IFERROR($AY280*BU$93/SUM($X$93:$CG$93),0)</f>
        <v>0</v>
      </c>
      <c r="BV280" s="11">
        <f t="shared" si="127"/>
        <v>0</v>
      </c>
      <c r="BW280" s="11">
        <f t="shared" si="127"/>
        <v>0</v>
      </c>
      <c r="BX280" s="11">
        <f t="shared" si="127"/>
        <v>0</v>
      </c>
      <c r="BY280" s="11">
        <f t="shared" si="127"/>
        <v>0</v>
      </c>
      <c r="BZ280" s="11">
        <f t="shared" si="127"/>
        <v>0</v>
      </c>
      <c r="CA280" s="11">
        <f t="shared" si="127"/>
        <v>0</v>
      </c>
      <c r="CB280" s="11">
        <f t="shared" si="127"/>
        <v>0</v>
      </c>
      <c r="CC280" s="11">
        <f t="shared" si="127"/>
        <v>0</v>
      </c>
      <c r="CD280" s="11">
        <f t="shared" si="127"/>
        <v>0</v>
      </c>
      <c r="CE280" s="11">
        <f t="shared" si="127"/>
        <v>0</v>
      </c>
      <c r="CF280" s="11">
        <f t="shared" si="127"/>
        <v>0</v>
      </c>
      <c r="CG280" s="11">
        <f t="shared" si="127"/>
        <v>0</v>
      </c>
      <c r="CH280" s="2"/>
    </row>
    <row r="281" ht="15" customHeight="1" spans="2:86">
      <c r="B281" s="10">
        <v>201809</v>
      </c>
      <c r="C281" s="11">
        <f t="shared" si="108"/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72"/>
      <c r="T281" s="11"/>
      <c r="U281" s="11"/>
      <c r="V281" s="11"/>
      <c r="W281" s="11"/>
      <c r="X281" s="11"/>
      <c r="Y281" s="73">
        <f>IFERROR($C281*Y$93/SUM($Y$93:$AK$93),0)</f>
        <v>0</v>
      </c>
      <c r="Z281" s="11">
        <f t="shared" ref="Z281:AK281" si="128">IFERROR($C281*Z$93/SUM($W$93:$AK$93),0)</f>
        <v>0</v>
      </c>
      <c r="AA281" s="11">
        <f t="shared" si="128"/>
        <v>0</v>
      </c>
      <c r="AB281" s="11">
        <f t="shared" si="128"/>
        <v>0</v>
      </c>
      <c r="AC281" s="11">
        <f t="shared" si="128"/>
        <v>0</v>
      </c>
      <c r="AD281" s="11">
        <f t="shared" si="128"/>
        <v>0</v>
      </c>
      <c r="AE281" s="11">
        <f t="shared" si="128"/>
        <v>0</v>
      </c>
      <c r="AF281" s="11">
        <f t="shared" si="128"/>
        <v>0</v>
      </c>
      <c r="AG281" s="11">
        <f t="shared" si="128"/>
        <v>0</v>
      </c>
      <c r="AH281" s="11">
        <f t="shared" si="128"/>
        <v>0</v>
      </c>
      <c r="AI281" s="11">
        <f t="shared" si="128"/>
        <v>0</v>
      </c>
      <c r="AJ281" s="11">
        <f t="shared" si="128"/>
        <v>0</v>
      </c>
      <c r="AK281" s="11">
        <f t="shared" si="128"/>
        <v>0</v>
      </c>
      <c r="AX281" s="10">
        <v>201809</v>
      </c>
      <c r="AY281" s="11">
        <f t="shared" si="109"/>
        <v>0</v>
      </c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72"/>
      <c r="BP281" s="11"/>
      <c r="BQ281" s="11"/>
      <c r="BR281" s="11"/>
      <c r="BS281" s="11"/>
      <c r="BT281" s="11"/>
      <c r="BU281" s="73">
        <f>IFERROR($AY281*BU$93/SUM($Y$93:$CG$93),0)</f>
        <v>0</v>
      </c>
      <c r="BV281" s="11">
        <f t="shared" ref="BV281:CG281" si="129">IFERROR($AY281*BV$93/SUM($W$93:$CG$93),0)</f>
        <v>0</v>
      </c>
      <c r="BW281" s="11">
        <f t="shared" si="129"/>
        <v>0</v>
      </c>
      <c r="BX281" s="11">
        <f t="shared" si="129"/>
        <v>0</v>
      </c>
      <c r="BY281" s="11">
        <f t="shared" si="129"/>
        <v>0</v>
      </c>
      <c r="BZ281" s="11">
        <f t="shared" si="129"/>
        <v>0</v>
      </c>
      <c r="CA281" s="11">
        <f t="shared" si="129"/>
        <v>0</v>
      </c>
      <c r="CB281" s="11">
        <f t="shared" si="129"/>
        <v>0</v>
      </c>
      <c r="CC281" s="11">
        <f t="shared" si="129"/>
        <v>0</v>
      </c>
      <c r="CD281" s="11">
        <f t="shared" si="129"/>
        <v>0</v>
      </c>
      <c r="CE281" s="11">
        <f t="shared" si="129"/>
        <v>0</v>
      </c>
      <c r="CF281" s="11">
        <f t="shared" si="129"/>
        <v>0</v>
      </c>
      <c r="CG281" s="11">
        <f t="shared" si="129"/>
        <v>0</v>
      </c>
      <c r="CH281" s="2"/>
    </row>
    <row r="282" ht="15" customHeight="1" spans="2:86">
      <c r="B282" s="10">
        <v>201812</v>
      </c>
      <c r="C282" s="11">
        <f t="shared" si="108"/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72"/>
      <c r="T282" s="11"/>
      <c r="U282" s="11"/>
      <c r="V282" s="11"/>
      <c r="W282" s="11"/>
      <c r="X282" s="73">
        <f>IFERROR($C282*X$93/SUM($V$93:$AK$93),0)</f>
        <v>0</v>
      </c>
      <c r="Y282" s="73">
        <f t="shared" ref="Y282:AK282" si="130">IFERROR($C282*Y$93/SUM($V$93:$AK$93),0)</f>
        <v>0</v>
      </c>
      <c r="Z282" s="73">
        <f t="shared" si="130"/>
        <v>0</v>
      </c>
      <c r="AA282" s="73">
        <f t="shared" si="130"/>
        <v>0</v>
      </c>
      <c r="AB282" s="73">
        <f t="shared" si="130"/>
        <v>0</v>
      </c>
      <c r="AC282" s="73">
        <f t="shared" si="130"/>
        <v>0</v>
      </c>
      <c r="AD282" s="73">
        <f t="shared" si="130"/>
        <v>0</v>
      </c>
      <c r="AE282" s="73">
        <f t="shared" si="130"/>
        <v>0</v>
      </c>
      <c r="AF282" s="73">
        <f t="shared" si="130"/>
        <v>0</v>
      </c>
      <c r="AG282" s="73">
        <f t="shared" si="130"/>
        <v>0</v>
      </c>
      <c r="AH282" s="73">
        <f t="shared" si="130"/>
        <v>0</v>
      </c>
      <c r="AI282" s="73">
        <f t="shared" si="130"/>
        <v>0</v>
      </c>
      <c r="AJ282" s="73">
        <f t="shared" si="130"/>
        <v>0</v>
      </c>
      <c r="AK282" s="73">
        <f t="shared" si="130"/>
        <v>0</v>
      </c>
      <c r="AX282" s="10">
        <v>201812</v>
      </c>
      <c r="AY282" s="11">
        <f t="shared" si="109"/>
        <v>0</v>
      </c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72"/>
      <c r="BP282" s="11"/>
      <c r="BQ282" s="11"/>
      <c r="BR282" s="11"/>
      <c r="BS282" s="11"/>
      <c r="BT282" s="73">
        <f t="shared" ref="BT282:CG282" si="131">IFERROR($AY282*BT$93/SUM($V$93:$CG$93),0)</f>
        <v>0</v>
      </c>
      <c r="BU282" s="73">
        <f t="shared" si="131"/>
        <v>0</v>
      </c>
      <c r="BV282" s="73">
        <f t="shared" si="131"/>
        <v>0</v>
      </c>
      <c r="BW282" s="73">
        <f t="shared" si="131"/>
        <v>0</v>
      </c>
      <c r="BX282" s="73">
        <f t="shared" si="131"/>
        <v>0</v>
      </c>
      <c r="BY282" s="73">
        <f t="shared" si="131"/>
        <v>0</v>
      </c>
      <c r="BZ282" s="73">
        <f t="shared" si="131"/>
        <v>0</v>
      </c>
      <c r="CA282" s="73">
        <f t="shared" si="131"/>
        <v>0</v>
      </c>
      <c r="CB282" s="73">
        <f t="shared" si="131"/>
        <v>0</v>
      </c>
      <c r="CC282" s="73">
        <f t="shared" si="131"/>
        <v>0</v>
      </c>
      <c r="CD282" s="73">
        <f t="shared" si="131"/>
        <v>0</v>
      </c>
      <c r="CE282" s="73">
        <f t="shared" si="131"/>
        <v>0</v>
      </c>
      <c r="CF282" s="73">
        <f t="shared" si="131"/>
        <v>0</v>
      </c>
      <c r="CG282" s="73">
        <f t="shared" si="131"/>
        <v>0</v>
      </c>
      <c r="CH282" s="2"/>
    </row>
    <row r="283" ht="15" customHeight="1" spans="2:86">
      <c r="B283" s="10">
        <v>201903</v>
      </c>
      <c r="C283" s="11">
        <f t="shared" si="108"/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72"/>
      <c r="T283" s="11"/>
      <c r="U283" s="11"/>
      <c r="V283" s="11"/>
      <c r="W283" s="73">
        <f>IFERROR($C283*W$93/SUM($W$93:$AK$93),0)</f>
        <v>0</v>
      </c>
      <c r="X283" s="73">
        <f t="shared" ref="X283:AK283" si="132">IFERROR($C283*X$93/SUM($W$93:$AK$93),0)</f>
        <v>0</v>
      </c>
      <c r="Y283" s="73">
        <f t="shared" si="132"/>
        <v>0</v>
      </c>
      <c r="Z283" s="73">
        <f t="shared" si="132"/>
        <v>0</v>
      </c>
      <c r="AA283" s="73">
        <f t="shared" si="132"/>
        <v>0</v>
      </c>
      <c r="AB283" s="73">
        <f t="shared" si="132"/>
        <v>0</v>
      </c>
      <c r="AC283" s="73">
        <f t="shared" si="132"/>
        <v>0</v>
      </c>
      <c r="AD283" s="73">
        <f t="shared" si="132"/>
        <v>0</v>
      </c>
      <c r="AE283" s="73">
        <f t="shared" si="132"/>
        <v>0</v>
      </c>
      <c r="AF283" s="73">
        <f t="shared" si="132"/>
        <v>0</v>
      </c>
      <c r="AG283" s="73">
        <f t="shared" si="132"/>
        <v>0</v>
      </c>
      <c r="AH283" s="73">
        <f t="shared" si="132"/>
        <v>0</v>
      </c>
      <c r="AI283" s="73">
        <f t="shared" si="132"/>
        <v>0</v>
      </c>
      <c r="AJ283" s="73">
        <f t="shared" si="132"/>
        <v>0</v>
      </c>
      <c r="AK283" s="73">
        <f t="shared" si="132"/>
        <v>0</v>
      </c>
      <c r="AX283" s="10">
        <v>201903</v>
      </c>
      <c r="AY283" s="11">
        <f t="shared" si="109"/>
        <v>0</v>
      </c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72"/>
      <c r="BP283" s="11"/>
      <c r="BQ283" s="11"/>
      <c r="BR283" s="11"/>
      <c r="BS283" s="73">
        <f t="shared" ref="BS283:CG283" si="133">IFERROR($AY283*BS$93/SUM($W$93:$CG$93),0)</f>
        <v>0</v>
      </c>
      <c r="BT283" s="73">
        <f t="shared" si="133"/>
        <v>0</v>
      </c>
      <c r="BU283" s="73">
        <f t="shared" si="133"/>
        <v>0</v>
      </c>
      <c r="BV283" s="73">
        <f t="shared" si="133"/>
        <v>0</v>
      </c>
      <c r="BW283" s="73">
        <f t="shared" si="133"/>
        <v>0</v>
      </c>
      <c r="BX283" s="73">
        <f t="shared" si="133"/>
        <v>0</v>
      </c>
      <c r="BY283" s="73">
        <f t="shared" si="133"/>
        <v>0</v>
      </c>
      <c r="BZ283" s="73">
        <f t="shared" si="133"/>
        <v>0</v>
      </c>
      <c r="CA283" s="73">
        <f t="shared" si="133"/>
        <v>0</v>
      </c>
      <c r="CB283" s="73">
        <f t="shared" si="133"/>
        <v>0</v>
      </c>
      <c r="CC283" s="73">
        <f t="shared" si="133"/>
        <v>0</v>
      </c>
      <c r="CD283" s="73">
        <f t="shared" si="133"/>
        <v>0</v>
      </c>
      <c r="CE283" s="73">
        <f t="shared" si="133"/>
        <v>0</v>
      </c>
      <c r="CF283" s="73">
        <f t="shared" si="133"/>
        <v>0</v>
      </c>
      <c r="CG283" s="73">
        <f t="shared" si="133"/>
        <v>0</v>
      </c>
      <c r="CH283" s="2"/>
    </row>
    <row r="284" ht="15" customHeight="1" spans="2:86">
      <c r="B284" s="10">
        <v>201906</v>
      </c>
      <c r="C284" s="11">
        <f t="shared" si="108"/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72"/>
      <c r="T284" s="11"/>
      <c r="U284" s="11"/>
      <c r="V284" s="73">
        <f>IFERROR($C284*V$93/SUM($V$93:$AK$93),0)</f>
        <v>0</v>
      </c>
      <c r="W284" s="73">
        <f t="shared" ref="W284:AK284" si="134">IFERROR($C284*W$93/SUM($V$93:$AK$93),0)</f>
        <v>0</v>
      </c>
      <c r="X284" s="73">
        <f t="shared" si="134"/>
        <v>0</v>
      </c>
      <c r="Y284" s="73">
        <f t="shared" si="134"/>
        <v>0</v>
      </c>
      <c r="Z284" s="73">
        <f t="shared" si="134"/>
        <v>0</v>
      </c>
      <c r="AA284" s="73">
        <f t="shared" si="134"/>
        <v>0</v>
      </c>
      <c r="AB284" s="73">
        <f t="shared" si="134"/>
        <v>0</v>
      </c>
      <c r="AC284" s="73">
        <f t="shared" si="134"/>
        <v>0</v>
      </c>
      <c r="AD284" s="73">
        <f t="shared" si="134"/>
        <v>0</v>
      </c>
      <c r="AE284" s="73">
        <f t="shared" si="134"/>
        <v>0</v>
      </c>
      <c r="AF284" s="73">
        <f t="shared" si="134"/>
        <v>0</v>
      </c>
      <c r="AG284" s="73">
        <f t="shared" si="134"/>
        <v>0</v>
      </c>
      <c r="AH284" s="73">
        <f t="shared" si="134"/>
        <v>0</v>
      </c>
      <c r="AI284" s="73">
        <f t="shared" si="134"/>
        <v>0</v>
      </c>
      <c r="AJ284" s="73">
        <f t="shared" si="134"/>
        <v>0</v>
      </c>
      <c r="AK284" s="73">
        <f t="shared" si="134"/>
        <v>0</v>
      </c>
      <c r="AX284" s="10">
        <v>201906</v>
      </c>
      <c r="AY284" s="11">
        <f t="shared" si="109"/>
        <v>0</v>
      </c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72"/>
      <c r="BP284" s="11"/>
      <c r="BQ284" s="11"/>
      <c r="BR284" s="73">
        <f t="shared" ref="BR284:CG284" si="135">IFERROR($AY284*BR$93/SUM($V$93:$CG$93),0)</f>
        <v>0</v>
      </c>
      <c r="BS284" s="73">
        <f t="shared" si="135"/>
        <v>0</v>
      </c>
      <c r="BT284" s="73">
        <f t="shared" si="135"/>
        <v>0</v>
      </c>
      <c r="BU284" s="73">
        <f t="shared" si="135"/>
        <v>0</v>
      </c>
      <c r="BV284" s="73">
        <f t="shared" si="135"/>
        <v>0</v>
      </c>
      <c r="BW284" s="73">
        <f t="shared" si="135"/>
        <v>0</v>
      </c>
      <c r="BX284" s="73">
        <f t="shared" si="135"/>
        <v>0</v>
      </c>
      <c r="BY284" s="73">
        <f t="shared" si="135"/>
        <v>0</v>
      </c>
      <c r="BZ284" s="73">
        <f t="shared" si="135"/>
        <v>0</v>
      </c>
      <c r="CA284" s="73">
        <f t="shared" si="135"/>
        <v>0</v>
      </c>
      <c r="CB284" s="73">
        <f t="shared" si="135"/>
        <v>0</v>
      </c>
      <c r="CC284" s="73">
        <f t="shared" si="135"/>
        <v>0</v>
      </c>
      <c r="CD284" s="73">
        <f t="shared" si="135"/>
        <v>0</v>
      </c>
      <c r="CE284" s="73">
        <f t="shared" si="135"/>
        <v>0</v>
      </c>
      <c r="CF284" s="73">
        <f t="shared" si="135"/>
        <v>0</v>
      </c>
      <c r="CG284" s="73">
        <f t="shared" si="135"/>
        <v>0</v>
      </c>
      <c r="CH284" s="2"/>
    </row>
    <row r="285" ht="15" customHeight="1" spans="2:86">
      <c r="B285" s="10">
        <v>201909</v>
      </c>
      <c r="C285" s="11">
        <f t="shared" si="108"/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72"/>
      <c r="T285" s="11"/>
      <c r="U285" s="73">
        <f>IFERROR($C285*U$93/SUM($U$93:$AK$93),0)</f>
        <v>0</v>
      </c>
      <c r="V285" s="73">
        <f t="shared" ref="V285:AK285" si="136">IFERROR($C285*V$93/SUM($U$93:$AK$93),0)</f>
        <v>0</v>
      </c>
      <c r="W285" s="73">
        <f t="shared" si="136"/>
        <v>0</v>
      </c>
      <c r="X285" s="73">
        <f t="shared" si="136"/>
        <v>0</v>
      </c>
      <c r="Y285" s="73">
        <f t="shared" si="136"/>
        <v>0</v>
      </c>
      <c r="Z285" s="73">
        <f t="shared" si="136"/>
        <v>0</v>
      </c>
      <c r="AA285" s="73">
        <f t="shared" si="136"/>
        <v>0</v>
      </c>
      <c r="AB285" s="73">
        <f t="shared" si="136"/>
        <v>0</v>
      </c>
      <c r="AC285" s="73">
        <f t="shared" si="136"/>
        <v>0</v>
      </c>
      <c r="AD285" s="73">
        <f t="shared" si="136"/>
        <v>0</v>
      </c>
      <c r="AE285" s="73">
        <f t="shared" si="136"/>
        <v>0</v>
      </c>
      <c r="AF285" s="73">
        <f t="shared" si="136"/>
        <v>0</v>
      </c>
      <c r="AG285" s="73">
        <f t="shared" si="136"/>
        <v>0</v>
      </c>
      <c r="AH285" s="73">
        <f t="shared" si="136"/>
        <v>0</v>
      </c>
      <c r="AI285" s="73">
        <f t="shared" si="136"/>
        <v>0</v>
      </c>
      <c r="AJ285" s="73">
        <f t="shared" si="136"/>
        <v>0</v>
      </c>
      <c r="AK285" s="73">
        <f t="shared" si="136"/>
        <v>0</v>
      </c>
      <c r="AX285" s="10">
        <v>201909</v>
      </c>
      <c r="AY285" s="11">
        <f t="shared" si="109"/>
        <v>0</v>
      </c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72"/>
      <c r="BP285" s="11"/>
      <c r="BQ285" s="73">
        <f t="shared" ref="BQ285:CG285" si="137">IFERROR($AY285*BQ$93/SUM($U$93:$CG$93),0)</f>
        <v>0</v>
      </c>
      <c r="BR285" s="73">
        <f t="shared" si="137"/>
        <v>0</v>
      </c>
      <c r="BS285" s="73">
        <f t="shared" si="137"/>
        <v>0</v>
      </c>
      <c r="BT285" s="73">
        <f t="shared" si="137"/>
        <v>0</v>
      </c>
      <c r="BU285" s="73">
        <f t="shared" si="137"/>
        <v>0</v>
      </c>
      <c r="BV285" s="73">
        <f t="shared" si="137"/>
        <v>0</v>
      </c>
      <c r="BW285" s="73">
        <f t="shared" si="137"/>
        <v>0</v>
      </c>
      <c r="BX285" s="73">
        <f t="shared" si="137"/>
        <v>0</v>
      </c>
      <c r="BY285" s="73">
        <f t="shared" si="137"/>
        <v>0</v>
      </c>
      <c r="BZ285" s="73">
        <f t="shared" si="137"/>
        <v>0</v>
      </c>
      <c r="CA285" s="73">
        <f t="shared" si="137"/>
        <v>0</v>
      </c>
      <c r="CB285" s="73">
        <f t="shared" si="137"/>
        <v>0</v>
      </c>
      <c r="CC285" s="73">
        <f t="shared" si="137"/>
        <v>0</v>
      </c>
      <c r="CD285" s="73">
        <f t="shared" si="137"/>
        <v>0</v>
      </c>
      <c r="CE285" s="73">
        <f t="shared" si="137"/>
        <v>0</v>
      </c>
      <c r="CF285" s="73">
        <f t="shared" si="137"/>
        <v>0</v>
      </c>
      <c r="CG285" s="73">
        <f t="shared" si="137"/>
        <v>0</v>
      </c>
      <c r="CH285" s="2"/>
    </row>
    <row r="286" ht="15" customHeight="1" spans="2:86">
      <c r="B286" s="10">
        <v>201912</v>
      </c>
      <c r="C286" s="11">
        <f t="shared" si="108"/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72"/>
      <c r="T286" s="73">
        <f>IFERROR($C286*T$93/SUM($T$93:$AK$93),0)</f>
        <v>0</v>
      </c>
      <c r="U286" s="73">
        <f t="shared" ref="U286:AK286" si="138">IFERROR($C286*U$93/SUM($T$93:$AK$93),0)</f>
        <v>0</v>
      </c>
      <c r="V286" s="73">
        <f t="shared" si="138"/>
        <v>0</v>
      </c>
      <c r="W286" s="73">
        <f t="shared" si="138"/>
        <v>0</v>
      </c>
      <c r="X286" s="73">
        <f t="shared" si="138"/>
        <v>0</v>
      </c>
      <c r="Y286" s="73">
        <f t="shared" si="138"/>
        <v>0</v>
      </c>
      <c r="Z286" s="73">
        <f t="shared" si="138"/>
        <v>0</v>
      </c>
      <c r="AA286" s="73">
        <f t="shared" si="138"/>
        <v>0</v>
      </c>
      <c r="AB286" s="73">
        <f t="shared" si="138"/>
        <v>0</v>
      </c>
      <c r="AC286" s="73">
        <f t="shared" si="138"/>
        <v>0</v>
      </c>
      <c r="AD286" s="73">
        <f t="shared" si="138"/>
        <v>0</v>
      </c>
      <c r="AE286" s="73">
        <f t="shared" si="138"/>
        <v>0</v>
      </c>
      <c r="AF286" s="73">
        <f t="shared" si="138"/>
        <v>0</v>
      </c>
      <c r="AG286" s="73">
        <f t="shared" si="138"/>
        <v>0</v>
      </c>
      <c r="AH286" s="73">
        <f t="shared" si="138"/>
        <v>0</v>
      </c>
      <c r="AI286" s="73">
        <f t="shared" si="138"/>
        <v>0</v>
      </c>
      <c r="AJ286" s="73">
        <f t="shared" si="138"/>
        <v>0</v>
      </c>
      <c r="AK286" s="73">
        <f t="shared" si="138"/>
        <v>0</v>
      </c>
      <c r="AX286" s="10">
        <v>201912</v>
      </c>
      <c r="AY286" s="11">
        <f t="shared" si="109"/>
        <v>0</v>
      </c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72"/>
      <c r="BP286" s="73">
        <f t="shared" ref="BP286:CG286" si="139">IFERROR($AY286*BP$93/SUM($T$93:$CG$93),0)</f>
        <v>0</v>
      </c>
      <c r="BQ286" s="73">
        <f t="shared" si="139"/>
        <v>0</v>
      </c>
      <c r="BR286" s="73">
        <f t="shared" si="139"/>
        <v>0</v>
      </c>
      <c r="BS286" s="73">
        <f t="shared" si="139"/>
        <v>0</v>
      </c>
      <c r="BT286" s="73">
        <f t="shared" si="139"/>
        <v>0</v>
      </c>
      <c r="BU286" s="73">
        <f t="shared" si="139"/>
        <v>0</v>
      </c>
      <c r="BV286" s="73">
        <f t="shared" si="139"/>
        <v>0</v>
      </c>
      <c r="BW286" s="73">
        <f t="shared" si="139"/>
        <v>0</v>
      </c>
      <c r="BX286" s="73">
        <f t="shared" si="139"/>
        <v>0</v>
      </c>
      <c r="BY286" s="73">
        <f t="shared" si="139"/>
        <v>0</v>
      </c>
      <c r="BZ286" s="73">
        <f t="shared" si="139"/>
        <v>0</v>
      </c>
      <c r="CA286" s="73">
        <f t="shared" si="139"/>
        <v>0</v>
      </c>
      <c r="CB286" s="73">
        <f t="shared" si="139"/>
        <v>0</v>
      </c>
      <c r="CC286" s="73">
        <f t="shared" si="139"/>
        <v>0</v>
      </c>
      <c r="CD286" s="73">
        <f t="shared" si="139"/>
        <v>0</v>
      </c>
      <c r="CE286" s="73">
        <f t="shared" si="139"/>
        <v>0</v>
      </c>
      <c r="CF286" s="73">
        <f t="shared" si="139"/>
        <v>0</v>
      </c>
      <c r="CG286" s="73">
        <f t="shared" si="139"/>
        <v>0</v>
      </c>
      <c r="CH286" s="2"/>
    </row>
    <row r="287" ht="15" customHeight="1" spans="2:86">
      <c r="B287" s="10">
        <v>202003</v>
      </c>
      <c r="C287" s="11">
        <f t="shared" si="108"/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73">
        <f>IFERROR($C287*S$93/SUM($S$93:$AK$93),0)</f>
        <v>0</v>
      </c>
      <c r="T287" s="73">
        <f t="shared" ref="T287:AK287" si="140">IFERROR($C287*T$93/SUM($S$93:$AK$93),0)</f>
        <v>0</v>
      </c>
      <c r="U287" s="73">
        <f t="shared" si="140"/>
        <v>0</v>
      </c>
      <c r="V287" s="73">
        <f t="shared" si="140"/>
        <v>0</v>
      </c>
      <c r="W287" s="73">
        <f t="shared" si="140"/>
        <v>0</v>
      </c>
      <c r="X287" s="73">
        <f t="shared" si="140"/>
        <v>0</v>
      </c>
      <c r="Y287" s="73">
        <f t="shared" si="140"/>
        <v>0</v>
      </c>
      <c r="Z287" s="73">
        <f t="shared" si="140"/>
        <v>0</v>
      </c>
      <c r="AA287" s="73">
        <f t="shared" si="140"/>
        <v>0</v>
      </c>
      <c r="AB287" s="73">
        <f t="shared" si="140"/>
        <v>0</v>
      </c>
      <c r="AC287" s="73">
        <f t="shared" si="140"/>
        <v>0</v>
      </c>
      <c r="AD287" s="73">
        <f t="shared" si="140"/>
        <v>0</v>
      </c>
      <c r="AE287" s="73">
        <f t="shared" si="140"/>
        <v>0</v>
      </c>
      <c r="AF287" s="73">
        <f t="shared" si="140"/>
        <v>0</v>
      </c>
      <c r="AG287" s="73">
        <f t="shared" si="140"/>
        <v>0</v>
      </c>
      <c r="AH287" s="73">
        <f t="shared" si="140"/>
        <v>0</v>
      </c>
      <c r="AI287" s="73">
        <f t="shared" si="140"/>
        <v>0</v>
      </c>
      <c r="AJ287" s="73">
        <f t="shared" si="140"/>
        <v>0</v>
      </c>
      <c r="AK287" s="73">
        <f t="shared" si="140"/>
        <v>0</v>
      </c>
      <c r="AX287" s="10">
        <v>202003</v>
      </c>
      <c r="AY287" s="11">
        <f t="shared" si="109"/>
        <v>0</v>
      </c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73">
        <f t="shared" ref="BO287:CG287" si="141">IFERROR($AY287*BO$93/SUM($S$93:$CG$93),0)</f>
        <v>0</v>
      </c>
      <c r="BP287" s="73">
        <f t="shared" si="141"/>
        <v>0</v>
      </c>
      <c r="BQ287" s="73">
        <f t="shared" si="141"/>
        <v>0</v>
      </c>
      <c r="BR287" s="73">
        <f t="shared" si="141"/>
        <v>0</v>
      </c>
      <c r="BS287" s="73">
        <f t="shared" si="141"/>
        <v>0</v>
      </c>
      <c r="BT287" s="73">
        <f t="shared" si="141"/>
        <v>0</v>
      </c>
      <c r="BU287" s="73">
        <f t="shared" si="141"/>
        <v>0</v>
      </c>
      <c r="BV287" s="73">
        <f t="shared" si="141"/>
        <v>0</v>
      </c>
      <c r="BW287" s="73">
        <f t="shared" si="141"/>
        <v>0</v>
      </c>
      <c r="BX287" s="73">
        <f t="shared" si="141"/>
        <v>0</v>
      </c>
      <c r="BY287" s="73">
        <f t="shared" si="141"/>
        <v>0</v>
      </c>
      <c r="BZ287" s="73">
        <f t="shared" si="141"/>
        <v>0</v>
      </c>
      <c r="CA287" s="73">
        <f t="shared" si="141"/>
        <v>0</v>
      </c>
      <c r="CB287" s="73">
        <f t="shared" si="141"/>
        <v>0</v>
      </c>
      <c r="CC287" s="73">
        <f t="shared" si="141"/>
        <v>0</v>
      </c>
      <c r="CD287" s="73">
        <f t="shared" si="141"/>
        <v>0</v>
      </c>
      <c r="CE287" s="73">
        <f t="shared" si="141"/>
        <v>0</v>
      </c>
      <c r="CF287" s="73">
        <f t="shared" si="141"/>
        <v>0</v>
      </c>
      <c r="CG287" s="73">
        <f t="shared" si="141"/>
        <v>0</v>
      </c>
      <c r="CH287" s="2"/>
    </row>
    <row r="288" ht="15" customHeight="1" spans="2:86">
      <c r="B288" s="10">
        <v>202006</v>
      </c>
      <c r="C288" s="11">
        <f t="shared" si="108"/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73">
        <f>IFERROR($C288*R$93/SUM($R$93:$AK$93),0)</f>
        <v>0</v>
      </c>
      <c r="S288" s="73">
        <f t="shared" ref="S288:AK288" si="142">IFERROR($C288*S$93/SUM($R$93:$AK$93),0)</f>
        <v>0</v>
      </c>
      <c r="T288" s="73">
        <f t="shared" si="142"/>
        <v>0</v>
      </c>
      <c r="U288" s="73">
        <f t="shared" si="142"/>
        <v>0</v>
      </c>
      <c r="V288" s="73">
        <f t="shared" si="142"/>
        <v>0</v>
      </c>
      <c r="W288" s="73">
        <f t="shared" si="142"/>
        <v>0</v>
      </c>
      <c r="X288" s="73">
        <f t="shared" si="142"/>
        <v>0</v>
      </c>
      <c r="Y288" s="73">
        <f t="shared" si="142"/>
        <v>0</v>
      </c>
      <c r="Z288" s="73">
        <f t="shared" si="142"/>
        <v>0</v>
      </c>
      <c r="AA288" s="73">
        <f t="shared" si="142"/>
        <v>0</v>
      </c>
      <c r="AB288" s="73">
        <f t="shared" si="142"/>
        <v>0</v>
      </c>
      <c r="AC288" s="73">
        <f t="shared" si="142"/>
        <v>0</v>
      </c>
      <c r="AD288" s="73">
        <f t="shared" si="142"/>
        <v>0</v>
      </c>
      <c r="AE288" s="73">
        <f t="shared" si="142"/>
        <v>0</v>
      </c>
      <c r="AF288" s="73">
        <f t="shared" si="142"/>
        <v>0</v>
      </c>
      <c r="AG288" s="73">
        <f t="shared" si="142"/>
        <v>0</v>
      </c>
      <c r="AH288" s="73">
        <f t="shared" si="142"/>
        <v>0</v>
      </c>
      <c r="AI288" s="73">
        <f t="shared" si="142"/>
        <v>0</v>
      </c>
      <c r="AJ288" s="73">
        <f t="shared" si="142"/>
        <v>0</v>
      </c>
      <c r="AK288" s="73">
        <f t="shared" si="142"/>
        <v>0</v>
      </c>
      <c r="AX288" s="10">
        <v>202006</v>
      </c>
      <c r="AY288" s="11">
        <f t="shared" ref="AY288:AY302" si="143">SUM(BF248,-AZ248)</f>
        <v>0</v>
      </c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73">
        <f t="shared" ref="BN288:CG288" si="144">IFERROR($AY288*BN$93/SUM($BN$93:$CG$93),0)</f>
        <v>0</v>
      </c>
      <c r="BO288" s="73">
        <f t="shared" si="144"/>
        <v>0</v>
      </c>
      <c r="BP288" s="73">
        <f t="shared" si="144"/>
        <v>0</v>
      </c>
      <c r="BQ288" s="73">
        <f t="shared" si="144"/>
        <v>0</v>
      </c>
      <c r="BR288" s="73">
        <f t="shared" si="144"/>
        <v>0</v>
      </c>
      <c r="BS288" s="73">
        <f t="shared" si="144"/>
        <v>0</v>
      </c>
      <c r="BT288" s="73">
        <f t="shared" si="144"/>
        <v>0</v>
      </c>
      <c r="BU288" s="73">
        <f t="shared" si="144"/>
        <v>0</v>
      </c>
      <c r="BV288" s="73">
        <f t="shared" si="144"/>
        <v>0</v>
      </c>
      <c r="BW288" s="73">
        <f t="shared" si="144"/>
        <v>0</v>
      </c>
      <c r="BX288" s="73">
        <f t="shared" si="144"/>
        <v>0</v>
      </c>
      <c r="BY288" s="73">
        <f t="shared" si="144"/>
        <v>0</v>
      </c>
      <c r="BZ288" s="73">
        <f t="shared" si="144"/>
        <v>0</v>
      </c>
      <c r="CA288" s="73">
        <f t="shared" si="144"/>
        <v>0</v>
      </c>
      <c r="CB288" s="73">
        <f t="shared" si="144"/>
        <v>0</v>
      </c>
      <c r="CC288" s="73">
        <f t="shared" si="144"/>
        <v>0</v>
      </c>
      <c r="CD288" s="73">
        <f t="shared" si="144"/>
        <v>0</v>
      </c>
      <c r="CE288" s="73">
        <f t="shared" si="144"/>
        <v>0</v>
      </c>
      <c r="CF288" s="73">
        <f t="shared" si="144"/>
        <v>0</v>
      </c>
      <c r="CG288" s="73">
        <f t="shared" si="144"/>
        <v>0</v>
      </c>
      <c r="CH288" s="2"/>
    </row>
    <row r="289" ht="15" customHeight="1" spans="2:86">
      <c r="B289" s="10">
        <v>202009</v>
      </c>
      <c r="C289" s="11">
        <f t="shared" si="108"/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66">
        <f>IFERROR($C289*Q$93/SUM($Q$93:$AK$93),0)</f>
        <v>0</v>
      </c>
      <c r="R289" s="66">
        <f t="shared" ref="R289:AK289" si="145">IFERROR($C289*R$93/SUM($Q$93:$AK$93),0)</f>
        <v>0</v>
      </c>
      <c r="S289" s="66">
        <f t="shared" si="145"/>
        <v>0</v>
      </c>
      <c r="T289" s="66">
        <f t="shared" si="145"/>
        <v>0</v>
      </c>
      <c r="U289" s="66">
        <f t="shared" si="145"/>
        <v>0</v>
      </c>
      <c r="V289" s="66">
        <f t="shared" si="145"/>
        <v>0</v>
      </c>
      <c r="W289" s="66">
        <f t="shared" si="145"/>
        <v>0</v>
      </c>
      <c r="X289" s="66">
        <f t="shared" si="145"/>
        <v>0</v>
      </c>
      <c r="Y289" s="66">
        <f t="shared" si="145"/>
        <v>0</v>
      </c>
      <c r="Z289" s="66">
        <f t="shared" si="145"/>
        <v>0</v>
      </c>
      <c r="AA289" s="66">
        <f t="shared" si="145"/>
        <v>0</v>
      </c>
      <c r="AB289" s="66">
        <f t="shared" si="145"/>
        <v>0</v>
      </c>
      <c r="AC289" s="66">
        <f t="shared" si="145"/>
        <v>0</v>
      </c>
      <c r="AD289" s="66">
        <f t="shared" si="145"/>
        <v>0</v>
      </c>
      <c r="AE289" s="66">
        <f t="shared" si="145"/>
        <v>0</v>
      </c>
      <c r="AF289" s="66">
        <f t="shared" si="145"/>
        <v>0</v>
      </c>
      <c r="AG289" s="66">
        <f t="shared" si="145"/>
        <v>0</v>
      </c>
      <c r="AH289" s="66">
        <f t="shared" si="145"/>
        <v>0</v>
      </c>
      <c r="AI289" s="66">
        <f t="shared" si="145"/>
        <v>0</v>
      </c>
      <c r="AJ289" s="66">
        <f t="shared" si="145"/>
        <v>0</v>
      </c>
      <c r="AK289" s="66">
        <f t="shared" si="145"/>
        <v>0</v>
      </c>
      <c r="AX289" s="10">
        <v>202009</v>
      </c>
      <c r="AY289" s="11">
        <f t="shared" si="143"/>
        <v>0</v>
      </c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66">
        <f t="shared" ref="BM289:CG289" si="146">IFERROR($AY289*BM$93/SUM($BM$93:$CG$93),0)</f>
        <v>0</v>
      </c>
      <c r="BN289" s="66">
        <f t="shared" si="146"/>
        <v>0</v>
      </c>
      <c r="BO289" s="66">
        <f t="shared" si="146"/>
        <v>0</v>
      </c>
      <c r="BP289" s="66">
        <f t="shared" si="146"/>
        <v>0</v>
      </c>
      <c r="BQ289" s="66">
        <f t="shared" si="146"/>
        <v>0</v>
      </c>
      <c r="BR289" s="66">
        <f t="shared" si="146"/>
        <v>0</v>
      </c>
      <c r="BS289" s="66">
        <f t="shared" si="146"/>
        <v>0</v>
      </c>
      <c r="BT289" s="66">
        <f t="shared" si="146"/>
        <v>0</v>
      </c>
      <c r="BU289" s="66">
        <f t="shared" si="146"/>
        <v>0</v>
      </c>
      <c r="BV289" s="66">
        <f t="shared" si="146"/>
        <v>0</v>
      </c>
      <c r="BW289" s="66">
        <f t="shared" si="146"/>
        <v>0</v>
      </c>
      <c r="BX289" s="66">
        <f t="shared" si="146"/>
        <v>0</v>
      </c>
      <c r="BY289" s="66">
        <f t="shared" si="146"/>
        <v>0</v>
      </c>
      <c r="BZ289" s="66">
        <f t="shared" si="146"/>
        <v>0</v>
      </c>
      <c r="CA289" s="66">
        <f t="shared" si="146"/>
        <v>0</v>
      </c>
      <c r="CB289" s="66">
        <f t="shared" si="146"/>
        <v>0</v>
      </c>
      <c r="CC289" s="66">
        <f t="shared" si="146"/>
        <v>0</v>
      </c>
      <c r="CD289" s="66">
        <f t="shared" si="146"/>
        <v>0</v>
      </c>
      <c r="CE289" s="66">
        <f t="shared" si="146"/>
        <v>0</v>
      </c>
      <c r="CF289" s="66">
        <f t="shared" si="146"/>
        <v>0</v>
      </c>
      <c r="CG289" s="66">
        <f t="shared" si="146"/>
        <v>0</v>
      </c>
      <c r="CH289" s="2"/>
    </row>
    <row r="290" ht="15" customHeight="1" spans="2:86">
      <c r="B290" s="10">
        <v>202012</v>
      </c>
      <c r="C290" s="11">
        <f t="shared" si="108"/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66">
        <f>IFERROR($C290*P$93/SUM($P$93:$AK$93),0)</f>
        <v>0</v>
      </c>
      <c r="Q290" s="66">
        <f t="shared" ref="Q290:AK290" si="147">IFERROR($C290*Q$93/SUM($P$93:$AK$93),0)</f>
        <v>0</v>
      </c>
      <c r="R290" s="66">
        <f t="shared" si="147"/>
        <v>0</v>
      </c>
      <c r="S290" s="66">
        <f t="shared" si="147"/>
        <v>0</v>
      </c>
      <c r="T290" s="66">
        <f t="shared" si="147"/>
        <v>0</v>
      </c>
      <c r="U290" s="66">
        <f t="shared" si="147"/>
        <v>0</v>
      </c>
      <c r="V290" s="66">
        <f t="shared" si="147"/>
        <v>0</v>
      </c>
      <c r="W290" s="66">
        <f t="shared" si="147"/>
        <v>0</v>
      </c>
      <c r="X290" s="66">
        <f t="shared" si="147"/>
        <v>0</v>
      </c>
      <c r="Y290" s="66">
        <f t="shared" si="147"/>
        <v>0</v>
      </c>
      <c r="Z290" s="66">
        <f t="shared" si="147"/>
        <v>0</v>
      </c>
      <c r="AA290" s="66">
        <f t="shared" si="147"/>
        <v>0</v>
      </c>
      <c r="AB290" s="66">
        <f t="shared" si="147"/>
        <v>0</v>
      </c>
      <c r="AC290" s="66">
        <f t="shared" si="147"/>
        <v>0</v>
      </c>
      <c r="AD290" s="66">
        <f t="shared" si="147"/>
        <v>0</v>
      </c>
      <c r="AE290" s="66">
        <f t="shared" si="147"/>
        <v>0</v>
      </c>
      <c r="AF290" s="66">
        <f t="shared" si="147"/>
        <v>0</v>
      </c>
      <c r="AG290" s="66">
        <f t="shared" si="147"/>
        <v>0</v>
      </c>
      <c r="AH290" s="66">
        <f t="shared" si="147"/>
        <v>0</v>
      </c>
      <c r="AI290" s="66">
        <f t="shared" si="147"/>
        <v>0</v>
      </c>
      <c r="AJ290" s="66">
        <f t="shared" si="147"/>
        <v>0</v>
      </c>
      <c r="AK290" s="66">
        <f t="shared" si="147"/>
        <v>0</v>
      </c>
      <c r="AX290" s="10">
        <v>202012</v>
      </c>
      <c r="AY290" s="11">
        <f t="shared" si="143"/>
        <v>0</v>
      </c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66">
        <f t="shared" ref="BL290:CG290" si="148">IFERROR($AY290*BL$93/SUM($BL$93:$CG$93),0)</f>
        <v>0</v>
      </c>
      <c r="BM290" s="66">
        <f t="shared" si="148"/>
        <v>0</v>
      </c>
      <c r="BN290" s="66">
        <f t="shared" si="148"/>
        <v>0</v>
      </c>
      <c r="BO290" s="66">
        <f t="shared" si="148"/>
        <v>0</v>
      </c>
      <c r="BP290" s="66">
        <f t="shared" si="148"/>
        <v>0</v>
      </c>
      <c r="BQ290" s="66">
        <f t="shared" si="148"/>
        <v>0</v>
      </c>
      <c r="BR290" s="66">
        <f t="shared" si="148"/>
        <v>0</v>
      </c>
      <c r="BS290" s="66">
        <f t="shared" si="148"/>
        <v>0</v>
      </c>
      <c r="BT290" s="66">
        <f t="shared" si="148"/>
        <v>0</v>
      </c>
      <c r="BU290" s="66">
        <f t="shared" si="148"/>
        <v>0</v>
      </c>
      <c r="BV290" s="66">
        <f t="shared" si="148"/>
        <v>0</v>
      </c>
      <c r="BW290" s="66">
        <f t="shared" si="148"/>
        <v>0</v>
      </c>
      <c r="BX290" s="66">
        <f t="shared" si="148"/>
        <v>0</v>
      </c>
      <c r="BY290" s="66">
        <f t="shared" si="148"/>
        <v>0</v>
      </c>
      <c r="BZ290" s="66">
        <f t="shared" si="148"/>
        <v>0</v>
      </c>
      <c r="CA290" s="66">
        <f t="shared" si="148"/>
        <v>0</v>
      </c>
      <c r="CB290" s="66">
        <f t="shared" si="148"/>
        <v>0</v>
      </c>
      <c r="CC290" s="66">
        <f t="shared" si="148"/>
        <v>0</v>
      </c>
      <c r="CD290" s="66">
        <f t="shared" si="148"/>
        <v>0</v>
      </c>
      <c r="CE290" s="66">
        <f t="shared" si="148"/>
        <v>0</v>
      </c>
      <c r="CF290" s="66">
        <f t="shared" si="148"/>
        <v>0</v>
      </c>
      <c r="CG290" s="66">
        <f t="shared" si="148"/>
        <v>0</v>
      </c>
      <c r="CH290" s="2"/>
    </row>
    <row r="291" ht="15" customHeight="1" spans="2:86">
      <c r="B291" s="10">
        <v>202103</v>
      </c>
      <c r="C291" s="11">
        <f t="shared" si="108"/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66">
        <f>IFERROR($C291*O$93/SUM($O$93:$AK$93),0)</f>
        <v>0</v>
      </c>
      <c r="P291" s="66">
        <f t="shared" ref="P291:AK291" si="149">IFERROR($C291*P$93/SUM($O$93:$AK$93),0)</f>
        <v>0</v>
      </c>
      <c r="Q291" s="66">
        <f t="shared" si="149"/>
        <v>0</v>
      </c>
      <c r="R291" s="66">
        <f t="shared" si="149"/>
        <v>0</v>
      </c>
      <c r="S291" s="66">
        <f t="shared" si="149"/>
        <v>0</v>
      </c>
      <c r="T291" s="66">
        <f t="shared" si="149"/>
        <v>0</v>
      </c>
      <c r="U291" s="66">
        <f t="shared" si="149"/>
        <v>0</v>
      </c>
      <c r="V291" s="66">
        <f t="shared" si="149"/>
        <v>0</v>
      </c>
      <c r="W291" s="66">
        <f t="shared" si="149"/>
        <v>0</v>
      </c>
      <c r="X291" s="66">
        <f t="shared" si="149"/>
        <v>0</v>
      </c>
      <c r="Y291" s="66">
        <f t="shared" si="149"/>
        <v>0</v>
      </c>
      <c r="Z291" s="66">
        <f t="shared" si="149"/>
        <v>0</v>
      </c>
      <c r="AA291" s="66">
        <f t="shared" si="149"/>
        <v>0</v>
      </c>
      <c r="AB291" s="66">
        <f t="shared" si="149"/>
        <v>0</v>
      </c>
      <c r="AC291" s="66">
        <f t="shared" si="149"/>
        <v>0</v>
      </c>
      <c r="AD291" s="66">
        <f t="shared" si="149"/>
        <v>0</v>
      </c>
      <c r="AE291" s="66">
        <f t="shared" si="149"/>
        <v>0</v>
      </c>
      <c r="AF291" s="66">
        <f t="shared" si="149"/>
        <v>0</v>
      </c>
      <c r="AG291" s="66">
        <f t="shared" si="149"/>
        <v>0</v>
      </c>
      <c r="AH291" s="66">
        <f t="shared" si="149"/>
        <v>0</v>
      </c>
      <c r="AI291" s="66">
        <f t="shared" si="149"/>
        <v>0</v>
      </c>
      <c r="AJ291" s="66">
        <f t="shared" si="149"/>
        <v>0</v>
      </c>
      <c r="AK291" s="66">
        <f t="shared" si="149"/>
        <v>0</v>
      </c>
      <c r="AX291" s="10">
        <v>202103</v>
      </c>
      <c r="AY291" s="11">
        <f t="shared" si="143"/>
        <v>0</v>
      </c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66">
        <f t="shared" ref="BK291:CG291" si="150">IFERROR($AY291*BK$93/SUM($BK$93:$CG$93),0)</f>
        <v>0</v>
      </c>
      <c r="BL291" s="66">
        <f t="shared" si="150"/>
        <v>0</v>
      </c>
      <c r="BM291" s="66">
        <f t="shared" si="150"/>
        <v>0</v>
      </c>
      <c r="BN291" s="66">
        <f t="shared" si="150"/>
        <v>0</v>
      </c>
      <c r="BO291" s="66">
        <f t="shared" si="150"/>
        <v>0</v>
      </c>
      <c r="BP291" s="66">
        <f t="shared" si="150"/>
        <v>0</v>
      </c>
      <c r="BQ291" s="66">
        <f t="shared" si="150"/>
        <v>0</v>
      </c>
      <c r="BR291" s="66">
        <f t="shared" si="150"/>
        <v>0</v>
      </c>
      <c r="BS291" s="66">
        <f t="shared" si="150"/>
        <v>0</v>
      </c>
      <c r="BT291" s="66">
        <f t="shared" si="150"/>
        <v>0</v>
      </c>
      <c r="BU291" s="66">
        <f t="shared" si="150"/>
        <v>0</v>
      </c>
      <c r="BV291" s="66">
        <f t="shared" si="150"/>
        <v>0</v>
      </c>
      <c r="BW291" s="66">
        <f t="shared" si="150"/>
        <v>0</v>
      </c>
      <c r="BX291" s="66">
        <f t="shared" si="150"/>
        <v>0</v>
      </c>
      <c r="BY291" s="66">
        <f t="shared" si="150"/>
        <v>0</v>
      </c>
      <c r="BZ291" s="66">
        <f t="shared" si="150"/>
        <v>0</v>
      </c>
      <c r="CA291" s="66">
        <f t="shared" si="150"/>
        <v>0</v>
      </c>
      <c r="CB291" s="66">
        <f t="shared" si="150"/>
        <v>0</v>
      </c>
      <c r="CC291" s="66">
        <f t="shared" si="150"/>
        <v>0</v>
      </c>
      <c r="CD291" s="66">
        <f t="shared" si="150"/>
        <v>0</v>
      </c>
      <c r="CE291" s="66">
        <f t="shared" si="150"/>
        <v>0</v>
      </c>
      <c r="CF291" s="66">
        <f t="shared" si="150"/>
        <v>0</v>
      </c>
      <c r="CG291" s="66">
        <f t="shared" si="150"/>
        <v>0</v>
      </c>
      <c r="CH291" s="2"/>
    </row>
    <row r="292" ht="15" customHeight="1" spans="2:86">
      <c r="B292" s="10">
        <v>202106</v>
      </c>
      <c r="C292" s="11">
        <f t="shared" si="108"/>
        <v>11647.6499999985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66">
        <f>IFERROR($C292*N$93/SUM($N$93:$AK$93),0)</f>
        <v>0</v>
      </c>
      <c r="O292" s="66">
        <f t="shared" ref="O292:AK292" si="151">IFERROR($C292*O$93/SUM($N$93:$AK$93),0)</f>
        <v>0</v>
      </c>
      <c r="P292" s="66">
        <f t="shared" si="151"/>
        <v>0</v>
      </c>
      <c r="Q292" s="66">
        <f t="shared" si="151"/>
        <v>0</v>
      </c>
      <c r="R292" s="66">
        <f t="shared" si="151"/>
        <v>0</v>
      </c>
      <c r="S292" s="66">
        <f t="shared" si="151"/>
        <v>0</v>
      </c>
      <c r="T292" s="66">
        <f t="shared" si="151"/>
        <v>0</v>
      </c>
      <c r="U292" s="66">
        <f t="shared" si="151"/>
        <v>0</v>
      </c>
      <c r="V292" s="66">
        <f t="shared" si="151"/>
        <v>0</v>
      </c>
      <c r="W292" s="66">
        <f t="shared" si="151"/>
        <v>0</v>
      </c>
      <c r="X292" s="66">
        <f t="shared" si="151"/>
        <v>0</v>
      </c>
      <c r="Y292" s="66">
        <f t="shared" si="151"/>
        <v>0</v>
      </c>
      <c r="Z292" s="66">
        <f t="shared" si="151"/>
        <v>0</v>
      </c>
      <c r="AA292" s="66">
        <f t="shared" si="151"/>
        <v>0</v>
      </c>
      <c r="AB292" s="66">
        <f t="shared" si="151"/>
        <v>0</v>
      </c>
      <c r="AC292" s="66">
        <f t="shared" si="151"/>
        <v>0</v>
      </c>
      <c r="AD292" s="66">
        <f t="shared" si="151"/>
        <v>0</v>
      </c>
      <c r="AE292" s="66">
        <f t="shared" si="151"/>
        <v>0</v>
      </c>
      <c r="AF292" s="66">
        <f t="shared" si="151"/>
        <v>0</v>
      </c>
      <c r="AG292" s="66">
        <f t="shared" si="151"/>
        <v>0</v>
      </c>
      <c r="AH292" s="66">
        <f t="shared" si="151"/>
        <v>0</v>
      </c>
      <c r="AI292" s="66">
        <f t="shared" si="151"/>
        <v>0</v>
      </c>
      <c r="AJ292" s="66">
        <f t="shared" si="151"/>
        <v>0</v>
      </c>
      <c r="AK292" s="66">
        <f t="shared" si="151"/>
        <v>0</v>
      </c>
      <c r="AX292" s="10">
        <v>202106</v>
      </c>
      <c r="AY292" s="11">
        <f t="shared" si="143"/>
        <v>6994</v>
      </c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66">
        <f t="shared" ref="BJ292:CG292" si="152">IFERROR($AY292*BJ$93/SUM($BJ$93:$CG$93),0)</f>
        <v>0</v>
      </c>
      <c r="BK292" s="66">
        <f t="shared" si="152"/>
        <v>0</v>
      </c>
      <c r="BL292" s="66">
        <f t="shared" si="152"/>
        <v>0</v>
      </c>
      <c r="BM292" s="66">
        <f t="shared" si="152"/>
        <v>0</v>
      </c>
      <c r="BN292" s="66">
        <f t="shared" si="152"/>
        <v>0</v>
      </c>
      <c r="BO292" s="66">
        <f t="shared" si="152"/>
        <v>0</v>
      </c>
      <c r="BP292" s="66">
        <f t="shared" si="152"/>
        <v>0</v>
      </c>
      <c r="BQ292" s="66">
        <f t="shared" si="152"/>
        <v>0</v>
      </c>
      <c r="BR292" s="66">
        <f t="shared" si="152"/>
        <v>0</v>
      </c>
      <c r="BS292" s="66">
        <f t="shared" si="152"/>
        <v>0</v>
      </c>
      <c r="BT292" s="66">
        <f t="shared" si="152"/>
        <v>0</v>
      </c>
      <c r="BU292" s="66">
        <f t="shared" si="152"/>
        <v>0</v>
      </c>
      <c r="BV292" s="66">
        <f t="shared" si="152"/>
        <v>0</v>
      </c>
      <c r="BW292" s="66">
        <f t="shared" si="152"/>
        <v>0</v>
      </c>
      <c r="BX292" s="66">
        <f t="shared" si="152"/>
        <v>0</v>
      </c>
      <c r="BY292" s="66">
        <f t="shared" si="152"/>
        <v>0</v>
      </c>
      <c r="BZ292" s="66">
        <f t="shared" si="152"/>
        <v>0</v>
      </c>
      <c r="CA292" s="66">
        <f t="shared" si="152"/>
        <v>0</v>
      </c>
      <c r="CB292" s="66">
        <f t="shared" si="152"/>
        <v>0</v>
      </c>
      <c r="CC292" s="66">
        <f t="shared" si="152"/>
        <v>0</v>
      </c>
      <c r="CD292" s="66">
        <f t="shared" si="152"/>
        <v>0</v>
      </c>
      <c r="CE292" s="66">
        <f t="shared" si="152"/>
        <v>0</v>
      </c>
      <c r="CF292" s="66">
        <f t="shared" si="152"/>
        <v>0</v>
      </c>
      <c r="CG292" s="66">
        <f t="shared" si="152"/>
        <v>0</v>
      </c>
      <c r="CH292" s="2"/>
    </row>
    <row r="293" ht="15" customHeight="1" spans="2:86">
      <c r="B293" s="10">
        <v>202109</v>
      </c>
      <c r="C293" s="11">
        <f t="shared" si="108"/>
        <v>43425.200000003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66">
        <f>IFERROR($C293*M$93/SUM($M$93:$AK$93),0)</f>
        <v>0</v>
      </c>
      <c r="N293" s="66">
        <f t="shared" ref="N293:AK293" si="153">IFERROR($C293*N$93/SUM($M$93:$AK$93),0)</f>
        <v>0</v>
      </c>
      <c r="O293" s="66">
        <f t="shared" si="153"/>
        <v>0</v>
      </c>
      <c r="P293" s="66">
        <f t="shared" si="153"/>
        <v>0</v>
      </c>
      <c r="Q293" s="66">
        <f t="shared" si="153"/>
        <v>0</v>
      </c>
      <c r="R293" s="66">
        <f t="shared" si="153"/>
        <v>0</v>
      </c>
      <c r="S293" s="66">
        <f t="shared" si="153"/>
        <v>0</v>
      </c>
      <c r="T293" s="66">
        <f t="shared" si="153"/>
        <v>0</v>
      </c>
      <c r="U293" s="66">
        <f t="shared" si="153"/>
        <v>0</v>
      </c>
      <c r="V293" s="66">
        <f t="shared" si="153"/>
        <v>0</v>
      </c>
      <c r="W293" s="66">
        <f t="shared" si="153"/>
        <v>0</v>
      </c>
      <c r="X293" s="66">
        <f t="shared" si="153"/>
        <v>0</v>
      </c>
      <c r="Y293" s="66">
        <f t="shared" si="153"/>
        <v>0</v>
      </c>
      <c r="Z293" s="66">
        <f t="shared" si="153"/>
        <v>0</v>
      </c>
      <c r="AA293" s="66">
        <f t="shared" si="153"/>
        <v>0</v>
      </c>
      <c r="AB293" s="66">
        <f t="shared" si="153"/>
        <v>0</v>
      </c>
      <c r="AC293" s="66">
        <f t="shared" si="153"/>
        <v>0</v>
      </c>
      <c r="AD293" s="66">
        <f t="shared" si="153"/>
        <v>0</v>
      </c>
      <c r="AE293" s="66">
        <f t="shared" si="153"/>
        <v>0</v>
      </c>
      <c r="AF293" s="66">
        <f t="shared" si="153"/>
        <v>0</v>
      </c>
      <c r="AG293" s="66">
        <f t="shared" si="153"/>
        <v>0</v>
      </c>
      <c r="AH293" s="66">
        <f t="shared" si="153"/>
        <v>0</v>
      </c>
      <c r="AI293" s="66">
        <f t="shared" si="153"/>
        <v>0</v>
      </c>
      <c r="AJ293" s="66">
        <f t="shared" si="153"/>
        <v>0</v>
      </c>
      <c r="AK293" s="66">
        <f t="shared" si="153"/>
        <v>0</v>
      </c>
      <c r="AX293" s="10">
        <v>202109</v>
      </c>
      <c r="AY293" s="11">
        <f t="shared" si="143"/>
        <v>23023.4299999997</v>
      </c>
      <c r="AZ293" s="11"/>
      <c r="BA293" s="11"/>
      <c r="BB293" s="11"/>
      <c r="BC293" s="11"/>
      <c r="BD293" s="11"/>
      <c r="BE293" s="11"/>
      <c r="BF293" s="11"/>
      <c r="BG293" s="11"/>
      <c r="BH293" s="11"/>
      <c r="BI293" s="66">
        <f t="shared" ref="BI293:CG293" si="154">IFERROR($AY293*BI$93/SUM($BI$93:$CG$93),0)</f>
        <v>0</v>
      </c>
      <c r="BJ293" s="66">
        <f t="shared" si="154"/>
        <v>0</v>
      </c>
      <c r="BK293" s="66">
        <f t="shared" si="154"/>
        <v>0</v>
      </c>
      <c r="BL293" s="66">
        <f t="shared" si="154"/>
        <v>0</v>
      </c>
      <c r="BM293" s="66">
        <f t="shared" si="154"/>
        <v>0</v>
      </c>
      <c r="BN293" s="66">
        <f t="shared" si="154"/>
        <v>0</v>
      </c>
      <c r="BO293" s="66">
        <f t="shared" si="154"/>
        <v>0</v>
      </c>
      <c r="BP293" s="66">
        <f t="shared" si="154"/>
        <v>0</v>
      </c>
      <c r="BQ293" s="66">
        <f t="shared" si="154"/>
        <v>0</v>
      </c>
      <c r="BR293" s="66">
        <f t="shared" si="154"/>
        <v>0</v>
      </c>
      <c r="BS293" s="66">
        <f t="shared" si="154"/>
        <v>0</v>
      </c>
      <c r="BT293" s="66">
        <f t="shared" si="154"/>
        <v>0</v>
      </c>
      <c r="BU293" s="66">
        <f t="shared" si="154"/>
        <v>0</v>
      </c>
      <c r="BV293" s="66">
        <f t="shared" si="154"/>
        <v>0</v>
      </c>
      <c r="BW293" s="66">
        <f t="shared" si="154"/>
        <v>0</v>
      </c>
      <c r="BX293" s="66">
        <f t="shared" si="154"/>
        <v>0</v>
      </c>
      <c r="BY293" s="66">
        <f t="shared" si="154"/>
        <v>0</v>
      </c>
      <c r="BZ293" s="66">
        <f t="shared" si="154"/>
        <v>0</v>
      </c>
      <c r="CA293" s="66">
        <f t="shared" si="154"/>
        <v>0</v>
      </c>
      <c r="CB293" s="66">
        <f t="shared" si="154"/>
        <v>0</v>
      </c>
      <c r="CC293" s="66">
        <f t="shared" si="154"/>
        <v>0</v>
      </c>
      <c r="CD293" s="66">
        <f t="shared" si="154"/>
        <v>0</v>
      </c>
      <c r="CE293" s="66">
        <f t="shared" si="154"/>
        <v>0</v>
      </c>
      <c r="CF293" s="66">
        <f t="shared" si="154"/>
        <v>0</v>
      </c>
      <c r="CG293" s="66">
        <f t="shared" si="154"/>
        <v>0</v>
      </c>
      <c r="CH293" s="2"/>
    </row>
    <row r="294" ht="15" customHeight="1" spans="2:86">
      <c r="B294" s="10">
        <v>202112</v>
      </c>
      <c r="C294" s="11">
        <f t="shared" si="108"/>
        <v>47175.8500000015</v>
      </c>
      <c r="D294" s="11"/>
      <c r="E294" s="11"/>
      <c r="F294" s="11"/>
      <c r="G294" s="11"/>
      <c r="H294" s="11"/>
      <c r="I294" s="11"/>
      <c r="J294" s="11"/>
      <c r="K294" s="11"/>
      <c r="L294" s="66">
        <f>IFERROR($C294*L$93/SUM($L$93:$AK$93),0)</f>
        <v>0</v>
      </c>
      <c r="M294" s="66">
        <f t="shared" ref="M294:AK294" si="155">IFERROR($C294*M$93/SUM($L$93:$AK$93),0)</f>
        <v>0</v>
      </c>
      <c r="N294" s="66">
        <f t="shared" si="155"/>
        <v>0</v>
      </c>
      <c r="O294" s="66">
        <f t="shared" si="155"/>
        <v>0</v>
      </c>
      <c r="P294" s="66">
        <f t="shared" si="155"/>
        <v>0</v>
      </c>
      <c r="Q294" s="66">
        <f t="shared" si="155"/>
        <v>0</v>
      </c>
      <c r="R294" s="66">
        <f t="shared" si="155"/>
        <v>0</v>
      </c>
      <c r="S294" s="66">
        <f t="shared" si="155"/>
        <v>0</v>
      </c>
      <c r="T294" s="66">
        <f t="shared" si="155"/>
        <v>0</v>
      </c>
      <c r="U294" s="66">
        <f t="shared" si="155"/>
        <v>0</v>
      </c>
      <c r="V294" s="66">
        <f t="shared" si="155"/>
        <v>0</v>
      </c>
      <c r="W294" s="66">
        <f t="shared" si="155"/>
        <v>0</v>
      </c>
      <c r="X294" s="66">
        <f t="shared" si="155"/>
        <v>0</v>
      </c>
      <c r="Y294" s="66">
        <f t="shared" si="155"/>
        <v>0</v>
      </c>
      <c r="Z294" s="66">
        <f t="shared" si="155"/>
        <v>0</v>
      </c>
      <c r="AA294" s="66">
        <f t="shared" si="155"/>
        <v>0</v>
      </c>
      <c r="AB294" s="66">
        <f t="shared" si="155"/>
        <v>0</v>
      </c>
      <c r="AC294" s="66">
        <f t="shared" si="155"/>
        <v>0</v>
      </c>
      <c r="AD294" s="66">
        <f t="shared" si="155"/>
        <v>0</v>
      </c>
      <c r="AE294" s="66">
        <f t="shared" si="155"/>
        <v>0</v>
      </c>
      <c r="AF294" s="66">
        <f t="shared" si="155"/>
        <v>0</v>
      </c>
      <c r="AG294" s="66">
        <f t="shared" si="155"/>
        <v>0</v>
      </c>
      <c r="AH294" s="66">
        <f t="shared" si="155"/>
        <v>0</v>
      </c>
      <c r="AI294" s="66">
        <f t="shared" si="155"/>
        <v>0</v>
      </c>
      <c r="AJ294" s="66">
        <f t="shared" si="155"/>
        <v>0</v>
      </c>
      <c r="AK294" s="66">
        <f t="shared" si="155"/>
        <v>0</v>
      </c>
      <c r="AX294" s="10">
        <v>202112</v>
      </c>
      <c r="AY294" s="11">
        <f t="shared" si="143"/>
        <v>28413.8100000024</v>
      </c>
      <c r="AZ294" s="11"/>
      <c r="BA294" s="11"/>
      <c r="BB294" s="11"/>
      <c r="BC294" s="11"/>
      <c r="BD294" s="11"/>
      <c r="BE294" s="11"/>
      <c r="BF294" s="11"/>
      <c r="BG294" s="11"/>
      <c r="BH294" s="66">
        <f t="shared" ref="BH294:CG294" si="156">IFERROR($AY294*BH$93/SUM($BH$93:$CG$93),0)</f>
        <v>0</v>
      </c>
      <c r="BI294" s="66">
        <f t="shared" si="156"/>
        <v>0</v>
      </c>
      <c r="BJ294" s="66">
        <f t="shared" si="156"/>
        <v>0</v>
      </c>
      <c r="BK294" s="66">
        <f t="shared" si="156"/>
        <v>0</v>
      </c>
      <c r="BL294" s="66">
        <f t="shared" si="156"/>
        <v>0</v>
      </c>
      <c r="BM294" s="66">
        <f t="shared" si="156"/>
        <v>0</v>
      </c>
      <c r="BN294" s="66">
        <f t="shared" si="156"/>
        <v>0</v>
      </c>
      <c r="BO294" s="66">
        <f t="shared" si="156"/>
        <v>0</v>
      </c>
      <c r="BP294" s="66">
        <f t="shared" si="156"/>
        <v>0</v>
      </c>
      <c r="BQ294" s="66">
        <f t="shared" si="156"/>
        <v>0</v>
      </c>
      <c r="BR294" s="66">
        <f t="shared" si="156"/>
        <v>0</v>
      </c>
      <c r="BS294" s="66">
        <f t="shared" si="156"/>
        <v>0</v>
      </c>
      <c r="BT294" s="66">
        <f t="shared" si="156"/>
        <v>0</v>
      </c>
      <c r="BU294" s="66">
        <f t="shared" si="156"/>
        <v>0</v>
      </c>
      <c r="BV294" s="66">
        <f t="shared" si="156"/>
        <v>0</v>
      </c>
      <c r="BW294" s="66">
        <f t="shared" si="156"/>
        <v>0</v>
      </c>
      <c r="BX294" s="66">
        <f t="shared" si="156"/>
        <v>0</v>
      </c>
      <c r="BY294" s="66">
        <f t="shared" si="156"/>
        <v>0</v>
      </c>
      <c r="BZ294" s="66">
        <f t="shared" si="156"/>
        <v>0</v>
      </c>
      <c r="CA294" s="66">
        <f t="shared" si="156"/>
        <v>0</v>
      </c>
      <c r="CB294" s="66">
        <f t="shared" si="156"/>
        <v>0</v>
      </c>
      <c r="CC294" s="66">
        <f t="shared" si="156"/>
        <v>0</v>
      </c>
      <c r="CD294" s="66">
        <f t="shared" si="156"/>
        <v>0</v>
      </c>
      <c r="CE294" s="66">
        <f t="shared" si="156"/>
        <v>0</v>
      </c>
      <c r="CF294" s="66">
        <f t="shared" si="156"/>
        <v>0</v>
      </c>
      <c r="CG294" s="66">
        <f t="shared" si="156"/>
        <v>0</v>
      </c>
      <c r="CH294" s="2"/>
    </row>
    <row r="295" ht="15" customHeight="1" spans="2:86">
      <c r="B295" s="10">
        <v>202203</v>
      </c>
      <c r="C295" s="11">
        <f t="shared" si="108"/>
        <v>12459.2599999998</v>
      </c>
      <c r="D295" s="11"/>
      <c r="E295" s="11"/>
      <c r="F295" s="11"/>
      <c r="G295" s="11"/>
      <c r="H295" s="11"/>
      <c r="I295" s="11"/>
      <c r="J295" s="11"/>
      <c r="K295" s="66">
        <f>IFERROR($C295*K$93/SUM($K$93:$AK$93),0)</f>
        <v>0</v>
      </c>
      <c r="L295" s="66">
        <f t="shared" ref="L295:AK295" si="157">IFERROR($C295*L$93/SUM($K$93:$AK$93),0)</f>
        <v>0</v>
      </c>
      <c r="M295" s="66">
        <f t="shared" si="157"/>
        <v>0</v>
      </c>
      <c r="N295" s="66">
        <f t="shared" si="157"/>
        <v>0</v>
      </c>
      <c r="O295" s="66">
        <f t="shared" si="157"/>
        <v>0</v>
      </c>
      <c r="P295" s="66">
        <f t="shared" si="157"/>
        <v>0</v>
      </c>
      <c r="Q295" s="66">
        <f t="shared" si="157"/>
        <v>0</v>
      </c>
      <c r="R295" s="66">
        <f t="shared" si="157"/>
        <v>0</v>
      </c>
      <c r="S295" s="66">
        <f t="shared" si="157"/>
        <v>0</v>
      </c>
      <c r="T295" s="66">
        <f t="shared" si="157"/>
        <v>0</v>
      </c>
      <c r="U295" s="66">
        <f t="shared" si="157"/>
        <v>0</v>
      </c>
      <c r="V295" s="66">
        <f t="shared" si="157"/>
        <v>0</v>
      </c>
      <c r="W295" s="66">
        <f t="shared" si="157"/>
        <v>0</v>
      </c>
      <c r="X295" s="66">
        <f t="shared" si="157"/>
        <v>0</v>
      </c>
      <c r="Y295" s="66">
        <f t="shared" si="157"/>
        <v>0</v>
      </c>
      <c r="Z295" s="66">
        <f t="shared" si="157"/>
        <v>0</v>
      </c>
      <c r="AA295" s="66">
        <f t="shared" si="157"/>
        <v>0</v>
      </c>
      <c r="AB295" s="66">
        <f t="shared" si="157"/>
        <v>0</v>
      </c>
      <c r="AC295" s="66">
        <f t="shared" si="157"/>
        <v>0</v>
      </c>
      <c r="AD295" s="66">
        <f t="shared" si="157"/>
        <v>0</v>
      </c>
      <c r="AE295" s="66">
        <f t="shared" si="157"/>
        <v>0</v>
      </c>
      <c r="AF295" s="66">
        <f t="shared" si="157"/>
        <v>0</v>
      </c>
      <c r="AG295" s="66">
        <f t="shared" si="157"/>
        <v>0</v>
      </c>
      <c r="AH295" s="66">
        <f t="shared" si="157"/>
        <v>0</v>
      </c>
      <c r="AI295" s="66">
        <f t="shared" si="157"/>
        <v>0</v>
      </c>
      <c r="AJ295" s="66">
        <f t="shared" si="157"/>
        <v>0</v>
      </c>
      <c r="AK295" s="66">
        <f t="shared" si="157"/>
        <v>0</v>
      </c>
      <c r="AX295" s="10">
        <v>202203</v>
      </c>
      <c r="AY295" s="11">
        <f t="shared" si="143"/>
        <v>6424.41999999993</v>
      </c>
      <c r="AZ295" s="11"/>
      <c r="BA295" s="11"/>
      <c r="BB295" s="11"/>
      <c r="BC295" s="11"/>
      <c r="BD295" s="11"/>
      <c r="BE295" s="11"/>
      <c r="BF295" s="11"/>
      <c r="BG295" s="66">
        <f t="shared" ref="BG295:CG295" si="158">IFERROR($AY295*BG$93/SUM($BG$93:$CG$93),0)</f>
        <v>0</v>
      </c>
      <c r="BH295" s="66">
        <f t="shared" si="158"/>
        <v>0</v>
      </c>
      <c r="BI295" s="66">
        <f t="shared" si="158"/>
        <v>0</v>
      </c>
      <c r="BJ295" s="66">
        <f t="shared" si="158"/>
        <v>0</v>
      </c>
      <c r="BK295" s="66">
        <f t="shared" si="158"/>
        <v>0</v>
      </c>
      <c r="BL295" s="66">
        <f t="shared" si="158"/>
        <v>0</v>
      </c>
      <c r="BM295" s="66">
        <f t="shared" si="158"/>
        <v>0</v>
      </c>
      <c r="BN295" s="66">
        <f t="shared" si="158"/>
        <v>0</v>
      </c>
      <c r="BO295" s="66">
        <f t="shared" si="158"/>
        <v>0</v>
      </c>
      <c r="BP295" s="66">
        <f t="shared" si="158"/>
        <v>0</v>
      </c>
      <c r="BQ295" s="66">
        <f t="shared" si="158"/>
        <v>0</v>
      </c>
      <c r="BR295" s="66">
        <f t="shared" si="158"/>
        <v>0</v>
      </c>
      <c r="BS295" s="66">
        <f t="shared" si="158"/>
        <v>0</v>
      </c>
      <c r="BT295" s="66">
        <f t="shared" si="158"/>
        <v>0</v>
      </c>
      <c r="BU295" s="66">
        <f t="shared" si="158"/>
        <v>0</v>
      </c>
      <c r="BV295" s="66">
        <f t="shared" si="158"/>
        <v>0</v>
      </c>
      <c r="BW295" s="66">
        <f t="shared" si="158"/>
        <v>0</v>
      </c>
      <c r="BX295" s="66">
        <f t="shared" si="158"/>
        <v>0</v>
      </c>
      <c r="BY295" s="66">
        <f t="shared" si="158"/>
        <v>0</v>
      </c>
      <c r="BZ295" s="66">
        <f t="shared" si="158"/>
        <v>0</v>
      </c>
      <c r="CA295" s="66">
        <f t="shared" si="158"/>
        <v>0</v>
      </c>
      <c r="CB295" s="66">
        <f t="shared" si="158"/>
        <v>0</v>
      </c>
      <c r="CC295" s="66">
        <f t="shared" si="158"/>
        <v>0</v>
      </c>
      <c r="CD295" s="66">
        <f t="shared" si="158"/>
        <v>0</v>
      </c>
      <c r="CE295" s="66">
        <f t="shared" si="158"/>
        <v>0</v>
      </c>
      <c r="CF295" s="66">
        <f t="shared" si="158"/>
        <v>0</v>
      </c>
      <c r="CG295" s="66">
        <f t="shared" si="158"/>
        <v>0</v>
      </c>
      <c r="CH295" s="2"/>
    </row>
    <row r="296" ht="15" customHeight="1" spans="2:86">
      <c r="B296" s="10">
        <v>202206</v>
      </c>
      <c r="C296" s="11">
        <f t="shared" si="108"/>
        <v>92451.8200000003</v>
      </c>
      <c r="D296" s="11"/>
      <c r="E296" s="11"/>
      <c r="F296" s="11"/>
      <c r="G296" s="11"/>
      <c r="H296" s="11"/>
      <c r="I296" s="11"/>
      <c r="J296" s="66">
        <f>IFERROR($C296*J$93/SUM($J$93:$AK$93),0)</f>
        <v>92451.8200000003</v>
      </c>
      <c r="K296" s="66">
        <f t="shared" ref="K296:AK296" si="159">IFERROR($C296*K$93/SUM($J$93:$AK$93),0)</f>
        <v>0</v>
      </c>
      <c r="L296" s="66">
        <f t="shared" si="159"/>
        <v>0</v>
      </c>
      <c r="M296" s="66">
        <f t="shared" si="159"/>
        <v>0</v>
      </c>
      <c r="N296" s="66">
        <f t="shared" si="159"/>
        <v>0</v>
      </c>
      <c r="O296" s="66">
        <f t="shared" si="159"/>
        <v>0</v>
      </c>
      <c r="P296" s="66">
        <f t="shared" si="159"/>
        <v>0</v>
      </c>
      <c r="Q296" s="66">
        <f t="shared" si="159"/>
        <v>0</v>
      </c>
      <c r="R296" s="66">
        <f t="shared" si="159"/>
        <v>0</v>
      </c>
      <c r="S296" s="66">
        <f t="shared" si="159"/>
        <v>0</v>
      </c>
      <c r="T296" s="66">
        <f t="shared" si="159"/>
        <v>0</v>
      </c>
      <c r="U296" s="66">
        <f t="shared" si="159"/>
        <v>0</v>
      </c>
      <c r="V296" s="66">
        <f t="shared" si="159"/>
        <v>0</v>
      </c>
      <c r="W296" s="66">
        <f t="shared" si="159"/>
        <v>0</v>
      </c>
      <c r="X296" s="66">
        <f t="shared" si="159"/>
        <v>0</v>
      </c>
      <c r="Y296" s="66">
        <f t="shared" si="159"/>
        <v>0</v>
      </c>
      <c r="Z296" s="66">
        <f t="shared" si="159"/>
        <v>0</v>
      </c>
      <c r="AA296" s="66">
        <f t="shared" si="159"/>
        <v>0</v>
      </c>
      <c r="AB296" s="66">
        <f t="shared" si="159"/>
        <v>0</v>
      </c>
      <c r="AC296" s="66">
        <f t="shared" si="159"/>
        <v>0</v>
      </c>
      <c r="AD296" s="66">
        <f t="shared" si="159"/>
        <v>0</v>
      </c>
      <c r="AE296" s="66">
        <f t="shared" si="159"/>
        <v>0</v>
      </c>
      <c r="AF296" s="66">
        <f t="shared" si="159"/>
        <v>0</v>
      </c>
      <c r="AG296" s="66">
        <f t="shared" si="159"/>
        <v>0</v>
      </c>
      <c r="AH296" s="66">
        <f t="shared" si="159"/>
        <v>0</v>
      </c>
      <c r="AI296" s="66">
        <f t="shared" si="159"/>
        <v>0</v>
      </c>
      <c r="AJ296" s="66">
        <f t="shared" si="159"/>
        <v>0</v>
      </c>
      <c r="AK296" s="66">
        <f t="shared" si="159"/>
        <v>0</v>
      </c>
      <c r="AX296" s="10">
        <v>202206</v>
      </c>
      <c r="AY296" s="11">
        <f t="shared" si="143"/>
        <v>46935.0800000001</v>
      </c>
      <c r="AZ296" s="11"/>
      <c r="BA296" s="11"/>
      <c r="BB296" s="11"/>
      <c r="BC296" s="11"/>
      <c r="BD296" s="11"/>
      <c r="BE296" s="11"/>
      <c r="BF296" s="66">
        <f t="shared" ref="BF296:CG296" si="160">IFERROR($AY296*BF$93/SUM($BF$93:$CG$93),0)</f>
        <v>46935.0800000001</v>
      </c>
      <c r="BG296" s="66">
        <f t="shared" si="160"/>
        <v>0</v>
      </c>
      <c r="BH296" s="66">
        <f t="shared" si="160"/>
        <v>0</v>
      </c>
      <c r="BI296" s="66">
        <f t="shared" si="160"/>
        <v>0</v>
      </c>
      <c r="BJ296" s="66">
        <f t="shared" si="160"/>
        <v>0</v>
      </c>
      <c r="BK296" s="66">
        <f t="shared" si="160"/>
        <v>0</v>
      </c>
      <c r="BL296" s="66">
        <f t="shared" si="160"/>
        <v>0</v>
      </c>
      <c r="BM296" s="66">
        <f t="shared" si="160"/>
        <v>0</v>
      </c>
      <c r="BN296" s="66">
        <f t="shared" si="160"/>
        <v>0</v>
      </c>
      <c r="BO296" s="66">
        <f t="shared" si="160"/>
        <v>0</v>
      </c>
      <c r="BP296" s="66">
        <f t="shared" si="160"/>
        <v>0</v>
      </c>
      <c r="BQ296" s="66">
        <f t="shared" si="160"/>
        <v>0</v>
      </c>
      <c r="BR296" s="66">
        <f t="shared" si="160"/>
        <v>0</v>
      </c>
      <c r="BS296" s="66">
        <f t="shared" si="160"/>
        <v>0</v>
      </c>
      <c r="BT296" s="66">
        <f t="shared" si="160"/>
        <v>0</v>
      </c>
      <c r="BU296" s="66">
        <f t="shared" si="160"/>
        <v>0</v>
      </c>
      <c r="BV296" s="66">
        <f t="shared" si="160"/>
        <v>0</v>
      </c>
      <c r="BW296" s="66">
        <f t="shared" si="160"/>
        <v>0</v>
      </c>
      <c r="BX296" s="66">
        <f t="shared" si="160"/>
        <v>0</v>
      </c>
      <c r="BY296" s="66">
        <f t="shared" si="160"/>
        <v>0</v>
      </c>
      <c r="BZ296" s="66">
        <f t="shared" si="160"/>
        <v>0</v>
      </c>
      <c r="CA296" s="66">
        <f t="shared" si="160"/>
        <v>0</v>
      </c>
      <c r="CB296" s="66">
        <f t="shared" si="160"/>
        <v>0</v>
      </c>
      <c r="CC296" s="66">
        <f t="shared" si="160"/>
        <v>0</v>
      </c>
      <c r="CD296" s="66">
        <f t="shared" si="160"/>
        <v>0</v>
      </c>
      <c r="CE296" s="66">
        <f t="shared" si="160"/>
        <v>0</v>
      </c>
      <c r="CF296" s="66">
        <f t="shared" si="160"/>
        <v>0</v>
      </c>
      <c r="CG296" s="66">
        <f t="shared" si="160"/>
        <v>0</v>
      </c>
      <c r="CH296" s="2"/>
    </row>
    <row r="297" ht="15" customHeight="1" spans="2:86">
      <c r="B297" s="10">
        <v>202209</v>
      </c>
      <c r="C297" s="11">
        <f t="shared" si="108"/>
        <v>1044907.38</v>
      </c>
      <c r="D297" s="11"/>
      <c r="E297" s="11"/>
      <c r="F297" s="11"/>
      <c r="G297" s="11"/>
      <c r="H297" s="11"/>
      <c r="I297" s="66">
        <f>IFERROR($C297*I$93/SUM($I$93:$AK$93),0)</f>
        <v>1077885.23490812</v>
      </c>
      <c r="J297" s="66">
        <f t="shared" ref="J297:AK297" si="161">IFERROR($C297*J$93/SUM($I$93:$AK$93),0)</f>
        <v>-32977.8549081215</v>
      </c>
      <c r="K297" s="66">
        <f t="shared" si="161"/>
        <v>0</v>
      </c>
      <c r="L297" s="66">
        <f t="shared" si="161"/>
        <v>0</v>
      </c>
      <c r="M297" s="66">
        <f t="shared" si="161"/>
        <v>0</v>
      </c>
      <c r="N297" s="66">
        <f t="shared" si="161"/>
        <v>0</v>
      </c>
      <c r="O297" s="66">
        <f t="shared" si="161"/>
        <v>0</v>
      </c>
      <c r="P297" s="66">
        <f t="shared" si="161"/>
        <v>0</v>
      </c>
      <c r="Q297" s="66">
        <f t="shared" si="161"/>
        <v>0</v>
      </c>
      <c r="R297" s="66">
        <f t="shared" si="161"/>
        <v>0</v>
      </c>
      <c r="S297" s="66">
        <f t="shared" si="161"/>
        <v>0</v>
      </c>
      <c r="T297" s="66">
        <f t="shared" si="161"/>
        <v>0</v>
      </c>
      <c r="U297" s="66">
        <f t="shared" si="161"/>
        <v>0</v>
      </c>
      <c r="V297" s="66">
        <f t="shared" si="161"/>
        <v>0</v>
      </c>
      <c r="W297" s="66">
        <f t="shared" si="161"/>
        <v>0</v>
      </c>
      <c r="X297" s="66">
        <f t="shared" si="161"/>
        <v>0</v>
      </c>
      <c r="Y297" s="66">
        <f t="shared" si="161"/>
        <v>0</v>
      </c>
      <c r="Z297" s="66">
        <f t="shared" si="161"/>
        <v>0</v>
      </c>
      <c r="AA297" s="66">
        <f t="shared" si="161"/>
        <v>0</v>
      </c>
      <c r="AB297" s="66">
        <f t="shared" si="161"/>
        <v>0</v>
      </c>
      <c r="AC297" s="66">
        <f t="shared" si="161"/>
        <v>0</v>
      </c>
      <c r="AD297" s="66">
        <f t="shared" si="161"/>
        <v>0</v>
      </c>
      <c r="AE297" s="66">
        <f t="shared" si="161"/>
        <v>0</v>
      </c>
      <c r="AF297" s="66">
        <f t="shared" si="161"/>
        <v>0</v>
      </c>
      <c r="AG297" s="66">
        <f t="shared" si="161"/>
        <v>0</v>
      </c>
      <c r="AH297" s="66">
        <f t="shared" si="161"/>
        <v>0</v>
      </c>
      <c r="AI297" s="66">
        <f t="shared" si="161"/>
        <v>0</v>
      </c>
      <c r="AJ297" s="66">
        <f t="shared" si="161"/>
        <v>0</v>
      </c>
      <c r="AK297" s="66">
        <f t="shared" si="161"/>
        <v>0</v>
      </c>
      <c r="AX297" s="10">
        <v>202209</v>
      </c>
      <c r="AY297" s="11">
        <f t="shared" si="143"/>
        <v>586247.489999995</v>
      </c>
      <c r="AZ297" s="11"/>
      <c r="BA297" s="11"/>
      <c r="BB297" s="11"/>
      <c r="BC297" s="11"/>
      <c r="BD297" s="11"/>
      <c r="BE297" s="66">
        <f t="shared" ref="BE297:CG297" si="162">IFERROR($AY297*BE$93/SUM($BE$93:$CG$93),0)</f>
        <v>612914.15395303</v>
      </c>
      <c r="BF297" s="66">
        <f t="shared" si="162"/>
        <v>-26666.6639530356</v>
      </c>
      <c r="BG297" s="66">
        <f t="shared" si="162"/>
        <v>0</v>
      </c>
      <c r="BH297" s="66">
        <f t="shared" si="162"/>
        <v>0</v>
      </c>
      <c r="BI297" s="66">
        <f t="shared" si="162"/>
        <v>0</v>
      </c>
      <c r="BJ297" s="66">
        <f t="shared" si="162"/>
        <v>0</v>
      </c>
      <c r="BK297" s="66">
        <f t="shared" si="162"/>
        <v>0</v>
      </c>
      <c r="BL297" s="66">
        <f t="shared" si="162"/>
        <v>0</v>
      </c>
      <c r="BM297" s="66">
        <f t="shared" si="162"/>
        <v>0</v>
      </c>
      <c r="BN297" s="66">
        <f t="shared" si="162"/>
        <v>0</v>
      </c>
      <c r="BO297" s="66">
        <f t="shared" si="162"/>
        <v>0</v>
      </c>
      <c r="BP297" s="66">
        <f t="shared" si="162"/>
        <v>0</v>
      </c>
      <c r="BQ297" s="66">
        <f t="shared" si="162"/>
        <v>0</v>
      </c>
      <c r="BR297" s="66">
        <f t="shared" si="162"/>
        <v>0</v>
      </c>
      <c r="BS297" s="66">
        <f t="shared" si="162"/>
        <v>0</v>
      </c>
      <c r="BT297" s="66">
        <f t="shared" si="162"/>
        <v>0</v>
      </c>
      <c r="BU297" s="66">
        <f t="shared" si="162"/>
        <v>0</v>
      </c>
      <c r="BV297" s="66">
        <f t="shared" si="162"/>
        <v>0</v>
      </c>
      <c r="BW297" s="66">
        <f t="shared" si="162"/>
        <v>0</v>
      </c>
      <c r="BX297" s="66">
        <f t="shared" si="162"/>
        <v>0</v>
      </c>
      <c r="BY297" s="66">
        <f t="shared" si="162"/>
        <v>0</v>
      </c>
      <c r="BZ297" s="66">
        <f t="shared" si="162"/>
        <v>0</v>
      </c>
      <c r="CA297" s="66">
        <f t="shared" si="162"/>
        <v>0</v>
      </c>
      <c r="CB297" s="66">
        <f t="shared" si="162"/>
        <v>0</v>
      </c>
      <c r="CC297" s="66">
        <f t="shared" si="162"/>
        <v>0</v>
      </c>
      <c r="CD297" s="66">
        <f t="shared" si="162"/>
        <v>0</v>
      </c>
      <c r="CE297" s="66">
        <f t="shared" si="162"/>
        <v>0</v>
      </c>
      <c r="CF297" s="66">
        <f t="shared" si="162"/>
        <v>0</v>
      </c>
      <c r="CG297" s="66">
        <f t="shared" si="162"/>
        <v>0</v>
      </c>
      <c r="CH297" s="2"/>
    </row>
    <row r="298" ht="15" customHeight="1" spans="2:86">
      <c r="B298" s="10">
        <v>202212</v>
      </c>
      <c r="C298" s="11">
        <f t="shared" si="108"/>
        <v>1443105.58000001</v>
      </c>
      <c r="D298" s="11"/>
      <c r="E298" s="11"/>
      <c r="F298" s="11"/>
      <c r="G298" s="11"/>
      <c r="H298" s="11">
        <f>IFERROR($C298*H$93/SUM($H$93:$AK$93),0)</f>
        <v>732726.13776653</v>
      </c>
      <c r="I298" s="11">
        <f t="shared" ref="I298:AK298" si="163">IFERROR($C298*I$93/SUM($H$93:$AK$93),0)</f>
        <v>732799.410380027</v>
      </c>
      <c r="J298" s="11">
        <f t="shared" si="163"/>
        <v>-22419.9681465435</v>
      </c>
      <c r="K298" s="11">
        <f t="shared" si="163"/>
        <v>0</v>
      </c>
      <c r="L298" s="11">
        <f t="shared" si="163"/>
        <v>0</v>
      </c>
      <c r="M298" s="11">
        <f t="shared" si="163"/>
        <v>0</v>
      </c>
      <c r="N298" s="11">
        <f t="shared" si="163"/>
        <v>0</v>
      </c>
      <c r="O298" s="11">
        <f t="shared" si="163"/>
        <v>0</v>
      </c>
      <c r="P298" s="11">
        <f t="shared" si="163"/>
        <v>0</v>
      </c>
      <c r="Q298" s="11">
        <f t="shared" si="163"/>
        <v>0</v>
      </c>
      <c r="R298" s="11">
        <f t="shared" si="163"/>
        <v>0</v>
      </c>
      <c r="S298" s="11">
        <f t="shared" si="163"/>
        <v>0</v>
      </c>
      <c r="T298" s="11">
        <f t="shared" si="163"/>
        <v>0</v>
      </c>
      <c r="U298" s="11">
        <f t="shared" si="163"/>
        <v>0</v>
      </c>
      <c r="V298" s="11">
        <f t="shared" si="163"/>
        <v>0</v>
      </c>
      <c r="W298" s="11">
        <f t="shared" si="163"/>
        <v>0</v>
      </c>
      <c r="X298" s="11">
        <f t="shared" si="163"/>
        <v>0</v>
      </c>
      <c r="Y298" s="11">
        <f t="shared" si="163"/>
        <v>0</v>
      </c>
      <c r="Z298" s="11">
        <f t="shared" si="163"/>
        <v>0</v>
      </c>
      <c r="AA298" s="11">
        <f t="shared" si="163"/>
        <v>0</v>
      </c>
      <c r="AB298" s="11">
        <f t="shared" si="163"/>
        <v>0</v>
      </c>
      <c r="AC298" s="11">
        <f t="shared" si="163"/>
        <v>0</v>
      </c>
      <c r="AD298" s="11">
        <f t="shared" si="163"/>
        <v>0</v>
      </c>
      <c r="AE298" s="11">
        <f t="shared" si="163"/>
        <v>0</v>
      </c>
      <c r="AF298" s="11">
        <f t="shared" si="163"/>
        <v>0</v>
      </c>
      <c r="AG298" s="11">
        <f t="shared" si="163"/>
        <v>0</v>
      </c>
      <c r="AH298" s="11">
        <f t="shared" si="163"/>
        <v>0</v>
      </c>
      <c r="AI298" s="11">
        <f t="shared" si="163"/>
        <v>0</v>
      </c>
      <c r="AJ298" s="11">
        <f t="shared" si="163"/>
        <v>0</v>
      </c>
      <c r="AK298" s="11">
        <f t="shared" si="163"/>
        <v>0</v>
      </c>
      <c r="AX298" s="10">
        <v>202212</v>
      </c>
      <c r="AY298" s="11">
        <f t="shared" si="143"/>
        <v>747394.530000001</v>
      </c>
      <c r="AZ298" s="11"/>
      <c r="BA298" s="11"/>
      <c r="BB298" s="11"/>
      <c r="BC298" s="11"/>
      <c r="BD298" s="11">
        <f t="shared" ref="BD298:CG298" si="164">IFERROR($AY298*BD$93/SUM($BD$93:$CG$93),0)</f>
        <v>381988.778859023</v>
      </c>
      <c r="BE298" s="11">
        <f t="shared" si="164"/>
        <v>382026.977736222</v>
      </c>
      <c r="BF298" s="11">
        <f t="shared" si="164"/>
        <v>-16621.2265952441</v>
      </c>
      <c r="BG298" s="11">
        <f t="shared" si="164"/>
        <v>0</v>
      </c>
      <c r="BH298" s="11">
        <f t="shared" si="164"/>
        <v>0</v>
      </c>
      <c r="BI298" s="11">
        <f t="shared" si="164"/>
        <v>0</v>
      </c>
      <c r="BJ298" s="11">
        <f t="shared" si="164"/>
        <v>0</v>
      </c>
      <c r="BK298" s="11">
        <f t="shared" si="164"/>
        <v>0</v>
      </c>
      <c r="BL298" s="11">
        <f t="shared" si="164"/>
        <v>0</v>
      </c>
      <c r="BM298" s="11">
        <f t="shared" si="164"/>
        <v>0</v>
      </c>
      <c r="BN298" s="11">
        <f t="shared" si="164"/>
        <v>0</v>
      </c>
      <c r="BO298" s="11">
        <f t="shared" si="164"/>
        <v>0</v>
      </c>
      <c r="BP298" s="11">
        <f t="shared" si="164"/>
        <v>0</v>
      </c>
      <c r="BQ298" s="11">
        <f t="shared" si="164"/>
        <v>0</v>
      </c>
      <c r="BR298" s="11">
        <f t="shared" si="164"/>
        <v>0</v>
      </c>
      <c r="BS298" s="11">
        <f t="shared" si="164"/>
        <v>0</v>
      </c>
      <c r="BT298" s="11">
        <f t="shared" si="164"/>
        <v>0</v>
      </c>
      <c r="BU298" s="11">
        <f t="shared" si="164"/>
        <v>0</v>
      </c>
      <c r="BV298" s="11">
        <f t="shared" si="164"/>
        <v>0</v>
      </c>
      <c r="BW298" s="11">
        <f t="shared" si="164"/>
        <v>0</v>
      </c>
      <c r="BX298" s="11">
        <f t="shared" si="164"/>
        <v>0</v>
      </c>
      <c r="BY298" s="11">
        <f t="shared" si="164"/>
        <v>0</v>
      </c>
      <c r="BZ298" s="11">
        <f t="shared" si="164"/>
        <v>0</v>
      </c>
      <c r="CA298" s="11">
        <f t="shared" si="164"/>
        <v>0</v>
      </c>
      <c r="CB298" s="11">
        <f t="shared" si="164"/>
        <v>0</v>
      </c>
      <c r="CC298" s="11">
        <f t="shared" si="164"/>
        <v>0</v>
      </c>
      <c r="CD298" s="11">
        <f t="shared" si="164"/>
        <v>0</v>
      </c>
      <c r="CE298" s="11">
        <f t="shared" si="164"/>
        <v>0</v>
      </c>
      <c r="CF298" s="11">
        <f t="shared" si="164"/>
        <v>0</v>
      </c>
      <c r="CG298" s="11">
        <f t="shared" si="164"/>
        <v>0</v>
      </c>
      <c r="CH298" s="2"/>
    </row>
    <row r="299" ht="15" customHeight="1" spans="2:86">
      <c r="B299" s="10">
        <v>202303</v>
      </c>
      <c r="C299" s="11">
        <f t="shared" si="108"/>
        <v>843244.25</v>
      </c>
      <c r="D299" s="11"/>
      <c r="E299" s="11"/>
      <c r="F299" s="11"/>
      <c r="G299" s="11">
        <f>IFERROR($C299*G$93/SUM($G$93:$AK$93),0)</f>
        <v>283949.406819521</v>
      </c>
      <c r="H299" s="11">
        <f t="shared" ref="H299:AK299" si="165">IFERROR($C299*H$93/SUM($G$93:$AK$93),0)</f>
        <v>283977.80176026</v>
      </c>
      <c r="I299" s="11">
        <f t="shared" si="165"/>
        <v>284006.199540328</v>
      </c>
      <c r="J299" s="11">
        <f t="shared" si="165"/>
        <v>-8689.15812010946</v>
      </c>
      <c r="K299" s="11">
        <f t="shared" si="165"/>
        <v>0</v>
      </c>
      <c r="L299" s="11">
        <f t="shared" si="165"/>
        <v>0</v>
      </c>
      <c r="M299" s="11">
        <f t="shared" si="165"/>
        <v>0</v>
      </c>
      <c r="N299" s="11">
        <f t="shared" si="165"/>
        <v>0</v>
      </c>
      <c r="O299" s="11">
        <f t="shared" si="165"/>
        <v>0</v>
      </c>
      <c r="P299" s="11">
        <f t="shared" si="165"/>
        <v>0</v>
      </c>
      <c r="Q299" s="11">
        <f t="shared" si="165"/>
        <v>0</v>
      </c>
      <c r="R299" s="11">
        <f t="shared" si="165"/>
        <v>0</v>
      </c>
      <c r="S299" s="11">
        <f t="shared" si="165"/>
        <v>0</v>
      </c>
      <c r="T299" s="11">
        <f t="shared" si="165"/>
        <v>0</v>
      </c>
      <c r="U299" s="11">
        <f t="shared" si="165"/>
        <v>0</v>
      </c>
      <c r="V299" s="11">
        <f t="shared" si="165"/>
        <v>0</v>
      </c>
      <c r="W299" s="11">
        <f t="shared" si="165"/>
        <v>0</v>
      </c>
      <c r="X299" s="11">
        <f t="shared" si="165"/>
        <v>0</v>
      </c>
      <c r="Y299" s="11">
        <f t="shared" si="165"/>
        <v>0</v>
      </c>
      <c r="Z299" s="11">
        <f t="shared" si="165"/>
        <v>0</v>
      </c>
      <c r="AA299" s="11">
        <f t="shared" si="165"/>
        <v>0</v>
      </c>
      <c r="AB299" s="11">
        <f t="shared" si="165"/>
        <v>0</v>
      </c>
      <c r="AC299" s="11">
        <f t="shared" si="165"/>
        <v>0</v>
      </c>
      <c r="AD299" s="11">
        <f t="shared" si="165"/>
        <v>0</v>
      </c>
      <c r="AE299" s="11">
        <f t="shared" si="165"/>
        <v>0</v>
      </c>
      <c r="AF299" s="11">
        <f t="shared" si="165"/>
        <v>0</v>
      </c>
      <c r="AG299" s="11">
        <f t="shared" si="165"/>
        <v>0</v>
      </c>
      <c r="AH299" s="11">
        <f t="shared" si="165"/>
        <v>0</v>
      </c>
      <c r="AI299" s="11">
        <f t="shared" si="165"/>
        <v>0</v>
      </c>
      <c r="AJ299" s="11">
        <f t="shared" si="165"/>
        <v>0</v>
      </c>
      <c r="AK299" s="11">
        <f t="shared" si="165"/>
        <v>0</v>
      </c>
      <c r="AX299" s="10">
        <v>202303</v>
      </c>
      <c r="AY299" s="11">
        <f t="shared" si="143"/>
        <v>447599.930000002</v>
      </c>
      <c r="AZ299" s="11"/>
      <c r="BA299" s="11"/>
      <c r="BB299" s="11"/>
      <c r="BC299" s="11">
        <f t="shared" ref="BC299:CG299" si="166">IFERROR($AY299*BC$93/SUM($BC$93:$CG$93),0)</f>
        <v>151380.700623074</v>
      </c>
      <c r="BD299" s="11">
        <f t="shared" si="166"/>
        <v>151395.838693459</v>
      </c>
      <c r="BE299" s="11">
        <f t="shared" si="166"/>
        <v>151410.978277056</v>
      </c>
      <c r="BF299" s="11">
        <f t="shared" si="166"/>
        <v>-6587.58759358661</v>
      </c>
      <c r="BG299" s="11">
        <f t="shared" si="166"/>
        <v>0</v>
      </c>
      <c r="BH299" s="11">
        <f t="shared" si="166"/>
        <v>0</v>
      </c>
      <c r="BI299" s="11">
        <f t="shared" si="166"/>
        <v>0</v>
      </c>
      <c r="BJ299" s="11">
        <f t="shared" si="166"/>
        <v>0</v>
      </c>
      <c r="BK299" s="11">
        <f t="shared" si="166"/>
        <v>0</v>
      </c>
      <c r="BL299" s="11">
        <f t="shared" si="166"/>
        <v>0</v>
      </c>
      <c r="BM299" s="11">
        <f t="shared" si="166"/>
        <v>0</v>
      </c>
      <c r="BN299" s="11">
        <f t="shared" si="166"/>
        <v>0</v>
      </c>
      <c r="BO299" s="11">
        <f t="shared" si="166"/>
        <v>0</v>
      </c>
      <c r="BP299" s="11">
        <f t="shared" si="166"/>
        <v>0</v>
      </c>
      <c r="BQ299" s="11">
        <f t="shared" si="166"/>
        <v>0</v>
      </c>
      <c r="BR299" s="11">
        <f t="shared" si="166"/>
        <v>0</v>
      </c>
      <c r="BS299" s="11">
        <f t="shared" si="166"/>
        <v>0</v>
      </c>
      <c r="BT299" s="11">
        <f t="shared" si="166"/>
        <v>0</v>
      </c>
      <c r="BU299" s="11">
        <f t="shared" si="166"/>
        <v>0</v>
      </c>
      <c r="BV299" s="11">
        <f t="shared" si="166"/>
        <v>0</v>
      </c>
      <c r="BW299" s="11">
        <f t="shared" si="166"/>
        <v>0</v>
      </c>
      <c r="BX299" s="11">
        <f t="shared" si="166"/>
        <v>0</v>
      </c>
      <c r="BY299" s="11">
        <f t="shared" si="166"/>
        <v>0</v>
      </c>
      <c r="BZ299" s="11">
        <f t="shared" si="166"/>
        <v>0</v>
      </c>
      <c r="CA299" s="11">
        <f t="shared" si="166"/>
        <v>0</v>
      </c>
      <c r="CB299" s="11">
        <f t="shared" si="166"/>
        <v>0</v>
      </c>
      <c r="CC299" s="11">
        <f t="shared" si="166"/>
        <v>0</v>
      </c>
      <c r="CD299" s="11">
        <f t="shared" si="166"/>
        <v>0</v>
      </c>
      <c r="CE299" s="11">
        <f t="shared" si="166"/>
        <v>0</v>
      </c>
      <c r="CF299" s="11">
        <f t="shared" si="166"/>
        <v>0</v>
      </c>
      <c r="CG299" s="11">
        <f t="shared" si="166"/>
        <v>0</v>
      </c>
      <c r="CH299" s="2"/>
    </row>
    <row r="300" ht="15" customHeight="1" spans="2:86">
      <c r="B300" s="10">
        <v>202306</v>
      </c>
      <c r="C300" s="11">
        <f t="shared" si="108"/>
        <v>3109718.03</v>
      </c>
      <c r="D300" s="11"/>
      <c r="E300" s="11"/>
      <c r="F300" s="11">
        <f>IFERROR($C300*F$93/SUM($F$93:$AK$93),0)</f>
        <v>3069010.30577495</v>
      </c>
      <c r="G300" s="11">
        <f t="shared" ref="G300:AK300" si="167">IFERROR($C300*G$93/SUM($F$93:$AK$93),0)</f>
        <v>13707.6940004944</v>
      </c>
      <c r="H300" s="11">
        <f t="shared" si="167"/>
        <v>13709.0647698972</v>
      </c>
      <c r="I300" s="11">
        <f t="shared" si="167"/>
        <v>13710.4356763689</v>
      </c>
      <c r="J300" s="11">
        <f t="shared" si="167"/>
        <v>-419.470221707759</v>
      </c>
      <c r="K300" s="11">
        <f t="shared" si="167"/>
        <v>0</v>
      </c>
      <c r="L300" s="11">
        <f t="shared" si="167"/>
        <v>0</v>
      </c>
      <c r="M300" s="11">
        <f t="shared" si="167"/>
        <v>0</v>
      </c>
      <c r="N300" s="11">
        <f t="shared" si="167"/>
        <v>0</v>
      </c>
      <c r="O300" s="11">
        <f t="shared" si="167"/>
        <v>0</v>
      </c>
      <c r="P300" s="11">
        <f t="shared" si="167"/>
        <v>0</v>
      </c>
      <c r="Q300" s="11">
        <f t="shared" si="167"/>
        <v>0</v>
      </c>
      <c r="R300" s="11">
        <f t="shared" si="167"/>
        <v>0</v>
      </c>
      <c r="S300" s="11">
        <f t="shared" si="167"/>
        <v>0</v>
      </c>
      <c r="T300" s="11">
        <f t="shared" si="167"/>
        <v>0</v>
      </c>
      <c r="U300" s="11">
        <f t="shared" si="167"/>
        <v>0</v>
      </c>
      <c r="V300" s="11">
        <f t="shared" si="167"/>
        <v>0</v>
      </c>
      <c r="W300" s="11">
        <f t="shared" si="167"/>
        <v>0</v>
      </c>
      <c r="X300" s="11">
        <f t="shared" si="167"/>
        <v>0</v>
      </c>
      <c r="Y300" s="11">
        <f t="shared" si="167"/>
        <v>0</v>
      </c>
      <c r="Z300" s="11">
        <f t="shared" si="167"/>
        <v>0</v>
      </c>
      <c r="AA300" s="11">
        <f t="shared" si="167"/>
        <v>0</v>
      </c>
      <c r="AB300" s="11">
        <f t="shared" si="167"/>
        <v>0</v>
      </c>
      <c r="AC300" s="11">
        <f t="shared" si="167"/>
        <v>0</v>
      </c>
      <c r="AD300" s="11">
        <f t="shared" si="167"/>
        <v>0</v>
      </c>
      <c r="AE300" s="11">
        <f t="shared" si="167"/>
        <v>0</v>
      </c>
      <c r="AF300" s="11">
        <f t="shared" si="167"/>
        <v>0</v>
      </c>
      <c r="AG300" s="11">
        <f t="shared" si="167"/>
        <v>0</v>
      </c>
      <c r="AH300" s="11">
        <f t="shared" si="167"/>
        <v>0</v>
      </c>
      <c r="AI300" s="11">
        <f t="shared" si="167"/>
        <v>0</v>
      </c>
      <c r="AJ300" s="11">
        <f t="shared" si="167"/>
        <v>0</v>
      </c>
      <c r="AK300" s="11">
        <f t="shared" si="167"/>
        <v>0</v>
      </c>
      <c r="AX300" s="10">
        <v>202306</v>
      </c>
      <c r="AY300" s="11">
        <f t="shared" si="143"/>
        <v>1740655.01</v>
      </c>
      <c r="AZ300" s="11"/>
      <c r="BA300" s="11"/>
      <c r="BB300" s="11">
        <f t="shared" ref="BB300:CG300" si="168">IFERROR($AY300*BB$93/SUM($BB$93:$CG$93),0)</f>
        <v>1719923.67734474</v>
      </c>
      <c r="BC300" s="11">
        <f t="shared" si="168"/>
        <v>7011.4480630109</v>
      </c>
      <c r="BD300" s="11">
        <f t="shared" si="168"/>
        <v>7012.14920783213</v>
      </c>
      <c r="BE300" s="11">
        <f t="shared" si="168"/>
        <v>7012.8504227403</v>
      </c>
      <c r="BF300" s="11">
        <f t="shared" si="168"/>
        <v>-305.115038329577</v>
      </c>
      <c r="BG300" s="11">
        <f t="shared" si="168"/>
        <v>0</v>
      </c>
      <c r="BH300" s="11">
        <f t="shared" si="168"/>
        <v>0</v>
      </c>
      <c r="BI300" s="11">
        <f t="shared" si="168"/>
        <v>0</v>
      </c>
      <c r="BJ300" s="11">
        <f t="shared" si="168"/>
        <v>0</v>
      </c>
      <c r="BK300" s="11">
        <f t="shared" si="168"/>
        <v>0</v>
      </c>
      <c r="BL300" s="11">
        <f t="shared" si="168"/>
        <v>0</v>
      </c>
      <c r="BM300" s="11">
        <f t="shared" si="168"/>
        <v>0</v>
      </c>
      <c r="BN300" s="11">
        <f t="shared" si="168"/>
        <v>0</v>
      </c>
      <c r="BO300" s="11">
        <f t="shared" si="168"/>
        <v>0</v>
      </c>
      <c r="BP300" s="11">
        <f t="shared" si="168"/>
        <v>0</v>
      </c>
      <c r="BQ300" s="11">
        <f t="shared" si="168"/>
        <v>0</v>
      </c>
      <c r="BR300" s="11">
        <f t="shared" si="168"/>
        <v>0</v>
      </c>
      <c r="BS300" s="11">
        <f t="shared" si="168"/>
        <v>0</v>
      </c>
      <c r="BT300" s="11">
        <f t="shared" si="168"/>
        <v>0</v>
      </c>
      <c r="BU300" s="11">
        <f t="shared" si="168"/>
        <v>0</v>
      </c>
      <c r="BV300" s="11">
        <f t="shared" si="168"/>
        <v>0</v>
      </c>
      <c r="BW300" s="11">
        <f t="shared" si="168"/>
        <v>0</v>
      </c>
      <c r="BX300" s="11">
        <f t="shared" si="168"/>
        <v>0</v>
      </c>
      <c r="BY300" s="11">
        <f t="shared" si="168"/>
        <v>0</v>
      </c>
      <c r="BZ300" s="11">
        <f t="shared" si="168"/>
        <v>0</v>
      </c>
      <c r="CA300" s="11">
        <f t="shared" si="168"/>
        <v>0</v>
      </c>
      <c r="CB300" s="11">
        <f t="shared" si="168"/>
        <v>0</v>
      </c>
      <c r="CC300" s="11">
        <f t="shared" si="168"/>
        <v>0</v>
      </c>
      <c r="CD300" s="11">
        <f t="shared" si="168"/>
        <v>0</v>
      </c>
      <c r="CE300" s="11">
        <f t="shared" si="168"/>
        <v>0</v>
      </c>
      <c r="CF300" s="11">
        <f t="shared" si="168"/>
        <v>0</v>
      </c>
      <c r="CG300" s="11">
        <f t="shared" si="168"/>
        <v>0</v>
      </c>
      <c r="CH300" s="2"/>
    </row>
    <row r="301" ht="15" customHeight="1" spans="2:86">
      <c r="B301" s="10">
        <v>202309</v>
      </c>
      <c r="C301" s="11">
        <f t="shared" si="108"/>
        <v>17347863.52</v>
      </c>
      <c r="D301" s="11"/>
      <c r="E301" s="11">
        <f>IFERROR($C301*E$93/SUM($E$93:$AK$93),0)</f>
        <v>74429.4390388482</v>
      </c>
      <c r="F301" s="11">
        <f t="shared" ref="F301:AK301" si="169">IFERROR($C301*F$93/SUM($E$93:$AK$93),0)</f>
        <v>17047316.4123482</v>
      </c>
      <c r="G301" s="11">
        <f t="shared" si="169"/>
        <v>76141.613623897</v>
      </c>
      <c r="H301" s="11">
        <f t="shared" si="169"/>
        <v>76149.2277852747</v>
      </c>
      <c r="I301" s="11">
        <f t="shared" si="169"/>
        <v>76156.8427080241</v>
      </c>
      <c r="J301" s="11">
        <f t="shared" si="169"/>
        <v>-2330.01550420156</v>
      </c>
      <c r="K301" s="11">
        <f t="shared" si="169"/>
        <v>0</v>
      </c>
      <c r="L301" s="11">
        <f t="shared" si="169"/>
        <v>0</v>
      </c>
      <c r="M301" s="11">
        <f t="shared" si="169"/>
        <v>0</v>
      </c>
      <c r="N301" s="11">
        <f t="shared" si="169"/>
        <v>0</v>
      </c>
      <c r="O301" s="11">
        <f t="shared" si="169"/>
        <v>0</v>
      </c>
      <c r="P301" s="11">
        <f t="shared" si="169"/>
        <v>0</v>
      </c>
      <c r="Q301" s="11">
        <f t="shared" si="169"/>
        <v>0</v>
      </c>
      <c r="R301" s="11">
        <f t="shared" si="169"/>
        <v>0</v>
      </c>
      <c r="S301" s="11">
        <f t="shared" si="169"/>
        <v>0</v>
      </c>
      <c r="T301" s="11">
        <f t="shared" si="169"/>
        <v>0</v>
      </c>
      <c r="U301" s="11">
        <f t="shared" si="169"/>
        <v>0</v>
      </c>
      <c r="V301" s="11">
        <f t="shared" si="169"/>
        <v>0</v>
      </c>
      <c r="W301" s="11">
        <f t="shared" si="169"/>
        <v>0</v>
      </c>
      <c r="X301" s="11">
        <f t="shared" si="169"/>
        <v>0</v>
      </c>
      <c r="Y301" s="11">
        <f t="shared" si="169"/>
        <v>0</v>
      </c>
      <c r="Z301" s="11">
        <f t="shared" si="169"/>
        <v>0</v>
      </c>
      <c r="AA301" s="11">
        <f t="shared" si="169"/>
        <v>0</v>
      </c>
      <c r="AB301" s="11">
        <f t="shared" si="169"/>
        <v>0</v>
      </c>
      <c r="AC301" s="11">
        <f t="shared" si="169"/>
        <v>0</v>
      </c>
      <c r="AD301" s="11">
        <f t="shared" si="169"/>
        <v>0</v>
      </c>
      <c r="AE301" s="11">
        <f t="shared" si="169"/>
        <v>0</v>
      </c>
      <c r="AF301" s="11">
        <f t="shared" si="169"/>
        <v>0</v>
      </c>
      <c r="AG301" s="11">
        <f t="shared" si="169"/>
        <v>0</v>
      </c>
      <c r="AH301" s="11">
        <f t="shared" si="169"/>
        <v>0</v>
      </c>
      <c r="AI301" s="11">
        <f t="shared" si="169"/>
        <v>0</v>
      </c>
      <c r="AJ301" s="11">
        <f t="shared" si="169"/>
        <v>0</v>
      </c>
      <c r="AK301" s="11">
        <f t="shared" si="169"/>
        <v>0</v>
      </c>
      <c r="AX301" s="10">
        <v>202309</v>
      </c>
      <c r="AY301" s="11">
        <f t="shared" si="143"/>
        <v>5981795.09999999</v>
      </c>
      <c r="AZ301" s="11"/>
      <c r="BA301" s="11">
        <f t="shared" ref="BA301:CG301" si="170">IFERROR($AY301*BA$93/SUM($BA$93:$CG$93),0)</f>
        <v>23409.6007534871</v>
      </c>
      <c r="BB301" s="11">
        <f t="shared" si="170"/>
        <v>5887420.67786406</v>
      </c>
      <c r="BC301" s="11">
        <f t="shared" si="170"/>
        <v>24000.6837813107</v>
      </c>
      <c r="BD301" s="11">
        <f t="shared" si="170"/>
        <v>24003.0838497399</v>
      </c>
      <c r="BE301" s="11">
        <f t="shared" si="170"/>
        <v>24005.4841580817</v>
      </c>
      <c r="BF301" s="11">
        <f t="shared" si="170"/>
        <v>-1044.43040668064</v>
      </c>
      <c r="BG301" s="11">
        <f t="shared" si="170"/>
        <v>0</v>
      </c>
      <c r="BH301" s="11">
        <f t="shared" si="170"/>
        <v>0</v>
      </c>
      <c r="BI301" s="11">
        <f t="shared" si="170"/>
        <v>0</v>
      </c>
      <c r="BJ301" s="11">
        <f t="shared" si="170"/>
        <v>0</v>
      </c>
      <c r="BK301" s="11">
        <f t="shared" si="170"/>
        <v>0</v>
      </c>
      <c r="BL301" s="11">
        <f t="shared" si="170"/>
        <v>0</v>
      </c>
      <c r="BM301" s="11">
        <f t="shared" si="170"/>
        <v>0</v>
      </c>
      <c r="BN301" s="11">
        <f t="shared" si="170"/>
        <v>0</v>
      </c>
      <c r="BO301" s="11">
        <f t="shared" si="170"/>
        <v>0</v>
      </c>
      <c r="BP301" s="11">
        <f t="shared" si="170"/>
        <v>0</v>
      </c>
      <c r="BQ301" s="11">
        <f t="shared" si="170"/>
        <v>0</v>
      </c>
      <c r="BR301" s="11">
        <f t="shared" si="170"/>
        <v>0</v>
      </c>
      <c r="BS301" s="11">
        <f t="shared" si="170"/>
        <v>0</v>
      </c>
      <c r="BT301" s="11">
        <f t="shared" si="170"/>
        <v>0</v>
      </c>
      <c r="BU301" s="11">
        <f t="shared" si="170"/>
        <v>0</v>
      </c>
      <c r="BV301" s="11">
        <f t="shared" si="170"/>
        <v>0</v>
      </c>
      <c r="BW301" s="11">
        <f t="shared" si="170"/>
        <v>0</v>
      </c>
      <c r="BX301" s="11">
        <f t="shared" si="170"/>
        <v>0</v>
      </c>
      <c r="BY301" s="11">
        <f t="shared" si="170"/>
        <v>0</v>
      </c>
      <c r="BZ301" s="11">
        <f t="shared" si="170"/>
        <v>0</v>
      </c>
      <c r="CA301" s="11">
        <f t="shared" si="170"/>
        <v>0</v>
      </c>
      <c r="CB301" s="11">
        <f t="shared" si="170"/>
        <v>0</v>
      </c>
      <c r="CC301" s="11">
        <f t="shared" si="170"/>
        <v>0</v>
      </c>
      <c r="CD301" s="11">
        <f t="shared" si="170"/>
        <v>0</v>
      </c>
      <c r="CE301" s="11">
        <f t="shared" si="170"/>
        <v>0</v>
      </c>
      <c r="CF301" s="11">
        <f t="shared" si="170"/>
        <v>0</v>
      </c>
      <c r="CG301" s="11">
        <f t="shared" si="170"/>
        <v>0</v>
      </c>
      <c r="CH301" s="2"/>
    </row>
    <row r="302" ht="15" customHeight="1" spans="2:86">
      <c r="B302" s="10">
        <v>202312</v>
      </c>
      <c r="C302" s="11">
        <f t="shared" si="108"/>
        <v>27335352.23</v>
      </c>
      <c r="D302" s="11">
        <f t="shared" ref="D302:S302" si="171">IFERROR($C302*D$93/SUM($D$93:$AK$93),0)</f>
        <v>25548887.2951256</v>
      </c>
      <c r="E302" s="11">
        <f t="shared" si="171"/>
        <v>7664.66618854697</v>
      </c>
      <c r="F302" s="11">
        <f t="shared" si="171"/>
        <v>1755514.90644701</v>
      </c>
      <c r="G302" s="11">
        <f t="shared" si="171"/>
        <v>7840.98414580127</v>
      </c>
      <c r="H302" s="11">
        <f t="shared" si="171"/>
        <v>7841.76824421743</v>
      </c>
      <c r="I302" s="11">
        <f t="shared" si="171"/>
        <v>7842.55242103886</v>
      </c>
      <c r="J302" s="11">
        <f t="shared" si="171"/>
        <v>-239.942572246482</v>
      </c>
      <c r="K302" s="11">
        <f t="shared" si="171"/>
        <v>0</v>
      </c>
      <c r="L302" s="11">
        <f t="shared" si="171"/>
        <v>0</v>
      </c>
      <c r="M302" s="11">
        <f t="shared" si="171"/>
        <v>0</v>
      </c>
      <c r="N302" s="11">
        <f t="shared" si="171"/>
        <v>0</v>
      </c>
      <c r="O302" s="11">
        <f t="shared" si="171"/>
        <v>0</v>
      </c>
      <c r="P302" s="11">
        <f t="shared" si="171"/>
        <v>0</v>
      </c>
      <c r="Q302" s="11">
        <f t="shared" si="171"/>
        <v>0</v>
      </c>
      <c r="R302" s="11">
        <f t="shared" si="171"/>
        <v>0</v>
      </c>
      <c r="S302" s="11">
        <f t="shared" si="171"/>
        <v>0</v>
      </c>
      <c r="T302" s="11">
        <f t="shared" ref="T302:AK302" si="172">IFERROR($C302*T$93/SUM($D$93:$AK$93),0)</f>
        <v>0</v>
      </c>
      <c r="U302" s="11">
        <f t="shared" si="172"/>
        <v>0</v>
      </c>
      <c r="V302" s="11">
        <f t="shared" si="172"/>
        <v>0</v>
      </c>
      <c r="W302" s="11">
        <f t="shared" si="172"/>
        <v>0</v>
      </c>
      <c r="X302" s="11">
        <f t="shared" si="172"/>
        <v>0</v>
      </c>
      <c r="Y302" s="11">
        <f t="shared" si="172"/>
        <v>0</v>
      </c>
      <c r="Z302" s="11">
        <f t="shared" si="172"/>
        <v>0</v>
      </c>
      <c r="AA302" s="11">
        <f t="shared" si="172"/>
        <v>0</v>
      </c>
      <c r="AB302" s="11">
        <f t="shared" si="172"/>
        <v>0</v>
      </c>
      <c r="AC302" s="11">
        <f t="shared" si="172"/>
        <v>0</v>
      </c>
      <c r="AD302" s="11">
        <f t="shared" si="172"/>
        <v>0</v>
      </c>
      <c r="AE302" s="11">
        <f t="shared" si="172"/>
        <v>0</v>
      </c>
      <c r="AF302" s="11">
        <f t="shared" si="172"/>
        <v>0</v>
      </c>
      <c r="AG302" s="11">
        <f t="shared" si="172"/>
        <v>0</v>
      </c>
      <c r="AH302" s="11">
        <f t="shared" si="172"/>
        <v>0</v>
      </c>
      <c r="AI302" s="11">
        <f t="shared" si="172"/>
        <v>0</v>
      </c>
      <c r="AJ302" s="11">
        <f t="shared" si="172"/>
        <v>0</v>
      </c>
      <c r="AK302" s="11">
        <f t="shared" si="172"/>
        <v>0</v>
      </c>
      <c r="AX302" s="10">
        <v>202312</v>
      </c>
      <c r="AY302" s="11">
        <f t="shared" si="143"/>
        <v>19036916.25</v>
      </c>
      <c r="AZ302" s="11">
        <f t="shared" ref="AZ302:CG302" si="173">IFERROR($AY302*AZ$93/SUM($AZ$93:$CG$93),0)</f>
        <v>18306186.9364849</v>
      </c>
      <c r="BA302" s="11">
        <f t="shared" si="173"/>
        <v>2859.69031073288</v>
      </c>
      <c r="BB302" s="11">
        <f t="shared" si="173"/>
        <v>719200.641010004</v>
      </c>
      <c r="BC302" s="11">
        <f t="shared" si="173"/>
        <v>2931.89634386029</v>
      </c>
      <c r="BD302" s="11">
        <f t="shared" si="173"/>
        <v>2932.18953350091</v>
      </c>
      <c r="BE302" s="11">
        <f t="shared" si="173"/>
        <v>2932.48275244899</v>
      </c>
      <c r="BF302" s="11">
        <f t="shared" si="173"/>
        <v>-127.586435397644</v>
      </c>
      <c r="BG302" s="11">
        <f t="shared" si="173"/>
        <v>0</v>
      </c>
      <c r="BH302" s="11">
        <f t="shared" si="173"/>
        <v>0</v>
      </c>
      <c r="BI302" s="11">
        <f t="shared" si="173"/>
        <v>0</v>
      </c>
      <c r="BJ302" s="11">
        <f t="shared" si="173"/>
        <v>0</v>
      </c>
      <c r="BK302" s="11">
        <f t="shared" si="173"/>
        <v>0</v>
      </c>
      <c r="BL302" s="11">
        <f t="shared" si="173"/>
        <v>0</v>
      </c>
      <c r="BM302" s="11">
        <f t="shared" si="173"/>
        <v>0</v>
      </c>
      <c r="BN302" s="11">
        <f t="shared" si="173"/>
        <v>0</v>
      </c>
      <c r="BO302" s="11">
        <f t="shared" si="173"/>
        <v>0</v>
      </c>
      <c r="BP302" s="11">
        <f t="shared" si="173"/>
        <v>0</v>
      </c>
      <c r="BQ302" s="11">
        <f t="shared" si="173"/>
        <v>0</v>
      </c>
      <c r="BR302" s="11">
        <f t="shared" si="173"/>
        <v>0</v>
      </c>
      <c r="BS302" s="11">
        <f t="shared" si="173"/>
        <v>0</v>
      </c>
      <c r="BT302" s="11">
        <f t="shared" si="173"/>
        <v>0</v>
      </c>
      <c r="BU302" s="11">
        <f t="shared" si="173"/>
        <v>0</v>
      </c>
      <c r="BV302" s="11">
        <f t="shared" si="173"/>
        <v>0</v>
      </c>
      <c r="BW302" s="11">
        <f t="shared" si="173"/>
        <v>0</v>
      </c>
      <c r="BX302" s="11">
        <f t="shared" si="173"/>
        <v>0</v>
      </c>
      <c r="BY302" s="11">
        <f t="shared" si="173"/>
        <v>0</v>
      </c>
      <c r="BZ302" s="11">
        <f t="shared" si="173"/>
        <v>0</v>
      </c>
      <c r="CA302" s="11">
        <f t="shared" si="173"/>
        <v>0</v>
      </c>
      <c r="CB302" s="11">
        <f t="shared" si="173"/>
        <v>0</v>
      </c>
      <c r="CC302" s="11">
        <f t="shared" si="173"/>
        <v>0</v>
      </c>
      <c r="CD302" s="11">
        <f t="shared" si="173"/>
        <v>0</v>
      </c>
      <c r="CE302" s="11">
        <f t="shared" si="173"/>
        <v>0</v>
      </c>
      <c r="CF302" s="11">
        <f t="shared" si="173"/>
        <v>0</v>
      </c>
      <c r="CG302" s="11">
        <f t="shared" si="173"/>
        <v>0</v>
      </c>
      <c r="CH302" s="2"/>
    </row>
    <row r="303" ht="15" customHeight="1" spans="19:86">
      <c r="S303" s="74"/>
      <c r="BO303" s="74"/>
      <c r="CH303" s="2"/>
    </row>
    <row r="304" ht="15" customHeight="1" spans="19:86">
      <c r="S304" s="74"/>
      <c r="BO304" s="74"/>
      <c r="CH304" s="2"/>
    </row>
    <row r="305" ht="15" customHeight="1" spans="2:86">
      <c r="B305" s="51">
        <v>0.5</v>
      </c>
      <c r="C305" s="9">
        <v>1</v>
      </c>
      <c r="D305" s="9">
        <v>2</v>
      </c>
      <c r="E305" s="9">
        <v>3</v>
      </c>
      <c r="F305" s="9">
        <v>4</v>
      </c>
      <c r="G305" s="9">
        <v>5</v>
      </c>
      <c r="H305" s="9">
        <v>6</v>
      </c>
      <c r="I305" s="9">
        <v>7</v>
      </c>
      <c r="J305" s="9">
        <v>8</v>
      </c>
      <c r="K305" s="9">
        <v>9</v>
      </c>
      <c r="L305" s="9">
        <v>10</v>
      </c>
      <c r="M305" s="9">
        <v>11</v>
      </c>
      <c r="N305" s="9">
        <v>12</v>
      </c>
      <c r="O305" s="9">
        <v>13</v>
      </c>
      <c r="P305" s="9">
        <v>14</v>
      </c>
      <c r="Q305" s="9">
        <v>15</v>
      </c>
      <c r="R305" s="9">
        <v>16</v>
      </c>
      <c r="S305" s="71">
        <v>17</v>
      </c>
      <c r="T305" s="9">
        <v>18</v>
      </c>
      <c r="U305" s="9">
        <v>19</v>
      </c>
      <c r="V305" s="9">
        <v>20</v>
      </c>
      <c r="W305" s="9">
        <v>21</v>
      </c>
      <c r="X305" s="9">
        <v>22</v>
      </c>
      <c r="Y305" s="9">
        <v>23</v>
      </c>
      <c r="Z305" s="9">
        <v>24</v>
      </c>
      <c r="AA305" s="9">
        <v>25</v>
      </c>
      <c r="AB305" s="9">
        <v>26</v>
      </c>
      <c r="AC305" s="9">
        <v>27</v>
      </c>
      <c r="AD305" s="9">
        <v>28</v>
      </c>
      <c r="AE305" s="9">
        <v>29</v>
      </c>
      <c r="AF305" s="9">
        <v>30</v>
      </c>
      <c r="AG305" s="9">
        <v>31</v>
      </c>
      <c r="AH305" s="9">
        <v>32</v>
      </c>
      <c r="AI305" s="9">
        <v>33</v>
      </c>
      <c r="AJ305" s="9">
        <v>34</v>
      </c>
      <c r="AK305" s="9">
        <v>35</v>
      </c>
      <c r="AX305" s="51">
        <v>0.5</v>
      </c>
      <c r="AY305" s="9">
        <v>1</v>
      </c>
      <c r="AZ305" s="9">
        <v>2</v>
      </c>
      <c r="BA305" s="9">
        <v>3</v>
      </c>
      <c r="BB305" s="9">
        <v>4</v>
      </c>
      <c r="BC305" s="9">
        <v>5</v>
      </c>
      <c r="BD305" s="9">
        <v>6</v>
      </c>
      <c r="BE305" s="9">
        <v>7</v>
      </c>
      <c r="BF305" s="9">
        <v>8</v>
      </c>
      <c r="BG305" s="9">
        <v>9</v>
      </c>
      <c r="BH305" s="9">
        <v>10</v>
      </c>
      <c r="BI305" s="9">
        <v>11</v>
      </c>
      <c r="BJ305" s="9">
        <v>12</v>
      </c>
      <c r="BK305" s="9">
        <v>13</v>
      </c>
      <c r="BL305" s="9">
        <v>14</v>
      </c>
      <c r="BM305" s="9">
        <v>15</v>
      </c>
      <c r="BN305" s="9">
        <v>16</v>
      </c>
      <c r="BO305" s="71">
        <v>17</v>
      </c>
      <c r="BP305" s="9">
        <v>18</v>
      </c>
      <c r="BQ305" s="9">
        <v>19</v>
      </c>
      <c r="BR305" s="9">
        <v>20</v>
      </c>
      <c r="BS305" s="9">
        <v>21</v>
      </c>
      <c r="BT305" s="9">
        <v>22</v>
      </c>
      <c r="BU305" s="9">
        <v>23</v>
      </c>
      <c r="BV305" s="9">
        <v>24</v>
      </c>
      <c r="BW305" s="9">
        <v>25</v>
      </c>
      <c r="BX305" s="9">
        <v>26</v>
      </c>
      <c r="BY305" s="9">
        <v>27</v>
      </c>
      <c r="BZ305" s="9">
        <v>28</v>
      </c>
      <c r="CA305" s="9">
        <v>29</v>
      </c>
      <c r="CB305" s="9">
        <v>30</v>
      </c>
      <c r="CC305" s="9">
        <v>31</v>
      </c>
      <c r="CD305" s="9">
        <v>32</v>
      </c>
      <c r="CE305" s="9">
        <v>33</v>
      </c>
      <c r="CF305" s="9">
        <v>34</v>
      </c>
      <c r="CG305" s="9">
        <v>35</v>
      </c>
      <c r="CH305" s="2"/>
    </row>
    <row r="306" ht="15" customHeight="1" spans="2:86">
      <c r="B306" s="52" t="s">
        <v>62</v>
      </c>
      <c r="C306" s="53">
        <f>C305-$B$305</f>
        <v>0.5</v>
      </c>
      <c r="D306" s="9">
        <f>D305-$B$305</f>
        <v>1.5</v>
      </c>
      <c r="E306" s="9">
        <f t="shared" ref="E306:AK306" si="174">E305-$B$305</f>
        <v>2.5</v>
      </c>
      <c r="F306" s="9">
        <f t="shared" si="174"/>
        <v>3.5</v>
      </c>
      <c r="G306" s="9">
        <f t="shared" si="174"/>
        <v>4.5</v>
      </c>
      <c r="H306" s="9">
        <f t="shared" si="174"/>
        <v>5.5</v>
      </c>
      <c r="I306" s="9">
        <f t="shared" si="174"/>
        <v>6.5</v>
      </c>
      <c r="J306" s="9">
        <f t="shared" si="174"/>
        <v>7.5</v>
      </c>
      <c r="K306" s="9">
        <f t="shared" si="174"/>
        <v>8.5</v>
      </c>
      <c r="L306" s="9">
        <f t="shared" si="174"/>
        <v>9.5</v>
      </c>
      <c r="M306" s="9">
        <f t="shared" si="174"/>
        <v>10.5</v>
      </c>
      <c r="N306" s="9">
        <f t="shared" si="174"/>
        <v>11.5</v>
      </c>
      <c r="O306" s="9">
        <f t="shared" si="174"/>
        <v>12.5</v>
      </c>
      <c r="P306" s="9">
        <f t="shared" si="174"/>
        <v>13.5</v>
      </c>
      <c r="Q306" s="9">
        <f t="shared" si="174"/>
        <v>14.5</v>
      </c>
      <c r="R306" s="9">
        <f t="shared" si="174"/>
        <v>15.5</v>
      </c>
      <c r="S306" s="71">
        <f t="shared" si="174"/>
        <v>16.5</v>
      </c>
      <c r="T306" s="9">
        <f t="shared" si="174"/>
        <v>17.5</v>
      </c>
      <c r="U306" s="9">
        <f t="shared" si="174"/>
        <v>18.5</v>
      </c>
      <c r="V306" s="9">
        <f t="shared" si="174"/>
        <v>19.5</v>
      </c>
      <c r="W306" s="9">
        <f t="shared" si="174"/>
        <v>20.5</v>
      </c>
      <c r="X306" s="9">
        <f t="shared" si="174"/>
        <v>21.5</v>
      </c>
      <c r="Y306" s="9">
        <f t="shared" si="174"/>
        <v>22.5</v>
      </c>
      <c r="Z306" s="9">
        <f t="shared" si="174"/>
        <v>23.5</v>
      </c>
      <c r="AA306" s="9">
        <f t="shared" si="174"/>
        <v>24.5</v>
      </c>
      <c r="AB306" s="9">
        <f t="shared" si="174"/>
        <v>25.5</v>
      </c>
      <c r="AC306" s="9">
        <f t="shared" si="174"/>
        <v>26.5</v>
      </c>
      <c r="AD306" s="9">
        <f t="shared" si="174"/>
        <v>27.5</v>
      </c>
      <c r="AE306" s="9">
        <f t="shared" si="174"/>
        <v>28.5</v>
      </c>
      <c r="AF306" s="9">
        <f t="shared" si="174"/>
        <v>29.5</v>
      </c>
      <c r="AG306" s="9">
        <f t="shared" si="174"/>
        <v>30.5</v>
      </c>
      <c r="AH306" s="9">
        <f t="shared" si="174"/>
        <v>31.5</v>
      </c>
      <c r="AI306" s="9">
        <f t="shared" si="174"/>
        <v>32.5</v>
      </c>
      <c r="AJ306" s="9">
        <f t="shared" si="174"/>
        <v>33.5</v>
      </c>
      <c r="AK306" s="9">
        <f t="shared" si="174"/>
        <v>34.5</v>
      </c>
      <c r="AX306" s="52" t="s">
        <v>62</v>
      </c>
      <c r="AY306" s="53">
        <f>AY305-$B$305</f>
        <v>0.5</v>
      </c>
      <c r="AZ306" s="9">
        <f>AZ305-$B$305</f>
        <v>1.5</v>
      </c>
      <c r="BA306" s="9">
        <f t="shared" ref="BA306:CG306" si="175">BA305-$B$305</f>
        <v>2.5</v>
      </c>
      <c r="BB306" s="9">
        <f t="shared" si="175"/>
        <v>3.5</v>
      </c>
      <c r="BC306" s="9">
        <f t="shared" si="175"/>
        <v>4.5</v>
      </c>
      <c r="BD306" s="9">
        <f t="shared" si="175"/>
        <v>5.5</v>
      </c>
      <c r="BE306" s="9">
        <f t="shared" si="175"/>
        <v>6.5</v>
      </c>
      <c r="BF306" s="9">
        <f t="shared" si="175"/>
        <v>7.5</v>
      </c>
      <c r="BG306" s="9">
        <f t="shared" si="175"/>
        <v>8.5</v>
      </c>
      <c r="BH306" s="9">
        <f t="shared" si="175"/>
        <v>9.5</v>
      </c>
      <c r="BI306" s="9">
        <f t="shared" si="175"/>
        <v>10.5</v>
      </c>
      <c r="BJ306" s="9">
        <f t="shared" si="175"/>
        <v>11.5</v>
      </c>
      <c r="BK306" s="9">
        <f t="shared" si="175"/>
        <v>12.5</v>
      </c>
      <c r="BL306" s="9">
        <f t="shared" si="175"/>
        <v>13.5</v>
      </c>
      <c r="BM306" s="9">
        <f t="shared" si="175"/>
        <v>14.5</v>
      </c>
      <c r="BN306" s="9">
        <f t="shared" si="175"/>
        <v>15.5</v>
      </c>
      <c r="BO306" s="71">
        <f t="shared" si="175"/>
        <v>16.5</v>
      </c>
      <c r="BP306" s="9">
        <f t="shared" si="175"/>
        <v>17.5</v>
      </c>
      <c r="BQ306" s="9">
        <f t="shared" si="175"/>
        <v>18.5</v>
      </c>
      <c r="BR306" s="9">
        <f t="shared" si="175"/>
        <v>19.5</v>
      </c>
      <c r="BS306" s="9">
        <f t="shared" si="175"/>
        <v>20.5</v>
      </c>
      <c r="BT306" s="9">
        <f t="shared" si="175"/>
        <v>21.5</v>
      </c>
      <c r="BU306" s="9">
        <f t="shared" si="175"/>
        <v>22.5</v>
      </c>
      <c r="BV306" s="9">
        <f t="shared" si="175"/>
        <v>23.5</v>
      </c>
      <c r="BW306" s="9">
        <f t="shared" si="175"/>
        <v>24.5</v>
      </c>
      <c r="BX306" s="9">
        <f t="shared" si="175"/>
        <v>25.5</v>
      </c>
      <c r="BY306" s="9">
        <f t="shared" si="175"/>
        <v>26.5</v>
      </c>
      <c r="BZ306" s="9">
        <f t="shared" si="175"/>
        <v>27.5</v>
      </c>
      <c r="CA306" s="9">
        <f t="shared" si="175"/>
        <v>28.5</v>
      </c>
      <c r="CB306" s="9">
        <f t="shared" si="175"/>
        <v>29.5</v>
      </c>
      <c r="CC306" s="9">
        <f t="shared" si="175"/>
        <v>30.5</v>
      </c>
      <c r="CD306" s="9">
        <f t="shared" si="175"/>
        <v>31.5</v>
      </c>
      <c r="CE306" s="9">
        <f t="shared" si="175"/>
        <v>32.5</v>
      </c>
      <c r="CF306" s="9">
        <f t="shared" si="175"/>
        <v>33.5</v>
      </c>
      <c r="CG306" s="9">
        <f t="shared" si="175"/>
        <v>34.5</v>
      </c>
      <c r="CH306" s="2"/>
    </row>
    <row r="307" ht="15" customHeight="1" spans="2:86">
      <c r="B307" s="54" t="s">
        <v>63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67"/>
      <c r="M307" s="67"/>
      <c r="N307" s="55"/>
      <c r="O307" s="55"/>
      <c r="P307" s="55"/>
      <c r="Q307" s="55"/>
      <c r="R307" s="55"/>
      <c r="S307" s="7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79"/>
      <c r="AX307" s="54" t="s">
        <v>63</v>
      </c>
      <c r="AY307" s="55"/>
      <c r="AZ307" s="55"/>
      <c r="BA307" s="55"/>
      <c r="BB307" s="55"/>
      <c r="BC307" s="55"/>
      <c r="BD307" s="55"/>
      <c r="BE307" s="55"/>
      <c r="BF307" s="55"/>
      <c r="BG307" s="55"/>
      <c r="BH307" s="67"/>
      <c r="BI307" s="67"/>
      <c r="BJ307" s="55"/>
      <c r="BK307" s="55"/>
      <c r="BL307" s="55"/>
      <c r="BM307" s="55"/>
      <c r="BN307" s="55"/>
      <c r="BO307" s="7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79"/>
      <c r="CH307" s="2"/>
    </row>
    <row r="308" ht="15" customHeight="1" spans="2:86">
      <c r="B308" s="56" t="s">
        <v>64</v>
      </c>
      <c r="C308" s="57">
        <f>D302+E301+F300+G299+H298+I297+J296+K295+L294+M293+N292+O291+P290+Q289+R288+S287+T286+U285+V284+W283+X282+Y281+Z280+AA279+AB278+AC277+AD276</f>
        <v>30879339.6394336</v>
      </c>
      <c r="D308" s="57">
        <f t="shared" ref="D308:K308" si="176">E302+F301+G300+H299+I298+J297+K296+L295+M294+N293+O292+P291+Q290+R289+S288+T287+U286+V285+W284+X283+Y282+Z281+AA280+AB279+AC278+AD277+AE276</f>
        <v>18052488.1297694</v>
      </c>
      <c r="E308" s="57">
        <f t="shared" si="176"/>
        <v>2106951.81623459</v>
      </c>
      <c r="F308" s="57">
        <f t="shared" si="176"/>
        <v>89011.4894873354</v>
      </c>
      <c r="G308" s="57">
        <f t="shared" si="176"/>
        <v>83579.1407305338</v>
      </c>
      <c r="H308" s="57">
        <f t="shared" si="176"/>
        <v>5512.53691683729</v>
      </c>
      <c r="I308" s="57">
        <f t="shared" si="176"/>
        <v>-239.942572246482</v>
      </c>
      <c r="J308" s="57">
        <f t="shared" si="176"/>
        <v>0</v>
      </c>
      <c r="K308" s="57">
        <f t="shared" si="176"/>
        <v>0</v>
      </c>
      <c r="L308" s="57">
        <f>M302+N301+O300+P299+Q298+R297+S296+T295+U294+V293+W292+X291+Y290+Z289+AA288+AB287+AC286+AD285+AE284+AF283+AG282+AH281+AI280+AJ279+AK278</f>
        <v>0</v>
      </c>
      <c r="M308" s="57">
        <f>N302+O301+P300+Q299+R298+S297+T296+U295+V294+W293+X292+Y291+Z290+AA289+AB288+AC287+AD286+AE285+AF284+AG283+AH282+AI281+AJ280+AK279</f>
        <v>0</v>
      </c>
      <c r="N308" s="57">
        <f t="shared" ref="N308" si="177">O302+P301+Q300+R299+S298+T297+U296+V295+W294+X293+Y292+Z291+AA290+AB289+AC288+AD287+AE286+AF285+AG284+AH283+AI282+AJ281+AK280+AL279+AM278+AN277+AO276</f>
        <v>0</v>
      </c>
      <c r="O308" s="57">
        <f>P302+Q301+R300+S299+T298+U297+V296+W295+X294+Y293+Z292+AA291+AB290+AC289+AD288+AE287+AF286+AG285+AH284+AI283+AJ282+AK281+AL280+AM279+AN278+AO277+AT276</f>
        <v>0</v>
      </c>
      <c r="P308" s="57">
        <f>Q302+R301+S300+T299+U298+V297+W296+X295+Y294+Z293+AA292+AB291+AC290+AD289+AE288+AF287+AG286+AH285+AI284+AJ283+AK282+AL281+AM280+AN279+AO278+AT277+AU276</f>
        <v>0</v>
      </c>
      <c r="Q308" s="57">
        <f>R302+S301+T300+U299+V298+W297+X296+Y295+Z294+AA293+AB292+AC291+AD290+AE289+AF288+AG287+AH286+AI285+AJ284+AK283+AL282+AM281+AN280+AO279+AT278+AU277+AV276</f>
        <v>0</v>
      </c>
      <c r="R308" s="57">
        <f>S302+T301+U300+V299+W298+X297+Y296+Z295+AA294+AB293+AC292+AD291+AE290+AF289+AG288+AH287+AI286+AJ285+AK284+AL283+AM282+AN281+AO280+AT279+AU278+AV277+AW276</f>
        <v>0</v>
      </c>
      <c r="S308" s="57">
        <f>T302+U301+V300+W299+X298+Y297+Z296+AA295+AB294+AC293+AD292+AE291+AF290+AG289+AH288+AI287+AJ286+AK285</f>
        <v>0</v>
      </c>
      <c r="T308" s="57">
        <f t="shared" ref="T308:W308" si="178">U302+V301+W300+X299+Y298+Z297+AA296+AB295+AC294+AD293+AE292+AF291+AG290+AH289+AI288+AJ287+AK286+AL285</f>
        <v>0</v>
      </c>
      <c r="U308" s="57">
        <f t="shared" si="178"/>
        <v>0</v>
      </c>
      <c r="V308" s="57">
        <f t="shared" si="178"/>
        <v>0</v>
      </c>
      <c r="W308" s="57">
        <f t="shared" si="178"/>
        <v>0</v>
      </c>
      <c r="X308" s="57">
        <f>Y302+Z301+AA300+AB299+AC298+AD297+AE296+AF295+AG294+AH293+AI292+AJ291+AK290+AL289+AM288+AN287+AO286+AT285</f>
        <v>0</v>
      </c>
      <c r="Y308" s="57">
        <f>Z302+AA301+AB300+AC299+AD298+AE297+AF296+AG295+AH294+AI293+AJ292+AK291+AL290+AM289+AN288+AO287+AT286+AU285</f>
        <v>0</v>
      </c>
      <c r="Z308" s="57">
        <f>AA302+AB301+AC300+AD299+AE298+AF297+AG296+AH295+AI294+AJ293+AK292+AL291+AM290+AN289+AO288+AT287+AU286+AV285</f>
        <v>0</v>
      </c>
      <c r="AA308" s="57">
        <f>AB302+AC301+AD300+AE299+AF298+AG297+AH296+AI295+AJ294+AK293+AL292+AM291+AN290+AO289+AT288+AU287+AV286+AW285</f>
        <v>0</v>
      </c>
      <c r="AB308" s="57">
        <f>AC302+AD301+AE300+AF299+AG298+AH297+AI296+AJ295+AK294</f>
        <v>0</v>
      </c>
      <c r="AC308" s="57">
        <f>AD302+AE301+AF300+AG299+AH298+AI297+AJ296+AK295</f>
        <v>0</v>
      </c>
      <c r="AD308" s="57">
        <f>AE302+AF301+AG300+AH299+AI298+AJ297+AK296</f>
        <v>0</v>
      </c>
      <c r="AE308" s="57">
        <f>AF302+AG301+AH300+AI299+AJ298+AK297</f>
        <v>0</v>
      </c>
      <c r="AF308" s="57">
        <f>AG302+AH301+AI300+AJ299+AK298</f>
        <v>0</v>
      </c>
      <c r="AG308" s="57">
        <f>AH302+AI301+AJ300+AK299</f>
        <v>0</v>
      </c>
      <c r="AH308" s="57">
        <f>AI302+AJ301+AK300</f>
        <v>0</v>
      </c>
      <c r="AI308" s="57">
        <f>AJ302+AK301</f>
        <v>0</v>
      </c>
      <c r="AJ308" s="57">
        <f>AK302</f>
        <v>0</v>
      </c>
      <c r="AK308" s="57">
        <v>0</v>
      </c>
      <c r="AX308" s="56" t="s">
        <v>64</v>
      </c>
      <c r="AY308" s="57">
        <f>AZ302+BA301+BB300+BC299+BD298+BE297+BF296+BG295+BH294+BI293+BJ292+BK291+BL290+BM289+BN288+BO287+BP286+BQ285+BR284+BS283+BT282+BU281+BV280+BW279+BX278+BY277+BZ276</f>
        <v>21242738.9280182</v>
      </c>
      <c r="AZ308" s="57">
        <f t="shared" ref="AZ308:BG308" si="179">BA302+BB301+BC300+BD299+BE298+BF297+BG296+BH295+BI294+BJ293+BK292+BL291+BM290+BN289+BO288+BP287+BQ286+BR285+BS284+BT283+BU282+BV281+BW280+BX279+BY278+BZ277+CA276</f>
        <v>6404047.96871444</v>
      </c>
      <c r="BA308" s="57">
        <f t="shared" si="179"/>
        <v>885003.225680959</v>
      </c>
      <c r="BB308" s="57">
        <f t="shared" si="179"/>
        <v>27360.2430227539</v>
      </c>
      <c r="BC308" s="57">
        <f t="shared" si="179"/>
        <v>26632.558653253</v>
      </c>
      <c r="BD308" s="57">
        <f t="shared" si="179"/>
        <v>1888.05234576835</v>
      </c>
      <c r="BE308" s="57">
        <f t="shared" si="179"/>
        <v>-127.586435397644</v>
      </c>
      <c r="BF308" s="57">
        <f t="shared" si="179"/>
        <v>0</v>
      </c>
      <c r="BG308" s="57">
        <f t="shared" si="179"/>
        <v>0</v>
      </c>
      <c r="BH308" s="57">
        <f>BI302+BJ301+BK300+BL299+BM298+BN297+BO296+BP295+BQ294+BR293+BS292+BT291+BU290+BV289+BW288+BX287+BY286+BZ285+CA284+CB283+CC282+CD281+CE280+CF279+CG278</f>
        <v>0</v>
      </c>
      <c r="BI308" s="57">
        <f>BJ302+BK301+BL300+BM299+BN298+BO297+BP296+BQ295+BR294+BS293+BT292+BU291+BV290+BW289+BX288+BY287+BZ286+CA285+CB284+CC283+CD282+CE281+CF280+CG279</f>
        <v>0</v>
      </c>
      <c r="BJ308" s="57">
        <f t="shared" ref="BJ308:BN308" si="180">BK302+BL301+BM300+BN299+BO298+BP297+BQ296+BR295+BS294+BT293+BU292+BV291+BW290+BX289+BY288+BZ287+CA286+CB285+CC284+CD283+CE282+CF281+CG280+CH279+CI278+CJ277+CK276</f>
        <v>0</v>
      </c>
      <c r="BK308" s="57">
        <f t="shared" si="180"/>
        <v>0</v>
      </c>
      <c r="BL308" s="57">
        <f t="shared" si="180"/>
        <v>0</v>
      </c>
      <c r="BM308" s="57">
        <f t="shared" si="180"/>
        <v>0</v>
      </c>
      <c r="BN308" s="57">
        <f t="shared" si="180"/>
        <v>0</v>
      </c>
      <c r="BO308" s="57">
        <f>BP302+BQ301+BR300+BS299+BT298+BU297+BV296+BW295+BX294+BY293+BZ292+CA291+CB290+CC289+CD288+CE287+CF286+CG285</f>
        <v>0</v>
      </c>
      <c r="BP308" s="57">
        <f t="shared" ref="BP308:BW308" si="181">BQ302+BR301+BS300+BT299+BU298+BV297+BW296+BX295+BY294+BZ293+CA292+CB291+CC290+CD289+CE288+CF287+CG286+CH285</f>
        <v>0</v>
      </c>
      <c r="BQ308" s="57">
        <f t="shared" si="181"/>
        <v>0</v>
      </c>
      <c r="BR308" s="57">
        <f t="shared" si="181"/>
        <v>0</v>
      </c>
      <c r="BS308" s="57">
        <f t="shared" si="181"/>
        <v>0</v>
      </c>
      <c r="BT308" s="57">
        <f t="shared" si="181"/>
        <v>0</v>
      </c>
      <c r="BU308" s="57">
        <f t="shared" si="181"/>
        <v>0</v>
      </c>
      <c r="BV308" s="57">
        <f t="shared" si="181"/>
        <v>0</v>
      </c>
      <c r="BW308" s="57">
        <f t="shared" si="181"/>
        <v>0</v>
      </c>
      <c r="BX308" s="57">
        <f>BY302+BZ301+CA300+CB299+CC298+CD297+CE296+CF295+CG294</f>
        <v>0</v>
      </c>
      <c r="BY308" s="57">
        <f>BZ302+CA301+CB300+CC299+CD298+CE297+CF296+CG295</f>
        <v>0</v>
      </c>
      <c r="BZ308" s="57">
        <f>CA302+CB301+CC300+CD299+CE298+CF297+CG296</f>
        <v>0</v>
      </c>
      <c r="CA308" s="57">
        <f>CB302+CC301+CD300+CE299+CF298+CG297</f>
        <v>0</v>
      </c>
      <c r="CB308" s="57">
        <f>CC302+CD301+CE300+CF299+CG298</f>
        <v>0</v>
      </c>
      <c r="CC308" s="57">
        <f>CD302+CE301+CF300+CG299</f>
        <v>0</v>
      </c>
      <c r="CD308" s="57">
        <f>CE302+CF301+CG300</f>
        <v>0</v>
      </c>
      <c r="CE308" s="57">
        <f>CF302+CG301</f>
        <v>0</v>
      </c>
      <c r="CF308" s="57">
        <f>CG302</f>
        <v>0</v>
      </c>
      <c r="CG308" s="57">
        <v>0</v>
      </c>
      <c r="CH308" s="2"/>
    </row>
    <row r="309" ht="15" customHeight="1" spans="2:86">
      <c r="B309" s="56" t="s">
        <v>65</v>
      </c>
      <c r="C309" s="57">
        <f>C308*C306</f>
        <v>15439669.8197168</v>
      </c>
      <c r="D309" s="58">
        <f t="shared" ref="D309:AK309" si="182">D308*D306</f>
        <v>27078732.1946541</v>
      </c>
      <c r="E309" s="58">
        <f t="shared" si="182"/>
        <v>5267379.54058647</v>
      </c>
      <c r="F309" s="58">
        <f t="shared" si="182"/>
        <v>311540.213205674</v>
      </c>
      <c r="G309" s="58">
        <f t="shared" si="182"/>
        <v>376106.133287402</v>
      </c>
      <c r="H309" s="58">
        <f t="shared" si="182"/>
        <v>30318.9530426051</v>
      </c>
      <c r="I309" s="58">
        <f t="shared" si="182"/>
        <v>-1559.62671960213</v>
      </c>
      <c r="J309" s="58">
        <f t="shared" si="182"/>
        <v>0</v>
      </c>
      <c r="K309" s="58">
        <f t="shared" si="182"/>
        <v>0</v>
      </c>
      <c r="L309" s="58">
        <f t="shared" si="182"/>
        <v>0</v>
      </c>
      <c r="M309" s="58">
        <f t="shared" si="182"/>
        <v>0</v>
      </c>
      <c r="N309" s="58">
        <f t="shared" si="182"/>
        <v>0</v>
      </c>
      <c r="O309" s="58">
        <f t="shared" si="182"/>
        <v>0</v>
      </c>
      <c r="P309" s="58">
        <f t="shared" si="182"/>
        <v>0</v>
      </c>
      <c r="Q309" s="58">
        <f t="shared" si="182"/>
        <v>0</v>
      </c>
      <c r="R309" s="58">
        <f t="shared" si="182"/>
        <v>0</v>
      </c>
      <c r="S309" s="76">
        <f t="shared" si="182"/>
        <v>0</v>
      </c>
      <c r="T309" s="58">
        <f t="shared" si="182"/>
        <v>0</v>
      </c>
      <c r="U309" s="58">
        <f t="shared" si="182"/>
        <v>0</v>
      </c>
      <c r="V309" s="58">
        <f t="shared" si="182"/>
        <v>0</v>
      </c>
      <c r="W309" s="58">
        <f t="shared" si="182"/>
        <v>0</v>
      </c>
      <c r="X309" s="58">
        <f t="shared" si="182"/>
        <v>0</v>
      </c>
      <c r="Y309" s="58">
        <f t="shared" si="182"/>
        <v>0</v>
      </c>
      <c r="Z309" s="58">
        <f t="shared" si="182"/>
        <v>0</v>
      </c>
      <c r="AA309" s="58">
        <f t="shared" si="182"/>
        <v>0</v>
      </c>
      <c r="AB309" s="58">
        <f t="shared" si="182"/>
        <v>0</v>
      </c>
      <c r="AC309" s="58">
        <f t="shared" si="182"/>
        <v>0</v>
      </c>
      <c r="AD309" s="58">
        <f t="shared" si="182"/>
        <v>0</v>
      </c>
      <c r="AE309" s="58">
        <f t="shared" si="182"/>
        <v>0</v>
      </c>
      <c r="AF309" s="58">
        <f t="shared" si="182"/>
        <v>0</v>
      </c>
      <c r="AG309" s="58">
        <f t="shared" si="182"/>
        <v>0</v>
      </c>
      <c r="AH309" s="58">
        <f t="shared" si="182"/>
        <v>0</v>
      </c>
      <c r="AI309" s="58">
        <f t="shared" si="182"/>
        <v>0</v>
      </c>
      <c r="AJ309" s="58">
        <f t="shared" si="182"/>
        <v>0</v>
      </c>
      <c r="AK309" s="58">
        <f t="shared" si="182"/>
        <v>0</v>
      </c>
      <c r="AX309" s="56" t="s">
        <v>65</v>
      </c>
      <c r="AY309" s="57">
        <f>AY308*AY306</f>
        <v>10621369.4640091</v>
      </c>
      <c r="AZ309" s="58">
        <f t="shared" ref="AZ309:CG309" si="183">AZ308*AZ306</f>
        <v>9606071.95307167</v>
      </c>
      <c r="BA309" s="58">
        <f t="shared" si="183"/>
        <v>2212508.0642024</v>
      </c>
      <c r="BB309" s="58">
        <f t="shared" si="183"/>
        <v>95760.8505796386</v>
      </c>
      <c r="BC309" s="58">
        <f t="shared" si="183"/>
        <v>119846.513939639</v>
      </c>
      <c r="BD309" s="58">
        <f t="shared" si="183"/>
        <v>10384.2879017259</v>
      </c>
      <c r="BE309" s="58">
        <f t="shared" si="183"/>
        <v>-829.311830084688</v>
      </c>
      <c r="BF309" s="58">
        <f t="shared" si="183"/>
        <v>0</v>
      </c>
      <c r="BG309" s="58">
        <f t="shared" si="183"/>
        <v>0</v>
      </c>
      <c r="BH309" s="58">
        <f t="shared" si="183"/>
        <v>0</v>
      </c>
      <c r="BI309" s="58">
        <f t="shared" si="183"/>
        <v>0</v>
      </c>
      <c r="BJ309" s="58">
        <f t="shared" si="183"/>
        <v>0</v>
      </c>
      <c r="BK309" s="58">
        <f t="shared" si="183"/>
        <v>0</v>
      </c>
      <c r="BL309" s="58">
        <f t="shared" si="183"/>
        <v>0</v>
      </c>
      <c r="BM309" s="58">
        <f t="shared" si="183"/>
        <v>0</v>
      </c>
      <c r="BN309" s="58">
        <f t="shared" si="183"/>
        <v>0</v>
      </c>
      <c r="BO309" s="76">
        <f t="shared" si="183"/>
        <v>0</v>
      </c>
      <c r="BP309" s="58">
        <f t="shared" si="183"/>
        <v>0</v>
      </c>
      <c r="BQ309" s="58">
        <f t="shared" si="183"/>
        <v>0</v>
      </c>
      <c r="BR309" s="58">
        <f t="shared" si="183"/>
        <v>0</v>
      </c>
      <c r="BS309" s="58">
        <f t="shared" si="183"/>
        <v>0</v>
      </c>
      <c r="BT309" s="58">
        <f t="shared" si="183"/>
        <v>0</v>
      </c>
      <c r="BU309" s="58">
        <f t="shared" si="183"/>
        <v>0</v>
      </c>
      <c r="BV309" s="58">
        <f t="shared" si="183"/>
        <v>0</v>
      </c>
      <c r="BW309" s="58">
        <f t="shared" si="183"/>
        <v>0</v>
      </c>
      <c r="BX309" s="58">
        <f t="shared" si="183"/>
        <v>0</v>
      </c>
      <c r="BY309" s="58">
        <f t="shared" si="183"/>
        <v>0</v>
      </c>
      <c r="BZ309" s="58">
        <f t="shared" si="183"/>
        <v>0</v>
      </c>
      <c r="CA309" s="58">
        <f t="shared" si="183"/>
        <v>0</v>
      </c>
      <c r="CB309" s="58">
        <f t="shared" si="183"/>
        <v>0</v>
      </c>
      <c r="CC309" s="58">
        <f t="shared" si="183"/>
        <v>0</v>
      </c>
      <c r="CD309" s="58">
        <f t="shared" si="183"/>
        <v>0</v>
      </c>
      <c r="CE309" s="58">
        <f t="shared" si="183"/>
        <v>0</v>
      </c>
      <c r="CF309" s="58">
        <f t="shared" si="183"/>
        <v>0</v>
      </c>
      <c r="CG309" s="58">
        <f t="shared" si="183"/>
        <v>0</v>
      </c>
      <c r="CH309" s="2"/>
    </row>
    <row r="310" ht="15" customHeight="1" spans="2:86">
      <c r="B310" s="56" t="s">
        <v>66</v>
      </c>
      <c r="C310" s="59">
        <f>SUM(C309:AG309)/SUM(C308:AG308)/4</f>
        <v>0.236750129287581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77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80"/>
      <c r="AX310" s="56" t="s">
        <v>66</v>
      </c>
      <c r="AY310" s="59">
        <f>SUM(AY309:CC309)/SUM(AY308:CC308)/4</f>
        <v>0.198207935469216</v>
      </c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77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80"/>
      <c r="CH310" s="2"/>
    </row>
    <row r="311" ht="15" customHeight="1" spans="2:86">
      <c r="B311" s="61" t="s">
        <v>67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67"/>
      <c r="M311" s="67"/>
      <c r="N311" s="55"/>
      <c r="O311" s="55"/>
      <c r="P311" s="55"/>
      <c r="Q311" s="55"/>
      <c r="R311" s="55"/>
      <c r="S311" s="7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79"/>
      <c r="AX311" s="61" t="s">
        <v>67</v>
      </c>
      <c r="AY311" s="55"/>
      <c r="AZ311" s="55"/>
      <c r="BA311" s="55"/>
      <c r="BB311" s="55"/>
      <c r="BC311" s="55"/>
      <c r="BD311" s="55"/>
      <c r="BE311" s="55"/>
      <c r="BF311" s="55"/>
      <c r="BG311" s="55"/>
      <c r="BH311" s="67"/>
      <c r="BI311" s="67"/>
      <c r="BJ311" s="55"/>
      <c r="BK311" s="55"/>
      <c r="BL311" s="55"/>
      <c r="BM311" s="55"/>
      <c r="BN311" s="55"/>
      <c r="BO311" s="7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79"/>
      <c r="CH311" s="2"/>
    </row>
    <row r="312" ht="15" customHeight="1" spans="2:86">
      <c r="B312" s="56" t="s">
        <v>64</v>
      </c>
      <c r="C312" s="57">
        <f>C302</f>
        <v>27335352.23</v>
      </c>
      <c r="D312" s="57">
        <f t="shared" ref="D312:AK312" si="184">D302</f>
        <v>25548887.2951256</v>
      </c>
      <c r="E312" s="57">
        <f t="shared" si="184"/>
        <v>7664.66618854697</v>
      </c>
      <c r="F312" s="57">
        <f t="shared" si="184"/>
        <v>1755514.90644701</v>
      </c>
      <c r="G312" s="57">
        <f t="shared" si="184"/>
        <v>7840.98414580127</v>
      </c>
      <c r="H312" s="57">
        <f t="shared" si="184"/>
        <v>7841.76824421743</v>
      </c>
      <c r="I312" s="57">
        <f t="shared" si="184"/>
        <v>7842.55242103886</v>
      </c>
      <c r="J312" s="57">
        <f t="shared" si="184"/>
        <v>-239.942572246482</v>
      </c>
      <c r="K312" s="57">
        <f t="shared" si="184"/>
        <v>0</v>
      </c>
      <c r="L312" s="57">
        <f t="shared" si="184"/>
        <v>0</v>
      </c>
      <c r="M312" s="57">
        <f t="shared" si="184"/>
        <v>0</v>
      </c>
      <c r="N312" s="57">
        <f t="shared" si="184"/>
        <v>0</v>
      </c>
      <c r="O312" s="57">
        <f t="shared" si="184"/>
        <v>0</v>
      </c>
      <c r="P312" s="57">
        <f t="shared" si="184"/>
        <v>0</v>
      </c>
      <c r="Q312" s="57">
        <f t="shared" si="184"/>
        <v>0</v>
      </c>
      <c r="R312" s="57">
        <f t="shared" si="184"/>
        <v>0</v>
      </c>
      <c r="S312" s="57">
        <f t="shared" si="184"/>
        <v>0</v>
      </c>
      <c r="T312" s="57">
        <f t="shared" si="184"/>
        <v>0</v>
      </c>
      <c r="U312" s="57">
        <f t="shared" si="184"/>
        <v>0</v>
      </c>
      <c r="V312" s="57">
        <f t="shared" si="184"/>
        <v>0</v>
      </c>
      <c r="W312" s="57">
        <f t="shared" si="184"/>
        <v>0</v>
      </c>
      <c r="X312" s="57">
        <f t="shared" si="184"/>
        <v>0</v>
      </c>
      <c r="Y312" s="57">
        <f t="shared" si="184"/>
        <v>0</v>
      </c>
      <c r="Z312" s="57">
        <f t="shared" si="184"/>
        <v>0</v>
      </c>
      <c r="AA312" s="57">
        <f t="shared" si="184"/>
        <v>0</v>
      </c>
      <c r="AB312" s="57">
        <f t="shared" si="184"/>
        <v>0</v>
      </c>
      <c r="AC312" s="57">
        <f t="shared" si="184"/>
        <v>0</v>
      </c>
      <c r="AD312" s="57">
        <f t="shared" si="184"/>
        <v>0</v>
      </c>
      <c r="AE312" s="57">
        <f t="shared" si="184"/>
        <v>0</v>
      </c>
      <c r="AF312" s="57">
        <f t="shared" si="184"/>
        <v>0</v>
      </c>
      <c r="AG312" s="57">
        <f t="shared" si="184"/>
        <v>0</v>
      </c>
      <c r="AH312" s="57">
        <f t="shared" si="184"/>
        <v>0</v>
      </c>
      <c r="AI312" s="57">
        <f t="shared" si="184"/>
        <v>0</v>
      </c>
      <c r="AJ312" s="57">
        <f t="shared" si="184"/>
        <v>0</v>
      </c>
      <c r="AK312" s="57">
        <f t="shared" si="184"/>
        <v>0</v>
      </c>
      <c r="AX312" s="56" t="s">
        <v>64</v>
      </c>
      <c r="AY312" s="57">
        <f>AY302</f>
        <v>19036916.25</v>
      </c>
      <c r="AZ312" s="57">
        <f t="shared" ref="AZ312:CG312" si="185">AZ302</f>
        <v>18306186.9364849</v>
      </c>
      <c r="BA312" s="57">
        <f t="shared" si="185"/>
        <v>2859.69031073288</v>
      </c>
      <c r="BB312" s="57">
        <f t="shared" si="185"/>
        <v>719200.641010004</v>
      </c>
      <c r="BC312" s="57">
        <f t="shared" si="185"/>
        <v>2931.89634386029</v>
      </c>
      <c r="BD312" s="57">
        <f t="shared" si="185"/>
        <v>2932.18953350091</v>
      </c>
      <c r="BE312" s="57">
        <f t="shared" si="185"/>
        <v>2932.48275244899</v>
      </c>
      <c r="BF312" s="57">
        <f t="shared" si="185"/>
        <v>-127.586435397644</v>
      </c>
      <c r="BG312" s="57">
        <f t="shared" si="185"/>
        <v>0</v>
      </c>
      <c r="BH312" s="57">
        <f t="shared" si="185"/>
        <v>0</v>
      </c>
      <c r="BI312" s="57">
        <f t="shared" si="185"/>
        <v>0</v>
      </c>
      <c r="BJ312" s="57">
        <f t="shared" si="185"/>
        <v>0</v>
      </c>
      <c r="BK312" s="57">
        <f t="shared" si="185"/>
        <v>0</v>
      </c>
      <c r="BL312" s="57">
        <f t="shared" si="185"/>
        <v>0</v>
      </c>
      <c r="BM312" s="57">
        <f t="shared" si="185"/>
        <v>0</v>
      </c>
      <c r="BN312" s="57">
        <f t="shared" si="185"/>
        <v>0</v>
      </c>
      <c r="BO312" s="57">
        <f t="shared" si="185"/>
        <v>0</v>
      </c>
      <c r="BP312" s="57">
        <f t="shared" si="185"/>
        <v>0</v>
      </c>
      <c r="BQ312" s="57">
        <f t="shared" si="185"/>
        <v>0</v>
      </c>
      <c r="BR312" s="57">
        <f t="shared" si="185"/>
        <v>0</v>
      </c>
      <c r="BS312" s="57">
        <f t="shared" si="185"/>
        <v>0</v>
      </c>
      <c r="BT312" s="57">
        <f t="shared" si="185"/>
        <v>0</v>
      </c>
      <c r="BU312" s="57">
        <f t="shared" si="185"/>
        <v>0</v>
      </c>
      <c r="BV312" s="57">
        <f t="shared" si="185"/>
        <v>0</v>
      </c>
      <c r="BW312" s="57">
        <f t="shared" si="185"/>
        <v>0</v>
      </c>
      <c r="BX312" s="57">
        <f t="shared" si="185"/>
        <v>0</v>
      </c>
      <c r="BY312" s="57">
        <f t="shared" si="185"/>
        <v>0</v>
      </c>
      <c r="BZ312" s="57">
        <f t="shared" si="185"/>
        <v>0</v>
      </c>
      <c r="CA312" s="57">
        <f t="shared" si="185"/>
        <v>0</v>
      </c>
      <c r="CB312" s="57">
        <f t="shared" si="185"/>
        <v>0</v>
      </c>
      <c r="CC312" s="57">
        <f t="shared" si="185"/>
        <v>0</v>
      </c>
      <c r="CD312" s="57">
        <f t="shared" si="185"/>
        <v>0</v>
      </c>
      <c r="CE312" s="57">
        <f t="shared" si="185"/>
        <v>0</v>
      </c>
      <c r="CF312" s="57">
        <f t="shared" si="185"/>
        <v>0</v>
      </c>
      <c r="CG312" s="57">
        <f t="shared" si="185"/>
        <v>0</v>
      </c>
      <c r="CH312" s="2"/>
    </row>
    <row r="313" ht="15" customHeight="1" spans="2:86">
      <c r="B313" s="56" t="s">
        <v>65</v>
      </c>
      <c r="C313" s="57">
        <f>C312*C306</f>
        <v>13667676.115</v>
      </c>
      <c r="D313" s="57">
        <f t="shared" ref="D313:AK313" si="186">D312*D306</f>
        <v>38323330.9426884</v>
      </c>
      <c r="E313" s="57">
        <f t="shared" si="186"/>
        <v>19161.6654713674</v>
      </c>
      <c r="F313" s="57">
        <f t="shared" si="186"/>
        <v>6144302.17256453</v>
      </c>
      <c r="G313" s="57">
        <f t="shared" si="186"/>
        <v>35284.4286561057</v>
      </c>
      <c r="H313" s="57">
        <f t="shared" si="186"/>
        <v>43129.7253431959</v>
      </c>
      <c r="I313" s="57">
        <f t="shared" si="186"/>
        <v>50976.5907367526</v>
      </c>
      <c r="J313" s="57">
        <f t="shared" si="186"/>
        <v>-1799.56929184861</v>
      </c>
      <c r="K313" s="57">
        <f t="shared" si="186"/>
        <v>0</v>
      </c>
      <c r="L313" s="57">
        <f t="shared" si="186"/>
        <v>0</v>
      </c>
      <c r="M313" s="57">
        <f t="shared" si="186"/>
        <v>0</v>
      </c>
      <c r="N313" s="57">
        <f t="shared" si="186"/>
        <v>0</v>
      </c>
      <c r="O313" s="57">
        <f t="shared" si="186"/>
        <v>0</v>
      </c>
      <c r="P313" s="57">
        <f t="shared" si="186"/>
        <v>0</v>
      </c>
      <c r="Q313" s="57">
        <f t="shared" si="186"/>
        <v>0</v>
      </c>
      <c r="R313" s="57">
        <f t="shared" si="186"/>
        <v>0</v>
      </c>
      <c r="S313" s="78">
        <f t="shared" si="186"/>
        <v>0</v>
      </c>
      <c r="T313" s="57">
        <f t="shared" si="186"/>
        <v>0</v>
      </c>
      <c r="U313" s="57">
        <f t="shared" si="186"/>
        <v>0</v>
      </c>
      <c r="V313" s="57">
        <f t="shared" si="186"/>
        <v>0</v>
      </c>
      <c r="W313" s="57">
        <f t="shared" si="186"/>
        <v>0</v>
      </c>
      <c r="X313" s="57">
        <f t="shared" si="186"/>
        <v>0</v>
      </c>
      <c r="Y313" s="57">
        <f t="shared" si="186"/>
        <v>0</v>
      </c>
      <c r="Z313" s="57">
        <f t="shared" si="186"/>
        <v>0</v>
      </c>
      <c r="AA313" s="57">
        <f t="shared" si="186"/>
        <v>0</v>
      </c>
      <c r="AB313" s="57">
        <f t="shared" si="186"/>
        <v>0</v>
      </c>
      <c r="AC313" s="57">
        <f t="shared" si="186"/>
        <v>0</v>
      </c>
      <c r="AD313" s="57">
        <f t="shared" si="186"/>
        <v>0</v>
      </c>
      <c r="AE313" s="57">
        <f t="shared" si="186"/>
        <v>0</v>
      </c>
      <c r="AF313" s="57">
        <f t="shared" si="186"/>
        <v>0</v>
      </c>
      <c r="AG313" s="81">
        <f t="shared" si="186"/>
        <v>0</v>
      </c>
      <c r="AH313" s="57">
        <f t="shared" si="186"/>
        <v>0</v>
      </c>
      <c r="AI313" s="81">
        <f t="shared" si="186"/>
        <v>0</v>
      </c>
      <c r="AJ313" s="57">
        <f t="shared" si="186"/>
        <v>0</v>
      </c>
      <c r="AK313" s="81">
        <f t="shared" si="186"/>
        <v>0</v>
      </c>
      <c r="AX313" s="56" t="s">
        <v>65</v>
      </c>
      <c r="AY313" s="57">
        <f>AY312*AY306</f>
        <v>9518458.125</v>
      </c>
      <c r="AZ313" s="57">
        <f t="shared" ref="AZ313:CG313" si="187">AZ312*AZ306</f>
        <v>27459280.4047273</v>
      </c>
      <c r="BA313" s="57">
        <f t="shared" si="187"/>
        <v>7149.22577683219</v>
      </c>
      <c r="BB313" s="57">
        <f t="shared" si="187"/>
        <v>2517202.24353502</v>
      </c>
      <c r="BC313" s="57">
        <f t="shared" si="187"/>
        <v>13193.5335473713</v>
      </c>
      <c r="BD313" s="57">
        <f t="shared" si="187"/>
        <v>16127.042434255</v>
      </c>
      <c r="BE313" s="57">
        <f t="shared" si="187"/>
        <v>19061.1378909184</v>
      </c>
      <c r="BF313" s="57">
        <f t="shared" si="187"/>
        <v>-956.898265482332</v>
      </c>
      <c r="BG313" s="57">
        <f t="shared" si="187"/>
        <v>0</v>
      </c>
      <c r="BH313" s="57">
        <f t="shared" si="187"/>
        <v>0</v>
      </c>
      <c r="BI313" s="57">
        <f t="shared" si="187"/>
        <v>0</v>
      </c>
      <c r="BJ313" s="57">
        <f t="shared" si="187"/>
        <v>0</v>
      </c>
      <c r="BK313" s="57">
        <f t="shared" si="187"/>
        <v>0</v>
      </c>
      <c r="BL313" s="57">
        <f t="shared" si="187"/>
        <v>0</v>
      </c>
      <c r="BM313" s="57">
        <f t="shared" si="187"/>
        <v>0</v>
      </c>
      <c r="BN313" s="57">
        <f t="shared" si="187"/>
        <v>0</v>
      </c>
      <c r="BO313" s="78">
        <f t="shared" si="187"/>
        <v>0</v>
      </c>
      <c r="BP313" s="57">
        <f t="shared" si="187"/>
        <v>0</v>
      </c>
      <c r="BQ313" s="57">
        <f t="shared" si="187"/>
        <v>0</v>
      </c>
      <c r="BR313" s="57">
        <f t="shared" si="187"/>
        <v>0</v>
      </c>
      <c r="BS313" s="57">
        <f t="shared" si="187"/>
        <v>0</v>
      </c>
      <c r="BT313" s="57">
        <f t="shared" si="187"/>
        <v>0</v>
      </c>
      <c r="BU313" s="57">
        <f t="shared" si="187"/>
        <v>0</v>
      </c>
      <c r="BV313" s="57">
        <f t="shared" si="187"/>
        <v>0</v>
      </c>
      <c r="BW313" s="57">
        <f t="shared" si="187"/>
        <v>0</v>
      </c>
      <c r="BX313" s="57">
        <f t="shared" si="187"/>
        <v>0</v>
      </c>
      <c r="BY313" s="57">
        <f t="shared" si="187"/>
        <v>0</v>
      </c>
      <c r="BZ313" s="57">
        <f t="shared" si="187"/>
        <v>0</v>
      </c>
      <c r="CA313" s="57">
        <f t="shared" si="187"/>
        <v>0</v>
      </c>
      <c r="CB313" s="57">
        <f t="shared" si="187"/>
        <v>0</v>
      </c>
      <c r="CC313" s="81">
        <f t="shared" si="187"/>
        <v>0</v>
      </c>
      <c r="CD313" s="57">
        <f t="shared" si="187"/>
        <v>0</v>
      </c>
      <c r="CE313" s="81">
        <f t="shared" si="187"/>
        <v>0</v>
      </c>
      <c r="CF313" s="57">
        <f t="shared" si="187"/>
        <v>0</v>
      </c>
      <c r="CG313" s="81">
        <f t="shared" si="187"/>
        <v>0</v>
      </c>
      <c r="CH313" s="2"/>
    </row>
    <row r="314" ht="15" customHeight="1" spans="2:86">
      <c r="B314" s="62" t="s">
        <v>68</v>
      </c>
      <c r="C314" s="59">
        <f>SUM(C313:AG313)/SUM(C312:AG312)/4+0.125</f>
        <v>0.391514135160865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77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80"/>
      <c r="AX314" s="62" t="s">
        <v>68</v>
      </c>
      <c r="AY314" s="59">
        <f>SUM(AY313:CC313)/SUM(AY312:CC312)/4+0.125</f>
        <v>0.384689609751305</v>
      </c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77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80"/>
      <c r="CH314" s="2"/>
    </row>
    <row r="315" ht="15" customHeight="1" spans="19:86">
      <c r="S315" s="74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ht="15" customHeight="1" spans="19:86">
      <c r="S316" s="74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</sheetData>
  <mergeCells count="70">
    <mergeCell ref="B2:AK2"/>
    <mergeCell ref="AX2:CG2"/>
    <mergeCell ref="B3:AK3"/>
    <mergeCell ref="AX3:CG3"/>
    <mergeCell ref="B4:AH4"/>
    <mergeCell ref="AJ4:AK4"/>
    <mergeCell ref="AX4:CD4"/>
    <mergeCell ref="CF4:CG4"/>
    <mergeCell ref="C5:AK5"/>
    <mergeCell ref="AY5:CG5"/>
    <mergeCell ref="B43:AK43"/>
    <mergeCell ref="AX43:CG43"/>
    <mergeCell ref="C44:AK44"/>
    <mergeCell ref="AY44:CG44"/>
    <mergeCell ref="B96:AK96"/>
    <mergeCell ref="AX96:CG96"/>
    <mergeCell ref="C97:AK97"/>
    <mergeCell ref="AY97:CG97"/>
    <mergeCell ref="B135:AK135"/>
    <mergeCell ref="AX135:CG135"/>
    <mergeCell ref="C136:AK136"/>
    <mergeCell ref="AY136:CG136"/>
    <mergeCell ref="B174:AK174"/>
    <mergeCell ref="AX174:CG174"/>
    <mergeCell ref="C175:AK175"/>
    <mergeCell ref="AY175:CG175"/>
    <mergeCell ref="B225:Q225"/>
    <mergeCell ref="AX225:BM225"/>
    <mergeCell ref="H226:I226"/>
    <mergeCell ref="BD226:BE226"/>
    <mergeCell ref="B5:B6"/>
    <mergeCell ref="B44:B45"/>
    <mergeCell ref="B97:B98"/>
    <mergeCell ref="B136:B137"/>
    <mergeCell ref="B175:B176"/>
    <mergeCell ref="B226:B227"/>
    <mergeCell ref="B266:B267"/>
    <mergeCell ref="C226:C227"/>
    <mergeCell ref="D226:D227"/>
    <mergeCell ref="E226:E227"/>
    <mergeCell ref="F226:F227"/>
    <mergeCell ref="G226:G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AX5:AX6"/>
    <mergeCell ref="AX44:AX45"/>
    <mergeCell ref="AX97:AX98"/>
    <mergeCell ref="AX136:AX137"/>
    <mergeCell ref="AX175:AX176"/>
    <mergeCell ref="AX226:AX227"/>
    <mergeCell ref="AX266:AX267"/>
    <mergeCell ref="AY226:AY227"/>
    <mergeCell ref="AZ226:AZ227"/>
    <mergeCell ref="BA226:BA227"/>
    <mergeCell ref="BB226:BB227"/>
    <mergeCell ref="BC226:BC227"/>
    <mergeCell ref="BF226:BF227"/>
    <mergeCell ref="BG226:BG227"/>
    <mergeCell ref="BH226:BH227"/>
    <mergeCell ref="BI226:BI227"/>
    <mergeCell ref="BJ226:BJ227"/>
    <mergeCell ref="BK226:BK227"/>
    <mergeCell ref="BL226:BL227"/>
    <mergeCell ref="BM226:BM227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汇总</vt:lpstr>
      <vt:lpstr>非融资性保证险</vt:lpstr>
      <vt:lpstr>融资性保证险</vt:lpstr>
      <vt:lpstr>财产险</vt:lpstr>
      <vt:lpstr>车其他</vt:lpstr>
      <vt:lpstr>车损</vt:lpstr>
      <vt:lpstr>健康险</vt:lpstr>
      <vt:lpstr>交强险</vt:lpstr>
      <vt:lpstr>奶牛</vt:lpstr>
      <vt:lpstr>能繁母猪</vt:lpstr>
      <vt:lpstr>秋粮</vt:lpstr>
      <vt:lpstr>商业三者</vt:lpstr>
      <vt:lpstr>夏粮</vt:lpstr>
      <vt:lpstr>养殖险其他</vt:lpstr>
      <vt:lpstr>意外险</vt:lpstr>
      <vt:lpstr>育肥猪</vt:lpstr>
      <vt:lpstr>种植险特色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SHUXIN</dc:creator>
  <cp:lastModifiedBy>翟昊</cp:lastModifiedBy>
  <dcterms:created xsi:type="dcterms:W3CDTF">2023-07-20T03:37:00Z</dcterms:created>
  <dcterms:modified xsi:type="dcterms:W3CDTF">2025-06-11T00:00:47Z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150E085E885B4C1B862F8202BD49B6F2_12</vt:lpwstr>
  </property>
  <property fmtid="{D5CDD505-2E9C-101B-9397-08002B2CF9AE}" pid="3" name="KSOProductBuildVer">
    <vt:lpwstr>2052-12.1.0.21541</vt:lpwstr>
  </property>
</Properties>
</file>